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Z:\Perforación y Tronadura\Perforación y Tronadura\Bitacora Diaria\"/>
    </mc:Choice>
  </mc:AlternateContent>
  <xr:revisionPtr revIDLastSave="0" documentId="13_ncr:1_{04C6EAF1-65DE-435D-B26F-2C0C1F4DA195}" xr6:coauthVersionLast="47" xr6:coauthVersionMax="47" xr10:uidLastSave="{00000000-0000-0000-0000-000000000000}"/>
  <bookViews>
    <workbookView xWindow="-110" yWindow="-110" windowWidth="19420" windowHeight="11500" firstSheet="93" activeTab="101" xr2:uid="{EA3F6A61-DF8E-48A6-BE1C-2C173B2A99F8}"/>
  </bookViews>
  <sheets>
    <sheet name="27-10" sheetId="564" state="hidden" r:id="rId1"/>
    <sheet name="28-10" sheetId="559" state="hidden" r:id="rId2"/>
    <sheet name="29-10" sheetId="560" state="hidden" r:id="rId3"/>
    <sheet name="30-10" sheetId="561" state="hidden" r:id="rId4"/>
    <sheet name="31-10" sheetId="562" state="hidden" r:id="rId5"/>
    <sheet name="01-11" sheetId="563" state="hidden" r:id="rId6"/>
    <sheet name="02-11" sheetId="565" state="hidden" r:id="rId7"/>
    <sheet name="03-11" sheetId="566" state="hidden" r:id="rId8"/>
    <sheet name="04-11" sheetId="567" state="hidden" r:id="rId9"/>
    <sheet name="05-11" sheetId="568" state="hidden" r:id="rId10"/>
    <sheet name="06-11" sheetId="569" state="hidden" r:id="rId11"/>
    <sheet name="07-11" sheetId="570" state="hidden" r:id="rId12"/>
    <sheet name="08-11" sheetId="571" state="hidden" r:id="rId13"/>
    <sheet name="09-11" sheetId="572" state="hidden" r:id="rId14"/>
    <sheet name="10-11" sheetId="573" state="hidden" r:id="rId15"/>
    <sheet name="11-11" sheetId="574" state="hidden" r:id="rId16"/>
    <sheet name="12-11" sheetId="575" state="hidden" r:id="rId17"/>
    <sheet name="13-11" sheetId="576" state="hidden" r:id="rId18"/>
    <sheet name="14-11" sheetId="577" state="hidden" r:id="rId19"/>
    <sheet name="15-11" sheetId="578" state="hidden" r:id="rId20"/>
    <sheet name="16-11 " sheetId="579" state="hidden" r:id="rId21"/>
    <sheet name="17-11" sheetId="580" state="hidden" r:id="rId22"/>
    <sheet name="18-11 " sheetId="581" state="hidden" r:id="rId23"/>
    <sheet name="19-11" sheetId="582" state="hidden" r:id="rId24"/>
    <sheet name="20-11" sheetId="583" state="hidden" r:id="rId25"/>
    <sheet name="21-11" sheetId="584" state="hidden" r:id="rId26"/>
    <sheet name="22-11" sheetId="585" state="hidden" r:id="rId27"/>
    <sheet name="23-11 " sheetId="586" state="hidden" r:id="rId28"/>
    <sheet name="24-11" sheetId="587" state="hidden" r:id="rId29"/>
    <sheet name="25-11" sheetId="588" state="hidden" r:id="rId30"/>
    <sheet name="26-11" sheetId="589" state="hidden" r:id="rId31"/>
    <sheet name="27-11" sheetId="590" state="hidden" r:id="rId32"/>
    <sheet name="28-11" sheetId="591" state="hidden" r:id="rId33"/>
    <sheet name="29-11" sheetId="592" state="hidden" r:id="rId34"/>
    <sheet name="30-11" sheetId="593" state="hidden" r:id="rId35"/>
    <sheet name="01-12" sheetId="594" state="hidden" r:id="rId36"/>
    <sheet name="02-12" sheetId="595" state="hidden" r:id="rId37"/>
    <sheet name="03-12" sheetId="596" state="hidden" r:id="rId38"/>
    <sheet name="04-12" sheetId="597" state="hidden" r:id="rId39"/>
    <sheet name="05-12" sheetId="598" state="hidden" r:id="rId40"/>
    <sheet name="06-12" sheetId="599" state="hidden" r:id="rId41"/>
    <sheet name="07-12" sheetId="600" state="hidden" r:id="rId42"/>
    <sheet name="08-12" sheetId="601" state="hidden" r:id="rId43"/>
    <sheet name="09-12" sheetId="602" state="hidden" r:id="rId44"/>
    <sheet name="10-12" sheetId="603" state="hidden" r:id="rId45"/>
    <sheet name="11-12" sheetId="604" state="hidden" r:id="rId46"/>
    <sheet name="12-12" sheetId="605" state="hidden" r:id="rId47"/>
    <sheet name="13-12" sheetId="606" state="hidden" r:id="rId48"/>
    <sheet name="14-12" sheetId="607" state="hidden" r:id="rId49"/>
    <sheet name="15-12" sheetId="608" state="hidden" r:id="rId50"/>
    <sheet name="16-12" sheetId="609" state="hidden" r:id="rId51"/>
    <sheet name="17-12" sheetId="610" state="hidden" r:id="rId52"/>
    <sheet name="18-12" sheetId="611" state="hidden" r:id="rId53"/>
    <sheet name="19-12" sheetId="612" state="hidden" r:id="rId54"/>
    <sheet name="20-12" sheetId="613" state="hidden" r:id="rId55"/>
    <sheet name="21-12" sheetId="614" state="hidden" r:id="rId56"/>
    <sheet name="22-12" sheetId="615" state="hidden" r:id="rId57"/>
    <sheet name="23-12" sheetId="616" state="hidden" r:id="rId58"/>
    <sheet name="24-12" sheetId="617" state="hidden" r:id="rId59"/>
    <sheet name="25-12" sheetId="618" r:id="rId60"/>
    <sheet name="26-12" sheetId="619" r:id="rId61"/>
    <sheet name="27-12" sheetId="620" r:id="rId62"/>
    <sheet name="28-12" sheetId="621" r:id="rId63"/>
    <sheet name="29-12" sheetId="622" r:id="rId64"/>
    <sheet name="30-12" sheetId="623" r:id="rId65"/>
    <sheet name="31-12" sheetId="628" r:id="rId66"/>
    <sheet name="01-01" sheetId="624" r:id="rId67"/>
    <sheet name="02-01" sheetId="625" r:id="rId68"/>
    <sheet name="03-01" sheetId="626" r:id="rId69"/>
    <sheet name="04-01" sheetId="627" r:id="rId70"/>
    <sheet name="05-01" sheetId="629" r:id="rId71"/>
    <sheet name="06-01" sheetId="630" r:id="rId72"/>
    <sheet name="07-01" sheetId="631" r:id="rId73"/>
    <sheet name="08-01" sheetId="632" r:id="rId74"/>
    <sheet name="09-01" sheetId="633" r:id="rId75"/>
    <sheet name="10-01" sheetId="634" r:id="rId76"/>
    <sheet name="11-01" sheetId="635" r:id="rId77"/>
    <sheet name="12-01" sheetId="636" r:id="rId78"/>
    <sheet name="13-01" sheetId="637" r:id="rId79"/>
    <sheet name="14-01" sheetId="638" r:id="rId80"/>
    <sheet name="15-01" sheetId="639" r:id="rId81"/>
    <sheet name="16-01" sheetId="640" r:id="rId82"/>
    <sheet name="17-01" sheetId="641" r:id="rId83"/>
    <sheet name="18-01" sheetId="642" r:id="rId84"/>
    <sheet name="19-01" sheetId="643" r:id="rId85"/>
    <sheet name="20-01" sheetId="644" r:id="rId86"/>
    <sheet name="21-01" sheetId="645" r:id="rId87"/>
    <sheet name="22-01" sheetId="646" r:id="rId88"/>
    <sheet name="23-01" sheetId="647" r:id="rId89"/>
    <sheet name="24-01" sheetId="648" r:id="rId90"/>
    <sheet name="25-01" sheetId="649" r:id="rId91"/>
    <sheet name="26-01" sheetId="650" r:id="rId92"/>
    <sheet name="27-01" sheetId="651" r:id="rId93"/>
    <sheet name="28-01" sheetId="652" r:id="rId94"/>
    <sheet name="29-01" sheetId="653" r:id="rId95"/>
    <sheet name="30-01" sheetId="654" r:id="rId96"/>
    <sheet name="31-01" sheetId="655" r:id="rId97"/>
    <sheet name="01-02" sheetId="656" r:id="rId98"/>
    <sheet name="02-02" sheetId="659" r:id="rId99"/>
    <sheet name="03-02" sheetId="660" r:id="rId100"/>
    <sheet name="04-02" sheetId="661" r:id="rId101"/>
    <sheet name="05-02 " sheetId="662" r:id="rId102"/>
    <sheet name="Datos " sheetId="339" r:id="rId103"/>
    <sheet name="Patios" sheetId="657" state="hidden" r:id="rId10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63" i="662" l="1"/>
  <c r="AC63" i="662"/>
  <c r="AB63" i="662"/>
  <c r="AA63" i="662"/>
  <c r="Z63" i="662"/>
  <c r="Y63" i="662"/>
  <c r="AF62" i="662"/>
  <c r="AF61" i="662"/>
  <c r="AF60" i="662"/>
  <c r="AF59" i="662"/>
  <c r="AF58" i="662"/>
  <c r="AF63" i="662" s="1"/>
  <c r="N48" i="662" s="1"/>
  <c r="AD58" i="662"/>
  <c r="AD63" i="662" s="1"/>
  <c r="AF57" i="662"/>
  <c r="AF56" i="662"/>
  <c r="AF55" i="662"/>
  <c r="AF54" i="662"/>
  <c r="AF53" i="662"/>
  <c r="Z53" i="662"/>
  <c r="Y53" i="662"/>
  <c r="AE50" i="662"/>
  <c r="AD50" i="662"/>
  <c r="AC50" i="662"/>
  <c r="AB50" i="662"/>
  <c r="AA50" i="662"/>
  <c r="Z50" i="662"/>
  <c r="Y50" i="662"/>
  <c r="AF49" i="662"/>
  <c r="AF48" i="662"/>
  <c r="AF47" i="662"/>
  <c r="I47" i="662"/>
  <c r="G47" i="662"/>
  <c r="E47" i="662"/>
  <c r="C47" i="662"/>
  <c r="AF46" i="662"/>
  <c r="AF50" i="662" s="1"/>
  <c r="Z45" i="662"/>
  <c r="AA45" i="662" s="1"/>
  <c r="K44" i="662"/>
  <c r="E42" i="662"/>
  <c r="D42" i="662"/>
  <c r="F42" i="662" s="1"/>
  <c r="F41" i="662"/>
  <c r="F40" i="662"/>
  <c r="F39" i="662"/>
  <c r="F38" i="662"/>
  <c r="E31" i="662"/>
  <c r="D31" i="662"/>
  <c r="K30" i="662"/>
  <c r="I30" i="662"/>
  <c r="H30" i="662"/>
  <c r="K29" i="662"/>
  <c r="G29" i="662"/>
  <c r="H29" i="662" s="1"/>
  <c r="G28" i="662"/>
  <c r="F28" i="662"/>
  <c r="G27" i="662"/>
  <c r="G31" i="662" s="1"/>
  <c r="F27" i="662"/>
  <c r="E25" i="662"/>
  <c r="D25" i="662"/>
  <c r="K24" i="662"/>
  <c r="I24" i="662"/>
  <c r="H24" i="662"/>
  <c r="F24" i="662"/>
  <c r="K23" i="662"/>
  <c r="I23" i="662"/>
  <c r="H23" i="662"/>
  <c r="F23" i="662"/>
  <c r="G22" i="662"/>
  <c r="F22" i="662"/>
  <c r="G21" i="662"/>
  <c r="K21" i="662" s="1"/>
  <c r="F21" i="662"/>
  <c r="G20" i="662"/>
  <c r="H20" i="662" s="1"/>
  <c r="F20" i="662"/>
  <c r="G19" i="662"/>
  <c r="F19" i="662"/>
  <c r="G18" i="662"/>
  <c r="I18" i="662" s="1"/>
  <c r="F18" i="662"/>
  <c r="K18" i="662" s="1"/>
  <c r="K17" i="662"/>
  <c r="I17" i="662"/>
  <c r="H17" i="662"/>
  <c r="F17" i="662"/>
  <c r="K15" i="662"/>
  <c r="I15" i="662"/>
  <c r="H15" i="662"/>
  <c r="G15" i="662"/>
  <c r="E15" i="662"/>
  <c r="D15" i="662"/>
  <c r="K14" i="662"/>
  <c r="I14" i="662"/>
  <c r="H14" i="662"/>
  <c r="F14" i="662"/>
  <c r="F13" i="662"/>
  <c r="K12" i="662"/>
  <c r="I12" i="662"/>
  <c r="H12" i="662"/>
  <c r="F12" i="662"/>
  <c r="K11" i="662"/>
  <c r="I11" i="662"/>
  <c r="H11" i="662"/>
  <c r="F11" i="662"/>
  <c r="F15" i="662" s="1"/>
  <c r="G9" i="662"/>
  <c r="F9" i="662"/>
  <c r="B47" i="662" s="1"/>
  <c r="E9" i="662"/>
  <c r="E34" i="662" s="1"/>
  <c r="D9" i="662"/>
  <c r="K8" i="662"/>
  <c r="I8" i="662"/>
  <c r="H8" i="662"/>
  <c r="F8" i="662"/>
  <c r="K7" i="662"/>
  <c r="I7" i="662"/>
  <c r="H7" i="662"/>
  <c r="F7" i="662"/>
  <c r="K6" i="662"/>
  <c r="I6" i="662"/>
  <c r="H6" i="662"/>
  <c r="G6" i="662"/>
  <c r="F6" i="662"/>
  <c r="G29" i="661"/>
  <c r="I29" i="661" s="1"/>
  <c r="AE63" i="661"/>
  <c r="AD63" i="661"/>
  <c r="AC63" i="661"/>
  <c r="AB63" i="661"/>
  <c r="AA63" i="661"/>
  <c r="Z63" i="661"/>
  <c r="Y63" i="661"/>
  <c r="AF62" i="661"/>
  <c r="AF61" i="661"/>
  <c r="AF60" i="661"/>
  <c r="AF59" i="661"/>
  <c r="AF58" i="661"/>
  <c r="AD58" i="661"/>
  <c r="AF57" i="661"/>
  <c r="AF56" i="661"/>
  <c r="AF55" i="661"/>
  <c r="AF54" i="661"/>
  <c r="AF63" i="661" s="1"/>
  <c r="N48" i="661" s="1"/>
  <c r="AF53" i="661"/>
  <c r="Z53" i="661"/>
  <c r="Y53" i="661"/>
  <c r="AE50" i="661"/>
  <c r="AD50" i="661"/>
  <c r="AC50" i="661"/>
  <c r="AB50" i="661"/>
  <c r="AA50" i="661"/>
  <c r="Z50" i="661"/>
  <c r="Y50" i="661"/>
  <c r="AF49" i="661"/>
  <c r="AF48" i="661"/>
  <c r="AF47" i="661"/>
  <c r="I47" i="661"/>
  <c r="G47" i="661"/>
  <c r="E47" i="661"/>
  <c r="C47" i="661"/>
  <c r="M48" i="661" s="1"/>
  <c r="AF46" i="661"/>
  <c r="AF50" i="661" s="1"/>
  <c r="AA45" i="661"/>
  <c r="AB45" i="661" s="1"/>
  <c r="Z45" i="661"/>
  <c r="K44" i="661"/>
  <c r="E42" i="661"/>
  <c r="D42" i="661"/>
  <c r="F41" i="661"/>
  <c r="F40" i="661"/>
  <c r="F39" i="661"/>
  <c r="F38" i="661"/>
  <c r="E31" i="661"/>
  <c r="D31" i="661"/>
  <c r="K30" i="661"/>
  <c r="I30" i="661"/>
  <c r="H30" i="661"/>
  <c r="G28" i="661"/>
  <c r="F28" i="661"/>
  <c r="G27" i="661"/>
  <c r="I27" i="661" s="1"/>
  <c r="F27" i="661"/>
  <c r="E25" i="661"/>
  <c r="D25" i="661"/>
  <c r="K24" i="661"/>
  <c r="I24" i="661"/>
  <c r="H24" i="661"/>
  <c r="F24" i="661"/>
  <c r="K23" i="661"/>
  <c r="I23" i="661"/>
  <c r="H23" i="661"/>
  <c r="F23" i="661"/>
  <c r="G22" i="661"/>
  <c r="F22" i="661"/>
  <c r="G21" i="661"/>
  <c r="F21" i="661"/>
  <c r="G20" i="661"/>
  <c r="G25" i="661" s="1"/>
  <c r="F20" i="661"/>
  <c r="I19" i="661"/>
  <c r="G19" i="661"/>
  <c r="K19" i="661" s="1"/>
  <c r="F19" i="661"/>
  <c r="G18" i="661"/>
  <c r="I18" i="661" s="1"/>
  <c r="F18" i="661"/>
  <c r="F17" i="661"/>
  <c r="K15" i="661"/>
  <c r="I15" i="661"/>
  <c r="H15" i="661"/>
  <c r="G15" i="661"/>
  <c r="E15" i="661"/>
  <c r="D15" i="661"/>
  <c r="K14" i="661"/>
  <c r="I14" i="661"/>
  <c r="H14" i="661"/>
  <c r="F14" i="661"/>
  <c r="F13" i="661"/>
  <c r="F15" i="661" s="1"/>
  <c r="D47" i="661" s="1"/>
  <c r="K12" i="661"/>
  <c r="I12" i="661"/>
  <c r="H12" i="661"/>
  <c r="F12" i="661"/>
  <c r="K11" i="661"/>
  <c r="I11" i="661"/>
  <c r="H11" i="661"/>
  <c r="F11" i="661"/>
  <c r="E9" i="661"/>
  <c r="D9" i="661"/>
  <c r="K8" i="661"/>
  <c r="I8" i="661"/>
  <c r="H8" i="661"/>
  <c r="F8" i="661"/>
  <c r="K7" i="661"/>
  <c r="I7" i="661"/>
  <c r="H7" i="661"/>
  <c r="F7" i="661"/>
  <c r="G6" i="661"/>
  <c r="G9" i="661" s="1"/>
  <c r="F6" i="661"/>
  <c r="N35" i="339"/>
  <c r="AE63" i="660"/>
  <c r="AD63" i="660"/>
  <c r="AC63" i="660"/>
  <c r="AB63" i="660"/>
  <c r="AA63" i="660"/>
  <c r="Z63" i="660"/>
  <c r="Y63" i="660"/>
  <c r="AF62" i="660"/>
  <c r="AF61" i="660"/>
  <c r="AF60" i="660"/>
  <c r="AF59" i="660"/>
  <c r="AF58" i="660"/>
  <c r="AD58" i="660"/>
  <c r="AF57" i="660"/>
  <c r="AF56" i="660"/>
  <c r="AF55" i="660"/>
  <c r="AF54" i="660"/>
  <c r="AF63" i="660" s="1"/>
  <c r="N48" i="660" s="1"/>
  <c r="AF53" i="660"/>
  <c r="Y53" i="660"/>
  <c r="AE50" i="660"/>
  <c r="AD50" i="660"/>
  <c r="AC50" i="660"/>
  <c r="AB50" i="660"/>
  <c r="AA50" i="660"/>
  <c r="Z50" i="660"/>
  <c r="Y50" i="660"/>
  <c r="AF49" i="660"/>
  <c r="AF48" i="660"/>
  <c r="AF47" i="660"/>
  <c r="I47" i="660"/>
  <c r="G47" i="660"/>
  <c r="E47" i="660"/>
  <c r="C47" i="660"/>
  <c r="M48" i="660" s="1"/>
  <c r="AF46" i="660"/>
  <c r="AF50" i="660" s="1"/>
  <c r="AB45" i="660"/>
  <c r="AC45" i="660" s="1"/>
  <c r="AA45" i="660"/>
  <c r="AA53" i="660" s="1"/>
  <c r="Z45" i="660"/>
  <c r="Z53" i="660" s="1"/>
  <c r="K44" i="660"/>
  <c r="E42" i="660"/>
  <c r="D42" i="660"/>
  <c r="F41" i="660"/>
  <c r="F40" i="660"/>
  <c r="F39" i="660"/>
  <c r="F38" i="660"/>
  <c r="E31" i="660"/>
  <c r="D31" i="660"/>
  <c r="K30" i="660"/>
  <c r="I30" i="660"/>
  <c r="H30" i="660"/>
  <c r="K29" i="660"/>
  <c r="I29" i="660"/>
  <c r="H29" i="660"/>
  <c r="G28" i="660"/>
  <c r="F28" i="660"/>
  <c r="G27" i="660"/>
  <c r="G31" i="660" s="1"/>
  <c r="F27" i="660"/>
  <c r="F31" i="660" s="1"/>
  <c r="H47" i="660" s="1"/>
  <c r="E25" i="660"/>
  <c r="D25" i="660"/>
  <c r="K24" i="660"/>
  <c r="I24" i="660"/>
  <c r="H24" i="660"/>
  <c r="F24" i="660"/>
  <c r="K23" i="660"/>
  <c r="I23" i="660"/>
  <c r="H23" i="660"/>
  <c r="F23" i="660"/>
  <c r="G22" i="660"/>
  <c r="H22" i="660" s="1"/>
  <c r="F22" i="660"/>
  <c r="G21" i="660"/>
  <c r="F21" i="660"/>
  <c r="G20" i="660"/>
  <c r="F20" i="660"/>
  <c r="G19" i="660"/>
  <c r="F19" i="660"/>
  <c r="G18" i="660"/>
  <c r="I18" i="660" s="1"/>
  <c r="F18" i="660"/>
  <c r="G17" i="660"/>
  <c r="H17" i="660" s="1"/>
  <c r="F17" i="660"/>
  <c r="K15" i="660"/>
  <c r="I15" i="660"/>
  <c r="H15" i="660"/>
  <c r="G15" i="660"/>
  <c r="E15" i="660"/>
  <c r="D15" i="660"/>
  <c r="K14" i="660"/>
  <c r="I14" i="660"/>
  <c r="H14" i="660"/>
  <c r="F14" i="660"/>
  <c r="F13" i="660"/>
  <c r="K12" i="660"/>
  <c r="I12" i="660"/>
  <c r="H12" i="660"/>
  <c r="F12" i="660"/>
  <c r="K11" i="660"/>
  <c r="I11" i="660"/>
  <c r="H11" i="660"/>
  <c r="F11" i="660"/>
  <c r="F15" i="660" s="1"/>
  <c r="D47" i="660" s="1"/>
  <c r="E9" i="660"/>
  <c r="D9" i="660"/>
  <c r="K8" i="660"/>
  <c r="I8" i="660"/>
  <c r="H8" i="660"/>
  <c r="F8" i="660"/>
  <c r="K7" i="660"/>
  <c r="I7" i="660"/>
  <c r="H7" i="660"/>
  <c r="F7" i="660"/>
  <c r="F9" i="660" s="1"/>
  <c r="N33" i="339" s="1"/>
  <c r="G6" i="660"/>
  <c r="G9" i="660" s="1"/>
  <c r="F6" i="660"/>
  <c r="M35" i="339"/>
  <c r="AE63" i="659"/>
  <c r="AD63" i="659"/>
  <c r="AC63" i="659"/>
  <c r="AB63" i="659"/>
  <c r="AA63" i="659"/>
  <c r="Z63" i="659"/>
  <c r="Y63" i="659"/>
  <c r="AF62" i="659"/>
  <c r="AF61" i="659"/>
  <c r="AF60" i="659"/>
  <c r="AF59" i="659"/>
  <c r="AF58" i="659"/>
  <c r="AD58" i="659"/>
  <c r="AF57" i="659"/>
  <c r="AF56" i="659"/>
  <c r="AF55" i="659"/>
  <c r="AF54" i="659"/>
  <c r="AF63" i="659" s="1"/>
  <c r="N48" i="659" s="1"/>
  <c r="AF53" i="659"/>
  <c r="Y53" i="659"/>
  <c r="AE50" i="659"/>
  <c r="AD50" i="659"/>
  <c r="AC50" i="659"/>
  <c r="AB50" i="659"/>
  <c r="AA50" i="659"/>
  <c r="Z50" i="659"/>
  <c r="Y50" i="659"/>
  <c r="AF49" i="659"/>
  <c r="AF48" i="659"/>
  <c r="AF50" i="659" s="1"/>
  <c r="AF47" i="659"/>
  <c r="I47" i="659"/>
  <c r="G47" i="659"/>
  <c r="E47" i="659"/>
  <c r="C47" i="659"/>
  <c r="M48" i="659" s="1"/>
  <c r="AF46" i="659"/>
  <c r="Z45" i="659"/>
  <c r="Z53" i="659" s="1"/>
  <c r="K44" i="659"/>
  <c r="E42" i="659"/>
  <c r="D42" i="659"/>
  <c r="F41" i="659"/>
  <c r="F40" i="659"/>
  <c r="F39" i="659"/>
  <c r="F38" i="659"/>
  <c r="E31" i="659"/>
  <c r="D31" i="659"/>
  <c r="K30" i="659"/>
  <c r="I30" i="659"/>
  <c r="H30" i="659"/>
  <c r="K29" i="659"/>
  <c r="I29" i="659"/>
  <c r="H29" i="659"/>
  <c r="G28" i="659"/>
  <c r="H28" i="659" s="1"/>
  <c r="F28" i="659"/>
  <c r="G27" i="659"/>
  <c r="I27" i="659" s="1"/>
  <c r="F27" i="659"/>
  <c r="E25" i="659"/>
  <c r="D25" i="659"/>
  <c r="K24" i="659"/>
  <c r="I24" i="659"/>
  <c r="H24" i="659"/>
  <c r="F24" i="659"/>
  <c r="K23" i="659"/>
  <c r="I23" i="659"/>
  <c r="H23" i="659"/>
  <c r="F23" i="659"/>
  <c r="G22" i="659"/>
  <c r="H22" i="659" s="1"/>
  <c r="F22" i="659"/>
  <c r="G21" i="659"/>
  <c r="I21" i="659" s="1"/>
  <c r="F21" i="659"/>
  <c r="G20" i="659"/>
  <c r="F20" i="659"/>
  <c r="G19" i="659"/>
  <c r="I19" i="659" s="1"/>
  <c r="F19" i="659"/>
  <c r="G18" i="659"/>
  <c r="I18" i="659" s="1"/>
  <c r="F18" i="659"/>
  <c r="G17" i="659"/>
  <c r="I17" i="659" s="1"/>
  <c r="F17" i="659"/>
  <c r="K15" i="659"/>
  <c r="G15" i="659"/>
  <c r="I15" i="659" s="1"/>
  <c r="E15" i="659"/>
  <c r="D15" i="659"/>
  <c r="K14" i="659"/>
  <c r="I14" i="659"/>
  <c r="H14" i="659"/>
  <c r="F14" i="659"/>
  <c r="F13" i="659"/>
  <c r="K12" i="659"/>
  <c r="I12" i="659"/>
  <c r="H12" i="659"/>
  <c r="F12" i="659"/>
  <c r="K11" i="659"/>
  <c r="I11" i="659"/>
  <c r="H11" i="659"/>
  <c r="F11" i="659"/>
  <c r="F15" i="659" s="1"/>
  <c r="D47" i="659" s="1"/>
  <c r="E9" i="659"/>
  <c r="D9" i="659"/>
  <c r="K8" i="659"/>
  <c r="I8" i="659"/>
  <c r="H8" i="659"/>
  <c r="F8" i="659"/>
  <c r="K7" i="659"/>
  <c r="I7" i="659"/>
  <c r="H7" i="659"/>
  <c r="F7" i="659"/>
  <c r="G6" i="659"/>
  <c r="G9" i="659" s="1"/>
  <c r="F6" i="659"/>
  <c r="K6" i="659" s="1"/>
  <c r="P11" i="657"/>
  <c r="R11" i="657" s="1"/>
  <c r="S11" i="657" s="1"/>
  <c r="O11" i="657"/>
  <c r="N11" i="657"/>
  <c r="K10" i="657"/>
  <c r="L10" i="657"/>
  <c r="M10" i="657"/>
  <c r="N10" i="657"/>
  <c r="N8" i="657"/>
  <c r="K12" i="657"/>
  <c r="S5" i="657"/>
  <c r="I7" i="657"/>
  <c r="I12" i="657" s="1"/>
  <c r="F7" i="657"/>
  <c r="F12" i="657" s="1"/>
  <c r="G7" i="657"/>
  <c r="G12" i="657" s="1"/>
  <c r="H7" i="657"/>
  <c r="H12" i="657" s="1"/>
  <c r="E7" i="657"/>
  <c r="E12" i="657" s="1"/>
  <c r="R9" i="657"/>
  <c r="S9" i="657" s="1"/>
  <c r="Q6" i="657"/>
  <c r="Q12" i="657" s="1"/>
  <c r="P6" i="657"/>
  <c r="P12" i="657" s="1"/>
  <c r="O6" i="657"/>
  <c r="O12" i="657" s="1"/>
  <c r="N6" i="657"/>
  <c r="M6" i="657"/>
  <c r="M12" i="657" s="1"/>
  <c r="L6" i="657"/>
  <c r="R5" i="657"/>
  <c r="K4" i="657"/>
  <c r="J4" i="657"/>
  <c r="I4" i="657"/>
  <c r="H4" i="657"/>
  <c r="G4" i="657"/>
  <c r="J12" i="657"/>
  <c r="D12" i="657"/>
  <c r="E9" i="656"/>
  <c r="L35" i="339"/>
  <c r="L201" i="339"/>
  <c r="L204" i="339"/>
  <c r="L205" i="339"/>
  <c r="L200" i="339"/>
  <c r="D41" i="656"/>
  <c r="AE63" i="656"/>
  <c r="AC63" i="656"/>
  <c r="AB63" i="656"/>
  <c r="AA63" i="656"/>
  <c r="Z63" i="656"/>
  <c r="Y63" i="656"/>
  <c r="AF62" i="656"/>
  <c r="AF61" i="656"/>
  <c r="AF60" i="656"/>
  <c r="AF59" i="656"/>
  <c r="AD58" i="656"/>
  <c r="AF58" i="656" s="1"/>
  <c r="AF57" i="656"/>
  <c r="AF56" i="656"/>
  <c r="AF55" i="656"/>
  <c r="AF54" i="656"/>
  <c r="AF63" i="656" s="1"/>
  <c r="N48" i="656" s="1"/>
  <c r="AF53" i="656"/>
  <c r="Y53" i="656"/>
  <c r="AE50" i="656"/>
  <c r="AD50" i="656"/>
  <c r="AC50" i="656"/>
  <c r="AB50" i="656"/>
  <c r="AA50" i="656"/>
  <c r="Z50" i="656"/>
  <c r="Y50" i="656"/>
  <c r="AF49" i="656"/>
  <c r="AF48" i="656"/>
  <c r="AF50" i="656" s="1"/>
  <c r="AF47" i="656"/>
  <c r="I47" i="656"/>
  <c r="G47" i="656"/>
  <c r="E47" i="656"/>
  <c r="C47" i="656"/>
  <c r="M48" i="656" s="1"/>
  <c r="AF46" i="656"/>
  <c r="Z45" i="656"/>
  <c r="Z53" i="656" s="1"/>
  <c r="K44" i="656"/>
  <c r="F40" i="656"/>
  <c r="F39" i="656"/>
  <c r="F38" i="656"/>
  <c r="E31" i="656"/>
  <c r="D31" i="656"/>
  <c r="K30" i="656"/>
  <c r="I30" i="656"/>
  <c r="H30" i="656"/>
  <c r="K29" i="656"/>
  <c r="I29" i="656"/>
  <c r="H29" i="656"/>
  <c r="G28" i="656"/>
  <c r="H28" i="656" s="1"/>
  <c r="F28" i="656"/>
  <c r="G27" i="656"/>
  <c r="H27" i="656" s="1"/>
  <c r="F27" i="656"/>
  <c r="E25" i="656"/>
  <c r="D25" i="656"/>
  <c r="K24" i="656"/>
  <c r="I24" i="656"/>
  <c r="H24" i="656"/>
  <c r="F24" i="656"/>
  <c r="K23" i="656"/>
  <c r="I23" i="656"/>
  <c r="H23" i="656"/>
  <c r="F23" i="656"/>
  <c r="I22" i="656"/>
  <c r="G22" i="656"/>
  <c r="H22" i="656" s="1"/>
  <c r="F22" i="656"/>
  <c r="K22" i="656" s="1"/>
  <c r="G21" i="656"/>
  <c r="I21" i="656" s="1"/>
  <c r="F21" i="656"/>
  <c r="K21" i="656" s="1"/>
  <c r="G20" i="656"/>
  <c r="F20" i="656"/>
  <c r="I19" i="656"/>
  <c r="H19" i="656"/>
  <c r="G19" i="656"/>
  <c r="F19" i="656"/>
  <c r="G18" i="656"/>
  <c r="I18" i="656" s="1"/>
  <c r="F18" i="656"/>
  <c r="K18" i="656" s="1"/>
  <c r="G17" i="656"/>
  <c r="I17" i="656" s="1"/>
  <c r="F17" i="656"/>
  <c r="K15" i="656"/>
  <c r="I15" i="656"/>
  <c r="H15" i="656"/>
  <c r="G15" i="656"/>
  <c r="E15" i="656"/>
  <c r="D15" i="656"/>
  <c r="K14" i="656"/>
  <c r="I14" i="656"/>
  <c r="H14" i="656"/>
  <c r="F14" i="656"/>
  <c r="F13" i="656"/>
  <c r="K12" i="656"/>
  <c r="I12" i="656"/>
  <c r="H12" i="656"/>
  <c r="F12" i="656"/>
  <c r="K11" i="656"/>
  <c r="I11" i="656"/>
  <c r="H11" i="656"/>
  <c r="F11" i="656"/>
  <c r="F15" i="656" s="1"/>
  <c r="D47" i="656" s="1"/>
  <c r="D9" i="656"/>
  <c r="K8" i="656"/>
  <c r="I8" i="656"/>
  <c r="H8" i="656"/>
  <c r="F8" i="656"/>
  <c r="K7" i="656"/>
  <c r="I7" i="656"/>
  <c r="H7" i="656"/>
  <c r="G6" i="656"/>
  <c r="H6" i="656" s="1"/>
  <c r="F6" i="656"/>
  <c r="L203" i="339" s="1"/>
  <c r="E41" i="655"/>
  <c r="D41" i="655"/>
  <c r="E7" i="655"/>
  <c r="D7" i="655"/>
  <c r="E7" i="654"/>
  <c r="E41" i="654" s="1"/>
  <c r="E42" i="654" s="1"/>
  <c r="H7" i="654"/>
  <c r="D41" i="654"/>
  <c r="C201" i="339"/>
  <c r="D201" i="339"/>
  <c r="E201" i="339"/>
  <c r="F201" i="339"/>
  <c r="G201" i="339"/>
  <c r="H201" i="339"/>
  <c r="I201" i="339"/>
  <c r="J201" i="339"/>
  <c r="K201" i="339"/>
  <c r="C202" i="339"/>
  <c r="D202" i="339"/>
  <c r="E202" i="339"/>
  <c r="F202" i="339"/>
  <c r="G202" i="339"/>
  <c r="H202" i="339"/>
  <c r="I202" i="339"/>
  <c r="J202" i="339"/>
  <c r="K202" i="339"/>
  <c r="C203" i="339"/>
  <c r="D203" i="339"/>
  <c r="E203" i="339"/>
  <c r="F203" i="339"/>
  <c r="G203" i="339"/>
  <c r="H203" i="339"/>
  <c r="I203" i="339"/>
  <c r="J203" i="339"/>
  <c r="K203" i="339"/>
  <c r="C204" i="339"/>
  <c r="D204" i="339"/>
  <c r="E204" i="339"/>
  <c r="F204" i="339"/>
  <c r="G204" i="339"/>
  <c r="H204" i="339"/>
  <c r="I204" i="339"/>
  <c r="J204" i="339"/>
  <c r="K204" i="339"/>
  <c r="C205" i="339"/>
  <c r="D205" i="339"/>
  <c r="E205" i="339"/>
  <c r="F205" i="339"/>
  <c r="G205" i="339"/>
  <c r="H205" i="339"/>
  <c r="I205" i="339"/>
  <c r="J205" i="339"/>
  <c r="K205" i="339"/>
  <c r="C206" i="339"/>
  <c r="D206" i="339"/>
  <c r="E206" i="339"/>
  <c r="F206" i="339"/>
  <c r="G206" i="339"/>
  <c r="H206" i="339"/>
  <c r="I206" i="339"/>
  <c r="J206" i="339"/>
  <c r="K206" i="339"/>
  <c r="C207" i="339"/>
  <c r="D207" i="339"/>
  <c r="E207" i="339"/>
  <c r="F207" i="339"/>
  <c r="G207" i="339"/>
  <c r="H207" i="339"/>
  <c r="I207" i="339"/>
  <c r="J207" i="339"/>
  <c r="K207" i="339"/>
  <c r="C208" i="339"/>
  <c r="D208" i="339"/>
  <c r="E208" i="339"/>
  <c r="F208" i="339"/>
  <c r="G208" i="339"/>
  <c r="H208" i="339"/>
  <c r="I208" i="339"/>
  <c r="J208" i="339"/>
  <c r="K208" i="339"/>
  <c r="K200" i="339"/>
  <c r="J200" i="339"/>
  <c r="I200" i="339"/>
  <c r="H200" i="339"/>
  <c r="G200" i="339"/>
  <c r="F200" i="339"/>
  <c r="E200" i="339"/>
  <c r="D200" i="339"/>
  <c r="C200" i="339"/>
  <c r="K36" i="339"/>
  <c r="K35" i="339"/>
  <c r="K34" i="339"/>
  <c r="J36" i="339"/>
  <c r="J35" i="339"/>
  <c r="J34" i="339"/>
  <c r="I36" i="339"/>
  <c r="I35" i="339"/>
  <c r="I34" i="339"/>
  <c r="I33" i="339"/>
  <c r="H36" i="339"/>
  <c r="H35" i="339"/>
  <c r="H34" i="339"/>
  <c r="H33" i="339"/>
  <c r="G36" i="339"/>
  <c r="G35" i="339"/>
  <c r="G34" i="339"/>
  <c r="G33" i="339"/>
  <c r="F36" i="339"/>
  <c r="F35" i="339"/>
  <c r="F34" i="339"/>
  <c r="F33" i="339"/>
  <c r="E36" i="339"/>
  <c r="E35" i="339"/>
  <c r="E34" i="339"/>
  <c r="E33" i="339"/>
  <c r="D36" i="339"/>
  <c r="D35" i="339"/>
  <c r="D34" i="339"/>
  <c r="D33" i="339"/>
  <c r="C36" i="339"/>
  <c r="C35" i="339"/>
  <c r="C34" i="339"/>
  <c r="C33" i="339"/>
  <c r="AD58" i="655"/>
  <c r="AF58" i="655" s="1"/>
  <c r="E42" i="655"/>
  <c r="D42" i="655"/>
  <c r="AE63" i="655"/>
  <c r="AC63" i="655"/>
  <c r="AB63" i="655"/>
  <c r="AA63" i="655"/>
  <c r="Z63" i="655"/>
  <c r="Y63" i="655"/>
  <c r="AF62" i="655"/>
  <c r="AF61" i="655"/>
  <c r="AF60" i="655"/>
  <c r="AF59" i="655"/>
  <c r="AF57" i="655"/>
  <c r="AF56" i="655"/>
  <c r="AF55" i="655"/>
  <c r="AF54" i="655"/>
  <c r="AF53" i="655"/>
  <c r="Y53" i="655"/>
  <c r="AE50" i="655"/>
  <c r="AD50" i="655"/>
  <c r="AC50" i="655"/>
  <c r="AB50" i="655"/>
  <c r="AA50" i="655"/>
  <c r="Z50" i="655"/>
  <c r="Y50" i="655"/>
  <c r="AF49" i="655"/>
  <c r="AF48" i="655"/>
  <c r="AF47" i="655"/>
  <c r="I47" i="655"/>
  <c r="G47" i="655"/>
  <c r="E47" i="655"/>
  <c r="C47" i="655"/>
  <c r="M48" i="655" s="1"/>
  <c r="AF46" i="655"/>
  <c r="AF50" i="655" s="1"/>
  <c r="Z45" i="655"/>
  <c r="AA45" i="655" s="1"/>
  <c r="AA44" i="655"/>
  <c r="Z44" i="655"/>
  <c r="Y44" i="655"/>
  <c r="X44" i="655"/>
  <c r="K44" i="655"/>
  <c r="F40" i="655"/>
  <c r="F39" i="655"/>
  <c r="F38" i="655"/>
  <c r="E31" i="655"/>
  <c r="D31" i="655"/>
  <c r="K30" i="655"/>
  <c r="I30" i="655"/>
  <c r="H30" i="655"/>
  <c r="K29" i="655"/>
  <c r="I29" i="655"/>
  <c r="H29" i="655"/>
  <c r="G28" i="655"/>
  <c r="F28" i="655"/>
  <c r="G27" i="655"/>
  <c r="F27" i="655"/>
  <c r="E25" i="655"/>
  <c r="D25" i="655"/>
  <c r="K24" i="655"/>
  <c r="I24" i="655"/>
  <c r="H24" i="655"/>
  <c r="F24" i="655"/>
  <c r="K23" i="655"/>
  <c r="I23" i="655"/>
  <c r="H23" i="655"/>
  <c r="F23" i="655"/>
  <c r="G22" i="655"/>
  <c r="H22" i="655" s="1"/>
  <c r="F22" i="655"/>
  <c r="G21" i="655"/>
  <c r="H21" i="655" s="1"/>
  <c r="F21" i="655"/>
  <c r="G20" i="655"/>
  <c r="F20" i="655"/>
  <c r="G19" i="655"/>
  <c r="H19" i="655" s="1"/>
  <c r="F19" i="655"/>
  <c r="G18" i="655"/>
  <c r="F18" i="655"/>
  <c r="G17" i="655"/>
  <c r="I17" i="655" s="1"/>
  <c r="F17" i="655"/>
  <c r="K15" i="655"/>
  <c r="I15" i="655"/>
  <c r="H15" i="655"/>
  <c r="G15" i="655"/>
  <c r="E15" i="655"/>
  <c r="D15" i="655"/>
  <c r="K14" i="655"/>
  <c r="I14" i="655"/>
  <c r="H14" i="655"/>
  <c r="F14" i="655"/>
  <c r="F15" i="655" s="1"/>
  <c r="D47" i="655" s="1"/>
  <c r="F13" i="655"/>
  <c r="K12" i="655"/>
  <c r="I12" i="655"/>
  <c r="H12" i="655"/>
  <c r="F12" i="655"/>
  <c r="K11" i="655"/>
  <c r="I11" i="655"/>
  <c r="H11" i="655"/>
  <c r="F11" i="655"/>
  <c r="E9" i="655"/>
  <c r="D9" i="655"/>
  <c r="K8" i="655"/>
  <c r="I8" i="655"/>
  <c r="H8" i="655"/>
  <c r="F8" i="655"/>
  <c r="K7" i="655"/>
  <c r="I7" i="655"/>
  <c r="H7" i="655"/>
  <c r="F7" i="655"/>
  <c r="G6" i="655"/>
  <c r="G9" i="655" s="1"/>
  <c r="F6" i="655"/>
  <c r="F20" i="653"/>
  <c r="F20" i="654"/>
  <c r="G6" i="654"/>
  <c r="AF53" i="654"/>
  <c r="AE53" i="654"/>
  <c r="AD53" i="654"/>
  <c r="AC53" i="654"/>
  <c r="AB53" i="654"/>
  <c r="AA53" i="654"/>
  <c r="Z53" i="654"/>
  <c r="Y53" i="654"/>
  <c r="Z44" i="654" s="1"/>
  <c r="AE63" i="654"/>
  <c r="AD63" i="654"/>
  <c r="AC63" i="654"/>
  <c r="AB63" i="654"/>
  <c r="AA63" i="654"/>
  <c r="Z63" i="654"/>
  <c r="Y63" i="654"/>
  <c r="AF62" i="654"/>
  <c r="AF61" i="654"/>
  <c r="AF60" i="654"/>
  <c r="AF59" i="654"/>
  <c r="AF58" i="654"/>
  <c r="AF57" i="654"/>
  <c r="AF56" i="654"/>
  <c r="AF55" i="654"/>
  <c r="AF54" i="654"/>
  <c r="AE50" i="654"/>
  <c r="AD50" i="654"/>
  <c r="AC50" i="654"/>
  <c r="AB50" i="654"/>
  <c r="AA50" i="654"/>
  <c r="Z50" i="654"/>
  <c r="Y50" i="654"/>
  <c r="AF49" i="654"/>
  <c r="AF48" i="654"/>
  <c r="AF47" i="654"/>
  <c r="I47" i="654"/>
  <c r="G47" i="654"/>
  <c r="E47" i="654"/>
  <c r="C47" i="654"/>
  <c r="AF46" i="654"/>
  <c r="Z45" i="654"/>
  <c r="AA45" i="654" s="1"/>
  <c r="AB45" i="654" s="1"/>
  <c r="AC45" i="654" s="1"/>
  <c r="AD45" i="654" s="1"/>
  <c r="AE45" i="654" s="1"/>
  <c r="AA44" i="654"/>
  <c r="K44" i="654"/>
  <c r="F40" i="654"/>
  <c r="F39" i="654"/>
  <c r="F38" i="654"/>
  <c r="E31" i="654"/>
  <c r="D31" i="654"/>
  <c r="K30" i="654"/>
  <c r="I30" i="654"/>
  <c r="H30" i="654"/>
  <c r="G28" i="654"/>
  <c r="F28" i="654"/>
  <c r="G27" i="654"/>
  <c r="F27" i="654"/>
  <c r="E25" i="654"/>
  <c r="D25" i="654"/>
  <c r="K24" i="654"/>
  <c r="I24" i="654"/>
  <c r="H24" i="654"/>
  <c r="F24" i="654"/>
  <c r="K23" i="654"/>
  <c r="I23" i="654"/>
  <c r="H23" i="654"/>
  <c r="F23" i="654"/>
  <c r="G22" i="654"/>
  <c r="K22" i="654" s="1"/>
  <c r="F22" i="654"/>
  <c r="G21" i="654"/>
  <c r="F21" i="654"/>
  <c r="G20" i="654"/>
  <c r="I20" i="654" s="1"/>
  <c r="G19" i="654"/>
  <c r="H19" i="654" s="1"/>
  <c r="F19" i="654"/>
  <c r="G18" i="654"/>
  <c r="I18" i="654" s="1"/>
  <c r="F18" i="654"/>
  <c r="G17" i="654"/>
  <c r="H17" i="654" s="1"/>
  <c r="F17" i="654"/>
  <c r="G15" i="654"/>
  <c r="K15" i="654" s="1"/>
  <c r="E15" i="654"/>
  <c r="D15" i="654"/>
  <c r="K14" i="654"/>
  <c r="I14" i="654"/>
  <c r="H14" i="654"/>
  <c r="F14" i="654"/>
  <c r="F13" i="654"/>
  <c r="K12" i="654"/>
  <c r="I12" i="654"/>
  <c r="H12" i="654"/>
  <c r="F12" i="654"/>
  <c r="K11" i="654"/>
  <c r="I11" i="654"/>
  <c r="H11" i="654"/>
  <c r="F11" i="654"/>
  <c r="F15" i="654" s="1"/>
  <c r="D47" i="654" s="1"/>
  <c r="E9" i="654"/>
  <c r="D9" i="654"/>
  <c r="K8" i="654"/>
  <c r="I8" i="654"/>
  <c r="H8" i="654"/>
  <c r="F8" i="654"/>
  <c r="F7" i="654"/>
  <c r="F6" i="654"/>
  <c r="E40" i="653"/>
  <c r="G18" i="653"/>
  <c r="AE63" i="653"/>
  <c r="AD63" i="653"/>
  <c r="AC63" i="653"/>
  <c r="AB63" i="653"/>
  <c r="AA63" i="653"/>
  <c r="Z63" i="653"/>
  <c r="Y63" i="653"/>
  <c r="AF62" i="653"/>
  <c r="AF61" i="653"/>
  <c r="AF60" i="653"/>
  <c r="AF59" i="653"/>
  <c r="AF58" i="653"/>
  <c r="AF57" i="653"/>
  <c r="AF56" i="653"/>
  <c r="AF55" i="653"/>
  <c r="AF54" i="653"/>
  <c r="AF63" i="653" s="1"/>
  <c r="N48" i="653" s="1"/>
  <c r="AD53" i="653"/>
  <c r="AB53" i="653"/>
  <c r="Z53" i="653"/>
  <c r="AE50" i="653"/>
  <c r="AD50" i="653"/>
  <c r="AC50" i="653"/>
  <c r="AB50" i="653"/>
  <c r="AA50" i="653"/>
  <c r="Z50" i="653"/>
  <c r="Y50" i="653"/>
  <c r="AF49" i="653"/>
  <c r="AF48" i="653"/>
  <c r="AF47" i="653"/>
  <c r="I47" i="653"/>
  <c r="G47" i="653"/>
  <c r="E47" i="653"/>
  <c r="C47" i="653"/>
  <c r="M48" i="653" s="1"/>
  <c r="AF46" i="653"/>
  <c r="AF50" i="653" s="1"/>
  <c r="AA45" i="653"/>
  <c r="AB45" i="653" s="1"/>
  <c r="AC45" i="653" s="1"/>
  <c r="AD45" i="653" s="1"/>
  <c r="AE45" i="653" s="1"/>
  <c r="Z45" i="653"/>
  <c r="AA44" i="653"/>
  <c r="Z44" i="653"/>
  <c r="Y44" i="653"/>
  <c r="X44" i="653"/>
  <c r="K44" i="653"/>
  <c r="E42" i="653"/>
  <c r="F41" i="653"/>
  <c r="D42" i="653"/>
  <c r="F42" i="653" s="1"/>
  <c r="F39" i="653"/>
  <c r="F38" i="653"/>
  <c r="F31" i="653"/>
  <c r="H47" i="653" s="1"/>
  <c r="E31" i="653"/>
  <c r="D31" i="653"/>
  <c r="K30" i="653"/>
  <c r="G29" i="653"/>
  <c r="F29" i="653"/>
  <c r="G28" i="653"/>
  <c r="K28" i="653" s="1"/>
  <c r="F28" i="653"/>
  <c r="G27" i="653"/>
  <c r="F27" i="653"/>
  <c r="K27" i="653" s="1"/>
  <c r="E25" i="653"/>
  <c r="D25" i="653"/>
  <c r="K24" i="653"/>
  <c r="I24" i="653"/>
  <c r="H24" i="653"/>
  <c r="F24" i="653"/>
  <c r="K23" i="653"/>
  <c r="I23" i="653"/>
  <c r="H23" i="653"/>
  <c r="F23" i="653"/>
  <c r="I22" i="653"/>
  <c r="H22" i="653"/>
  <c r="F18" i="653"/>
  <c r="K21" i="653"/>
  <c r="G22" i="653"/>
  <c r="I21" i="653" s="1"/>
  <c r="F22" i="653"/>
  <c r="K22" i="653" s="1"/>
  <c r="G21" i="653"/>
  <c r="F21" i="653"/>
  <c r="G20" i="653"/>
  <c r="G19" i="653"/>
  <c r="F19" i="653"/>
  <c r="G17" i="653"/>
  <c r="F17" i="653"/>
  <c r="K15" i="653"/>
  <c r="I15" i="653"/>
  <c r="H15" i="653"/>
  <c r="G15" i="653"/>
  <c r="E15" i="653"/>
  <c r="D15" i="653"/>
  <c r="K14" i="653"/>
  <c r="I14" i="653"/>
  <c r="H14" i="653"/>
  <c r="F14" i="653"/>
  <c r="F13" i="653"/>
  <c r="K12" i="653"/>
  <c r="I12" i="653"/>
  <c r="H12" i="653"/>
  <c r="F12" i="653"/>
  <c r="K11" i="653"/>
  <c r="I11" i="653"/>
  <c r="H11" i="653"/>
  <c r="F11" i="653"/>
  <c r="F15" i="653" s="1"/>
  <c r="D47" i="653" s="1"/>
  <c r="K9" i="653"/>
  <c r="I9" i="653"/>
  <c r="H9" i="653"/>
  <c r="G9" i="653"/>
  <c r="E9" i="653"/>
  <c r="D9" i="653"/>
  <c r="K8" i="653"/>
  <c r="I8" i="653"/>
  <c r="H8" i="653"/>
  <c r="F8" i="653"/>
  <c r="K7" i="653"/>
  <c r="I7" i="653"/>
  <c r="H7" i="653"/>
  <c r="F7" i="653"/>
  <c r="K6" i="653"/>
  <c r="I6" i="653"/>
  <c r="H6" i="653"/>
  <c r="F6" i="653"/>
  <c r="F9" i="653" s="1"/>
  <c r="G22" i="649"/>
  <c r="F22" i="649"/>
  <c r="G21" i="649"/>
  <c r="F21" i="649"/>
  <c r="G20" i="649"/>
  <c r="F20" i="649"/>
  <c r="G19" i="649"/>
  <c r="F19" i="649"/>
  <c r="G22" i="650"/>
  <c r="F22" i="650"/>
  <c r="G21" i="650"/>
  <c r="F21" i="650"/>
  <c r="G20" i="650"/>
  <c r="F20" i="650"/>
  <c r="G19" i="650"/>
  <c r="F19" i="650"/>
  <c r="G21" i="651"/>
  <c r="F21" i="651"/>
  <c r="G20" i="651"/>
  <c r="F20" i="651"/>
  <c r="G19" i="651"/>
  <c r="F19" i="651"/>
  <c r="G18" i="651"/>
  <c r="F18" i="651"/>
  <c r="D40" i="652"/>
  <c r="G18" i="652"/>
  <c r="G19" i="652"/>
  <c r="AE63" i="652"/>
  <c r="AD63" i="652"/>
  <c r="AC63" i="652"/>
  <c r="AB63" i="652"/>
  <c r="AA63" i="652"/>
  <c r="Z63" i="652"/>
  <c r="Y63" i="652"/>
  <c r="AF62" i="652"/>
  <c r="AF61" i="652"/>
  <c r="AF60" i="652"/>
  <c r="AF59" i="652"/>
  <c r="AF58" i="652"/>
  <c r="AF57" i="652"/>
  <c r="AF56" i="652"/>
  <c r="AF55" i="652"/>
  <c r="AF54" i="652"/>
  <c r="AF63" i="652" s="1"/>
  <c r="N48" i="652" s="1"/>
  <c r="AD53" i="652"/>
  <c r="AB53" i="652"/>
  <c r="Z53" i="652"/>
  <c r="AF50" i="652"/>
  <c r="AE50" i="652"/>
  <c r="AD50" i="652"/>
  <c r="AC50" i="652"/>
  <c r="AB50" i="652"/>
  <c r="AA50" i="652"/>
  <c r="Z50" i="652"/>
  <c r="Y50" i="652"/>
  <c r="AF49" i="652"/>
  <c r="AF48" i="652"/>
  <c r="AF47" i="652"/>
  <c r="I47" i="652"/>
  <c r="G47" i="652"/>
  <c r="E47" i="652"/>
  <c r="C47" i="652"/>
  <c r="M48" i="652" s="1"/>
  <c r="AF46" i="652"/>
  <c r="Z45" i="652"/>
  <c r="AA45" i="652" s="1"/>
  <c r="AB45" i="652" s="1"/>
  <c r="AC45" i="652" s="1"/>
  <c r="AD45" i="652" s="1"/>
  <c r="AE45" i="652" s="1"/>
  <c r="AA44" i="652"/>
  <c r="Z44" i="652"/>
  <c r="Y44" i="652"/>
  <c r="X44" i="652"/>
  <c r="K44" i="652"/>
  <c r="E42" i="652"/>
  <c r="D42" i="652"/>
  <c r="F42" i="652" s="1"/>
  <c r="F41" i="652"/>
  <c r="F40" i="652"/>
  <c r="F39" i="652"/>
  <c r="F38" i="652"/>
  <c r="E31" i="652"/>
  <c r="D31" i="652"/>
  <c r="G30" i="652"/>
  <c r="K30" i="652" s="1"/>
  <c r="G29" i="652"/>
  <c r="F29" i="652"/>
  <c r="G28" i="652"/>
  <c r="F28" i="652"/>
  <c r="G27" i="652"/>
  <c r="F27" i="652"/>
  <c r="E25" i="652"/>
  <c r="D25" i="652"/>
  <c r="K24" i="652"/>
  <c r="I24" i="652"/>
  <c r="H24" i="652"/>
  <c r="F24" i="652"/>
  <c r="H23" i="652"/>
  <c r="F23" i="652"/>
  <c r="I22" i="652"/>
  <c r="F22" i="652"/>
  <c r="G21" i="652"/>
  <c r="F21" i="652"/>
  <c r="G20" i="652"/>
  <c r="F20" i="652"/>
  <c r="K19" i="652"/>
  <c r="I19" i="652"/>
  <c r="H19" i="652"/>
  <c r="I18" i="652"/>
  <c r="H18" i="652"/>
  <c r="F18" i="652"/>
  <c r="K18" i="652" s="1"/>
  <c r="G17" i="652"/>
  <c r="F17" i="652"/>
  <c r="K15" i="652"/>
  <c r="I15" i="652"/>
  <c r="G15" i="652"/>
  <c r="H15" i="652" s="1"/>
  <c r="E15" i="652"/>
  <c r="D15" i="652"/>
  <c r="K14" i="652"/>
  <c r="I14" i="652"/>
  <c r="H14" i="652"/>
  <c r="F14" i="652"/>
  <c r="F13" i="652"/>
  <c r="K12" i="652"/>
  <c r="I12" i="652"/>
  <c r="H12" i="652"/>
  <c r="F12" i="652"/>
  <c r="K11" i="652"/>
  <c r="I11" i="652"/>
  <c r="H11" i="652"/>
  <c r="F11" i="652"/>
  <c r="F15" i="652" s="1"/>
  <c r="D47" i="652" s="1"/>
  <c r="K9" i="652"/>
  <c r="I9" i="652"/>
  <c r="H9" i="652"/>
  <c r="G9" i="652"/>
  <c r="F9" i="652"/>
  <c r="B47" i="652" s="1"/>
  <c r="E9" i="652"/>
  <c r="D9" i="652"/>
  <c r="K8" i="652"/>
  <c r="I8" i="652"/>
  <c r="H8" i="652"/>
  <c r="F8" i="652"/>
  <c r="K7" i="652"/>
  <c r="I7" i="652"/>
  <c r="H7" i="652"/>
  <c r="F7" i="652"/>
  <c r="K6" i="652"/>
  <c r="I6" i="652"/>
  <c r="H6" i="652"/>
  <c r="F6" i="652"/>
  <c r="G29" i="651"/>
  <c r="E40" i="651"/>
  <c r="D40" i="651"/>
  <c r="H21" i="662" l="1"/>
  <c r="I21" i="662"/>
  <c r="M48" i="662"/>
  <c r="K27" i="662"/>
  <c r="I27" i="662"/>
  <c r="G25" i="662"/>
  <c r="K25" i="662" s="1"/>
  <c r="H27" i="662"/>
  <c r="I29" i="662"/>
  <c r="K28" i="662"/>
  <c r="F31" i="662"/>
  <c r="H47" i="662" s="1"/>
  <c r="K22" i="662"/>
  <c r="F25" i="662"/>
  <c r="F47" i="662" s="1"/>
  <c r="D34" i="662"/>
  <c r="K9" i="662"/>
  <c r="AB45" i="662"/>
  <c r="AA53" i="662"/>
  <c r="D47" i="662"/>
  <c r="K48" i="662" s="1"/>
  <c r="K31" i="662"/>
  <c r="I31" i="662"/>
  <c r="H31" i="662"/>
  <c r="I25" i="662"/>
  <c r="H25" i="662"/>
  <c r="H19" i="662"/>
  <c r="I19" i="662"/>
  <c r="H9" i="662"/>
  <c r="K19" i="662"/>
  <c r="I9" i="662"/>
  <c r="H22" i="662"/>
  <c r="H28" i="662"/>
  <c r="I28" i="662"/>
  <c r="I20" i="662"/>
  <c r="H18" i="662"/>
  <c r="K20" i="662"/>
  <c r="I22" i="662"/>
  <c r="H19" i="661"/>
  <c r="K20" i="661"/>
  <c r="G31" i="661"/>
  <c r="K29" i="661"/>
  <c r="H29" i="661"/>
  <c r="F42" i="661"/>
  <c r="E34" i="661"/>
  <c r="F31" i="661"/>
  <c r="H47" i="661" s="1"/>
  <c r="K28" i="661"/>
  <c r="K22" i="661"/>
  <c r="K21" i="661"/>
  <c r="F25" i="661"/>
  <c r="F47" i="661" s="1"/>
  <c r="D34" i="661"/>
  <c r="F9" i="661"/>
  <c r="B47" i="661" s="1"/>
  <c r="AC45" i="661"/>
  <c r="AB53" i="661"/>
  <c r="I31" i="661"/>
  <c r="H31" i="661"/>
  <c r="I25" i="661"/>
  <c r="H25" i="661"/>
  <c r="G34" i="661"/>
  <c r="I9" i="661"/>
  <c r="H9" i="661"/>
  <c r="AA53" i="661"/>
  <c r="H6" i="661"/>
  <c r="H21" i="661"/>
  <c r="I6" i="661"/>
  <c r="I21" i="661"/>
  <c r="H27" i="661"/>
  <c r="K27" i="661"/>
  <c r="K6" i="661"/>
  <c r="I22" i="661"/>
  <c r="H28" i="661"/>
  <c r="K18" i="661"/>
  <c r="H17" i="661"/>
  <c r="I17" i="661"/>
  <c r="H22" i="661"/>
  <c r="K17" i="661"/>
  <c r="H20" i="661"/>
  <c r="I28" i="661"/>
  <c r="I20" i="661"/>
  <c r="H18" i="661"/>
  <c r="F42" i="660"/>
  <c r="N36" i="339"/>
  <c r="K19" i="660"/>
  <c r="K18" i="660"/>
  <c r="K28" i="660"/>
  <c r="K20" i="660"/>
  <c r="K21" i="660"/>
  <c r="F25" i="660"/>
  <c r="E34" i="660"/>
  <c r="D34" i="660"/>
  <c r="B47" i="660"/>
  <c r="AD45" i="660"/>
  <c r="AC53" i="660"/>
  <c r="K31" i="660"/>
  <c r="I31" i="660"/>
  <c r="H31" i="660"/>
  <c r="H9" i="660"/>
  <c r="K9" i="660"/>
  <c r="I9" i="660"/>
  <c r="H6" i="660"/>
  <c r="H21" i="660"/>
  <c r="I6" i="660"/>
  <c r="AB53" i="660"/>
  <c r="I21" i="660"/>
  <c r="H27" i="660"/>
  <c r="K6" i="660"/>
  <c r="H19" i="660"/>
  <c r="I27" i="660"/>
  <c r="I19" i="660"/>
  <c r="K27" i="660"/>
  <c r="I22" i="660"/>
  <c r="H28" i="660"/>
  <c r="K17" i="660"/>
  <c r="H20" i="660"/>
  <c r="K22" i="660"/>
  <c r="G25" i="660"/>
  <c r="I28" i="660"/>
  <c r="I20" i="660"/>
  <c r="I17" i="660"/>
  <c r="H18" i="660"/>
  <c r="F42" i="659"/>
  <c r="F25" i="659"/>
  <c r="K21" i="659"/>
  <c r="H6" i="659"/>
  <c r="K27" i="659"/>
  <c r="H9" i="659"/>
  <c r="K19" i="659"/>
  <c r="H21" i="659"/>
  <c r="H27" i="659"/>
  <c r="I6" i="659"/>
  <c r="F31" i="659"/>
  <c r="K18" i="659"/>
  <c r="K20" i="659"/>
  <c r="E34" i="659"/>
  <c r="F9" i="659"/>
  <c r="M33" i="339" s="1"/>
  <c r="D34" i="659"/>
  <c r="I9" i="659"/>
  <c r="H19" i="659"/>
  <c r="G31" i="659"/>
  <c r="H20" i="659"/>
  <c r="K22" i="659"/>
  <c r="G25" i="659"/>
  <c r="I28" i="659"/>
  <c r="AA45" i="659"/>
  <c r="I20" i="659"/>
  <c r="K28" i="659"/>
  <c r="H18" i="659"/>
  <c r="H17" i="659"/>
  <c r="K17" i="659"/>
  <c r="I22" i="659"/>
  <c r="H15" i="659"/>
  <c r="R10" i="657"/>
  <c r="S10" i="657" s="1"/>
  <c r="N12" i="657"/>
  <c r="R8" i="657"/>
  <c r="S8" i="657" s="1"/>
  <c r="L12" i="657"/>
  <c r="R7" i="657"/>
  <c r="S7" i="657" s="1"/>
  <c r="R4" i="657"/>
  <c r="S4" i="657" s="1"/>
  <c r="R6" i="657"/>
  <c r="S6" i="657" s="1"/>
  <c r="F31" i="656"/>
  <c r="L36" i="339" s="1"/>
  <c r="L207" i="339"/>
  <c r="L206" i="339"/>
  <c r="L202" i="339"/>
  <c r="H47" i="656"/>
  <c r="L208" i="339"/>
  <c r="D34" i="656"/>
  <c r="G25" i="656"/>
  <c r="K6" i="656"/>
  <c r="G9" i="656"/>
  <c r="I6" i="656"/>
  <c r="K19" i="656"/>
  <c r="I27" i="656"/>
  <c r="K27" i="656"/>
  <c r="F25" i="656"/>
  <c r="K20" i="656"/>
  <c r="E34" i="656"/>
  <c r="D42" i="656"/>
  <c r="AA44" i="656"/>
  <c r="Z44" i="656"/>
  <c r="X44" i="656"/>
  <c r="I25" i="656"/>
  <c r="H25" i="656"/>
  <c r="Y44" i="656"/>
  <c r="F7" i="656"/>
  <c r="F9" i="656" s="1"/>
  <c r="H9" i="656"/>
  <c r="I9" i="656"/>
  <c r="H17" i="656"/>
  <c r="K17" i="656"/>
  <c r="G31" i="656"/>
  <c r="G34" i="656" s="1"/>
  <c r="I28" i="656"/>
  <c r="I20" i="656"/>
  <c r="K28" i="656"/>
  <c r="AA45" i="656"/>
  <c r="H20" i="656"/>
  <c r="H18" i="656"/>
  <c r="E42" i="656"/>
  <c r="AD63" i="656"/>
  <c r="H21" i="656"/>
  <c r="F41" i="654"/>
  <c r="F9" i="654"/>
  <c r="J33" i="339" s="1"/>
  <c r="I7" i="654"/>
  <c r="K7" i="654"/>
  <c r="G9" i="654"/>
  <c r="H9" i="654" s="1"/>
  <c r="D42" i="654"/>
  <c r="F42" i="654" s="1"/>
  <c r="AD63" i="655"/>
  <c r="F9" i="655"/>
  <c r="B47" i="655" s="1"/>
  <c r="F42" i="655"/>
  <c r="K20" i="655"/>
  <c r="K19" i="655"/>
  <c r="AF63" i="655"/>
  <c r="N48" i="655" s="1"/>
  <c r="H6" i="655"/>
  <c r="I19" i="655"/>
  <c r="K27" i="655"/>
  <c r="K28" i="655"/>
  <c r="F31" i="655"/>
  <c r="H47" i="655" s="1"/>
  <c r="F25" i="655"/>
  <c r="F47" i="655" s="1"/>
  <c r="K18" i="655"/>
  <c r="E34" i="655"/>
  <c r="K21" i="655"/>
  <c r="D34" i="655"/>
  <c r="AB45" i="655"/>
  <c r="AA53" i="655"/>
  <c r="H9" i="655"/>
  <c r="I9" i="655"/>
  <c r="Z53" i="655"/>
  <c r="I6" i="655"/>
  <c r="I21" i="655"/>
  <c r="H27" i="655"/>
  <c r="K6" i="655"/>
  <c r="I27" i="655"/>
  <c r="I22" i="655"/>
  <c r="H28" i="655"/>
  <c r="G31" i="655"/>
  <c r="K17" i="655"/>
  <c r="H20" i="655"/>
  <c r="K22" i="655"/>
  <c r="G25" i="655"/>
  <c r="I28" i="655"/>
  <c r="I20" i="655"/>
  <c r="H17" i="655"/>
  <c r="F41" i="655"/>
  <c r="H18" i="655"/>
  <c r="I18" i="655"/>
  <c r="F25" i="654"/>
  <c r="F47" i="654" s="1"/>
  <c r="F31" i="654"/>
  <c r="H47" i="654" s="1"/>
  <c r="K27" i="654"/>
  <c r="K9" i="654"/>
  <c r="H6" i="654"/>
  <c r="I6" i="654"/>
  <c r="K6" i="654"/>
  <c r="K28" i="654"/>
  <c r="AF50" i="654"/>
  <c r="M48" i="654"/>
  <c r="AF63" i="654"/>
  <c r="N48" i="654" s="1"/>
  <c r="Y44" i="654"/>
  <c r="X44" i="654"/>
  <c r="D34" i="654"/>
  <c r="E34" i="654"/>
  <c r="K29" i="654"/>
  <c r="K21" i="654"/>
  <c r="B47" i="654"/>
  <c r="K20" i="654"/>
  <c r="I19" i="654"/>
  <c r="K19" i="654"/>
  <c r="H22" i="654"/>
  <c r="I17" i="654"/>
  <c r="I22" i="654"/>
  <c r="H28" i="654"/>
  <c r="H29" i="654"/>
  <c r="I29" i="654"/>
  <c r="H15" i="654"/>
  <c r="K18" i="654"/>
  <c r="H21" i="654"/>
  <c r="I15" i="654"/>
  <c r="I21" i="654"/>
  <c r="H27" i="654"/>
  <c r="I27" i="654"/>
  <c r="K17" i="654"/>
  <c r="H20" i="654"/>
  <c r="G25" i="654"/>
  <c r="I28" i="654"/>
  <c r="G31" i="654"/>
  <c r="H18" i="654"/>
  <c r="K19" i="653"/>
  <c r="I18" i="653"/>
  <c r="I20" i="653"/>
  <c r="D34" i="653"/>
  <c r="G31" i="653"/>
  <c r="I31" i="653" s="1"/>
  <c r="I27" i="653"/>
  <c r="H21" i="653"/>
  <c r="K29" i="653"/>
  <c r="E34" i="653"/>
  <c r="K17" i="653"/>
  <c r="F25" i="653"/>
  <c r="K31" i="653"/>
  <c r="B47" i="653"/>
  <c r="K20" i="653"/>
  <c r="H18" i="653"/>
  <c r="H29" i="653"/>
  <c r="F40" i="653"/>
  <c r="K18" i="653"/>
  <c r="H19" i="653"/>
  <c r="H30" i="653"/>
  <c r="I29" i="653"/>
  <c r="H27" i="653"/>
  <c r="I19" i="653"/>
  <c r="I30" i="653"/>
  <c r="H17" i="653"/>
  <c r="H28" i="653"/>
  <c r="G25" i="653"/>
  <c r="I28" i="653"/>
  <c r="I17" i="653"/>
  <c r="H20" i="653"/>
  <c r="K28" i="652"/>
  <c r="D34" i="652"/>
  <c r="F31" i="652"/>
  <c r="H47" i="652" s="1"/>
  <c r="G31" i="652"/>
  <c r="K20" i="652"/>
  <c r="K21" i="652"/>
  <c r="K17" i="652"/>
  <c r="F25" i="652"/>
  <c r="F47" i="652" s="1"/>
  <c r="K48" i="652" s="1"/>
  <c r="K29" i="652"/>
  <c r="E34" i="652"/>
  <c r="H31" i="652"/>
  <c r="K31" i="652"/>
  <c r="I31" i="652"/>
  <c r="I23" i="652"/>
  <c r="H21" i="652"/>
  <c r="K23" i="652"/>
  <c r="H29" i="652"/>
  <c r="I29" i="652"/>
  <c r="I27" i="652"/>
  <c r="I21" i="652"/>
  <c r="H27" i="652"/>
  <c r="K27" i="652"/>
  <c r="H30" i="652"/>
  <c r="H22" i="652"/>
  <c r="I30" i="652"/>
  <c r="H17" i="652"/>
  <c r="H20" i="652"/>
  <c r="K22" i="652"/>
  <c r="H28" i="652"/>
  <c r="I17" i="652"/>
  <c r="I20" i="652"/>
  <c r="G25" i="652"/>
  <c r="I28" i="652"/>
  <c r="AE63" i="651"/>
  <c r="AD63" i="651"/>
  <c r="AC63" i="651"/>
  <c r="AB63" i="651"/>
  <c r="AA63" i="651"/>
  <c r="Z63" i="651"/>
  <c r="Y63" i="651"/>
  <c r="AF62" i="651"/>
  <c r="AF61" i="651"/>
  <c r="AF60" i="651"/>
  <c r="AF59" i="651"/>
  <c r="AF58" i="651"/>
  <c r="AF57" i="651"/>
  <c r="AF56" i="651"/>
  <c r="AF55" i="651"/>
  <c r="AF54" i="651"/>
  <c r="AF63" i="651" s="1"/>
  <c r="N48" i="651" s="1"/>
  <c r="AD53" i="651"/>
  <c r="AB53" i="651"/>
  <c r="AA44" i="651" s="1"/>
  <c r="Z53" i="651"/>
  <c r="AE50" i="651"/>
  <c r="AD50" i="651"/>
  <c r="AC50" i="651"/>
  <c r="AB50" i="651"/>
  <c r="AA50" i="651"/>
  <c r="Z50" i="651"/>
  <c r="Y50" i="651"/>
  <c r="AF49" i="651"/>
  <c r="AF48" i="651"/>
  <c r="AF47" i="651"/>
  <c r="AF50" i="651" s="1"/>
  <c r="I47" i="651"/>
  <c r="G47" i="651"/>
  <c r="E47" i="651"/>
  <c r="C47" i="651"/>
  <c r="AF46" i="651"/>
  <c r="AA45" i="651"/>
  <c r="AB45" i="651" s="1"/>
  <c r="AC45" i="651" s="1"/>
  <c r="AD45" i="651" s="1"/>
  <c r="AE45" i="651" s="1"/>
  <c r="Z45" i="651"/>
  <c r="K44" i="651"/>
  <c r="D42" i="651"/>
  <c r="F41" i="651"/>
  <c r="E42" i="651"/>
  <c r="F39" i="651"/>
  <c r="F38" i="651"/>
  <c r="E31" i="651"/>
  <c r="D31" i="651"/>
  <c r="G28" i="651"/>
  <c r="K29" i="651" s="1"/>
  <c r="F28" i="651"/>
  <c r="G30" i="651"/>
  <c r="K30" i="651" s="1"/>
  <c r="F30" i="651"/>
  <c r="G27" i="651"/>
  <c r="F27" i="651"/>
  <c r="E25" i="651"/>
  <c r="D25" i="651"/>
  <c r="K24" i="651"/>
  <c r="I24" i="651"/>
  <c r="H24" i="651"/>
  <c r="F24" i="651"/>
  <c r="H23" i="651"/>
  <c r="I22" i="651"/>
  <c r="K20" i="651"/>
  <c r="K19" i="651"/>
  <c r="I19" i="651"/>
  <c r="H19" i="651"/>
  <c r="K18" i="651"/>
  <c r="I18" i="651"/>
  <c r="H18" i="651"/>
  <c r="G17" i="651"/>
  <c r="H17" i="651" s="1"/>
  <c r="F17" i="651"/>
  <c r="G15" i="651"/>
  <c r="K15" i="651" s="1"/>
  <c r="F15" i="651"/>
  <c r="D47" i="651" s="1"/>
  <c r="E15" i="651"/>
  <c r="D15" i="651"/>
  <c r="K14" i="651"/>
  <c r="I14" i="651"/>
  <c r="H14" i="651"/>
  <c r="F14" i="651"/>
  <c r="F13" i="651"/>
  <c r="K12" i="651"/>
  <c r="I12" i="651"/>
  <c r="H12" i="651"/>
  <c r="F12" i="651"/>
  <c r="K11" i="651"/>
  <c r="I11" i="651"/>
  <c r="H11" i="651"/>
  <c r="F11" i="651"/>
  <c r="G9" i="651"/>
  <c r="I9" i="651" s="1"/>
  <c r="E9" i="651"/>
  <c r="D9" i="651"/>
  <c r="K8" i="651"/>
  <c r="I8" i="651"/>
  <c r="H8" i="651"/>
  <c r="F8" i="651"/>
  <c r="K7" i="651"/>
  <c r="I7" i="651"/>
  <c r="H7" i="651"/>
  <c r="F7" i="651"/>
  <c r="K6" i="651"/>
  <c r="I6" i="651"/>
  <c r="H6" i="651"/>
  <c r="F6" i="651"/>
  <c r="F9" i="651" s="1"/>
  <c r="E38" i="650"/>
  <c r="E42" i="650" s="1"/>
  <c r="E40" i="650"/>
  <c r="AH88" i="339"/>
  <c r="AE106" i="339"/>
  <c r="AE90" i="339"/>
  <c r="AE73" i="339"/>
  <c r="AE63" i="650"/>
  <c r="AD63" i="650"/>
  <c r="AC63" i="650"/>
  <c r="AB63" i="650"/>
  <c r="AA63" i="650"/>
  <c r="Z63" i="650"/>
  <c r="Y63" i="650"/>
  <c r="AF62" i="650"/>
  <c r="AF61" i="650"/>
  <c r="AF60" i="650"/>
  <c r="AF59" i="650"/>
  <c r="AF58" i="650"/>
  <c r="AF57" i="650"/>
  <c r="AF56" i="650"/>
  <c r="AF55" i="650"/>
  <c r="AF54" i="650"/>
  <c r="AF63" i="650" s="1"/>
  <c r="N48" i="650" s="1"/>
  <c r="AD53" i="650"/>
  <c r="AB53" i="650"/>
  <c r="Z53" i="650"/>
  <c r="AA44" i="650" s="1"/>
  <c r="AE50" i="650"/>
  <c r="AD50" i="650"/>
  <c r="AC50" i="650"/>
  <c r="AB50" i="650"/>
  <c r="AA50" i="650"/>
  <c r="Z50" i="650"/>
  <c r="Y50" i="650"/>
  <c r="AF49" i="650"/>
  <c r="AF48" i="650"/>
  <c r="AF47" i="650"/>
  <c r="I47" i="650"/>
  <c r="G47" i="650"/>
  <c r="E47" i="650"/>
  <c r="C47" i="650"/>
  <c r="AF46" i="650"/>
  <c r="AF50" i="650" s="1"/>
  <c r="AA45" i="650"/>
  <c r="AB45" i="650" s="1"/>
  <c r="AC45" i="650" s="1"/>
  <c r="AD45" i="650" s="1"/>
  <c r="AE45" i="650" s="1"/>
  <c r="Z45" i="650"/>
  <c r="K44" i="650"/>
  <c r="D42" i="650"/>
  <c r="F41" i="650"/>
  <c r="F40" i="650"/>
  <c r="F39" i="650"/>
  <c r="F38" i="650"/>
  <c r="E31" i="650"/>
  <c r="D31" i="650"/>
  <c r="K30" i="650"/>
  <c r="I30" i="650"/>
  <c r="H30" i="650"/>
  <c r="G28" i="650"/>
  <c r="F28" i="650"/>
  <c r="G29" i="650"/>
  <c r="F29" i="650"/>
  <c r="G27" i="650"/>
  <c r="F27" i="650"/>
  <c r="E25" i="650"/>
  <c r="D25" i="650"/>
  <c r="K24" i="650"/>
  <c r="I24" i="650"/>
  <c r="H24" i="650"/>
  <c r="I21" i="650"/>
  <c r="H21" i="650"/>
  <c r="K19" i="650"/>
  <c r="I19" i="650"/>
  <c r="H19" i="650"/>
  <c r="G18" i="650"/>
  <c r="H18" i="650" s="1"/>
  <c r="F18" i="650"/>
  <c r="K18" i="650" s="1"/>
  <c r="G17" i="650"/>
  <c r="G25" i="650" s="1"/>
  <c r="F17" i="650"/>
  <c r="G15" i="650"/>
  <c r="K15" i="650" s="1"/>
  <c r="E15" i="650"/>
  <c r="D15" i="650"/>
  <c r="K14" i="650"/>
  <c r="I14" i="650"/>
  <c r="H14" i="650"/>
  <c r="F14" i="650"/>
  <c r="F13" i="650"/>
  <c r="K12" i="650"/>
  <c r="I12" i="650"/>
  <c r="H12" i="650"/>
  <c r="F12" i="650"/>
  <c r="F15" i="650" s="1"/>
  <c r="D47" i="650" s="1"/>
  <c r="K11" i="650"/>
  <c r="I11" i="650"/>
  <c r="H11" i="650"/>
  <c r="F11" i="650"/>
  <c r="G9" i="650"/>
  <c r="K9" i="650" s="1"/>
  <c r="F9" i="650"/>
  <c r="B47" i="650" s="1"/>
  <c r="E9" i="650"/>
  <c r="D9" i="650"/>
  <c r="K8" i="650"/>
  <c r="I8" i="650"/>
  <c r="H8" i="650"/>
  <c r="F8" i="650"/>
  <c r="K7" i="650"/>
  <c r="I7" i="650"/>
  <c r="H7" i="650"/>
  <c r="F7" i="650"/>
  <c r="K6" i="650"/>
  <c r="I6" i="650"/>
  <c r="H6" i="650"/>
  <c r="F6" i="650"/>
  <c r="AE63" i="649"/>
  <c r="AD63" i="649"/>
  <c r="AC63" i="649"/>
  <c r="AB63" i="649"/>
  <c r="AA63" i="649"/>
  <c r="Z63" i="649"/>
  <c r="Y63" i="649"/>
  <c r="AF62" i="649"/>
  <c r="AF61" i="649"/>
  <c r="AF60" i="649"/>
  <c r="AF59" i="649"/>
  <c r="AF58" i="649"/>
  <c r="AF63" i="649" s="1"/>
  <c r="N48" i="649" s="1"/>
  <c r="AF57" i="649"/>
  <c r="AF56" i="649"/>
  <c r="AF55" i="649"/>
  <c r="AF54" i="649"/>
  <c r="AD53" i="649"/>
  <c r="AB53" i="649"/>
  <c r="Z53" i="649"/>
  <c r="AE50" i="649"/>
  <c r="AD50" i="649"/>
  <c r="AC50" i="649"/>
  <c r="AB50" i="649"/>
  <c r="AA50" i="649"/>
  <c r="Z50" i="649"/>
  <c r="Y50" i="649"/>
  <c r="AF49" i="649"/>
  <c r="AF48" i="649"/>
  <c r="AF47" i="649"/>
  <c r="I47" i="649"/>
  <c r="G47" i="649"/>
  <c r="E47" i="649"/>
  <c r="C47" i="649"/>
  <c r="AF46" i="649"/>
  <c r="AF50" i="649" s="1"/>
  <c r="AA45" i="649"/>
  <c r="AB45" i="649" s="1"/>
  <c r="AC45" i="649" s="1"/>
  <c r="AD45" i="649" s="1"/>
  <c r="AE45" i="649" s="1"/>
  <c r="Z45" i="649"/>
  <c r="AA44" i="649"/>
  <c r="Z44" i="649"/>
  <c r="Y44" i="649"/>
  <c r="X44" i="649"/>
  <c r="K44" i="649"/>
  <c r="D42" i="649"/>
  <c r="F41" i="649"/>
  <c r="F40" i="649"/>
  <c r="F39" i="649"/>
  <c r="F38" i="649"/>
  <c r="E31" i="649"/>
  <c r="D31" i="649"/>
  <c r="K30" i="649"/>
  <c r="I30" i="649"/>
  <c r="H30" i="649"/>
  <c r="G29" i="649"/>
  <c r="F29" i="649"/>
  <c r="G28" i="649"/>
  <c r="F28" i="649"/>
  <c r="G27" i="649"/>
  <c r="G31" i="649" s="1"/>
  <c r="F27" i="649"/>
  <c r="E25" i="649"/>
  <c r="D25" i="649"/>
  <c r="K24" i="649"/>
  <c r="I24" i="649"/>
  <c r="H24" i="649"/>
  <c r="K23" i="649"/>
  <c r="I22" i="649"/>
  <c r="I21" i="649"/>
  <c r="I20" i="649"/>
  <c r="K19" i="649"/>
  <c r="I19" i="649"/>
  <c r="H19" i="649"/>
  <c r="G18" i="649"/>
  <c r="F18" i="649"/>
  <c r="G17" i="649"/>
  <c r="F17" i="649"/>
  <c r="H15" i="649"/>
  <c r="G15" i="649"/>
  <c r="K15" i="649" s="1"/>
  <c r="E15" i="649"/>
  <c r="D15" i="649"/>
  <c r="K14" i="649"/>
  <c r="I14" i="649"/>
  <c r="H14" i="649"/>
  <c r="F14" i="649"/>
  <c r="F13" i="649"/>
  <c r="F15" i="649" s="1"/>
  <c r="D47" i="649" s="1"/>
  <c r="K12" i="649"/>
  <c r="I12" i="649"/>
  <c r="H12" i="649"/>
  <c r="F12" i="649"/>
  <c r="K11" i="649"/>
  <c r="I11" i="649"/>
  <c r="H11" i="649"/>
  <c r="F11" i="649"/>
  <c r="G9" i="649"/>
  <c r="K9" i="649" s="1"/>
  <c r="E9" i="649"/>
  <c r="D9" i="649"/>
  <c r="K8" i="649"/>
  <c r="I8" i="649"/>
  <c r="H8" i="649"/>
  <c r="F8" i="649"/>
  <c r="K7" i="649"/>
  <c r="I7" i="649"/>
  <c r="H7" i="649"/>
  <c r="F7" i="649"/>
  <c r="K6" i="649"/>
  <c r="I6" i="649"/>
  <c r="H6" i="649"/>
  <c r="F6" i="649"/>
  <c r="F9" i="649" s="1"/>
  <c r="E38" i="648"/>
  <c r="AE63" i="648"/>
  <c r="AD63" i="648"/>
  <c r="AC63" i="648"/>
  <c r="AB63" i="648"/>
  <c r="AA63" i="648"/>
  <c r="Z63" i="648"/>
  <c r="Y63" i="648"/>
  <c r="AF62" i="648"/>
  <c r="AF61" i="648"/>
  <c r="AF60" i="648"/>
  <c r="AF59" i="648"/>
  <c r="AF58" i="648"/>
  <c r="AF63" i="648" s="1"/>
  <c r="N48" i="648" s="1"/>
  <c r="AF57" i="648"/>
  <c r="AF56" i="648"/>
  <c r="AF55" i="648"/>
  <c r="AF54" i="648"/>
  <c r="AD53" i="648"/>
  <c r="AB53" i="648"/>
  <c r="Z53" i="648"/>
  <c r="AF50" i="648"/>
  <c r="AE50" i="648"/>
  <c r="AD50" i="648"/>
  <c r="AC50" i="648"/>
  <c r="AB50" i="648"/>
  <c r="AA50" i="648"/>
  <c r="Z50" i="648"/>
  <c r="Y50" i="648"/>
  <c r="AF49" i="648"/>
  <c r="AF48" i="648"/>
  <c r="AF47" i="648"/>
  <c r="I47" i="648"/>
  <c r="G47" i="648"/>
  <c r="E47" i="648"/>
  <c r="C47" i="648"/>
  <c r="M48" i="648" s="1"/>
  <c r="AF46" i="648"/>
  <c r="Z45" i="648"/>
  <c r="AA45" i="648" s="1"/>
  <c r="AB45" i="648" s="1"/>
  <c r="AC45" i="648" s="1"/>
  <c r="AD45" i="648" s="1"/>
  <c r="AE45" i="648" s="1"/>
  <c r="AA44" i="648"/>
  <c r="Z44" i="648"/>
  <c r="Y44" i="648"/>
  <c r="X44" i="648"/>
  <c r="K44" i="648"/>
  <c r="E42" i="648"/>
  <c r="D42" i="648"/>
  <c r="F42" i="648" s="1"/>
  <c r="F41" i="648"/>
  <c r="F40" i="648"/>
  <c r="F39" i="648"/>
  <c r="F38" i="648"/>
  <c r="E31" i="648"/>
  <c r="D31" i="648"/>
  <c r="K30" i="648"/>
  <c r="I30" i="648"/>
  <c r="H30" i="648"/>
  <c r="G29" i="648"/>
  <c r="K29" i="648" s="1"/>
  <c r="F29" i="648"/>
  <c r="H28" i="648"/>
  <c r="G28" i="648"/>
  <c r="I28" i="648" s="1"/>
  <c r="F28" i="648"/>
  <c r="K28" i="648" s="1"/>
  <c r="G27" i="648"/>
  <c r="G31" i="648" s="1"/>
  <c r="F27" i="648"/>
  <c r="E25" i="648"/>
  <c r="D25" i="648"/>
  <c r="K24" i="648"/>
  <c r="I24" i="648"/>
  <c r="H24" i="648"/>
  <c r="F24" i="648"/>
  <c r="G23" i="648"/>
  <c r="I23" i="648" s="1"/>
  <c r="F23" i="648"/>
  <c r="G22" i="648"/>
  <c r="F22" i="648"/>
  <c r="K21" i="648"/>
  <c r="I21" i="648"/>
  <c r="H21" i="648"/>
  <c r="G21" i="648"/>
  <c r="F21" i="648"/>
  <c r="G20" i="648"/>
  <c r="I20" i="648" s="1"/>
  <c r="F20" i="648"/>
  <c r="K20" i="648" s="1"/>
  <c r="K19" i="648"/>
  <c r="I19" i="648"/>
  <c r="H19" i="648"/>
  <c r="G18" i="648"/>
  <c r="F18" i="648"/>
  <c r="G17" i="648"/>
  <c r="I17" i="648" s="1"/>
  <c r="F17" i="648"/>
  <c r="I15" i="648"/>
  <c r="H15" i="648"/>
  <c r="G15" i="648"/>
  <c r="K15" i="648" s="1"/>
  <c r="E15" i="648"/>
  <c r="D15" i="648"/>
  <c r="K14" i="648"/>
  <c r="I14" i="648"/>
  <c r="H14" i="648"/>
  <c r="F14" i="648"/>
  <c r="F13" i="648"/>
  <c r="K12" i="648"/>
  <c r="I12" i="648"/>
  <c r="H12" i="648"/>
  <c r="F12" i="648"/>
  <c r="K11" i="648"/>
  <c r="I11" i="648"/>
  <c r="H11" i="648"/>
  <c r="F11" i="648"/>
  <c r="F15" i="648" s="1"/>
  <c r="D47" i="648" s="1"/>
  <c r="G9" i="648"/>
  <c r="K9" i="648" s="1"/>
  <c r="E9" i="648"/>
  <c r="D9" i="648"/>
  <c r="D34" i="648" s="1"/>
  <c r="K8" i="648"/>
  <c r="I8" i="648"/>
  <c r="H8" i="648"/>
  <c r="F8" i="648"/>
  <c r="K7" i="648"/>
  <c r="I7" i="648"/>
  <c r="H7" i="648"/>
  <c r="F7" i="648"/>
  <c r="K6" i="648"/>
  <c r="I6" i="648"/>
  <c r="H6" i="648"/>
  <c r="F6" i="648"/>
  <c r="F9" i="648" s="1"/>
  <c r="E38" i="647"/>
  <c r="AB53" i="647"/>
  <c r="AD53" i="647"/>
  <c r="Z53" i="647"/>
  <c r="AF55" i="647"/>
  <c r="AF56" i="647"/>
  <c r="AF57" i="647"/>
  <c r="AF58" i="647"/>
  <c r="AF59" i="647"/>
  <c r="AF60" i="647"/>
  <c r="AF61" i="647"/>
  <c r="AF62" i="647"/>
  <c r="AF54" i="647"/>
  <c r="AF63" i="647"/>
  <c r="N48" i="647" s="1"/>
  <c r="Z63" i="647"/>
  <c r="AA63" i="647"/>
  <c r="AB63" i="647"/>
  <c r="AC63" i="647"/>
  <c r="AD63" i="647"/>
  <c r="AE63" i="647"/>
  <c r="Y63" i="647"/>
  <c r="AA45" i="647"/>
  <c r="AB45" i="647"/>
  <c r="AC45" i="647"/>
  <c r="AD45" i="647"/>
  <c r="AE45" i="647"/>
  <c r="Z45" i="647"/>
  <c r="AF47" i="647"/>
  <c r="AF48" i="647"/>
  <c r="AF49" i="647"/>
  <c r="AF46" i="647"/>
  <c r="Z50" i="647"/>
  <c r="AA50" i="647"/>
  <c r="AB50" i="647"/>
  <c r="AC50" i="647"/>
  <c r="AD50" i="647"/>
  <c r="AE50" i="647"/>
  <c r="Y50" i="647"/>
  <c r="I47" i="647"/>
  <c r="G47" i="647"/>
  <c r="E47" i="647"/>
  <c r="C47" i="647"/>
  <c r="AA44" i="647"/>
  <c r="Z44" i="647"/>
  <c r="Y44" i="647"/>
  <c r="X44" i="647"/>
  <c r="K44" i="647"/>
  <c r="E42" i="647"/>
  <c r="D42" i="647"/>
  <c r="F41" i="647"/>
  <c r="F40" i="647"/>
  <c r="F39" i="647"/>
  <c r="F38" i="647"/>
  <c r="E31" i="647"/>
  <c r="D31" i="647"/>
  <c r="K30" i="647"/>
  <c r="I30" i="647"/>
  <c r="H30" i="647"/>
  <c r="G29" i="647"/>
  <c r="K29" i="647" s="1"/>
  <c r="F29" i="647"/>
  <c r="G28" i="647"/>
  <c r="H28" i="647" s="1"/>
  <c r="F28" i="647"/>
  <c r="G27" i="647"/>
  <c r="F27" i="647"/>
  <c r="E25" i="647"/>
  <c r="D25" i="647"/>
  <c r="K24" i="647"/>
  <c r="I24" i="647"/>
  <c r="H24" i="647"/>
  <c r="F24" i="647"/>
  <c r="G23" i="647"/>
  <c r="I23" i="647" s="1"/>
  <c r="F23" i="647"/>
  <c r="G22" i="647"/>
  <c r="I22" i="647" s="1"/>
  <c r="F22" i="647"/>
  <c r="G21" i="647"/>
  <c r="H21" i="647" s="1"/>
  <c r="F21" i="647"/>
  <c r="G20" i="647"/>
  <c r="H20" i="647" s="1"/>
  <c r="F20" i="647"/>
  <c r="K19" i="647"/>
  <c r="I19" i="647"/>
  <c r="H19" i="647"/>
  <c r="G18" i="647"/>
  <c r="H18" i="647" s="1"/>
  <c r="F18" i="647"/>
  <c r="G17" i="647"/>
  <c r="H17" i="647" s="1"/>
  <c r="F17" i="647"/>
  <c r="G15" i="647"/>
  <c r="K15" i="647" s="1"/>
  <c r="E15" i="647"/>
  <c r="D15" i="647"/>
  <c r="K14" i="647"/>
  <c r="I14" i="647"/>
  <c r="H14" i="647"/>
  <c r="F14" i="647"/>
  <c r="F13" i="647"/>
  <c r="K12" i="647"/>
  <c r="I12" i="647"/>
  <c r="H12" i="647"/>
  <c r="F12" i="647"/>
  <c r="F15" i="647" s="1"/>
  <c r="D47" i="647" s="1"/>
  <c r="K11" i="647"/>
  <c r="I11" i="647"/>
  <c r="H11" i="647"/>
  <c r="F11" i="647"/>
  <c r="G9" i="647"/>
  <c r="I9" i="647" s="1"/>
  <c r="E9" i="647"/>
  <c r="D9" i="647"/>
  <c r="K8" i="647"/>
  <c r="I8" i="647"/>
  <c r="H8" i="647"/>
  <c r="F8" i="647"/>
  <c r="K7" i="647"/>
  <c r="I7" i="647"/>
  <c r="H7" i="647"/>
  <c r="F7" i="647"/>
  <c r="K6" i="647"/>
  <c r="I6" i="647"/>
  <c r="H6" i="647"/>
  <c r="F6" i="647"/>
  <c r="F9" i="647" s="1"/>
  <c r="G28" i="646"/>
  <c r="E38" i="646"/>
  <c r="E42" i="646" s="1"/>
  <c r="D38" i="644"/>
  <c r="D42" i="644" s="1"/>
  <c r="E38" i="643"/>
  <c r="N48" i="646"/>
  <c r="I47" i="646"/>
  <c r="G47" i="646"/>
  <c r="E47" i="646"/>
  <c r="C47" i="646"/>
  <c r="M48" i="646" s="1"/>
  <c r="AA44" i="646"/>
  <c r="Z44" i="646"/>
  <c r="Y44" i="646"/>
  <c r="X44" i="646"/>
  <c r="K44" i="646"/>
  <c r="D42" i="646"/>
  <c r="F41" i="646"/>
  <c r="F40" i="646"/>
  <c r="F39" i="646"/>
  <c r="F38" i="646"/>
  <c r="E31" i="646"/>
  <c r="D31" i="646"/>
  <c r="K30" i="646"/>
  <c r="I30" i="646"/>
  <c r="H30" i="646"/>
  <c r="G29" i="646"/>
  <c r="I29" i="646" s="1"/>
  <c r="F29" i="646"/>
  <c r="I28" i="646"/>
  <c r="H28" i="646"/>
  <c r="F28" i="646"/>
  <c r="K28" i="646" s="1"/>
  <c r="G27" i="646"/>
  <c r="F27" i="646"/>
  <c r="E25" i="646"/>
  <c r="D25" i="646"/>
  <c r="K24" i="646"/>
  <c r="I24" i="646"/>
  <c r="H24" i="646"/>
  <c r="F24" i="646"/>
  <c r="G23" i="646"/>
  <c r="K23" i="646" s="1"/>
  <c r="F23" i="646"/>
  <c r="G22" i="646"/>
  <c r="H22" i="646" s="1"/>
  <c r="F22" i="646"/>
  <c r="G21" i="646"/>
  <c r="H21" i="646" s="1"/>
  <c r="F21" i="646"/>
  <c r="G20" i="646"/>
  <c r="F20" i="646"/>
  <c r="G18" i="646"/>
  <c r="F18" i="646"/>
  <c r="G17" i="646"/>
  <c r="I17" i="646" s="1"/>
  <c r="F17" i="646"/>
  <c r="G15" i="646"/>
  <c r="I15" i="646" s="1"/>
  <c r="E15" i="646"/>
  <c r="D15" i="646"/>
  <c r="K14" i="646"/>
  <c r="I14" i="646"/>
  <c r="H14" i="646"/>
  <c r="F14" i="646"/>
  <c r="F13" i="646"/>
  <c r="K12" i="646"/>
  <c r="I12" i="646"/>
  <c r="H12" i="646"/>
  <c r="F12" i="646"/>
  <c r="K11" i="646"/>
  <c r="I11" i="646"/>
  <c r="H11" i="646"/>
  <c r="F11" i="646"/>
  <c r="F15" i="646" s="1"/>
  <c r="D47" i="646" s="1"/>
  <c r="K9" i="646"/>
  <c r="I9" i="646"/>
  <c r="H9" i="646"/>
  <c r="G9" i="646"/>
  <c r="E9" i="646"/>
  <c r="D9" i="646"/>
  <c r="K8" i="646"/>
  <c r="I8" i="646"/>
  <c r="H8" i="646"/>
  <c r="F8" i="646"/>
  <c r="K7" i="646"/>
  <c r="I7" i="646"/>
  <c r="H7" i="646"/>
  <c r="F7" i="646"/>
  <c r="K6" i="646"/>
  <c r="I6" i="646"/>
  <c r="H6" i="646"/>
  <c r="F6" i="646"/>
  <c r="F9" i="646" s="1"/>
  <c r="N48" i="645"/>
  <c r="I47" i="645"/>
  <c r="G47" i="645"/>
  <c r="E47" i="645"/>
  <c r="C47" i="645"/>
  <c r="M48" i="645" s="1"/>
  <c r="AA44" i="645"/>
  <c r="Z44" i="645"/>
  <c r="Y44" i="645"/>
  <c r="X44" i="645"/>
  <c r="K44" i="645"/>
  <c r="E42" i="645"/>
  <c r="D42" i="645"/>
  <c r="F42" i="645" s="1"/>
  <c r="F41" i="645"/>
  <c r="F40" i="645"/>
  <c r="F39" i="645"/>
  <c r="F38" i="645"/>
  <c r="E31" i="645"/>
  <c r="D31" i="645"/>
  <c r="K30" i="645"/>
  <c r="I30" i="645"/>
  <c r="H30" i="645"/>
  <c r="G29" i="645"/>
  <c r="F29" i="645"/>
  <c r="K28" i="645"/>
  <c r="I28" i="645"/>
  <c r="H28" i="645"/>
  <c r="F28" i="645"/>
  <c r="G27" i="645"/>
  <c r="F27" i="645"/>
  <c r="E25" i="645"/>
  <c r="D25" i="645"/>
  <c r="K24" i="645"/>
  <c r="I24" i="645"/>
  <c r="H24" i="645"/>
  <c r="F24" i="645"/>
  <c r="G23" i="645"/>
  <c r="K23" i="645" s="1"/>
  <c r="F23" i="645"/>
  <c r="I22" i="645"/>
  <c r="G22" i="645"/>
  <c r="H22" i="645" s="1"/>
  <c r="F22" i="645"/>
  <c r="G21" i="645"/>
  <c r="F21" i="645"/>
  <c r="G20" i="645"/>
  <c r="F20" i="645"/>
  <c r="G19" i="645"/>
  <c r="F19" i="645"/>
  <c r="G18" i="645"/>
  <c r="F18" i="645"/>
  <c r="H17" i="645"/>
  <c r="G17" i="645"/>
  <c r="I17" i="645" s="1"/>
  <c r="F17" i="645"/>
  <c r="G15" i="645"/>
  <c r="K15" i="645" s="1"/>
  <c r="E15" i="645"/>
  <c r="D15" i="645"/>
  <c r="K14" i="645"/>
  <c r="I14" i="645"/>
  <c r="H14" i="645"/>
  <c r="F14" i="645"/>
  <c r="F13" i="645"/>
  <c r="K12" i="645"/>
  <c r="I12" i="645"/>
  <c r="H12" i="645"/>
  <c r="F12" i="645"/>
  <c r="K11" i="645"/>
  <c r="I11" i="645"/>
  <c r="H11" i="645"/>
  <c r="F11" i="645"/>
  <c r="F15" i="645" s="1"/>
  <c r="D47" i="645" s="1"/>
  <c r="K9" i="645"/>
  <c r="I9" i="645"/>
  <c r="H9" i="645"/>
  <c r="G9" i="645"/>
  <c r="E9" i="645"/>
  <c r="D9" i="645"/>
  <c r="K8" i="645"/>
  <c r="I8" i="645"/>
  <c r="H8" i="645"/>
  <c r="F8" i="645"/>
  <c r="K7" i="645"/>
  <c r="I7" i="645"/>
  <c r="H7" i="645"/>
  <c r="F7" i="645"/>
  <c r="K6" i="645"/>
  <c r="I6" i="645"/>
  <c r="H6" i="645"/>
  <c r="F6" i="645"/>
  <c r="F9" i="645" s="1"/>
  <c r="N48" i="644"/>
  <c r="I47" i="644"/>
  <c r="G47" i="644"/>
  <c r="E47" i="644"/>
  <c r="C47" i="644"/>
  <c r="AA44" i="644"/>
  <c r="Z44" i="644"/>
  <c r="Y44" i="644"/>
  <c r="X44" i="644"/>
  <c r="K44" i="644"/>
  <c r="E42" i="644"/>
  <c r="F41" i="644"/>
  <c r="F40" i="644"/>
  <c r="F39" i="644"/>
  <c r="E31" i="644"/>
  <c r="D31" i="644"/>
  <c r="K30" i="644"/>
  <c r="I30" i="644"/>
  <c r="H30" i="644"/>
  <c r="G29" i="644"/>
  <c r="I29" i="644" s="1"/>
  <c r="F29" i="644"/>
  <c r="K28" i="644"/>
  <c r="I28" i="644"/>
  <c r="H28" i="644"/>
  <c r="F28" i="644"/>
  <c r="H27" i="644"/>
  <c r="G27" i="644"/>
  <c r="I27" i="644" s="1"/>
  <c r="F27" i="644"/>
  <c r="F31" i="644" s="1"/>
  <c r="H47" i="644" s="1"/>
  <c r="E25" i="644"/>
  <c r="D25" i="644"/>
  <c r="K24" i="644"/>
  <c r="I24" i="644"/>
  <c r="H24" i="644"/>
  <c r="F24" i="644"/>
  <c r="G23" i="644"/>
  <c r="I23" i="644" s="1"/>
  <c r="F23" i="644"/>
  <c r="G22" i="644"/>
  <c r="I22" i="644" s="1"/>
  <c r="F22" i="644"/>
  <c r="G21" i="644"/>
  <c r="F21" i="644"/>
  <c r="G20" i="644"/>
  <c r="F20" i="644"/>
  <c r="G19" i="644"/>
  <c r="I19" i="644" s="1"/>
  <c r="F19" i="644"/>
  <c r="G18" i="644"/>
  <c r="F18" i="644"/>
  <c r="G17" i="644"/>
  <c r="F17" i="644"/>
  <c r="G15" i="644"/>
  <c r="K15" i="644" s="1"/>
  <c r="E15" i="644"/>
  <c r="D15" i="644"/>
  <c r="K14" i="644"/>
  <c r="I14" i="644"/>
  <c r="H14" i="644"/>
  <c r="F14" i="644"/>
  <c r="F13" i="644"/>
  <c r="K12" i="644"/>
  <c r="I12" i="644"/>
  <c r="H12" i="644"/>
  <c r="F12" i="644"/>
  <c r="F15" i="644" s="1"/>
  <c r="D47" i="644" s="1"/>
  <c r="K11" i="644"/>
  <c r="I11" i="644"/>
  <c r="H11" i="644"/>
  <c r="F11" i="644"/>
  <c r="H9" i="644"/>
  <c r="G9" i="644"/>
  <c r="K9" i="644" s="1"/>
  <c r="E9" i="644"/>
  <c r="D9" i="644"/>
  <c r="K8" i="644"/>
  <c r="I8" i="644"/>
  <c r="H8" i="644"/>
  <c r="F8" i="644"/>
  <c r="K7" i="644"/>
  <c r="I7" i="644"/>
  <c r="H7" i="644"/>
  <c r="F7" i="644"/>
  <c r="K6" i="644"/>
  <c r="I6" i="644"/>
  <c r="H6" i="644"/>
  <c r="F6" i="644"/>
  <c r="F9" i="644" s="1"/>
  <c r="M226" i="339"/>
  <c r="M230" i="339"/>
  <c r="D38" i="643"/>
  <c r="N48" i="643"/>
  <c r="I47" i="643"/>
  <c r="G47" i="643"/>
  <c r="E47" i="643"/>
  <c r="C47" i="643"/>
  <c r="AA44" i="643"/>
  <c r="Z44" i="643"/>
  <c r="Y44" i="643"/>
  <c r="X44" i="643"/>
  <c r="K44" i="643"/>
  <c r="E42" i="643"/>
  <c r="D42" i="643"/>
  <c r="F42" i="643" s="1"/>
  <c r="F41" i="643"/>
  <c r="F40" i="643"/>
  <c r="F39" i="643"/>
  <c r="F38" i="643"/>
  <c r="E31" i="643"/>
  <c r="D31" i="643"/>
  <c r="K30" i="643"/>
  <c r="I30" i="643"/>
  <c r="H30" i="643"/>
  <c r="K29" i="643"/>
  <c r="G29" i="643"/>
  <c r="I29" i="643" s="1"/>
  <c r="F29" i="643"/>
  <c r="M218" i="339" s="1"/>
  <c r="K28" i="643"/>
  <c r="I28" i="643"/>
  <c r="H28" i="643"/>
  <c r="F28" i="643"/>
  <c r="G27" i="643"/>
  <c r="F27" i="643"/>
  <c r="E25" i="643"/>
  <c r="D25" i="643"/>
  <c r="K24" i="643"/>
  <c r="I24" i="643"/>
  <c r="H24" i="643"/>
  <c r="F24" i="643"/>
  <c r="G23" i="643"/>
  <c r="H23" i="643" s="1"/>
  <c r="F23" i="643"/>
  <c r="I22" i="643"/>
  <c r="H22" i="643"/>
  <c r="G22" i="643"/>
  <c r="F22" i="643"/>
  <c r="K22" i="643" s="1"/>
  <c r="I21" i="643"/>
  <c r="H21" i="643"/>
  <c r="G21" i="643"/>
  <c r="F21" i="643"/>
  <c r="K21" i="643" s="1"/>
  <c r="G20" i="643"/>
  <c r="F20" i="643"/>
  <c r="G19" i="643"/>
  <c r="F19" i="643"/>
  <c r="G18" i="643"/>
  <c r="F18" i="643"/>
  <c r="G17" i="643"/>
  <c r="F17" i="643"/>
  <c r="K15" i="643"/>
  <c r="I15" i="643"/>
  <c r="H15" i="643"/>
  <c r="G15" i="643"/>
  <c r="E15" i="643"/>
  <c r="D15" i="643"/>
  <c r="K14" i="643"/>
  <c r="I14" i="643"/>
  <c r="H14" i="643"/>
  <c r="F14" i="643"/>
  <c r="F13" i="643"/>
  <c r="K12" i="643"/>
  <c r="I12" i="643"/>
  <c r="H12" i="643"/>
  <c r="F12" i="643"/>
  <c r="K11" i="643"/>
  <c r="I11" i="643"/>
  <c r="H11" i="643"/>
  <c r="F11" i="643"/>
  <c r="F15" i="643" s="1"/>
  <c r="D47" i="643" s="1"/>
  <c r="G9" i="643"/>
  <c r="K9" i="643" s="1"/>
  <c r="F9" i="643"/>
  <c r="E9" i="643"/>
  <c r="D9" i="643"/>
  <c r="K8" i="643"/>
  <c r="I8" i="643"/>
  <c r="H8" i="643"/>
  <c r="F8" i="643"/>
  <c r="K7" i="643"/>
  <c r="I7" i="643"/>
  <c r="H7" i="643"/>
  <c r="F7" i="643"/>
  <c r="K6" i="643"/>
  <c r="I6" i="643"/>
  <c r="H6" i="643"/>
  <c r="F6" i="643"/>
  <c r="D28" i="642"/>
  <c r="E40" i="642"/>
  <c r="F40" i="642"/>
  <c r="L344" i="339"/>
  <c r="K344" i="339"/>
  <c r="J344" i="339"/>
  <c r="I344" i="339"/>
  <c r="H344" i="339"/>
  <c r="G344" i="339"/>
  <c r="F344" i="339"/>
  <c r="E344" i="339"/>
  <c r="D344" i="339"/>
  <c r="F38" i="642"/>
  <c r="L342" i="339"/>
  <c r="K342" i="339"/>
  <c r="J342" i="339"/>
  <c r="I342" i="339"/>
  <c r="H342" i="339"/>
  <c r="G342" i="339"/>
  <c r="F342" i="339"/>
  <c r="E342" i="339"/>
  <c r="D342" i="339"/>
  <c r="C344" i="339"/>
  <c r="C342" i="339"/>
  <c r="H322" i="339"/>
  <c r="H320" i="339"/>
  <c r="I322" i="339"/>
  <c r="I320" i="339"/>
  <c r="G320" i="339"/>
  <c r="F320" i="339"/>
  <c r="E320" i="339"/>
  <c r="D320" i="339"/>
  <c r="C320" i="339"/>
  <c r="F29" i="642"/>
  <c r="F18" i="642"/>
  <c r="F20" i="642"/>
  <c r="F21" i="642"/>
  <c r="F22" i="642"/>
  <c r="F23" i="642"/>
  <c r="F27" i="642"/>
  <c r="F17" i="642"/>
  <c r="F28" i="642"/>
  <c r="F31" i="642"/>
  <c r="F25" i="642"/>
  <c r="N48" i="642"/>
  <c r="I47" i="642"/>
  <c r="G47" i="642"/>
  <c r="E47" i="642"/>
  <c r="C47" i="642"/>
  <c r="AA44" i="642"/>
  <c r="Z44" i="642"/>
  <c r="Y44" i="642"/>
  <c r="X44" i="642"/>
  <c r="K44" i="642"/>
  <c r="E42" i="642"/>
  <c r="D42" i="642"/>
  <c r="F41" i="642"/>
  <c r="F39" i="642"/>
  <c r="E31" i="642"/>
  <c r="D31" i="642"/>
  <c r="K30" i="642"/>
  <c r="I30" i="642"/>
  <c r="H30" i="642"/>
  <c r="G29" i="642"/>
  <c r="K28" i="642"/>
  <c r="I28" i="642"/>
  <c r="H28" i="642"/>
  <c r="G27" i="642"/>
  <c r="E25" i="642"/>
  <c r="D25" i="642"/>
  <c r="K24" i="642"/>
  <c r="I24" i="642"/>
  <c r="H24" i="642"/>
  <c r="F24" i="642"/>
  <c r="G23" i="642"/>
  <c r="I23" i="642"/>
  <c r="G22" i="642"/>
  <c r="H22" i="642"/>
  <c r="G21" i="642"/>
  <c r="G20" i="642"/>
  <c r="G19" i="642"/>
  <c r="F19" i="642"/>
  <c r="G18" i="642"/>
  <c r="H18" i="642"/>
  <c r="G17" i="642"/>
  <c r="G15" i="642"/>
  <c r="H15" i="642"/>
  <c r="E15" i="642"/>
  <c r="D15" i="642"/>
  <c r="K14" i="642"/>
  <c r="I14" i="642"/>
  <c r="H14" i="642"/>
  <c r="F14" i="642"/>
  <c r="F13" i="642"/>
  <c r="K12" i="642"/>
  <c r="I12" i="642"/>
  <c r="H12" i="642"/>
  <c r="F12" i="642"/>
  <c r="K11" i="642"/>
  <c r="I11" i="642"/>
  <c r="H11" i="642"/>
  <c r="F11" i="642"/>
  <c r="F15" i="642"/>
  <c r="D47" i="642"/>
  <c r="G9" i="642"/>
  <c r="K9" i="642"/>
  <c r="E9" i="642"/>
  <c r="D9" i="642"/>
  <c r="K8" i="642"/>
  <c r="I8" i="642"/>
  <c r="H8" i="642"/>
  <c r="F8" i="642"/>
  <c r="K7" i="642"/>
  <c r="I7" i="642"/>
  <c r="H7" i="642"/>
  <c r="F7" i="642"/>
  <c r="K6" i="642"/>
  <c r="I6" i="642"/>
  <c r="H6" i="642"/>
  <c r="F6" i="642"/>
  <c r="F9" i="642"/>
  <c r="J245" i="339"/>
  <c r="K245" i="339" s="1"/>
  <c r="F244" i="339"/>
  <c r="G244" i="339" s="1"/>
  <c r="H244" i="339" s="1"/>
  <c r="I244" i="339" s="1"/>
  <c r="J244" i="339" s="1"/>
  <c r="K244" i="339" s="1"/>
  <c r="D243" i="339"/>
  <c r="E243" i="339" s="1"/>
  <c r="F243" i="339" s="1"/>
  <c r="G243" i="339" s="1"/>
  <c r="H243" i="339" s="1"/>
  <c r="I243" i="339" s="1"/>
  <c r="C243" i="339"/>
  <c r="M246" i="339"/>
  <c r="N246" i="339"/>
  <c r="O246" i="339"/>
  <c r="P246" i="339"/>
  <c r="L191" i="339"/>
  <c r="M191" i="339"/>
  <c r="N191" i="339"/>
  <c r="O191" i="339"/>
  <c r="P191" i="339"/>
  <c r="G190" i="339"/>
  <c r="H190" i="339" s="1"/>
  <c r="I190" i="339" s="1"/>
  <c r="J190" i="339" s="1"/>
  <c r="K190" i="339" s="1"/>
  <c r="L190" i="339" s="1"/>
  <c r="K191" i="339"/>
  <c r="J191" i="339"/>
  <c r="F190" i="339"/>
  <c r="C189" i="339"/>
  <c r="D189" i="339"/>
  <c r="E189" i="339" s="1"/>
  <c r="F189" i="339" s="1"/>
  <c r="G189" i="339" s="1"/>
  <c r="H189" i="339" s="1"/>
  <c r="I189" i="339" s="1"/>
  <c r="M192" i="339"/>
  <c r="N192" i="339"/>
  <c r="O192" i="339"/>
  <c r="P192" i="339"/>
  <c r="E34" i="642"/>
  <c r="K17" i="642"/>
  <c r="D34" i="642"/>
  <c r="F42" i="642"/>
  <c r="K27" i="642"/>
  <c r="K29" i="642"/>
  <c r="H47" i="642"/>
  <c r="K19" i="642"/>
  <c r="K20" i="642"/>
  <c r="K21" i="642"/>
  <c r="F47" i="642"/>
  <c r="K23" i="642"/>
  <c r="M48" i="642"/>
  <c r="I18" i="642"/>
  <c r="H23" i="642"/>
  <c r="K18" i="642"/>
  <c r="B47" i="642"/>
  <c r="K15" i="642"/>
  <c r="I22" i="642"/>
  <c r="H20" i="642"/>
  <c r="K22" i="642"/>
  <c r="H29" i="642"/>
  <c r="I15" i="642"/>
  <c r="H21" i="642"/>
  <c r="I21" i="642"/>
  <c r="H19" i="642"/>
  <c r="H27" i="642"/>
  <c r="H9" i="642"/>
  <c r="I19" i="642"/>
  <c r="I17" i="642"/>
  <c r="I20" i="642"/>
  <c r="G25" i="642"/>
  <c r="G31" i="642"/>
  <c r="I29" i="642"/>
  <c r="I27" i="642"/>
  <c r="I9" i="642"/>
  <c r="H17" i="642"/>
  <c r="N48" i="641"/>
  <c r="I47" i="641"/>
  <c r="G47" i="641"/>
  <c r="E47" i="641"/>
  <c r="C47" i="641"/>
  <c r="AA44" i="641"/>
  <c r="Z44" i="641"/>
  <c r="Y44" i="641"/>
  <c r="X44" i="641"/>
  <c r="K44" i="641"/>
  <c r="E42" i="641"/>
  <c r="F42" i="641"/>
  <c r="D42" i="641"/>
  <c r="F41" i="641"/>
  <c r="F40" i="641"/>
  <c r="F39" i="641"/>
  <c r="F38" i="641"/>
  <c r="E31" i="641"/>
  <c r="D31" i="641"/>
  <c r="K30" i="641"/>
  <c r="I30" i="641"/>
  <c r="H30" i="641"/>
  <c r="G29" i="641"/>
  <c r="F29" i="641"/>
  <c r="K28" i="641"/>
  <c r="I28" i="641"/>
  <c r="H28" i="641"/>
  <c r="F28" i="641"/>
  <c r="G27" i="641"/>
  <c r="F27" i="641"/>
  <c r="E25" i="641"/>
  <c r="D25" i="641"/>
  <c r="K24" i="641"/>
  <c r="I24" i="641"/>
  <c r="H24" i="641"/>
  <c r="F24" i="641"/>
  <c r="G23" i="641"/>
  <c r="H23" i="641"/>
  <c r="F23" i="641"/>
  <c r="I22" i="641"/>
  <c r="G22" i="641"/>
  <c r="H22" i="641"/>
  <c r="F22" i="641"/>
  <c r="G21" i="641"/>
  <c r="I21" i="641"/>
  <c r="F21" i="641"/>
  <c r="I20" i="641"/>
  <c r="H20" i="641"/>
  <c r="G20" i="641"/>
  <c r="F20" i="641"/>
  <c r="G19" i="641"/>
  <c r="K19" i="641"/>
  <c r="F19" i="641"/>
  <c r="G18" i="641"/>
  <c r="F18" i="641"/>
  <c r="G17" i="641"/>
  <c r="I17" i="641"/>
  <c r="F17" i="641"/>
  <c r="K17" i="641"/>
  <c r="K15" i="641"/>
  <c r="G15" i="641"/>
  <c r="I15" i="641"/>
  <c r="E15" i="641"/>
  <c r="D15" i="641"/>
  <c r="K14" i="641"/>
  <c r="I14" i="641"/>
  <c r="H14" i="641"/>
  <c r="F14" i="641"/>
  <c r="F13" i="641"/>
  <c r="K12" i="641"/>
  <c r="I12" i="641"/>
  <c r="H12" i="641"/>
  <c r="F12" i="641"/>
  <c r="K11" i="641"/>
  <c r="I11" i="641"/>
  <c r="H11" i="641"/>
  <c r="F11" i="641"/>
  <c r="F15" i="641"/>
  <c r="D47" i="641"/>
  <c r="K9" i="641"/>
  <c r="I9" i="641"/>
  <c r="H9" i="641"/>
  <c r="G9" i="641"/>
  <c r="E9" i="641"/>
  <c r="D9" i="641"/>
  <c r="K8" i="641"/>
  <c r="I8" i="641"/>
  <c r="H8" i="641"/>
  <c r="F8" i="641"/>
  <c r="F9" i="641"/>
  <c r="K7" i="641"/>
  <c r="I7" i="641"/>
  <c r="H7" i="641"/>
  <c r="F7" i="641"/>
  <c r="K6" i="641"/>
  <c r="I6" i="641"/>
  <c r="H6" i="641"/>
  <c r="F6" i="641"/>
  <c r="N48" i="640"/>
  <c r="I47" i="640"/>
  <c r="G47" i="640"/>
  <c r="E47" i="640"/>
  <c r="C47" i="640"/>
  <c r="AA44" i="640"/>
  <c r="Z44" i="640"/>
  <c r="Y44" i="640"/>
  <c r="X44" i="640"/>
  <c r="K44" i="640"/>
  <c r="E42" i="640"/>
  <c r="D42" i="640"/>
  <c r="F41" i="640"/>
  <c r="F40" i="640"/>
  <c r="F39" i="640"/>
  <c r="F38" i="640"/>
  <c r="E31" i="640"/>
  <c r="D31" i="640"/>
  <c r="K30" i="640"/>
  <c r="I30" i="640"/>
  <c r="H30" i="640"/>
  <c r="G29" i="640"/>
  <c r="F29" i="640"/>
  <c r="K28" i="640"/>
  <c r="I28" i="640"/>
  <c r="H28" i="640"/>
  <c r="F28" i="640"/>
  <c r="G27" i="640"/>
  <c r="G31" i="640"/>
  <c r="F27" i="640"/>
  <c r="E25" i="640"/>
  <c r="D25" i="640"/>
  <c r="K24" i="640"/>
  <c r="I24" i="640"/>
  <c r="H24" i="640"/>
  <c r="F24" i="640"/>
  <c r="G23" i="640"/>
  <c r="H23" i="640"/>
  <c r="F23" i="640"/>
  <c r="G22" i="640"/>
  <c r="F22" i="640"/>
  <c r="G21" i="640"/>
  <c r="H21" i="640"/>
  <c r="F21" i="640"/>
  <c r="G20" i="640"/>
  <c r="F20" i="640"/>
  <c r="G19" i="640"/>
  <c r="K19" i="640"/>
  <c r="F19" i="640"/>
  <c r="G18" i="640"/>
  <c r="H18" i="640"/>
  <c r="F18" i="640"/>
  <c r="G17" i="640"/>
  <c r="H17" i="640"/>
  <c r="F17" i="640"/>
  <c r="K15" i="640"/>
  <c r="G15" i="640"/>
  <c r="I15" i="640"/>
  <c r="E15" i="640"/>
  <c r="D15" i="640"/>
  <c r="K14" i="640"/>
  <c r="I14" i="640"/>
  <c r="H14" i="640"/>
  <c r="F14" i="640"/>
  <c r="F13" i="640"/>
  <c r="K12" i="640"/>
  <c r="I12" i="640"/>
  <c r="H12" i="640"/>
  <c r="F12" i="640"/>
  <c r="K11" i="640"/>
  <c r="I11" i="640"/>
  <c r="H11" i="640"/>
  <c r="F11" i="640"/>
  <c r="F15" i="640"/>
  <c r="D47" i="640"/>
  <c r="I9" i="640"/>
  <c r="H9" i="640"/>
  <c r="G9" i="640"/>
  <c r="K9" i="640"/>
  <c r="E9" i="640"/>
  <c r="D9" i="640"/>
  <c r="K8" i="640"/>
  <c r="I8" i="640"/>
  <c r="H8" i="640"/>
  <c r="F8" i="640"/>
  <c r="K7" i="640"/>
  <c r="I7" i="640"/>
  <c r="H7" i="640"/>
  <c r="F7" i="640"/>
  <c r="F9" i="640"/>
  <c r="K6" i="640"/>
  <c r="I6" i="640"/>
  <c r="H6" i="640"/>
  <c r="F6" i="640"/>
  <c r="F24" i="639"/>
  <c r="G18" i="638"/>
  <c r="I18" i="638"/>
  <c r="G18" i="639"/>
  <c r="G29" i="638"/>
  <c r="F24" i="638"/>
  <c r="E40" i="637"/>
  <c r="F40" i="637"/>
  <c r="D47" i="637"/>
  <c r="B47" i="637"/>
  <c r="D40" i="637"/>
  <c r="G18" i="637"/>
  <c r="H18" i="637"/>
  <c r="E40" i="636"/>
  <c r="D38" i="636"/>
  <c r="D47" i="636"/>
  <c r="B47" i="636"/>
  <c r="AE63" i="639"/>
  <c r="AD63" i="639"/>
  <c r="AC63" i="639"/>
  <c r="AB63" i="639"/>
  <c r="AA63" i="639"/>
  <c r="Z63" i="639"/>
  <c r="Y63" i="639"/>
  <c r="AF62" i="639"/>
  <c r="AF61" i="639"/>
  <c r="AF60" i="639"/>
  <c r="AF59" i="639"/>
  <c r="AF58" i="639"/>
  <c r="AF57" i="639"/>
  <c r="AF56" i="639"/>
  <c r="AF55" i="639"/>
  <c r="AF54" i="639"/>
  <c r="AF63" i="639"/>
  <c r="N48" i="639"/>
  <c r="AE50" i="639"/>
  <c r="AD50" i="639"/>
  <c r="AC50" i="639"/>
  <c r="AB50" i="639"/>
  <c r="AA50" i="639"/>
  <c r="Z50" i="639"/>
  <c r="Y50" i="639"/>
  <c r="AF49" i="639"/>
  <c r="AF48" i="639"/>
  <c r="AF47" i="639"/>
  <c r="AF50" i="639"/>
  <c r="I47" i="639"/>
  <c r="G47" i="639"/>
  <c r="E47" i="639"/>
  <c r="C47" i="639"/>
  <c r="AA44" i="639"/>
  <c r="Z44" i="639"/>
  <c r="Y44" i="639"/>
  <c r="X44" i="639"/>
  <c r="K44" i="639"/>
  <c r="E42" i="639"/>
  <c r="D42" i="639"/>
  <c r="F42" i="639"/>
  <c r="F41" i="639"/>
  <c r="F40" i="639"/>
  <c r="F39" i="639"/>
  <c r="F38" i="639"/>
  <c r="E31" i="639"/>
  <c r="D31" i="639"/>
  <c r="K30" i="639"/>
  <c r="I30" i="639"/>
  <c r="H30" i="639"/>
  <c r="G29" i="639"/>
  <c r="I29" i="639"/>
  <c r="F29" i="639"/>
  <c r="K28" i="639"/>
  <c r="I28" i="639"/>
  <c r="H28" i="639"/>
  <c r="F28" i="639"/>
  <c r="G27" i="639"/>
  <c r="F27" i="639"/>
  <c r="E25" i="639"/>
  <c r="D25" i="639"/>
  <c r="K24" i="639"/>
  <c r="I24" i="639"/>
  <c r="H24" i="639"/>
  <c r="G23" i="639"/>
  <c r="F23" i="639"/>
  <c r="G22" i="639"/>
  <c r="F22" i="639"/>
  <c r="G21" i="639"/>
  <c r="H21" i="639"/>
  <c r="F21" i="639"/>
  <c r="G20" i="639"/>
  <c r="I20" i="639"/>
  <c r="F20" i="639"/>
  <c r="K20" i="639"/>
  <c r="G19" i="639"/>
  <c r="K19" i="639"/>
  <c r="F19" i="639"/>
  <c r="I18" i="639"/>
  <c r="H18" i="639"/>
  <c r="F18" i="639"/>
  <c r="K18" i="639"/>
  <c r="G17" i="639"/>
  <c r="F17" i="639"/>
  <c r="G15" i="639"/>
  <c r="I15" i="639"/>
  <c r="F15" i="639"/>
  <c r="D47" i="639"/>
  <c r="E15" i="639"/>
  <c r="D15" i="639"/>
  <c r="K14" i="639"/>
  <c r="I14" i="639"/>
  <c r="H14" i="639"/>
  <c r="F14" i="639"/>
  <c r="F13" i="639"/>
  <c r="K12" i="639"/>
  <c r="I12" i="639"/>
  <c r="H12" i="639"/>
  <c r="F12" i="639"/>
  <c r="K11" i="639"/>
  <c r="I11" i="639"/>
  <c r="H11" i="639"/>
  <c r="F11" i="639"/>
  <c r="K9" i="639"/>
  <c r="I9" i="639"/>
  <c r="H9" i="639"/>
  <c r="G9" i="639"/>
  <c r="E9" i="639"/>
  <c r="D9" i="639"/>
  <c r="K8" i="639"/>
  <c r="I8" i="639"/>
  <c r="H8" i="639"/>
  <c r="F8" i="639"/>
  <c r="K7" i="639"/>
  <c r="I7" i="639"/>
  <c r="H7" i="639"/>
  <c r="F7" i="639"/>
  <c r="K6" i="639"/>
  <c r="I6" i="639"/>
  <c r="H6" i="639"/>
  <c r="F6" i="639"/>
  <c r="F9" i="639"/>
  <c r="AE63" i="638"/>
  <c r="AD63" i="638"/>
  <c r="AC63" i="638"/>
  <c r="AB63" i="638"/>
  <c r="AA63" i="638"/>
  <c r="Z63" i="638"/>
  <c r="Y63" i="638"/>
  <c r="AF62" i="638"/>
  <c r="AF61" i="638"/>
  <c r="AF60" i="638"/>
  <c r="AF59" i="638"/>
  <c r="AF58" i="638"/>
  <c r="AF57" i="638"/>
  <c r="AF56" i="638"/>
  <c r="AF55" i="638"/>
  <c r="AF54" i="638"/>
  <c r="AF63" i="638"/>
  <c r="N48" i="638"/>
  <c r="AE50" i="638"/>
  <c r="AD50" i="638"/>
  <c r="AC50" i="638"/>
  <c r="AB50" i="638"/>
  <c r="AA50" i="638"/>
  <c r="Z50" i="638"/>
  <c r="Y50" i="638"/>
  <c r="AF49" i="638"/>
  <c r="AF48" i="638"/>
  <c r="AF47" i="638"/>
  <c r="AF50" i="638"/>
  <c r="I47" i="638"/>
  <c r="G47" i="638"/>
  <c r="E47" i="638"/>
  <c r="C47" i="638"/>
  <c r="AA44" i="638"/>
  <c r="Z44" i="638"/>
  <c r="Y44" i="638"/>
  <c r="X44" i="638"/>
  <c r="K44" i="638"/>
  <c r="E42" i="638"/>
  <c r="D42" i="638"/>
  <c r="F41" i="638"/>
  <c r="F40" i="638"/>
  <c r="F39" i="638"/>
  <c r="F38" i="638"/>
  <c r="E31" i="638"/>
  <c r="D31" i="638"/>
  <c r="K30" i="638"/>
  <c r="I30" i="638"/>
  <c r="H30" i="638"/>
  <c r="F29" i="638"/>
  <c r="K28" i="638"/>
  <c r="I28" i="638"/>
  <c r="H28" i="638"/>
  <c r="F28" i="638"/>
  <c r="G27" i="638"/>
  <c r="F27" i="638"/>
  <c r="E25" i="638"/>
  <c r="D25" i="638"/>
  <c r="K24" i="638"/>
  <c r="I24" i="638"/>
  <c r="H24" i="638"/>
  <c r="G23" i="638"/>
  <c r="K23" i="638"/>
  <c r="F23" i="638"/>
  <c r="G22" i="638"/>
  <c r="K22" i="638"/>
  <c r="F22" i="638"/>
  <c r="G21" i="638"/>
  <c r="H21" i="638"/>
  <c r="F21" i="638"/>
  <c r="G20" i="638"/>
  <c r="I20" i="638"/>
  <c r="F20" i="638"/>
  <c r="G19" i="638"/>
  <c r="F19" i="638"/>
  <c r="K18" i="638"/>
  <c r="F18" i="638"/>
  <c r="G17" i="638"/>
  <c r="F17" i="638"/>
  <c r="G15" i="638"/>
  <c r="I15" i="638"/>
  <c r="F15" i="638"/>
  <c r="D47" i="638"/>
  <c r="E15" i="638"/>
  <c r="D15" i="638"/>
  <c r="K14" i="638"/>
  <c r="I14" i="638"/>
  <c r="H14" i="638"/>
  <c r="F14" i="638"/>
  <c r="F13" i="638"/>
  <c r="K12" i="638"/>
  <c r="I12" i="638"/>
  <c r="H12" i="638"/>
  <c r="F12" i="638"/>
  <c r="K11" i="638"/>
  <c r="I11" i="638"/>
  <c r="H11" i="638"/>
  <c r="F11" i="638"/>
  <c r="H9" i="638"/>
  <c r="G9" i="638"/>
  <c r="K9" i="638"/>
  <c r="E9" i="638"/>
  <c r="D9" i="638"/>
  <c r="K8" i="638"/>
  <c r="I8" i="638"/>
  <c r="H8" i="638"/>
  <c r="F8" i="638"/>
  <c r="K7" i="638"/>
  <c r="I7" i="638"/>
  <c r="H7" i="638"/>
  <c r="F7" i="638"/>
  <c r="K6" i="638"/>
  <c r="I6" i="638"/>
  <c r="H6" i="638"/>
  <c r="F6" i="638"/>
  <c r="F9" i="638"/>
  <c r="G18" i="636"/>
  <c r="D47" i="635"/>
  <c r="B47" i="635"/>
  <c r="E24" i="635"/>
  <c r="G18" i="635"/>
  <c r="E38" i="634"/>
  <c r="E42" i="634"/>
  <c r="B47" i="634"/>
  <c r="D47" i="634"/>
  <c r="G18" i="634"/>
  <c r="I18" i="634"/>
  <c r="D38" i="634"/>
  <c r="H47" i="633"/>
  <c r="F47" i="633"/>
  <c r="D47" i="633"/>
  <c r="B47" i="633"/>
  <c r="G18" i="633"/>
  <c r="K18" i="633"/>
  <c r="D38" i="633"/>
  <c r="D42" i="633"/>
  <c r="AE63" i="637"/>
  <c r="AD63" i="637"/>
  <c r="AC63" i="637"/>
  <c r="AB63" i="637"/>
  <c r="AA63" i="637"/>
  <c r="Z63" i="637"/>
  <c r="Y63" i="637"/>
  <c r="AF62" i="637"/>
  <c r="AF61" i="637"/>
  <c r="AF60" i="637"/>
  <c r="AF59" i="637"/>
  <c r="AF58" i="637"/>
  <c r="AF57" i="637"/>
  <c r="AF56" i="637"/>
  <c r="AF55" i="637"/>
  <c r="AF54" i="637"/>
  <c r="AF63" i="637"/>
  <c r="N48" i="637"/>
  <c r="AE50" i="637"/>
  <c r="AD50" i="637"/>
  <c r="AC50" i="637"/>
  <c r="AB50" i="637"/>
  <c r="AA50" i="637"/>
  <c r="Z50" i="637"/>
  <c r="Y50" i="637"/>
  <c r="AF49" i="637"/>
  <c r="AF48" i="637"/>
  <c r="AF47" i="637"/>
  <c r="AF50" i="637"/>
  <c r="I47" i="637"/>
  <c r="G47" i="637"/>
  <c r="E47" i="637"/>
  <c r="C47" i="637"/>
  <c r="M48" i="637"/>
  <c r="AA44" i="637"/>
  <c r="Z44" i="637"/>
  <c r="Y44" i="637"/>
  <c r="X44" i="637"/>
  <c r="K44" i="637"/>
  <c r="E42" i="637"/>
  <c r="D42" i="637"/>
  <c r="F41" i="637"/>
  <c r="F39" i="637"/>
  <c r="F38" i="637"/>
  <c r="E31" i="637"/>
  <c r="D31" i="637"/>
  <c r="K30" i="637"/>
  <c r="I30" i="637"/>
  <c r="H30" i="637"/>
  <c r="G29" i="637"/>
  <c r="F29" i="637"/>
  <c r="K28" i="637"/>
  <c r="I28" i="637"/>
  <c r="H28" i="637"/>
  <c r="F28" i="637"/>
  <c r="G27" i="637"/>
  <c r="F27" i="637"/>
  <c r="F31" i="637"/>
  <c r="H47" i="637"/>
  <c r="E25" i="637"/>
  <c r="D25" i="637"/>
  <c r="K24" i="637"/>
  <c r="I24" i="637"/>
  <c r="H24" i="637"/>
  <c r="G23" i="637"/>
  <c r="H23" i="637"/>
  <c r="F23" i="637"/>
  <c r="G22" i="637"/>
  <c r="I22" i="637"/>
  <c r="F22" i="637"/>
  <c r="G21" i="637"/>
  <c r="F21" i="637"/>
  <c r="I20" i="637"/>
  <c r="G20" i="637"/>
  <c r="H20" i="637"/>
  <c r="F20" i="637"/>
  <c r="G19" i="637"/>
  <c r="F19" i="637"/>
  <c r="F18" i="637"/>
  <c r="G17" i="637"/>
  <c r="I17" i="637"/>
  <c r="F17" i="637"/>
  <c r="G15" i="637"/>
  <c r="I15" i="637"/>
  <c r="F15" i="637"/>
  <c r="E15" i="637"/>
  <c r="D15" i="637"/>
  <c r="K14" i="637"/>
  <c r="I14" i="637"/>
  <c r="H14" i="637"/>
  <c r="F14" i="637"/>
  <c r="F13" i="637"/>
  <c r="K12" i="637"/>
  <c r="I12" i="637"/>
  <c r="H12" i="637"/>
  <c r="F12" i="637"/>
  <c r="K11" i="637"/>
  <c r="I11" i="637"/>
  <c r="H11" i="637"/>
  <c r="F11" i="637"/>
  <c r="E9" i="637"/>
  <c r="D9" i="637"/>
  <c r="K8" i="637"/>
  <c r="I8" i="637"/>
  <c r="H8" i="637"/>
  <c r="F8" i="637"/>
  <c r="I7" i="637"/>
  <c r="F7" i="637"/>
  <c r="K6" i="637"/>
  <c r="I6" i="637"/>
  <c r="H6" i="637"/>
  <c r="F6" i="637"/>
  <c r="F9" i="637"/>
  <c r="AE63" i="636"/>
  <c r="AD63" i="636"/>
  <c r="AC63" i="636"/>
  <c r="AB63" i="636"/>
  <c r="AA63" i="636"/>
  <c r="Z63" i="636"/>
  <c r="Y63" i="636"/>
  <c r="AF62" i="636"/>
  <c r="AF61" i="636"/>
  <c r="AF60" i="636"/>
  <c r="AF59" i="636"/>
  <c r="AF58" i="636"/>
  <c r="AF57" i="636"/>
  <c r="AF56" i="636"/>
  <c r="AF55" i="636"/>
  <c r="AF54" i="636"/>
  <c r="AE50" i="636"/>
  <c r="AD50" i="636"/>
  <c r="AC50" i="636"/>
  <c r="AB50" i="636"/>
  <c r="AA50" i="636"/>
  <c r="Z50" i="636"/>
  <c r="Y50" i="636"/>
  <c r="AF49" i="636"/>
  <c r="AF48" i="636"/>
  <c r="AF47" i="636"/>
  <c r="AF50" i="636"/>
  <c r="I47" i="636"/>
  <c r="G47" i="636"/>
  <c r="E47" i="636"/>
  <c r="C47" i="636"/>
  <c r="AA44" i="636"/>
  <c r="Z44" i="636"/>
  <c r="Y44" i="636"/>
  <c r="X44" i="636"/>
  <c r="K44" i="636"/>
  <c r="E42" i="636"/>
  <c r="D42" i="636"/>
  <c r="F42" i="636"/>
  <c r="F41" i="636"/>
  <c r="F40" i="636"/>
  <c r="F39" i="636"/>
  <c r="F38" i="636"/>
  <c r="E31" i="636"/>
  <c r="D31" i="636"/>
  <c r="K30" i="636"/>
  <c r="I30" i="636"/>
  <c r="H30" i="636"/>
  <c r="G29" i="636"/>
  <c r="F29" i="636"/>
  <c r="K28" i="636"/>
  <c r="I28" i="636"/>
  <c r="H28" i="636"/>
  <c r="F28" i="636"/>
  <c r="G27" i="636"/>
  <c r="F27" i="636"/>
  <c r="E25" i="636"/>
  <c r="D25" i="636"/>
  <c r="K24" i="636"/>
  <c r="I24" i="636"/>
  <c r="H24" i="636"/>
  <c r="G23" i="636"/>
  <c r="I23" i="636"/>
  <c r="F23" i="636"/>
  <c r="G22" i="636"/>
  <c r="F22" i="636"/>
  <c r="G21" i="636"/>
  <c r="F21" i="636"/>
  <c r="G20" i="636"/>
  <c r="I20" i="636"/>
  <c r="F20" i="636"/>
  <c r="G19" i="636"/>
  <c r="F19" i="636"/>
  <c r="F18" i="636"/>
  <c r="G17" i="636"/>
  <c r="F17" i="636"/>
  <c r="G15" i="636"/>
  <c r="F15" i="636"/>
  <c r="E15" i="636"/>
  <c r="D15" i="636"/>
  <c r="K14" i="636"/>
  <c r="I14" i="636"/>
  <c r="H14" i="636"/>
  <c r="F14" i="636"/>
  <c r="F13" i="636"/>
  <c r="K12" i="636"/>
  <c r="I12" i="636"/>
  <c r="H12" i="636"/>
  <c r="F12" i="636"/>
  <c r="K11" i="636"/>
  <c r="I11" i="636"/>
  <c r="H11" i="636"/>
  <c r="F11" i="636"/>
  <c r="E9" i="636"/>
  <c r="D9" i="636"/>
  <c r="K8" i="636"/>
  <c r="I8" i="636"/>
  <c r="H8" i="636"/>
  <c r="F8" i="636"/>
  <c r="K7" i="636"/>
  <c r="F7" i="636"/>
  <c r="K6" i="636"/>
  <c r="I6" i="636"/>
  <c r="H6" i="636"/>
  <c r="F6" i="636"/>
  <c r="F9" i="636"/>
  <c r="AE63" i="635"/>
  <c r="AD63" i="635"/>
  <c r="AC63" i="635"/>
  <c r="AB63" i="635"/>
  <c r="AA63" i="635"/>
  <c r="Z63" i="635"/>
  <c r="Y63" i="635"/>
  <c r="AF62" i="635"/>
  <c r="AF61" i="635"/>
  <c r="AF60" i="635"/>
  <c r="AF59" i="635"/>
  <c r="AF58" i="635"/>
  <c r="AF57" i="635"/>
  <c r="AF63" i="635"/>
  <c r="N48" i="635"/>
  <c r="AF56" i="635"/>
  <c r="AF55" i="635"/>
  <c r="AF54" i="635"/>
  <c r="AE50" i="635"/>
  <c r="AD50" i="635"/>
  <c r="AC50" i="635"/>
  <c r="AB50" i="635"/>
  <c r="AA50" i="635"/>
  <c r="Z50" i="635"/>
  <c r="Y50" i="635"/>
  <c r="AF49" i="635"/>
  <c r="AF48" i="635"/>
  <c r="AF47" i="635"/>
  <c r="AF50" i="635"/>
  <c r="I47" i="635"/>
  <c r="G47" i="635"/>
  <c r="E47" i="635"/>
  <c r="C47" i="635"/>
  <c r="M48" i="635"/>
  <c r="AA44" i="635"/>
  <c r="Z44" i="635"/>
  <c r="Y44" i="635"/>
  <c r="X44" i="635"/>
  <c r="K44" i="635"/>
  <c r="E42" i="635"/>
  <c r="D42" i="635"/>
  <c r="F42" i="635"/>
  <c r="F41" i="635"/>
  <c r="F40" i="635"/>
  <c r="F39" i="635"/>
  <c r="F38" i="635"/>
  <c r="E31" i="635"/>
  <c r="D31" i="635"/>
  <c r="K30" i="635"/>
  <c r="I30" i="635"/>
  <c r="H30" i="635"/>
  <c r="G29" i="635"/>
  <c r="F29" i="635"/>
  <c r="K28" i="635"/>
  <c r="I28" i="635"/>
  <c r="H28" i="635"/>
  <c r="F28" i="635"/>
  <c r="G27" i="635"/>
  <c r="F27" i="635"/>
  <c r="E25" i="635"/>
  <c r="D25" i="635"/>
  <c r="K24" i="635"/>
  <c r="I24" i="635"/>
  <c r="H24" i="635"/>
  <c r="G23" i="635"/>
  <c r="H23" i="635"/>
  <c r="F23" i="635"/>
  <c r="G22" i="635"/>
  <c r="I22" i="635"/>
  <c r="F22" i="635"/>
  <c r="G21" i="635"/>
  <c r="F21" i="635"/>
  <c r="G20" i="635"/>
  <c r="F20" i="635"/>
  <c r="G19" i="635"/>
  <c r="F19" i="635"/>
  <c r="H18" i="635"/>
  <c r="F18" i="635"/>
  <c r="G17" i="635"/>
  <c r="I17" i="635"/>
  <c r="F17" i="635"/>
  <c r="G15" i="635"/>
  <c r="E15" i="635"/>
  <c r="D15" i="635"/>
  <c r="K14" i="635"/>
  <c r="I14" i="635"/>
  <c r="H14" i="635"/>
  <c r="F14" i="635"/>
  <c r="F13" i="635"/>
  <c r="K12" i="635"/>
  <c r="I12" i="635"/>
  <c r="H12" i="635"/>
  <c r="F12" i="635"/>
  <c r="K11" i="635"/>
  <c r="I11" i="635"/>
  <c r="H11" i="635"/>
  <c r="F11" i="635"/>
  <c r="F15" i="635"/>
  <c r="E9" i="635"/>
  <c r="D9" i="635"/>
  <c r="K8" i="635"/>
  <c r="I8" i="635"/>
  <c r="H8" i="635"/>
  <c r="F8" i="635"/>
  <c r="I7" i="635"/>
  <c r="F7" i="635"/>
  <c r="K6" i="635"/>
  <c r="I6" i="635"/>
  <c r="H6" i="635"/>
  <c r="F6" i="635"/>
  <c r="AE63" i="634"/>
  <c r="AD63" i="634"/>
  <c r="AC63" i="634"/>
  <c r="AB63" i="634"/>
  <c r="AA63" i="634"/>
  <c r="Z63" i="634"/>
  <c r="Y63" i="634"/>
  <c r="AF62" i="634"/>
  <c r="AF61" i="634"/>
  <c r="AF60" i="634"/>
  <c r="AF59" i="634"/>
  <c r="AF58" i="634"/>
  <c r="AF57" i="634"/>
  <c r="AF56" i="634"/>
  <c r="AF55" i="634"/>
  <c r="AF54" i="634"/>
  <c r="AF63" i="634"/>
  <c r="N48" i="634"/>
  <c r="AE50" i="634"/>
  <c r="AD50" i="634"/>
  <c r="AC50" i="634"/>
  <c r="AB50" i="634"/>
  <c r="AA50" i="634"/>
  <c r="Z50" i="634"/>
  <c r="Y50" i="634"/>
  <c r="AF49" i="634"/>
  <c r="AF48" i="634"/>
  <c r="AF47" i="634"/>
  <c r="AF50" i="634"/>
  <c r="I47" i="634"/>
  <c r="G47" i="634"/>
  <c r="E47" i="634"/>
  <c r="C47" i="634"/>
  <c r="AA44" i="634"/>
  <c r="Z44" i="634"/>
  <c r="Y44" i="634"/>
  <c r="X44" i="634"/>
  <c r="K44" i="634"/>
  <c r="F41" i="634"/>
  <c r="F40" i="634"/>
  <c r="F39" i="634"/>
  <c r="E31" i="634"/>
  <c r="D31" i="634"/>
  <c r="K30" i="634"/>
  <c r="I30" i="634"/>
  <c r="H30" i="634"/>
  <c r="G29" i="634"/>
  <c r="F29" i="634"/>
  <c r="K28" i="634"/>
  <c r="I28" i="634"/>
  <c r="H28" i="634"/>
  <c r="F28" i="634"/>
  <c r="G27" i="634"/>
  <c r="G31" i="634"/>
  <c r="F27" i="634"/>
  <c r="F31" i="634"/>
  <c r="H47" i="634"/>
  <c r="E25" i="634"/>
  <c r="D25" i="634"/>
  <c r="D34" i="634"/>
  <c r="K24" i="634"/>
  <c r="I24" i="634"/>
  <c r="H24" i="634"/>
  <c r="G23" i="634"/>
  <c r="I23" i="634"/>
  <c r="F23" i="634"/>
  <c r="G22" i="634"/>
  <c r="F22" i="634"/>
  <c r="G21" i="634"/>
  <c r="I21" i="634"/>
  <c r="F21" i="634"/>
  <c r="G20" i="634"/>
  <c r="I20" i="634"/>
  <c r="F20" i="634"/>
  <c r="G19" i="634"/>
  <c r="F19" i="634"/>
  <c r="F18" i="634"/>
  <c r="G17" i="634"/>
  <c r="F17" i="634"/>
  <c r="G15" i="634"/>
  <c r="H15" i="634"/>
  <c r="F15" i="634"/>
  <c r="E15" i="634"/>
  <c r="D15" i="634"/>
  <c r="K14" i="634"/>
  <c r="I14" i="634"/>
  <c r="H14" i="634"/>
  <c r="F14" i="634"/>
  <c r="F13" i="634"/>
  <c r="K12" i="634"/>
  <c r="I12" i="634"/>
  <c r="H12" i="634"/>
  <c r="F12" i="634"/>
  <c r="K11" i="634"/>
  <c r="I11" i="634"/>
  <c r="H11" i="634"/>
  <c r="F11" i="634"/>
  <c r="E9" i="634"/>
  <c r="D9" i="634"/>
  <c r="K8" i="634"/>
  <c r="I8" i="634"/>
  <c r="H8" i="634"/>
  <c r="F8" i="634"/>
  <c r="K7" i="634"/>
  <c r="F7" i="634"/>
  <c r="K6" i="634"/>
  <c r="I6" i="634"/>
  <c r="H6" i="634"/>
  <c r="F6" i="634"/>
  <c r="F9" i="634"/>
  <c r="AF63" i="633"/>
  <c r="AF55" i="633"/>
  <c r="AF56" i="633"/>
  <c r="AF57" i="633"/>
  <c r="AF58" i="633"/>
  <c r="AF59" i="633"/>
  <c r="AF60" i="633"/>
  <c r="AF61" i="633"/>
  <c r="AF62" i="633"/>
  <c r="AF54" i="633"/>
  <c r="Z63" i="633"/>
  <c r="AA63" i="633"/>
  <c r="AB63" i="633"/>
  <c r="AC63" i="633"/>
  <c r="AD63" i="633"/>
  <c r="AE63" i="633"/>
  <c r="Y63" i="633"/>
  <c r="AF48" i="633"/>
  <c r="AF49" i="633"/>
  <c r="AF47" i="633"/>
  <c r="Z50" i="633"/>
  <c r="AA50" i="633"/>
  <c r="AB50" i="633"/>
  <c r="AC50" i="633"/>
  <c r="AD50" i="633"/>
  <c r="AE50" i="633"/>
  <c r="Y50" i="633"/>
  <c r="N48" i="633"/>
  <c r="I47" i="633"/>
  <c r="G47" i="633"/>
  <c r="E47" i="633"/>
  <c r="C47" i="633"/>
  <c r="AA44" i="633"/>
  <c r="Z44" i="633"/>
  <c r="Y44" i="633"/>
  <c r="X44" i="633"/>
  <c r="K44" i="633"/>
  <c r="E42" i="633"/>
  <c r="F41" i="633"/>
  <c r="F40" i="633"/>
  <c r="F39" i="633"/>
  <c r="E31" i="633"/>
  <c r="D31" i="633"/>
  <c r="K30" i="633"/>
  <c r="I30" i="633"/>
  <c r="H30" i="633"/>
  <c r="G29" i="633"/>
  <c r="F29" i="633"/>
  <c r="K28" i="633"/>
  <c r="I28" i="633"/>
  <c r="H28" i="633"/>
  <c r="F28" i="633"/>
  <c r="G27" i="633"/>
  <c r="I27" i="633"/>
  <c r="F27" i="633"/>
  <c r="E25" i="633"/>
  <c r="D25" i="633"/>
  <c r="K24" i="633"/>
  <c r="I24" i="633"/>
  <c r="H24" i="633"/>
  <c r="G23" i="633"/>
  <c r="F23" i="633"/>
  <c r="G22" i="633"/>
  <c r="I22" i="633"/>
  <c r="F22" i="633"/>
  <c r="G21" i="633"/>
  <c r="F21" i="633"/>
  <c r="G20" i="633"/>
  <c r="F20" i="633"/>
  <c r="G19" i="633"/>
  <c r="H19" i="633"/>
  <c r="F19" i="633"/>
  <c r="I18" i="633"/>
  <c r="H18" i="633"/>
  <c r="F18" i="633"/>
  <c r="G17" i="633"/>
  <c r="H17" i="633"/>
  <c r="F17" i="633"/>
  <c r="G15" i="633"/>
  <c r="K15" i="633"/>
  <c r="E15" i="633"/>
  <c r="D15" i="633"/>
  <c r="K14" i="633"/>
  <c r="I14" i="633"/>
  <c r="H14" i="633"/>
  <c r="F14" i="633"/>
  <c r="F13" i="633"/>
  <c r="K12" i="633"/>
  <c r="I12" i="633"/>
  <c r="H12" i="633"/>
  <c r="F12" i="633"/>
  <c r="K11" i="633"/>
  <c r="I11" i="633"/>
  <c r="H11" i="633"/>
  <c r="F11" i="633"/>
  <c r="F15" i="633"/>
  <c r="E9" i="633"/>
  <c r="D9" i="633"/>
  <c r="K8" i="633"/>
  <c r="I8" i="633"/>
  <c r="H8" i="633"/>
  <c r="F8" i="633"/>
  <c r="I7" i="633"/>
  <c r="F7" i="633"/>
  <c r="K6" i="633"/>
  <c r="I6" i="633"/>
  <c r="H6" i="633"/>
  <c r="F6" i="633"/>
  <c r="F9" i="633"/>
  <c r="D38" i="632"/>
  <c r="N48" i="632"/>
  <c r="I47" i="632"/>
  <c r="G47" i="632"/>
  <c r="E47" i="632"/>
  <c r="C47" i="632"/>
  <c r="AA44" i="632"/>
  <c r="Z44" i="632"/>
  <c r="Y44" i="632"/>
  <c r="X44" i="632"/>
  <c r="K44" i="632"/>
  <c r="E42" i="632"/>
  <c r="F41" i="632"/>
  <c r="D42" i="632"/>
  <c r="F39" i="632"/>
  <c r="F38" i="632"/>
  <c r="E31" i="632"/>
  <c r="D31" i="632"/>
  <c r="K30" i="632"/>
  <c r="I30" i="632"/>
  <c r="H30" i="632"/>
  <c r="G29" i="632"/>
  <c r="K29" i="632"/>
  <c r="F29" i="632"/>
  <c r="K28" i="632"/>
  <c r="I28" i="632"/>
  <c r="H28" i="632"/>
  <c r="F28" i="632"/>
  <c r="G27" i="632"/>
  <c r="G31" i="632"/>
  <c r="I31" i="632"/>
  <c r="F27" i="632"/>
  <c r="F31" i="632"/>
  <c r="H47" i="632"/>
  <c r="E25" i="632"/>
  <c r="D25" i="632"/>
  <c r="K24" i="632"/>
  <c r="I24" i="632"/>
  <c r="H24" i="632"/>
  <c r="G23" i="632"/>
  <c r="F23" i="632"/>
  <c r="G22" i="632"/>
  <c r="I22" i="632"/>
  <c r="F22" i="632"/>
  <c r="G21" i="632"/>
  <c r="I21" i="632"/>
  <c r="F21" i="632"/>
  <c r="G20" i="632"/>
  <c r="I20" i="632"/>
  <c r="F20" i="632"/>
  <c r="G19" i="632"/>
  <c r="F19" i="632"/>
  <c r="K18" i="632"/>
  <c r="I18" i="632"/>
  <c r="H18" i="632"/>
  <c r="F18" i="632"/>
  <c r="G17" i="632"/>
  <c r="H17" i="632"/>
  <c r="F17" i="632"/>
  <c r="I15" i="632"/>
  <c r="G15" i="632"/>
  <c r="K15" i="632"/>
  <c r="E15" i="632"/>
  <c r="D15" i="632"/>
  <c r="K14" i="632"/>
  <c r="I14" i="632"/>
  <c r="H14" i="632"/>
  <c r="F14" i="632"/>
  <c r="F13" i="632"/>
  <c r="K12" i="632"/>
  <c r="I12" i="632"/>
  <c r="H12" i="632"/>
  <c r="F12" i="632"/>
  <c r="K11" i="632"/>
  <c r="I11" i="632"/>
  <c r="H11" i="632"/>
  <c r="F11" i="632"/>
  <c r="F15" i="632"/>
  <c r="D47" i="632"/>
  <c r="E9" i="632"/>
  <c r="D9" i="632"/>
  <c r="K8" i="632"/>
  <c r="I8" i="632"/>
  <c r="H8" i="632"/>
  <c r="F8" i="632"/>
  <c r="H7" i="632"/>
  <c r="F7" i="632"/>
  <c r="K6" i="632"/>
  <c r="I6" i="632"/>
  <c r="H6" i="632"/>
  <c r="F6" i="632"/>
  <c r="F9" i="632"/>
  <c r="E38" i="631"/>
  <c r="E40" i="631"/>
  <c r="F40" i="631"/>
  <c r="D40" i="631"/>
  <c r="D38" i="631"/>
  <c r="N48" i="631"/>
  <c r="I47" i="631"/>
  <c r="G47" i="631"/>
  <c r="E47" i="631"/>
  <c r="C47" i="631"/>
  <c r="AA44" i="631"/>
  <c r="Z44" i="631"/>
  <c r="Y44" i="631"/>
  <c r="X44" i="631"/>
  <c r="K44" i="631"/>
  <c r="D42" i="631"/>
  <c r="F41" i="631"/>
  <c r="F39" i="631"/>
  <c r="F38" i="631"/>
  <c r="E31" i="631"/>
  <c r="D31" i="631"/>
  <c r="K30" i="631"/>
  <c r="I30" i="631"/>
  <c r="H30" i="631"/>
  <c r="G29" i="631"/>
  <c r="H29" i="631"/>
  <c r="F29" i="631"/>
  <c r="K28" i="631"/>
  <c r="I28" i="631"/>
  <c r="H28" i="631"/>
  <c r="F28" i="631"/>
  <c r="G27" i="631"/>
  <c r="I27" i="631"/>
  <c r="F27" i="631"/>
  <c r="E25" i="631"/>
  <c r="D25" i="631"/>
  <c r="K24" i="631"/>
  <c r="I24" i="631"/>
  <c r="H24" i="631"/>
  <c r="G23" i="631"/>
  <c r="I23" i="631"/>
  <c r="F23" i="631"/>
  <c r="K23" i="631"/>
  <c r="G22" i="631"/>
  <c r="I22" i="631"/>
  <c r="F22" i="631"/>
  <c r="G21" i="631"/>
  <c r="F21" i="631"/>
  <c r="G20" i="631"/>
  <c r="F20" i="631"/>
  <c r="G19" i="631"/>
  <c r="H19" i="631"/>
  <c r="F19" i="631"/>
  <c r="K18" i="631"/>
  <c r="I18" i="631"/>
  <c r="H18" i="631"/>
  <c r="F18" i="631"/>
  <c r="G17" i="631"/>
  <c r="I17" i="631"/>
  <c r="F17" i="631"/>
  <c r="I15" i="631"/>
  <c r="H15" i="631"/>
  <c r="G15" i="631"/>
  <c r="K15" i="631"/>
  <c r="E15" i="631"/>
  <c r="D15" i="631"/>
  <c r="K14" i="631"/>
  <c r="I14" i="631"/>
  <c r="H14" i="631"/>
  <c r="F14" i="631"/>
  <c r="F13" i="631"/>
  <c r="F15" i="631"/>
  <c r="D47" i="631"/>
  <c r="K12" i="631"/>
  <c r="I12" i="631"/>
  <c r="H12" i="631"/>
  <c r="F12" i="631"/>
  <c r="K11" i="631"/>
  <c r="I11" i="631"/>
  <c r="H11" i="631"/>
  <c r="F11" i="631"/>
  <c r="E9" i="631"/>
  <c r="D9" i="631"/>
  <c r="K8" i="631"/>
  <c r="I8" i="631"/>
  <c r="H8" i="631"/>
  <c r="F8" i="631"/>
  <c r="I7" i="631"/>
  <c r="F7" i="631"/>
  <c r="K6" i="631"/>
  <c r="I6" i="631"/>
  <c r="H6" i="631"/>
  <c r="F6" i="631"/>
  <c r="F9" i="631"/>
  <c r="N48" i="630"/>
  <c r="I47" i="630"/>
  <c r="G47" i="630"/>
  <c r="E47" i="630"/>
  <c r="C47" i="630"/>
  <c r="M48" i="630"/>
  <c r="AA44" i="630"/>
  <c r="Z44" i="630"/>
  <c r="Y44" i="630"/>
  <c r="X44" i="630"/>
  <c r="K44" i="630"/>
  <c r="F42" i="630"/>
  <c r="E42" i="630"/>
  <c r="D42" i="630"/>
  <c r="F41" i="630"/>
  <c r="F40" i="630"/>
  <c r="F39" i="630"/>
  <c r="F38" i="630"/>
  <c r="E31" i="630"/>
  <c r="D31" i="630"/>
  <c r="K30" i="630"/>
  <c r="I30" i="630"/>
  <c r="H30" i="630"/>
  <c r="G29" i="630"/>
  <c r="F29" i="630"/>
  <c r="K28" i="630"/>
  <c r="I28" i="630"/>
  <c r="H28" i="630"/>
  <c r="F28" i="630"/>
  <c r="G27" i="630"/>
  <c r="F27" i="630"/>
  <c r="E25" i="630"/>
  <c r="D25" i="630"/>
  <c r="K24" i="630"/>
  <c r="I24" i="630"/>
  <c r="H24" i="630"/>
  <c r="G23" i="630"/>
  <c r="F23" i="630"/>
  <c r="G22" i="630"/>
  <c r="F22" i="630"/>
  <c r="G21" i="630"/>
  <c r="H21" i="630"/>
  <c r="F21" i="630"/>
  <c r="G20" i="630"/>
  <c r="I20" i="630"/>
  <c r="F20" i="630"/>
  <c r="G19" i="630"/>
  <c r="I19" i="630"/>
  <c r="F19" i="630"/>
  <c r="K18" i="630"/>
  <c r="I18" i="630"/>
  <c r="H18" i="630"/>
  <c r="F18" i="630"/>
  <c r="G17" i="630"/>
  <c r="F17" i="630"/>
  <c r="G15" i="630"/>
  <c r="I15" i="630"/>
  <c r="F15" i="630"/>
  <c r="D47" i="630"/>
  <c r="E15" i="630"/>
  <c r="D15" i="630"/>
  <c r="K14" i="630"/>
  <c r="I14" i="630"/>
  <c r="H14" i="630"/>
  <c r="F14" i="630"/>
  <c r="F13" i="630"/>
  <c r="K12" i="630"/>
  <c r="I12" i="630"/>
  <c r="H12" i="630"/>
  <c r="F12" i="630"/>
  <c r="K11" i="630"/>
  <c r="I11" i="630"/>
  <c r="H11" i="630"/>
  <c r="F11" i="630"/>
  <c r="E9" i="630"/>
  <c r="D9" i="630"/>
  <c r="K8" i="630"/>
  <c r="I8" i="630"/>
  <c r="H8" i="630"/>
  <c r="F8" i="630"/>
  <c r="G9" i="630"/>
  <c r="F7" i="630"/>
  <c r="K6" i="630"/>
  <c r="I6" i="630"/>
  <c r="H6" i="630"/>
  <c r="F6" i="630"/>
  <c r="F9" i="630"/>
  <c r="N48" i="629"/>
  <c r="I47" i="629"/>
  <c r="G47" i="629"/>
  <c r="E47" i="629"/>
  <c r="C47" i="629"/>
  <c r="AA44" i="629"/>
  <c r="Z44" i="629"/>
  <c r="Y44" i="629"/>
  <c r="X44" i="629"/>
  <c r="K44" i="629"/>
  <c r="E42" i="629"/>
  <c r="D42" i="629"/>
  <c r="F42" i="629"/>
  <c r="F41" i="629"/>
  <c r="F40" i="629"/>
  <c r="F39" i="629"/>
  <c r="F38" i="629"/>
  <c r="E31" i="629"/>
  <c r="D31" i="629"/>
  <c r="K30" i="629"/>
  <c r="I30" i="629"/>
  <c r="H30" i="629"/>
  <c r="G29" i="629"/>
  <c r="F29" i="629"/>
  <c r="K28" i="629"/>
  <c r="I28" i="629"/>
  <c r="H28" i="629"/>
  <c r="F28" i="629"/>
  <c r="G27" i="629"/>
  <c r="F27" i="629"/>
  <c r="E25" i="629"/>
  <c r="D25" i="629"/>
  <c r="K24" i="629"/>
  <c r="I24" i="629"/>
  <c r="H24" i="629"/>
  <c r="G23" i="629"/>
  <c r="K23" i="629"/>
  <c r="F23" i="629"/>
  <c r="G22" i="629"/>
  <c r="H22" i="629"/>
  <c r="F22" i="629"/>
  <c r="G21" i="629"/>
  <c r="F21" i="629"/>
  <c r="G20" i="629"/>
  <c r="F20" i="629"/>
  <c r="G19" i="629"/>
  <c r="I19" i="629"/>
  <c r="F19" i="629"/>
  <c r="K18" i="629"/>
  <c r="I18" i="629"/>
  <c r="H18" i="629"/>
  <c r="F18" i="629"/>
  <c r="G17" i="629"/>
  <c r="F17" i="629"/>
  <c r="G15" i="629"/>
  <c r="K15" i="629"/>
  <c r="F15" i="629"/>
  <c r="D47" i="629"/>
  <c r="E15" i="629"/>
  <c r="D15" i="629"/>
  <c r="K14" i="629"/>
  <c r="I14" i="629"/>
  <c r="H14" i="629"/>
  <c r="F14" i="629"/>
  <c r="F13" i="629"/>
  <c r="K12" i="629"/>
  <c r="I12" i="629"/>
  <c r="H12" i="629"/>
  <c r="F12" i="629"/>
  <c r="K11" i="629"/>
  <c r="I11" i="629"/>
  <c r="H11" i="629"/>
  <c r="F11" i="629"/>
  <c r="E9" i="629"/>
  <c r="D9" i="629"/>
  <c r="D34" i="629"/>
  <c r="K8" i="629"/>
  <c r="I8" i="629"/>
  <c r="H8" i="629"/>
  <c r="F8" i="629"/>
  <c r="G9" i="629"/>
  <c r="F7" i="629"/>
  <c r="K6" i="629"/>
  <c r="I6" i="629"/>
  <c r="H6" i="629"/>
  <c r="F6" i="629"/>
  <c r="F9" i="629"/>
  <c r="AE63" i="628"/>
  <c r="AD63" i="628"/>
  <c r="AC63" i="628"/>
  <c r="AB63" i="628"/>
  <c r="AA63" i="628"/>
  <c r="Z63" i="628"/>
  <c r="Y63" i="628"/>
  <c r="AF62" i="628"/>
  <c r="AF61" i="628"/>
  <c r="AF60" i="628"/>
  <c r="AF59" i="628"/>
  <c r="AF58" i="628"/>
  <c r="AF57" i="628"/>
  <c r="AF56" i="628"/>
  <c r="AF55" i="628"/>
  <c r="AF54" i="628"/>
  <c r="AF63" i="628"/>
  <c r="N48" i="628"/>
  <c r="AE50" i="628"/>
  <c r="AD50" i="628"/>
  <c r="AC50" i="628"/>
  <c r="AB50" i="628"/>
  <c r="AA50" i="628"/>
  <c r="Z50" i="628"/>
  <c r="Y50" i="628"/>
  <c r="AF49" i="628"/>
  <c r="AF48" i="628"/>
  <c r="AF47" i="628"/>
  <c r="I47" i="628"/>
  <c r="G47" i="628"/>
  <c r="E47" i="628"/>
  <c r="C47" i="628"/>
  <c r="AF46" i="628"/>
  <c r="AF50" i="628"/>
  <c r="AA44" i="628"/>
  <c r="Z44" i="628"/>
  <c r="Y44" i="628"/>
  <c r="X44" i="628"/>
  <c r="K44" i="628"/>
  <c r="E42" i="628"/>
  <c r="D42" i="628"/>
  <c r="F41" i="628"/>
  <c r="F40" i="628"/>
  <c r="F39" i="628"/>
  <c r="F38" i="628"/>
  <c r="E31" i="628"/>
  <c r="D31" i="628"/>
  <c r="K30" i="628"/>
  <c r="I30" i="628"/>
  <c r="H30" i="628"/>
  <c r="K29" i="628"/>
  <c r="I29" i="628"/>
  <c r="H29" i="628"/>
  <c r="F29" i="628"/>
  <c r="K28" i="628"/>
  <c r="I28" i="628"/>
  <c r="H28" i="628"/>
  <c r="F28" i="628"/>
  <c r="G27" i="628"/>
  <c r="G31" i="628"/>
  <c r="F27" i="628"/>
  <c r="E25" i="628"/>
  <c r="D25" i="628"/>
  <c r="K24" i="628"/>
  <c r="I24" i="628"/>
  <c r="H24" i="628"/>
  <c r="G23" i="628"/>
  <c r="I23" i="628"/>
  <c r="F23" i="628"/>
  <c r="G22" i="628"/>
  <c r="H22" i="628"/>
  <c r="F22" i="628"/>
  <c r="G21" i="628"/>
  <c r="I21" i="628"/>
  <c r="F21" i="628"/>
  <c r="G20" i="628"/>
  <c r="K20" i="628"/>
  <c r="F20" i="628"/>
  <c r="G19" i="628"/>
  <c r="F19" i="628"/>
  <c r="G18" i="628"/>
  <c r="I18" i="628"/>
  <c r="F18" i="628"/>
  <c r="G17" i="628"/>
  <c r="F17" i="628"/>
  <c r="K15" i="628"/>
  <c r="I15" i="628"/>
  <c r="H15" i="628"/>
  <c r="G15" i="628"/>
  <c r="E15" i="628"/>
  <c r="D15" i="628"/>
  <c r="K14" i="628"/>
  <c r="I14" i="628"/>
  <c r="H14" i="628"/>
  <c r="F14" i="628"/>
  <c r="F13" i="628"/>
  <c r="K12" i="628"/>
  <c r="I12" i="628"/>
  <c r="H12" i="628"/>
  <c r="F12" i="628"/>
  <c r="K11" i="628"/>
  <c r="I11" i="628"/>
  <c r="H11" i="628"/>
  <c r="F11" i="628"/>
  <c r="F15" i="628"/>
  <c r="D47" i="628"/>
  <c r="G9" i="628"/>
  <c r="E9" i="628"/>
  <c r="D9" i="628"/>
  <c r="K8" i="628"/>
  <c r="I8" i="628"/>
  <c r="H8" i="628"/>
  <c r="F8" i="628"/>
  <c r="G7" i="628"/>
  <c r="I7" i="628"/>
  <c r="F7" i="628"/>
  <c r="K6" i="628"/>
  <c r="I6" i="628"/>
  <c r="H6" i="628"/>
  <c r="F6" i="628"/>
  <c r="F9" i="628"/>
  <c r="N48" i="627"/>
  <c r="I47" i="627"/>
  <c r="G47" i="627"/>
  <c r="E47" i="627"/>
  <c r="C47" i="627"/>
  <c r="AA44" i="627"/>
  <c r="Z44" i="627"/>
  <c r="Y44" i="627"/>
  <c r="X44" i="627"/>
  <c r="K44" i="627"/>
  <c r="E42" i="627"/>
  <c r="D42" i="627"/>
  <c r="F42" i="627"/>
  <c r="F41" i="627"/>
  <c r="F40" i="627"/>
  <c r="F39" i="627"/>
  <c r="F38" i="627"/>
  <c r="E31" i="627"/>
  <c r="D31" i="627"/>
  <c r="K30" i="627"/>
  <c r="I30" i="627"/>
  <c r="H30" i="627"/>
  <c r="G29" i="627"/>
  <c r="F29" i="627"/>
  <c r="K28" i="627"/>
  <c r="I28" i="627"/>
  <c r="H28" i="627"/>
  <c r="F28" i="627"/>
  <c r="G27" i="627"/>
  <c r="G31" i="627"/>
  <c r="F27" i="627"/>
  <c r="E25" i="627"/>
  <c r="D25" i="627"/>
  <c r="K24" i="627"/>
  <c r="I24" i="627"/>
  <c r="H24" i="627"/>
  <c r="G23" i="627"/>
  <c r="K23" i="627"/>
  <c r="F23" i="627"/>
  <c r="G22" i="627"/>
  <c r="F22" i="627"/>
  <c r="G21" i="627"/>
  <c r="F21" i="627"/>
  <c r="G20" i="627"/>
  <c r="I20" i="627"/>
  <c r="F20" i="627"/>
  <c r="G19" i="627"/>
  <c r="H19" i="627"/>
  <c r="F19" i="627"/>
  <c r="K18" i="627"/>
  <c r="I18" i="627"/>
  <c r="H18" i="627"/>
  <c r="F18" i="627"/>
  <c r="G17" i="627"/>
  <c r="F17" i="627"/>
  <c r="K15" i="627"/>
  <c r="I15" i="627"/>
  <c r="H15" i="627"/>
  <c r="G15" i="627"/>
  <c r="E15" i="627"/>
  <c r="D15" i="627"/>
  <c r="K14" i="627"/>
  <c r="I14" i="627"/>
  <c r="H14" i="627"/>
  <c r="F14" i="627"/>
  <c r="F13" i="627"/>
  <c r="K12" i="627"/>
  <c r="I12" i="627"/>
  <c r="H12" i="627"/>
  <c r="F12" i="627"/>
  <c r="F15" i="627"/>
  <c r="D47" i="627"/>
  <c r="K11" i="627"/>
  <c r="I11" i="627"/>
  <c r="H11" i="627"/>
  <c r="F11" i="627"/>
  <c r="F9" i="627"/>
  <c r="E9" i="627"/>
  <c r="D9" i="627"/>
  <c r="K8" i="627"/>
  <c r="I8" i="627"/>
  <c r="H8" i="627"/>
  <c r="F8" i="627"/>
  <c r="K7" i="627"/>
  <c r="F7" i="627"/>
  <c r="K6" i="627"/>
  <c r="I6" i="627"/>
  <c r="H6" i="627"/>
  <c r="F6" i="627"/>
  <c r="D25" i="626"/>
  <c r="N48" i="626"/>
  <c r="I47" i="626"/>
  <c r="G47" i="626"/>
  <c r="E47" i="626"/>
  <c r="C47" i="626"/>
  <c r="AA44" i="626"/>
  <c r="Z44" i="626"/>
  <c r="Y44" i="626"/>
  <c r="X44" i="626"/>
  <c r="K44" i="626"/>
  <c r="E42" i="626"/>
  <c r="D42" i="626"/>
  <c r="F42" i="626"/>
  <c r="F41" i="626"/>
  <c r="F40" i="626"/>
  <c r="F39" i="626"/>
  <c r="F38" i="626"/>
  <c r="E31" i="626"/>
  <c r="D31" i="626"/>
  <c r="K30" i="626"/>
  <c r="I30" i="626"/>
  <c r="H30" i="626"/>
  <c r="G29" i="626"/>
  <c r="F29" i="626"/>
  <c r="K28" i="626"/>
  <c r="I28" i="626"/>
  <c r="H28" i="626"/>
  <c r="F28" i="626"/>
  <c r="G27" i="626"/>
  <c r="F27" i="626"/>
  <c r="E25" i="626"/>
  <c r="K24" i="626"/>
  <c r="I24" i="626"/>
  <c r="H24" i="626"/>
  <c r="G23" i="626"/>
  <c r="F23" i="626"/>
  <c r="G22" i="626"/>
  <c r="F22" i="626"/>
  <c r="G21" i="626"/>
  <c r="H21" i="626"/>
  <c r="F21" i="626"/>
  <c r="K21" i="626"/>
  <c r="G20" i="626"/>
  <c r="I20" i="626"/>
  <c r="F20" i="626"/>
  <c r="G19" i="626"/>
  <c r="I19" i="626"/>
  <c r="F19" i="626"/>
  <c r="K18" i="626"/>
  <c r="I18" i="626"/>
  <c r="H18" i="626"/>
  <c r="F18" i="626"/>
  <c r="G17" i="626"/>
  <c r="F17" i="626"/>
  <c r="K15" i="626"/>
  <c r="I15" i="626"/>
  <c r="G15" i="626"/>
  <c r="H15" i="626"/>
  <c r="E15" i="626"/>
  <c r="D15" i="626"/>
  <c r="K14" i="626"/>
  <c r="I14" i="626"/>
  <c r="H14" i="626"/>
  <c r="F14" i="626"/>
  <c r="F13" i="626"/>
  <c r="K12" i="626"/>
  <c r="I12" i="626"/>
  <c r="H12" i="626"/>
  <c r="F12" i="626"/>
  <c r="F15" i="626"/>
  <c r="D47" i="626"/>
  <c r="K11" i="626"/>
  <c r="I11" i="626"/>
  <c r="H11" i="626"/>
  <c r="F11" i="626"/>
  <c r="E9" i="626"/>
  <c r="D9" i="626"/>
  <c r="K8" i="626"/>
  <c r="I8" i="626"/>
  <c r="H8" i="626"/>
  <c r="F8" i="626"/>
  <c r="G7" i="626"/>
  <c r="G9" i="626"/>
  <c r="F7" i="626"/>
  <c r="K6" i="626"/>
  <c r="I6" i="626"/>
  <c r="H6" i="626"/>
  <c r="F6" i="626"/>
  <c r="E25" i="625"/>
  <c r="G25" i="625"/>
  <c r="G23" i="625"/>
  <c r="H23" i="625"/>
  <c r="G29" i="625"/>
  <c r="I47" i="625"/>
  <c r="G47" i="625"/>
  <c r="E47" i="625"/>
  <c r="C47" i="625"/>
  <c r="AA44" i="625"/>
  <c r="Z44" i="625"/>
  <c r="Y44" i="625"/>
  <c r="X44" i="625"/>
  <c r="K44" i="625"/>
  <c r="E42" i="625"/>
  <c r="F42" i="625"/>
  <c r="D42" i="625"/>
  <c r="F41" i="625"/>
  <c r="F40" i="625"/>
  <c r="F39" i="625"/>
  <c r="F38" i="625"/>
  <c r="E31" i="625"/>
  <c r="D31" i="625"/>
  <c r="K30" i="625"/>
  <c r="I30" i="625"/>
  <c r="H30" i="625"/>
  <c r="F29" i="625"/>
  <c r="K28" i="625"/>
  <c r="I28" i="625"/>
  <c r="H28" i="625"/>
  <c r="F28" i="625"/>
  <c r="G27" i="625"/>
  <c r="F27" i="625"/>
  <c r="D25" i="625"/>
  <c r="F23" i="625"/>
  <c r="G22" i="625"/>
  <c r="H22" i="625"/>
  <c r="F22" i="625"/>
  <c r="G21" i="625"/>
  <c r="F21" i="625"/>
  <c r="G20" i="625"/>
  <c r="I20" i="625"/>
  <c r="F20" i="625"/>
  <c r="G19" i="625"/>
  <c r="F19" i="625"/>
  <c r="K18" i="625"/>
  <c r="I18" i="625"/>
  <c r="H18" i="625"/>
  <c r="F18" i="625"/>
  <c r="G17" i="625"/>
  <c r="F17" i="625"/>
  <c r="G15" i="625"/>
  <c r="I15" i="625"/>
  <c r="E15" i="625"/>
  <c r="D15" i="625"/>
  <c r="K14" i="625"/>
  <c r="I14" i="625"/>
  <c r="H14" i="625"/>
  <c r="F14" i="625"/>
  <c r="F13" i="625"/>
  <c r="K12" i="625"/>
  <c r="I12" i="625"/>
  <c r="H12" i="625"/>
  <c r="F12" i="625"/>
  <c r="K11" i="625"/>
  <c r="I11" i="625"/>
  <c r="H11" i="625"/>
  <c r="F11" i="625"/>
  <c r="F15" i="625"/>
  <c r="D47" i="625"/>
  <c r="E9" i="625"/>
  <c r="D9" i="625"/>
  <c r="K8" i="625"/>
  <c r="I8" i="625"/>
  <c r="H8" i="625"/>
  <c r="F8" i="625"/>
  <c r="G7" i="625"/>
  <c r="I7" i="625"/>
  <c r="F7" i="625"/>
  <c r="K6" i="625"/>
  <c r="I6" i="625"/>
  <c r="H6" i="625"/>
  <c r="F6" i="625"/>
  <c r="F34" i="642"/>
  <c r="K48" i="642"/>
  <c r="H25" i="642"/>
  <c r="K25" i="642"/>
  <c r="G34" i="642"/>
  <c r="I25" i="642"/>
  <c r="H31" i="642"/>
  <c r="K31" i="642"/>
  <c r="I31" i="642"/>
  <c r="H17" i="641"/>
  <c r="M48" i="641"/>
  <c r="K22" i="641"/>
  <c r="K29" i="641"/>
  <c r="E34" i="641"/>
  <c r="D34" i="641"/>
  <c r="K27" i="641"/>
  <c r="K21" i="641"/>
  <c r="F31" i="641"/>
  <c r="H47" i="641"/>
  <c r="F25" i="641"/>
  <c r="F47" i="641"/>
  <c r="K18" i="641"/>
  <c r="K23" i="641"/>
  <c r="K20" i="641"/>
  <c r="B47" i="641"/>
  <c r="G31" i="641"/>
  <c r="G25" i="641"/>
  <c r="H18" i="641"/>
  <c r="I18" i="641"/>
  <c r="H15" i="641"/>
  <c r="I23" i="641"/>
  <c r="H29" i="641"/>
  <c r="H21" i="641"/>
  <c r="I29" i="641"/>
  <c r="H19" i="641"/>
  <c r="H27" i="641"/>
  <c r="I19" i="641"/>
  <c r="I27" i="641"/>
  <c r="F42" i="640"/>
  <c r="F31" i="640"/>
  <c r="H47" i="640"/>
  <c r="D34" i="640"/>
  <c r="K29" i="640"/>
  <c r="K21" i="640"/>
  <c r="H27" i="640"/>
  <c r="H19" i="640"/>
  <c r="I19" i="640"/>
  <c r="I27" i="640"/>
  <c r="I21" i="640"/>
  <c r="M48" i="640"/>
  <c r="K27" i="640"/>
  <c r="F25" i="640"/>
  <c r="F47" i="640"/>
  <c r="E34" i="640"/>
  <c r="K22" i="640"/>
  <c r="K23" i="640"/>
  <c r="K20" i="640"/>
  <c r="H31" i="640"/>
  <c r="K31" i="640"/>
  <c r="I31" i="640"/>
  <c r="B47" i="640"/>
  <c r="I18" i="640"/>
  <c r="H15" i="640"/>
  <c r="K18" i="640"/>
  <c r="I23" i="640"/>
  <c r="H29" i="640"/>
  <c r="I29" i="640"/>
  <c r="I17" i="640"/>
  <c r="H22" i="640"/>
  <c r="K17" i="640"/>
  <c r="I22" i="640"/>
  <c r="H20" i="640"/>
  <c r="I20" i="640"/>
  <c r="G25" i="640"/>
  <c r="K22" i="639"/>
  <c r="D34" i="639"/>
  <c r="F31" i="639"/>
  <c r="H47" i="639"/>
  <c r="K23" i="639"/>
  <c r="F25" i="639"/>
  <c r="F47" i="639"/>
  <c r="E34" i="639"/>
  <c r="H18" i="638"/>
  <c r="M48" i="638"/>
  <c r="G31" i="638"/>
  <c r="H31" i="638"/>
  <c r="F31" i="638"/>
  <c r="H47" i="638"/>
  <c r="E34" i="638"/>
  <c r="F42" i="638"/>
  <c r="K19" i="638"/>
  <c r="F25" i="638"/>
  <c r="F47" i="638"/>
  <c r="D34" i="638"/>
  <c r="K29" i="638"/>
  <c r="K20" i="637"/>
  <c r="E34" i="637"/>
  <c r="F42" i="637"/>
  <c r="K29" i="637"/>
  <c r="K21" i="637"/>
  <c r="F25" i="637"/>
  <c r="F47" i="637"/>
  <c r="D34" i="637"/>
  <c r="I18" i="637"/>
  <c r="K18" i="637"/>
  <c r="E34" i="636"/>
  <c r="G31" i="639"/>
  <c r="M48" i="639"/>
  <c r="G25" i="639"/>
  <c r="G25" i="638"/>
  <c r="K25" i="638"/>
  <c r="B47" i="639"/>
  <c r="H25" i="639"/>
  <c r="I25" i="639"/>
  <c r="G34" i="639"/>
  <c r="H31" i="639"/>
  <c r="I31" i="639"/>
  <c r="H23" i="639"/>
  <c r="I21" i="639"/>
  <c r="H27" i="639"/>
  <c r="K15" i="639"/>
  <c r="H19" i="639"/>
  <c r="K21" i="639"/>
  <c r="I27" i="639"/>
  <c r="H15" i="639"/>
  <c r="K29" i="639"/>
  <c r="I19" i="639"/>
  <c r="K27" i="639"/>
  <c r="H29" i="639"/>
  <c r="I23" i="639"/>
  <c r="H17" i="639"/>
  <c r="H22" i="639"/>
  <c r="I17" i="639"/>
  <c r="I22" i="639"/>
  <c r="K17" i="639"/>
  <c r="H20" i="639"/>
  <c r="I31" i="638"/>
  <c r="B47" i="638"/>
  <c r="H23" i="638"/>
  <c r="H29" i="638"/>
  <c r="I23" i="638"/>
  <c r="I29" i="638"/>
  <c r="K20" i="638"/>
  <c r="I21" i="638"/>
  <c r="H27" i="638"/>
  <c r="K15" i="638"/>
  <c r="H19" i="638"/>
  <c r="K21" i="638"/>
  <c r="I27" i="638"/>
  <c r="I19" i="638"/>
  <c r="K27" i="638"/>
  <c r="H15" i="638"/>
  <c r="I22" i="638"/>
  <c r="I9" i="638"/>
  <c r="H17" i="638"/>
  <c r="H22" i="638"/>
  <c r="I17" i="638"/>
  <c r="K17" i="638"/>
  <c r="H20" i="638"/>
  <c r="K18" i="636"/>
  <c r="K22" i="636"/>
  <c r="D34" i="636"/>
  <c r="F31" i="636"/>
  <c r="K29" i="636"/>
  <c r="H18" i="636"/>
  <c r="I18" i="636"/>
  <c r="K19" i="635"/>
  <c r="E34" i="635"/>
  <c r="K20" i="635"/>
  <c r="F25" i="635"/>
  <c r="F47" i="635"/>
  <c r="K18" i="635"/>
  <c r="I18" i="635"/>
  <c r="D34" i="635"/>
  <c r="K27" i="635"/>
  <c r="E34" i="634"/>
  <c r="F38" i="634"/>
  <c r="K22" i="634"/>
  <c r="F25" i="634"/>
  <c r="F47" i="634"/>
  <c r="K19" i="634"/>
  <c r="H18" i="634"/>
  <c r="K18" i="634"/>
  <c r="K29" i="634"/>
  <c r="D42" i="634"/>
  <c r="F42" i="634"/>
  <c r="F42" i="633"/>
  <c r="E34" i="633"/>
  <c r="F31" i="633"/>
  <c r="K29" i="633"/>
  <c r="H17" i="637"/>
  <c r="K17" i="637"/>
  <c r="G31" i="637"/>
  <c r="I31" i="637"/>
  <c r="H27" i="637"/>
  <c r="H22" i="637"/>
  <c r="I27" i="637"/>
  <c r="K22" i="637"/>
  <c r="G25" i="637"/>
  <c r="H25" i="637"/>
  <c r="H7" i="637"/>
  <c r="K7" i="637"/>
  <c r="H31" i="637"/>
  <c r="K31" i="637"/>
  <c r="H29" i="637"/>
  <c r="I23" i="637"/>
  <c r="I29" i="637"/>
  <c r="H15" i="637"/>
  <c r="H21" i="637"/>
  <c r="K23" i="637"/>
  <c r="I21" i="637"/>
  <c r="K15" i="637"/>
  <c r="H19" i="637"/>
  <c r="G9" i="637"/>
  <c r="I19" i="637"/>
  <c r="K27" i="637"/>
  <c r="K19" i="637"/>
  <c r="M48" i="636"/>
  <c r="K23" i="636"/>
  <c r="K20" i="636"/>
  <c r="G9" i="636"/>
  <c r="H20" i="635"/>
  <c r="K7" i="635"/>
  <c r="I20" i="635"/>
  <c r="K17" i="635"/>
  <c r="K22" i="635"/>
  <c r="G9" i="635"/>
  <c r="I9" i="635"/>
  <c r="K20" i="634"/>
  <c r="G25" i="634"/>
  <c r="H25" i="634"/>
  <c r="M48" i="634"/>
  <c r="G9" i="634"/>
  <c r="H9" i="634"/>
  <c r="F25" i="636"/>
  <c r="F31" i="635"/>
  <c r="H47" i="635"/>
  <c r="K29" i="635"/>
  <c r="I29" i="635"/>
  <c r="K15" i="636"/>
  <c r="I15" i="636"/>
  <c r="K21" i="635"/>
  <c r="I21" i="635"/>
  <c r="H21" i="635"/>
  <c r="G25" i="635"/>
  <c r="H29" i="635"/>
  <c r="H15" i="636"/>
  <c r="K21" i="636"/>
  <c r="I21" i="636"/>
  <c r="H29" i="636"/>
  <c r="F9" i="635"/>
  <c r="G25" i="636"/>
  <c r="H21" i="636"/>
  <c r="I29" i="636"/>
  <c r="K23" i="635"/>
  <c r="I23" i="635"/>
  <c r="AF63" i="636"/>
  <c r="N48" i="636"/>
  <c r="G31" i="635"/>
  <c r="K9" i="636"/>
  <c r="G31" i="636"/>
  <c r="K27" i="636"/>
  <c r="I27" i="636"/>
  <c r="H27" i="636"/>
  <c r="H23" i="636"/>
  <c r="K15" i="635"/>
  <c r="I15" i="635"/>
  <c r="H15" i="635"/>
  <c r="K19" i="636"/>
  <c r="H19" i="636"/>
  <c r="H27" i="635"/>
  <c r="I19" i="636"/>
  <c r="H19" i="635"/>
  <c r="I27" i="635"/>
  <c r="H9" i="636"/>
  <c r="I19" i="635"/>
  <c r="H7" i="636"/>
  <c r="I9" i="636"/>
  <c r="H17" i="636"/>
  <c r="H22" i="636"/>
  <c r="H9" i="635"/>
  <c r="I7" i="636"/>
  <c r="I17" i="636"/>
  <c r="I22" i="636"/>
  <c r="H7" i="635"/>
  <c r="H17" i="635"/>
  <c r="H22" i="635"/>
  <c r="K17" i="636"/>
  <c r="H20" i="636"/>
  <c r="H31" i="634"/>
  <c r="K31" i="634"/>
  <c r="I31" i="634"/>
  <c r="I29" i="634"/>
  <c r="K23" i="634"/>
  <c r="I15" i="634"/>
  <c r="K15" i="634"/>
  <c r="H19" i="634"/>
  <c r="K21" i="634"/>
  <c r="I27" i="634"/>
  <c r="H7" i="634"/>
  <c r="H17" i="634"/>
  <c r="H22" i="634"/>
  <c r="H23" i="634"/>
  <c r="H29" i="634"/>
  <c r="H21" i="634"/>
  <c r="I19" i="634"/>
  <c r="K27" i="634"/>
  <c r="I7" i="634"/>
  <c r="I22" i="634"/>
  <c r="H27" i="634"/>
  <c r="I17" i="634"/>
  <c r="K17" i="634"/>
  <c r="H20" i="634"/>
  <c r="G9" i="633"/>
  <c r="H9" i="633"/>
  <c r="K27" i="633"/>
  <c r="AF50" i="633"/>
  <c r="M48" i="633"/>
  <c r="K23" i="633"/>
  <c r="K21" i="633"/>
  <c r="K20" i="633"/>
  <c r="F25" i="633"/>
  <c r="D34" i="633"/>
  <c r="I17" i="633"/>
  <c r="K7" i="633"/>
  <c r="K17" i="633"/>
  <c r="H20" i="633"/>
  <c r="K22" i="633"/>
  <c r="G25" i="633"/>
  <c r="G31" i="633"/>
  <c r="F38" i="633"/>
  <c r="I20" i="633"/>
  <c r="K19" i="633"/>
  <c r="H22" i="633"/>
  <c r="H23" i="633"/>
  <c r="H29" i="633"/>
  <c r="I23" i="633"/>
  <c r="I29" i="633"/>
  <c r="I19" i="633"/>
  <c r="H7" i="633"/>
  <c r="I21" i="633"/>
  <c r="H27" i="633"/>
  <c r="H15" i="633"/>
  <c r="H21" i="633"/>
  <c r="I15" i="633"/>
  <c r="K23" i="632"/>
  <c r="I7" i="632"/>
  <c r="K7" i="632"/>
  <c r="H27" i="632"/>
  <c r="M48" i="632"/>
  <c r="I17" i="632"/>
  <c r="I27" i="632"/>
  <c r="G9" i="632"/>
  <c r="F42" i="632"/>
  <c r="K19" i="632"/>
  <c r="E34" i="632"/>
  <c r="K21" i="632"/>
  <c r="F25" i="632"/>
  <c r="F47" i="632"/>
  <c r="K17" i="632"/>
  <c r="D34" i="632"/>
  <c r="B47" i="632"/>
  <c r="H31" i="632"/>
  <c r="K20" i="632"/>
  <c r="H23" i="632"/>
  <c r="H29" i="632"/>
  <c r="K31" i="632"/>
  <c r="I23" i="632"/>
  <c r="I29" i="632"/>
  <c r="H15" i="632"/>
  <c r="H21" i="632"/>
  <c r="F40" i="632"/>
  <c r="H20" i="632"/>
  <c r="K22" i="632"/>
  <c r="G25" i="632"/>
  <c r="H19" i="632"/>
  <c r="I19" i="632"/>
  <c r="K27" i="632"/>
  <c r="H9" i="632"/>
  <c r="H22" i="632"/>
  <c r="E42" i="631"/>
  <c r="F42" i="631"/>
  <c r="K21" i="631"/>
  <c r="M48" i="631"/>
  <c r="H21" i="631"/>
  <c r="G9" i="631"/>
  <c r="H9" i="631"/>
  <c r="H23" i="631"/>
  <c r="E34" i="631"/>
  <c r="K29" i="631"/>
  <c r="F31" i="631"/>
  <c r="H47" i="631"/>
  <c r="K20" i="631"/>
  <c r="F25" i="631"/>
  <c r="F47" i="631"/>
  <c r="D34" i="631"/>
  <c r="B47" i="631"/>
  <c r="K7" i="631"/>
  <c r="K17" i="631"/>
  <c r="H20" i="631"/>
  <c r="K22" i="631"/>
  <c r="G25" i="631"/>
  <c r="G31" i="631"/>
  <c r="K19" i="631"/>
  <c r="H7" i="631"/>
  <c r="H17" i="631"/>
  <c r="H22" i="631"/>
  <c r="I20" i="631"/>
  <c r="I19" i="631"/>
  <c r="K27" i="631"/>
  <c r="I29" i="631"/>
  <c r="I21" i="631"/>
  <c r="H27" i="631"/>
  <c r="G25" i="630"/>
  <c r="K27" i="630"/>
  <c r="K23" i="630"/>
  <c r="K22" i="630"/>
  <c r="D34" i="630"/>
  <c r="K29" i="630"/>
  <c r="F31" i="630"/>
  <c r="H47" i="630"/>
  <c r="E34" i="630"/>
  <c r="F25" i="630"/>
  <c r="F47" i="630"/>
  <c r="B47" i="630"/>
  <c r="K9" i="630"/>
  <c r="H9" i="630"/>
  <c r="I9" i="630"/>
  <c r="I25" i="630"/>
  <c r="H25" i="630"/>
  <c r="K19" i="630"/>
  <c r="H7" i="630"/>
  <c r="H17" i="630"/>
  <c r="H22" i="630"/>
  <c r="K20" i="630"/>
  <c r="I7" i="630"/>
  <c r="I17" i="630"/>
  <c r="I22" i="630"/>
  <c r="K7" i="630"/>
  <c r="G31" i="630"/>
  <c r="G34" i="630"/>
  <c r="K17" i="630"/>
  <c r="H20" i="630"/>
  <c r="H23" i="630"/>
  <c r="H29" i="630"/>
  <c r="I23" i="630"/>
  <c r="I29" i="630"/>
  <c r="I21" i="630"/>
  <c r="H27" i="630"/>
  <c r="K15" i="630"/>
  <c r="H19" i="630"/>
  <c r="K21" i="630"/>
  <c r="I27" i="630"/>
  <c r="H15" i="630"/>
  <c r="E34" i="629"/>
  <c r="K21" i="629"/>
  <c r="K20" i="629"/>
  <c r="K29" i="629"/>
  <c r="K27" i="629"/>
  <c r="F31" i="629"/>
  <c r="H47" i="629"/>
  <c r="F25" i="629"/>
  <c r="F47" i="629"/>
  <c r="M48" i="629"/>
  <c r="G25" i="629"/>
  <c r="B47" i="629"/>
  <c r="K9" i="629"/>
  <c r="I9" i="629"/>
  <c r="H9" i="629"/>
  <c r="I25" i="629"/>
  <c r="G34" i="629"/>
  <c r="H25" i="629"/>
  <c r="I22" i="629"/>
  <c r="K19" i="629"/>
  <c r="H7" i="629"/>
  <c r="I7" i="629"/>
  <c r="K7" i="629"/>
  <c r="K17" i="629"/>
  <c r="H20" i="629"/>
  <c r="K22" i="629"/>
  <c r="G31" i="629"/>
  <c r="H17" i="629"/>
  <c r="I17" i="629"/>
  <c r="I20" i="629"/>
  <c r="H23" i="629"/>
  <c r="H29" i="629"/>
  <c r="I23" i="629"/>
  <c r="I29" i="629"/>
  <c r="I21" i="629"/>
  <c r="H27" i="629"/>
  <c r="H15" i="629"/>
  <c r="H21" i="629"/>
  <c r="I15" i="629"/>
  <c r="H19" i="629"/>
  <c r="I27" i="629"/>
  <c r="M48" i="628"/>
  <c r="K23" i="628"/>
  <c r="G25" i="628"/>
  <c r="K18" i="628"/>
  <c r="F42" i="628"/>
  <c r="F31" i="628"/>
  <c r="H47" i="628"/>
  <c r="D34" i="628"/>
  <c r="E34" i="628"/>
  <c r="F25" i="628"/>
  <c r="F47" i="628"/>
  <c r="K19" i="628"/>
  <c r="I9" i="628"/>
  <c r="H31" i="628"/>
  <c r="I31" i="628"/>
  <c r="H25" i="628"/>
  <c r="I25" i="628"/>
  <c r="G34" i="628"/>
  <c r="K27" i="628"/>
  <c r="K7" i="628"/>
  <c r="K17" i="628"/>
  <c r="H19" i="628"/>
  <c r="K21" i="628"/>
  <c r="H27" i="628"/>
  <c r="I19" i="628"/>
  <c r="I27" i="628"/>
  <c r="H7" i="628"/>
  <c r="H17" i="628"/>
  <c r="K9" i="628"/>
  <c r="I17" i="628"/>
  <c r="I22" i="628"/>
  <c r="H20" i="628"/>
  <c r="K22" i="628"/>
  <c r="B47" i="628"/>
  <c r="H21" i="628"/>
  <c r="H9" i="628"/>
  <c r="I20" i="628"/>
  <c r="H18" i="628"/>
  <c r="H23" i="628"/>
  <c r="E34" i="627"/>
  <c r="K21" i="627"/>
  <c r="F25" i="627"/>
  <c r="F47" i="627"/>
  <c r="D34" i="627"/>
  <c r="K29" i="627"/>
  <c r="F31" i="627"/>
  <c r="H47" i="627"/>
  <c r="K17" i="627"/>
  <c r="K22" i="627"/>
  <c r="K20" i="626"/>
  <c r="G31" i="626"/>
  <c r="H27" i="626"/>
  <c r="M48" i="626"/>
  <c r="G25" i="626"/>
  <c r="G34" i="626"/>
  <c r="I21" i="626"/>
  <c r="I27" i="626"/>
  <c r="I17" i="626"/>
  <c r="M48" i="627"/>
  <c r="I21" i="627"/>
  <c r="H27" i="627"/>
  <c r="I27" i="627"/>
  <c r="H21" i="627"/>
  <c r="K20" i="627"/>
  <c r="I31" i="627"/>
  <c r="H31" i="627"/>
  <c r="G9" i="627"/>
  <c r="I19" i="627"/>
  <c r="K27" i="627"/>
  <c r="B47" i="627"/>
  <c r="K19" i="627"/>
  <c r="H7" i="627"/>
  <c r="H17" i="627"/>
  <c r="H22" i="627"/>
  <c r="I7" i="627"/>
  <c r="I17" i="627"/>
  <c r="H20" i="627"/>
  <c r="G25" i="627"/>
  <c r="I22" i="627"/>
  <c r="H23" i="627"/>
  <c r="H29" i="627"/>
  <c r="I23" i="627"/>
  <c r="I29" i="627"/>
  <c r="K7" i="626"/>
  <c r="F9" i="626"/>
  <c r="K29" i="626"/>
  <c r="F31" i="626"/>
  <c r="H47" i="626"/>
  <c r="K27" i="626"/>
  <c r="F25" i="626"/>
  <c r="F47" i="626"/>
  <c r="D34" i="626"/>
  <c r="E34" i="626"/>
  <c r="K22" i="626"/>
  <c r="K23" i="626"/>
  <c r="K9" i="626"/>
  <c r="K31" i="626"/>
  <c r="I31" i="626"/>
  <c r="H31" i="626"/>
  <c r="I25" i="626"/>
  <c r="H25" i="626"/>
  <c r="H9" i="626"/>
  <c r="K19" i="626"/>
  <c r="H7" i="626"/>
  <c r="I9" i="626"/>
  <c r="H17" i="626"/>
  <c r="H22" i="626"/>
  <c r="B47" i="626"/>
  <c r="I7" i="626"/>
  <c r="I22" i="626"/>
  <c r="K17" i="626"/>
  <c r="H20" i="626"/>
  <c r="H23" i="626"/>
  <c r="H29" i="626"/>
  <c r="I23" i="626"/>
  <c r="I29" i="626"/>
  <c r="H19" i="626"/>
  <c r="K24" i="625"/>
  <c r="H24" i="625"/>
  <c r="I24" i="625"/>
  <c r="E34" i="625"/>
  <c r="F9" i="625"/>
  <c r="K29" i="625"/>
  <c r="D34" i="625"/>
  <c r="F31" i="625"/>
  <c r="H47" i="625"/>
  <c r="K19" i="625"/>
  <c r="K21" i="625"/>
  <c r="F25" i="625"/>
  <c r="F47" i="625"/>
  <c r="G31" i="625"/>
  <c r="I31" i="625"/>
  <c r="N48" i="625"/>
  <c r="K20" i="625"/>
  <c r="M48" i="625"/>
  <c r="I23" i="625"/>
  <c r="K23" i="625"/>
  <c r="I29" i="625"/>
  <c r="B47" i="625"/>
  <c r="H25" i="625"/>
  <c r="H29" i="625"/>
  <c r="H15" i="625"/>
  <c r="I21" i="625"/>
  <c r="H27" i="625"/>
  <c r="H21" i="625"/>
  <c r="K15" i="625"/>
  <c r="H19" i="625"/>
  <c r="I27" i="625"/>
  <c r="G9" i="625"/>
  <c r="I19" i="625"/>
  <c r="K27" i="625"/>
  <c r="I22" i="625"/>
  <c r="H7" i="625"/>
  <c r="H17" i="625"/>
  <c r="I17" i="625"/>
  <c r="K7" i="625"/>
  <c r="K17" i="625"/>
  <c r="H20" i="625"/>
  <c r="K22" i="625"/>
  <c r="I34" i="642"/>
  <c r="H34" i="642"/>
  <c r="K34" i="642"/>
  <c r="K48" i="641"/>
  <c r="F34" i="641"/>
  <c r="K31" i="641"/>
  <c r="I31" i="641"/>
  <c r="H31" i="641"/>
  <c r="G34" i="641"/>
  <c r="K25" i="641"/>
  <c r="I25" i="641"/>
  <c r="H25" i="641"/>
  <c r="F34" i="640"/>
  <c r="K48" i="640"/>
  <c r="H25" i="640"/>
  <c r="G34" i="640"/>
  <c r="K25" i="640"/>
  <c r="I25" i="640"/>
  <c r="K31" i="639"/>
  <c r="K25" i="639"/>
  <c r="F34" i="639"/>
  <c r="K34" i="639"/>
  <c r="K48" i="639"/>
  <c r="G34" i="638"/>
  <c r="K34" i="638"/>
  <c r="I25" i="638"/>
  <c r="H25" i="638"/>
  <c r="K31" i="638"/>
  <c r="F34" i="638"/>
  <c r="K48" i="638"/>
  <c r="F34" i="637"/>
  <c r="K48" i="637"/>
  <c r="F47" i="636"/>
  <c r="K48" i="636"/>
  <c r="H47" i="636"/>
  <c r="I34" i="639"/>
  <c r="H34" i="639"/>
  <c r="K9" i="631"/>
  <c r="I9" i="631"/>
  <c r="F34" i="636"/>
  <c r="F34" i="634"/>
  <c r="K48" i="634"/>
  <c r="K9" i="634"/>
  <c r="I25" i="634"/>
  <c r="K25" i="634"/>
  <c r="G34" i="634"/>
  <c r="I9" i="634"/>
  <c r="K25" i="637"/>
  <c r="I25" i="637"/>
  <c r="K9" i="637"/>
  <c r="I9" i="637"/>
  <c r="H9" i="637"/>
  <c r="G34" i="637"/>
  <c r="K9" i="635"/>
  <c r="I31" i="635"/>
  <c r="H31" i="635"/>
  <c r="K31" i="635"/>
  <c r="G34" i="635"/>
  <c r="K25" i="635"/>
  <c r="H25" i="635"/>
  <c r="I25" i="635"/>
  <c r="H25" i="636"/>
  <c r="G34" i="636"/>
  <c r="K25" i="636"/>
  <c r="I25" i="636"/>
  <c r="H31" i="636"/>
  <c r="K31" i="636"/>
  <c r="I31" i="636"/>
  <c r="K48" i="635"/>
  <c r="F34" i="635"/>
  <c r="I34" i="634"/>
  <c r="H34" i="634"/>
  <c r="K34" i="634"/>
  <c r="I9" i="633"/>
  <c r="K9" i="633"/>
  <c r="K48" i="633"/>
  <c r="F34" i="633"/>
  <c r="G34" i="633"/>
  <c r="K25" i="633"/>
  <c r="I25" i="633"/>
  <c r="H25" i="633"/>
  <c r="K31" i="633"/>
  <c r="I31" i="633"/>
  <c r="H31" i="633"/>
  <c r="I9" i="632"/>
  <c r="K9" i="632"/>
  <c r="K48" i="632"/>
  <c r="F34" i="632"/>
  <c r="G34" i="632"/>
  <c r="H25" i="632"/>
  <c r="K25" i="632"/>
  <c r="I25" i="632"/>
  <c r="K48" i="631"/>
  <c r="F34" i="631"/>
  <c r="K31" i="631"/>
  <c r="I31" i="631"/>
  <c r="H31" i="631"/>
  <c r="G34" i="631"/>
  <c r="K25" i="631"/>
  <c r="I25" i="631"/>
  <c r="H25" i="631"/>
  <c r="F34" i="630"/>
  <c r="K34" i="630"/>
  <c r="K48" i="630"/>
  <c r="K25" i="630"/>
  <c r="I34" i="630"/>
  <c r="H34" i="630"/>
  <c r="K31" i="630"/>
  <c r="I31" i="630"/>
  <c r="H31" i="630"/>
  <c r="K25" i="629"/>
  <c r="K48" i="629"/>
  <c r="F34" i="629"/>
  <c r="K34" i="629"/>
  <c r="K31" i="629"/>
  <c r="I31" i="629"/>
  <c r="H31" i="629"/>
  <c r="I34" i="629"/>
  <c r="H34" i="629"/>
  <c r="K31" i="628"/>
  <c r="K25" i="628"/>
  <c r="F34" i="628"/>
  <c r="K34" i="628"/>
  <c r="K48" i="628"/>
  <c r="I34" i="628"/>
  <c r="H34" i="628"/>
  <c r="K31" i="627"/>
  <c r="K48" i="627"/>
  <c r="F34" i="627"/>
  <c r="K9" i="627"/>
  <c r="I9" i="627"/>
  <c r="H9" i="627"/>
  <c r="G34" i="627"/>
  <c r="K25" i="627"/>
  <c r="I25" i="627"/>
  <c r="H25" i="627"/>
  <c r="F34" i="626"/>
  <c r="K34" i="626"/>
  <c r="K48" i="626"/>
  <c r="K25" i="626"/>
  <c r="I34" i="626"/>
  <c r="H34" i="626"/>
  <c r="F34" i="625"/>
  <c r="K48" i="625"/>
  <c r="K25" i="625"/>
  <c r="K31" i="625"/>
  <c r="H31" i="625"/>
  <c r="G34" i="625"/>
  <c r="I25" i="625"/>
  <c r="I9" i="625"/>
  <c r="K9" i="625"/>
  <c r="H9" i="625"/>
  <c r="I34" i="641"/>
  <c r="H34" i="641"/>
  <c r="K34" i="641"/>
  <c r="K34" i="640"/>
  <c r="I34" i="640"/>
  <c r="H34" i="640"/>
  <c r="I34" i="638"/>
  <c r="H34" i="638"/>
  <c r="K34" i="637"/>
  <c r="I34" i="637"/>
  <c r="H34" i="637"/>
  <c r="K34" i="636"/>
  <c r="I34" i="636"/>
  <c r="H34" i="636"/>
  <c r="K34" i="635"/>
  <c r="I34" i="635"/>
  <c r="H34" i="635"/>
  <c r="I34" i="633"/>
  <c r="K34" i="633"/>
  <c r="H34" i="633"/>
  <c r="K34" i="632"/>
  <c r="I34" i="632"/>
  <c r="H34" i="632"/>
  <c r="I34" i="631"/>
  <c r="H34" i="631"/>
  <c r="K34" i="631"/>
  <c r="I34" i="627"/>
  <c r="H34" i="627"/>
  <c r="K34" i="627"/>
  <c r="K34" i="625"/>
  <c r="H34" i="625"/>
  <c r="I34" i="625"/>
  <c r="G29" i="624"/>
  <c r="AE63" i="624"/>
  <c r="AD63" i="624"/>
  <c r="AC63" i="624"/>
  <c r="AB63" i="624"/>
  <c r="AA63" i="624"/>
  <c r="Z63" i="624"/>
  <c r="Y63" i="624"/>
  <c r="AF62" i="624"/>
  <c r="AF61" i="624"/>
  <c r="AF60" i="624"/>
  <c r="AF59" i="624"/>
  <c r="AF58" i="624"/>
  <c r="AF57" i="624"/>
  <c r="AF56" i="624"/>
  <c r="AF55" i="624"/>
  <c r="AF54" i="624"/>
  <c r="AF63" i="624"/>
  <c r="N48" i="624"/>
  <c r="AE50" i="624"/>
  <c r="AD50" i="624"/>
  <c r="AC50" i="624"/>
  <c r="AB50" i="624"/>
  <c r="AA50" i="624"/>
  <c r="Z50" i="624"/>
  <c r="Y50" i="624"/>
  <c r="AF49" i="624"/>
  <c r="AF48" i="624"/>
  <c r="AF47" i="624"/>
  <c r="I47" i="624"/>
  <c r="G47" i="624"/>
  <c r="E47" i="624"/>
  <c r="C47" i="624"/>
  <c r="AF46" i="624"/>
  <c r="AF50" i="624"/>
  <c r="AA44" i="624"/>
  <c r="Z44" i="624"/>
  <c r="Y44" i="624"/>
  <c r="X44" i="624"/>
  <c r="K44" i="624"/>
  <c r="E42" i="624"/>
  <c r="F41" i="624"/>
  <c r="F40" i="624"/>
  <c r="F39" i="624"/>
  <c r="F38" i="624"/>
  <c r="D31" i="624"/>
  <c r="K30" i="624"/>
  <c r="I30" i="624"/>
  <c r="H30" i="624"/>
  <c r="F29" i="624"/>
  <c r="K28" i="624"/>
  <c r="I28" i="624"/>
  <c r="H28" i="624"/>
  <c r="F28" i="624"/>
  <c r="G27" i="624"/>
  <c r="F27" i="624"/>
  <c r="E31" i="624"/>
  <c r="E25" i="624"/>
  <c r="D25" i="624"/>
  <c r="K24" i="624"/>
  <c r="I24" i="624"/>
  <c r="H24" i="624"/>
  <c r="G23" i="624"/>
  <c r="I23" i="624"/>
  <c r="F23" i="624"/>
  <c r="G22" i="624"/>
  <c r="K22" i="624"/>
  <c r="F22" i="624"/>
  <c r="G21" i="624"/>
  <c r="I21" i="624"/>
  <c r="F21" i="624"/>
  <c r="G20" i="624"/>
  <c r="F20" i="624"/>
  <c r="G19" i="624"/>
  <c r="F19" i="624"/>
  <c r="I18" i="624"/>
  <c r="F18" i="624"/>
  <c r="G17" i="624"/>
  <c r="F17" i="624"/>
  <c r="K15" i="624"/>
  <c r="I15" i="624"/>
  <c r="H15" i="624"/>
  <c r="G15" i="624"/>
  <c r="E15" i="624"/>
  <c r="D15" i="624"/>
  <c r="K14" i="624"/>
  <c r="I14" i="624"/>
  <c r="H14" i="624"/>
  <c r="F14" i="624"/>
  <c r="F13" i="624"/>
  <c r="K12" i="624"/>
  <c r="I12" i="624"/>
  <c r="H12" i="624"/>
  <c r="F12" i="624"/>
  <c r="K11" i="624"/>
  <c r="I11" i="624"/>
  <c r="H11" i="624"/>
  <c r="F11" i="624"/>
  <c r="F15" i="624"/>
  <c r="D47" i="624"/>
  <c r="E9" i="624"/>
  <c r="D9" i="624"/>
  <c r="K8" i="624"/>
  <c r="I8" i="624"/>
  <c r="H8" i="624"/>
  <c r="F8" i="624"/>
  <c r="G7" i="624"/>
  <c r="F7" i="624"/>
  <c r="K6" i="624"/>
  <c r="I6" i="624"/>
  <c r="H6" i="624"/>
  <c r="F6" i="624"/>
  <c r="E27" i="623"/>
  <c r="E31" i="623"/>
  <c r="E40" i="623"/>
  <c r="E42" i="623"/>
  <c r="D40" i="623"/>
  <c r="D47" i="623"/>
  <c r="AE63" i="623"/>
  <c r="AD63" i="623"/>
  <c r="AC63" i="623"/>
  <c r="AB63" i="623"/>
  <c r="AA63" i="623"/>
  <c r="Z63" i="623"/>
  <c r="Y63" i="623"/>
  <c r="AF62" i="623"/>
  <c r="AF61" i="623"/>
  <c r="AF60" i="623"/>
  <c r="AF59" i="623"/>
  <c r="AF58" i="623"/>
  <c r="AF57" i="623"/>
  <c r="AF56" i="623"/>
  <c r="AF55" i="623"/>
  <c r="AF54" i="623"/>
  <c r="AF63" i="623"/>
  <c r="N48" i="623"/>
  <c r="AE50" i="623"/>
  <c r="AD50" i="623"/>
  <c r="AC50" i="623"/>
  <c r="AB50" i="623"/>
  <c r="AA50" i="623"/>
  <c r="Z50" i="623"/>
  <c r="Y50" i="623"/>
  <c r="AF49" i="623"/>
  <c r="AF48" i="623"/>
  <c r="AF47" i="623"/>
  <c r="AF50" i="623"/>
  <c r="I47" i="623"/>
  <c r="G47" i="623"/>
  <c r="E47" i="623"/>
  <c r="C47" i="623"/>
  <c r="AF46" i="623"/>
  <c r="AA44" i="623"/>
  <c r="Z44" i="623"/>
  <c r="Y44" i="623"/>
  <c r="X44" i="623"/>
  <c r="K44" i="623"/>
  <c r="F41" i="623"/>
  <c r="D42" i="623"/>
  <c r="F39" i="623"/>
  <c r="F38" i="623"/>
  <c r="D31" i="623"/>
  <c r="K30" i="623"/>
  <c r="I30" i="623"/>
  <c r="H30" i="623"/>
  <c r="K29" i="623"/>
  <c r="I29" i="623"/>
  <c r="H29" i="623"/>
  <c r="F29" i="623"/>
  <c r="K28" i="623"/>
  <c r="I28" i="623"/>
  <c r="H28" i="623"/>
  <c r="F28" i="623"/>
  <c r="G27" i="623"/>
  <c r="G31" i="623"/>
  <c r="E25" i="623"/>
  <c r="D25" i="623"/>
  <c r="K24" i="623"/>
  <c r="I24" i="623"/>
  <c r="H24" i="623"/>
  <c r="G23" i="623"/>
  <c r="H23" i="623"/>
  <c r="F23" i="623"/>
  <c r="G22" i="623"/>
  <c r="I22" i="623"/>
  <c r="F22" i="623"/>
  <c r="G21" i="623"/>
  <c r="H21" i="623"/>
  <c r="F21" i="623"/>
  <c r="G20" i="623"/>
  <c r="H20" i="623"/>
  <c r="F20" i="623"/>
  <c r="G19" i="623"/>
  <c r="I19" i="623"/>
  <c r="F19" i="623"/>
  <c r="G18" i="623"/>
  <c r="I18" i="623"/>
  <c r="F18" i="623"/>
  <c r="G17" i="623"/>
  <c r="F17" i="623"/>
  <c r="G15" i="623"/>
  <c r="K15" i="623"/>
  <c r="E15" i="623"/>
  <c r="D15" i="623"/>
  <c r="K14" i="623"/>
  <c r="I14" i="623"/>
  <c r="H14" i="623"/>
  <c r="F14" i="623"/>
  <c r="F13" i="623"/>
  <c r="K12" i="623"/>
  <c r="I12" i="623"/>
  <c r="H12" i="623"/>
  <c r="F12" i="623"/>
  <c r="K11" i="623"/>
  <c r="I11" i="623"/>
  <c r="H11" i="623"/>
  <c r="F11" i="623"/>
  <c r="F15" i="623"/>
  <c r="E9" i="623"/>
  <c r="D9" i="623"/>
  <c r="K8" i="623"/>
  <c r="I8" i="623"/>
  <c r="H8" i="623"/>
  <c r="F8" i="623"/>
  <c r="G7" i="623"/>
  <c r="F7" i="623"/>
  <c r="K6" i="623"/>
  <c r="I6" i="623"/>
  <c r="H6" i="623"/>
  <c r="F6" i="623"/>
  <c r="E40" i="622"/>
  <c r="E42" i="622"/>
  <c r="D40" i="622"/>
  <c r="D42" i="622"/>
  <c r="D47" i="622"/>
  <c r="AF63" i="622"/>
  <c r="N48" i="622"/>
  <c r="AE63" i="622"/>
  <c r="AD63" i="622"/>
  <c r="AC63" i="622"/>
  <c r="AB63" i="622"/>
  <c r="AA63" i="622"/>
  <c r="Z63" i="622"/>
  <c r="Y63" i="622"/>
  <c r="AF62" i="622"/>
  <c r="AF61" i="622"/>
  <c r="AF60" i="622"/>
  <c r="AF59" i="622"/>
  <c r="AF58" i="622"/>
  <c r="AF57" i="622"/>
  <c r="AF56" i="622"/>
  <c r="AF55" i="622"/>
  <c r="AF54" i="622"/>
  <c r="AE50" i="622"/>
  <c r="AD50" i="622"/>
  <c r="AC50" i="622"/>
  <c r="AB50" i="622"/>
  <c r="AA50" i="622"/>
  <c r="Z50" i="622"/>
  <c r="Y50" i="622"/>
  <c r="AF49" i="622"/>
  <c r="AF48" i="622"/>
  <c r="AF47" i="622"/>
  <c r="AF50" i="622"/>
  <c r="I47" i="622"/>
  <c r="M48" i="622"/>
  <c r="G47" i="622"/>
  <c r="E47" i="622"/>
  <c r="C47" i="622"/>
  <c r="AF46" i="622"/>
  <c r="AA44" i="622"/>
  <c r="Z44" i="622"/>
  <c r="Y44" i="622"/>
  <c r="X44" i="622"/>
  <c r="K44" i="622"/>
  <c r="F41" i="622"/>
  <c r="F39" i="622"/>
  <c r="F38" i="622"/>
  <c r="G31" i="622"/>
  <c r="E31" i="622"/>
  <c r="D31" i="622"/>
  <c r="K30" i="622"/>
  <c r="I30" i="622"/>
  <c r="H30" i="622"/>
  <c r="K29" i="622"/>
  <c r="I29" i="622"/>
  <c r="H29" i="622"/>
  <c r="F29" i="622"/>
  <c r="K28" i="622"/>
  <c r="I28" i="622"/>
  <c r="H28" i="622"/>
  <c r="F28" i="622"/>
  <c r="G27" i="622"/>
  <c r="F27" i="622"/>
  <c r="F31" i="622"/>
  <c r="H47" i="622"/>
  <c r="E25" i="622"/>
  <c r="D25" i="622"/>
  <c r="K24" i="622"/>
  <c r="I24" i="622"/>
  <c r="H24" i="622"/>
  <c r="G23" i="622"/>
  <c r="F23" i="622"/>
  <c r="G22" i="622"/>
  <c r="F22" i="622"/>
  <c r="G21" i="622"/>
  <c r="I21" i="622"/>
  <c r="F21" i="622"/>
  <c r="G20" i="622"/>
  <c r="I20" i="622"/>
  <c r="F20" i="622"/>
  <c r="G19" i="622"/>
  <c r="F19" i="622"/>
  <c r="G18" i="622"/>
  <c r="F18" i="622"/>
  <c r="G17" i="622"/>
  <c r="F17" i="622"/>
  <c r="G15" i="622"/>
  <c r="K15" i="622"/>
  <c r="E15" i="622"/>
  <c r="D15" i="622"/>
  <c r="K14" i="622"/>
  <c r="I14" i="622"/>
  <c r="H14" i="622"/>
  <c r="F14" i="622"/>
  <c r="F13" i="622"/>
  <c r="K12" i="622"/>
  <c r="I12" i="622"/>
  <c r="H12" i="622"/>
  <c r="F12" i="622"/>
  <c r="K11" i="622"/>
  <c r="I11" i="622"/>
  <c r="H11" i="622"/>
  <c r="F11" i="622"/>
  <c r="F15" i="622"/>
  <c r="E9" i="622"/>
  <c r="D9" i="622"/>
  <c r="K8" i="622"/>
  <c r="I8" i="622"/>
  <c r="H8" i="622"/>
  <c r="F8" i="622"/>
  <c r="G7" i="622"/>
  <c r="I7" i="622"/>
  <c r="F7" i="622"/>
  <c r="K7" i="622"/>
  <c r="K6" i="622"/>
  <c r="I6" i="622"/>
  <c r="H6" i="622"/>
  <c r="F6" i="622"/>
  <c r="D40" i="619"/>
  <c r="E40" i="621"/>
  <c r="E42" i="621"/>
  <c r="E22" i="621"/>
  <c r="E25" i="621"/>
  <c r="D40" i="621"/>
  <c r="G7" i="621"/>
  <c r="G9" i="621"/>
  <c r="H47" i="621"/>
  <c r="AE63" i="621"/>
  <c r="AD63" i="621"/>
  <c r="AC63" i="621"/>
  <c r="AB63" i="621"/>
  <c r="AA63" i="621"/>
  <c r="Z63" i="621"/>
  <c r="Y63" i="621"/>
  <c r="AF62" i="621"/>
  <c r="AF61" i="621"/>
  <c r="AF60" i="621"/>
  <c r="AF59" i="621"/>
  <c r="AF58" i="621"/>
  <c r="AF57" i="621"/>
  <c r="AF56" i="621"/>
  <c r="AF55" i="621"/>
  <c r="AF54" i="621"/>
  <c r="AF63" i="621"/>
  <c r="N48" i="621"/>
  <c r="AE50" i="621"/>
  <c r="AD50" i="621"/>
  <c r="AC50" i="621"/>
  <c r="AB50" i="621"/>
  <c r="AA50" i="621"/>
  <c r="Z50" i="621"/>
  <c r="Y50" i="621"/>
  <c r="AF49" i="621"/>
  <c r="AF48" i="621"/>
  <c r="AF47" i="621"/>
  <c r="AF50" i="621"/>
  <c r="I47" i="621"/>
  <c r="G47" i="621"/>
  <c r="E47" i="621"/>
  <c r="C47" i="621"/>
  <c r="AF46" i="621"/>
  <c r="AA44" i="621"/>
  <c r="Z44" i="621"/>
  <c r="Y44" i="621"/>
  <c r="X44" i="621"/>
  <c r="K44" i="621"/>
  <c r="F41" i="621"/>
  <c r="D42" i="621"/>
  <c r="F39" i="621"/>
  <c r="F38" i="621"/>
  <c r="E31" i="621"/>
  <c r="D31" i="621"/>
  <c r="K30" i="621"/>
  <c r="I30" i="621"/>
  <c r="H30" i="621"/>
  <c r="K29" i="621"/>
  <c r="I29" i="621"/>
  <c r="H29" i="621"/>
  <c r="F29" i="621"/>
  <c r="K28" i="621"/>
  <c r="I28" i="621"/>
  <c r="H28" i="621"/>
  <c r="F28" i="621"/>
  <c r="G27" i="621"/>
  <c r="G31" i="621"/>
  <c r="F27" i="621"/>
  <c r="F31" i="621"/>
  <c r="D25" i="621"/>
  <c r="K24" i="621"/>
  <c r="I24" i="621"/>
  <c r="H24" i="621"/>
  <c r="G23" i="621"/>
  <c r="H23" i="621"/>
  <c r="F23" i="621"/>
  <c r="G22" i="621"/>
  <c r="G21" i="621"/>
  <c r="F21" i="621"/>
  <c r="G20" i="621"/>
  <c r="F20" i="621"/>
  <c r="G19" i="621"/>
  <c r="H19" i="621"/>
  <c r="F19" i="621"/>
  <c r="G18" i="621"/>
  <c r="F18" i="621"/>
  <c r="G17" i="621"/>
  <c r="G25" i="621"/>
  <c r="F17" i="621"/>
  <c r="E15" i="621"/>
  <c r="D15" i="621"/>
  <c r="K14" i="621"/>
  <c r="I14" i="621"/>
  <c r="H14" i="621"/>
  <c r="F14" i="621"/>
  <c r="F13" i="621"/>
  <c r="G15" i="621"/>
  <c r="F12" i="621"/>
  <c r="K11" i="621"/>
  <c r="I11" i="621"/>
  <c r="H11" i="621"/>
  <c r="F11" i="621"/>
  <c r="E9" i="621"/>
  <c r="D9" i="621"/>
  <c r="D34" i="621"/>
  <c r="K8" i="621"/>
  <c r="I8" i="621"/>
  <c r="H8" i="621"/>
  <c r="F8" i="621"/>
  <c r="F7" i="621"/>
  <c r="F9" i="621"/>
  <c r="B47" i="621"/>
  <c r="K6" i="621"/>
  <c r="I6" i="621"/>
  <c r="H6" i="621"/>
  <c r="F6" i="621"/>
  <c r="E40" i="620"/>
  <c r="D40" i="620"/>
  <c r="F9" i="624"/>
  <c r="B47" i="624"/>
  <c r="F31" i="624"/>
  <c r="H47" i="624"/>
  <c r="K29" i="624"/>
  <c r="H29" i="624"/>
  <c r="I29" i="624"/>
  <c r="G31" i="624"/>
  <c r="H31" i="624"/>
  <c r="K19" i="624"/>
  <c r="M48" i="624"/>
  <c r="G25" i="624"/>
  <c r="I25" i="624"/>
  <c r="K20" i="624"/>
  <c r="F25" i="624"/>
  <c r="F47" i="624"/>
  <c r="D34" i="624"/>
  <c r="K7" i="624"/>
  <c r="K31" i="624"/>
  <c r="I31" i="624"/>
  <c r="H25" i="624"/>
  <c r="E34" i="624"/>
  <c r="G9" i="624"/>
  <c r="H19" i="624"/>
  <c r="K21" i="624"/>
  <c r="H27" i="624"/>
  <c r="K18" i="624"/>
  <c r="H21" i="624"/>
  <c r="K23" i="624"/>
  <c r="D42" i="624"/>
  <c r="F42" i="624"/>
  <c r="K27" i="624"/>
  <c r="I19" i="624"/>
  <c r="H7" i="624"/>
  <c r="H17" i="624"/>
  <c r="I7" i="624"/>
  <c r="I17" i="624"/>
  <c r="H22" i="624"/>
  <c r="I22" i="624"/>
  <c r="I27" i="624"/>
  <c r="K17" i="624"/>
  <c r="H20" i="624"/>
  <c r="I20" i="624"/>
  <c r="H18" i="624"/>
  <c r="H23" i="624"/>
  <c r="F27" i="623"/>
  <c r="F31" i="623"/>
  <c r="H47" i="623"/>
  <c r="F42" i="623"/>
  <c r="E34" i="623"/>
  <c r="K7" i="623"/>
  <c r="F9" i="623"/>
  <c r="B47" i="623"/>
  <c r="D34" i="623"/>
  <c r="K23" i="623"/>
  <c r="M48" i="623"/>
  <c r="G25" i="623"/>
  <c r="I23" i="623"/>
  <c r="G9" i="623"/>
  <c r="I9" i="623"/>
  <c r="F25" i="623"/>
  <c r="F47" i="623"/>
  <c r="K48" i="623"/>
  <c r="H31" i="623"/>
  <c r="K31" i="623"/>
  <c r="I31" i="623"/>
  <c r="H25" i="623"/>
  <c r="G34" i="623"/>
  <c r="I25" i="623"/>
  <c r="K17" i="623"/>
  <c r="K19" i="623"/>
  <c r="K27" i="623"/>
  <c r="K20" i="623"/>
  <c r="I21" i="623"/>
  <c r="K21" i="623"/>
  <c r="H22" i="623"/>
  <c r="H18" i="623"/>
  <c r="K18" i="623"/>
  <c r="K9" i="623"/>
  <c r="H19" i="623"/>
  <c r="I20" i="623"/>
  <c r="H15" i="623"/>
  <c r="K22" i="623"/>
  <c r="I17" i="623"/>
  <c r="F40" i="623"/>
  <c r="I27" i="623"/>
  <c r="H17" i="623"/>
  <c r="H27" i="623"/>
  <c r="H7" i="623"/>
  <c r="I15" i="623"/>
  <c r="I7" i="623"/>
  <c r="F42" i="622"/>
  <c r="K23" i="622"/>
  <c r="G25" i="622"/>
  <c r="H23" i="622"/>
  <c r="G9" i="622"/>
  <c r="I23" i="622"/>
  <c r="K27" i="622"/>
  <c r="H31" i="622"/>
  <c r="E34" i="622"/>
  <c r="K18" i="622"/>
  <c r="K19" i="622"/>
  <c r="D34" i="622"/>
  <c r="F25" i="622"/>
  <c r="F47" i="622"/>
  <c r="F9" i="622"/>
  <c r="B47" i="622"/>
  <c r="I25" i="622"/>
  <c r="H25" i="622"/>
  <c r="G34" i="622"/>
  <c r="K22" i="622"/>
  <c r="H17" i="622"/>
  <c r="I17" i="622"/>
  <c r="H9" i="622"/>
  <c r="I31" i="622"/>
  <c r="K31" i="622"/>
  <c r="F40" i="622"/>
  <c r="I27" i="622"/>
  <c r="K20" i="622"/>
  <c r="K21" i="622"/>
  <c r="H21" i="622"/>
  <c r="H22" i="622"/>
  <c r="H15" i="622"/>
  <c r="I22" i="622"/>
  <c r="H7" i="622"/>
  <c r="I15" i="622"/>
  <c r="K17" i="622"/>
  <c r="H18" i="622"/>
  <c r="I18" i="622"/>
  <c r="I9" i="622"/>
  <c r="H19" i="622"/>
  <c r="I19" i="622"/>
  <c r="H27" i="622"/>
  <c r="H20" i="622"/>
  <c r="F42" i="621"/>
  <c r="F22" i="621"/>
  <c r="K22" i="621"/>
  <c r="K9" i="621"/>
  <c r="E34" i="621"/>
  <c r="H7" i="621"/>
  <c r="I7" i="621"/>
  <c r="K7" i="621"/>
  <c r="I23" i="621"/>
  <c r="K23" i="621"/>
  <c r="M48" i="621"/>
  <c r="F25" i="621"/>
  <c r="F47" i="621"/>
  <c r="K18" i="621"/>
  <c r="K20" i="621"/>
  <c r="K21" i="621"/>
  <c r="F15" i="621"/>
  <c r="I31" i="621"/>
  <c r="K31" i="621"/>
  <c r="H31" i="621"/>
  <c r="H15" i="621"/>
  <c r="K15" i="621"/>
  <c r="I15" i="621"/>
  <c r="H25" i="621"/>
  <c r="G34" i="621"/>
  <c r="I25" i="621"/>
  <c r="K17" i="621"/>
  <c r="H18" i="621"/>
  <c r="I19" i="621"/>
  <c r="K19" i="621"/>
  <c r="H27" i="621"/>
  <c r="H21" i="621"/>
  <c r="I21" i="621"/>
  <c r="I22" i="621"/>
  <c r="H17" i="621"/>
  <c r="I17" i="621"/>
  <c r="H9" i="621"/>
  <c r="I18" i="621"/>
  <c r="I9" i="621"/>
  <c r="F40" i="621"/>
  <c r="I27" i="621"/>
  <c r="H12" i="621"/>
  <c r="H20" i="621"/>
  <c r="K27" i="621"/>
  <c r="I12" i="621"/>
  <c r="I20" i="621"/>
  <c r="K12" i="621"/>
  <c r="H22" i="621"/>
  <c r="AE63" i="620"/>
  <c r="AD63" i="620"/>
  <c r="AC63" i="620"/>
  <c r="AB63" i="620"/>
  <c r="AA63" i="620"/>
  <c r="Z63" i="620"/>
  <c r="Y63" i="620"/>
  <c r="AF62" i="620"/>
  <c r="AF61" i="620"/>
  <c r="AF60" i="620"/>
  <c r="AF59" i="620"/>
  <c r="AF58" i="620"/>
  <c r="AF57" i="620"/>
  <c r="AF56" i="620"/>
  <c r="AF55" i="620"/>
  <c r="AF54" i="620"/>
  <c r="AF63" i="620"/>
  <c r="N48" i="620"/>
  <c r="AF50" i="620"/>
  <c r="AE50" i="620"/>
  <c r="AD50" i="620"/>
  <c r="AC50" i="620"/>
  <c r="AB50" i="620"/>
  <c r="AA50" i="620"/>
  <c r="Z50" i="620"/>
  <c r="Y50" i="620"/>
  <c r="AF49" i="620"/>
  <c r="AF48" i="620"/>
  <c r="AF47" i="620"/>
  <c r="I47" i="620"/>
  <c r="G47" i="620"/>
  <c r="E47" i="620"/>
  <c r="C47" i="620"/>
  <c r="M48" i="620"/>
  <c r="AF46" i="620"/>
  <c r="AA44" i="620"/>
  <c r="Z44" i="620"/>
  <c r="Y44" i="620"/>
  <c r="X44" i="620"/>
  <c r="K44" i="620"/>
  <c r="E42" i="620"/>
  <c r="D42" i="620"/>
  <c r="F41" i="620"/>
  <c r="F40" i="620"/>
  <c r="F39" i="620"/>
  <c r="F38" i="620"/>
  <c r="E31" i="620"/>
  <c r="D31" i="620"/>
  <c r="K30" i="620"/>
  <c r="I30" i="620"/>
  <c r="H30" i="620"/>
  <c r="K29" i="620"/>
  <c r="I29" i="620"/>
  <c r="H29" i="620"/>
  <c r="F29" i="620"/>
  <c r="K28" i="620"/>
  <c r="I28" i="620"/>
  <c r="H28" i="620"/>
  <c r="F28" i="620"/>
  <c r="H27" i="620"/>
  <c r="G27" i="620"/>
  <c r="G31" i="620"/>
  <c r="F27" i="620"/>
  <c r="F31" i="620"/>
  <c r="H47" i="620"/>
  <c r="E25" i="620"/>
  <c r="D25" i="620"/>
  <c r="K24" i="620"/>
  <c r="I24" i="620"/>
  <c r="H24" i="620"/>
  <c r="G23" i="620"/>
  <c r="H23" i="620"/>
  <c r="F23" i="620"/>
  <c r="G22" i="620"/>
  <c r="I22" i="620"/>
  <c r="F22" i="620"/>
  <c r="G21" i="620"/>
  <c r="I21" i="620"/>
  <c r="F21" i="620"/>
  <c r="G20" i="620"/>
  <c r="F20" i="620"/>
  <c r="G19" i="620"/>
  <c r="F19" i="620"/>
  <c r="G18" i="620"/>
  <c r="F18" i="620"/>
  <c r="G17" i="620"/>
  <c r="F17" i="620"/>
  <c r="E15" i="620"/>
  <c r="D15" i="620"/>
  <c r="K14" i="620"/>
  <c r="I14" i="620"/>
  <c r="H14" i="620"/>
  <c r="F14" i="620"/>
  <c r="F13" i="620"/>
  <c r="G12" i="620"/>
  <c r="I12" i="620"/>
  <c r="F12" i="620"/>
  <c r="K11" i="620"/>
  <c r="I11" i="620"/>
  <c r="H11" i="620"/>
  <c r="F11" i="620"/>
  <c r="G9" i="620"/>
  <c r="K9" i="620"/>
  <c r="E9" i="620"/>
  <c r="D9" i="620"/>
  <c r="K8" i="620"/>
  <c r="I8" i="620"/>
  <c r="H8" i="620"/>
  <c r="F8" i="620"/>
  <c r="K7" i="620"/>
  <c r="I7" i="620"/>
  <c r="H7" i="620"/>
  <c r="F7" i="620"/>
  <c r="K6" i="620"/>
  <c r="I6" i="620"/>
  <c r="H6" i="620"/>
  <c r="F6" i="620"/>
  <c r="F9" i="620"/>
  <c r="E40" i="619"/>
  <c r="AF55" i="619"/>
  <c r="AF56" i="619"/>
  <c r="AF57" i="619"/>
  <c r="AF58" i="619"/>
  <c r="AF59" i="619"/>
  <c r="AF60" i="619"/>
  <c r="AF61" i="619"/>
  <c r="AF62" i="619"/>
  <c r="AF54" i="619"/>
  <c r="Z63" i="619"/>
  <c r="AA63" i="619"/>
  <c r="AB63" i="619"/>
  <c r="AC63" i="619"/>
  <c r="AD63" i="619"/>
  <c r="AE63" i="619"/>
  <c r="Y63" i="619"/>
  <c r="Z50" i="619"/>
  <c r="AA50" i="619"/>
  <c r="AB50" i="619"/>
  <c r="AC50" i="619"/>
  <c r="AD50" i="619"/>
  <c r="AE50" i="619"/>
  <c r="Y50" i="619"/>
  <c r="AF47" i="619"/>
  <c r="AF48" i="619"/>
  <c r="AF49" i="619"/>
  <c r="AF46" i="619"/>
  <c r="I47" i="619"/>
  <c r="G47" i="619"/>
  <c r="E47" i="619"/>
  <c r="C47" i="619"/>
  <c r="AA44" i="619"/>
  <c r="Z44" i="619"/>
  <c r="Y44" i="619"/>
  <c r="X44" i="619"/>
  <c r="K44" i="619"/>
  <c r="D42" i="619"/>
  <c r="F41" i="619"/>
  <c r="F40" i="619"/>
  <c r="E42" i="619"/>
  <c r="F38" i="619"/>
  <c r="E31" i="619"/>
  <c r="D31" i="619"/>
  <c r="K30" i="619"/>
  <c r="I30" i="619"/>
  <c r="H30" i="619"/>
  <c r="K29" i="619"/>
  <c r="I29" i="619"/>
  <c r="H29" i="619"/>
  <c r="F29" i="619"/>
  <c r="K28" i="619"/>
  <c r="I28" i="619"/>
  <c r="H28" i="619"/>
  <c r="F28" i="619"/>
  <c r="G27" i="619"/>
  <c r="F27" i="619"/>
  <c r="F31" i="619"/>
  <c r="H47" i="619"/>
  <c r="E25" i="619"/>
  <c r="D25" i="619"/>
  <c r="K24" i="619"/>
  <c r="I24" i="619"/>
  <c r="H24" i="619"/>
  <c r="G23" i="619"/>
  <c r="I23" i="619"/>
  <c r="F23" i="619"/>
  <c r="G22" i="619"/>
  <c r="F22" i="619"/>
  <c r="G21" i="619"/>
  <c r="F21" i="619"/>
  <c r="G20" i="619"/>
  <c r="F20" i="619"/>
  <c r="G19" i="619"/>
  <c r="F19" i="619"/>
  <c r="G18" i="619"/>
  <c r="F18" i="619"/>
  <c r="G17" i="619"/>
  <c r="I17" i="619"/>
  <c r="F17" i="619"/>
  <c r="E15" i="619"/>
  <c r="K14" i="619"/>
  <c r="I14" i="619"/>
  <c r="H14" i="619"/>
  <c r="F14" i="619"/>
  <c r="F13" i="619"/>
  <c r="G12" i="619"/>
  <c r="H12" i="619"/>
  <c r="F12" i="619"/>
  <c r="K11" i="619"/>
  <c r="I11" i="619"/>
  <c r="H11" i="619"/>
  <c r="D15" i="619"/>
  <c r="G9" i="619"/>
  <c r="K9" i="619"/>
  <c r="F9" i="619"/>
  <c r="B47" i="619"/>
  <c r="E9" i="619"/>
  <c r="D9" i="619"/>
  <c r="K8" i="619"/>
  <c r="I8" i="619"/>
  <c r="H8" i="619"/>
  <c r="F8" i="619"/>
  <c r="K7" i="619"/>
  <c r="I7" i="619"/>
  <c r="H7" i="619"/>
  <c r="F7" i="619"/>
  <c r="K6" i="619"/>
  <c r="I6" i="619"/>
  <c r="H6" i="619"/>
  <c r="F6" i="619"/>
  <c r="E39" i="618"/>
  <c r="K48" i="624"/>
  <c r="F34" i="624"/>
  <c r="G34" i="624"/>
  <c r="K25" i="624"/>
  <c r="K9" i="624"/>
  <c r="I9" i="624"/>
  <c r="H9" i="624"/>
  <c r="F34" i="623"/>
  <c r="K25" i="623"/>
  <c r="H9" i="623"/>
  <c r="H34" i="623"/>
  <c r="K34" i="623"/>
  <c r="I34" i="623"/>
  <c r="K9" i="622"/>
  <c r="K25" i="622"/>
  <c r="K48" i="622"/>
  <c r="F34" i="622"/>
  <c r="K34" i="622"/>
  <c r="I34" i="622"/>
  <c r="H34" i="622"/>
  <c r="F34" i="621"/>
  <c r="K34" i="621"/>
  <c r="K25" i="621"/>
  <c r="I34" i="621"/>
  <c r="H34" i="621"/>
  <c r="F42" i="620"/>
  <c r="I27" i="620"/>
  <c r="G25" i="620"/>
  <c r="K27" i="620"/>
  <c r="K18" i="620"/>
  <c r="F25" i="620"/>
  <c r="F47" i="620"/>
  <c r="K19" i="620"/>
  <c r="K20" i="620"/>
  <c r="F15" i="620"/>
  <c r="D34" i="620"/>
  <c r="E34" i="620"/>
  <c r="K31" i="620"/>
  <c r="I31" i="620"/>
  <c r="H31" i="620"/>
  <c r="I25" i="620"/>
  <c r="H25" i="620"/>
  <c r="B47" i="620"/>
  <c r="H20" i="620"/>
  <c r="I20" i="620"/>
  <c r="K12" i="620"/>
  <c r="K21" i="620"/>
  <c r="H22" i="620"/>
  <c r="G15" i="620"/>
  <c r="K22" i="620"/>
  <c r="I23" i="620"/>
  <c r="H17" i="620"/>
  <c r="K23" i="620"/>
  <c r="I17" i="620"/>
  <c r="K17" i="620"/>
  <c r="H18" i="620"/>
  <c r="H9" i="620"/>
  <c r="I18" i="620"/>
  <c r="I9" i="620"/>
  <c r="H12" i="620"/>
  <c r="H19" i="620"/>
  <c r="I19" i="620"/>
  <c r="H21" i="620"/>
  <c r="K27" i="619"/>
  <c r="AF63" i="619"/>
  <c r="N48" i="619"/>
  <c r="AF50" i="619"/>
  <c r="K23" i="619"/>
  <c r="M48" i="619"/>
  <c r="H17" i="619"/>
  <c r="K17" i="619"/>
  <c r="F25" i="619"/>
  <c r="F47" i="619"/>
  <c r="K18" i="619"/>
  <c r="K19" i="619"/>
  <c r="K20" i="619"/>
  <c r="K21" i="619"/>
  <c r="K22" i="619"/>
  <c r="E34" i="619"/>
  <c r="F42" i="619"/>
  <c r="D34" i="619"/>
  <c r="H27" i="619"/>
  <c r="H9" i="619"/>
  <c r="H18" i="619"/>
  <c r="I9" i="619"/>
  <c r="G25" i="619"/>
  <c r="F39" i="619"/>
  <c r="I12" i="619"/>
  <c r="K12" i="619"/>
  <c r="H21" i="619"/>
  <c r="I21" i="619"/>
  <c r="H22" i="619"/>
  <c r="G15" i="619"/>
  <c r="I22" i="619"/>
  <c r="G31" i="619"/>
  <c r="I18" i="619"/>
  <c r="F11" i="619"/>
  <c r="F15" i="619"/>
  <c r="H19" i="619"/>
  <c r="I19" i="619"/>
  <c r="I27" i="619"/>
  <c r="H20" i="619"/>
  <c r="I20" i="619"/>
  <c r="H23" i="619"/>
  <c r="H47" i="618"/>
  <c r="N48" i="618"/>
  <c r="I47" i="618"/>
  <c r="G47" i="618"/>
  <c r="E47" i="618"/>
  <c r="C47" i="618"/>
  <c r="AA44" i="618"/>
  <c r="Z44" i="618"/>
  <c r="Y44" i="618"/>
  <c r="X44" i="618"/>
  <c r="K44" i="618"/>
  <c r="D42" i="618"/>
  <c r="F41" i="618"/>
  <c r="F40" i="618"/>
  <c r="E42" i="618"/>
  <c r="F38" i="618"/>
  <c r="E31" i="618"/>
  <c r="D31" i="618"/>
  <c r="K30" i="618"/>
  <c r="I30" i="618"/>
  <c r="H30" i="618"/>
  <c r="K29" i="618"/>
  <c r="I29" i="618"/>
  <c r="H29" i="618"/>
  <c r="F29" i="618"/>
  <c r="K28" i="618"/>
  <c r="I28" i="618"/>
  <c r="H28" i="618"/>
  <c r="F28" i="618"/>
  <c r="G27" i="618"/>
  <c r="G31" i="618"/>
  <c r="F27" i="618"/>
  <c r="F31" i="618"/>
  <c r="E25" i="618"/>
  <c r="D25" i="618"/>
  <c r="K24" i="618"/>
  <c r="I24" i="618"/>
  <c r="H24" i="618"/>
  <c r="G23" i="618"/>
  <c r="F23" i="618"/>
  <c r="G22" i="618"/>
  <c r="F22" i="618"/>
  <c r="G21" i="618"/>
  <c r="F21" i="618"/>
  <c r="G20" i="618"/>
  <c r="F20" i="618"/>
  <c r="G19" i="618"/>
  <c r="I19" i="618"/>
  <c r="F19" i="618"/>
  <c r="G18" i="618"/>
  <c r="H18" i="618"/>
  <c r="F18" i="618"/>
  <c r="G17" i="618"/>
  <c r="H17" i="618"/>
  <c r="F17" i="618"/>
  <c r="K17" i="618"/>
  <c r="E15" i="618"/>
  <c r="K14" i="618"/>
  <c r="I14" i="618"/>
  <c r="H14" i="618"/>
  <c r="F14" i="618"/>
  <c r="F13" i="618"/>
  <c r="G12" i="618"/>
  <c r="I12" i="618"/>
  <c r="F12" i="618"/>
  <c r="K11" i="618"/>
  <c r="I11" i="618"/>
  <c r="H11" i="618"/>
  <c r="D15" i="618"/>
  <c r="G9" i="618"/>
  <c r="K9" i="618"/>
  <c r="F9" i="618"/>
  <c r="B47" i="618"/>
  <c r="E9" i="618"/>
  <c r="D9" i="618"/>
  <c r="K8" i="618"/>
  <c r="I8" i="618"/>
  <c r="H8" i="618"/>
  <c r="F8" i="618"/>
  <c r="K7" i="618"/>
  <c r="I7" i="618"/>
  <c r="H7" i="618"/>
  <c r="F7" i="618"/>
  <c r="K6" i="618"/>
  <c r="I6" i="618"/>
  <c r="H6" i="618"/>
  <c r="F6" i="618"/>
  <c r="E39" i="617"/>
  <c r="F39" i="617"/>
  <c r="H47" i="616"/>
  <c r="F47" i="616"/>
  <c r="D47" i="616"/>
  <c r="H47" i="615"/>
  <c r="F47" i="615"/>
  <c r="D47" i="615"/>
  <c r="H47" i="614"/>
  <c r="F47" i="614"/>
  <c r="D47" i="614"/>
  <c r="H47" i="613"/>
  <c r="F47" i="613"/>
  <c r="D47" i="613"/>
  <c r="H47" i="612"/>
  <c r="F47" i="612"/>
  <c r="D47" i="612"/>
  <c r="G12" i="617"/>
  <c r="N48" i="617"/>
  <c r="I47" i="617"/>
  <c r="G47" i="617"/>
  <c r="E47" i="617"/>
  <c r="C47" i="617"/>
  <c r="M48" i="617"/>
  <c r="AA44" i="617"/>
  <c r="Z44" i="617"/>
  <c r="Y44" i="617"/>
  <c r="X44" i="617"/>
  <c r="K44" i="617"/>
  <c r="E42" i="617"/>
  <c r="D42" i="617"/>
  <c r="F41" i="617"/>
  <c r="F40" i="617"/>
  <c r="F38" i="617"/>
  <c r="E31" i="617"/>
  <c r="D31" i="617"/>
  <c r="K30" i="617"/>
  <c r="I30" i="617"/>
  <c r="H30" i="617"/>
  <c r="K29" i="617"/>
  <c r="I29" i="617"/>
  <c r="H29" i="617"/>
  <c r="F29" i="617"/>
  <c r="K28" i="617"/>
  <c r="F28" i="617"/>
  <c r="G27" i="617"/>
  <c r="G31" i="617"/>
  <c r="F27" i="617"/>
  <c r="K27" i="617"/>
  <c r="E25" i="617"/>
  <c r="D25" i="617"/>
  <c r="K24" i="617"/>
  <c r="I24" i="617"/>
  <c r="H24" i="617"/>
  <c r="G23" i="617"/>
  <c r="F23" i="617"/>
  <c r="G22" i="617"/>
  <c r="F22" i="617"/>
  <c r="G21" i="617"/>
  <c r="F21" i="617"/>
  <c r="G20" i="617"/>
  <c r="I20" i="617"/>
  <c r="F20" i="617"/>
  <c r="G19" i="617"/>
  <c r="I19" i="617"/>
  <c r="F19" i="617"/>
  <c r="K19" i="617"/>
  <c r="G18" i="617"/>
  <c r="G25" i="617"/>
  <c r="F18" i="617"/>
  <c r="I17" i="617"/>
  <c r="G17" i="617"/>
  <c r="H17" i="617"/>
  <c r="F17" i="617"/>
  <c r="K17" i="617"/>
  <c r="G15" i="617"/>
  <c r="E15" i="617"/>
  <c r="D15" i="617"/>
  <c r="K14" i="617"/>
  <c r="I14" i="617"/>
  <c r="H14" i="617"/>
  <c r="F14" i="617"/>
  <c r="F13" i="617"/>
  <c r="I12" i="617"/>
  <c r="H12" i="617"/>
  <c r="F12" i="617"/>
  <c r="K12" i="617"/>
  <c r="K11" i="617"/>
  <c r="I11" i="617"/>
  <c r="H11" i="617"/>
  <c r="F11" i="617"/>
  <c r="G9" i="617"/>
  <c r="K9" i="617"/>
  <c r="E9" i="617"/>
  <c r="D9" i="617"/>
  <c r="K8" i="617"/>
  <c r="I8" i="617"/>
  <c r="H8" i="617"/>
  <c r="F8" i="617"/>
  <c r="K7" i="617"/>
  <c r="I7" i="617"/>
  <c r="H7" i="617"/>
  <c r="F7" i="617"/>
  <c r="K6" i="617"/>
  <c r="I6" i="617"/>
  <c r="H6" i="617"/>
  <c r="F6" i="617"/>
  <c r="F9" i="617"/>
  <c r="N48" i="616"/>
  <c r="I47" i="616"/>
  <c r="G47" i="616"/>
  <c r="E47" i="616"/>
  <c r="C47" i="616"/>
  <c r="AA44" i="616"/>
  <c r="Z44" i="616"/>
  <c r="Y44" i="616"/>
  <c r="X44" i="616"/>
  <c r="K44" i="616"/>
  <c r="E42" i="616"/>
  <c r="D42" i="616"/>
  <c r="F42" i="616"/>
  <c r="F41" i="616"/>
  <c r="F40" i="616"/>
  <c r="F39" i="616"/>
  <c r="F38" i="616"/>
  <c r="E31" i="616"/>
  <c r="D31" i="616"/>
  <c r="K30" i="616"/>
  <c r="I30" i="616"/>
  <c r="H30" i="616"/>
  <c r="K29" i="616"/>
  <c r="I29" i="616"/>
  <c r="H29" i="616"/>
  <c r="F29" i="616"/>
  <c r="G28" i="616"/>
  <c r="F28" i="616"/>
  <c r="G27" i="616"/>
  <c r="K27" i="616"/>
  <c r="F27" i="616"/>
  <c r="E25" i="616"/>
  <c r="D25" i="616"/>
  <c r="K24" i="616"/>
  <c r="I24" i="616"/>
  <c r="H24" i="616"/>
  <c r="G23" i="616"/>
  <c r="K23" i="616"/>
  <c r="F23" i="616"/>
  <c r="G22" i="616"/>
  <c r="H22" i="616"/>
  <c r="F22" i="616"/>
  <c r="H21" i="616"/>
  <c r="G21" i="616"/>
  <c r="K21" i="616"/>
  <c r="F21" i="616"/>
  <c r="G20" i="616"/>
  <c r="F20" i="616"/>
  <c r="G19" i="616"/>
  <c r="F19" i="616"/>
  <c r="G18" i="616"/>
  <c r="K18" i="616"/>
  <c r="F18" i="616"/>
  <c r="G17" i="616"/>
  <c r="H17" i="616"/>
  <c r="F17" i="616"/>
  <c r="K15" i="616"/>
  <c r="I15" i="616"/>
  <c r="H15" i="616"/>
  <c r="G15" i="616"/>
  <c r="E15" i="616"/>
  <c r="D15" i="616"/>
  <c r="K14" i="616"/>
  <c r="I14" i="616"/>
  <c r="H14" i="616"/>
  <c r="F14" i="616"/>
  <c r="F13" i="616"/>
  <c r="K12" i="616"/>
  <c r="I12" i="616"/>
  <c r="H12" i="616"/>
  <c r="F12" i="616"/>
  <c r="K11" i="616"/>
  <c r="I11" i="616"/>
  <c r="H11" i="616"/>
  <c r="F11" i="616"/>
  <c r="F15" i="616"/>
  <c r="K9" i="616"/>
  <c r="I9" i="616"/>
  <c r="H9" i="616"/>
  <c r="G9" i="616"/>
  <c r="E9" i="616"/>
  <c r="E34" i="616"/>
  <c r="D9" i="616"/>
  <c r="K8" i="616"/>
  <c r="I8" i="616"/>
  <c r="H8" i="616"/>
  <c r="F8" i="616"/>
  <c r="K7" i="616"/>
  <c r="I7" i="616"/>
  <c r="H7" i="616"/>
  <c r="F7" i="616"/>
  <c r="K6" i="616"/>
  <c r="I6" i="616"/>
  <c r="H6" i="616"/>
  <c r="F6" i="616"/>
  <c r="F9" i="616"/>
  <c r="G28" i="615"/>
  <c r="N48" i="615"/>
  <c r="I47" i="615"/>
  <c r="G47" i="615"/>
  <c r="E47" i="615"/>
  <c r="C47" i="615"/>
  <c r="M48" i="615"/>
  <c r="AA44" i="615"/>
  <c r="Z44" i="615"/>
  <c r="Y44" i="615"/>
  <c r="X44" i="615"/>
  <c r="K44" i="615"/>
  <c r="E42" i="615"/>
  <c r="D42" i="615"/>
  <c r="F42" i="615"/>
  <c r="F41" i="615"/>
  <c r="F40" i="615"/>
  <c r="F39" i="615"/>
  <c r="F38" i="615"/>
  <c r="E31" i="615"/>
  <c r="D31" i="615"/>
  <c r="K30" i="615"/>
  <c r="I30" i="615"/>
  <c r="H30" i="615"/>
  <c r="K29" i="615"/>
  <c r="I29" i="615"/>
  <c r="H29" i="615"/>
  <c r="F29" i="615"/>
  <c r="F28" i="615"/>
  <c r="G27" i="615"/>
  <c r="F27" i="615"/>
  <c r="F31" i="615"/>
  <c r="E25" i="615"/>
  <c r="D25" i="615"/>
  <c r="K24" i="615"/>
  <c r="I24" i="615"/>
  <c r="H24" i="615"/>
  <c r="G23" i="615"/>
  <c r="I23" i="615"/>
  <c r="F23" i="615"/>
  <c r="G22" i="615"/>
  <c r="F22" i="615"/>
  <c r="G21" i="615"/>
  <c r="K21" i="615"/>
  <c r="F21" i="615"/>
  <c r="G20" i="615"/>
  <c r="I20" i="615"/>
  <c r="F20" i="615"/>
  <c r="G19" i="615"/>
  <c r="I19" i="615"/>
  <c r="F19" i="615"/>
  <c r="G18" i="615"/>
  <c r="I18" i="615"/>
  <c r="F18" i="615"/>
  <c r="G17" i="615"/>
  <c r="F17" i="615"/>
  <c r="E15" i="615"/>
  <c r="D15" i="615"/>
  <c r="K14" i="615"/>
  <c r="I14" i="615"/>
  <c r="H14" i="615"/>
  <c r="F14" i="615"/>
  <c r="F13" i="615"/>
  <c r="F12" i="615"/>
  <c r="F15" i="615"/>
  <c r="K11" i="615"/>
  <c r="I11" i="615"/>
  <c r="H11" i="615"/>
  <c r="F11" i="615"/>
  <c r="K9" i="615"/>
  <c r="I9" i="615"/>
  <c r="G9" i="615"/>
  <c r="H9" i="615"/>
  <c r="E9" i="615"/>
  <c r="D9" i="615"/>
  <c r="K8" i="615"/>
  <c r="I8" i="615"/>
  <c r="H8" i="615"/>
  <c r="F8" i="615"/>
  <c r="K7" i="615"/>
  <c r="I7" i="615"/>
  <c r="H7" i="615"/>
  <c r="F7" i="615"/>
  <c r="K6" i="615"/>
  <c r="I6" i="615"/>
  <c r="H6" i="615"/>
  <c r="F6" i="615"/>
  <c r="F9" i="615"/>
  <c r="N48" i="614"/>
  <c r="I47" i="614"/>
  <c r="G47" i="614"/>
  <c r="E47" i="614"/>
  <c r="C47" i="614"/>
  <c r="AA44" i="614"/>
  <c r="Z44" i="614"/>
  <c r="Y44" i="614"/>
  <c r="X44" i="614"/>
  <c r="K44" i="614"/>
  <c r="E42" i="614"/>
  <c r="D42" i="614"/>
  <c r="F42" i="614"/>
  <c r="F41" i="614"/>
  <c r="F40" i="614"/>
  <c r="F39" i="614"/>
  <c r="F38" i="614"/>
  <c r="E31" i="614"/>
  <c r="D31" i="614"/>
  <c r="K30" i="614"/>
  <c r="I30" i="614"/>
  <c r="H30" i="614"/>
  <c r="K29" i="614"/>
  <c r="I29" i="614"/>
  <c r="H29" i="614"/>
  <c r="F29" i="614"/>
  <c r="K28" i="614"/>
  <c r="I28" i="614"/>
  <c r="H28" i="614"/>
  <c r="F28" i="614"/>
  <c r="G27" i="614"/>
  <c r="I27" i="614"/>
  <c r="F27" i="614"/>
  <c r="E25" i="614"/>
  <c r="D25" i="614"/>
  <c r="K24" i="614"/>
  <c r="I24" i="614"/>
  <c r="H24" i="614"/>
  <c r="G23" i="614"/>
  <c r="I23" i="614"/>
  <c r="F23" i="614"/>
  <c r="G22" i="614"/>
  <c r="K22" i="614"/>
  <c r="F22" i="614"/>
  <c r="G21" i="614"/>
  <c r="I21" i="614"/>
  <c r="F21" i="614"/>
  <c r="G20" i="614"/>
  <c r="F20" i="614"/>
  <c r="G19" i="614"/>
  <c r="H19" i="614"/>
  <c r="F19" i="614"/>
  <c r="G18" i="614"/>
  <c r="F18" i="614"/>
  <c r="G17" i="614"/>
  <c r="F17" i="614"/>
  <c r="E15" i="614"/>
  <c r="D15" i="614"/>
  <c r="K14" i="614"/>
  <c r="I14" i="614"/>
  <c r="H14" i="614"/>
  <c r="F14" i="614"/>
  <c r="F13" i="614"/>
  <c r="I12" i="614"/>
  <c r="G12" i="614"/>
  <c r="F12" i="614"/>
  <c r="K11" i="614"/>
  <c r="I11" i="614"/>
  <c r="H11" i="614"/>
  <c r="F11" i="614"/>
  <c r="K9" i="614"/>
  <c r="I9" i="614"/>
  <c r="G9" i="614"/>
  <c r="H9" i="614"/>
  <c r="F9" i="614"/>
  <c r="E9" i="614"/>
  <c r="D9" i="614"/>
  <c r="K8" i="614"/>
  <c r="I8" i="614"/>
  <c r="H8" i="614"/>
  <c r="F8" i="614"/>
  <c r="K7" i="614"/>
  <c r="I7" i="614"/>
  <c r="H7" i="614"/>
  <c r="F7" i="614"/>
  <c r="K6" i="614"/>
  <c r="I6" i="614"/>
  <c r="H6" i="614"/>
  <c r="F6" i="614"/>
  <c r="G12" i="613"/>
  <c r="N48" i="613"/>
  <c r="I47" i="613"/>
  <c r="G47" i="613"/>
  <c r="E47" i="613"/>
  <c r="C47" i="613"/>
  <c r="AA44" i="613"/>
  <c r="Z44" i="613"/>
  <c r="Y44" i="613"/>
  <c r="X44" i="613"/>
  <c r="K44" i="613"/>
  <c r="E42" i="613"/>
  <c r="D42" i="613"/>
  <c r="F42" i="613"/>
  <c r="F41" i="613"/>
  <c r="F40" i="613"/>
  <c r="F39" i="613"/>
  <c r="F38" i="613"/>
  <c r="E31" i="613"/>
  <c r="D31" i="613"/>
  <c r="K30" i="613"/>
  <c r="I30" i="613"/>
  <c r="H30" i="613"/>
  <c r="K29" i="613"/>
  <c r="I29" i="613"/>
  <c r="H29" i="613"/>
  <c r="F29" i="613"/>
  <c r="K28" i="613"/>
  <c r="F28" i="613"/>
  <c r="G27" i="613"/>
  <c r="F27" i="613"/>
  <c r="F31" i="613"/>
  <c r="E25" i="613"/>
  <c r="D25" i="613"/>
  <c r="K24" i="613"/>
  <c r="I24" i="613"/>
  <c r="H24" i="613"/>
  <c r="G23" i="613"/>
  <c r="K23" i="613"/>
  <c r="F23" i="613"/>
  <c r="G22" i="613"/>
  <c r="H22" i="613"/>
  <c r="F22" i="613"/>
  <c r="G21" i="613"/>
  <c r="K21" i="613"/>
  <c r="F21" i="613"/>
  <c r="G20" i="613"/>
  <c r="F20" i="613"/>
  <c r="G19" i="613"/>
  <c r="I19" i="613"/>
  <c r="F19" i="613"/>
  <c r="G18" i="613"/>
  <c r="I18" i="613"/>
  <c r="F18" i="613"/>
  <c r="H17" i="613"/>
  <c r="G17" i="613"/>
  <c r="F17" i="613"/>
  <c r="E15" i="613"/>
  <c r="D15" i="613"/>
  <c r="K14" i="613"/>
  <c r="I14" i="613"/>
  <c r="H14" i="613"/>
  <c r="F14" i="613"/>
  <c r="F13" i="613"/>
  <c r="F12" i="613"/>
  <c r="K12" i="613"/>
  <c r="K11" i="613"/>
  <c r="I11" i="613"/>
  <c r="H11" i="613"/>
  <c r="F11" i="613"/>
  <c r="K9" i="613"/>
  <c r="I9" i="613"/>
  <c r="H9" i="613"/>
  <c r="G9" i="613"/>
  <c r="E9" i="613"/>
  <c r="D9" i="613"/>
  <c r="K8" i="613"/>
  <c r="I8" i="613"/>
  <c r="H8" i="613"/>
  <c r="F8" i="613"/>
  <c r="K7" i="613"/>
  <c r="I7" i="613"/>
  <c r="H7" i="613"/>
  <c r="F7" i="613"/>
  <c r="K6" i="613"/>
  <c r="I6" i="613"/>
  <c r="H6" i="613"/>
  <c r="F6" i="613"/>
  <c r="F9" i="613"/>
  <c r="I47" i="612"/>
  <c r="G47" i="612"/>
  <c r="E47" i="612"/>
  <c r="C47" i="612"/>
  <c r="AA44" i="612"/>
  <c r="Z44" i="612"/>
  <c r="Y44" i="612"/>
  <c r="X44" i="612"/>
  <c r="K44" i="612"/>
  <c r="E42" i="612"/>
  <c r="D42" i="612"/>
  <c r="F41" i="612"/>
  <c r="F40" i="612"/>
  <c r="F39" i="612"/>
  <c r="F38" i="612"/>
  <c r="E31" i="612"/>
  <c r="D31" i="612"/>
  <c r="K30" i="612"/>
  <c r="I30" i="612"/>
  <c r="H30" i="612"/>
  <c r="K29" i="612"/>
  <c r="I29" i="612"/>
  <c r="H29" i="612"/>
  <c r="F29" i="612"/>
  <c r="G28" i="612"/>
  <c r="F28" i="612"/>
  <c r="G27" i="612"/>
  <c r="G31" i="612"/>
  <c r="F27" i="612"/>
  <c r="E25" i="612"/>
  <c r="D25" i="612"/>
  <c r="K24" i="612"/>
  <c r="I24" i="612"/>
  <c r="H24" i="612"/>
  <c r="G23" i="612"/>
  <c r="H23" i="612"/>
  <c r="F23" i="612"/>
  <c r="G22" i="612"/>
  <c r="K22" i="612"/>
  <c r="F22" i="612"/>
  <c r="G21" i="612"/>
  <c r="F21" i="612"/>
  <c r="G20" i="612"/>
  <c r="I20" i="612"/>
  <c r="F20" i="612"/>
  <c r="G19" i="612"/>
  <c r="H19" i="612"/>
  <c r="F19" i="612"/>
  <c r="G18" i="612"/>
  <c r="I18" i="612"/>
  <c r="F18" i="612"/>
  <c r="G17" i="612"/>
  <c r="F17" i="612"/>
  <c r="H15" i="612"/>
  <c r="G15" i="612"/>
  <c r="I15" i="612"/>
  <c r="E15" i="612"/>
  <c r="D15" i="612"/>
  <c r="K14" i="612"/>
  <c r="I14" i="612"/>
  <c r="H14" i="612"/>
  <c r="F14" i="612"/>
  <c r="F13" i="612"/>
  <c r="K12" i="612"/>
  <c r="I12" i="612"/>
  <c r="H12" i="612"/>
  <c r="F12" i="612"/>
  <c r="K11" i="612"/>
  <c r="I11" i="612"/>
  <c r="H11" i="612"/>
  <c r="F11" i="612"/>
  <c r="G9" i="612"/>
  <c r="K9" i="612"/>
  <c r="E9" i="612"/>
  <c r="D9" i="612"/>
  <c r="K8" i="612"/>
  <c r="I8" i="612"/>
  <c r="H8" i="612"/>
  <c r="F8" i="612"/>
  <c r="K7" i="612"/>
  <c r="I7" i="612"/>
  <c r="H7" i="612"/>
  <c r="F7" i="612"/>
  <c r="K6" i="612"/>
  <c r="I6" i="612"/>
  <c r="H6" i="612"/>
  <c r="F6" i="612"/>
  <c r="F9" i="612"/>
  <c r="B47" i="612"/>
  <c r="AE63" i="611"/>
  <c r="AD63" i="611"/>
  <c r="AC63" i="611"/>
  <c r="AB63" i="611"/>
  <c r="AA63" i="611"/>
  <c r="Z63" i="611"/>
  <c r="Y63" i="611"/>
  <c r="AF62" i="611"/>
  <c r="AF61" i="611"/>
  <c r="AF60" i="611"/>
  <c r="AF59" i="611"/>
  <c r="AF58" i="611"/>
  <c r="AF57" i="611"/>
  <c r="AF56" i="611"/>
  <c r="AF55" i="611"/>
  <c r="AF54" i="611"/>
  <c r="AF63" i="611"/>
  <c r="N48" i="611"/>
  <c r="AE50" i="611"/>
  <c r="AD50" i="611"/>
  <c r="AC50" i="611"/>
  <c r="AB50" i="611"/>
  <c r="AA50" i="611"/>
  <c r="Z50" i="611"/>
  <c r="Y50" i="611"/>
  <c r="AF49" i="611"/>
  <c r="AF48" i="611"/>
  <c r="AF47" i="611"/>
  <c r="I47" i="611"/>
  <c r="G47" i="611"/>
  <c r="E47" i="611"/>
  <c r="C47" i="611"/>
  <c r="M48" i="611"/>
  <c r="AF46" i="611"/>
  <c r="AF50" i="611"/>
  <c r="AA44" i="611"/>
  <c r="Z44" i="611"/>
  <c r="Y44" i="611"/>
  <c r="X44" i="611"/>
  <c r="K44" i="611"/>
  <c r="E42" i="611"/>
  <c r="D42" i="611"/>
  <c r="F42" i="611"/>
  <c r="F41" i="611"/>
  <c r="F40" i="611"/>
  <c r="F39" i="611"/>
  <c r="F38" i="611"/>
  <c r="E31" i="611"/>
  <c r="D31" i="611"/>
  <c r="K30" i="611"/>
  <c r="I30" i="611"/>
  <c r="H30" i="611"/>
  <c r="K29" i="611"/>
  <c r="I29" i="611"/>
  <c r="H29" i="611"/>
  <c r="F29" i="611"/>
  <c r="G28" i="611"/>
  <c r="F28" i="611"/>
  <c r="G27" i="611"/>
  <c r="G31" i="611"/>
  <c r="F27" i="611"/>
  <c r="E25" i="611"/>
  <c r="D25" i="611"/>
  <c r="K24" i="611"/>
  <c r="I24" i="611"/>
  <c r="H24" i="611"/>
  <c r="G23" i="611"/>
  <c r="F23" i="611"/>
  <c r="G22" i="611"/>
  <c r="K22" i="611"/>
  <c r="F22" i="611"/>
  <c r="G21" i="611"/>
  <c r="K21" i="611"/>
  <c r="F21" i="611"/>
  <c r="G20" i="611"/>
  <c r="I20" i="611"/>
  <c r="F20" i="611"/>
  <c r="G19" i="611"/>
  <c r="I19" i="611"/>
  <c r="F19" i="611"/>
  <c r="G18" i="611"/>
  <c r="K18" i="611"/>
  <c r="F18" i="611"/>
  <c r="I17" i="611"/>
  <c r="H17" i="611"/>
  <c r="G17" i="611"/>
  <c r="F17" i="611"/>
  <c r="K15" i="611"/>
  <c r="I15" i="611"/>
  <c r="H15" i="611"/>
  <c r="G15" i="611"/>
  <c r="E15" i="611"/>
  <c r="D15" i="611"/>
  <c r="K14" i="611"/>
  <c r="I14" i="611"/>
  <c r="H14" i="611"/>
  <c r="F14" i="611"/>
  <c r="F13" i="611"/>
  <c r="K12" i="611"/>
  <c r="I12" i="611"/>
  <c r="H12" i="611"/>
  <c r="F12" i="611"/>
  <c r="K11" i="611"/>
  <c r="I11" i="611"/>
  <c r="H11" i="611"/>
  <c r="F11" i="611"/>
  <c r="K9" i="611"/>
  <c r="I9" i="611"/>
  <c r="H9" i="611"/>
  <c r="G9" i="611"/>
  <c r="E9" i="611"/>
  <c r="D9" i="611"/>
  <c r="K8" i="611"/>
  <c r="I8" i="611"/>
  <c r="H8" i="611"/>
  <c r="F8" i="611"/>
  <c r="K7" i="611"/>
  <c r="I7" i="611"/>
  <c r="H7" i="611"/>
  <c r="F7" i="611"/>
  <c r="K6" i="611"/>
  <c r="I6" i="611"/>
  <c r="H6" i="611"/>
  <c r="F6" i="611"/>
  <c r="F9" i="611"/>
  <c r="AE63" i="610"/>
  <c r="AD63" i="610"/>
  <c r="AC63" i="610"/>
  <c r="AB63" i="610"/>
  <c r="AA63" i="610"/>
  <c r="Z63" i="610"/>
  <c r="Y63" i="610"/>
  <c r="AF62" i="610"/>
  <c r="AF61" i="610"/>
  <c r="AF60" i="610"/>
  <c r="AF59" i="610"/>
  <c r="AF58" i="610"/>
  <c r="AF57" i="610"/>
  <c r="AF56" i="610"/>
  <c r="AF55" i="610"/>
  <c r="AF54" i="610"/>
  <c r="AF63" i="610"/>
  <c r="N48" i="610"/>
  <c r="AE50" i="610"/>
  <c r="AD50" i="610"/>
  <c r="AC50" i="610"/>
  <c r="AB50" i="610"/>
  <c r="AA50" i="610"/>
  <c r="Z50" i="610"/>
  <c r="Y50" i="610"/>
  <c r="AF49" i="610"/>
  <c r="AF48" i="610"/>
  <c r="AF47" i="610"/>
  <c r="I47" i="610"/>
  <c r="G47" i="610"/>
  <c r="E47" i="610"/>
  <c r="C47" i="610"/>
  <c r="AF46" i="610"/>
  <c r="AF50" i="610"/>
  <c r="AA44" i="610"/>
  <c r="Z44" i="610"/>
  <c r="Y44" i="610"/>
  <c r="X44" i="610"/>
  <c r="K44" i="610"/>
  <c r="E42" i="610"/>
  <c r="F41" i="610"/>
  <c r="F40" i="610"/>
  <c r="F39" i="610"/>
  <c r="F38" i="610"/>
  <c r="E31" i="610"/>
  <c r="D31" i="610"/>
  <c r="K30" i="610"/>
  <c r="I30" i="610"/>
  <c r="H30" i="610"/>
  <c r="K29" i="610"/>
  <c r="I29" i="610"/>
  <c r="H29" i="610"/>
  <c r="F29" i="610"/>
  <c r="G28" i="610"/>
  <c r="F28" i="610"/>
  <c r="G27" i="610"/>
  <c r="G31" i="610"/>
  <c r="F27" i="610"/>
  <c r="E25" i="610"/>
  <c r="D25" i="610"/>
  <c r="K24" i="610"/>
  <c r="I24" i="610"/>
  <c r="H24" i="610"/>
  <c r="G23" i="610"/>
  <c r="H23" i="610"/>
  <c r="F23" i="610"/>
  <c r="G22" i="610"/>
  <c r="K22" i="610"/>
  <c r="F22" i="610"/>
  <c r="G21" i="610"/>
  <c r="F21" i="610"/>
  <c r="G20" i="610"/>
  <c r="F20" i="610"/>
  <c r="G19" i="610"/>
  <c r="I19" i="610"/>
  <c r="F19" i="610"/>
  <c r="G18" i="610"/>
  <c r="I18" i="610"/>
  <c r="F18" i="610"/>
  <c r="G17" i="610"/>
  <c r="F17" i="610"/>
  <c r="K15" i="610"/>
  <c r="I15" i="610"/>
  <c r="H15" i="610"/>
  <c r="G15" i="610"/>
  <c r="E15" i="610"/>
  <c r="D15" i="610"/>
  <c r="K14" i="610"/>
  <c r="I14" i="610"/>
  <c r="H14" i="610"/>
  <c r="F14" i="610"/>
  <c r="F13" i="610"/>
  <c r="K12" i="610"/>
  <c r="I12" i="610"/>
  <c r="H12" i="610"/>
  <c r="F12" i="610"/>
  <c r="K11" i="610"/>
  <c r="I11" i="610"/>
  <c r="H11" i="610"/>
  <c r="F11" i="610"/>
  <c r="F15" i="610"/>
  <c r="D47" i="610"/>
  <c r="K9" i="610"/>
  <c r="I9" i="610"/>
  <c r="H9" i="610"/>
  <c r="G9" i="610"/>
  <c r="E9" i="610"/>
  <c r="D9" i="610"/>
  <c r="K8" i="610"/>
  <c r="I8" i="610"/>
  <c r="H8" i="610"/>
  <c r="F8" i="610"/>
  <c r="K7" i="610"/>
  <c r="I7" i="610"/>
  <c r="H7" i="610"/>
  <c r="F7" i="610"/>
  <c r="K6" i="610"/>
  <c r="I6" i="610"/>
  <c r="H6" i="610"/>
  <c r="F6" i="610"/>
  <c r="F9" i="610"/>
  <c r="D47" i="609"/>
  <c r="D38" i="609"/>
  <c r="G17" i="609"/>
  <c r="D38" i="608"/>
  <c r="F38" i="608"/>
  <c r="D47" i="608"/>
  <c r="G17" i="608"/>
  <c r="I17" i="608"/>
  <c r="G17" i="607"/>
  <c r="D11" i="607"/>
  <c r="E39" i="606"/>
  <c r="E39" i="605"/>
  <c r="E42" i="605"/>
  <c r="B47" i="609"/>
  <c r="B47" i="608"/>
  <c r="B47" i="607"/>
  <c r="B47" i="606"/>
  <c r="B47" i="605"/>
  <c r="D11" i="605"/>
  <c r="D15" i="605"/>
  <c r="AE63" i="609"/>
  <c r="AD63" i="609"/>
  <c r="AC63" i="609"/>
  <c r="AB63" i="609"/>
  <c r="AA63" i="609"/>
  <c r="Z63" i="609"/>
  <c r="Y63" i="609"/>
  <c r="AF62" i="609"/>
  <c r="AF61" i="609"/>
  <c r="AF60" i="609"/>
  <c r="AF59" i="609"/>
  <c r="AF58" i="609"/>
  <c r="AF57" i="609"/>
  <c r="AF56" i="609"/>
  <c r="AF55" i="609"/>
  <c r="AF54" i="609"/>
  <c r="AF63" i="609"/>
  <c r="N48" i="609"/>
  <c r="AF50" i="609"/>
  <c r="AE50" i="609"/>
  <c r="AD50" i="609"/>
  <c r="AC50" i="609"/>
  <c r="AB50" i="609"/>
  <c r="AA50" i="609"/>
  <c r="Z50" i="609"/>
  <c r="Y50" i="609"/>
  <c r="AF49" i="609"/>
  <c r="AF48" i="609"/>
  <c r="AF47" i="609"/>
  <c r="I47" i="609"/>
  <c r="G47" i="609"/>
  <c r="E47" i="609"/>
  <c r="C47" i="609"/>
  <c r="AF46" i="609"/>
  <c r="AA44" i="609"/>
  <c r="Z44" i="609"/>
  <c r="Y44" i="609"/>
  <c r="X44" i="609"/>
  <c r="K44" i="609"/>
  <c r="E42" i="609"/>
  <c r="D42" i="609"/>
  <c r="F41" i="609"/>
  <c r="F40" i="609"/>
  <c r="F39" i="609"/>
  <c r="F38" i="609"/>
  <c r="E31" i="609"/>
  <c r="D31" i="609"/>
  <c r="K30" i="609"/>
  <c r="I30" i="609"/>
  <c r="H30" i="609"/>
  <c r="K29" i="609"/>
  <c r="I29" i="609"/>
  <c r="H29" i="609"/>
  <c r="F29" i="609"/>
  <c r="G28" i="609"/>
  <c r="F28" i="609"/>
  <c r="G27" i="609"/>
  <c r="G31" i="609"/>
  <c r="F27" i="609"/>
  <c r="F31" i="609"/>
  <c r="H47" i="609"/>
  <c r="E25" i="609"/>
  <c r="E34" i="609"/>
  <c r="D25" i="609"/>
  <c r="K24" i="609"/>
  <c r="I24" i="609"/>
  <c r="H24" i="609"/>
  <c r="G23" i="609"/>
  <c r="F23" i="609"/>
  <c r="G22" i="609"/>
  <c r="K22" i="609"/>
  <c r="F22" i="609"/>
  <c r="G21" i="609"/>
  <c r="I21" i="609"/>
  <c r="F21" i="609"/>
  <c r="G20" i="609"/>
  <c r="I20" i="609"/>
  <c r="F20" i="609"/>
  <c r="G19" i="609"/>
  <c r="F19" i="609"/>
  <c r="G18" i="609"/>
  <c r="F18" i="609"/>
  <c r="I17" i="609"/>
  <c r="H17" i="609"/>
  <c r="F17" i="609"/>
  <c r="E15" i="609"/>
  <c r="D15" i="609"/>
  <c r="K14" i="609"/>
  <c r="I14" i="609"/>
  <c r="H14" i="609"/>
  <c r="F14" i="609"/>
  <c r="F13" i="609"/>
  <c r="I12" i="609"/>
  <c r="F12" i="609"/>
  <c r="F15" i="609"/>
  <c r="K11" i="609"/>
  <c r="I11" i="609"/>
  <c r="H11" i="609"/>
  <c r="F11" i="609"/>
  <c r="I9" i="609"/>
  <c r="G9" i="609"/>
  <c r="K9" i="609"/>
  <c r="E9" i="609"/>
  <c r="D9" i="609"/>
  <c r="K8" i="609"/>
  <c r="I8" i="609"/>
  <c r="H8" i="609"/>
  <c r="F8" i="609"/>
  <c r="K7" i="609"/>
  <c r="I7" i="609"/>
  <c r="H7" i="609"/>
  <c r="F7" i="609"/>
  <c r="K6" i="609"/>
  <c r="I6" i="609"/>
  <c r="H6" i="609"/>
  <c r="F6" i="609"/>
  <c r="F9" i="609"/>
  <c r="AE63" i="608"/>
  <c r="AD63" i="608"/>
  <c r="AC63" i="608"/>
  <c r="AB63" i="608"/>
  <c r="AA63" i="608"/>
  <c r="Z63" i="608"/>
  <c r="Y63" i="608"/>
  <c r="AF62" i="608"/>
  <c r="AF61" i="608"/>
  <c r="AF60" i="608"/>
  <c r="AF59" i="608"/>
  <c r="AF58" i="608"/>
  <c r="AF57" i="608"/>
  <c r="AF56" i="608"/>
  <c r="AF55" i="608"/>
  <c r="AF54" i="608"/>
  <c r="AF63" i="608"/>
  <c r="N48" i="608"/>
  <c r="AE50" i="608"/>
  <c r="AD50" i="608"/>
  <c r="AC50" i="608"/>
  <c r="AB50" i="608"/>
  <c r="AA50" i="608"/>
  <c r="Z50" i="608"/>
  <c r="Y50" i="608"/>
  <c r="AF49" i="608"/>
  <c r="AF48" i="608"/>
  <c r="AF47" i="608"/>
  <c r="I47" i="608"/>
  <c r="G47" i="608"/>
  <c r="E47" i="608"/>
  <c r="M48" i="608"/>
  <c r="C47" i="608"/>
  <c r="AF46" i="608"/>
  <c r="AF50" i="608"/>
  <c r="AA44" i="608"/>
  <c r="Z44" i="608"/>
  <c r="Y44" i="608"/>
  <c r="X44" i="608"/>
  <c r="K44" i="608"/>
  <c r="E42" i="608"/>
  <c r="F41" i="608"/>
  <c r="F40" i="608"/>
  <c r="F39" i="608"/>
  <c r="E31" i="608"/>
  <c r="D31" i="608"/>
  <c r="K30" i="608"/>
  <c r="I30" i="608"/>
  <c r="H30" i="608"/>
  <c r="K29" i="608"/>
  <c r="I29" i="608"/>
  <c r="H29" i="608"/>
  <c r="F29" i="608"/>
  <c r="G28" i="608"/>
  <c r="F28" i="608"/>
  <c r="G27" i="608"/>
  <c r="F27" i="608"/>
  <c r="F31" i="608"/>
  <c r="H47" i="608"/>
  <c r="E25" i="608"/>
  <c r="D25" i="608"/>
  <c r="K24" i="608"/>
  <c r="I24" i="608"/>
  <c r="H24" i="608"/>
  <c r="G23" i="608"/>
  <c r="K23" i="608"/>
  <c r="F23" i="608"/>
  <c r="G22" i="608"/>
  <c r="F22" i="608"/>
  <c r="G21" i="608"/>
  <c r="F21" i="608"/>
  <c r="G20" i="608"/>
  <c r="F20" i="608"/>
  <c r="G19" i="608"/>
  <c r="F19" i="608"/>
  <c r="G18" i="608"/>
  <c r="H18" i="608"/>
  <c r="F18" i="608"/>
  <c r="K18" i="608"/>
  <c r="H17" i="608"/>
  <c r="F17" i="608"/>
  <c r="E15" i="608"/>
  <c r="D15" i="608"/>
  <c r="K14" i="608"/>
  <c r="I14" i="608"/>
  <c r="H14" i="608"/>
  <c r="F14" i="608"/>
  <c r="F13" i="608"/>
  <c r="G15" i="608"/>
  <c r="F12" i="608"/>
  <c r="F15" i="608"/>
  <c r="K11" i="608"/>
  <c r="I11" i="608"/>
  <c r="H11" i="608"/>
  <c r="F11" i="608"/>
  <c r="K9" i="608"/>
  <c r="G9" i="608"/>
  <c r="I9" i="608"/>
  <c r="E9" i="608"/>
  <c r="D9" i="608"/>
  <c r="K8" i="608"/>
  <c r="I8" i="608"/>
  <c r="H8" i="608"/>
  <c r="F8" i="608"/>
  <c r="K7" i="608"/>
  <c r="I7" i="608"/>
  <c r="H7" i="608"/>
  <c r="F7" i="608"/>
  <c r="K6" i="608"/>
  <c r="I6" i="608"/>
  <c r="H6" i="608"/>
  <c r="F6" i="608"/>
  <c r="F9" i="608"/>
  <c r="AE63" i="607"/>
  <c r="AD63" i="607"/>
  <c r="AC63" i="607"/>
  <c r="AB63" i="607"/>
  <c r="AA63" i="607"/>
  <c r="Z63" i="607"/>
  <c r="Y63" i="607"/>
  <c r="AF62" i="607"/>
  <c r="AF61" i="607"/>
  <c r="AF60" i="607"/>
  <c r="AF59" i="607"/>
  <c r="AF58" i="607"/>
  <c r="AF57" i="607"/>
  <c r="AF56" i="607"/>
  <c r="AF55" i="607"/>
  <c r="AF54" i="607"/>
  <c r="AF63" i="607"/>
  <c r="N48" i="607"/>
  <c r="AE50" i="607"/>
  <c r="AD50" i="607"/>
  <c r="AC50" i="607"/>
  <c r="AB50" i="607"/>
  <c r="AA50" i="607"/>
  <c r="Z50" i="607"/>
  <c r="Y50" i="607"/>
  <c r="AF49" i="607"/>
  <c r="AF48" i="607"/>
  <c r="AF47" i="607"/>
  <c r="AF50" i="607"/>
  <c r="I47" i="607"/>
  <c r="G47" i="607"/>
  <c r="E47" i="607"/>
  <c r="C47" i="607"/>
  <c r="M48" i="607"/>
  <c r="AF46" i="607"/>
  <c r="AA44" i="607"/>
  <c r="Z44" i="607"/>
  <c r="Y44" i="607"/>
  <c r="X44" i="607"/>
  <c r="K44" i="607"/>
  <c r="E42" i="607"/>
  <c r="D42" i="607"/>
  <c r="F42" i="607"/>
  <c r="F41" i="607"/>
  <c r="F40" i="607"/>
  <c r="F39" i="607"/>
  <c r="F38" i="607"/>
  <c r="E31" i="607"/>
  <c r="D31" i="607"/>
  <c r="K30" i="607"/>
  <c r="I30" i="607"/>
  <c r="H30" i="607"/>
  <c r="K29" i="607"/>
  <c r="I29" i="607"/>
  <c r="H29" i="607"/>
  <c r="F29" i="607"/>
  <c r="G28" i="607"/>
  <c r="I28" i="607"/>
  <c r="F28" i="607"/>
  <c r="K28" i="607"/>
  <c r="G27" i="607"/>
  <c r="G31" i="607"/>
  <c r="F27" i="607"/>
  <c r="F31" i="607"/>
  <c r="H47" i="607"/>
  <c r="E25" i="607"/>
  <c r="D25" i="607"/>
  <c r="K24" i="607"/>
  <c r="I24" i="607"/>
  <c r="H24" i="607"/>
  <c r="G23" i="607"/>
  <c r="F23" i="607"/>
  <c r="G22" i="607"/>
  <c r="F22" i="607"/>
  <c r="G21" i="607"/>
  <c r="F21" i="607"/>
  <c r="G20" i="607"/>
  <c r="F20" i="607"/>
  <c r="G19" i="607"/>
  <c r="I19" i="607"/>
  <c r="F19" i="607"/>
  <c r="G18" i="607"/>
  <c r="H18" i="607"/>
  <c r="F18" i="607"/>
  <c r="I17" i="607"/>
  <c r="H17" i="607"/>
  <c r="F17" i="607"/>
  <c r="K17" i="607"/>
  <c r="E15" i="607"/>
  <c r="D15" i="607"/>
  <c r="K14" i="607"/>
  <c r="I14" i="607"/>
  <c r="H14" i="607"/>
  <c r="F14" i="607"/>
  <c r="F13" i="607"/>
  <c r="H12" i="607"/>
  <c r="F12" i="607"/>
  <c r="K11" i="607"/>
  <c r="I11" i="607"/>
  <c r="H11" i="607"/>
  <c r="F11" i="607"/>
  <c r="G9" i="607"/>
  <c r="I9" i="607"/>
  <c r="E9" i="607"/>
  <c r="D9" i="607"/>
  <c r="K8" i="607"/>
  <c r="I8" i="607"/>
  <c r="H8" i="607"/>
  <c r="F8" i="607"/>
  <c r="K7" i="607"/>
  <c r="I7" i="607"/>
  <c r="H7" i="607"/>
  <c r="F7" i="607"/>
  <c r="K6" i="607"/>
  <c r="I6" i="607"/>
  <c r="H6" i="607"/>
  <c r="F6" i="607"/>
  <c r="F9" i="607"/>
  <c r="AE63" i="606"/>
  <c r="AD63" i="606"/>
  <c r="AC63" i="606"/>
  <c r="AB63" i="606"/>
  <c r="AA63" i="606"/>
  <c r="Z63" i="606"/>
  <c r="Y63" i="606"/>
  <c r="AF62" i="606"/>
  <c r="AF61" i="606"/>
  <c r="AF60" i="606"/>
  <c r="AF59" i="606"/>
  <c r="AF58" i="606"/>
  <c r="AF57" i="606"/>
  <c r="AF56" i="606"/>
  <c r="AF55" i="606"/>
  <c r="AF54" i="606"/>
  <c r="AF63" i="606"/>
  <c r="N48" i="606"/>
  <c r="AE50" i="606"/>
  <c r="AD50" i="606"/>
  <c r="AC50" i="606"/>
  <c r="AB50" i="606"/>
  <c r="AA50" i="606"/>
  <c r="Z50" i="606"/>
  <c r="Y50" i="606"/>
  <c r="AF49" i="606"/>
  <c r="AF48" i="606"/>
  <c r="AF47" i="606"/>
  <c r="I47" i="606"/>
  <c r="G47" i="606"/>
  <c r="E47" i="606"/>
  <c r="C47" i="606"/>
  <c r="AF46" i="606"/>
  <c r="AF50" i="606"/>
  <c r="AA44" i="606"/>
  <c r="Z44" i="606"/>
  <c r="Y44" i="606"/>
  <c r="X44" i="606"/>
  <c r="K44" i="606"/>
  <c r="E42" i="606"/>
  <c r="D42" i="606"/>
  <c r="F42" i="606"/>
  <c r="F41" i="606"/>
  <c r="F40" i="606"/>
  <c r="F39" i="606"/>
  <c r="F38" i="606"/>
  <c r="E31" i="606"/>
  <c r="D31" i="606"/>
  <c r="K30" i="606"/>
  <c r="I30" i="606"/>
  <c r="H30" i="606"/>
  <c r="K29" i="606"/>
  <c r="I29" i="606"/>
  <c r="H29" i="606"/>
  <c r="F29" i="606"/>
  <c r="G28" i="606"/>
  <c r="F28" i="606"/>
  <c r="G27" i="606"/>
  <c r="G31" i="606"/>
  <c r="F27" i="606"/>
  <c r="E25" i="606"/>
  <c r="D25" i="606"/>
  <c r="K24" i="606"/>
  <c r="I24" i="606"/>
  <c r="H24" i="606"/>
  <c r="G23" i="606"/>
  <c r="F23" i="606"/>
  <c r="G22" i="606"/>
  <c r="I22" i="606"/>
  <c r="F22" i="606"/>
  <c r="K22" i="606"/>
  <c r="G21" i="606"/>
  <c r="F21" i="606"/>
  <c r="G20" i="606"/>
  <c r="F20" i="606"/>
  <c r="G19" i="606"/>
  <c r="F19" i="606"/>
  <c r="G18" i="606"/>
  <c r="H18" i="606"/>
  <c r="F18" i="606"/>
  <c r="K17" i="606"/>
  <c r="I17" i="606"/>
  <c r="H17" i="606"/>
  <c r="F17" i="606"/>
  <c r="E15" i="606"/>
  <c r="D15" i="606"/>
  <c r="K14" i="606"/>
  <c r="I14" i="606"/>
  <c r="H14" i="606"/>
  <c r="F14" i="606"/>
  <c r="F13" i="606"/>
  <c r="G12" i="606"/>
  <c r="I12" i="606"/>
  <c r="F12" i="606"/>
  <c r="K11" i="606"/>
  <c r="I11" i="606"/>
  <c r="H11" i="606"/>
  <c r="F11" i="606"/>
  <c r="K9" i="606"/>
  <c r="G9" i="606"/>
  <c r="I9" i="606"/>
  <c r="E9" i="606"/>
  <c r="D9" i="606"/>
  <c r="K8" i="606"/>
  <c r="I8" i="606"/>
  <c r="H8" i="606"/>
  <c r="F8" i="606"/>
  <c r="K7" i="606"/>
  <c r="I7" i="606"/>
  <c r="H7" i="606"/>
  <c r="F7" i="606"/>
  <c r="K6" i="606"/>
  <c r="I6" i="606"/>
  <c r="H6" i="606"/>
  <c r="F6" i="606"/>
  <c r="F9" i="606"/>
  <c r="AE63" i="605"/>
  <c r="AD63" i="605"/>
  <c r="AC63" i="605"/>
  <c r="AB63" i="605"/>
  <c r="AA63" i="605"/>
  <c r="Z63" i="605"/>
  <c r="Y63" i="605"/>
  <c r="AF62" i="605"/>
  <c r="AF61" i="605"/>
  <c r="AF60" i="605"/>
  <c r="AF59" i="605"/>
  <c r="AF58" i="605"/>
  <c r="AF57" i="605"/>
  <c r="AF56" i="605"/>
  <c r="AF55" i="605"/>
  <c r="AF54" i="605"/>
  <c r="AE50" i="605"/>
  <c r="AD50" i="605"/>
  <c r="AC50" i="605"/>
  <c r="AB50" i="605"/>
  <c r="AA50" i="605"/>
  <c r="Z50" i="605"/>
  <c r="Y50" i="605"/>
  <c r="AF49" i="605"/>
  <c r="AF48" i="605"/>
  <c r="AF47" i="605"/>
  <c r="I47" i="605"/>
  <c r="G47" i="605"/>
  <c r="E47" i="605"/>
  <c r="C47" i="605"/>
  <c r="AF46" i="605"/>
  <c r="AA44" i="605"/>
  <c r="Z44" i="605"/>
  <c r="Y44" i="605"/>
  <c r="X44" i="605"/>
  <c r="K44" i="605"/>
  <c r="D42" i="605"/>
  <c r="F41" i="605"/>
  <c r="F40" i="605"/>
  <c r="F39" i="605"/>
  <c r="F38" i="605"/>
  <c r="E31" i="605"/>
  <c r="K30" i="605"/>
  <c r="I30" i="605"/>
  <c r="H30" i="605"/>
  <c r="K29" i="605"/>
  <c r="I29" i="605"/>
  <c r="H29" i="605"/>
  <c r="F29" i="605"/>
  <c r="G28" i="605"/>
  <c r="I28" i="605"/>
  <c r="D31" i="605"/>
  <c r="G27" i="605"/>
  <c r="F27" i="605"/>
  <c r="E25" i="605"/>
  <c r="D25" i="605"/>
  <c r="K24" i="605"/>
  <c r="I24" i="605"/>
  <c r="H24" i="605"/>
  <c r="G23" i="605"/>
  <c r="I23" i="605"/>
  <c r="F23" i="605"/>
  <c r="G22" i="605"/>
  <c r="F22" i="605"/>
  <c r="G21" i="605"/>
  <c r="H21" i="605"/>
  <c r="F21" i="605"/>
  <c r="G20" i="605"/>
  <c r="F20" i="605"/>
  <c r="G19" i="605"/>
  <c r="F19" i="605"/>
  <c r="G18" i="605"/>
  <c r="I18" i="605"/>
  <c r="F18" i="605"/>
  <c r="K17" i="605"/>
  <c r="I17" i="605"/>
  <c r="H17" i="605"/>
  <c r="F17" i="605"/>
  <c r="E15" i="605"/>
  <c r="K14" i="605"/>
  <c r="I14" i="605"/>
  <c r="H14" i="605"/>
  <c r="F14" i="605"/>
  <c r="F13" i="605"/>
  <c r="G12" i="605"/>
  <c r="I12" i="605"/>
  <c r="F12" i="605"/>
  <c r="K11" i="605"/>
  <c r="I11" i="605"/>
  <c r="H11" i="605"/>
  <c r="G9" i="605"/>
  <c r="K9" i="605"/>
  <c r="F9" i="605"/>
  <c r="E9" i="605"/>
  <c r="D9" i="605"/>
  <c r="K8" i="605"/>
  <c r="I8" i="605"/>
  <c r="H8" i="605"/>
  <c r="F8" i="605"/>
  <c r="K7" i="605"/>
  <c r="I7" i="605"/>
  <c r="H7" i="605"/>
  <c r="F7" i="605"/>
  <c r="K6" i="605"/>
  <c r="I6" i="605"/>
  <c r="H6" i="605"/>
  <c r="F6" i="605"/>
  <c r="G12" i="604"/>
  <c r="E39" i="604"/>
  <c r="D28" i="604"/>
  <c r="F28" i="604"/>
  <c r="D11" i="604"/>
  <c r="D15" i="604"/>
  <c r="E12" i="603"/>
  <c r="K23" i="596"/>
  <c r="E25" i="597"/>
  <c r="F25" i="599"/>
  <c r="E24" i="597"/>
  <c r="E40" i="597"/>
  <c r="F25" i="600"/>
  <c r="F25" i="601"/>
  <c r="F25" i="602"/>
  <c r="F25" i="598"/>
  <c r="F23" i="598"/>
  <c r="F24" i="598"/>
  <c r="E42" i="597"/>
  <c r="D24" i="597"/>
  <c r="G25" i="597"/>
  <c r="E40" i="598"/>
  <c r="E42" i="598"/>
  <c r="D40" i="598"/>
  <c r="D42" i="598"/>
  <c r="D25" i="598"/>
  <c r="G25" i="598"/>
  <c r="E40" i="599"/>
  <c r="E42" i="599"/>
  <c r="D40" i="599"/>
  <c r="D42" i="599"/>
  <c r="F11" i="601"/>
  <c r="F11" i="602"/>
  <c r="G22" i="603"/>
  <c r="F22" i="603"/>
  <c r="G21" i="603"/>
  <c r="F21" i="603"/>
  <c r="G20" i="603"/>
  <c r="I20" i="603"/>
  <c r="F20" i="603"/>
  <c r="G19" i="603"/>
  <c r="F19" i="603"/>
  <c r="G18" i="603"/>
  <c r="F18" i="603"/>
  <c r="G17" i="603"/>
  <c r="I17" i="603"/>
  <c r="F17" i="603"/>
  <c r="G11" i="603"/>
  <c r="G15" i="603"/>
  <c r="Y50" i="603"/>
  <c r="Z50" i="603"/>
  <c r="AA50" i="603"/>
  <c r="AB50" i="603"/>
  <c r="AC50" i="603"/>
  <c r="AD50" i="603"/>
  <c r="AE50" i="603"/>
  <c r="N48" i="602"/>
  <c r="N48" i="601"/>
  <c r="N48" i="600"/>
  <c r="N48" i="599"/>
  <c r="AE63" i="604"/>
  <c r="AD63" i="604"/>
  <c r="AC63" i="604"/>
  <c r="AB63" i="604"/>
  <c r="AA63" i="604"/>
  <c r="Z63" i="604"/>
  <c r="Y63" i="604"/>
  <c r="AF62" i="604"/>
  <c r="AF61" i="604"/>
  <c r="AF60" i="604"/>
  <c r="AF59" i="604"/>
  <c r="AF58" i="604"/>
  <c r="AF57" i="604"/>
  <c r="AF56" i="604"/>
  <c r="AF55" i="604"/>
  <c r="AF54" i="604"/>
  <c r="AE50" i="604"/>
  <c r="AD50" i="604"/>
  <c r="AC50" i="604"/>
  <c r="AB50" i="604"/>
  <c r="AA50" i="604"/>
  <c r="Z50" i="604"/>
  <c r="Y50" i="604"/>
  <c r="AF49" i="604"/>
  <c r="AF48" i="604"/>
  <c r="AF47" i="604"/>
  <c r="I47" i="604"/>
  <c r="G47" i="604"/>
  <c r="E47" i="604"/>
  <c r="C47" i="604"/>
  <c r="AF46" i="604"/>
  <c r="AF50" i="604"/>
  <c r="AA44" i="604"/>
  <c r="Z44" i="604"/>
  <c r="Y44" i="604"/>
  <c r="X44" i="604"/>
  <c r="K44" i="604"/>
  <c r="E42" i="604"/>
  <c r="D42" i="604"/>
  <c r="F42" i="604"/>
  <c r="F41" i="604"/>
  <c r="F40" i="604"/>
  <c r="F39" i="604"/>
  <c r="F38" i="604"/>
  <c r="E31" i="604"/>
  <c r="K30" i="604"/>
  <c r="I30" i="604"/>
  <c r="H30" i="604"/>
  <c r="K29" i="604"/>
  <c r="I29" i="604"/>
  <c r="H29" i="604"/>
  <c r="F29" i="604"/>
  <c r="G28" i="604"/>
  <c r="G27" i="604"/>
  <c r="F27" i="604"/>
  <c r="E25" i="604"/>
  <c r="D25" i="604"/>
  <c r="K24" i="604"/>
  <c r="I24" i="604"/>
  <c r="H24" i="604"/>
  <c r="G23" i="604"/>
  <c r="I23" i="604"/>
  <c r="F23" i="604"/>
  <c r="G22" i="604"/>
  <c r="I22" i="604"/>
  <c r="F22" i="604"/>
  <c r="G21" i="604"/>
  <c r="F21" i="604"/>
  <c r="G20" i="604"/>
  <c r="I20" i="604"/>
  <c r="F20" i="604"/>
  <c r="G19" i="604"/>
  <c r="F19" i="604"/>
  <c r="G18" i="604"/>
  <c r="I18" i="604"/>
  <c r="F18" i="604"/>
  <c r="I17" i="604"/>
  <c r="F17" i="604"/>
  <c r="E15" i="604"/>
  <c r="K14" i="604"/>
  <c r="I14" i="604"/>
  <c r="H14" i="604"/>
  <c r="F14" i="604"/>
  <c r="F13" i="604"/>
  <c r="F12" i="604"/>
  <c r="K11" i="604"/>
  <c r="I11" i="604"/>
  <c r="H11" i="604"/>
  <c r="K9" i="604"/>
  <c r="I9" i="604"/>
  <c r="H9" i="604"/>
  <c r="G9" i="604"/>
  <c r="E9" i="604"/>
  <c r="E34" i="604"/>
  <c r="D9" i="604"/>
  <c r="K8" i="604"/>
  <c r="I8" i="604"/>
  <c r="H8" i="604"/>
  <c r="F8" i="604"/>
  <c r="F9" i="604"/>
  <c r="K7" i="604"/>
  <c r="I7" i="604"/>
  <c r="H7" i="604"/>
  <c r="F7" i="604"/>
  <c r="K6" i="604"/>
  <c r="I6" i="604"/>
  <c r="H6" i="604"/>
  <c r="F6" i="604"/>
  <c r="AE63" i="603"/>
  <c r="AD63" i="603"/>
  <c r="AC63" i="603"/>
  <c r="AB63" i="603"/>
  <c r="AA63" i="603"/>
  <c r="Z63" i="603"/>
  <c r="Y63" i="603"/>
  <c r="AF62" i="603"/>
  <c r="AF61" i="603"/>
  <c r="AF60" i="603"/>
  <c r="AF59" i="603"/>
  <c r="AF58" i="603"/>
  <c r="AF57" i="603"/>
  <c r="AF56" i="603"/>
  <c r="AF55" i="603"/>
  <c r="AF54" i="603"/>
  <c r="AF49" i="603"/>
  <c r="AF48" i="603"/>
  <c r="AF47" i="603"/>
  <c r="I47" i="603"/>
  <c r="G47" i="603"/>
  <c r="E47" i="603"/>
  <c r="C47" i="603"/>
  <c r="AF46" i="603"/>
  <c r="AA44" i="603"/>
  <c r="Z44" i="603"/>
  <c r="Y44" i="603"/>
  <c r="X44" i="603"/>
  <c r="K44" i="603"/>
  <c r="E42" i="603"/>
  <c r="D42" i="603"/>
  <c r="F42" i="603"/>
  <c r="F41" i="603"/>
  <c r="F40" i="603"/>
  <c r="F39" i="603"/>
  <c r="F38" i="603"/>
  <c r="E31" i="603"/>
  <c r="D31" i="603"/>
  <c r="K30" i="603"/>
  <c r="I30" i="603"/>
  <c r="H30" i="603"/>
  <c r="K29" i="603"/>
  <c r="I29" i="603"/>
  <c r="H29" i="603"/>
  <c r="F29" i="603"/>
  <c r="G28" i="603"/>
  <c r="F28" i="603"/>
  <c r="I27" i="603"/>
  <c r="H27" i="603"/>
  <c r="G27" i="603"/>
  <c r="G31" i="603"/>
  <c r="F27" i="603"/>
  <c r="E25" i="603"/>
  <c r="D25" i="603"/>
  <c r="K24" i="603"/>
  <c r="I24" i="603"/>
  <c r="H24" i="603"/>
  <c r="H21" i="603"/>
  <c r="E15" i="603"/>
  <c r="D15" i="603"/>
  <c r="K14" i="603"/>
  <c r="I14" i="603"/>
  <c r="H14" i="603"/>
  <c r="F14" i="603"/>
  <c r="F13" i="603"/>
  <c r="K12" i="603"/>
  <c r="I12" i="603"/>
  <c r="H12" i="603"/>
  <c r="F12" i="603"/>
  <c r="F11" i="603"/>
  <c r="G9" i="603"/>
  <c r="K9" i="603"/>
  <c r="F9" i="603"/>
  <c r="B47" i="603"/>
  <c r="E9" i="603"/>
  <c r="D9" i="603"/>
  <c r="K8" i="603"/>
  <c r="I8" i="603"/>
  <c r="H8" i="603"/>
  <c r="F8" i="603"/>
  <c r="K7" i="603"/>
  <c r="I7" i="603"/>
  <c r="H7" i="603"/>
  <c r="F7" i="603"/>
  <c r="K6" i="603"/>
  <c r="I6" i="603"/>
  <c r="H6" i="603"/>
  <c r="F6" i="603"/>
  <c r="I47" i="602"/>
  <c r="G47" i="602"/>
  <c r="E47" i="602"/>
  <c r="M48" i="602"/>
  <c r="C47" i="602"/>
  <c r="AA44" i="602"/>
  <c r="Z44" i="602"/>
  <c r="Y44" i="602"/>
  <c r="X44" i="602"/>
  <c r="K44" i="602"/>
  <c r="E42" i="602"/>
  <c r="D42" i="602"/>
  <c r="F42" i="602"/>
  <c r="F41" i="602"/>
  <c r="F40" i="602"/>
  <c r="F39" i="602"/>
  <c r="F38" i="602"/>
  <c r="E31" i="602"/>
  <c r="D31" i="602"/>
  <c r="K30" i="602"/>
  <c r="I30" i="602"/>
  <c r="H30" i="602"/>
  <c r="K29" i="602"/>
  <c r="I29" i="602"/>
  <c r="H29" i="602"/>
  <c r="F29" i="602"/>
  <c r="G28" i="602"/>
  <c r="F28" i="602"/>
  <c r="G27" i="602"/>
  <c r="G31" i="602"/>
  <c r="F27" i="602"/>
  <c r="E25" i="602"/>
  <c r="D25" i="602"/>
  <c r="K24" i="602"/>
  <c r="I24" i="602"/>
  <c r="H24" i="602"/>
  <c r="G23" i="602"/>
  <c r="F23" i="602"/>
  <c r="G22" i="602"/>
  <c r="K22" i="602"/>
  <c r="F22" i="602"/>
  <c r="G21" i="602"/>
  <c r="F21" i="602"/>
  <c r="G20" i="602"/>
  <c r="F20" i="602"/>
  <c r="G19" i="602"/>
  <c r="K19" i="602"/>
  <c r="F19" i="602"/>
  <c r="G18" i="602"/>
  <c r="F18" i="602"/>
  <c r="G17" i="602"/>
  <c r="F17" i="602"/>
  <c r="G15" i="602"/>
  <c r="H15" i="602"/>
  <c r="E15" i="602"/>
  <c r="D15" i="602"/>
  <c r="K14" i="602"/>
  <c r="I14" i="602"/>
  <c r="H14" i="602"/>
  <c r="F14" i="602"/>
  <c r="F13" i="602"/>
  <c r="K12" i="602"/>
  <c r="I12" i="602"/>
  <c r="H12" i="602"/>
  <c r="K11" i="602"/>
  <c r="I11" i="602"/>
  <c r="H11" i="602"/>
  <c r="K9" i="602"/>
  <c r="H9" i="602"/>
  <c r="G9" i="602"/>
  <c r="I9" i="602"/>
  <c r="F9" i="602"/>
  <c r="B47" i="602"/>
  <c r="E9" i="602"/>
  <c r="D9" i="602"/>
  <c r="K8" i="602"/>
  <c r="I8" i="602"/>
  <c r="H8" i="602"/>
  <c r="F8" i="602"/>
  <c r="K7" i="602"/>
  <c r="I7" i="602"/>
  <c r="H7" i="602"/>
  <c r="F7" i="602"/>
  <c r="K6" i="602"/>
  <c r="I6" i="602"/>
  <c r="H6" i="602"/>
  <c r="F6" i="602"/>
  <c r="I47" i="601"/>
  <c r="G47" i="601"/>
  <c r="E47" i="601"/>
  <c r="C47" i="601"/>
  <c r="AA44" i="601"/>
  <c r="Z44" i="601"/>
  <c r="Y44" i="601"/>
  <c r="X44" i="601"/>
  <c r="K44" i="601"/>
  <c r="E42" i="601"/>
  <c r="D42" i="601"/>
  <c r="F42" i="601"/>
  <c r="F41" i="601"/>
  <c r="F40" i="601"/>
  <c r="F39" i="601"/>
  <c r="F38" i="601"/>
  <c r="E31" i="601"/>
  <c r="D31" i="601"/>
  <c r="K30" i="601"/>
  <c r="I30" i="601"/>
  <c r="H30" i="601"/>
  <c r="K29" i="601"/>
  <c r="I29" i="601"/>
  <c r="H29" i="601"/>
  <c r="F29" i="601"/>
  <c r="G28" i="601"/>
  <c r="K28" i="601"/>
  <c r="F28" i="601"/>
  <c r="G27" i="601"/>
  <c r="F27" i="601"/>
  <c r="E25" i="601"/>
  <c r="D25" i="601"/>
  <c r="K24" i="601"/>
  <c r="I24" i="601"/>
  <c r="H24" i="601"/>
  <c r="G23" i="601"/>
  <c r="F23" i="601"/>
  <c r="G22" i="601"/>
  <c r="F22" i="601"/>
  <c r="G21" i="601"/>
  <c r="H21" i="601"/>
  <c r="F21" i="601"/>
  <c r="G20" i="601"/>
  <c r="F20" i="601"/>
  <c r="G19" i="601"/>
  <c r="K19" i="601"/>
  <c r="F19" i="601"/>
  <c r="G18" i="601"/>
  <c r="H18" i="601"/>
  <c r="F18" i="601"/>
  <c r="G17" i="601"/>
  <c r="H17" i="601"/>
  <c r="F17" i="601"/>
  <c r="G15" i="601"/>
  <c r="K15" i="601"/>
  <c r="E15" i="601"/>
  <c r="D15" i="601"/>
  <c r="K14" i="601"/>
  <c r="I14" i="601"/>
  <c r="H14" i="601"/>
  <c r="K12" i="601"/>
  <c r="I12" i="601"/>
  <c r="H12" i="601"/>
  <c r="K11" i="601"/>
  <c r="I11" i="601"/>
  <c r="H11" i="601"/>
  <c r="G9" i="601"/>
  <c r="I9" i="601"/>
  <c r="F9" i="601"/>
  <c r="B47" i="601"/>
  <c r="E9" i="601"/>
  <c r="D9" i="601"/>
  <c r="K8" i="601"/>
  <c r="I8" i="601"/>
  <c r="H8" i="601"/>
  <c r="F8" i="601"/>
  <c r="K7" i="601"/>
  <c r="I7" i="601"/>
  <c r="H7" i="601"/>
  <c r="F7" i="601"/>
  <c r="K6" i="601"/>
  <c r="I6" i="601"/>
  <c r="H6" i="601"/>
  <c r="F6" i="601"/>
  <c r="I47" i="600"/>
  <c r="G47" i="600"/>
  <c r="E47" i="600"/>
  <c r="C47" i="600"/>
  <c r="AA44" i="600"/>
  <c r="Z44" i="600"/>
  <c r="Y44" i="600"/>
  <c r="X44" i="600"/>
  <c r="K44" i="600"/>
  <c r="F42" i="600"/>
  <c r="E42" i="600"/>
  <c r="D42" i="600"/>
  <c r="F41" i="600"/>
  <c r="F40" i="600"/>
  <c r="F39" i="600"/>
  <c r="F38" i="600"/>
  <c r="E31" i="600"/>
  <c r="D31" i="600"/>
  <c r="K30" i="600"/>
  <c r="I30" i="600"/>
  <c r="H30" i="600"/>
  <c r="K29" i="600"/>
  <c r="I29" i="600"/>
  <c r="H29" i="600"/>
  <c r="F29" i="600"/>
  <c r="G28" i="600"/>
  <c r="F28" i="600"/>
  <c r="G27" i="600"/>
  <c r="G31" i="600"/>
  <c r="F27" i="600"/>
  <c r="F31" i="600"/>
  <c r="H47" i="600"/>
  <c r="E25" i="600"/>
  <c r="D25" i="600"/>
  <c r="K24" i="600"/>
  <c r="I24" i="600"/>
  <c r="H24" i="600"/>
  <c r="G23" i="600"/>
  <c r="F23" i="600"/>
  <c r="G22" i="600"/>
  <c r="F22" i="600"/>
  <c r="G21" i="600"/>
  <c r="H21" i="600"/>
  <c r="F21" i="600"/>
  <c r="G20" i="600"/>
  <c r="I20" i="600"/>
  <c r="F20" i="600"/>
  <c r="G19" i="600"/>
  <c r="I19" i="600"/>
  <c r="F19" i="600"/>
  <c r="G18" i="600"/>
  <c r="F18" i="600"/>
  <c r="G17" i="600"/>
  <c r="F17" i="600"/>
  <c r="K15" i="600"/>
  <c r="I15" i="600"/>
  <c r="G15" i="600"/>
  <c r="H15" i="600"/>
  <c r="F15" i="600"/>
  <c r="D47" i="600"/>
  <c r="E15" i="600"/>
  <c r="D15" i="600"/>
  <c r="K14" i="600"/>
  <c r="I14" i="600"/>
  <c r="H14" i="600"/>
  <c r="F14" i="600"/>
  <c r="F13" i="600"/>
  <c r="K12" i="600"/>
  <c r="I12" i="600"/>
  <c r="H12" i="600"/>
  <c r="F12" i="600"/>
  <c r="K11" i="600"/>
  <c r="I11" i="600"/>
  <c r="H11" i="600"/>
  <c r="F11" i="600"/>
  <c r="G9" i="600"/>
  <c r="K9" i="600"/>
  <c r="F9" i="600"/>
  <c r="B47" i="600"/>
  <c r="E9" i="600"/>
  <c r="D9" i="600"/>
  <c r="K8" i="600"/>
  <c r="I8" i="600"/>
  <c r="H8" i="600"/>
  <c r="F8" i="600"/>
  <c r="K7" i="600"/>
  <c r="I7" i="600"/>
  <c r="H7" i="600"/>
  <c r="F7" i="600"/>
  <c r="K6" i="600"/>
  <c r="I6" i="600"/>
  <c r="H6" i="600"/>
  <c r="F6" i="600"/>
  <c r="I47" i="599"/>
  <c r="G47" i="599"/>
  <c r="E47" i="599"/>
  <c r="C47" i="599"/>
  <c r="AA44" i="599"/>
  <c r="Z44" i="599"/>
  <c r="Y44" i="599"/>
  <c r="X44" i="599"/>
  <c r="K44" i="599"/>
  <c r="F41" i="599"/>
  <c r="F39" i="599"/>
  <c r="F38" i="599"/>
  <c r="E31" i="599"/>
  <c r="D31" i="599"/>
  <c r="K30" i="599"/>
  <c r="I30" i="599"/>
  <c r="H30" i="599"/>
  <c r="K29" i="599"/>
  <c r="I29" i="599"/>
  <c r="H29" i="599"/>
  <c r="F29" i="599"/>
  <c r="G28" i="599"/>
  <c r="K28" i="599"/>
  <c r="F28" i="599"/>
  <c r="G27" i="599"/>
  <c r="F27" i="599"/>
  <c r="E25" i="599"/>
  <c r="D25" i="599"/>
  <c r="K24" i="599"/>
  <c r="I24" i="599"/>
  <c r="H24" i="599"/>
  <c r="G23" i="599"/>
  <c r="F23" i="599"/>
  <c r="G22" i="599"/>
  <c r="F22" i="599"/>
  <c r="G21" i="599"/>
  <c r="F21" i="599"/>
  <c r="G20" i="599"/>
  <c r="H20" i="599"/>
  <c r="F20" i="599"/>
  <c r="G19" i="599"/>
  <c r="K19" i="599"/>
  <c r="F19" i="599"/>
  <c r="G18" i="599"/>
  <c r="H18" i="599"/>
  <c r="F18" i="599"/>
  <c r="G17" i="599"/>
  <c r="F17" i="599"/>
  <c r="G15" i="599"/>
  <c r="H15" i="599"/>
  <c r="E15" i="599"/>
  <c r="D15" i="599"/>
  <c r="K14" i="599"/>
  <c r="I14" i="599"/>
  <c r="H14" i="599"/>
  <c r="F14" i="599"/>
  <c r="F13" i="599"/>
  <c r="K12" i="599"/>
  <c r="I12" i="599"/>
  <c r="H12" i="599"/>
  <c r="F12" i="599"/>
  <c r="F15" i="599"/>
  <c r="D47" i="599"/>
  <c r="K11" i="599"/>
  <c r="I11" i="599"/>
  <c r="H11" i="599"/>
  <c r="F11" i="599"/>
  <c r="G9" i="599"/>
  <c r="H9" i="599"/>
  <c r="E9" i="599"/>
  <c r="D9" i="599"/>
  <c r="K8" i="599"/>
  <c r="I8" i="599"/>
  <c r="H8" i="599"/>
  <c r="F8" i="599"/>
  <c r="K7" i="599"/>
  <c r="I7" i="599"/>
  <c r="H7" i="599"/>
  <c r="F7" i="599"/>
  <c r="K6" i="599"/>
  <c r="I6" i="599"/>
  <c r="H6" i="599"/>
  <c r="F6" i="599"/>
  <c r="F9" i="599"/>
  <c r="I47" i="598"/>
  <c r="G47" i="598"/>
  <c r="E47" i="598"/>
  <c r="C47" i="598"/>
  <c r="AA44" i="598"/>
  <c r="Z44" i="598"/>
  <c r="Y44" i="598"/>
  <c r="X44" i="598"/>
  <c r="K44" i="598"/>
  <c r="F41" i="598"/>
  <c r="F39" i="598"/>
  <c r="F38" i="598"/>
  <c r="E31" i="598"/>
  <c r="D31" i="598"/>
  <c r="K30" i="598"/>
  <c r="I30" i="598"/>
  <c r="H30" i="598"/>
  <c r="K29" i="598"/>
  <c r="I29" i="598"/>
  <c r="H29" i="598"/>
  <c r="F29" i="598"/>
  <c r="G28" i="598"/>
  <c r="F28" i="598"/>
  <c r="G27" i="598"/>
  <c r="F27" i="598"/>
  <c r="E25" i="598"/>
  <c r="K24" i="598"/>
  <c r="I24" i="598"/>
  <c r="H24" i="598"/>
  <c r="G23" i="598"/>
  <c r="H23" i="598"/>
  <c r="G22" i="598"/>
  <c r="H22" i="598"/>
  <c r="F22" i="598"/>
  <c r="G21" i="598"/>
  <c r="F21" i="598"/>
  <c r="G20" i="598"/>
  <c r="I20" i="598"/>
  <c r="F20" i="598"/>
  <c r="G19" i="598"/>
  <c r="K19" i="598"/>
  <c r="F19" i="598"/>
  <c r="G18" i="598"/>
  <c r="H18" i="598"/>
  <c r="F18" i="598"/>
  <c r="G17" i="598"/>
  <c r="F17" i="598"/>
  <c r="G15" i="598"/>
  <c r="H15" i="598"/>
  <c r="E15" i="598"/>
  <c r="D15" i="598"/>
  <c r="K14" i="598"/>
  <c r="I14" i="598"/>
  <c r="H14" i="598"/>
  <c r="F14" i="598"/>
  <c r="F13" i="598"/>
  <c r="K12" i="598"/>
  <c r="I12" i="598"/>
  <c r="H12" i="598"/>
  <c r="F12" i="598"/>
  <c r="K11" i="598"/>
  <c r="I11" i="598"/>
  <c r="H11" i="598"/>
  <c r="F11" i="598"/>
  <c r="F15" i="598"/>
  <c r="D47" i="598"/>
  <c r="G9" i="598"/>
  <c r="K9" i="598"/>
  <c r="E9" i="598"/>
  <c r="D9" i="598"/>
  <c r="K8" i="598"/>
  <c r="I8" i="598"/>
  <c r="H8" i="598"/>
  <c r="F8" i="598"/>
  <c r="K7" i="598"/>
  <c r="I7" i="598"/>
  <c r="H7" i="598"/>
  <c r="F7" i="598"/>
  <c r="K6" i="598"/>
  <c r="I6" i="598"/>
  <c r="H6" i="598"/>
  <c r="F6" i="598"/>
  <c r="F9" i="598"/>
  <c r="D40" i="597"/>
  <c r="G18" i="597"/>
  <c r="D38" i="596"/>
  <c r="F38" i="596"/>
  <c r="AE63" i="597"/>
  <c r="AD63" i="597"/>
  <c r="AC63" i="597"/>
  <c r="AB63" i="597"/>
  <c r="AA63" i="597"/>
  <c r="Z63" i="597"/>
  <c r="Y63" i="597"/>
  <c r="AF62" i="597"/>
  <c r="AF61" i="597"/>
  <c r="AF60" i="597"/>
  <c r="AF59" i="597"/>
  <c r="AF58" i="597"/>
  <c r="AF57" i="597"/>
  <c r="AF56" i="597"/>
  <c r="AF55" i="597"/>
  <c r="AF54" i="597"/>
  <c r="AF63" i="597"/>
  <c r="N48" i="597"/>
  <c r="AE50" i="597"/>
  <c r="AD50" i="597"/>
  <c r="AC50" i="597"/>
  <c r="AB50" i="597"/>
  <c r="AA50" i="597"/>
  <c r="Z50" i="597"/>
  <c r="Y50" i="597"/>
  <c r="AF49" i="597"/>
  <c r="AF48" i="597"/>
  <c r="AF47" i="597"/>
  <c r="AF50" i="597"/>
  <c r="I47" i="597"/>
  <c r="G47" i="597"/>
  <c r="E47" i="597"/>
  <c r="M48" i="597"/>
  <c r="C47" i="597"/>
  <c r="AF46" i="597"/>
  <c r="AA44" i="597"/>
  <c r="Z44" i="597"/>
  <c r="Y44" i="597"/>
  <c r="X44" i="597"/>
  <c r="K44" i="597"/>
  <c r="D42" i="597"/>
  <c r="F41" i="597"/>
  <c r="F39" i="597"/>
  <c r="F38" i="597"/>
  <c r="E31" i="597"/>
  <c r="D31" i="597"/>
  <c r="K30" i="597"/>
  <c r="I30" i="597"/>
  <c r="H30" i="597"/>
  <c r="K29" i="597"/>
  <c r="I29" i="597"/>
  <c r="H29" i="597"/>
  <c r="F29" i="597"/>
  <c r="G28" i="597"/>
  <c r="F28" i="597"/>
  <c r="G27" i="597"/>
  <c r="G31" i="597"/>
  <c r="F27" i="597"/>
  <c r="D25" i="597"/>
  <c r="K24" i="597"/>
  <c r="I24" i="597"/>
  <c r="H24" i="597"/>
  <c r="F18" i="597"/>
  <c r="G23" i="597"/>
  <c r="F23" i="597"/>
  <c r="G22" i="597"/>
  <c r="F22" i="597"/>
  <c r="G21" i="597"/>
  <c r="I20" i="597"/>
  <c r="F21" i="597"/>
  <c r="G20" i="597"/>
  <c r="K19" i="597"/>
  <c r="F20" i="597"/>
  <c r="G19" i="597"/>
  <c r="H18" i="597"/>
  <c r="F19" i="597"/>
  <c r="G17" i="597"/>
  <c r="F17" i="597"/>
  <c r="K15" i="597"/>
  <c r="I15" i="597"/>
  <c r="H15" i="597"/>
  <c r="G15" i="597"/>
  <c r="F15" i="597"/>
  <c r="D47" i="597"/>
  <c r="E15" i="597"/>
  <c r="D15" i="597"/>
  <c r="K14" i="597"/>
  <c r="I14" i="597"/>
  <c r="H14" i="597"/>
  <c r="F14" i="597"/>
  <c r="F13" i="597"/>
  <c r="K12" i="597"/>
  <c r="I12" i="597"/>
  <c r="H12" i="597"/>
  <c r="F12" i="597"/>
  <c r="K11" i="597"/>
  <c r="I11" i="597"/>
  <c r="H11" i="597"/>
  <c r="F11" i="597"/>
  <c r="F9" i="597"/>
  <c r="B47" i="597"/>
  <c r="E9" i="597"/>
  <c r="D9" i="597"/>
  <c r="K8" i="597"/>
  <c r="I8" i="597"/>
  <c r="H8" i="597"/>
  <c r="F8" i="597"/>
  <c r="K7" i="597"/>
  <c r="I7" i="597"/>
  <c r="H7" i="597"/>
  <c r="F7" i="597"/>
  <c r="K6" i="597"/>
  <c r="F6" i="597"/>
  <c r="G27" i="596"/>
  <c r="G17" i="596"/>
  <c r="G18" i="596"/>
  <c r="H18" i="596"/>
  <c r="G19" i="596"/>
  <c r="G20" i="596"/>
  <c r="G21" i="596"/>
  <c r="H21" i="596"/>
  <c r="G22" i="596"/>
  <c r="AE63" i="596"/>
  <c r="AD63" i="596"/>
  <c r="AC63" i="596"/>
  <c r="AB63" i="596"/>
  <c r="AA63" i="596"/>
  <c r="Z63" i="596"/>
  <c r="Y63" i="596"/>
  <c r="AF62" i="596"/>
  <c r="AF61" i="596"/>
  <c r="AF60" i="596"/>
  <c r="AF59" i="596"/>
  <c r="AF58" i="596"/>
  <c r="AF57" i="596"/>
  <c r="AF56" i="596"/>
  <c r="AF55" i="596"/>
  <c r="AF54" i="596"/>
  <c r="AF63" i="596"/>
  <c r="N48" i="596"/>
  <c r="AE50" i="596"/>
  <c r="AD50" i="596"/>
  <c r="AC50" i="596"/>
  <c r="AB50" i="596"/>
  <c r="AA50" i="596"/>
  <c r="Z50" i="596"/>
  <c r="Y50" i="596"/>
  <c r="AF49" i="596"/>
  <c r="AF48" i="596"/>
  <c r="AF47" i="596"/>
  <c r="I47" i="596"/>
  <c r="G47" i="596"/>
  <c r="E47" i="596"/>
  <c r="C47" i="596"/>
  <c r="M48" i="596"/>
  <c r="AF46" i="596"/>
  <c r="AF50" i="596"/>
  <c r="AA44" i="596"/>
  <c r="Z44" i="596"/>
  <c r="Y44" i="596"/>
  <c r="X44" i="596"/>
  <c r="K44" i="596"/>
  <c r="F41" i="596"/>
  <c r="F40" i="596"/>
  <c r="F39" i="596"/>
  <c r="E42" i="596"/>
  <c r="E31" i="596"/>
  <c r="D31" i="596"/>
  <c r="K30" i="596"/>
  <c r="I30" i="596"/>
  <c r="H30" i="596"/>
  <c r="K29" i="596"/>
  <c r="I29" i="596"/>
  <c r="H29" i="596"/>
  <c r="F29" i="596"/>
  <c r="G28" i="596"/>
  <c r="F28" i="596"/>
  <c r="H27" i="596"/>
  <c r="F27" i="596"/>
  <c r="E25" i="596"/>
  <c r="D25" i="596"/>
  <c r="K24" i="596"/>
  <c r="I24" i="596"/>
  <c r="H24" i="596"/>
  <c r="H23" i="596"/>
  <c r="F23" i="596"/>
  <c r="K22" i="596"/>
  <c r="I22" i="596"/>
  <c r="H22" i="596"/>
  <c r="F22" i="596"/>
  <c r="F21" i="596"/>
  <c r="F20" i="596"/>
  <c r="F19" i="596"/>
  <c r="F18" i="596"/>
  <c r="F17" i="596"/>
  <c r="E15" i="596"/>
  <c r="D15" i="596"/>
  <c r="K14" i="596"/>
  <c r="I14" i="596"/>
  <c r="H14" i="596"/>
  <c r="F14" i="596"/>
  <c r="F13" i="596"/>
  <c r="H12" i="596"/>
  <c r="F12" i="596"/>
  <c r="K11" i="596"/>
  <c r="I11" i="596"/>
  <c r="H11" i="596"/>
  <c r="F11" i="596"/>
  <c r="F15" i="596"/>
  <c r="D47" i="596"/>
  <c r="E9" i="596"/>
  <c r="D9" i="596"/>
  <c r="D34" i="596"/>
  <c r="K8" i="596"/>
  <c r="I8" i="596"/>
  <c r="H8" i="596"/>
  <c r="F8" i="596"/>
  <c r="K7" i="596"/>
  <c r="I7" i="596"/>
  <c r="H7" i="596"/>
  <c r="F7" i="596"/>
  <c r="G6" i="596"/>
  <c r="H6" i="596"/>
  <c r="F6" i="596"/>
  <c r="F9" i="596"/>
  <c r="B47" i="596"/>
  <c r="E38" i="595"/>
  <c r="D38" i="595"/>
  <c r="AE63" i="595"/>
  <c r="AD63" i="595"/>
  <c r="AC63" i="595"/>
  <c r="AB63" i="595"/>
  <c r="AA63" i="595"/>
  <c r="Z63" i="595"/>
  <c r="Y63" i="595"/>
  <c r="AF62" i="595"/>
  <c r="AF61" i="595"/>
  <c r="AF60" i="595"/>
  <c r="AF59" i="595"/>
  <c r="AF58" i="595"/>
  <c r="AF57" i="595"/>
  <c r="AF56" i="595"/>
  <c r="AF55" i="595"/>
  <c r="AF54" i="595"/>
  <c r="AF63" i="595"/>
  <c r="N48" i="595"/>
  <c r="AE50" i="595"/>
  <c r="AD50" i="595"/>
  <c r="AC50" i="595"/>
  <c r="AB50" i="595"/>
  <c r="AA50" i="595"/>
  <c r="Z50" i="595"/>
  <c r="Y50" i="595"/>
  <c r="AF49" i="595"/>
  <c r="AF48" i="595"/>
  <c r="AF47" i="595"/>
  <c r="I47" i="595"/>
  <c r="G47" i="595"/>
  <c r="E47" i="595"/>
  <c r="C47" i="595"/>
  <c r="M48" i="595"/>
  <c r="AF46" i="595"/>
  <c r="AF50" i="595"/>
  <c r="AA44" i="595"/>
  <c r="Z44" i="595"/>
  <c r="Y44" i="595"/>
  <c r="X44" i="595"/>
  <c r="K44" i="595"/>
  <c r="E42" i="595"/>
  <c r="D42" i="595"/>
  <c r="F41" i="595"/>
  <c r="F40" i="595"/>
  <c r="F39" i="595"/>
  <c r="E31" i="595"/>
  <c r="D31" i="595"/>
  <c r="K30" i="595"/>
  <c r="I30" i="595"/>
  <c r="H30" i="595"/>
  <c r="K29" i="595"/>
  <c r="I29" i="595"/>
  <c r="H29" i="595"/>
  <c r="F29" i="595"/>
  <c r="G28" i="595"/>
  <c r="F28" i="595"/>
  <c r="G27" i="595"/>
  <c r="G31" i="595"/>
  <c r="F27" i="595"/>
  <c r="E25" i="595"/>
  <c r="D25" i="595"/>
  <c r="K24" i="595"/>
  <c r="I24" i="595"/>
  <c r="H24" i="595"/>
  <c r="K23" i="595"/>
  <c r="I23" i="595"/>
  <c r="H23" i="595"/>
  <c r="F23" i="595"/>
  <c r="K22" i="595"/>
  <c r="I22" i="595"/>
  <c r="H22" i="595"/>
  <c r="F22" i="595"/>
  <c r="G21" i="595"/>
  <c r="I21" i="595"/>
  <c r="F21" i="595"/>
  <c r="K21" i="595"/>
  <c r="G20" i="595"/>
  <c r="H20" i="595"/>
  <c r="F20" i="595"/>
  <c r="G19" i="595"/>
  <c r="I19" i="595"/>
  <c r="F19" i="595"/>
  <c r="G18" i="595"/>
  <c r="F18" i="595"/>
  <c r="G17" i="595"/>
  <c r="F17" i="595"/>
  <c r="E15" i="595"/>
  <c r="D15" i="595"/>
  <c r="K14" i="595"/>
  <c r="I14" i="595"/>
  <c r="H14" i="595"/>
  <c r="F14" i="595"/>
  <c r="F13" i="595"/>
  <c r="G12" i="595"/>
  <c r="G15" i="595"/>
  <c r="F12" i="595"/>
  <c r="K11" i="595"/>
  <c r="I11" i="595"/>
  <c r="H11" i="595"/>
  <c r="F11" i="595"/>
  <c r="F15" i="595"/>
  <c r="D47" i="595"/>
  <c r="E9" i="595"/>
  <c r="D9" i="595"/>
  <c r="K8" i="595"/>
  <c r="I8" i="595"/>
  <c r="H8" i="595"/>
  <c r="F8" i="595"/>
  <c r="K7" i="595"/>
  <c r="I7" i="595"/>
  <c r="H7" i="595"/>
  <c r="F7" i="595"/>
  <c r="G6" i="595"/>
  <c r="F6" i="595"/>
  <c r="AE63" i="594"/>
  <c r="AD63" i="594"/>
  <c r="AC63" i="594"/>
  <c r="AB63" i="594"/>
  <c r="AA63" i="594"/>
  <c r="Z63" i="594"/>
  <c r="Y63" i="594"/>
  <c r="AF62" i="594"/>
  <c r="AF61" i="594"/>
  <c r="AF60" i="594"/>
  <c r="AF59" i="594"/>
  <c r="AF58" i="594"/>
  <c r="AF57" i="594"/>
  <c r="AF56" i="594"/>
  <c r="AF55" i="594"/>
  <c r="AF54" i="594"/>
  <c r="AF63" i="594"/>
  <c r="N48" i="594"/>
  <c r="AE50" i="594"/>
  <c r="AD50" i="594"/>
  <c r="AC50" i="594"/>
  <c r="AB50" i="594"/>
  <c r="AA50" i="594"/>
  <c r="Z50" i="594"/>
  <c r="Y50" i="594"/>
  <c r="AF49" i="594"/>
  <c r="AF48" i="594"/>
  <c r="AF47" i="594"/>
  <c r="I47" i="594"/>
  <c r="G47" i="594"/>
  <c r="E47" i="594"/>
  <c r="C47" i="594"/>
  <c r="AF46" i="594"/>
  <c r="AF50" i="594"/>
  <c r="AA44" i="594"/>
  <c r="Z44" i="594"/>
  <c r="Y44" i="594"/>
  <c r="X44" i="594"/>
  <c r="K44" i="594"/>
  <c r="D42" i="594"/>
  <c r="F41" i="594"/>
  <c r="F40" i="594"/>
  <c r="F39" i="594"/>
  <c r="F38" i="594"/>
  <c r="E31" i="594"/>
  <c r="D31" i="594"/>
  <c r="K30" i="594"/>
  <c r="I30" i="594"/>
  <c r="H30" i="594"/>
  <c r="K29" i="594"/>
  <c r="I29" i="594"/>
  <c r="H29" i="594"/>
  <c r="F29" i="594"/>
  <c r="G28" i="594"/>
  <c r="F28" i="594"/>
  <c r="G27" i="594"/>
  <c r="H27" i="594"/>
  <c r="F27" i="594"/>
  <c r="K27" i="594"/>
  <c r="E25" i="594"/>
  <c r="D25" i="594"/>
  <c r="K24" i="594"/>
  <c r="I24" i="594"/>
  <c r="H24" i="594"/>
  <c r="K23" i="594"/>
  <c r="I23" i="594"/>
  <c r="H23" i="594"/>
  <c r="F23" i="594"/>
  <c r="K22" i="594"/>
  <c r="I22" i="594"/>
  <c r="H22" i="594"/>
  <c r="F22" i="594"/>
  <c r="G21" i="594"/>
  <c r="I21" i="594"/>
  <c r="F21" i="594"/>
  <c r="G20" i="594"/>
  <c r="H20" i="594"/>
  <c r="F20" i="594"/>
  <c r="G19" i="594"/>
  <c r="I19" i="594"/>
  <c r="F19" i="594"/>
  <c r="G18" i="594"/>
  <c r="F18" i="594"/>
  <c r="G17" i="594"/>
  <c r="F17" i="594"/>
  <c r="E15" i="594"/>
  <c r="D15" i="594"/>
  <c r="K14" i="594"/>
  <c r="I14" i="594"/>
  <c r="H14" i="594"/>
  <c r="F14" i="594"/>
  <c r="F13" i="594"/>
  <c r="G12" i="594"/>
  <c r="G15" i="594"/>
  <c r="F12" i="594"/>
  <c r="K11" i="594"/>
  <c r="I11" i="594"/>
  <c r="H11" i="594"/>
  <c r="F11" i="594"/>
  <c r="E9" i="594"/>
  <c r="D9" i="594"/>
  <c r="K8" i="594"/>
  <c r="I8" i="594"/>
  <c r="H8" i="594"/>
  <c r="F8" i="594"/>
  <c r="K7" i="594"/>
  <c r="I7" i="594"/>
  <c r="H7" i="594"/>
  <c r="F7" i="594"/>
  <c r="G6" i="594"/>
  <c r="G9" i="594"/>
  <c r="F6" i="594"/>
  <c r="F9" i="594"/>
  <c r="B47" i="594"/>
  <c r="E38" i="593"/>
  <c r="K34" i="624"/>
  <c r="I34" i="624"/>
  <c r="H34" i="624"/>
  <c r="D47" i="620"/>
  <c r="K48" i="620"/>
  <c r="D47" i="621"/>
  <c r="K48" i="621"/>
  <c r="K25" i="620"/>
  <c r="F34" i="620"/>
  <c r="K15" i="620"/>
  <c r="I15" i="620"/>
  <c r="H15" i="620"/>
  <c r="G34" i="620"/>
  <c r="D47" i="619"/>
  <c r="K48" i="619"/>
  <c r="F34" i="619"/>
  <c r="I31" i="619"/>
  <c r="H31" i="619"/>
  <c r="K31" i="619"/>
  <c r="K15" i="619"/>
  <c r="I15" i="619"/>
  <c r="H15" i="619"/>
  <c r="I25" i="619"/>
  <c r="H25" i="619"/>
  <c r="K25" i="619"/>
  <c r="G34" i="619"/>
  <c r="K20" i="618"/>
  <c r="M48" i="618"/>
  <c r="I17" i="618"/>
  <c r="H20" i="618"/>
  <c r="D34" i="618"/>
  <c r="K23" i="618"/>
  <c r="F25" i="618"/>
  <c r="F47" i="618"/>
  <c r="K21" i="618"/>
  <c r="K22" i="618"/>
  <c r="E34" i="618"/>
  <c r="I31" i="618"/>
  <c r="H31" i="618"/>
  <c r="K31" i="618"/>
  <c r="F42" i="618"/>
  <c r="H19" i="618"/>
  <c r="H22" i="618"/>
  <c r="G15" i="618"/>
  <c r="I22" i="618"/>
  <c r="H9" i="618"/>
  <c r="I9" i="618"/>
  <c r="I18" i="618"/>
  <c r="F11" i="618"/>
  <c r="F15" i="618"/>
  <c r="F39" i="618"/>
  <c r="K19" i="618"/>
  <c r="I20" i="618"/>
  <c r="K12" i="618"/>
  <c r="G25" i="618"/>
  <c r="K27" i="618"/>
  <c r="K18" i="618"/>
  <c r="H27" i="618"/>
  <c r="H12" i="618"/>
  <c r="I27" i="618"/>
  <c r="H21" i="618"/>
  <c r="I21" i="618"/>
  <c r="H23" i="618"/>
  <c r="I23" i="618"/>
  <c r="F42" i="617"/>
  <c r="K21" i="617"/>
  <c r="F15" i="617"/>
  <c r="I27" i="617"/>
  <c r="F31" i="617"/>
  <c r="H47" i="617"/>
  <c r="D34" i="617"/>
  <c r="E34" i="617"/>
  <c r="K22" i="617"/>
  <c r="K23" i="617"/>
  <c r="F25" i="617"/>
  <c r="F47" i="617"/>
  <c r="H31" i="617"/>
  <c r="K31" i="617"/>
  <c r="I31" i="617"/>
  <c r="B47" i="617"/>
  <c r="I25" i="617"/>
  <c r="H25" i="617"/>
  <c r="G34" i="617"/>
  <c r="H28" i="617"/>
  <c r="I28" i="617"/>
  <c r="H21" i="617"/>
  <c r="K20" i="617"/>
  <c r="H18" i="617"/>
  <c r="I18" i="617"/>
  <c r="H9" i="617"/>
  <c r="K18" i="617"/>
  <c r="I9" i="617"/>
  <c r="H19" i="617"/>
  <c r="H20" i="617"/>
  <c r="H27" i="617"/>
  <c r="H23" i="617"/>
  <c r="I21" i="617"/>
  <c r="H22" i="617"/>
  <c r="H15" i="617"/>
  <c r="I15" i="617"/>
  <c r="I23" i="617"/>
  <c r="I22" i="617"/>
  <c r="M48" i="616"/>
  <c r="I17" i="616"/>
  <c r="D34" i="616"/>
  <c r="F25" i="616"/>
  <c r="F31" i="616"/>
  <c r="K28" i="616"/>
  <c r="K19" i="616"/>
  <c r="K20" i="616"/>
  <c r="K22" i="616"/>
  <c r="B47" i="616"/>
  <c r="I22" i="616"/>
  <c r="H28" i="616"/>
  <c r="K17" i="616"/>
  <c r="H20" i="616"/>
  <c r="G25" i="616"/>
  <c r="I28" i="616"/>
  <c r="G31" i="616"/>
  <c r="I20" i="616"/>
  <c r="H18" i="616"/>
  <c r="I18" i="616"/>
  <c r="H23" i="616"/>
  <c r="I23" i="616"/>
  <c r="I21" i="616"/>
  <c r="H27" i="616"/>
  <c r="H19" i="616"/>
  <c r="I27" i="616"/>
  <c r="I19" i="616"/>
  <c r="K28" i="615"/>
  <c r="H28" i="615"/>
  <c r="I28" i="615"/>
  <c r="K12" i="615"/>
  <c r="K22" i="615"/>
  <c r="E34" i="615"/>
  <c r="K27" i="615"/>
  <c r="F25" i="615"/>
  <c r="D34" i="615"/>
  <c r="F15" i="614"/>
  <c r="F25" i="614"/>
  <c r="K20" i="615"/>
  <c r="G25" i="615"/>
  <c r="H17" i="615"/>
  <c r="H21" i="615"/>
  <c r="H18" i="615"/>
  <c r="K18" i="615"/>
  <c r="K23" i="615"/>
  <c r="I25" i="615"/>
  <c r="H25" i="615"/>
  <c r="B47" i="615"/>
  <c r="K19" i="615"/>
  <c r="I17" i="615"/>
  <c r="H22" i="615"/>
  <c r="I22" i="615"/>
  <c r="G31" i="615"/>
  <c r="K17" i="615"/>
  <c r="H20" i="615"/>
  <c r="G15" i="615"/>
  <c r="H23" i="615"/>
  <c r="H12" i="615"/>
  <c r="I12" i="615"/>
  <c r="I21" i="615"/>
  <c r="H27" i="615"/>
  <c r="H19" i="615"/>
  <c r="I27" i="615"/>
  <c r="K21" i="614"/>
  <c r="H21" i="614"/>
  <c r="K27" i="614"/>
  <c r="G25" i="614"/>
  <c r="M48" i="614"/>
  <c r="K19" i="614"/>
  <c r="H23" i="614"/>
  <c r="I19" i="614"/>
  <c r="K23" i="614"/>
  <c r="F31" i="614"/>
  <c r="K18" i="614"/>
  <c r="K20" i="614"/>
  <c r="K12" i="614"/>
  <c r="D34" i="614"/>
  <c r="E34" i="614"/>
  <c r="I25" i="614"/>
  <c r="H25" i="614"/>
  <c r="H17" i="614"/>
  <c r="I17" i="614"/>
  <c r="H22" i="614"/>
  <c r="B47" i="614"/>
  <c r="I22" i="614"/>
  <c r="G31" i="614"/>
  <c r="K17" i="614"/>
  <c r="H20" i="614"/>
  <c r="I20" i="614"/>
  <c r="H18" i="614"/>
  <c r="G15" i="614"/>
  <c r="I18" i="614"/>
  <c r="H12" i="614"/>
  <c r="H27" i="614"/>
  <c r="K20" i="613"/>
  <c r="F15" i="613"/>
  <c r="G15" i="613"/>
  <c r="H12" i="613"/>
  <c r="I12" i="613"/>
  <c r="K27" i="613"/>
  <c r="D34" i="613"/>
  <c r="F25" i="613"/>
  <c r="E34" i="613"/>
  <c r="K18" i="613"/>
  <c r="M48" i="613"/>
  <c r="G25" i="613"/>
  <c r="B47" i="613"/>
  <c r="I25" i="613"/>
  <c r="H25" i="613"/>
  <c r="I22" i="613"/>
  <c r="H28" i="613"/>
  <c r="K19" i="613"/>
  <c r="I17" i="613"/>
  <c r="K17" i="613"/>
  <c r="H20" i="613"/>
  <c r="K22" i="613"/>
  <c r="I28" i="613"/>
  <c r="G31" i="613"/>
  <c r="I20" i="613"/>
  <c r="H18" i="613"/>
  <c r="H23" i="613"/>
  <c r="I23" i="613"/>
  <c r="H21" i="613"/>
  <c r="I21" i="613"/>
  <c r="H27" i="613"/>
  <c r="H19" i="613"/>
  <c r="I27" i="613"/>
  <c r="K21" i="612"/>
  <c r="K28" i="612"/>
  <c r="K15" i="612"/>
  <c r="H27" i="612"/>
  <c r="H22" i="612"/>
  <c r="I23" i="612"/>
  <c r="K18" i="612"/>
  <c r="H18" i="612"/>
  <c r="I27" i="612"/>
  <c r="K23" i="612"/>
  <c r="N48" i="612"/>
  <c r="K20" i="612"/>
  <c r="F25" i="612"/>
  <c r="I21" i="612"/>
  <c r="F15" i="612"/>
  <c r="G25" i="612"/>
  <c r="F31" i="612"/>
  <c r="M48" i="612"/>
  <c r="F42" i="612"/>
  <c r="D34" i="612"/>
  <c r="E34" i="612"/>
  <c r="I31" i="612"/>
  <c r="H31" i="612"/>
  <c r="K31" i="612"/>
  <c r="H21" i="612"/>
  <c r="H9" i="612"/>
  <c r="I19" i="612"/>
  <c r="K27" i="612"/>
  <c r="I9" i="612"/>
  <c r="H17" i="612"/>
  <c r="K19" i="612"/>
  <c r="I17" i="612"/>
  <c r="K17" i="612"/>
  <c r="I22" i="612"/>
  <c r="H28" i="612"/>
  <c r="H20" i="612"/>
  <c r="I28" i="612"/>
  <c r="F15" i="611"/>
  <c r="D47" i="611"/>
  <c r="E34" i="611"/>
  <c r="F31" i="611"/>
  <c r="H47" i="611"/>
  <c r="K28" i="611"/>
  <c r="D34" i="611"/>
  <c r="F25" i="611"/>
  <c r="F47" i="611"/>
  <c r="K23" i="611"/>
  <c r="G25" i="611"/>
  <c r="I25" i="611"/>
  <c r="H21" i="611"/>
  <c r="K19" i="611"/>
  <c r="B47" i="611"/>
  <c r="I31" i="611"/>
  <c r="H31" i="611"/>
  <c r="G34" i="611"/>
  <c r="H18" i="611"/>
  <c r="K20" i="611"/>
  <c r="I18" i="611"/>
  <c r="H23" i="611"/>
  <c r="I23" i="611"/>
  <c r="I21" i="611"/>
  <c r="H27" i="611"/>
  <c r="H19" i="611"/>
  <c r="I27" i="611"/>
  <c r="K27" i="611"/>
  <c r="H22" i="611"/>
  <c r="I22" i="611"/>
  <c r="H28" i="611"/>
  <c r="K17" i="611"/>
  <c r="H20" i="611"/>
  <c r="I28" i="611"/>
  <c r="F31" i="610"/>
  <c r="H47" i="610"/>
  <c r="K28" i="610"/>
  <c r="D34" i="610"/>
  <c r="K20" i="610"/>
  <c r="K21" i="610"/>
  <c r="E34" i="610"/>
  <c r="F25" i="610"/>
  <c r="F47" i="610"/>
  <c r="K19" i="610"/>
  <c r="G25" i="610"/>
  <c r="H17" i="610"/>
  <c r="I17" i="610"/>
  <c r="M48" i="610"/>
  <c r="K17" i="610"/>
  <c r="H22" i="610"/>
  <c r="B47" i="610"/>
  <c r="I25" i="610"/>
  <c r="H25" i="610"/>
  <c r="G34" i="610"/>
  <c r="K31" i="610"/>
  <c r="I31" i="610"/>
  <c r="H31" i="610"/>
  <c r="I23" i="610"/>
  <c r="D42" i="610"/>
  <c r="F42" i="610"/>
  <c r="I21" i="610"/>
  <c r="H27" i="610"/>
  <c r="K18" i="610"/>
  <c r="H21" i="610"/>
  <c r="K23" i="610"/>
  <c r="H19" i="610"/>
  <c r="I27" i="610"/>
  <c r="K27" i="610"/>
  <c r="I22" i="610"/>
  <c r="H28" i="610"/>
  <c r="H20" i="610"/>
  <c r="I28" i="610"/>
  <c r="I20" i="610"/>
  <c r="H18" i="610"/>
  <c r="F42" i="609"/>
  <c r="K23" i="609"/>
  <c r="F25" i="609"/>
  <c r="K19" i="609"/>
  <c r="K28" i="609"/>
  <c r="D34" i="609"/>
  <c r="K17" i="609"/>
  <c r="K28" i="608"/>
  <c r="D42" i="608"/>
  <c r="F42" i="608"/>
  <c r="E34" i="608"/>
  <c r="K17" i="608"/>
  <c r="K22" i="608"/>
  <c r="K21" i="608"/>
  <c r="K20" i="608"/>
  <c r="F25" i="608"/>
  <c r="D34" i="608"/>
  <c r="E34" i="607"/>
  <c r="F15" i="607"/>
  <c r="K23" i="607"/>
  <c r="K22" i="607"/>
  <c r="K21" i="607"/>
  <c r="K20" i="607"/>
  <c r="D34" i="607"/>
  <c r="F25" i="607"/>
  <c r="K23" i="606"/>
  <c r="K20" i="606"/>
  <c r="K28" i="606"/>
  <c r="F31" i="606"/>
  <c r="H47" i="606"/>
  <c r="F25" i="606"/>
  <c r="F47" i="606"/>
  <c r="K21" i="606"/>
  <c r="D34" i="606"/>
  <c r="F15" i="606"/>
  <c r="D47" i="606"/>
  <c r="E34" i="606"/>
  <c r="K22" i="605"/>
  <c r="G25" i="609"/>
  <c r="I25" i="609"/>
  <c r="H18" i="609"/>
  <c r="I18" i="609"/>
  <c r="H23" i="609"/>
  <c r="K18" i="609"/>
  <c r="I23" i="609"/>
  <c r="M48" i="609"/>
  <c r="G15" i="609"/>
  <c r="I15" i="609"/>
  <c r="K20" i="609"/>
  <c r="I31" i="609"/>
  <c r="H31" i="609"/>
  <c r="K31" i="609"/>
  <c r="H25" i="609"/>
  <c r="H12" i="609"/>
  <c r="H21" i="609"/>
  <c r="H27" i="609"/>
  <c r="K12" i="609"/>
  <c r="K15" i="609"/>
  <c r="H19" i="609"/>
  <c r="K21" i="609"/>
  <c r="I27" i="609"/>
  <c r="H9" i="609"/>
  <c r="I19" i="609"/>
  <c r="K27" i="609"/>
  <c r="H22" i="609"/>
  <c r="I22" i="609"/>
  <c r="H28" i="609"/>
  <c r="H20" i="609"/>
  <c r="I28" i="609"/>
  <c r="H22" i="608"/>
  <c r="I22" i="608"/>
  <c r="I18" i="608"/>
  <c r="G31" i="608"/>
  <c r="K31" i="608"/>
  <c r="G25" i="608"/>
  <c r="I25" i="608"/>
  <c r="H23" i="608"/>
  <c r="I23" i="608"/>
  <c r="K15" i="608"/>
  <c r="I15" i="608"/>
  <c r="H15" i="608"/>
  <c r="I31" i="608"/>
  <c r="H31" i="608"/>
  <c r="H12" i="608"/>
  <c r="H21" i="608"/>
  <c r="I12" i="608"/>
  <c r="I21" i="608"/>
  <c r="H27" i="608"/>
  <c r="K12" i="608"/>
  <c r="H19" i="608"/>
  <c r="I27" i="608"/>
  <c r="H9" i="608"/>
  <c r="I19" i="608"/>
  <c r="K27" i="608"/>
  <c r="K19" i="608"/>
  <c r="H28" i="608"/>
  <c r="H20" i="608"/>
  <c r="I28" i="608"/>
  <c r="I20" i="608"/>
  <c r="K18" i="607"/>
  <c r="H23" i="607"/>
  <c r="I23" i="607"/>
  <c r="I20" i="607"/>
  <c r="I18" i="607"/>
  <c r="I31" i="607"/>
  <c r="H31" i="607"/>
  <c r="K31" i="607"/>
  <c r="H21" i="607"/>
  <c r="I21" i="607"/>
  <c r="H27" i="607"/>
  <c r="K12" i="607"/>
  <c r="K27" i="607"/>
  <c r="K9" i="607"/>
  <c r="H22" i="607"/>
  <c r="I12" i="607"/>
  <c r="I27" i="607"/>
  <c r="K19" i="607"/>
  <c r="I22" i="607"/>
  <c r="H28" i="607"/>
  <c r="H20" i="607"/>
  <c r="G25" i="607"/>
  <c r="G15" i="607"/>
  <c r="H19" i="607"/>
  <c r="H9" i="607"/>
  <c r="H22" i="606"/>
  <c r="I18" i="606"/>
  <c r="M48" i="606"/>
  <c r="K18" i="606"/>
  <c r="G25" i="606"/>
  <c r="I25" i="606"/>
  <c r="I23" i="606"/>
  <c r="H23" i="606"/>
  <c r="I31" i="606"/>
  <c r="H31" i="606"/>
  <c r="G15" i="606"/>
  <c r="H12" i="606"/>
  <c r="H21" i="606"/>
  <c r="I21" i="606"/>
  <c r="H27" i="606"/>
  <c r="K12" i="606"/>
  <c r="H19" i="606"/>
  <c r="I27" i="606"/>
  <c r="H9" i="606"/>
  <c r="I19" i="606"/>
  <c r="K27" i="606"/>
  <c r="K19" i="606"/>
  <c r="H28" i="606"/>
  <c r="H20" i="606"/>
  <c r="I28" i="606"/>
  <c r="I20" i="606"/>
  <c r="G31" i="605"/>
  <c r="I31" i="605"/>
  <c r="AF63" i="605"/>
  <c r="N48" i="605"/>
  <c r="AF50" i="605"/>
  <c r="M48" i="605"/>
  <c r="F42" i="605"/>
  <c r="K20" i="605"/>
  <c r="K19" i="605"/>
  <c r="E34" i="605"/>
  <c r="F25" i="605"/>
  <c r="F47" i="605"/>
  <c r="D34" i="605"/>
  <c r="I21" i="605"/>
  <c r="H27" i="605"/>
  <c r="H9" i="605"/>
  <c r="K12" i="605"/>
  <c r="H19" i="605"/>
  <c r="K21" i="605"/>
  <c r="I27" i="605"/>
  <c r="H22" i="605"/>
  <c r="F28" i="605"/>
  <c r="K28" i="605"/>
  <c r="G15" i="605"/>
  <c r="K18" i="605"/>
  <c r="H12" i="605"/>
  <c r="K23" i="605"/>
  <c r="I9" i="605"/>
  <c r="I19" i="605"/>
  <c r="K27" i="605"/>
  <c r="I22" i="605"/>
  <c r="H20" i="605"/>
  <c r="G25" i="605"/>
  <c r="H28" i="605"/>
  <c r="F11" i="605"/>
  <c r="F15" i="605"/>
  <c r="D47" i="605"/>
  <c r="I20" i="605"/>
  <c r="H18" i="605"/>
  <c r="H23" i="605"/>
  <c r="G15" i="604"/>
  <c r="K12" i="604"/>
  <c r="H12" i="604"/>
  <c r="I12" i="604"/>
  <c r="D31" i="604"/>
  <c r="D34" i="604"/>
  <c r="F31" i="604"/>
  <c r="K31" i="604"/>
  <c r="F25" i="604"/>
  <c r="K21" i="604"/>
  <c r="F11" i="604"/>
  <c r="F15" i="604"/>
  <c r="K15" i="604"/>
  <c r="K27" i="604"/>
  <c r="F25" i="603"/>
  <c r="K19" i="603"/>
  <c r="K28" i="603"/>
  <c r="I23" i="596"/>
  <c r="F24" i="597"/>
  <c r="F25" i="597"/>
  <c r="F31" i="597"/>
  <c r="K31" i="597"/>
  <c r="F40" i="597"/>
  <c r="F40" i="598"/>
  <c r="F42" i="599"/>
  <c r="F40" i="599"/>
  <c r="K15" i="602"/>
  <c r="I15" i="602"/>
  <c r="AF63" i="604"/>
  <c r="N48" i="604"/>
  <c r="G31" i="604"/>
  <c r="K17" i="604"/>
  <c r="E34" i="603"/>
  <c r="F31" i="603"/>
  <c r="K31" i="603"/>
  <c r="K23" i="603"/>
  <c r="K18" i="603"/>
  <c r="F15" i="603"/>
  <c r="D34" i="603"/>
  <c r="K22" i="603"/>
  <c r="I15" i="603"/>
  <c r="K15" i="603"/>
  <c r="H11" i="603"/>
  <c r="I11" i="603"/>
  <c r="K11" i="603"/>
  <c r="K21" i="603"/>
  <c r="AF63" i="603"/>
  <c r="N48" i="603"/>
  <c r="H22" i="603"/>
  <c r="K27" i="603"/>
  <c r="AF50" i="603"/>
  <c r="F15" i="602"/>
  <c r="F31" i="602"/>
  <c r="E34" i="602"/>
  <c r="K23" i="602"/>
  <c r="K21" i="602"/>
  <c r="K20" i="602"/>
  <c r="K28" i="602"/>
  <c r="K18" i="602"/>
  <c r="K17" i="602"/>
  <c r="D34" i="602"/>
  <c r="I17" i="602"/>
  <c r="I21" i="602"/>
  <c r="H21" i="602"/>
  <c r="H18" i="602"/>
  <c r="I18" i="602"/>
  <c r="H23" i="602"/>
  <c r="I23" i="602"/>
  <c r="F31" i="601"/>
  <c r="H47" i="601"/>
  <c r="D34" i="601"/>
  <c r="F15" i="601"/>
  <c r="K27" i="601"/>
  <c r="K23" i="601"/>
  <c r="K22" i="601"/>
  <c r="K20" i="601"/>
  <c r="F47" i="601"/>
  <c r="E34" i="601"/>
  <c r="I20" i="601"/>
  <c r="I27" i="601"/>
  <c r="E34" i="600"/>
  <c r="K28" i="600"/>
  <c r="K23" i="600"/>
  <c r="K22" i="600"/>
  <c r="F47" i="600"/>
  <c r="K48" i="600"/>
  <c r="K18" i="600"/>
  <c r="D34" i="600"/>
  <c r="I21" i="600"/>
  <c r="K21" i="600"/>
  <c r="G25" i="600"/>
  <c r="H25" i="600"/>
  <c r="M48" i="600"/>
  <c r="E34" i="599"/>
  <c r="D34" i="599"/>
  <c r="K23" i="599"/>
  <c r="K22" i="599"/>
  <c r="K21" i="599"/>
  <c r="F47" i="599"/>
  <c r="F31" i="599"/>
  <c r="H23" i="599"/>
  <c r="K18" i="599"/>
  <c r="I23" i="599"/>
  <c r="G25" i="599"/>
  <c r="M48" i="598"/>
  <c r="F42" i="598"/>
  <c r="F47" i="598"/>
  <c r="F42" i="597"/>
  <c r="K20" i="599"/>
  <c r="I20" i="599"/>
  <c r="G31" i="599"/>
  <c r="K31" i="599"/>
  <c r="I18" i="599"/>
  <c r="M48" i="599"/>
  <c r="H18" i="600"/>
  <c r="I18" i="600"/>
  <c r="K20" i="600"/>
  <c r="H23" i="601"/>
  <c r="M48" i="601"/>
  <c r="H20" i="601"/>
  <c r="I23" i="601"/>
  <c r="I21" i="601"/>
  <c r="I18" i="601"/>
  <c r="K21" i="601"/>
  <c r="K18" i="601"/>
  <c r="G31" i="601"/>
  <c r="I31" i="601"/>
  <c r="H27" i="601"/>
  <c r="H22" i="602"/>
  <c r="I22" i="602"/>
  <c r="H18" i="603"/>
  <c r="I18" i="603"/>
  <c r="M48" i="603"/>
  <c r="I23" i="603"/>
  <c r="K20" i="603"/>
  <c r="H23" i="603"/>
  <c r="I21" i="603"/>
  <c r="I21" i="604"/>
  <c r="H18" i="604"/>
  <c r="K18" i="604"/>
  <c r="H22" i="604"/>
  <c r="K22" i="604"/>
  <c r="H27" i="604"/>
  <c r="G25" i="604"/>
  <c r="I25" i="604"/>
  <c r="M48" i="604"/>
  <c r="H23" i="604"/>
  <c r="H17" i="604"/>
  <c r="H20" i="604"/>
  <c r="K23" i="604"/>
  <c r="K20" i="604"/>
  <c r="B47" i="604"/>
  <c r="I31" i="604"/>
  <c r="H31" i="604"/>
  <c r="H15" i="604"/>
  <c r="I15" i="604"/>
  <c r="H21" i="604"/>
  <c r="H19" i="604"/>
  <c r="I27" i="604"/>
  <c r="I19" i="604"/>
  <c r="K19" i="604"/>
  <c r="H28" i="604"/>
  <c r="I28" i="604"/>
  <c r="K28" i="604"/>
  <c r="I31" i="603"/>
  <c r="H31" i="603"/>
  <c r="H15" i="603"/>
  <c r="H19" i="603"/>
  <c r="H9" i="603"/>
  <c r="I19" i="603"/>
  <c r="I9" i="603"/>
  <c r="H17" i="603"/>
  <c r="K17" i="603"/>
  <c r="I22" i="603"/>
  <c r="H28" i="603"/>
  <c r="H20" i="603"/>
  <c r="G25" i="603"/>
  <c r="I28" i="603"/>
  <c r="I31" i="602"/>
  <c r="H31" i="602"/>
  <c r="H19" i="602"/>
  <c r="I27" i="602"/>
  <c r="K27" i="602"/>
  <c r="H27" i="602"/>
  <c r="I19" i="602"/>
  <c r="H17" i="602"/>
  <c r="H20" i="602"/>
  <c r="G25" i="602"/>
  <c r="I28" i="602"/>
  <c r="H28" i="602"/>
  <c r="I20" i="602"/>
  <c r="H31" i="600"/>
  <c r="K31" i="600"/>
  <c r="I31" i="600"/>
  <c r="H23" i="600"/>
  <c r="H15" i="601"/>
  <c r="I23" i="600"/>
  <c r="I15" i="601"/>
  <c r="H19" i="601"/>
  <c r="H9" i="600"/>
  <c r="I9" i="600"/>
  <c r="H17" i="600"/>
  <c r="K19" i="600"/>
  <c r="K9" i="601"/>
  <c r="I17" i="601"/>
  <c r="H22" i="601"/>
  <c r="I27" i="600"/>
  <c r="I19" i="601"/>
  <c r="I17" i="600"/>
  <c r="H22" i="600"/>
  <c r="K17" i="601"/>
  <c r="I22" i="601"/>
  <c r="H28" i="601"/>
  <c r="H27" i="600"/>
  <c r="H19" i="600"/>
  <c r="K17" i="600"/>
  <c r="I22" i="600"/>
  <c r="H28" i="600"/>
  <c r="G25" i="601"/>
  <c r="I28" i="601"/>
  <c r="H9" i="601"/>
  <c r="K27" i="600"/>
  <c r="H20" i="600"/>
  <c r="I28" i="600"/>
  <c r="I25" i="599"/>
  <c r="H25" i="599"/>
  <c r="B47" i="599"/>
  <c r="I15" i="599"/>
  <c r="H21" i="599"/>
  <c r="K15" i="599"/>
  <c r="I21" i="599"/>
  <c r="H27" i="599"/>
  <c r="I27" i="599"/>
  <c r="I19" i="599"/>
  <c r="K27" i="599"/>
  <c r="I9" i="599"/>
  <c r="H17" i="599"/>
  <c r="K9" i="599"/>
  <c r="I17" i="599"/>
  <c r="H22" i="599"/>
  <c r="K17" i="599"/>
  <c r="I22" i="599"/>
  <c r="H28" i="599"/>
  <c r="H19" i="599"/>
  <c r="I28" i="599"/>
  <c r="N48" i="598"/>
  <c r="I23" i="598"/>
  <c r="H25" i="598"/>
  <c r="G31" i="598"/>
  <c r="I31" i="598"/>
  <c r="K18" i="598"/>
  <c r="K23" i="598"/>
  <c r="I17" i="598"/>
  <c r="I18" i="598"/>
  <c r="F31" i="598"/>
  <c r="K28" i="598"/>
  <c r="K21" i="598"/>
  <c r="K22" i="598"/>
  <c r="E34" i="598"/>
  <c r="D34" i="598"/>
  <c r="K20" i="598"/>
  <c r="B47" i="598"/>
  <c r="F34" i="598"/>
  <c r="H31" i="598"/>
  <c r="I15" i="598"/>
  <c r="H21" i="598"/>
  <c r="I21" i="598"/>
  <c r="H27" i="598"/>
  <c r="H19" i="598"/>
  <c r="I27" i="598"/>
  <c r="H9" i="598"/>
  <c r="I19" i="598"/>
  <c r="K27" i="598"/>
  <c r="I9" i="598"/>
  <c r="H17" i="598"/>
  <c r="K15" i="598"/>
  <c r="K17" i="598"/>
  <c r="I22" i="598"/>
  <c r="H28" i="598"/>
  <c r="H20" i="598"/>
  <c r="I28" i="598"/>
  <c r="E34" i="597"/>
  <c r="H23" i="597"/>
  <c r="I23" i="597"/>
  <c r="K23" i="597"/>
  <c r="K22" i="597"/>
  <c r="K21" i="597"/>
  <c r="K28" i="597"/>
  <c r="K17" i="597"/>
  <c r="D34" i="597"/>
  <c r="E34" i="596"/>
  <c r="F31" i="596"/>
  <c r="K20" i="596"/>
  <c r="H21" i="597"/>
  <c r="I18" i="597"/>
  <c r="K18" i="597"/>
  <c r="I27" i="597"/>
  <c r="I21" i="597"/>
  <c r="H6" i="597"/>
  <c r="H27" i="597"/>
  <c r="K20" i="597"/>
  <c r="I31" i="597"/>
  <c r="H31" i="597"/>
  <c r="I6" i="597"/>
  <c r="I19" i="597"/>
  <c r="I17" i="597"/>
  <c r="H22" i="597"/>
  <c r="H28" i="597"/>
  <c r="G9" i="597"/>
  <c r="K27" i="597"/>
  <c r="I22" i="597"/>
  <c r="I28" i="597"/>
  <c r="H19" i="597"/>
  <c r="H17" i="597"/>
  <c r="H20" i="597"/>
  <c r="I21" i="596"/>
  <c r="K21" i="596"/>
  <c r="G31" i="596"/>
  <c r="H31" i="596"/>
  <c r="F25" i="596"/>
  <c r="K17" i="596"/>
  <c r="K19" i="596"/>
  <c r="K18" i="596"/>
  <c r="I12" i="596"/>
  <c r="I27" i="596"/>
  <c r="K27" i="596"/>
  <c r="I6" i="596"/>
  <c r="K12" i="596"/>
  <c r="K6" i="596"/>
  <c r="G9" i="596"/>
  <c r="I9" i="596"/>
  <c r="I19" i="596"/>
  <c r="I17" i="596"/>
  <c r="G15" i="596"/>
  <c r="I18" i="596"/>
  <c r="D42" i="596"/>
  <c r="F42" i="596"/>
  <c r="H19" i="596"/>
  <c r="G25" i="596"/>
  <c r="I28" i="596"/>
  <c r="H17" i="596"/>
  <c r="H28" i="596"/>
  <c r="K28" i="596"/>
  <c r="H20" i="596"/>
  <c r="I20" i="596"/>
  <c r="F38" i="595"/>
  <c r="F42" i="595"/>
  <c r="E34" i="595"/>
  <c r="I9" i="594"/>
  <c r="F31" i="595"/>
  <c r="H47" i="595"/>
  <c r="F25" i="595"/>
  <c r="F47" i="595"/>
  <c r="K17" i="595"/>
  <c r="K6" i="595"/>
  <c r="F9" i="595"/>
  <c r="B47" i="595"/>
  <c r="D34" i="595"/>
  <c r="K28" i="595"/>
  <c r="K18" i="595"/>
  <c r="H31" i="595"/>
  <c r="I31" i="595"/>
  <c r="H15" i="595"/>
  <c r="K15" i="595"/>
  <c r="I15" i="595"/>
  <c r="F34" i="595"/>
  <c r="K19" i="595"/>
  <c r="H21" i="595"/>
  <c r="I27" i="595"/>
  <c r="H27" i="595"/>
  <c r="G9" i="595"/>
  <c r="H18" i="595"/>
  <c r="G25" i="595"/>
  <c r="K27" i="595"/>
  <c r="I18" i="595"/>
  <c r="H6" i="595"/>
  <c r="I6" i="595"/>
  <c r="I12" i="595"/>
  <c r="H17" i="595"/>
  <c r="I20" i="595"/>
  <c r="H28" i="595"/>
  <c r="K20" i="595"/>
  <c r="I28" i="595"/>
  <c r="H12" i="595"/>
  <c r="K12" i="595"/>
  <c r="I17" i="595"/>
  <c r="H19" i="595"/>
  <c r="I20" i="594"/>
  <c r="H6" i="594"/>
  <c r="I6" i="594"/>
  <c r="K19" i="594"/>
  <c r="I12" i="594"/>
  <c r="H19" i="594"/>
  <c r="H21" i="594"/>
  <c r="H12" i="594"/>
  <c r="I27" i="594"/>
  <c r="M48" i="594"/>
  <c r="F15" i="594"/>
  <c r="D47" i="594"/>
  <c r="F31" i="594"/>
  <c r="H47" i="594"/>
  <c r="F25" i="594"/>
  <c r="F47" i="594"/>
  <c r="K28" i="594"/>
  <c r="E34" i="594"/>
  <c r="D34" i="594"/>
  <c r="K20" i="594"/>
  <c r="K17" i="594"/>
  <c r="K18" i="594"/>
  <c r="K21" i="594"/>
  <c r="K6" i="594"/>
  <c r="K9" i="594"/>
  <c r="H15" i="594"/>
  <c r="I15" i="594"/>
  <c r="H18" i="594"/>
  <c r="G25" i="594"/>
  <c r="G31" i="594"/>
  <c r="H9" i="594"/>
  <c r="I18" i="594"/>
  <c r="E42" i="594"/>
  <c r="F42" i="594"/>
  <c r="K12" i="594"/>
  <c r="I17" i="594"/>
  <c r="I28" i="594"/>
  <c r="H17" i="594"/>
  <c r="H28" i="594"/>
  <c r="G12" i="593"/>
  <c r="G15" i="593"/>
  <c r="G28" i="593"/>
  <c r="K28" i="593"/>
  <c r="AE63" i="593"/>
  <c r="AD63" i="593"/>
  <c r="AC63" i="593"/>
  <c r="AB63" i="593"/>
  <c r="AA63" i="593"/>
  <c r="Z63" i="593"/>
  <c r="Y63" i="593"/>
  <c r="AF62" i="593"/>
  <c r="AF61" i="593"/>
  <c r="AF60" i="593"/>
  <c r="AF59" i="593"/>
  <c r="AF58" i="593"/>
  <c r="AF57" i="593"/>
  <c r="AF56" i="593"/>
  <c r="AF55" i="593"/>
  <c r="AF54" i="593"/>
  <c r="AF63" i="593"/>
  <c r="N48" i="593"/>
  <c r="AE50" i="593"/>
  <c r="AD50" i="593"/>
  <c r="AC50" i="593"/>
  <c r="AB50" i="593"/>
  <c r="AA50" i="593"/>
  <c r="Z50" i="593"/>
  <c r="Y50" i="593"/>
  <c r="AF49" i="593"/>
  <c r="AF48" i="593"/>
  <c r="AF50" i="593"/>
  <c r="AF47" i="593"/>
  <c r="I47" i="593"/>
  <c r="G47" i="593"/>
  <c r="E47" i="593"/>
  <c r="C47" i="593"/>
  <c r="AF46" i="593"/>
  <c r="AA44" i="593"/>
  <c r="Z44" i="593"/>
  <c r="Y44" i="593"/>
  <c r="X44" i="593"/>
  <c r="K44" i="593"/>
  <c r="E42" i="593"/>
  <c r="F41" i="593"/>
  <c r="F40" i="593"/>
  <c r="F39" i="593"/>
  <c r="F38" i="593"/>
  <c r="D42" i="593"/>
  <c r="F42" i="593"/>
  <c r="E31" i="593"/>
  <c r="D31" i="593"/>
  <c r="K30" i="593"/>
  <c r="I30" i="593"/>
  <c r="H30" i="593"/>
  <c r="H29" i="593"/>
  <c r="F29" i="593"/>
  <c r="F28" i="593"/>
  <c r="G27" i="593"/>
  <c r="I27" i="593"/>
  <c r="F27" i="593"/>
  <c r="E25" i="593"/>
  <c r="D25" i="593"/>
  <c r="K24" i="593"/>
  <c r="I24" i="593"/>
  <c r="H24" i="593"/>
  <c r="K23" i="593"/>
  <c r="I23" i="593"/>
  <c r="H23" i="593"/>
  <c r="F23" i="593"/>
  <c r="F22" i="593"/>
  <c r="G21" i="593"/>
  <c r="I21" i="593"/>
  <c r="F21" i="593"/>
  <c r="G20" i="593"/>
  <c r="I20" i="593"/>
  <c r="F20" i="593"/>
  <c r="G19" i="593"/>
  <c r="I19" i="593"/>
  <c r="F19" i="593"/>
  <c r="I18" i="593"/>
  <c r="G18" i="593"/>
  <c r="H18" i="593"/>
  <c r="F18" i="593"/>
  <c r="I17" i="593"/>
  <c r="G17" i="593"/>
  <c r="F17" i="593"/>
  <c r="E15" i="593"/>
  <c r="D15" i="593"/>
  <c r="K14" i="593"/>
  <c r="I14" i="593"/>
  <c r="H14" i="593"/>
  <c r="F14" i="593"/>
  <c r="F13" i="593"/>
  <c r="I12" i="593"/>
  <c r="H12" i="593"/>
  <c r="F12" i="593"/>
  <c r="F15" i="593"/>
  <c r="D47" i="593"/>
  <c r="K11" i="593"/>
  <c r="I11" i="593"/>
  <c r="H11" i="593"/>
  <c r="F11" i="593"/>
  <c r="E9" i="593"/>
  <c r="D9" i="593"/>
  <c r="K8" i="593"/>
  <c r="I8" i="593"/>
  <c r="H8" i="593"/>
  <c r="F8" i="593"/>
  <c r="K7" i="593"/>
  <c r="I7" i="593"/>
  <c r="H7" i="593"/>
  <c r="F7" i="593"/>
  <c r="I6" i="593"/>
  <c r="G6" i="593"/>
  <c r="H6" i="593"/>
  <c r="F6" i="593"/>
  <c r="F9" i="593"/>
  <c r="B47" i="593"/>
  <c r="D38" i="592"/>
  <c r="D42" i="592"/>
  <c r="F42" i="592"/>
  <c r="AE63" i="592"/>
  <c r="AD63" i="592"/>
  <c r="AC63" i="592"/>
  <c r="AB63" i="592"/>
  <c r="AA63" i="592"/>
  <c r="Z63" i="592"/>
  <c r="Y63" i="592"/>
  <c r="AF62" i="592"/>
  <c r="AF61" i="592"/>
  <c r="AF60" i="592"/>
  <c r="AF59" i="592"/>
  <c r="AF58" i="592"/>
  <c r="AF57" i="592"/>
  <c r="AF56" i="592"/>
  <c r="AF55" i="592"/>
  <c r="AF54" i="592"/>
  <c r="AF63" i="592"/>
  <c r="N48" i="592"/>
  <c r="AE50" i="592"/>
  <c r="AD50" i="592"/>
  <c r="AC50" i="592"/>
  <c r="AB50" i="592"/>
  <c r="AA50" i="592"/>
  <c r="Z50" i="592"/>
  <c r="Y50" i="592"/>
  <c r="AF49" i="592"/>
  <c r="AF48" i="592"/>
  <c r="AF47" i="592"/>
  <c r="I47" i="592"/>
  <c r="G47" i="592"/>
  <c r="E47" i="592"/>
  <c r="C47" i="592"/>
  <c r="M48" i="592"/>
  <c r="AF46" i="592"/>
  <c r="AF50" i="592"/>
  <c r="AA44" i="592"/>
  <c r="Z44" i="592"/>
  <c r="Y44" i="592"/>
  <c r="X44" i="592"/>
  <c r="K44" i="592"/>
  <c r="E42" i="592"/>
  <c r="F41" i="592"/>
  <c r="F40" i="592"/>
  <c r="F39" i="592"/>
  <c r="F38" i="592"/>
  <c r="E31" i="592"/>
  <c r="D31" i="592"/>
  <c r="K30" i="592"/>
  <c r="I30" i="592"/>
  <c r="H30" i="592"/>
  <c r="G29" i="592"/>
  <c r="H29" i="592"/>
  <c r="F29" i="592"/>
  <c r="K28" i="592"/>
  <c r="I28" i="592"/>
  <c r="H28" i="592"/>
  <c r="F28" i="592"/>
  <c r="G27" i="592"/>
  <c r="I27" i="592"/>
  <c r="F27" i="592"/>
  <c r="F31" i="592"/>
  <c r="H47" i="592"/>
  <c r="E25" i="592"/>
  <c r="D25" i="592"/>
  <c r="K24" i="592"/>
  <c r="I24" i="592"/>
  <c r="H24" i="592"/>
  <c r="K23" i="592"/>
  <c r="I23" i="592"/>
  <c r="H23" i="592"/>
  <c r="F23" i="592"/>
  <c r="G22" i="592"/>
  <c r="I22" i="592"/>
  <c r="F22" i="592"/>
  <c r="G21" i="592"/>
  <c r="I21" i="592"/>
  <c r="F21" i="592"/>
  <c r="G20" i="592"/>
  <c r="I20" i="592"/>
  <c r="F20" i="592"/>
  <c r="I19" i="592"/>
  <c r="G19" i="592"/>
  <c r="F19" i="592"/>
  <c r="G18" i="592"/>
  <c r="H18" i="592"/>
  <c r="F18" i="592"/>
  <c r="G17" i="592"/>
  <c r="F17" i="592"/>
  <c r="I15" i="592"/>
  <c r="H15" i="592"/>
  <c r="G15" i="592"/>
  <c r="K15" i="592"/>
  <c r="E15" i="592"/>
  <c r="D15" i="592"/>
  <c r="K14" i="592"/>
  <c r="I14" i="592"/>
  <c r="H14" i="592"/>
  <c r="F14" i="592"/>
  <c r="F13" i="592"/>
  <c r="K12" i="592"/>
  <c r="I12" i="592"/>
  <c r="H12" i="592"/>
  <c r="F12" i="592"/>
  <c r="F15" i="592"/>
  <c r="D47" i="592"/>
  <c r="K11" i="592"/>
  <c r="I11" i="592"/>
  <c r="H11" i="592"/>
  <c r="F11" i="592"/>
  <c r="G9" i="592"/>
  <c r="E9" i="592"/>
  <c r="D9" i="592"/>
  <c r="K8" i="592"/>
  <c r="I8" i="592"/>
  <c r="H8" i="592"/>
  <c r="F8" i="592"/>
  <c r="K7" i="592"/>
  <c r="I7" i="592"/>
  <c r="H7" i="592"/>
  <c r="F7" i="592"/>
  <c r="G6" i="592"/>
  <c r="F6" i="592"/>
  <c r="F9" i="592"/>
  <c r="B47" i="592"/>
  <c r="D38" i="591"/>
  <c r="F38" i="591"/>
  <c r="D47" i="591"/>
  <c r="AF55" i="591"/>
  <c r="AF56" i="591"/>
  <c r="AF57" i="591"/>
  <c r="AF58" i="591"/>
  <c r="AF59" i="591"/>
  <c r="AF60" i="591"/>
  <c r="AF61" i="591"/>
  <c r="AF62" i="591"/>
  <c r="AF54" i="591"/>
  <c r="Z63" i="591"/>
  <c r="AA63" i="591"/>
  <c r="AB63" i="591"/>
  <c r="AC63" i="591"/>
  <c r="AD63" i="591"/>
  <c r="AE63" i="591"/>
  <c r="Y63" i="591"/>
  <c r="Z50" i="591"/>
  <c r="AA50" i="591"/>
  <c r="AB50" i="591"/>
  <c r="AC50" i="591"/>
  <c r="AD50" i="591"/>
  <c r="AE50" i="591"/>
  <c r="Y50" i="591"/>
  <c r="AF47" i="591"/>
  <c r="AF48" i="591"/>
  <c r="AF49" i="591"/>
  <c r="AF46" i="591"/>
  <c r="I47" i="591"/>
  <c r="G47" i="591"/>
  <c r="E47" i="591"/>
  <c r="C47" i="591"/>
  <c r="AA44" i="591"/>
  <c r="Z44" i="591"/>
  <c r="Y44" i="591"/>
  <c r="X44" i="591"/>
  <c r="K44" i="591"/>
  <c r="E42" i="591"/>
  <c r="F41" i="591"/>
  <c r="F40" i="591"/>
  <c r="F39" i="591"/>
  <c r="E31" i="591"/>
  <c r="D31" i="591"/>
  <c r="K30" i="591"/>
  <c r="I30" i="591"/>
  <c r="H30" i="591"/>
  <c r="G29" i="591"/>
  <c r="H29" i="591"/>
  <c r="F29" i="591"/>
  <c r="K28" i="591"/>
  <c r="I28" i="591"/>
  <c r="H28" i="591"/>
  <c r="F28" i="591"/>
  <c r="G27" i="591"/>
  <c r="I27" i="591"/>
  <c r="F27" i="591"/>
  <c r="F31" i="591"/>
  <c r="H47" i="591"/>
  <c r="E25" i="591"/>
  <c r="D25" i="591"/>
  <c r="K24" i="591"/>
  <c r="I24" i="591"/>
  <c r="H24" i="591"/>
  <c r="K23" i="591"/>
  <c r="I23" i="591"/>
  <c r="H23" i="591"/>
  <c r="F23" i="591"/>
  <c r="G22" i="591"/>
  <c r="I22" i="591"/>
  <c r="F22" i="591"/>
  <c r="G21" i="591"/>
  <c r="I21" i="591"/>
  <c r="F21" i="591"/>
  <c r="G20" i="591"/>
  <c r="F20" i="591"/>
  <c r="G19" i="591"/>
  <c r="F19" i="591"/>
  <c r="G18" i="591"/>
  <c r="H18" i="591"/>
  <c r="F18" i="591"/>
  <c r="G17" i="591"/>
  <c r="F17" i="591"/>
  <c r="G15" i="591"/>
  <c r="K15" i="591"/>
  <c r="E15" i="591"/>
  <c r="D15" i="591"/>
  <c r="K14" i="591"/>
  <c r="I14" i="591"/>
  <c r="H14" i="591"/>
  <c r="F14" i="591"/>
  <c r="F13" i="591"/>
  <c r="K12" i="591"/>
  <c r="I12" i="591"/>
  <c r="H12" i="591"/>
  <c r="F12" i="591"/>
  <c r="F15" i="591"/>
  <c r="K11" i="591"/>
  <c r="I11" i="591"/>
  <c r="H11" i="591"/>
  <c r="F11" i="591"/>
  <c r="E9" i="591"/>
  <c r="D9" i="591"/>
  <c r="K8" i="591"/>
  <c r="I8" i="591"/>
  <c r="H8" i="591"/>
  <c r="F8" i="591"/>
  <c r="K7" i="591"/>
  <c r="I7" i="591"/>
  <c r="H7" i="591"/>
  <c r="F7" i="591"/>
  <c r="G6" i="591"/>
  <c r="F6" i="591"/>
  <c r="F9" i="591"/>
  <c r="N48" i="590"/>
  <c r="I47" i="590"/>
  <c r="G47" i="590"/>
  <c r="E47" i="590"/>
  <c r="C47" i="590"/>
  <c r="AA44" i="590"/>
  <c r="Z44" i="590"/>
  <c r="Y44" i="590"/>
  <c r="X44" i="590"/>
  <c r="K44" i="590"/>
  <c r="E42" i="590"/>
  <c r="D42" i="590"/>
  <c r="F42" i="590"/>
  <c r="F41" i="590"/>
  <c r="F40" i="590"/>
  <c r="F39" i="590"/>
  <c r="F38" i="590"/>
  <c r="E31" i="590"/>
  <c r="D31" i="590"/>
  <c r="K30" i="590"/>
  <c r="I30" i="590"/>
  <c r="H30" i="590"/>
  <c r="G29" i="590"/>
  <c r="K29" i="590"/>
  <c r="F29" i="590"/>
  <c r="K28" i="590"/>
  <c r="I28" i="590"/>
  <c r="H28" i="590"/>
  <c r="F28" i="590"/>
  <c r="G27" i="590"/>
  <c r="F27" i="590"/>
  <c r="F31" i="590"/>
  <c r="H47" i="590"/>
  <c r="E25" i="590"/>
  <c r="D25" i="590"/>
  <c r="K24" i="590"/>
  <c r="I24" i="590"/>
  <c r="H24" i="590"/>
  <c r="K23" i="590"/>
  <c r="I23" i="590"/>
  <c r="H23" i="590"/>
  <c r="F23" i="590"/>
  <c r="G22" i="590"/>
  <c r="F22" i="590"/>
  <c r="G21" i="590"/>
  <c r="F21" i="590"/>
  <c r="G20" i="590"/>
  <c r="H20" i="590"/>
  <c r="F20" i="590"/>
  <c r="G19" i="590"/>
  <c r="F19" i="590"/>
  <c r="G18" i="590"/>
  <c r="F18" i="590"/>
  <c r="G17" i="590"/>
  <c r="F17" i="590"/>
  <c r="I15" i="590"/>
  <c r="H15" i="590"/>
  <c r="G15" i="590"/>
  <c r="K15" i="590"/>
  <c r="E15" i="590"/>
  <c r="D15" i="590"/>
  <c r="K14" i="590"/>
  <c r="I14" i="590"/>
  <c r="H14" i="590"/>
  <c r="F14" i="590"/>
  <c r="F15" i="590"/>
  <c r="D47" i="590"/>
  <c r="F13" i="590"/>
  <c r="K12" i="590"/>
  <c r="I12" i="590"/>
  <c r="H12" i="590"/>
  <c r="F12" i="590"/>
  <c r="K11" i="590"/>
  <c r="I11" i="590"/>
  <c r="H11" i="590"/>
  <c r="F11" i="590"/>
  <c r="E9" i="590"/>
  <c r="D9" i="590"/>
  <c r="K8" i="590"/>
  <c r="I8" i="590"/>
  <c r="H8" i="590"/>
  <c r="F8" i="590"/>
  <c r="K7" i="590"/>
  <c r="I7" i="590"/>
  <c r="H7" i="590"/>
  <c r="F7" i="590"/>
  <c r="G6" i="590"/>
  <c r="G9" i="590"/>
  <c r="F6" i="590"/>
  <c r="F9" i="590"/>
  <c r="N48" i="589"/>
  <c r="I47" i="589"/>
  <c r="G47" i="589"/>
  <c r="E47" i="589"/>
  <c r="C47" i="589"/>
  <c r="M48" i="589"/>
  <c r="AA44" i="589"/>
  <c r="Z44" i="589"/>
  <c r="Y44" i="589"/>
  <c r="X44" i="589"/>
  <c r="K44" i="589"/>
  <c r="F42" i="589"/>
  <c r="E42" i="589"/>
  <c r="D42" i="589"/>
  <c r="F41" i="589"/>
  <c r="F40" i="589"/>
  <c r="F39" i="589"/>
  <c r="F38" i="589"/>
  <c r="E31" i="589"/>
  <c r="D31" i="589"/>
  <c r="K30" i="589"/>
  <c r="I30" i="589"/>
  <c r="H30" i="589"/>
  <c r="G29" i="589"/>
  <c r="K29" i="589"/>
  <c r="F29" i="589"/>
  <c r="K28" i="589"/>
  <c r="I28" i="589"/>
  <c r="H28" i="589"/>
  <c r="F28" i="589"/>
  <c r="G27" i="589"/>
  <c r="G31" i="589"/>
  <c r="F27" i="589"/>
  <c r="F31" i="589"/>
  <c r="H47" i="589"/>
  <c r="E25" i="589"/>
  <c r="D25" i="589"/>
  <c r="D34" i="589"/>
  <c r="K24" i="589"/>
  <c r="I24" i="589"/>
  <c r="H24" i="589"/>
  <c r="K23" i="589"/>
  <c r="I23" i="589"/>
  <c r="H23" i="589"/>
  <c r="F23" i="589"/>
  <c r="G22" i="589"/>
  <c r="K22" i="589"/>
  <c r="F22" i="589"/>
  <c r="G21" i="589"/>
  <c r="F21" i="589"/>
  <c r="G20" i="589"/>
  <c r="H20" i="589"/>
  <c r="F20" i="589"/>
  <c r="G19" i="589"/>
  <c r="H19" i="589"/>
  <c r="F19" i="589"/>
  <c r="G18" i="589"/>
  <c r="F18" i="589"/>
  <c r="G17" i="589"/>
  <c r="H17" i="589"/>
  <c r="F17" i="589"/>
  <c r="G15" i="589"/>
  <c r="H15" i="589"/>
  <c r="F15" i="589"/>
  <c r="D47" i="589"/>
  <c r="E15" i="589"/>
  <c r="D15" i="589"/>
  <c r="K14" i="589"/>
  <c r="I14" i="589"/>
  <c r="H14" i="589"/>
  <c r="F14" i="589"/>
  <c r="F13" i="589"/>
  <c r="K12" i="589"/>
  <c r="I12" i="589"/>
  <c r="H12" i="589"/>
  <c r="F12" i="589"/>
  <c r="K11" i="589"/>
  <c r="I11" i="589"/>
  <c r="H11" i="589"/>
  <c r="F11" i="589"/>
  <c r="E9" i="589"/>
  <c r="D9" i="589"/>
  <c r="K8" i="589"/>
  <c r="I8" i="589"/>
  <c r="H8" i="589"/>
  <c r="F8" i="589"/>
  <c r="K7" i="589"/>
  <c r="I7" i="589"/>
  <c r="H7" i="589"/>
  <c r="F7" i="589"/>
  <c r="G6" i="589"/>
  <c r="G9" i="589"/>
  <c r="F6" i="589"/>
  <c r="F9" i="589"/>
  <c r="N48" i="588"/>
  <c r="I47" i="588"/>
  <c r="G47" i="588"/>
  <c r="E47" i="588"/>
  <c r="C47" i="588"/>
  <c r="AA44" i="588"/>
  <c r="Z44" i="588"/>
  <c r="Y44" i="588"/>
  <c r="X44" i="588"/>
  <c r="K44" i="588"/>
  <c r="E42" i="588"/>
  <c r="D42" i="588"/>
  <c r="F41" i="588"/>
  <c r="F40" i="588"/>
  <c r="F39" i="588"/>
  <c r="F38" i="588"/>
  <c r="E31" i="588"/>
  <c r="D31" i="588"/>
  <c r="K30" i="588"/>
  <c r="I30" i="588"/>
  <c r="H30" i="588"/>
  <c r="G29" i="588"/>
  <c r="K29" i="588"/>
  <c r="F29" i="588"/>
  <c r="K28" i="588"/>
  <c r="I28" i="588"/>
  <c r="H28" i="588"/>
  <c r="F28" i="588"/>
  <c r="F31" i="588"/>
  <c r="H47" i="588"/>
  <c r="G27" i="588"/>
  <c r="K27" i="588"/>
  <c r="F27" i="588"/>
  <c r="E25" i="588"/>
  <c r="D25" i="588"/>
  <c r="K24" i="588"/>
  <c r="I24" i="588"/>
  <c r="H24" i="588"/>
  <c r="K23" i="588"/>
  <c r="I23" i="588"/>
  <c r="H23" i="588"/>
  <c r="F23" i="588"/>
  <c r="G22" i="588"/>
  <c r="F22" i="588"/>
  <c r="G21" i="588"/>
  <c r="F21" i="588"/>
  <c r="G20" i="588"/>
  <c r="I20" i="588"/>
  <c r="F20" i="588"/>
  <c r="G19" i="588"/>
  <c r="I19" i="588"/>
  <c r="F19" i="588"/>
  <c r="G18" i="588"/>
  <c r="I18" i="588"/>
  <c r="F18" i="588"/>
  <c r="G17" i="588"/>
  <c r="F17" i="588"/>
  <c r="G15" i="588"/>
  <c r="K15" i="588"/>
  <c r="F15" i="588"/>
  <c r="D47" i="588"/>
  <c r="E15" i="588"/>
  <c r="D15" i="588"/>
  <c r="K14" i="588"/>
  <c r="I14" i="588"/>
  <c r="H14" i="588"/>
  <c r="F14" i="588"/>
  <c r="F13" i="588"/>
  <c r="K12" i="588"/>
  <c r="I12" i="588"/>
  <c r="H12" i="588"/>
  <c r="F12" i="588"/>
  <c r="K11" i="588"/>
  <c r="I11" i="588"/>
  <c r="H11" i="588"/>
  <c r="F11" i="588"/>
  <c r="E9" i="588"/>
  <c r="E34" i="588"/>
  <c r="D9" i="588"/>
  <c r="D34" i="588"/>
  <c r="K8" i="588"/>
  <c r="I8" i="588"/>
  <c r="H8" i="588"/>
  <c r="F8" i="588"/>
  <c r="K7" i="588"/>
  <c r="I7" i="588"/>
  <c r="H7" i="588"/>
  <c r="F7" i="588"/>
  <c r="G6" i="588"/>
  <c r="G9" i="588"/>
  <c r="F6" i="588"/>
  <c r="F9" i="588"/>
  <c r="G22" i="587"/>
  <c r="N48" i="587"/>
  <c r="I47" i="587"/>
  <c r="G47" i="587"/>
  <c r="E47" i="587"/>
  <c r="C47" i="587"/>
  <c r="M48" i="587"/>
  <c r="AA44" i="587"/>
  <c r="Z44" i="587"/>
  <c r="Y44" i="587"/>
  <c r="X44" i="587"/>
  <c r="K44" i="587"/>
  <c r="E42" i="587"/>
  <c r="D42" i="587"/>
  <c r="F41" i="587"/>
  <c r="F40" i="587"/>
  <c r="F39" i="587"/>
  <c r="F38" i="587"/>
  <c r="E31" i="587"/>
  <c r="D31" i="587"/>
  <c r="K30" i="587"/>
  <c r="I30" i="587"/>
  <c r="H30" i="587"/>
  <c r="G29" i="587"/>
  <c r="F29" i="587"/>
  <c r="K28" i="587"/>
  <c r="I28" i="587"/>
  <c r="H28" i="587"/>
  <c r="F28" i="587"/>
  <c r="G27" i="587"/>
  <c r="K27" i="587"/>
  <c r="F27" i="587"/>
  <c r="E25" i="587"/>
  <c r="D25" i="587"/>
  <c r="K24" i="587"/>
  <c r="I24" i="587"/>
  <c r="H24" i="587"/>
  <c r="K23" i="587"/>
  <c r="I23" i="587"/>
  <c r="H23" i="587"/>
  <c r="F23" i="587"/>
  <c r="F22" i="587"/>
  <c r="G21" i="587"/>
  <c r="F21" i="587"/>
  <c r="G20" i="587"/>
  <c r="I20" i="587"/>
  <c r="F20" i="587"/>
  <c r="G19" i="587"/>
  <c r="H19" i="587"/>
  <c r="F19" i="587"/>
  <c r="G18" i="587"/>
  <c r="I18" i="587"/>
  <c r="F18" i="587"/>
  <c r="K18" i="587"/>
  <c r="G17" i="587"/>
  <c r="F17" i="587"/>
  <c r="G15" i="587"/>
  <c r="K15" i="587"/>
  <c r="F15" i="587"/>
  <c r="D47" i="587"/>
  <c r="E15" i="587"/>
  <c r="D15" i="587"/>
  <c r="K14" i="587"/>
  <c r="I14" i="587"/>
  <c r="H14" i="587"/>
  <c r="F14" i="587"/>
  <c r="F13" i="587"/>
  <c r="K12" i="587"/>
  <c r="I12" i="587"/>
  <c r="H12" i="587"/>
  <c r="F12" i="587"/>
  <c r="K11" i="587"/>
  <c r="I11" i="587"/>
  <c r="H11" i="587"/>
  <c r="F11" i="587"/>
  <c r="E9" i="587"/>
  <c r="D9" i="587"/>
  <c r="K8" i="587"/>
  <c r="I8" i="587"/>
  <c r="H8" i="587"/>
  <c r="F8" i="587"/>
  <c r="K7" i="587"/>
  <c r="I7" i="587"/>
  <c r="H7" i="587"/>
  <c r="F7" i="587"/>
  <c r="G6" i="587"/>
  <c r="G9" i="587"/>
  <c r="F6" i="587"/>
  <c r="F9" i="587"/>
  <c r="N48" i="586"/>
  <c r="I47" i="586"/>
  <c r="G47" i="586"/>
  <c r="E47" i="586"/>
  <c r="C47" i="586"/>
  <c r="M48" i="586"/>
  <c r="AA44" i="586"/>
  <c r="Z44" i="586"/>
  <c r="Y44" i="586"/>
  <c r="X44" i="586"/>
  <c r="K44" i="586"/>
  <c r="E42" i="586"/>
  <c r="D42" i="586"/>
  <c r="F41" i="586"/>
  <c r="F40" i="586"/>
  <c r="F39" i="586"/>
  <c r="F38" i="586"/>
  <c r="E31" i="586"/>
  <c r="D31" i="586"/>
  <c r="K30" i="586"/>
  <c r="I30" i="586"/>
  <c r="H30" i="586"/>
  <c r="G29" i="586"/>
  <c r="F29" i="586"/>
  <c r="K28" i="586"/>
  <c r="I28" i="586"/>
  <c r="H28" i="586"/>
  <c r="F28" i="586"/>
  <c r="G27" i="586"/>
  <c r="K27" i="586"/>
  <c r="F27" i="586"/>
  <c r="E25" i="586"/>
  <c r="D25" i="586"/>
  <c r="K24" i="586"/>
  <c r="I24" i="586"/>
  <c r="H24" i="586"/>
  <c r="K23" i="586"/>
  <c r="I23" i="586"/>
  <c r="H23" i="586"/>
  <c r="F23" i="586"/>
  <c r="K22" i="586"/>
  <c r="I22" i="586"/>
  <c r="H22" i="586"/>
  <c r="F22" i="586"/>
  <c r="G21" i="586"/>
  <c r="F21" i="586"/>
  <c r="G20" i="586"/>
  <c r="H20" i="586"/>
  <c r="F20" i="586"/>
  <c r="G19" i="586"/>
  <c r="H19" i="586"/>
  <c r="F19" i="586"/>
  <c r="G18" i="586"/>
  <c r="I18" i="586"/>
  <c r="F18" i="586"/>
  <c r="G17" i="586"/>
  <c r="G25" i="586"/>
  <c r="F17" i="586"/>
  <c r="G15" i="586"/>
  <c r="K15" i="586"/>
  <c r="E15" i="586"/>
  <c r="D15" i="586"/>
  <c r="K14" i="586"/>
  <c r="I14" i="586"/>
  <c r="H14" i="586"/>
  <c r="F14" i="586"/>
  <c r="F13" i="586"/>
  <c r="K12" i="586"/>
  <c r="I12" i="586"/>
  <c r="H12" i="586"/>
  <c r="F12" i="586"/>
  <c r="K11" i="586"/>
  <c r="I11" i="586"/>
  <c r="H11" i="586"/>
  <c r="F11" i="586"/>
  <c r="F15" i="586"/>
  <c r="D47" i="586"/>
  <c r="E9" i="586"/>
  <c r="E34" i="586"/>
  <c r="D9" i="586"/>
  <c r="K8" i="586"/>
  <c r="I8" i="586"/>
  <c r="H8" i="586"/>
  <c r="F8" i="586"/>
  <c r="K7" i="586"/>
  <c r="I7" i="586"/>
  <c r="H7" i="586"/>
  <c r="F7" i="586"/>
  <c r="G6" i="586"/>
  <c r="G9" i="586"/>
  <c r="F6" i="586"/>
  <c r="F9" i="586"/>
  <c r="N48" i="585"/>
  <c r="I47" i="585"/>
  <c r="G47" i="585"/>
  <c r="E47" i="585"/>
  <c r="C47" i="585"/>
  <c r="AA44" i="585"/>
  <c r="Z44" i="585"/>
  <c r="Y44" i="585"/>
  <c r="X44" i="585"/>
  <c r="K44" i="585"/>
  <c r="E42" i="585"/>
  <c r="D42" i="585"/>
  <c r="F41" i="585"/>
  <c r="F40" i="585"/>
  <c r="F39" i="585"/>
  <c r="F38" i="585"/>
  <c r="E31" i="585"/>
  <c r="D31" i="585"/>
  <c r="K30" i="585"/>
  <c r="I30" i="585"/>
  <c r="H30" i="585"/>
  <c r="G29" i="585"/>
  <c r="F29" i="585"/>
  <c r="K28" i="585"/>
  <c r="I28" i="585"/>
  <c r="H28" i="585"/>
  <c r="F28" i="585"/>
  <c r="G27" i="585"/>
  <c r="K27" i="585"/>
  <c r="F27" i="585"/>
  <c r="E25" i="585"/>
  <c r="D25" i="585"/>
  <c r="K24" i="585"/>
  <c r="I24" i="585"/>
  <c r="H24" i="585"/>
  <c r="K23" i="585"/>
  <c r="I23" i="585"/>
  <c r="H23" i="585"/>
  <c r="F23" i="585"/>
  <c r="K22" i="585"/>
  <c r="I22" i="585"/>
  <c r="H22" i="585"/>
  <c r="F22" i="585"/>
  <c r="G21" i="585"/>
  <c r="F21" i="585"/>
  <c r="G20" i="585"/>
  <c r="F20" i="585"/>
  <c r="G19" i="585"/>
  <c r="H19" i="585"/>
  <c r="F19" i="585"/>
  <c r="G18" i="585"/>
  <c r="F18" i="585"/>
  <c r="G17" i="585"/>
  <c r="F17" i="585"/>
  <c r="G15" i="585"/>
  <c r="K15" i="585"/>
  <c r="E15" i="585"/>
  <c r="D15" i="585"/>
  <c r="K14" i="585"/>
  <c r="I14" i="585"/>
  <c r="H14" i="585"/>
  <c r="F14" i="585"/>
  <c r="F13" i="585"/>
  <c r="K12" i="585"/>
  <c r="I12" i="585"/>
  <c r="H12" i="585"/>
  <c r="F12" i="585"/>
  <c r="K11" i="585"/>
  <c r="I11" i="585"/>
  <c r="H11" i="585"/>
  <c r="F11" i="585"/>
  <c r="F15" i="585"/>
  <c r="D47" i="585"/>
  <c r="E9" i="585"/>
  <c r="D9" i="585"/>
  <c r="K8" i="585"/>
  <c r="I8" i="585"/>
  <c r="H8" i="585"/>
  <c r="F8" i="585"/>
  <c r="K7" i="585"/>
  <c r="I7" i="585"/>
  <c r="H7" i="585"/>
  <c r="F7" i="585"/>
  <c r="G6" i="585"/>
  <c r="G9" i="585"/>
  <c r="F6" i="585"/>
  <c r="G29" i="584"/>
  <c r="G27" i="584"/>
  <c r="F23" i="584"/>
  <c r="F22" i="584"/>
  <c r="G20" i="584"/>
  <c r="D47" i="617"/>
  <c r="K34" i="620"/>
  <c r="I34" i="620"/>
  <c r="H34" i="620"/>
  <c r="K34" i="619"/>
  <c r="I34" i="619"/>
  <c r="H34" i="619"/>
  <c r="D47" i="618"/>
  <c r="K48" i="618"/>
  <c r="G34" i="618"/>
  <c r="K25" i="618"/>
  <c r="I25" i="618"/>
  <c r="H25" i="618"/>
  <c r="F34" i="618"/>
  <c r="K15" i="618"/>
  <c r="I15" i="618"/>
  <c r="H15" i="618"/>
  <c r="F34" i="617"/>
  <c r="K34" i="617"/>
  <c r="K48" i="617"/>
  <c r="K15" i="617"/>
  <c r="K25" i="617"/>
  <c r="I34" i="617"/>
  <c r="H34" i="617"/>
  <c r="F34" i="616"/>
  <c r="K48" i="616"/>
  <c r="K31" i="616"/>
  <c r="I31" i="616"/>
  <c r="H31" i="616"/>
  <c r="G34" i="616"/>
  <c r="K25" i="616"/>
  <c r="I25" i="616"/>
  <c r="H25" i="616"/>
  <c r="G34" i="615"/>
  <c r="I34" i="615"/>
  <c r="K25" i="615"/>
  <c r="F34" i="615"/>
  <c r="K48" i="615"/>
  <c r="F34" i="614"/>
  <c r="K25" i="614"/>
  <c r="K48" i="614"/>
  <c r="K31" i="615"/>
  <c r="I31" i="615"/>
  <c r="H31" i="615"/>
  <c r="K15" i="615"/>
  <c r="I15" i="615"/>
  <c r="H15" i="615"/>
  <c r="K31" i="614"/>
  <c r="I31" i="614"/>
  <c r="H31" i="614"/>
  <c r="K15" i="614"/>
  <c r="I15" i="614"/>
  <c r="H15" i="614"/>
  <c r="G34" i="614"/>
  <c r="F34" i="613"/>
  <c r="K25" i="613"/>
  <c r="K48" i="613"/>
  <c r="K15" i="613"/>
  <c r="I15" i="613"/>
  <c r="H15" i="613"/>
  <c r="K31" i="613"/>
  <c r="I31" i="613"/>
  <c r="H31" i="613"/>
  <c r="G34" i="613"/>
  <c r="I25" i="612"/>
  <c r="G34" i="612"/>
  <c r="K48" i="612"/>
  <c r="K25" i="612"/>
  <c r="H25" i="612"/>
  <c r="F34" i="612"/>
  <c r="K34" i="612"/>
  <c r="I34" i="612"/>
  <c r="H34" i="612"/>
  <c r="K25" i="611"/>
  <c r="K31" i="611"/>
  <c r="F34" i="611"/>
  <c r="K34" i="611"/>
  <c r="K48" i="611"/>
  <c r="H25" i="611"/>
  <c r="I34" i="611"/>
  <c r="H34" i="611"/>
  <c r="K48" i="610"/>
  <c r="K25" i="610"/>
  <c r="F34" i="610"/>
  <c r="K34" i="610"/>
  <c r="I34" i="610"/>
  <c r="H34" i="610"/>
  <c r="F47" i="609"/>
  <c r="K48" i="609"/>
  <c r="K25" i="609"/>
  <c r="F34" i="609"/>
  <c r="K34" i="609"/>
  <c r="F47" i="608"/>
  <c r="K48" i="608"/>
  <c r="F34" i="608"/>
  <c r="F47" i="607"/>
  <c r="D47" i="607"/>
  <c r="F34" i="607"/>
  <c r="K48" i="606"/>
  <c r="K31" i="606"/>
  <c r="F34" i="606"/>
  <c r="H15" i="609"/>
  <c r="G34" i="609"/>
  <c r="I34" i="609"/>
  <c r="H34" i="609"/>
  <c r="G34" i="608"/>
  <c r="K25" i="608"/>
  <c r="H25" i="608"/>
  <c r="I34" i="608"/>
  <c r="H34" i="608"/>
  <c r="K15" i="607"/>
  <c r="I15" i="607"/>
  <c r="H15" i="607"/>
  <c r="I25" i="607"/>
  <c r="G34" i="607"/>
  <c r="K25" i="607"/>
  <c r="H25" i="607"/>
  <c r="K25" i="606"/>
  <c r="H25" i="606"/>
  <c r="I15" i="606"/>
  <c r="K15" i="606"/>
  <c r="H15" i="606"/>
  <c r="G34" i="606"/>
  <c r="H31" i="605"/>
  <c r="F31" i="605"/>
  <c r="H15" i="605"/>
  <c r="I15" i="605"/>
  <c r="K15" i="605"/>
  <c r="K25" i="605"/>
  <c r="H25" i="605"/>
  <c r="I25" i="605"/>
  <c r="G34" i="605"/>
  <c r="H47" i="604"/>
  <c r="F47" i="604"/>
  <c r="F34" i="604"/>
  <c r="D47" i="604"/>
  <c r="F47" i="596"/>
  <c r="H47" i="596"/>
  <c r="H47" i="597"/>
  <c r="K25" i="598"/>
  <c r="F34" i="602"/>
  <c r="H47" i="603"/>
  <c r="F34" i="603"/>
  <c r="D47" i="603"/>
  <c r="F47" i="603"/>
  <c r="K31" i="602"/>
  <c r="D47" i="602"/>
  <c r="H47" i="602"/>
  <c r="F47" i="602"/>
  <c r="F34" i="601"/>
  <c r="D47" i="601"/>
  <c r="K48" i="601"/>
  <c r="K31" i="601"/>
  <c r="F34" i="600"/>
  <c r="I25" i="600"/>
  <c r="K25" i="600"/>
  <c r="G34" i="600"/>
  <c r="F34" i="599"/>
  <c r="K34" i="599"/>
  <c r="K25" i="599"/>
  <c r="H47" i="599"/>
  <c r="K48" i="599"/>
  <c r="H31" i="599"/>
  <c r="I31" i="599"/>
  <c r="G34" i="599"/>
  <c r="K31" i="598"/>
  <c r="H47" i="598"/>
  <c r="K48" i="598"/>
  <c r="F34" i="597"/>
  <c r="H31" i="601"/>
  <c r="G34" i="604"/>
  <c r="I34" i="604"/>
  <c r="H25" i="604"/>
  <c r="K25" i="604"/>
  <c r="H34" i="604"/>
  <c r="I25" i="603"/>
  <c r="H25" i="603"/>
  <c r="G34" i="603"/>
  <c r="K25" i="603"/>
  <c r="I25" i="602"/>
  <c r="H25" i="602"/>
  <c r="G34" i="602"/>
  <c r="K25" i="602"/>
  <c r="I25" i="601"/>
  <c r="H25" i="601"/>
  <c r="G34" i="601"/>
  <c r="K25" i="601"/>
  <c r="H34" i="600"/>
  <c r="I34" i="599"/>
  <c r="H34" i="599"/>
  <c r="I25" i="598"/>
  <c r="G34" i="598"/>
  <c r="K34" i="598"/>
  <c r="H34" i="598"/>
  <c r="F47" i="597"/>
  <c r="K48" i="597"/>
  <c r="K48" i="596"/>
  <c r="K31" i="596"/>
  <c r="F34" i="596"/>
  <c r="I9" i="597"/>
  <c r="H9" i="597"/>
  <c r="K9" i="597"/>
  <c r="I25" i="597"/>
  <c r="H25" i="597"/>
  <c r="G34" i="597"/>
  <c r="K25" i="597"/>
  <c r="I31" i="596"/>
  <c r="K9" i="596"/>
  <c r="H9" i="596"/>
  <c r="K25" i="596"/>
  <c r="H25" i="596"/>
  <c r="I25" i="596"/>
  <c r="G34" i="596"/>
  <c r="I15" i="596"/>
  <c r="H15" i="596"/>
  <c r="K15" i="596"/>
  <c r="K31" i="595"/>
  <c r="K48" i="595"/>
  <c r="I25" i="595"/>
  <c r="H25" i="595"/>
  <c r="K25" i="595"/>
  <c r="G34" i="595"/>
  <c r="K9" i="595"/>
  <c r="I9" i="595"/>
  <c r="H9" i="595"/>
  <c r="K48" i="594"/>
  <c r="K15" i="594"/>
  <c r="F34" i="594"/>
  <c r="K31" i="594"/>
  <c r="I31" i="594"/>
  <c r="H31" i="594"/>
  <c r="K25" i="594"/>
  <c r="I25" i="594"/>
  <c r="H25" i="594"/>
  <c r="G34" i="594"/>
  <c r="K15" i="593"/>
  <c r="H15" i="593"/>
  <c r="K12" i="593"/>
  <c r="H28" i="593"/>
  <c r="I28" i="593"/>
  <c r="F31" i="593"/>
  <c r="H47" i="593"/>
  <c r="I9" i="593"/>
  <c r="G9" i="593"/>
  <c r="G25" i="593"/>
  <c r="I25" i="593"/>
  <c r="H17" i="593"/>
  <c r="M48" i="593"/>
  <c r="D34" i="593"/>
  <c r="K9" i="593"/>
  <c r="K20" i="593"/>
  <c r="F25" i="593"/>
  <c r="F47" i="593"/>
  <c r="K19" i="593"/>
  <c r="K22" i="593"/>
  <c r="E34" i="593"/>
  <c r="K21" i="593"/>
  <c r="K27" i="593"/>
  <c r="I29" i="593"/>
  <c r="G31" i="593"/>
  <c r="H9" i="593"/>
  <c r="K18" i="593"/>
  <c r="H20" i="593"/>
  <c r="K29" i="593"/>
  <c r="H22" i="593"/>
  <c r="K6" i="593"/>
  <c r="K17" i="593"/>
  <c r="H19" i="593"/>
  <c r="I22" i="593"/>
  <c r="I15" i="593"/>
  <c r="H21" i="593"/>
  <c r="H27" i="593"/>
  <c r="E34" i="592"/>
  <c r="K19" i="592"/>
  <c r="K22" i="592"/>
  <c r="F25" i="592"/>
  <c r="F47" i="592"/>
  <c r="K48" i="592"/>
  <c r="K17" i="592"/>
  <c r="D34" i="592"/>
  <c r="K6" i="592"/>
  <c r="K9" i="592"/>
  <c r="I18" i="592"/>
  <c r="K21" i="592"/>
  <c r="G25" i="592"/>
  <c r="K27" i="592"/>
  <c r="I29" i="592"/>
  <c r="G31" i="592"/>
  <c r="K18" i="592"/>
  <c r="H20" i="592"/>
  <c r="K29" i="592"/>
  <c r="K20" i="592"/>
  <c r="H22" i="592"/>
  <c r="H9" i="592"/>
  <c r="H6" i="592"/>
  <c r="I9" i="592"/>
  <c r="H17" i="592"/>
  <c r="I6" i="592"/>
  <c r="I17" i="592"/>
  <c r="H19" i="592"/>
  <c r="H21" i="592"/>
  <c r="H27" i="592"/>
  <c r="K6" i="591"/>
  <c r="K19" i="591"/>
  <c r="K20" i="591"/>
  <c r="D42" i="591"/>
  <c r="F42" i="591"/>
  <c r="AF63" i="591"/>
  <c r="N48" i="591"/>
  <c r="AF50" i="591"/>
  <c r="E34" i="591"/>
  <c r="F25" i="591"/>
  <c r="F47" i="591"/>
  <c r="D34" i="591"/>
  <c r="I29" i="591"/>
  <c r="K29" i="591"/>
  <c r="I18" i="591"/>
  <c r="K21" i="591"/>
  <c r="K18" i="591"/>
  <c r="M48" i="591"/>
  <c r="G9" i="591"/>
  <c r="I9" i="591"/>
  <c r="G31" i="591"/>
  <c r="H31" i="591"/>
  <c r="G25" i="591"/>
  <c r="H25" i="591"/>
  <c r="K27" i="591"/>
  <c r="B47" i="591"/>
  <c r="H17" i="591"/>
  <c r="I20" i="591"/>
  <c r="K17" i="591"/>
  <c r="H15" i="591"/>
  <c r="I19" i="591"/>
  <c r="K22" i="591"/>
  <c r="H6" i="591"/>
  <c r="H22" i="591"/>
  <c r="H19" i="591"/>
  <c r="H20" i="591"/>
  <c r="I6" i="591"/>
  <c r="I17" i="591"/>
  <c r="I15" i="591"/>
  <c r="H21" i="591"/>
  <c r="H27" i="591"/>
  <c r="K22" i="590"/>
  <c r="K21" i="590"/>
  <c r="G31" i="590"/>
  <c r="M48" i="590"/>
  <c r="G25" i="590"/>
  <c r="G34" i="590"/>
  <c r="H6" i="590"/>
  <c r="H17" i="590"/>
  <c r="I20" i="590"/>
  <c r="H27" i="590"/>
  <c r="I6" i="590"/>
  <c r="I17" i="590"/>
  <c r="K19" i="590"/>
  <c r="F25" i="590"/>
  <c r="F47" i="590"/>
  <c r="D34" i="590"/>
  <c r="E34" i="590"/>
  <c r="K18" i="590"/>
  <c r="B47" i="590"/>
  <c r="H31" i="590"/>
  <c r="I31" i="590"/>
  <c r="K31" i="590"/>
  <c r="H9" i="590"/>
  <c r="I9" i="590"/>
  <c r="K9" i="590"/>
  <c r="H25" i="590"/>
  <c r="I25" i="590"/>
  <c r="K20" i="590"/>
  <c r="H22" i="590"/>
  <c r="K6" i="590"/>
  <c r="K17" i="590"/>
  <c r="H19" i="590"/>
  <c r="I22" i="590"/>
  <c r="I19" i="590"/>
  <c r="H21" i="590"/>
  <c r="H18" i="590"/>
  <c r="I21" i="590"/>
  <c r="I27" i="590"/>
  <c r="H29" i="590"/>
  <c r="I18" i="590"/>
  <c r="K27" i="590"/>
  <c r="I29" i="590"/>
  <c r="F25" i="589"/>
  <c r="F47" i="589"/>
  <c r="H6" i="589"/>
  <c r="I20" i="589"/>
  <c r="G25" i="589"/>
  <c r="H25" i="589"/>
  <c r="I6" i="589"/>
  <c r="I17" i="589"/>
  <c r="K20" i="589"/>
  <c r="K6" i="589"/>
  <c r="K18" i="589"/>
  <c r="K21" i="589"/>
  <c r="K17" i="589"/>
  <c r="E34" i="589"/>
  <c r="H9" i="589"/>
  <c r="I9" i="589"/>
  <c r="K9" i="589"/>
  <c r="H31" i="589"/>
  <c r="I31" i="589"/>
  <c r="K31" i="589"/>
  <c r="I25" i="589"/>
  <c r="B47" i="589"/>
  <c r="H22" i="589"/>
  <c r="I22" i="589"/>
  <c r="I15" i="589"/>
  <c r="K19" i="589"/>
  <c r="H21" i="589"/>
  <c r="H27" i="589"/>
  <c r="K15" i="589"/>
  <c r="H18" i="589"/>
  <c r="I21" i="589"/>
  <c r="I27" i="589"/>
  <c r="H29" i="589"/>
  <c r="I19" i="589"/>
  <c r="I18" i="589"/>
  <c r="K27" i="589"/>
  <c r="I29" i="589"/>
  <c r="F42" i="588"/>
  <c r="K22" i="588"/>
  <c r="M48" i="588"/>
  <c r="K21" i="588"/>
  <c r="F25" i="588"/>
  <c r="F47" i="588"/>
  <c r="K17" i="588"/>
  <c r="I9" i="588"/>
  <c r="H9" i="588"/>
  <c r="K9" i="588"/>
  <c r="F34" i="588"/>
  <c r="B47" i="588"/>
  <c r="I17" i="588"/>
  <c r="H22" i="588"/>
  <c r="I22" i="588"/>
  <c r="G25" i="588"/>
  <c r="G31" i="588"/>
  <c r="H15" i="588"/>
  <c r="K18" i="588"/>
  <c r="H17" i="588"/>
  <c r="K19" i="588"/>
  <c r="H20" i="588"/>
  <c r="H29" i="588"/>
  <c r="I29" i="588"/>
  <c r="H18" i="588"/>
  <c r="K20" i="588"/>
  <c r="H6" i="588"/>
  <c r="I15" i="588"/>
  <c r="H21" i="588"/>
  <c r="H27" i="588"/>
  <c r="I6" i="588"/>
  <c r="I21" i="588"/>
  <c r="I27" i="588"/>
  <c r="K6" i="588"/>
  <c r="H19" i="588"/>
  <c r="E34" i="587"/>
  <c r="K20" i="587"/>
  <c r="H18" i="587"/>
  <c r="K22" i="587"/>
  <c r="H22" i="587"/>
  <c r="I22" i="587"/>
  <c r="D34" i="587"/>
  <c r="F42" i="587"/>
  <c r="K29" i="587"/>
  <c r="F31" i="587"/>
  <c r="H47" i="587"/>
  <c r="K17" i="587"/>
  <c r="F25" i="587"/>
  <c r="F47" i="587"/>
  <c r="K21" i="587"/>
  <c r="B47" i="587"/>
  <c r="H9" i="587"/>
  <c r="K9" i="587"/>
  <c r="I9" i="587"/>
  <c r="H6" i="587"/>
  <c r="I15" i="587"/>
  <c r="I27" i="587"/>
  <c r="I19" i="587"/>
  <c r="H17" i="587"/>
  <c r="K19" i="587"/>
  <c r="I17" i="587"/>
  <c r="G25" i="587"/>
  <c r="G31" i="587"/>
  <c r="H15" i="587"/>
  <c r="H27" i="587"/>
  <c r="H21" i="587"/>
  <c r="I6" i="587"/>
  <c r="I21" i="587"/>
  <c r="H20" i="587"/>
  <c r="H29" i="587"/>
  <c r="I29" i="587"/>
  <c r="K6" i="587"/>
  <c r="F42" i="586"/>
  <c r="D34" i="586"/>
  <c r="F25" i="586"/>
  <c r="F47" i="586"/>
  <c r="K29" i="586"/>
  <c r="F31" i="586"/>
  <c r="H47" i="586"/>
  <c r="K21" i="586"/>
  <c r="K17" i="586"/>
  <c r="H18" i="586"/>
  <c r="H25" i="586"/>
  <c r="I25" i="586"/>
  <c r="B47" i="586"/>
  <c r="K48" i="586"/>
  <c r="K9" i="586"/>
  <c r="I9" i="586"/>
  <c r="H9" i="586"/>
  <c r="I19" i="586"/>
  <c r="H17" i="586"/>
  <c r="K19" i="586"/>
  <c r="I17" i="586"/>
  <c r="G31" i="586"/>
  <c r="G34" i="586"/>
  <c r="I20" i="586"/>
  <c r="H29" i="586"/>
  <c r="I29" i="586"/>
  <c r="H27" i="586"/>
  <c r="K20" i="586"/>
  <c r="H15" i="586"/>
  <c r="K18" i="586"/>
  <c r="H6" i="586"/>
  <c r="I15" i="586"/>
  <c r="H21" i="586"/>
  <c r="I27" i="586"/>
  <c r="I6" i="586"/>
  <c r="I21" i="586"/>
  <c r="K6" i="586"/>
  <c r="M48" i="585"/>
  <c r="F42" i="585"/>
  <c r="E34" i="585"/>
  <c r="K20" i="585"/>
  <c r="D34" i="585"/>
  <c r="F31" i="585"/>
  <c r="H47" i="585"/>
  <c r="K29" i="585"/>
  <c r="K17" i="585"/>
  <c r="F25" i="585"/>
  <c r="F47" i="585"/>
  <c r="K21" i="585"/>
  <c r="K18" i="585"/>
  <c r="F9" i="585"/>
  <c r="B47" i="585"/>
  <c r="I9" i="585"/>
  <c r="H9" i="585"/>
  <c r="I21" i="585"/>
  <c r="I19" i="585"/>
  <c r="H17" i="585"/>
  <c r="K19" i="585"/>
  <c r="G31" i="585"/>
  <c r="I20" i="585"/>
  <c r="H29" i="585"/>
  <c r="I29" i="585"/>
  <c r="H27" i="585"/>
  <c r="I17" i="585"/>
  <c r="G25" i="585"/>
  <c r="H20" i="585"/>
  <c r="H18" i="585"/>
  <c r="I18" i="585"/>
  <c r="H15" i="585"/>
  <c r="H6" i="585"/>
  <c r="I15" i="585"/>
  <c r="H21" i="585"/>
  <c r="I27" i="585"/>
  <c r="I6" i="585"/>
  <c r="K6" i="585"/>
  <c r="N48" i="584"/>
  <c r="I47" i="584"/>
  <c r="E47" i="584"/>
  <c r="C47" i="584"/>
  <c r="K44" i="584"/>
  <c r="E42" i="584"/>
  <c r="D42" i="584"/>
  <c r="F42" i="584"/>
  <c r="F41" i="584"/>
  <c r="F40" i="584"/>
  <c r="F39" i="584"/>
  <c r="F38" i="584"/>
  <c r="E31" i="584"/>
  <c r="D31" i="584"/>
  <c r="K30" i="584"/>
  <c r="I30" i="584"/>
  <c r="H30" i="584"/>
  <c r="I29" i="584"/>
  <c r="H29" i="584"/>
  <c r="F29" i="584"/>
  <c r="K29" i="584"/>
  <c r="K28" i="584"/>
  <c r="I28" i="584"/>
  <c r="H28" i="584"/>
  <c r="F28" i="584"/>
  <c r="G31" i="584"/>
  <c r="F27" i="584"/>
  <c r="E25" i="584"/>
  <c r="D25" i="584"/>
  <c r="K24" i="584"/>
  <c r="I24" i="584"/>
  <c r="H24" i="584"/>
  <c r="K23" i="584"/>
  <c r="I23" i="584"/>
  <c r="H23" i="584"/>
  <c r="K22" i="584"/>
  <c r="I22" i="584"/>
  <c r="H22" i="584"/>
  <c r="G21" i="584"/>
  <c r="F21" i="584"/>
  <c r="I20" i="584"/>
  <c r="H20" i="584"/>
  <c r="F20" i="584"/>
  <c r="K20" i="584"/>
  <c r="G19" i="584"/>
  <c r="F19" i="584"/>
  <c r="G18" i="584"/>
  <c r="F18" i="584"/>
  <c r="G17" i="584"/>
  <c r="H17" i="584"/>
  <c r="F17" i="584"/>
  <c r="E15" i="584"/>
  <c r="D15" i="584"/>
  <c r="K14" i="584"/>
  <c r="I14" i="584"/>
  <c r="H14" i="584"/>
  <c r="F14" i="584"/>
  <c r="F13" i="584"/>
  <c r="F12" i="584"/>
  <c r="F11" i="584"/>
  <c r="E9" i="584"/>
  <c r="D9" i="584"/>
  <c r="K8" i="584"/>
  <c r="I8" i="584"/>
  <c r="H8" i="584"/>
  <c r="F8" i="584"/>
  <c r="K7" i="584"/>
  <c r="I7" i="584"/>
  <c r="H7" i="584"/>
  <c r="F7" i="584"/>
  <c r="G6" i="584"/>
  <c r="G9" i="584"/>
  <c r="F6" i="584"/>
  <c r="F9" i="584"/>
  <c r="G6" i="583"/>
  <c r="AE63" i="583"/>
  <c r="AD63" i="583"/>
  <c r="AC63" i="583"/>
  <c r="AB63" i="583"/>
  <c r="AA63" i="583"/>
  <c r="Z63" i="583"/>
  <c r="Y63" i="583"/>
  <c r="AF62" i="583"/>
  <c r="AF61" i="583"/>
  <c r="AF60" i="583"/>
  <c r="AF59" i="583"/>
  <c r="AF58" i="583"/>
  <c r="AF57" i="583"/>
  <c r="AF56" i="583"/>
  <c r="AF55" i="583"/>
  <c r="AF54" i="583"/>
  <c r="AF63" i="583"/>
  <c r="N48" i="583"/>
  <c r="Y53" i="583"/>
  <c r="AE50" i="583"/>
  <c r="AD50" i="583"/>
  <c r="AC50" i="583"/>
  <c r="AB50" i="583"/>
  <c r="AA50" i="583"/>
  <c r="Z50" i="583"/>
  <c r="Y50" i="583"/>
  <c r="AF49" i="583"/>
  <c r="AF48" i="583"/>
  <c r="AF50" i="583"/>
  <c r="AF47" i="583"/>
  <c r="I47" i="583"/>
  <c r="G47" i="583"/>
  <c r="E47" i="583"/>
  <c r="C47" i="583"/>
  <c r="M48" i="583"/>
  <c r="AF46" i="583"/>
  <c r="Z45" i="583"/>
  <c r="AA45" i="583"/>
  <c r="K44" i="583"/>
  <c r="F41" i="583"/>
  <c r="F40" i="583"/>
  <c r="F39" i="583"/>
  <c r="E42" i="583"/>
  <c r="D42" i="583"/>
  <c r="E31" i="583"/>
  <c r="D31" i="583"/>
  <c r="K30" i="583"/>
  <c r="I30" i="583"/>
  <c r="H30" i="583"/>
  <c r="K29" i="583"/>
  <c r="I29" i="583"/>
  <c r="H29" i="583"/>
  <c r="F29" i="583"/>
  <c r="K28" i="583"/>
  <c r="I28" i="583"/>
  <c r="H28" i="583"/>
  <c r="F28" i="583"/>
  <c r="G27" i="583"/>
  <c r="G31" i="583"/>
  <c r="F27" i="583"/>
  <c r="F31" i="583"/>
  <c r="H47" i="583"/>
  <c r="E25" i="583"/>
  <c r="D25" i="583"/>
  <c r="K24" i="583"/>
  <c r="I24" i="583"/>
  <c r="H24" i="583"/>
  <c r="K23" i="583"/>
  <c r="I23" i="583"/>
  <c r="H23" i="583"/>
  <c r="K22" i="583"/>
  <c r="I22" i="583"/>
  <c r="H22" i="583"/>
  <c r="G21" i="583"/>
  <c r="F21" i="583"/>
  <c r="K20" i="583"/>
  <c r="I20" i="583"/>
  <c r="H20" i="583"/>
  <c r="F20" i="583"/>
  <c r="G19" i="583"/>
  <c r="F19" i="583"/>
  <c r="G18" i="583"/>
  <c r="I18" i="583"/>
  <c r="F18" i="583"/>
  <c r="G17" i="583"/>
  <c r="F17" i="583"/>
  <c r="E15" i="583"/>
  <c r="D15" i="583"/>
  <c r="F14" i="583"/>
  <c r="G13" i="583"/>
  <c r="F13" i="583"/>
  <c r="G12" i="583"/>
  <c r="I12" i="583"/>
  <c r="F12" i="583"/>
  <c r="G11" i="583"/>
  <c r="F11" i="583"/>
  <c r="E9" i="583"/>
  <c r="D9" i="583"/>
  <c r="K8" i="583"/>
  <c r="I8" i="583"/>
  <c r="H8" i="583"/>
  <c r="F8" i="583"/>
  <c r="K7" i="583"/>
  <c r="I7" i="583"/>
  <c r="H7" i="583"/>
  <c r="F7" i="583"/>
  <c r="F6" i="583"/>
  <c r="F9" i="583"/>
  <c r="AE63" i="582"/>
  <c r="AD63" i="582"/>
  <c r="AC63" i="582"/>
  <c r="AB63" i="582"/>
  <c r="AA63" i="582"/>
  <c r="Z63" i="582"/>
  <c r="Y63" i="582"/>
  <c r="AF62" i="582"/>
  <c r="AF61" i="582"/>
  <c r="AF60" i="582"/>
  <c r="AF59" i="582"/>
  <c r="AF58" i="582"/>
  <c r="AF57" i="582"/>
  <c r="AF56" i="582"/>
  <c r="AF55" i="582"/>
  <c r="AF54" i="582"/>
  <c r="AF63" i="582"/>
  <c r="N48" i="582"/>
  <c r="Y53" i="582"/>
  <c r="AE50" i="582"/>
  <c r="AD50" i="582"/>
  <c r="AC50" i="582"/>
  <c r="AB50" i="582"/>
  <c r="AA50" i="582"/>
  <c r="Z50" i="582"/>
  <c r="Y50" i="582"/>
  <c r="AF49" i="582"/>
  <c r="AF48" i="582"/>
  <c r="AF47" i="582"/>
  <c r="I47" i="582"/>
  <c r="G47" i="582"/>
  <c r="E47" i="582"/>
  <c r="C47" i="582"/>
  <c r="AF46" i="582"/>
  <c r="AF50" i="582"/>
  <c r="AA45" i="582"/>
  <c r="AB45" i="582"/>
  <c r="Z45" i="582"/>
  <c r="Z53" i="582"/>
  <c r="K44" i="582"/>
  <c r="F41" i="582"/>
  <c r="F40" i="582"/>
  <c r="F39" i="582"/>
  <c r="E38" i="582"/>
  <c r="E42" i="582"/>
  <c r="D38" i="582"/>
  <c r="D42" i="582"/>
  <c r="E31" i="582"/>
  <c r="D31" i="582"/>
  <c r="K30" i="582"/>
  <c r="I30" i="582"/>
  <c r="H30" i="582"/>
  <c r="K29" i="582"/>
  <c r="I29" i="582"/>
  <c r="H29" i="582"/>
  <c r="F29" i="582"/>
  <c r="K28" i="582"/>
  <c r="I28" i="582"/>
  <c r="H28" i="582"/>
  <c r="F28" i="582"/>
  <c r="G27" i="582"/>
  <c r="G31" i="582"/>
  <c r="F27" i="582"/>
  <c r="F31" i="582"/>
  <c r="H47" i="582"/>
  <c r="E25" i="582"/>
  <c r="D25" i="582"/>
  <c r="K24" i="582"/>
  <c r="I24" i="582"/>
  <c r="H24" i="582"/>
  <c r="K23" i="582"/>
  <c r="I23" i="582"/>
  <c r="H23" i="582"/>
  <c r="K22" i="582"/>
  <c r="I22" i="582"/>
  <c r="H22" i="582"/>
  <c r="G21" i="582"/>
  <c r="K21" i="582"/>
  <c r="F21" i="582"/>
  <c r="K20" i="582"/>
  <c r="I20" i="582"/>
  <c r="H20" i="582"/>
  <c r="F20" i="582"/>
  <c r="G19" i="582"/>
  <c r="K19" i="582"/>
  <c r="F19" i="582"/>
  <c r="G18" i="582"/>
  <c r="K18" i="582"/>
  <c r="F18" i="582"/>
  <c r="F25" i="582"/>
  <c r="F47" i="582"/>
  <c r="G17" i="582"/>
  <c r="K17" i="582"/>
  <c r="F17" i="582"/>
  <c r="E15" i="582"/>
  <c r="D15" i="582"/>
  <c r="G14" i="582"/>
  <c r="K14" i="582"/>
  <c r="F14" i="582"/>
  <c r="G13" i="582"/>
  <c r="F13" i="582"/>
  <c r="G12" i="582"/>
  <c r="K12" i="582"/>
  <c r="F12" i="582"/>
  <c r="G11" i="582"/>
  <c r="K11" i="582"/>
  <c r="F11" i="582"/>
  <c r="F15" i="582"/>
  <c r="D47" i="582"/>
  <c r="K9" i="582"/>
  <c r="I9" i="582"/>
  <c r="G9" i="582"/>
  <c r="H9" i="582"/>
  <c r="E9" i="582"/>
  <c r="E34" i="582"/>
  <c r="D9" i="582"/>
  <c r="D34" i="582"/>
  <c r="K8" i="582"/>
  <c r="I8" i="582"/>
  <c r="H8" i="582"/>
  <c r="F8" i="582"/>
  <c r="K7" i="582"/>
  <c r="I7" i="582"/>
  <c r="H7" i="582"/>
  <c r="F7" i="582"/>
  <c r="K6" i="582"/>
  <c r="I6" i="582"/>
  <c r="H6" i="582"/>
  <c r="F6" i="582"/>
  <c r="F9" i="582"/>
  <c r="E38" i="581"/>
  <c r="H47" i="581"/>
  <c r="D38" i="581"/>
  <c r="D42" i="581"/>
  <c r="G27" i="581"/>
  <c r="G13" i="581"/>
  <c r="AE63" i="581"/>
  <c r="AD63" i="581"/>
  <c r="AC63" i="581"/>
  <c r="AB63" i="581"/>
  <c r="AA63" i="581"/>
  <c r="Z63" i="581"/>
  <c r="Y63" i="581"/>
  <c r="AF62" i="581"/>
  <c r="AF61" i="581"/>
  <c r="AF60" i="581"/>
  <c r="AF59" i="581"/>
  <c r="AF58" i="581"/>
  <c r="AF63" i="581"/>
  <c r="N48" i="581"/>
  <c r="AF57" i="581"/>
  <c r="AF56" i="581"/>
  <c r="AF55" i="581"/>
  <c r="AF54" i="581"/>
  <c r="Z53" i="581"/>
  <c r="Y53" i="581"/>
  <c r="AE50" i="581"/>
  <c r="AD50" i="581"/>
  <c r="AC50" i="581"/>
  <c r="AB50" i="581"/>
  <c r="AA50" i="581"/>
  <c r="Z50" i="581"/>
  <c r="Y50" i="581"/>
  <c r="AF49" i="581"/>
  <c r="AF48" i="581"/>
  <c r="AF47" i="581"/>
  <c r="I47" i="581"/>
  <c r="G47" i="581"/>
  <c r="E47" i="581"/>
  <c r="C47" i="581"/>
  <c r="M48" i="581"/>
  <c r="AF46" i="581"/>
  <c r="AF50" i="581"/>
  <c r="Z45" i="581"/>
  <c r="AA45" i="581"/>
  <c r="K44" i="581"/>
  <c r="E42" i="581"/>
  <c r="F41" i="581"/>
  <c r="F40" i="581"/>
  <c r="F39" i="581"/>
  <c r="G31" i="581"/>
  <c r="K31" i="581"/>
  <c r="E31" i="581"/>
  <c r="D31" i="581"/>
  <c r="K30" i="581"/>
  <c r="I30" i="581"/>
  <c r="H30" i="581"/>
  <c r="K29" i="581"/>
  <c r="I29" i="581"/>
  <c r="H29" i="581"/>
  <c r="F29" i="581"/>
  <c r="K28" i="581"/>
  <c r="I28" i="581"/>
  <c r="H28" i="581"/>
  <c r="F28" i="581"/>
  <c r="K27" i="581"/>
  <c r="I27" i="581"/>
  <c r="H27" i="581"/>
  <c r="F27" i="581"/>
  <c r="F31" i="581"/>
  <c r="E25" i="581"/>
  <c r="D25" i="581"/>
  <c r="K24" i="581"/>
  <c r="I24" i="581"/>
  <c r="H24" i="581"/>
  <c r="K23" i="581"/>
  <c r="I23" i="581"/>
  <c r="H23" i="581"/>
  <c r="K22" i="581"/>
  <c r="I22" i="581"/>
  <c r="H22" i="581"/>
  <c r="G21" i="581"/>
  <c r="I21" i="581"/>
  <c r="F21" i="581"/>
  <c r="K20" i="581"/>
  <c r="I20" i="581"/>
  <c r="H20" i="581"/>
  <c r="F20" i="581"/>
  <c r="G19" i="581"/>
  <c r="I19" i="581"/>
  <c r="F19" i="581"/>
  <c r="K19" i="581"/>
  <c r="G18" i="581"/>
  <c r="H18" i="581"/>
  <c r="F18" i="581"/>
  <c r="G17" i="581"/>
  <c r="I17" i="581"/>
  <c r="F17" i="581"/>
  <c r="E15" i="581"/>
  <c r="D15" i="581"/>
  <c r="G14" i="581"/>
  <c r="I14" i="581"/>
  <c r="F14" i="581"/>
  <c r="F13" i="581"/>
  <c r="G12" i="581"/>
  <c r="F12" i="581"/>
  <c r="G11" i="581"/>
  <c r="I11" i="581"/>
  <c r="F11" i="581"/>
  <c r="G9" i="581"/>
  <c r="I9" i="581"/>
  <c r="E9" i="581"/>
  <c r="E34" i="581"/>
  <c r="D9" i="581"/>
  <c r="K8" i="581"/>
  <c r="I8" i="581"/>
  <c r="H8" i="581"/>
  <c r="F8" i="581"/>
  <c r="K7" i="581"/>
  <c r="I7" i="581"/>
  <c r="H7" i="581"/>
  <c r="F7" i="581"/>
  <c r="K6" i="581"/>
  <c r="I6" i="581"/>
  <c r="H6" i="581"/>
  <c r="F6" i="581"/>
  <c r="F9" i="581"/>
  <c r="E38" i="580"/>
  <c r="E42" i="580"/>
  <c r="H47" i="580"/>
  <c r="H47" i="579"/>
  <c r="F47" i="579"/>
  <c r="D47" i="579"/>
  <c r="H46" i="578"/>
  <c r="F46" i="578"/>
  <c r="D46" i="578"/>
  <c r="D38" i="580"/>
  <c r="M188" i="339"/>
  <c r="N188" i="339" s="1"/>
  <c r="O188" i="339" s="1"/>
  <c r="P188" i="339" s="1"/>
  <c r="M184" i="339"/>
  <c r="N184" i="339" s="1"/>
  <c r="O184" i="339" s="1"/>
  <c r="P184" i="339" s="1"/>
  <c r="M180" i="339"/>
  <c r="N180" i="339"/>
  <c r="O180" i="339" s="1"/>
  <c r="P180" i="339" s="1"/>
  <c r="M176" i="339"/>
  <c r="N176" i="339" s="1"/>
  <c r="O176" i="339" s="1"/>
  <c r="P176" i="339" s="1"/>
  <c r="M172" i="339"/>
  <c r="N172" i="339" s="1"/>
  <c r="O172" i="339" s="1"/>
  <c r="P172" i="339" s="1"/>
  <c r="M168" i="339"/>
  <c r="N168" i="339"/>
  <c r="O168" i="339" s="1"/>
  <c r="P168" i="339" s="1"/>
  <c r="M164" i="339"/>
  <c r="N164" i="339" s="1"/>
  <c r="O164" i="339" s="1"/>
  <c r="P164" i="339" s="1"/>
  <c r="M160" i="339"/>
  <c r="N160" i="339" s="1"/>
  <c r="O160" i="339" s="1"/>
  <c r="P160" i="339" s="1"/>
  <c r="F7" i="576"/>
  <c r="E39" i="575"/>
  <c r="E36" i="575"/>
  <c r="E40" i="575"/>
  <c r="E7" i="575"/>
  <c r="F29" i="577"/>
  <c r="F29" i="578"/>
  <c r="F13" i="578"/>
  <c r="M26" i="339"/>
  <c r="N26" i="339"/>
  <c r="O26" i="339"/>
  <c r="P26" i="339" s="1"/>
  <c r="M22" i="339"/>
  <c r="N22" i="339" s="1"/>
  <c r="O22" i="339" s="1"/>
  <c r="P22" i="339" s="1"/>
  <c r="M18" i="339"/>
  <c r="N18" i="339" s="1"/>
  <c r="O18" i="339" s="1"/>
  <c r="P18" i="339" s="1"/>
  <c r="M13" i="339"/>
  <c r="N13" i="339" s="1"/>
  <c r="O13" i="339" s="1"/>
  <c r="P13" i="339" s="1"/>
  <c r="AE63" i="580"/>
  <c r="AD63" i="580"/>
  <c r="AC63" i="580"/>
  <c r="AB63" i="580"/>
  <c r="AA63" i="580"/>
  <c r="Z63" i="580"/>
  <c r="Y63" i="580"/>
  <c r="AF62" i="580"/>
  <c r="AF61" i="580"/>
  <c r="AF60" i="580"/>
  <c r="AF59" i="580"/>
  <c r="AF58" i="580"/>
  <c r="AF57" i="580"/>
  <c r="AF56" i="580"/>
  <c r="AF55" i="580"/>
  <c r="AF54" i="580"/>
  <c r="AF63" i="580"/>
  <c r="N48" i="580"/>
  <c r="Z53" i="580"/>
  <c r="Y53" i="580"/>
  <c r="AE50" i="580"/>
  <c r="AD50" i="580"/>
  <c r="AC50" i="580"/>
  <c r="AB50" i="580"/>
  <c r="AA50" i="580"/>
  <c r="Z50" i="580"/>
  <c r="Y50" i="580"/>
  <c r="AF49" i="580"/>
  <c r="AF48" i="580"/>
  <c r="AF47" i="580"/>
  <c r="I47" i="580"/>
  <c r="G47" i="580"/>
  <c r="E47" i="580"/>
  <c r="C47" i="580"/>
  <c r="M48" i="580"/>
  <c r="AF46" i="580"/>
  <c r="AF50" i="580"/>
  <c r="Z45" i="580"/>
  <c r="AA45" i="580"/>
  <c r="K44" i="580"/>
  <c r="F41" i="580"/>
  <c r="F40" i="580"/>
  <c r="F39" i="580"/>
  <c r="D42" i="580"/>
  <c r="G31" i="580"/>
  <c r="K31" i="580"/>
  <c r="E31" i="580"/>
  <c r="D31" i="580"/>
  <c r="K30" i="580"/>
  <c r="I30" i="580"/>
  <c r="H30" i="580"/>
  <c r="K29" i="580"/>
  <c r="I29" i="580"/>
  <c r="H29" i="580"/>
  <c r="F29" i="580"/>
  <c r="K28" i="580"/>
  <c r="I28" i="580"/>
  <c r="H28" i="580"/>
  <c r="F28" i="580"/>
  <c r="K27" i="580"/>
  <c r="I27" i="580"/>
  <c r="H27" i="580"/>
  <c r="F27" i="580"/>
  <c r="F31" i="580"/>
  <c r="E25" i="580"/>
  <c r="D25" i="580"/>
  <c r="K24" i="580"/>
  <c r="I24" i="580"/>
  <c r="H24" i="580"/>
  <c r="K23" i="580"/>
  <c r="I23" i="580"/>
  <c r="H23" i="580"/>
  <c r="K22" i="580"/>
  <c r="I22" i="580"/>
  <c r="H22" i="580"/>
  <c r="G21" i="580"/>
  <c r="F21" i="580"/>
  <c r="K20" i="580"/>
  <c r="I20" i="580"/>
  <c r="H20" i="580"/>
  <c r="F20" i="580"/>
  <c r="G19" i="580"/>
  <c r="H19" i="580"/>
  <c r="F19" i="580"/>
  <c r="G18" i="580"/>
  <c r="F18" i="580"/>
  <c r="G17" i="580"/>
  <c r="I17" i="580"/>
  <c r="F17" i="580"/>
  <c r="E15" i="580"/>
  <c r="D15" i="580"/>
  <c r="G14" i="580"/>
  <c r="I14" i="580"/>
  <c r="F14" i="580"/>
  <c r="G13" i="580"/>
  <c r="F13" i="580"/>
  <c r="G12" i="580"/>
  <c r="F12" i="580"/>
  <c r="G11" i="580"/>
  <c r="I11" i="580"/>
  <c r="F11" i="580"/>
  <c r="K9" i="580"/>
  <c r="G9" i="580"/>
  <c r="I9" i="580"/>
  <c r="E9" i="580"/>
  <c r="D9" i="580"/>
  <c r="K8" i="580"/>
  <c r="I8" i="580"/>
  <c r="H8" i="580"/>
  <c r="F8" i="580"/>
  <c r="K7" i="580"/>
  <c r="I7" i="580"/>
  <c r="H7" i="580"/>
  <c r="F7" i="580"/>
  <c r="K6" i="580"/>
  <c r="I6" i="580"/>
  <c r="H6" i="580"/>
  <c r="F6" i="580"/>
  <c r="F9" i="580"/>
  <c r="G13" i="579"/>
  <c r="F13" i="579"/>
  <c r="F14" i="579"/>
  <c r="D40" i="579"/>
  <c r="D38" i="579"/>
  <c r="D42" i="579"/>
  <c r="G11" i="579"/>
  <c r="G14" i="579"/>
  <c r="K14" i="579"/>
  <c r="H22" i="579"/>
  <c r="G12" i="579"/>
  <c r="AE63" i="579"/>
  <c r="AD63" i="579"/>
  <c r="AC63" i="579"/>
  <c r="AB63" i="579"/>
  <c r="AA63" i="579"/>
  <c r="Z63" i="579"/>
  <c r="Y63" i="579"/>
  <c r="AF62" i="579"/>
  <c r="AF61" i="579"/>
  <c r="AF60" i="579"/>
  <c r="AF59" i="579"/>
  <c r="AF58" i="579"/>
  <c r="AF57" i="579"/>
  <c r="AF56" i="579"/>
  <c r="AF55" i="579"/>
  <c r="AF54" i="579"/>
  <c r="Y53" i="579"/>
  <c r="AE50" i="579"/>
  <c r="AD50" i="579"/>
  <c r="AC50" i="579"/>
  <c r="AB50" i="579"/>
  <c r="AA50" i="579"/>
  <c r="Z50" i="579"/>
  <c r="Y50" i="579"/>
  <c r="AF49" i="579"/>
  <c r="AF48" i="579"/>
  <c r="AF47" i="579"/>
  <c r="I47" i="579"/>
  <c r="G47" i="579"/>
  <c r="E47" i="579"/>
  <c r="C47" i="579"/>
  <c r="AF46" i="579"/>
  <c r="AF50" i="579"/>
  <c r="Z45" i="579"/>
  <c r="AA45" i="579"/>
  <c r="K44" i="579"/>
  <c r="E42" i="579"/>
  <c r="F41" i="579"/>
  <c r="F39" i="579"/>
  <c r="E31" i="579"/>
  <c r="D31" i="579"/>
  <c r="K30" i="579"/>
  <c r="F29" i="579"/>
  <c r="F28" i="579"/>
  <c r="H27" i="579"/>
  <c r="F27" i="579"/>
  <c r="E25" i="579"/>
  <c r="D25" i="579"/>
  <c r="K24" i="579"/>
  <c r="I24" i="579"/>
  <c r="H24" i="579"/>
  <c r="K23" i="579"/>
  <c r="I23" i="579"/>
  <c r="H23" i="579"/>
  <c r="I22" i="579"/>
  <c r="G21" i="579"/>
  <c r="F21" i="579"/>
  <c r="K20" i="579"/>
  <c r="I20" i="579"/>
  <c r="H20" i="579"/>
  <c r="F20" i="579"/>
  <c r="G19" i="579"/>
  <c r="F19" i="579"/>
  <c r="G18" i="579"/>
  <c r="H18" i="579"/>
  <c r="F18" i="579"/>
  <c r="G17" i="579"/>
  <c r="F17" i="579"/>
  <c r="E15" i="579"/>
  <c r="D15" i="579"/>
  <c r="F12" i="579"/>
  <c r="F11" i="579"/>
  <c r="G9" i="579"/>
  <c r="K9" i="579"/>
  <c r="E9" i="579"/>
  <c r="D9" i="579"/>
  <c r="K8" i="579"/>
  <c r="I8" i="579"/>
  <c r="H8" i="579"/>
  <c r="F8" i="579"/>
  <c r="K7" i="579"/>
  <c r="I7" i="579"/>
  <c r="H7" i="579"/>
  <c r="F7" i="579"/>
  <c r="K6" i="579"/>
  <c r="I6" i="579"/>
  <c r="H6" i="579"/>
  <c r="F6" i="579"/>
  <c r="D39" i="578"/>
  <c r="D41" i="578"/>
  <c r="G14" i="578"/>
  <c r="K11" i="578"/>
  <c r="K13" i="578"/>
  <c r="AE62" i="578"/>
  <c r="AD62" i="578"/>
  <c r="AC62" i="578"/>
  <c r="AB62" i="578"/>
  <c r="AA62" i="578"/>
  <c r="Z62" i="578"/>
  <c r="Y62" i="578"/>
  <c r="AF61" i="578"/>
  <c r="AF60" i="578"/>
  <c r="AF59" i="578"/>
  <c r="AF58" i="578"/>
  <c r="AF57" i="578"/>
  <c r="AF56" i="578"/>
  <c r="AF55" i="578"/>
  <c r="AF54" i="578"/>
  <c r="AF53" i="578"/>
  <c r="Z52" i="578"/>
  <c r="Y52" i="578"/>
  <c r="AA43" i="578"/>
  <c r="AE49" i="578"/>
  <c r="AD49" i="578"/>
  <c r="AC49" i="578"/>
  <c r="AB49" i="578"/>
  <c r="AA49" i="578"/>
  <c r="Z49" i="578"/>
  <c r="Y49" i="578"/>
  <c r="AF48" i="578"/>
  <c r="AF47" i="578"/>
  <c r="AF46" i="578"/>
  <c r="I46" i="578"/>
  <c r="G46" i="578"/>
  <c r="E46" i="578"/>
  <c r="C46" i="578"/>
  <c r="AF45" i="578"/>
  <c r="Z44" i="578"/>
  <c r="AA44" i="578"/>
  <c r="AB44" i="578"/>
  <c r="K43" i="578"/>
  <c r="E41" i="578"/>
  <c r="F40" i="578"/>
  <c r="F39" i="578"/>
  <c r="F38" i="578"/>
  <c r="F37" i="578"/>
  <c r="E30" i="578"/>
  <c r="D30" i="578"/>
  <c r="G29" i="578"/>
  <c r="G28" i="578"/>
  <c r="I28" i="578"/>
  <c r="F28" i="578"/>
  <c r="G27" i="578"/>
  <c r="F27" i="578"/>
  <c r="G26" i="578"/>
  <c r="H26" i="578"/>
  <c r="F26" i="578"/>
  <c r="E24" i="578"/>
  <c r="D24" i="578"/>
  <c r="K23" i="578"/>
  <c r="I23" i="578"/>
  <c r="H23" i="578"/>
  <c r="K22" i="578"/>
  <c r="I22" i="578"/>
  <c r="H22" i="578"/>
  <c r="K21" i="578"/>
  <c r="I21" i="578"/>
  <c r="H21" i="578"/>
  <c r="G20" i="578"/>
  <c r="F20" i="578"/>
  <c r="K19" i="578"/>
  <c r="I19" i="578"/>
  <c r="H19" i="578"/>
  <c r="F19" i="578"/>
  <c r="G18" i="578"/>
  <c r="F18" i="578"/>
  <c r="G17" i="578"/>
  <c r="F17" i="578"/>
  <c r="G16" i="578"/>
  <c r="H16" i="578"/>
  <c r="F16" i="578"/>
  <c r="K16" i="578"/>
  <c r="E14" i="578"/>
  <c r="D14" i="578"/>
  <c r="H13" i="578"/>
  <c r="F12" i="578"/>
  <c r="F11" i="578"/>
  <c r="G9" i="578"/>
  <c r="H9" i="578"/>
  <c r="E9" i="578"/>
  <c r="D9" i="578"/>
  <c r="K8" i="578"/>
  <c r="I8" i="578"/>
  <c r="H8" i="578"/>
  <c r="F8" i="578"/>
  <c r="K7" i="578"/>
  <c r="I7" i="578"/>
  <c r="H7" i="578"/>
  <c r="F7" i="578"/>
  <c r="K6" i="578"/>
  <c r="I6" i="578"/>
  <c r="H6" i="578"/>
  <c r="F6" i="578"/>
  <c r="G29" i="577"/>
  <c r="K29" i="577"/>
  <c r="F39" i="577"/>
  <c r="F36" i="577"/>
  <c r="F37" i="577"/>
  <c r="F38" i="577"/>
  <c r="D45" i="577"/>
  <c r="B45" i="577"/>
  <c r="G20" i="577"/>
  <c r="G27" i="577"/>
  <c r="G28" i="577"/>
  <c r="AE61" i="577"/>
  <c r="AF60" i="577"/>
  <c r="AF61" i="577"/>
  <c r="AD61" i="577"/>
  <c r="AC61" i="577"/>
  <c r="AB61" i="577"/>
  <c r="Z61" i="577"/>
  <c r="AA61" i="577"/>
  <c r="Y61" i="577"/>
  <c r="E36" i="576"/>
  <c r="E7" i="576"/>
  <c r="E9" i="576"/>
  <c r="AF59" i="577"/>
  <c r="AF58" i="577"/>
  <c r="AF57" i="577"/>
  <c r="AF56" i="577"/>
  <c r="AF55" i="577"/>
  <c r="AF54" i="577"/>
  <c r="AF53" i="577"/>
  <c r="AF52" i="577"/>
  <c r="Y51" i="577"/>
  <c r="AE48" i="577"/>
  <c r="AD48" i="577"/>
  <c r="AC48" i="577"/>
  <c r="AB48" i="577"/>
  <c r="AA48" i="577"/>
  <c r="Z48" i="577"/>
  <c r="Y48" i="577"/>
  <c r="AF47" i="577"/>
  <c r="AF46" i="577"/>
  <c r="AF45" i="577"/>
  <c r="I45" i="577"/>
  <c r="G45" i="577"/>
  <c r="E45" i="577"/>
  <c r="C45" i="577"/>
  <c r="AF44" i="577"/>
  <c r="Z43" i="577"/>
  <c r="AA43" i="577"/>
  <c r="K42" i="577"/>
  <c r="E40" i="577"/>
  <c r="D40" i="577"/>
  <c r="E30" i="577"/>
  <c r="D30" i="577"/>
  <c r="I29" i="577"/>
  <c r="H29" i="577"/>
  <c r="H28" i="577"/>
  <c r="F28" i="577"/>
  <c r="F27" i="577"/>
  <c r="G26" i="577"/>
  <c r="F26" i="577"/>
  <c r="E24" i="577"/>
  <c r="D24" i="577"/>
  <c r="K23" i="577"/>
  <c r="I23" i="577"/>
  <c r="H23" i="577"/>
  <c r="K22" i="577"/>
  <c r="I22" i="577"/>
  <c r="H22" i="577"/>
  <c r="K21" i="577"/>
  <c r="I21" i="577"/>
  <c r="H21" i="577"/>
  <c r="F20" i="577"/>
  <c r="F19" i="577"/>
  <c r="G18" i="577"/>
  <c r="I18" i="577"/>
  <c r="F18" i="577"/>
  <c r="G17" i="577"/>
  <c r="I17" i="577"/>
  <c r="F17" i="577"/>
  <c r="G16" i="577"/>
  <c r="H16" i="577"/>
  <c r="F16" i="577"/>
  <c r="E14" i="577"/>
  <c r="D14" i="577"/>
  <c r="K13" i="577"/>
  <c r="I13" i="577"/>
  <c r="H13" i="577"/>
  <c r="F12" i="577"/>
  <c r="F11" i="577"/>
  <c r="E9" i="577"/>
  <c r="D9" i="577"/>
  <c r="K8" i="577"/>
  <c r="I8" i="577"/>
  <c r="H8" i="577"/>
  <c r="F8" i="577"/>
  <c r="K7" i="577"/>
  <c r="I7" i="577"/>
  <c r="H7" i="577"/>
  <c r="F7" i="577"/>
  <c r="G9" i="577"/>
  <c r="F6" i="577"/>
  <c r="F27" i="576"/>
  <c r="F28" i="576"/>
  <c r="D39" i="575"/>
  <c r="D38" i="574"/>
  <c r="G26" i="576"/>
  <c r="F26" i="576"/>
  <c r="E24" i="576"/>
  <c r="D24" i="576"/>
  <c r="F20" i="576"/>
  <c r="G19" i="576"/>
  <c r="H19" i="576"/>
  <c r="F19" i="576"/>
  <c r="G18" i="576"/>
  <c r="G24" i="576"/>
  <c r="F18" i="576"/>
  <c r="G17" i="576"/>
  <c r="F17" i="576"/>
  <c r="G16" i="576"/>
  <c r="F16" i="576"/>
  <c r="E14" i="576"/>
  <c r="D14" i="576"/>
  <c r="K12" i="576"/>
  <c r="F12" i="576"/>
  <c r="G11" i="576"/>
  <c r="I11" i="576"/>
  <c r="F11" i="576"/>
  <c r="D9" i="576"/>
  <c r="F8" i="576"/>
  <c r="G6" i="576"/>
  <c r="G9" i="576"/>
  <c r="F6" i="576"/>
  <c r="K6" i="576"/>
  <c r="F27" i="575"/>
  <c r="G26" i="575"/>
  <c r="I26" i="575"/>
  <c r="F26" i="575"/>
  <c r="G24" i="575"/>
  <c r="E24" i="575"/>
  <c r="D24" i="575"/>
  <c r="F20" i="575"/>
  <c r="G19" i="575"/>
  <c r="F19" i="575"/>
  <c r="K19" i="575"/>
  <c r="G18" i="575"/>
  <c r="F18" i="575"/>
  <c r="G17" i="575"/>
  <c r="I17" i="575"/>
  <c r="F17" i="575"/>
  <c r="G16" i="575"/>
  <c r="F16" i="575"/>
  <c r="G14" i="575"/>
  <c r="E14" i="575"/>
  <c r="D14" i="575"/>
  <c r="G12" i="575"/>
  <c r="F12" i="575"/>
  <c r="G11" i="575"/>
  <c r="F11" i="575"/>
  <c r="G9" i="575"/>
  <c r="E9" i="575"/>
  <c r="D9" i="575"/>
  <c r="F8" i="575"/>
  <c r="F7" i="575"/>
  <c r="G6" i="575"/>
  <c r="F6" i="575"/>
  <c r="G26" i="574"/>
  <c r="F27" i="574"/>
  <c r="F20" i="574"/>
  <c r="G19" i="574"/>
  <c r="F19" i="574"/>
  <c r="G18" i="574"/>
  <c r="F18" i="574"/>
  <c r="G17" i="574"/>
  <c r="H17" i="574"/>
  <c r="F17" i="574"/>
  <c r="G16" i="574"/>
  <c r="F16" i="574"/>
  <c r="H20" i="574"/>
  <c r="K19" i="574"/>
  <c r="F7" i="574"/>
  <c r="G6" i="574"/>
  <c r="F6" i="574"/>
  <c r="G12" i="574"/>
  <c r="F12" i="574"/>
  <c r="G11" i="574"/>
  <c r="F11" i="574"/>
  <c r="E38" i="573"/>
  <c r="D38" i="573"/>
  <c r="G6" i="573"/>
  <c r="G20" i="573"/>
  <c r="H20" i="573"/>
  <c r="F21" i="573"/>
  <c r="F20" i="573"/>
  <c r="F19" i="573"/>
  <c r="F18" i="573"/>
  <c r="F17" i="573"/>
  <c r="K17" i="573"/>
  <c r="F16" i="573"/>
  <c r="F11" i="573"/>
  <c r="F14" i="573"/>
  <c r="G12" i="573"/>
  <c r="K12" i="573"/>
  <c r="E38" i="572"/>
  <c r="D23" i="572"/>
  <c r="F23" i="572"/>
  <c r="E24" i="572"/>
  <c r="F22" i="572"/>
  <c r="F21" i="572"/>
  <c r="F20" i="572"/>
  <c r="F19" i="572"/>
  <c r="F18" i="572"/>
  <c r="F17" i="572"/>
  <c r="F16" i="572"/>
  <c r="F11" i="571"/>
  <c r="F14" i="571"/>
  <c r="E14" i="571"/>
  <c r="E24" i="571"/>
  <c r="D24" i="571"/>
  <c r="D26" i="571"/>
  <c r="F26" i="571"/>
  <c r="F30" i="571"/>
  <c r="D36" i="571"/>
  <c r="D40" i="571"/>
  <c r="D23" i="571"/>
  <c r="F23" i="571"/>
  <c r="G22" i="571"/>
  <c r="F22" i="571"/>
  <c r="G21" i="571"/>
  <c r="F21" i="571"/>
  <c r="G20" i="571"/>
  <c r="F20" i="571"/>
  <c r="G19" i="571"/>
  <c r="F19" i="571"/>
  <c r="G18" i="571"/>
  <c r="F18" i="571"/>
  <c r="G17" i="571"/>
  <c r="F17" i="571"/>
  <c r="G16" i="571"/>
  <c r="F16" i="571"/>
  <c r="K17" i="572"/>
  <c r="F11" i="572"/>
  <c r="D40" i="572"/>
  <c r="D24" i="572"/>
  <c r="AE60" i="576"/>
  <c r="AD60" i="576"/>
  <c r="AC60" i="576"/>
  <c r="AB60" i="576"/>
  <c r="AA60" i="576"/>
  <c r="Z60" i="576"/>
  <c r="Y60" i="576"/>
  <c r="AF59" i="576"/>
  <c r="AF58" i="576"/>
  <c r="AF57" i="576"/>
  <c r="AF56" i="576"/>
  <c r="AF55" i="576"/>
  <c r="AF54" i="576"/>
  <c r="AF53" i="576"/>
  <c r="AF52" i="576"/>
  <c r="AF60" i="576"/>
  <c r="N46" i="576"/>
  <c r="AA51" i="576"/>
  <c r="Z51" i="576"/>
  <c r="Y51" i="576"/>
  <c r="AF48" i="576"/>
  <c r="AE48" i="576"/>
  <c r="AD48" i="576"/>
  <c r="AC48" i="576"/>
  <c r="AB48" i="576"/>
  <c r="AA48" i="576"/>
  <c r="Z48" i="576"/>
  <c r="Y48" i="576"/>
  <c r="AF47" i="576"/>
  <c r="AF46" i="576"/>
  <c r="AF45" i="576"/>
  <c r="I45" i="576"/>
  <c r="G45" i="576"/>
  <c r="E45" i="576"/>
  <c r="C45" i="576"/>
  <c r="M46" i="576"/>
  <c r="AF44" i="576"/>
  <c r="AA43" i="576"/>
  <c r="AB43" i="576"/>
  <c r="Z43" i="576"/>
  <c r="K42" i="576"/>
  <c r="E40" i="576"/>
  <c r="D40" i="576"/>
  <c r="G30" i="576"/>
  <c r="E30" i="576"/>
  <c r="D30" i="576"/>
  <c r="K29" i="576"/>
  <c r="I29" i="576"/>
  <c r="H29" i="576"/>
  <c r="K28" i="576"/>
  <c r="I28" i="576"/>
  <c r="H28" i="576"/>
  <c r="K27" i="576"/>
  <c r="I27" i="576"/>
  <c r="H27" i="576"/>
  <c r="I26" i="576"/>
  <c r="H26" i="576"/>
  <c r="K23" i="576"/>
  <c r="I23" i="576"/>
  <c r="H23" i="576"/>
  <c r="H22" i="576"/>
  <c r="K21" i="576"/>
  <c r="H20" i="576"/>
  <c r="K19" i="576"/>
  <c r="H17" i="576"/>
  <c r="H16" i="576"/>
  <c r="K13" i="576"/>
  <c r="I13" i="576"/>
  <c r="H13" i="576"/>
  <c r="K8" i="576"/>
  <c r="I8" i="576"/>
  <c r="H8" i="576"/>
  <c r="K7" i="576"/>
  <c r="I7" i="576"/>
  <c r="H7" i="576"/>
  <c r="I6" i="576"/>
  <c r="H6" i="576"/>
  <c r="AE60" i="575"/>
  <c r="AD60" i="575"/>
  <c r="AC60" i="575"/>
  <c r="AB60" i="575"/>
  <c r="AA60" i="575"/>
  <c r="Z60" i="575"/>
  <c r="Y60" i="575"/>
  <c r="AF59" i="575"/>
  <c r="AF58" i="575"/>
  <c r="AF57" i="575"/>
  <c r="AF56" i="575"/>
  <c r="AF55" i="575"/>
  <c r="AF54" i="575"/>
  <c r="AF53" i="575"/>
  <c r="AF52" i="575"/>
  <c r="AF60" i="575"/>
  <c r="N46" i="575"/>
  <c r="Z51" i="575"/>
  <c r="Y51" i="575"/>
  <c r="AF48" i="575"/>
  <c r="AE48" i="575"/>
  <c r="AD48" i="575"/>
  <c r="AC48" i="575"/>
  <c r="AB48" i="575"/>
  <c r="AA48" i="575"/>
  <c r="Z48" i="575"/>
  <c r="Y48" i="575"/>
  <c r="AF47" i="575"/>
  <c r="AF46" i="575"/>
  <c r="AF45" i="575"/>
  <c r="I45" i="575"/>
  <c r="G45" i="575"/>
  <c r="E45" i="575"/>
  <c r="M46" i="575"/>
  <c r="C45" i="575"/>
  <c r="AF44" i="575"/>
  <c r="Z43" i="575"/>
  <c r="AA43" i="575"/>
  <c r="K42" i="575"/>
  <c r="D40" i="575"/>
  <c r="G30" i="575"/>
  <c r="E30" i="575"/>
  <c r="D30" i="575"/>
  <c r="K29" i="575"/>
  <c r="I29" i="575"/>
  <c r="H29" i="575"/>
  <c r="K28" i="575"/>
  <c r="I28" i="575"/>
  <c r="H28" i="575"/>
  <c r="K27" i="575"/>
  <c r="I27" i="575"/>
  <c r="H27" i="575"/>
  <c r="H26" i="575"/>
  <c r="K23" i="575"/>
  <c r="I23" i="575"/>
  <c r="H23" i="575"/>
  <c r="K22" i="575"/>
  <c r="K21" i="575"/>
  <c r="I20" i="575"/>
  <c r="H17" i="575"/>
  <c r="K13" i="575"/>
  <c r="I13" i="575"/>
  <c r="H13" i="575"/>
  <c r="I12" i="575"/>
  <c r="H12" i="575"/>
  <c r="K8" i="575"/>
  <c r="I8" i="575"/>
  <c r="H8" i="575"/>
  <c r="K7" i="575"/>
  <c r="I7" i="575"/>
  <c r="H7" i="575"/>
  <c r="K6" i="575"/>
  <c r="I6" i="575"/>
  <c r="H6" i="575"/>
  <c r="AE60" i="574"/>
  <c r="AD60" i="574"/>
  <c r="AC60" i="574"/>
  <c r="AB60" i="574"/>
  <c r="AA60" i="574"/>
  <c r="Z60" i="574"/>
  <c r="Y60" i="574"/>
  <c r="AF59" i="574"/>
  <c r="AF58" i="574"/>
  <c r="AF57" i="574"/>
  <c r="AF56" i="574"/>
  <c r="AF55" i="574"/>
  <c r="AF54" i="574"/>
  <c r="AF53" i="574"/>
  <c r="AF52" i="574"/>
  <c r="AF60" i="574"/>
  <c r="N46" i="574"/>
  <c r="Z51" i="574"/>
  <c r="Y51" i="574"/>
  <c r="AF48" i="574"/>
  <c r="AE48" i="574"/>
  <c r="AD48" i="574"/>
  <c r="AC48" i="574"/>
  <c r="AB48" i="574"/>
  <c r="AA48" i="574"/>
  <c r="Z48" i="574"/>
  <c r="Y48" i="574"/>
  <c r="AF47" i="574"/>
  <c r="AF46" i="574"/>
  <c r="AF45" i="574"/>
  <c r="I45" i="574"/>
  <c r="G45" i="574"/>
  <c r="E45" i="574"/>
  <c r="C45" i="574"/>
  <c r="M46" i="574"/>
  <c r="AF44" i="574"/>
  <c r="Z43" i="574"/>
  <c r="AA43" i="574"/>
  <c r="K42" i="574"/>
  <c r="E40" i="574"/>
  <c r="D40" i="574"/>
  <c r="G30" i="574"/>
  <c r="E30" i="574"/>
  <c r="D30" i="574"/>
  <c r="K29" i="574"/>
  <c r="I29" i="574"/>
  <c r="H29" i="574"/>
  <c r="K28" i="574"/>
  <c r="I28" i="574"/>
  <c r="H28" i="574"/>
  <c r="K27" i="574"/>
  <c r="I27" i="574"/>
  <c r="H27" i="574"/>
  <c r="I26" i="574"/>
  <c r="H26" i="574"/>
  <c r="F26" i="574"/>
  <c r="K26" i="574"/>
  <c r="E24" i="574"/>
  <c r="D24" i="574"/>
  <c r="K23" i="574"/>
  <c r="I23" i="574"/>
  <c r="H23" i="574"/>
  <c r="K22" i="574"/>
  <c r="I21" i="574"/>
  <c r="K20" i="574"/>
  <c r="I20" i="574"/>
  <c r="E14" i="574"/>
  <c r="D14" i="574"/>
  <c r="K13" i="574"/>
  <c r="I13" i="574"/>
  <c r="H13" i="574"/>
  <c r="G9" i="574"/>
  <c r="E9" i="574"/>
  <c r="D9" i="574"/>
  <c r="K8" i="574"/>
  <c r="I8" i="574"/>
  <c r="H8" i="574"/>
  <c r="F8" i="574"/>
  <c r="K7" i="574"/>
  <c r="I7" i="574"/>
  <c r="H7" i="574"/>
  <c r="K6" i="574"/>
  <c r="I6" i="574"/>
  <c r="H6" i="574"/>
  <c r="AE60" i="573"/>
  <c r="AD60" i="573"/>
  <c r="AC60" i="573"/>
  <c r="AB60" i="573"/>
  <c r="AA60" i="573"/>
  <c r="Z60" i="573"/>
  <c r="Y60" i="573"/>
  <c r="AF59" i="573"/>
  <c r="AF58" i="573"/>
  <c r="AF57" i="573"/>
  <c r="AF56" i="573"/>
  <c r="AF55" i="573"/>
  <c r="AF54" i="573"/>
  <c r="AF60" i="573"/>
  <c r="N46" i="573"/>
  <c r="AF53" i="573"/>
  <c r="AF52" i="573"/>
  <c r="Z51" i="573"/>
  <c r="Y51" i="573"/>
  <c r="AF48" i="573"/>
  <c r="AE48" i="573"/>
  <c r="AD48" i="573"/>
  <c r="AC48" i="573"/>
  <c r="AB48" i="573"/>
  <c r="AA48" i="573"/>
  <c r="Z48" i="573"/>
  <c r="Y48" i="573"/>
  <c r="AF47" i="573"/>
  <c r="AF46" i="573"/>
  <c r="AF45" i="573"/>
  <c r="I45" i="573"/>
  <c r="G45" i="573"/>
  <c r="E45" i="573"/>
  <c r="C45" i="573"/>
  <c r="M46" i="573"/>
  <c r="AF44" i="573"/>
  <c r="Z43" i="573"/>
  <c r="AA43" i="573"/>
  <c r="K42" i="573"/>
  <c r="E40" i="573"/>
  <c r="D40" i="573"/>
  <c r="G30" i="573"/>
  <c r="H30" i="573"/>
  <c r="E30" i="573"/>
  <c r="D30" i="573"/>
  <c r="K29" i="573"/>
  <c r="I29" i="573"/>
  <c r="H29" i="573"/>
  <c r="K28" i="573"/>
  <c r="I28" i="573"/>
  <c r="H28" i="573"/>
  <c r="K27" i="573"/>
  <c r="I27" i="573"/>
  <c r="H27" i="573"/>
  <c r="K26" i="573"/>
  <c r="I26" i="573"/>
  <c r="H26" i="573"/>
  <c r="F26" i="573"/>
  <c r="F30" i="573"/>
  <c r="E24" i="573"/>
  <c r="D24" i="573"/>
  <c r="K23" i="573"/>
  <c r="I23" i="573"/>
  <c r="H23" i="573"/>
  <c r="K22" i="573"/>
  <c r="K21" i="573"/>
  <c r="G19" i="573"/>
  <c r="G18" i="573"/>
  <c r="I17" i="573"/>
  <c r="H17" i="573"/>
  <c r="G17" i="573"/>
  <c r="G16" i="573"/>
  <c r="E14" i="573"/>
  <c r="D14" i="573"/>
  <c r="K13" i="573"/>
  <c r="I13" i="573"/>
  <c r="H13" i="573"/>
  <c r="F12" i="573"/>
  <c r="G11" i="573"/>
  <c r="G9" i="573"/>
  <c r="E9" i="573"/>
  <c r="I9" i="573"/>
  <c r="D9" i="573"/>
  <c r="H9" i="573"/>
  <c r="K8" i="573"/>
  <c r="I8" i="573"/>
  <c r="H8" i="573"/>
  <c r="F8" i="573"/>
  <c r="K7" i="573"/>
  <c r="I7" i="573"/>
  <c r="H7" i="573"/>
  <c r="F7" i="573"/>
  <c r="I6" i="573"/>
  <c r="H6" i="573"/>
  <c r="F6" i="573"/>
  <c r="F9" i="573"/>
  <c r="M42" i="339"/>
  <c r="N42" i="339" s="1"/>
  <c r="O42" i="339" s="1"/>
  <c r="P42" i="339" s="1"/>
  <c r="AE60" i="572"/>
  <c r="AD60" i="572"/>
  <c r="AC60" i="572"/>
  <c r="AB60" i="572"/>
  <c r="AA60" i="572"/>
  <c r="Z60" i="572"/>
  <c r="Y60" i="572"/>
  <c r="AF59" i="572"/>
  <c r="AF58" i="572"/>
  <c r="AF57" i="572"/>
  <c r="AF56" i="572"/>
  <c r="AF55" i="572"/>
  <c r="AF54" i="572"/>
  <c r="AF53" i="572"/>
  <c r="AF52" i="572"/>
  <c r="AF60" i="572"/>
  <c r="N46" i="572"/>
  <c r="Z51" i="572"/>
  <c r="Y51" i="572"/>
  <c r="AA42" i="572"/>
  <c r="AF48" i="572"/>
  <c r="AE48" i="572"/>
  <c r="AD48" i="572"/>
  <c r="AC48" i="572"/>
  <c r="AB48" i="572"/>
  <c r="AA48" i="572"/>
  <c r="Z48" i="572"/>
  <c r="Y48" i="572"/>
  <c r="AF47" i="572"/>
  <c r="AF46" i="572"/>
  <c r="AF45" i="572"/>
  <c r="I45" i="572"/>
  <c r="G45" i="572"/>
  <c r="E45" i="572"/>
  <c r="C45" i="572"/>
  <c r="M46" i="572"/>
  <c r="AF44" i="572"/>
  <c r="Z43" i="572"/>
  <c r="AA43" i="572"/>
  <c r="K42" i="572"/>
  <c r="E40" i="572"/>
  <c r="G30" i="572"/>
  <c r="K30" i="572"/>
  <c r="E30" i="572"/>
  <c r="D30" i="572"/>
  <c r="K29" i="572"/>
  <c r="I29" i="572"/>
  <c r="H29" i="572"/>
  <c r="K28" i="572"/>
  <c r="I28" i="572"/>
  <c r="H28" i="572"/>
  <c r="K27" i="572"/>
  <c r="I27" i="572"/>
  <c r="H27" i="572"/>
  <c r="K26" i="572"/>
  <c r="I26" i="572"/>
  <c r="H26" i="572"/>
  <c r="F30" i="572"/>
  <c r="K23" i="572"/>
  <c r="I23" i="572"/>
  <c r="H23" i="572"/>
  <c r="G22" i="572"/>
  <c r="G21" i="572"/>
  <c r="G20" i="572"/>
  <c r="K20" i="572"/>
  <c r="G19" i="572"/>
  <c r="G18" i="572"/>
  <c r="I17" i="572"/>
  <c r="H17" i="572"/>
  <c r="G17" i="572"/>
  <c r="G16" i="572"/>
  <c r="K16" i="572"/>
  <c r="E14" i="572"/>
  <c r="D14" i="572"/>
  <c r="K13" i="572"/>
  <c r="I13" i="572"/>
  <c r="H13" i="572"/>
  <c r="K12" i="572"/>
  <c r="I12" i="572"/>
  <c r="H12" i="572"/>
  <c r="G11" i="572"/>
  <c r="K9" i="572"/>
  <c r="G9" i="572"/>
  <c r="I9" i="572"/>
  <c r="E9" i="572"/>
  <c r="D9" i="572"/>
  <c r="K8" i="572"/>
  <c r="I8" i="572"/>
  <c r="H8" i="572"/>
  <c r="F8" i="572"/>
  <c r="K7" i="572"/>
  <c r="I7" i="572"/>
  <c r="H7" i="572"/>
  <c r="F7" i="572"/>
  <c r="K6" i="572"/>
  <c r="I6" i="572"/>
  <c r="H6" i="572"/>
  <c r="F6" i="572"/>
  <c r="F9" i="572"/>
  <c r="K23" i="571"/>
  <c r="G11" i="571"/>
  <c r="G14" i="571"/>
  <c r="AE60" i="571"/>
  <c r="AD60" i="571"/>
  <c r="AC60" i="571"/>
  <c r="AB60" i="571"/>
  <c r="AA60" i="571"/>
  <c r="Z60" i="571"/>
  <c r="Y60" i="571"/>
  <c r="AF59" i="571"/>
  <c r="AF58" i="571"/>
  <c r="AF57" i="571"/>
  <c r="AF56" i="571"/>
  <c r="AF55" i="571"/>
  <c r="AF54" i="571"/>
  <c r="AF53" i="571"/>
  <c r="AF52" i="571"/>
  <c r="AF60" i="571"/>
  <c r="N46" i="571"/>
  <c r="Z51" i="571"/>
  <c r="Y51" i="571"/>
  <c r="AA42" i="571"/>
  <c r="AE48" i="571"/>
  <c r="AD48" i="571"/>
  <c r="AC48" i="571"/>
  <c r="AB48" i="571"/>
  <c r="AA48" i="571"/>
  <c r="Z48" i="571"/>
  <c r="Y48" i="571"/>
  <c r="AF47" i="571"/>
  <c r="AF46" i="571"/>
  <c r="AF45" i="571"/>
  <c r="I45" i="571"/>
  <c r="G45" i="571"/>
  <c r="E45" i="571"/>
  <c r="C45" i="571"/>
  <c r="AF44" i="571"/>
  <c r="AF48" i="571"/>
  <c r="Z43" i="571"/>
  <c r="AA43" i="571"/>
  <c r="K42" i="571"/>
  <c r="E40" i="571"/>
  <c r="E30" i="571"/>
  <c r="D30" i="571"/>
  <c r="K29" i="571"/>
  <c r="I29" i="571"/>
  <c r="H29" i="571"/>
  <c r="K28" i="571"/>
  <c r="I28" i="571"/>
  <c r="H28" i="571"/>
  <c r="I27" i="571"/>
  <c r="G30" i="571"/>
  <c r="D14" i="571"/>
  <c r="K13" i="571"/>
  <c r="I13" i="571"/>
  <c r="H13" i="571"/>
  <c r="K12" i="571"/>
  <c r="I12" i="571"/>
  <c r="H12" i="571"/>
  <c r="G9" i="571"/>
  <c r="H9" i="571"/>
  <c r="E9" i="571"/>
  <c r="D9" i="571"/>
  <c r="K8" i="571"/>
  <c r="I8" i="571"/>
  <c r="H8" i="571"/>
  <c r="F8" i="571"/>
  <c r="K7" i="571"/>
  <c r="I7" i="571"/>
  <c r="H7" i="571"/>
  <c r="F7" i="571"/>
  <c r="K6" i="571"/>
  <c r="I6" i="571"/>
  <c r="H6" i="571"/>
  <c r="F6" i="571"/>
  <c r="F9" i="571"/>
  <c r="E35" i="570"/>
  <c r="E39" i="570"/>
  <c r="AA59" i="570"/>
  <c r="Z59" i="570"/>
  <c r="D35" i="570"/>
  <c r="Y59" i="570"/>
  <c r="AE59" i="570"/>
  <c r="AD59" i="570"/>
  <c r="AC59" i="570"/>
  <c r="AB59" i="570"/>
  <c r="AF58" i="570"/>
  <c r="AF57" i="570"/>
  <c r="AF56" i="570"/>
  <c r="AF55" i="570"/>
  <c r="AF54" i="570"/>
  <c r="AF53" i="570"/>
  <c r="AF52" i="570"/>
  <c r="AF51" i="570"/>
  <c r="Y50" i="570"/>
  <c r="AE47" i="570"/>
  <c r="AD47" i="570"/>
  <c r="AC47" i="570"/>
  <c r="AB47" i="570"/>
  <c r="AA47" i="570"/>
  <c r="Z47" i="570"/>
  <c r="Y47" i="570"/>
  <c r="AF46" i="570"/>
  <c r="AF45" i="570"/>
  <c r="AF44" i="570"/>
  <c r="I44" i="570"/>
  <c r="G44" i="570"/>
  <c r="E44" i="570"/>
  <c r="C44" i="570"/>
  <c r="AF43" i="570"/>
  <c r="Z42" i="570"/>
  <c r="AA42" i="570"/>
  <c r="K41" i="570"/>
  <c r="D39" i="570"/>
  <c r="E29" i="570"/>
  <c r="D29" i="570"/>
  <c r="K28" i="570"/>
  <c r="I28" i="570"/>
  <c r="H28" i="570"/>
  <c r="K27" i="570"/>
  <c r="I27" i="570"/>
  <c r="H27" i="570"/>
  <c r="F27" i="570"/>
  <c r="G26" i="570"/>
  <c r="F26" i="570"/>
  <c r="G25" i="570"/>
  <c r="F25" i="570"/>
  <c r="E23" i="570"/>
  <c r="K22" i="570"/>
  <c r="I22" i="570"/>
  <c r="H22" i="570"/>
  <c r="G21" i="570"/>
  <c r="D23" i="570"/>
  <c r="G20" i="570"/>
  <c r="H20" i="570"/>
  <c r="F20" i="570"/>
  <c r="G19" i="570"/>
  <c r="I19" i="570"/>
  <c r="F19" i="570"/>
  <c r="G18" i="570"/>
  <c r="K18" i="570"/>
  <c r="F18" i="570"/>
  <c r="G17" i="570"/>
  <c r="F17" i="570"/>
  <c r="G16" i="570"/>
  <c r="F16" i="570"/>
  <c r="K14" i="570"/>
  <c r="H14" i="570"/>
  <c r="G14" i="570"/>
  <c r="I14" i="570"/>
  <c r="E14" i="570"/>
  <c r="D14" i="570"/>
  <c r="K13" i="570"/>
  <c r="I13" i="570"/>
  <c r="H13" i="570"/>
  <c r="K12" i="570"/>
  <c r="I12" i="570"/>
  <c r="H12" i="570"/>
  <c r="F12" i="570"/>
  <c r="K11" i="570"/>
  <c r="I11" i="570"/>
  <c r="H11" i="570"/>
  <c r="F11" i="570"/>
  <c r="F14" i="570"/>
  <c r="D44" i="570"/>
  <c r="K9" i="570"/>
  <c r="I9" i="570"/>
  <c r="H9" i="570"/>
  <c r="G9" i="570"/>
  <c r="E9" i="570"/>
  <c r="D9" i="570"/>
  <c r="K8" i="570"/>
  <c r="I8" i="570"/>
  <c r="H8" i="570"/>
  <c r="F8" i="570"/>
  <c r="K7" i="570"/>
  <c r="I7" i="570"/>
  <c r="H7" i="570"/>
  <c r="F7" i="570"/>
  <c r="K6" i="570"/>
  <c r="I6" i="570"/>
  <c r="H6" i="570"/>
  <c r="F6" i="570"/>
  <c r="F9" i="570"/>
  <c r="F27" i="569"/>
  <c r="D21" i="569"/>
  <c r="F21" i="569"/>
  <c r="F26" i="569"/>
  <c r="G26" i="569"/>
  <c r="G21" i="569"/>
  <c r="H21" i="569"/>
  <c r="G20" i="569"/>
  <c r="F20" i="569"/>
  <c r="G19" i="569"/>
  <c r="I19" i="569"/>
  <c r="F19" i="569"/>
  <c r="G18" i="569"/>
  <c r="H18" i="569"/>
  <c r="F18" i="569"/>
  <c r="G17" i="569"/>
  <c r="I17" i="569"/>
  <c r="F17" i="569"/>
  <c r="G16" i="569"/>
  <c r="F16" i="569"/>
  <c r="AE59" i="569"/>
  <c r="AD59" i="569"/>
  <c r="AC59" i="569"/>
  <c r="AB59" i="569"/>
  <c r="AA59" i="569"/>
  <c r="Z59" i="569"/>
  <c r="Y59" i="569"/>
  <c r="AF58" i="569"/>
  <c r="AF57" i="569"/>
  <c r="AF56" i="569"/>
  <c r="AF55" i="569"/>
  <c r="AF54" i="569"/>
  <c r="AF53" i="569"/>
  <c r="AF52" i="569"/>
  <c r="AF51" i="569"/>
  <c r="AF59" i="569"/>
  <c r="N45" i="569"/>
  <c r="Y50" i="569"/>
  <c r="AE47" i="569"/>
  <c r="AD47" i="569"/>
  <c r="AC47" i="569"/>
  <c r="AB47" i="569"/>
  <c r="AA47" i="569"/>
  <c r="Z47" i="569"/>
  <c r="Y47" i="569"/>
  <c r="AF46" i="569"/>
  <c r="AF45" i="569"/>
  <c r="AF44" i="569"/>
  <c r="I44" i="569"/>
  <c r="G44" i="569"/>
  <c r="E44" i="569"/>
  <c r="C44" i="569"/>
  <c r="AF43" i="569"/>
  <c r="AF47" i="569"/>
  <c r="Z42" i="569"/>
  <c r="AA42" i="569"/>
  <c r="K41" i="569"/>
  <c r="E39" i="569"/>
  <c r="D39" i="569"/>
  <c r="F39" i="569"/>
  <c r="E29" i="569"/>
  <c r="K28" i="569"/>
  <c r="I28" i="569"/>
  <c r="H28" i="569"/>
  <c r="K27" i="569"/>
  <c r="I27" i="569"/>
  <c r="H27" i="569"/>
  <c r="G25" i="569"/>
  <c r="F25" i="569"/>
  <c r="E23" i="569"/>
  <c r="D23" i="569"/>
  <c r="K14" i="569"/>
  <c r="I14" i="569"/>
  <c r="H14" i="569"/>
  <c r="G14" i="569"/>
  <c r="E14" i="569"/>
  <c r="D14" i="569"/>
  <c r="K13" i="569"/>
  <c r="I13" i="569"/>
  <c r="H13" i="569"/>
  <c r="K12" i="569"/>
  <c r="I12" i="569"/>
  <c r="H12" i="569"/>
  <c r="F12" i="569"/>
  <c r="K11" i="569"/>
  <c r="I11" i="569"/>
  <c r="H11" i="569"/>
  <c r="F11" i="569"/>
  <c r="F14" i="569"/>
  <c r="D44" i="569"/>
  <c r="H9" i="569"/>
  <c r="G9" i="569"/>
  <c r="K9" i="569"/>
  <c r="E9" i="569"/>
  <c r="D9" i="569"/>
  <c r="K8" i="569"/>
  <c r="I8" i="569"/>
  <c r="H8" i="569"/>
  <c r="F8" i="569"/>
  <c r="K7" i="569"/>
  <c r="I7" i="569"/>
  <c r="H7" i="569"/>
  <c r="F7" i="569"/>
  <c r="K6" i="569"/>
  <c r="I6" i="569"/>
  <c r="H6" i="569"/>
  <c r="F6" i="569"/>
  <c r="F9" i="569"/>
  <c r="D35" i="568"/>
  <c r="D39" i="568"/>
  <c r="D26" i="568"/>
  <c r="AE59" i="568"/>
  <c r="AD59" i="568"/>
  <c r="AC59" i="568"/>
  <c r="AB59" i="568"/>
  <c r="AA59" i="568"/>
  <c r="Z59" i="568"/>
  <c r="Y59" i="568"/>
  <c r="AF58" i="568"/>
  <c r="AF57" i="568"/>
  <c r="AF56" i="568"/>
  <c r="AF55" i="568"/>
  <c r="AF54" i="568"/>
  <c r="AF59" i="568"/>
  <c r="N45" i="568"/>
  <c r="AF53" i="568"/>
  <c r="AF52" i="568"/>
  <c r="AF51" i="568"/>
  <c r="Z50" i="568"/>
  <c r="Y50" i="568"/>
  <c r="AE47" i="568"/>
  <c r="AD47" i="568"/>
  <c r="AC47" i="568"/>
  <c r="AB47" i="568"/>
  <c r="AA47" i="568"/>
  <c r="Z47" i="568"/>
  <c r="Y47" i="568"/>
  <c r="AF46" i="568"/>
  <c r="AF45" i="568"/>
  <c r="AF44" i="568"/>
  <c r="I44" i="568"/>
  <c r="G44" i="568"/>
  <c r="E44" i="568"/>
  <c r="C44" i="568"/>
  <c r="AF43" i="568"/>
  <c r="AF47" i="568"/>
  <c r="AC42" i="568"/>
  <c r="AC50" i="568"/>
  <c r="AB42" i="568"/>
  <c r="AB50" i="568"/>
  <c r="AA42" i="568"/>
  <c r="AA50" i="568"/>
  <c r="Z42" i="568"/>
  <c r="K41" i="568"/>
  <c r="E39" i="568"/>
  <c r="E29" i="568"/>
  <c r="D29" i="568"/>
  <c r="K28" i="568"/>
  <c r="I28" i="568"/>
  <c r="H28" i="568"/>
  <c r="K27" i="568"/>
  <c r="I27" i="568"/>
  <c r="H27" i="568"/>
  <c r="K26" i="568"/>
  <c r="I26" i="568"/>
  <c r="H26" i="568"/>
  <c r="F26" i="568"/>
  <c r="G25" i="568"/>
  <c r="G29" i="568"/>
  <c r="F25" i="568"/>
  <c r="E23" i="568"/>
  <c r="D23" i="568"/>
  <c r="G16" i="568"/>
  <c r="F16" i="568"/>
  <c r="G22" i="568"/>
  <c r="F22" i="568"/>
  <c r="G21" i="568"/>
  <c r="F21" i="568"/>
  <c r="G20" i="568"/>
  <c r="F20" i="568"/>
  <c r="G19" i="568"/>
  <c r="H18" i="568"/>
  <c r="F19" i="568"/>
  <c r="G18" i="568"/>
  <c r="F18" i="568"/>
  <c r="G17" i="568"/>
  <c r="F17" i="568"/>
  <c r="K14" i="568"/>
  <c r="H14" i="568"/>
  <c r="G14" i="568"/>
  <c r="I14" i="568"/>
  <c r="E14" i="568"/>
  <c r="D14" i="568"/>
  <c r="K13" i="568"/>
  <c r="I13" i="568"/>
  <c r="H13" i="568"/>
  <c r="K12" i="568"/>
  <c r="I12" i="568"/>
  <c r="H12" i="568"/>
  <c r="F12" i="568"/>
  <c r="K11" i="568"/>
  <c r="I11" i="568"/>
  <c r="H11" i="568"/>
  <c r="F11" i="568"/>
  <c r="F14" i="568"/>
  <c r="D44" i="568"/>
  <c r="K9" i="568"/>
  <c r="I9" i="568"/>
  <c r="G9" i="568"/>
  <c r="H9" i="568"/>
  <c r="F9" i="568"/>
  <c r="E9" i="568"/>
  <c r="D9" i="568"/>
  <c r="K8" i="568"/>
  <c r="I8" i="568"/>
  <c r="H8" i="568"/>
  <c r="F8" i="568"/>
  <c r="K7" i="568"/>
  <c r="I7" i="568"/>
  <c r="H7" i="568"/>
  <c r="F7" i="568"/>
  <c r="K6" i="568"/>
  <c r="I6" i="568"/>
  <c r="H6" i="568"/>
  <c r="F6" i="568"/>
  <c r="E37" i="567"/>
  <c r="E35" i="567"/>
  <c r="H44" i="567"/>
  <c r="B44" i="567"/>
  <c r="AE59" i="567"/>
  <c r="AD59" i="567"/>
  <c r="AC59" i="567"/>
  <c r="AB59" i="567"/>
  <c r="AA59" i="567"/>
  <c r="Z59" i="567"/>
  <c r="Y59" i="567"/>
  <c r="AF58" i="567"/>
  <c r="AF57" i="567"/>
  <c r="AF56" i="567"/>
  <c r="AF55" i="567"/>
  <c r="AF54" i="567"/>
  <c r="AF53" i="567"/>
  <c r="AF52" i="567"/>
  <c r="AF51" i="567"/>
  <c r="AF59" i="567"/>
  <c r="N45" i="567"/>
  <c r="Y50" i="567"/>
  <c r="AE47" i="567"/>
  <c r="AD47" i="567"/>
  <c r="AC47" i="567"/>
  <c r="AB47" i="567"/>
  <c r="AA47" i="567"/>
  <c r="Z47" i="567"/>
  <c r="Y47" i="567"/>
  <c r="AF46" i="567"/>
  <c r="AF47" i="567"/>
  <c r="AF45" i="567"/>
  <c r="AF44" i="567"/>
  <c r="I44" i="567"/>
  <c r="G44" i="567"/>
  <c r="E44" i="567"/>
  <c r="C44" i="567"/>
  <c r="M45" i="567"/>
  <c r="AF43" i="567"/>
  <c r="Z42" i="567"/>
  <c r="AA42" i="567"/>
  <c r="K41" i="567"/>
  <c r="D39" i="567"/>
  <c r="E39" i="567"/>
  <c r="E29" i="567"/>
  <c r="D29" i="567"/>
  <c r="K28" i="567"/>
  <c r="I28" i="567"/>
  <c r="H28" i="567"/>
  <c r="K27" i="567"/>
  <c r="I27" i="567"/>
  <c r="H27" i="567"/>
  <c r="K26" i="567"/>
  <c r="I26" i="567"/>
  <c r="H26" i="567"/>
  <c r="F26" i="567"/>
  <c r="G25" i="567"/>
  <c r="H25" i="567"/>
  <c r="F25" i="567"/>
  <c r="F29" i="567"/>
  <c r="E23" i="567"/>
  <c r="D23" i="567"/>
  <c r="G22" i="567"/>
  <c r="K22" i="567"/>
  <c r="F22" i="567"/>
  <c r="G21" i="567"/>
  <c r="H21" i="567"/>
  <c r="F21" i="567"/>
  <c r="G20" i="567"/>
  <c r="I20" i="567"/>
  <c r="F20" i="567"/>
  <c r="G19" i="567"/>
  <c r="H19" i="567"/>
  <c r="F19" i="567"/>
  <c r="H18" i="567"/>
  <c r="G18" i="567"/>
  <c r="F18" i="567"/>
  <c r="G17" i="567"/>
  <c r="F17" i="567"/>
  <c r="G16" i="567"/>
  <c r="F16" i="567"/>
  <c r="G14" i="567"/>
  <c r="F14" i="567"/>
  <c r="D44" i="567"/>
  <c r="E14" i="567"/>
  <c r="D14" i="567"/>
  <c r="K13" i="567"/>
  <c r="I13" i="567"/>
  <c r="H13" i="567"/>
  <c r="K12" i="567"/>
  <c r="I12" i="567"/>
  <c r="H12" i="567"/>
  <c r="F12" i="567"/>
  <c r="K11" i="567"/>
  <c r="I11" i="567"/>
  <c r="H11" i="567"/>
  <c r="F11" i="567"/>
  <c r="I9" i="567"/>
  <c r="H9" i="567"/>
  <c r="G9" i="567"/>
  <c r="K9" i="567"/>
  <c r="E9" i="567"/>
  <c r="D9" i="567"/>
  <c r="K8" i="567"/>
  <c r="I8" i="567"/>
  <c r="H8" i="567"/>
  <c r="F8" i="567"/>
  <c r="K7" i="567"/>
  <c r="I7" i="567"/>
  <c r="H7" i="567"/>
  <c r="F7" i="567"/>
  <c r="K6" i="567"/>
  <c r="I6" i="567"/>
  <c r="H6" i="567"/>
  <c r="F6" i="567"/>
  <c r="F9" i="567"/>
  <c r="H44" i="566"/>
  <c r="F44" i="566"/>
  <c r="B44" i="566"/>
  <c r="H44" i="565"/>
  <c r="F44" i="565"/>
  <c r="B44" i="565"/>
  <c r="E35" i="566"/>
  <c r="AE59" i="566"/>
  <c r="AD59" i="566"/>
  <c r="AC59" i="566"/>
  <c r="AB59" i="566"/>
  <c r="AA59" i="566"/>
  <c r="Z59" i="566"/>
  <c r="Y59" i="566"/>
  <c r="AF58" i="566"/>
  <c r="AF57" i="566"/>
  <c r="AF56" i="566"/>
  <c r="AF55" i="566"/>
  <c r="AF54" i="566"/>
  <c r="AF53" i="566"/>
  <c r="AF52" i="566"/>
  <c r="AF51" i="566"/>
  <c r="AF59" i="566"/>
  <c r="N45" i="566"/>
  <c r="Z50" i="566"/>
  <c r="Y50" i="566"/>
  <c r="AF47" i="566"/>
  <c r="AE47" i="566"/>
  <c r="AD47" i="566"/>
  <c r="AC47" i="566"/>
  <c r="AB47" i="566"/>
  <c r="AA47" i="566"/>
  <c r="Z47" i="566"/>
  <c r="Y47" i="566"/>
  <c r="AF46" i="566"/>
  <c r="AF45" i="566"/>
  <c r="M45" i="566"/>
  <c r="AF44" i="566"/>
  <c r="I44" i="566"/>
  <c r="G44" i="566"/>
  <c r="E44" i="566"/>
  <c r="C44" i="566"/>
  <c r="AF43" i="566"/>
  <c r="Z42" i="566"/>
  <c r="AA42" i="566"/>
  <c r="K41" i="566"/>
  <c r="E39" i="566"/>
  <c r="D39" i="566"/>
  <c r="E29" i="566"/>
  <c r="D29" i="566"/>
  <c r="K28" i="566"/>
  <c r="I28" i="566"/>
  <c r="H28" i="566"/>
  <c r="K27" i="566"/>
  <c r="I27" i="566"/>
  <c r="H27" i="566"/>
  <c r="K26" i="566"/>
  <c r="I26" i="566"/>
  <c r="H26" i="566"/>
  <c r="F26" i="566"/>
  <c r="G25" i="566"/>
  <c r="G29" i="566"/>
  <c r="F25" i="566"/>
  <c r="F29" i="566"/>
  <c r="E23" i="566"/>
  <c r="E31" i="566"/>
  <c r="D23" i="566"/>
  <c r="D31" i="566"/>
  <c r="G22" i="566"/>
  <c r="I22" i="566"/>
  <c r="F22" i="566"/>
  <c r="G21" i="566"/>
  <c r="H21" i="566"/>
  <c r="F21" i="566"/>
  <c r="G20" i="566"/>
  <c r="F20" i="566"/>
  <c r="G19" i="566"/>
  <c r="H19" i="566"/>
  <c r="F19" i="566"/>
  <c r="G18" i="566"/>
  <c r="H18" i="566"/>
  <c r="F18" i="566"/>
  <c r="G17" i="566"/>
  <c r="F17" i="566"/>
  <c r="G16" i="566"/>
  <c r="F16" i="566"/>
  <c r="G14" i="566"/>
  <c r="K14" i="566"/>
  <c r="E14" i="566"/>
  <c r="D14" i="566"/>
  <c r="K13" i="566"/>
  <c r="I13" i="566"/>
  <c r="H13" i="566"/>
  <c r="K12" i="566"/>
  <c r="I12" i="566"/>
  <c r="H12" i="566"/>
  <c r="F12" i="566"/>
  <c r="K11" i="566"/>
  <c r="I11" i="566"/>
  <c r="H11" i="566"/>
  <c r="F11" i="566"/>
  <c r="F14" i="566"/>
  <c r="D44" i="566"/>
  <c r="G9" i="566"/>
  <c r="K9" i="566"/>
  <c r="F9" i="566"/>
  <c r="E9" i="566"/>
  <c r="D9" i="566"/>
  <c r="K8" i="566"/>
  <c r="I8" i="566"/>
  <c r="H8" i="566"/>
  <c r="F8" i="566"/>
  <c r="K7" i="566"/>
  <c r="I7" i="566"/>
  <c r="H7" i="566"/>
  <c r="F7" i="566"/>
  <c r="K6" i="566"/>
  <c r="I6" i="566"/>
  <c r="H6" i="566"/>
  <c r="F6" i="566"/>
  <c r="E39" i="565"/>
  <c r="E35" i="565"/>
  <c r="D35" i="565"/>
  <c r="D39" i="565"/>
  <c r="AE59" i="565"/>
  <c r="AD59" i="565"/>
  <c r="AC59" i="565"/>
  <c r="AB59" i="565"/>
  <c r="AA59" i="565"/>
  <c r="Z59" i="565"/>
  <c r="Y59" i="565"/>
  <c r="AF58" i="565"/>
  <c r="AF57" i="565"/>
  <c r="AF56" i="565"/>
  <c r="AF55" i="565"/>
  <c r="AF54" i="565"/>
  <c r="AF53" i="565"/>
  <c r="AF52" i="565"/>
  <c r="AF51" i="565"/>
  <c r="AF59" i="565"/>
  <c r="N45" i="565"/>
  <c r="Z50" i="565"/>
  <c r="Y50" i="565"/>
  <c r="AA41" i="565"/>
  <c r="AF47" i="565"/>
  <c r="AE47" i="565"/>
  <c r="AD47" i="565"/>
  <c r="AC47" i="565"/>
  <c r="AB47" i="565"/>
  <c r="AA47" i="565"/>
  <c r="Z47" i="565"/>
  <c r="Y47" i="565"/>
  <c r="AF46" i="565"/>
  <c r="AF45" i="565"/>
  <c r="AF44" i="565"/>
  <c r="I44" i="565"/>
  <c r="G44" i="565"/>
  <c r="M45" i="565"/>
  <c r="E44" i="565"/>
  <c r="C44" i="565"/>
  <c r="AF43" i="565"/>
  <c r="Z42" i="565"/>
  <c r="AA42" i="565"/>
  <c r="K41" i="565"/>
  <c r="E29" i="565"/>
  <c r="D29" i="565"/>
  <c r="K28" i="565"/>
  <c r="I28" i="565"/>
  <c r="H28" i="565"/>
  <c r="K27" i="565"/>
  <c r="I27" i="565"/>
  <c r="H27" i="565"/>
  <c r="K26" i="565"/>
  <c r="I26" i="565"/>
  <c r="H26" i="565"/>
  <c r="F26" i="565"/>
  <c r="G25" i="565"/>
  <c r="I25" i="565"/>
  <c r="F25" i="565"/>
  <c r="E23" i="565"/>
  <c r="D23" i="565"/>
  <c r="G22" i="565"/>
  <c r="I22" i="565"/>
  <c r="F22" i="565"/>
  <c r="G21" i="565"/>
  <c r="I21" i="565"/>
  <c r="F21" i="565"/>
  <c r="K20" i="565"/>
  <c r="G20" i="565"/>
  <c r="I20" i="565"/>
  <c r="F20" i="565"/>
  <c r="G19" i="565"/>
  <c r="H19" i="565"/>
  <c r="F19" i="565"/>
  <c r="G18" i="565"/>
  <c r="F18" i="565"/>
  <c r="G17" i="565"/>
  <c r="F17" i="565"/>
  <c r="G16" i="565"/>
  <c r="I16" i="565"/>
  <c r="F16" i="565"/>
  <c r="K14" i="565"/>
  <c r="I14" i="565"/>
  <c r="H14" i="565"/>
  <c r="G14" i="565"/>
  <c r="E14" i="565"/>
  <c r="D14" i="565"/>
  <c r="K13" i="565"/>
  <c r="I13" i="565"/>
  <c r="H13" i="565"/>
  <c r="K12" i="565"/>
  <c r="I12" i="565"/>
  <c r="H12" i="565"/>
  <c r="F12" i="565"/>
  <c r="K11" i="565"/>
  <c r="I11" i="565"/>
  <c r="H11" i="565"/>
  <c r="F11" i="565"/>
  <c r="F14" i="565"/>
  <c r="D44" i="565"/>
  <c r="G9" i="565"/>
  <c r="K9" i="565"/>
  <c r="E9" i="565"/>
  <c r="D9" i="565"/>
  <c r="K8" i="565"/>
  <c r="I8" i="565"/>
  <c r="H8" i="565"/>
  <c r="F8" i="565"/>
  <c r="K7" i="565"/>
  <c r="I7" i="565"/>
  <c r="H7" i="565"/>
  <c r="F7" i="565"/>
  <c r="K6" i="565"/>
  <c r="I6" i="565"/>
  <c r="H6" i="565"/>
  <c r="F6" i="565"/>
  <c r="F9" i="565"/>
  <c r="Y50" i="564"/>
  <c r="N45" i="564"/>
  <c r="I44" i="564"/>
  <c r="M45" i="564"/>
  <c r="G44" i="564"/>
  <c r="E44" i="564"/>
  <c r="C44" i="564"/>
  <c r="Z42" i="564"/>
  <c r="Z50" i="564"/>
  <c r="K41" i="564"/>
  <c r="E39" i="564"/>
  <c r="D39" i="564"/>
  <c r="F39" i="564"/>
  <c r="D29" i="564"/>
  <c r="K28" i="564"/>
  <c r="I28" i="564"/>
  <c r="H28" i="564"/>
  <c r="K27" i="564"/>
  <c r="I27" i="564"/>
  <c r="H27" i="564"/>
  <c r="G26" i="564"/>
  <c r="K26" i="564"/>
  <c r="K25" i="564"/>
  <c r="I25" i="564"/>
  <c r="H25" i="564"/>
  <c r="E25" i="564"/>
  <c r="E29" i="564"/>
  <c r="E23" i="564"/>
  <c r="D23" i="564"/>
  <c r="K22" i="564"/>
  <c r="I22" i="564"/>
  <c r="H22" i="564"/>
  <c r="G21" i="564"/>
  <c r="K21" i="564"/>
  <c r="F21" i="564"/>
  <c r="G20" i="564"/>
  <c r="K20" i="564"/>
  <c r="F20" i="564"/>
  <c r="G19" i="564"/>
  <c r="H19" i="564"/>
  <c r="F19" i="564"/>
  <c r="K18" i="564"/>
  <c r="G18" i="564"/>
  <c r="I18" i="564"/>
  <c r="F18" i="564"/>
  <c r="G17" i="564"/>
  <c r="K17" i="564"/>
  <c r="F17" i="564"/>
  <c r="F23" i="564"/>
  <c r="G16" i="564"/>
  <c r="G23" i="564"/>
  <c r="F16" i="564"/>
  <c r="G14" i="564"/>
  <c r="H14" i="564"/>
  <c r="E14" i="564"/>
  <c r="D14" i="564"/>
  <c r="K13" i="564"/>
  <c r="I13" i="564"/>
  <c r="H13" i="564"/>
  <c r="K12" i="564"/>
  <c r="I12" i="564"/>
  <c r="H12" i="564"/>
  <c r="F12" i="564"/>
  <c r="K11" i="564"/>
  <c r="I11" i="564"/>
  <c r="H11" i="564"/>
  <c r="F11" i="564"/>
  <c r="F14" i="564"/>
  <c r="D44" i="564"/>
  <c r="G9" i="564"/>
  <c r="K9" i="564"/>
  <c r="E9" i="564"/>
  <c r="K8" i="564"/>
  <c r="I8" i="564"/>
  <c r="H8" i="564"/>
  <c r="G7" i="564"/>
  <c r="H7" i="564"/>
  <c r="D7" i="564"/>
  <c r="F7" i="564"/>
  <c r="F9" i="564"/>
  <c r="K6" i="564"/>
  <c r="I6" i="564"/>
  <c r="H6" i="564"/>
  <c r="F6" i="564"/>
  <c r="K34" i="618"/>
  <c r="I34" i="618"/>
  <c r="H34" i="618"/>
  <c r="I34" i="616"/>
  <c r="H34" i="616"/>
  <c r="K34" i="616"/>
  <c r="H34" i="615"/>
  <c r="K34" i="615"/>
  <c r="H34" i="614"/>
  <c r="I34" i="614"/>
  <c r="K34" i="614"/>
  <c r="I34" i="613"/>
  <c r="H34" i="613"/>
  <c r="K34" i="613"/>
  <c r="K34" i="608"/>
  <c r="K48" i="607"/>
  <c r="H47" i="605"/>
  <c r="K48" i="605"/>
  <c r="F34" i="605"/>
  <c r="K34" i="605"/>
  <c r="K31" i="605"/>
  <c r="I34" i="607"/>
  <c r="K34" i="607"/>
  <c r="H34" i="607"/>
  <c r="K34" i="606"/>
  <c r="I34" i="606"/>
  <c r="H34" i="606"/>
  <c r="H34" i="605"/>
  <c r="I34" i="605"/>
  <c r="K34" i="604"/>
  <c r="K48" i="604"/>
  <c r="K48" i="603"/>
  <c r="K48" i="602"/>
  <c r="K34" i="600"/>
  <c r="I34" i="600"/>
  <c r="K34" i="603"/>
  <c r="I34" i="603"/>
  <c r="H34" i="603"/>
  <c r="K34" i="602"/>
  <c r="I34" i="602"/>
  <c r="H34" i="602"/>
  <c r="I34" i="601"/>
  <c r="H34" i="601"/>
  <c r="K34" i="601"/>
  <c r="I34" i="598"/>
  <c r="H34" i="597"/>
  <c r="K34" i="597"/>
  <c r="I34" i="597"/>
  <c r="K34" i="596"/>
  <c r="I34" i="596"/>
  <c r="H34" i="596"/>
  <c r="I34" i="595"/>
  <c r="K34" i="595"/>
  <c r="H34" i="595"/>
  <c r="K34" i="594"/>
  <c r="I34" i="594"/>
  <c r="H34" i="594"/>
  <c r="H25" i="593"/>
  <c r="K48" i="593"/>
  <c r="K25" i="593"/>
  <c r="F34" i="593"/>
  <c r="K31" i="593"/>
  <c r="I31" i="593"/>
  <c r="H31" i="593"/>
  <c r="G34" i="593"/>
  <c r="F34" i="592"/>
  <c r="G34" i="592"/>
  <c r="K25" i="592"/>
  <c r="I25" i="592"/>
  <c r="H25" i="592"/>
  <c r="K31" i="592"/>
  <c r="I31" i="592"/>
  <c r="H31" i="592"/>
  <c r="F34" i="591"/>
  <c r="K48" i="591"/>
  <c r="H9" i="591"/>
  <c r="K25" i="591"/>
  <c r="I25" i="591"/>
  <c r="I31" i="591"/>
  <c r="G34" i="591"/>
  <c r="I34" i="591"/>
  <c r="K9" i="591"/>
  <c r="K31" i="591"/>
  <c r="K48" i="590"/>
  <c r="F34" i="590"/>
  <c r="K34" i="590"/>
  <c r="K25" i="590"/>
  <c r="I34" i="590"/>
  <c r="H34" i="590"/>
  <c r="F34" i="589"/>
  <c r="K48" i="589"/>
  <c r="K25" i="589"/>
  <c r="G34" i="589"/>
  <c r="H34" i="589"/>
  <c r="I34" i="589"/>
  <c r="K48" i="588"/>
  <c r="K31" i="588"/>
  <c r="I31" i="588"/>
  <c r="H31" i="588"/>
  <c r="G34" i="588"/>
  <c r="I25" i="588"/>
  <c r="K25" i="588"/>
  <c r="H25" i="588"/>
  <c r="K48" i="587"/>
  <c r="F34" i="587"/>
  <c r="K31" i="587"/>
  <c r="I31" i="587"/>
  <c r="H31" i="587"/>
  <c r="G34" i="587"/>
  <c r="K25" i="587"/>
  <c r="I25" i="587"/>
  <c r="H25" i="587"/>
  <c r="F34" i="586"/>
  <c r="K34" i="586"/>
  <c r="K25" i="586"/>
  <c r="K31" i="586"/>
  <c r="I31" i="586"/>
  <c r="H31" i="586"/>
  <c r="I34" i="586"/>
  <c r="H34" i="586"/>
  <c r="K9" i="585"/>
  <c r="K48" i="585"/>
  <c r="F34" i="585"/>
  <c r="K31" i="585"/>
  <c r="I31" i="585"/>
  <c r="H31" i="585"/>
  <c r="G34" i="585"/>
  <c r="I25" i="585"/>
  <c r="K25" i="585"/>
  <c r="H25" i="585"/>
  <c r="F31" i="584"/>
  <c r="H47" i="584"/>
  <c r="F15" i="584"/>
  <c r="D47" i="584"/>
  <c r="K19" i="584"/>
  <c r="K12" i="584"/>
  <c r="K21" i="584"/>
  <c r="E34" i="584"/>
  <c r="F25" i="584"/>
  <c r="F47" i="584"/>
  <c r="K18" i="584"/>
  <c r="K11" i="584"/>
  <c r="D34" i="584"/>
  <c r="H9" i="584"/>
  <c r="K9" i="584"/>
  <c r="I9" i="584"/>
  <c r="I31" i="584"/>
  <c r="H31" i="584"/>
  <c r="B47" i="584"/>
  <c r="H11" i="584"/>
  <c r="I17" i="584"/>
  <c r="I11" i="584"/>
  <c r="K17" i="584"/>
  <c r="H27" i="584"/>
  <c r="H6" i="584"/>
  <c r="K27" i="584"/>
  <c r="H18" i="584"/>
  <c r="I27" i="584"/>
  <c r="I6" i="584"/>
  <c r="H12" i="584"/>
  <c r="G15" i="584"/>
  <c r="I18" i="584"/>
  <c r="K6" i="584"/>
  <c r="I12" i="584"/>
  <c r="H21" i="584"/>
  <c r="I21" i="584"/>
  <c r="H19" i="584"/>
  <c r="G25" i="584"/>
  <c r="I19" i="584"/>
  <c r="E34" i="583"/>
  <c r="K19" i="583"/>
  <c r="K11" i="583"/>
  <c r="F25" i="583"/>
  <c r="F47" i="583"/>
  <c r="K6" i="583"/>
  <c r="H6" i="583"/>
  <c r="I6" i="583"/>
  <c r="G9" i="583"/>
  <c r="H9" i="583"/>
  <c r="K14" i="583"/>
  <c r="D34" i="583"/>
  <c r="K21" i="583"/>
  <c r="K17" i="583"/>
  <c r="F15" i="583"/>
  <c r="D47" i="583"/>
  <c r="M48" i="582"/>
  <c r="B47" i="583"/>
  <c r="AB45" i="583"/>
  <c r="AA53" i="583"/>
  <c r="K31" i="583"/>
  <c r="I31" i="583"/>
  <c r="H31" i="583"/>
  <c r="F42" i="583"/>
  <c r="Z53" i="583"/>
  <c r="K27" i="583"/>
  <c r="K12" i="583"/>
  <c r="K18" i="583"/>
  <c r="H21" i="583"/>
  <c r="H27" i="583"/>
  <c r="H12" i="583"/>
  <c r="H18" i="583"/>
  <c r="I27" i="583"/>
  <c r="G15" i="583"/>
  <c r="I21" i="583"/>
  <c r="H19" i="583"/>
  <c r="G25" i="583"/>
  <c r="F38" i="583"/>
  <c r="I19" i="583"/>
  <c r="H11" i="583"/>
  <c r="H14" i="583"/>
  <c r="H17" i="583"/>
  <c r="I11" i="583"/>
  <c r="I14" i="583"/>
  <c r="I17" i="583"/>
  <c r="AC45" i="582"/>
  <c r="AB53" i="582"/>
  <c r="B47" i="582"/>
  <c r="K48" i="582"/>
  <c r="F34" i="582"/>
  <c r="K31" i="582"/>
  <c r="I31" i="582"/>
  <c r="H31" i="582"/>
  <c r="F42" i="582"/>
  <c r="H27" i="582"/>
  <c r="H12" i="582"/>
  <c r="H18" i="582"/>
  <c r="I27" i="582"/>
  <c r="AA53" i="582"/>
  <c r="I12" i="582"/>
  <c r="G15" i="582"/>
  <c r="I18" i="582"/>
  <c r="K27" i="582"/>
  <c r="H21" i="582"/>
  <c r="I21" i="582"/>
  <c r="H19" i="582"/>
  <c r="G25" i="582"/>
  <c r="F38" i="582"/>
  <c r="I19" i="582"/>
  <c r="H11" i="582"/>
  <c r="H14" i="582"/>
  <c r="H17" i="582"/>
  <c r="I11" i="582"/>
  <c r="I14" i="582"/>
  <c r="I17" i="582"/>
  <c r="F42" i="581"/>
  <c r="D34" i="581"/>
  <c r="F25" i="581"/>
  <c r="F47" i="581"/>
  <c r="F15" i="581"/>
  <c r="D47" i="581"/>
  <c r="G34" i="581"/>
  <c r="K17" i="581"/>
  <c r="K14" i="581"/>
  <c r="G15" i="581"/>
  <c r="K11" i="581"/>
  <c r="I15" i="581"/>
  <c r="H15" i="581"/>
  <c r="AA53" i="581"/>
  <c r="AB45" i="581"/>
  <c r="B47" i="581"/>
  <c r="H12" i="581"/>
  <c r="K9" i="581"/>
  <c r="K21" i="581"/>
  <c r="H31" i="581"/>
  <c r="F38" i="581"/>
  <c r="H9" i="581"/>
  <c r="K12" i="581"/>
  <c r="K18" i="581"/>
  <c r="H21" i="581"/>
  <c r="H19" i="581"/>
  <c r="G25" i="581"/>
  <c r="I31" i="581"/>
  <c r="I12" i="581"/>
  <c r="I18" i="581"/>
  <c r="H11" i="581"/>
  <c r="H14" i="581"/>
  <c r="H17" i="581"/>
  <c r="F42" i="580"/>
  <c r="D34" i="580"/>
  <c r="F40" i="575"/>
  <c r="K17" i="575"/>
  <c r="E32" i="575"/>
  <c r="I30" i="575"/>
  <c r="F40" i="574"/>
  <c r="F14" i="574"/>
  <c r="D45" i="574"/>
  <c r="K29" i="578"/>
  <c r="C209" i="339"/>
  <c r="E209" i="339"/>
  <c r="F25" i="580"/>
  <c r="F47" i="580"/>
  <c r="K21" i="580"/>
  <c r="K19" i="580"/>
  <c r="K18" i="580"/>
  <c r="K12" i="580"/>
  <c r="F15" i="580"/>
  <c r="D47" i="580"/>
  <c r="E34" i="580"/>
  <c r="AB45" i="580"/>
  <c r="AA53" i="580"/>
  <c r="AA44" i="580"/>
  <c r="B47" i="580"/>
  <c r="K14" i="580"/>
  <c r="I18" i="580"/>
  <c r="K17" i="580"/>
  <c r="H12" i="580"/>
  <c r="H18" i="580"/>
  <c r="X44" i="580"/>
  <c r="I12" i="580"/>
  <c r="G15" i="580"/>
  <c r="Y44" i="580"/>
  <c r="H9" i="580"/>
  <c r="H21" i="580"/>
  <c r="Z44" i="580"/>
  <c r="I21" i="580"/>
  <c r="F38" i="580"/>
  <c r="K11" i="580"/>
  <c r="H31" i="580"/>
  <c r="G25" i="580"/>
  <c r="I31" i="580"/>
  <c r="I19" i="580"/>
  <c r="H11" i="580"/>
  <c r="H14" i="580"/>
  <c r="H17" i="580"/>
  <c r="G31" i="579"/>
  <c r="I31" i="579"/>
  <c r="K11" i="579"/>
  <c r="F38" i="579"/>
  <c r="H11" i="579"/>
  <c r="I11" i="579"/>
  <c r="H14" i="579"/>
  <c r="I14" i="579"/>
  <c r="G15" i="579"/>
  <c r="H15" i="579"/>
  <c r="K12" i="579"/>
  <c r="H12" i="579"/>
  <c r="M48" i="579"/>
  <c r="I18" i="579"/>
  <c r="K18" i="579"/>
  <c r="Z53" i="579"/>
  <c r="AF63" i="579"/>
  <c r="N48" i="579"/>
  <c r="F25" i="579"/>
  <c r="AA44" i="579"/>
  <c r="F9" i="579"/>
  <c r="D34" i="579"/>
  <c r="F42" i="579"/>
  <c r="E34" i="579"/>
  <c r="F15" i="579"/>
  <c r="F31" i="579"/>
  <c r="I12" i="579"/>
  <c r="K22" i="579"/>
  <c r="K27" i="579"/>
  <c r="I27" i="579"/>
  <c r="K29" i="579"/>
  <c r="K21" i="579"/>
  <c r="K19" i="579"/>
  <c r="K17" i="579"/>
  <c r="B47" i="579"/>
  <c r="K31" i="579"/>
  <c r="H31" i="579"/>
  <c r="AA53" i="579"/>
  <c r="Y44" i="579"/>
  <c r="AB45" i="579"/>
  <c r="H30" i="579"/>
  <c r="H21" i="579"/>
  <c r="I30" i="579"/>
  <c r="I21" i="579"/>
  <c r="X44" i="579"/>
  <c r="H28" i="579"/>
  <c r="H19" i="579"/>
  <c r="G25" i="579"/>
  <c r="I28" i="579"/>
  <c r="I19" i="579"/>
  <c r="K28" i="579"/>
  <c r="H17" i="579"/>
  <c r="H9" i="579"/>
  <c r="I17" i="579"/>
  <c r="I9" i="579"/>
  <c r="H29" i="579"/>
  <c r="F40" i="579"/>
  <c r="I29" i="579"/>
  <c r="I9" i="578"/>
  <c r="K9" i="578"/>
  <c r="AF49" i="578"/>
  <c r="AA52" i="578"/>
  <c r="AF62" i="578"/>
  <c r="N47" i="578"/>
  <c r="F9" i="578"/>
  <c r="B46" i="578"/>
  <c r="K18" i="578"/>
  <c r="K28" i="578"/>
  <c r="M47" i="578"/>
  <c r="F14" i="578"/>
  <c r="F41" i="578"/>
  <c r="I12" i="578"/>
  <c r="K12" i="578"/>
  <c r="I13" i="578"/>
  <c r="H11" i="578"/>
  <c r="I11" i="578"/>
  <c r="H12" i="578"/>
  <c r="I16" i="578"/>
  <c r="G24" i="578"/>
  <c r="I24" i="578"/>
  <c r="F30" i="578"/>
  <c r="K27" i="578"/>
  <c r="E33" i="578"/>
  <c r="K20" i="578"/>
  <c r="D33" i="578"/>
  <c r="F24" i="578"/>
  <c r="AC44" i="578"/>
  <c r="AB52" i="578"/>
  <c r="H17" i="578"/>
  <c r="I26" i="578"/>
  <c r="I17" i="578"/>
  <c r="K26" i="578"/>
  <c r="H29" i="578"/>
  <c r="H14" i="578"/>
  <c r="K17" i="578"/>
  <c r="H20" i="578"/>
  <c r="I29" i="578"/>
  <c r="X43" i="578"/>
  <c r="I14" i="578"/>
  <c r="I20" i="578"/>
  <c r="Y43" i="578"/>
  <c r="H27" i="578"/>
  <c r="Z43" i="578"/>
  <c r="H18" i="578"/>
  <c r="I27" i="578"/>
  <c r="I18" i="578"/>
  <c r="G30" i="578"/>
  <c r="H28" i="578"/>
  <c r="K28" i="577"/>
  <c r="K20" i="577"/>
  <c r="K27" i="577"/>
  <c r="E32" i="577"/>
  <c r="K12" i="577"/>
  <c r="H20" i="577"/>
  <c r="I20" i="577"/>
  <c r="I28" i="577"/>
  <c r="H27" i="577"/>
  <c r="I27" i="577"/>
  <c r="H18" i="577"/>
  <c r="K26" i="577"/>
  <c r="F9" i="577"/>
  <c r="K9" i="577"/>
  <c r="F14" i="577"/>
  <c r="F40" i="577"/>
  <c r="N46" i="577"/>
  <c r="M46" i="577"/>
  <c r="AF48" i="577"/>
  <c r="I16" i="577"/>
  <c r="G14" i="577"/>
  <c r="K14" i="577"/>
  <c r="K18" i="577"/>
  <c r="F30" i="577"/>
  <c r="K19" i="577"/>
  <c r="F24" i="577"/>
  <c r="F45" i="577"/>
  <c r="K16" i="577"/>
  <c r="D32" i="577"/>
  <c r="F40" i="576"/>
  <c r="E32" i="576"/>
  <c r="K26" i="576"/>
  <c r="F30" i="576"/>
  <c r="AB43" i="577"/>
  <c r="AA51" i="577"/>
  <c r="I14" i="577"/>
  <c r="I9" i="577"/>
  <c r="H9" i="577"/>
  <c r="K17" i="577"/>
  <c r="H6" i="577"/>
  <c r="I6" i="577"/>
  <c r="H12" i="577"/>
  <c r="G30" i="577"/>
  <c r="K6" i="577"/>
  <c r="I12" i="577"/>
  <c r="G24" i="577"/>
  <c r="Z51" i="577"/>
  <c r="K11" i="577"/>
  <c r="H19" i="577"/>
  <c r="H11" i="577"/>
  <c r="I19" i="577"/>
  <c r="H26" i="577"/>
  <c r="I11" i="577"/>
  <c r="H17" i="577"/>
  <c r="I26" i="577"/>
  <c r="H45" i="576"/>
  <c r="F24" i="576"/>
  <c r="K24" i="576"/>
  <c r="H12" i="576"/>
  <c r="I12" i="576"/>
  <c r="D32" i="576"/>
  <c r="F9" i="576"/>
  <c r="K26" i="575"/>
  <c r="F30" i="575"/>
  <c r="H45" i="575"/>
  <c r="K18" i="575"/>
  <c r="F24" i="575"/>
  <c r="K16" i="575"/>
  <c r="F14" i="575"/>
  <c r="D32" i="575"/>
  <c r="K12" i="575"/>
  <c r="F9" i="575"/>
  <c r="H9" i="575"/>
  <c r="F9" i="574"/>
  <c r="F30" i="574"/>
  <c r="H45" i="574"/>
  <c r="H30" i="574"/>
  <c r="I9" i="576"/>
  <c r="F14" i="576"/>
  <c r="G14" i="576"/>
  <c r="H30" i="576"/>
  <c r="F45" i="575"/>
  <c r="I9" i="575"/>
  <c r="F24" i="574"/>
  <c r="K18" i="574"/>
  <c r="K16" i="574"/>
  <c r="I17" i="574"/>
  <c r="K17" i="574"/>
  <c r="K12" i="574"/>
  <c r="H9" i="574"/>
  <c r="D32" i="574"/>
  <c r="I9" i="574"/>
  <c r="E32" i="574"/>
  <c r="G14" i="574"/>
  <c r="H12" i="574"/>
  <c r="I12" i="574"/>
  <c r="K9" i="573"/>
  <c r="F40" i="573"/>
  <c r="K18" i="573"/>
  <c r="K6" i="573"/>
  <c r="F24" i="573"/>
  <c r="F45" i="573"/>
  <c r="K19" i="573"/>
  <c r="D45" i="573"/>
  <c r="M51" i="339"/>
  <c r="N51" i="339" s="1"/>
  <c r="H45" i="573"/>
  <c r="D32" i="573"/>
  <c r="E32" i="573"/>
  <c r="K16" i="573"/>
  <c r="G14" i="573"/>
  <c r="H12" i="573"/>
  <c r="I12" i="573"/>
  <c r="F40" i="572"/>
  <c r="K21" i="572"/>
  <c r="F24" i="572"/>
  <c r="F45" i="572"/>
  <c r="K11" i="572"/>
  <c r="F14" i="572"/>
  <c r="D45" i="572"/>
  <c r="F40" i="571"/>
  <c r="F24" i="571"/>
  <c r="F32" i="571"/>
  <c r="K11" i="571"/>
  <c r="D45" i="571"/>
  <c r="H45" i="571"/>
  <c r="E32" i="572"/>
  <c r="K22" i="572"/>
  <c r="K18" i="572"/>
  <c r="K19" i="572"/>
  <c r="H45" i="572"/>
  <c r="D32" i="572"/>
  <c r="D209" i="339"/>
  <c r="F209" i="339"/>
  <c r="F248" i="339" s="1"/>
  <c r="I20" i="576"/>
  <c r="I16" i="576"/>
  <c r="I17" i="576"/>
  <c r="I22" i="576"/>
  <c r="K17" i="576"/>
  <c r="K22" i="576"/>
  <c r="K20" i="576"/>
  <c r="I24" i="576"/>
  <c r="K16" i="576"/>
  <c r="I19" i="576"/>
  <c r="H24" i="576"/>
  <c r="AC43" i="576"/>
  <c r="AB51" i="576"/>
  <c r="I21" i="576"/>
  <c r="K18" i="576"/>
  <c r="I30" i="576"/>
  <c r="K11" i="576"/>
  <c r="H18" i="576"/>
  <c r="H21" i="576"/>
  <c r="K30" i="576"/>
  <c r="I18" i="576"/>
  <c r="H11" i="576"/>
  <c r="H9" i="576"/>
  <c r="H20" i="575"/>
  <c r="K20" i="575"/>
  <c r="AB43" i="575"/>
  <c r="AA51" i="575"/>
  <c r="I14" i="575"/>
  <c r="H14" i="575"/>
  <c r="I11" i="575"/>
  <c r="K11" i="575"/>
  <c r="H18" i="575"/>
  <c r="H21" i="575"/>
  <c r="H11" i="575"/>
  <c r="I21" i="575"/>
  <c r="H16" i="575"/>
  <c r="H19" i="575"/>
  <c r="H22" i="575"/>
  <c r="I16" i="575"/>
  <c r="I19" i="575"/>
  <c r="I22" i="575"/>
  <c r="H30" i="575"/>
  <c r="I18" i="575"/>
  <c r="G32" i="575"/>
  <c r="AB43" i="574"/>
  <c r="AA51" i="574"/>
  <c r="B45" i="574"/>
  <c r="I14" i="574"/>
  <c r="K14" i="574"/>
  <c r="G32" i="574"/>
  <c r="H14" i="574"/>
  <c r="I30" i="574"/>
  <c r="K11" i="574"/>
  <c r="H18" i="574"/>
  <c r="H21" i="574"/>
  <c r="H11" i="574"/>
  <c r="I11" i="574"/>
  <c r="G24" i="574"/>
  <c r="K21" i="574"/>
  <c r="H19" i="574"/>
  <c r="I16" i="574"/>
  <c r="I19" i="574"/>
  <c r="I22" i="574"/>
  <c r="I18" i="574"/>
  <c r="H16" i="574"/>
  <c r="H22" i="574"/>
  <c r="I20" i="573"/>
  <c r="K20" i="573"/>
  <c r="AB43" i="573"/>
  <c r="AA51" i="573"/>
  <c r="B45" i="573"/>
  <c r="AA42" i="573"/>
  <c r="K14" i="573"/>
  <c r="I14" i="573"/>
  <c r="H14" i="573"/>
  <c r="I30" i="573"/>
  <c r="K11" i="573"/>
  <c r="H18" i="573"/>
  <c r="H21" i="573"/>
  <c r="K30" i="573"/>
  <c r="X42" i="573"/>
  <c r="I18" i="573"/>
  <c r="I21" i="573"/>
  <c r="G24" i="573"/>
  <c r="Y42" i="573"/>
  <c r="Z42" i="573"/>
  <c r="H11" i="573"/>
  <c r="I11" i="573"/>
  <c r="H16" i="573"/>
  <c r="H19" i="573"/>
  <c r="H22" i="573"/>
  <c r="I16" i="573"/>
  <c r="I19" i="573"/>
  <c r="I22" i="573"/>
  <c r="H20" i="572"/>
  <c r="I20" i="572"/>
  <c r="AB43" i="572"/>
  <c r="AA51" i="572"/>
  <c r="B45" i="572"/>
  <c r="H11" i="572"/>
  <c r="H30" i="572"/>
  <c r="I11" i="572"/>
  <c r="G14" i="572"/>
  <c r="I30" i="572"/>
  <c r="H18" i="572"/>
  <c r="H21" i="572"/>
  <c r="X42" i="572"/>
  <c r="I18" i="572"/>
  <c r="I21" i="572"/>
  <c r="G24" i="572"/>
  <c r="Y42" i="572"/>
  <c r="Z42" i="572"/>
  <c r="H16" i="572"/>
  <c r="H19" i="572"/>
  <c r="H22" i="572"/>
  <c r="I16" i="572"/>
  <c r="I19" i="572"/>
  <c r="I22" i="572"/>
  <c r="H9" i="572"/>
  <c r="K14" i="571"/>
  <c r="I9" i="571"/>
  <c r="K9" i="571"/>
  <c r="M46" i="571"/>
  <c r="H23" i="571"/>
  <c r="I23" i="571"/>
  <c r="I11" i="571"/>
  <c r="H11" i="571"/>
  <c r="K20" i="571"/>
  <c r="H14" i="571"/>
  <c r="I14" i="571"/>
  <c r="D32" i="571"/>
  <c r="K21" i="571"/>
  <c r="G24" i="571"/>
  <c r="K22" i="571"/>
  <c r="H18" i="571"/>
  <c r="H22" i="571"/>
  <c r="I22" i="571"/>
  <c r="K17" i="571"/>
  <c r="H19" i="571"/>
  <c r="E32" i="571"/>
  <c r="AB43" i="571"/>
  <c r="AA51" i="571"/>
  <c r="K30" i="571"/>
  <c r="H30" i="571"/>
  <c r="I30" i="571"/>
  <c r="I18" i="571"/>
  <c r="K27" i="571"/>
  <c r="H16" i="571"/>
  <c r="K18" i="571"/>
  <c r="I16" i="571"/>
  <c r="H21" i="571"/>
  <c r="I21" i="571"/>
  <c r="B45" i="571"/>
  <c r="X42" i="571"/>
  <c r="K16" i="571"/>
  <c r="I19" i="571"/>
  <c r="H26" i="571"/>
  <c r="Y42" i="571"/>
  <c r="H17" i="571"/>
  <c r="K19" i="571"/>
  <c r="I26" i="571"/>
  <c r="Z42" i="571"/>
  <c r="I17" i="571"/>
  <c r="K26" i="571"/>
  <c r="I20" i="571"/>
  <c r="H27" i="571"/>
  <c r="H20" i="571"/>
  <c r="F39" i="570"/>
  <c r="F29" i="570"/>
  <c r="AF47" i="570"/>
  <c r="AF59" i="570"/>
  <c r="N45" i="570"/>
  <c r="M45" i="570"/>
  <c r="K26" i="570"/>
  <c r="E31" i="570"/>
  <c r="K25" i="570"/>
  <c r="K16" i="570"/>
  <c r="K17" i="570"/>
  <c r="AB42" i="570"/>
  <c r="AA50" i="570"/>
  <c r="B44" i="570"/>
  <c r="D31" i="570"/>
  <c r="H18" i="570"/>
  <c r="H26" i="570"/>
  <c r="K20" i="570"/>
  <c r="I18" i="570"/>
  <c r="G23" i="570"/>
  <c r="I26" i="570"/>
  <c r="G29" i="570"/>
  <c r="H16" i="570"/>
  <c r="F21" i="570"/>
  <c r="F23" i="570"/>
  <c r="Z50" i="570"/>
  <c r="H21" i="570"/>
  <c r="H19" i="570"/>
  <c r="I21" i="570"/>
  <c r="I20" i="570"/>
  <c r="I16" i="570"/>
  <c r="H17" i="570"/>
  <c r="K19" i="570"/>
  <c r="H25" i="570"/>
  <c r="I17" i="570"/>
  <c r="I25" i="570"/>
  <c r="K26" i="569"/>
  <c r="M45" i="569"/>
  <c r="K25" i="569"/>
  <c r="H26" i="569"/>
  <c r="I26" i="569"/>
  <c r="F29" i="569"/>
  <c r="H44" i="569"/>
  <c r="H19" i="569"/>
  <c r="K19" i="569"/>
  <c r="E31" i="569"/>
  <c r="K20" i="569"/>
  <c r="F23" i="569"/>
  <c r="F44" i="569"/>
  <c r="K16" i="569"/>
  <c r="K21" i="569"/>
  <c r="K22" i="569"/>
  <c r="B44" i="569"/>
  <c r="AB42" i="569"/>
  <c r="AA50" i="569"/>
  <c r="I18" i="569"/>
  <c r="G29" i="569"/>
  <c r="H16" i="569"/>
  <c r="K18" i="569"/>
  <c r="G23" i="569"/>
  <c r="G31" i="569"/>
  <c r="Z50" i="569"/>
  <c r="K17" i="569"/>
  <c r="I16" i="569"/>
  <c r="I9" i="569"/>
  <c r="I21" i="569"/>
  <c r="H17" i="569"/>
  <c r="H22" i="569"/>
  <c r="H25" i="569"/>
  <c r="I22" i="569"/>
  <c r="I25" i="569"/>
  <c r="H20" i="569"/>
  <c r="D29" i="569"/>
  <c r="D31" i="569"/>
  <c r="I20" i="569"/>
  <c r="E31" i="568"/>
  <c r="F39" i="568"/>
  <c r="F29" i="568"/>
  <c r="H44" i="568"/>
  <c r="H21" i="568"/>
  <c r="K22" i="568"/>
  <c r="D31" i="568"/>
  <c r="K16" i="568"/>
  <c r="F23" i="568"/>
  <c r="F44" i="568"/>
  <c r="K17" i="568"/>
  <c r="K19" i="568"/>
  <c r="K20" i="568"/>
  <c r="M45" i="568"/>
  <c r="I29" i="568"/>
  <c r="H29" i="568"/>
  <c r="AA41" i="568"/>
  <c r="I21" i="568"/>
  <c r="H19" i="568"/>
  <c r="K21" i="568"/>
  <c r="AD42" i="568"/>
  <c r="G23" i="568"/>
  <c r="I18" i="568"/>
  <c r="H16" i="568"/>
  <c r="K18" i="568"/>
  <c r="I16" i="568"/>
  <c r="B44" i="568"/>
  <c r="X41" i="568"/>
  <c r="Y41" i="568"/>
  <c r="Z41" i="568"/>
  <c r="I17" i="568"/>
  <c r="H22" i="568"/>
  <c r="H25" i="568"/>
  <c r="I22" i="568"/>
  <c r="I25" i="568"/>
  <c r="H20" i="568"/>
  <c r="K25" i="568"/>
  <c r="I20" i="568"/>
  <c r="I19" i="568"/>
  <c r="H17" i="568"/>
  <c r="K18" i="567"/>
  <c r="E31" i="567"/>
  <c r="K17" i="567"/>
  <c r="D31" i="567"/>
  <c r="I21" i="567"/>
  <c r="I19" i="567"/>
  <c r="H17" i="567"/>
  <c r="I17" i="567"/>
  <c r="G29" i="567"/>
  <c r="K29" i="567"/>
  <c r="G23" i="567"/>
  <c r="G31" i="567"/>
  <c r="H16" i="567"/>
  <c r="I16" i="567"/>
  <c r="K19" i="567"/>
  <c r="K25" i="567"/>
  <c r="F23" i="567"/>
  <c r="F44" i="567"/>
  <c r="K20" i="567"/>
  <c r="K21" i="567"/>
  <c r="K16" i="567"/>
  <c r="AB42" i="567"/>
  <c r="AA50" i="567"/>
  <c r="F39" i="567"/>
  <c r="H23" i="567"/>
  <c r="H14" i="567"/>
  <c r="I18" i="567"/>
  <c r="I25" i="567"/>
  <c r="I14" i="567"/>
  <c r="H20" i="567"/>
  <c r="I29" i="567"/>
  <c r="Z50" i="567"/>
  <c r="H22" i="567"/>
  <c r="I22" i="567"/>
  <c r="K14" i="567"/>
  <c r="G23" i="566"/>
  <c r="H23" i="566"/>
  <c r="K18" i="566"/>
  <c r="I18" i="566"/>
  <c r="F39" i="566"/>
  <c r="K20" i="566"/>
  <c r="K17" i="566"/>
  <c r="F23" i="566"/>
  <c r="K45" i="566"/>
  <c r="AA50" i="566"/>
  <c r="AB42" i="566"/>
  <c r="G31" i="566"/>
  <c r="I23" i="566"/>
  <c r="I29" i="566"/>
  <c r="H29" i="566"/>
  <c r="K29" i="566"/>
  <c r="Y41" i="566"/>
  <c r="H16" i="566"/>
  <c r="H17" i="566"/>
  <c r="K19" i="566"/>
  <c r="Z41" i="566"/>
  <c r="H25" i="566"/>
  <c r="I9" i="566"/>
  <c r="K16" i="566"/>
  <c r="I19" i="566"/>
  <c r="I17" i="566"/>
  <c r="H14" i="566"/>
  <c r="H20" i="566"/>
  <c r="K22" i="566"/>
  <c r="K25" i="566"/>
  <c r="I16" i="566"/>
  <c r="I21" i="566"/>
  <c r="K21" i="566"/>
  <c r="H22" i="566"/>
  <c r="AA41" i="566"/>
  <c r="I20" i="566"/>
  <c r="H9" i="566"/>
  <c r="X41" i="566"/>
  <c r="I25" i="566"/>
  <c r="I14" i="566"/>
  <c r="F39" i="565"/>
  <c r="E31" i="565"/>
  <c r="H20" i="565"/>
  <c r="G29" i="565"/>
  <c r="I29" i="565"/>
  <c r="K25" i="565"/>
  <c r="K22" i="565"/>
  <c r="K18" i="565"/>
  <c r="F29" i="565"/>
  <c r="D31" i="565"/>
  <c r="F23" i="565"/>
  <c r="K17" i="565"/>
  <c r="AB42" i="565"/>
  <c r="AA50" i="565"/>
  <c r="H18" i="565"/>
  <c r="I18" i="565"/>
  <c r="H9" i="565"/>
  <c r="H21" i="565"/>
  <c r="Y41" i="565"/>
  <c r="I9" i="565"/>
  <c r="K16" i="565"/>
  <c r="Z41" i="565"/>
  <c r="K21" i="565"/>
  <c r="I19" i="565"/>
  <c r="H17" i="565"/>
  <c r="K19" i="565"/>
  <c r="H16" i="565"/>
  <c r="G23" i="565"/>
  <c r="X41" i="565"/>
  <c r="I17" i="565"/>
  <c r="H22" i="565"/>
  <c r="H25" i="565"/>
  <c r="E31" i="564"/>
  <c r="I23" i="564"/>
  <c r="H23" i="564"/>
  <c r="K23" i="564"/>
  <c r="F25" i="564"/>
  <c r="F29" i="564"/>
  <c r="I7" i="564"/>
  <c r="I19" i="564"/>
  <c r="AA42" i="564"/>
  <c r="K7" i="564"/>
  <c r="H17" i="564"/>
  <c r="K19" i="564"/>
  <c r="I17" i="564"/>
  <c r="I14" i="564"/>
  <c r="H20" i="564"/>
  <c r="H26" i="564"/>
  <c r="G29" i="564"/>
  <c r="D9" i="564"/>
  <c r="D31" i="564"/>
  <c r="K14" i="564"/>
  <c r="H16" i="564"/>
  <c r="H9" i="564"/>
  <c r="I16" i="564"/>
  <c r="H21" i="564"/>
  <c r="I9" i="564"/>
  <c r="K16" i="564"/>
  <c r="I21" i="564"/>
  <c r="I20" i="564"/>
  <c r="I26" i="564"/>
  <c r="H18" i="564"/>
  <c r="K34" i="593"/>
  <c r="I34" i="593"/>
  <c r="H34" i="593"/>
  <c r="K34" i="592"/>
  <c r="I34" i="592"/>
  <c r="H34" i="592"/>
  <c r="H34" i="591"/>
  <c r="K34" i="591"/>
  <c r="K34" i="589"/>
  <c r="I34" i="588"/>
  <c r="H34" i="588"/>
  <c r="K34" i="588"/>
  <c r="I34" i="587"/>
  <c r="H34" i="587"/>
  <c r="K34" i="587"/>
  <c r="I34" i="585"/>
  <c r="H34" i="585"/>
  <c r="K34" i="585"/>
  <c r="K31" i="584"/>
  <c r="F34" i="584"/>
  <c r="K48" i="584"/>
  <c r="I15" i="584"/>
  <c r="H15" i="584"/>
  <c r="K15" i="584"/>
  <c r="I25" i="584"/>
  <c r="H25" i="584"/>
  <c r="G34" i="584"/>
  <c r="K25" i="584"/>
  <c r="F34" i="583"/>
  <c r="I9" i="583"/>
  <c r="K9" i="583"/>
  <c r="K48" i="583"/>
  <c r="K25" i="583"/>
  <c r="I25" i="583"/>
  <c r="H25" i="583"/>
  <c r="G34" i="583"/>
  <c r="K15" i="583"/>
  <c r="I15" i="583"/>
  <c r="H15" i="583"/>
  <c r="AC45" i="583"/>
  <c r="AB53" i="583"/>
  <c r="K25" i="582"/>
  <c r="I25" i="582"/>
  <c r="H25" i="582"/>
  <c r="G34" i="582"/>
  <c r="K15" i="582"/>
  <c r="I15" i="582"/>
  <c r="H15" i="582"/>
  <c r="AD45" i="582"/>
  <c r="AC53" i="582"/>
  <c r="F34" i="581"/>
  <c r="K48" i="581"/>
  <c r="K15" i="581"/>
  <c r="AC45" i="581"/>
  <c r="AB53" i="581"/>
  <c r="K25" i="581"/>
  <c r="I25" i="581"/>
  <c r="H25" i="581"/>
  <c r="K9" i="575"/>
  <c r="K30" i="575"/>
  <c r="B45" i="575"/>
  <c r="K30" i="574"/>
  <c r="K9" i="574"/>
  <c r="H45" i="577"/>
  <c r="K46" i="577"/>
  <c r="K47" i="578"/>
  <c r="K48" i="580"/>
  <c r="F34" i="580"/>
  <c r="K25" i="580"/>
  <c r="I25" i="580"/>
  <c r="H25" i="580"/>
  <c r="G34" i="580"/>
  <c r="K15" i="580"/>
  <c r="I15" i="580"/>
  <c r="H15" i="580"/>
  <c r="AC45" i="580"/>
  <c r="AB53" i="580"/>
  <c r="G34" i="579"/>
  <c r="I15" i="579"/>
  <c r="K48" i="579"/>
  <c r="K15" i="579"/>
  <c r="F34" i="579"/>
  <c r="Z44" i="579"/>
  <c r="K25" i="579"/>
  <c r="I25" i="579"/>
  <c r="H25" i="579"/>
  <c r="AC45" i="579"/>
  <c r="AB53" i="579"/>
  <c r="H24" i="578"/>
  <c r="K14" i="578"/>
  <c r="G33" i="578"/>
  <c r="K24" i="578"/>
  <c r="F33" i="578"/>
  <c r="K30" i="578"/>
  <c r="I30" i="578"/>
  <c r="H30" i="578"/>
  <c r="AD44" i="578"/>
  <c r="AC52" i="578"/>
  <c r="H14" i="577"/>
  <c r="F32" i="577"/>
  <c r="K24" i="577"/>
  <c r="I24" i="577"/>
  <c r="H24" i="577"/>
  <c r="G32" i="577"/>
  <c r="K30" i="577"/>
  <c r="I30" i="577"/>
  <c r="H30" i="577"/>
  <c r="AB51" i="577"/>
  <c r="AC43" i="577"/>
  <c r="F45" i="576"/>
  <c r="F32" i="576"/>
  <c r="K9" i="576"/>
  <c r="B45" i="576"/>
  <c r="D45" i="575"/>
  <c r="K14" i="575"/>
  <c r="F32" i="575"/>
  <c r="K32" i="575"/>
  <c r="F32" i="574"/>
  <c r="K32" i="574"/>
  <c r="F45" i="574"/>
  <c r="K46" i="574"/>
  <c r="D45" i="576"/>
  <c r="F32" i="573"/>
  <c r="K46" i="573"/>
  <c r="F32" i="572"/>
  <c r="F45" i="571"/>
  <c r="K46" i="571"/>
  <c r="K46" i="572"/>
  <c r="G209" i="339"/>
  <c r="H209" i="339"/>
  <c r="H14" i="576"/>
  <c r="G32" i="576"/>
  <c r="K14" i="576"/>
  <c r="I14" i="576"/>
  <c r="AD43" i="576"/>
  <c r="AC51" i="576"/>
  <c r="I32" i="575"/>
  <c r="H32" i="575"/>
  <c r="K24" i="575"/>
  <c r="I24" i="575"/>
  <c r="H24" i="575"/>
  <c r="AC43" i="575"/>
  <c r="AB51" i="575"/>
  <c r="I32" i="574"/>
  <c r="H32" i="574"/>
  <c r="I24" i="574"/>
  <c r="H24" i="574"/>
  <c r="K24" i="574"/>
  <c r="AC43" i="574"/>
  <c r="AB51" i="574"/>
  <c r="I24" i="573"/>
  <c r="K24" i="573"/>
  <c r="H24" i="573"/>
  <c r="G32" i="573"/>
  <c r="AC43" i="573"/>
  <c r="AB51" i="573"/>
  <c r="AC43" i="572"/>
  <c r="AB51" i="572"/>
  <c r="G32" i="572"/>
  <c r="K14" i="572"/>
  <c r="I14" i="572"/>
  <c r="H14" i="572"/>
  <c r="K24" i="572"/>
  <c r="I24" i="572"/>
  <c r="H24" i="572"/>
  <c r="K24" i="571"/>
  <c r="I24" i="571"/>
  <c r="G32" i="571"/>
  <c r="K32" i="571"/>
  <c r="H24" i="571"/>
  <c r="AC43" i="571"/>
  <c r="AB51" i="571"/>
  <c r="K21" i="570"/>
  <c r="H44" i="570"/>
  <c r="F44" i="570"/>
  <c r="F31" i="570"/>
  <c r="K23" i="570"/>
  <c r="I23" i="570"/>
  <c r="H23" i="570"/>
  <c r="G31" i="570"/>
  <c r="K29" i="570"/>
  <c r="I29" i="570"/>
  <c r="H29" i="570"/>
  <c r="AB50" i="570"/>
  <c r="AC42" i="570"/>
  <c r="K45" i="569"/>
  <c r="F31" i="569"/>
  <c r="K31" i="569"/>
  <c r="I31" i="569"/>
  <c r="H31" i="569"/>
  <c r="K23" i="569"/>
  <c r="I23" i="569"/>
  <c r="H23" i="569"/>
  <c r="K29" i="569"/>
  <c r="I29" i="569"/>
  <c r="H29" i="569"/>
  <c r="AC42" i="569"/>
  <c r="AB50" i="569"/>
  <c r="K29" i="568"/>
  <c r="K45" i="568"/>
  <c r="F31" i="568"/>
  <c r="H23" i="568"/>
  <c r="K23" i="568"/>
  <c r="I23" i="568"/>
  <c r="AD50" i="568"/>
  <c r="AE42" i="568"/>
  <c r="AE50" i="568"/>
  <c r="G31" i="568"/>
  <c r="I31" i="567"/>
  <c r="H31" i="567"/>
  <c r="I23" i="567"/>
  <c r="H29" i="567"/>
  <c r="F31" i="567"/>
  <c r="K31" i="567"/>
  <c r="K45" i="567"/>
  <c r="K23" i="567"/>
  <c r="AC42" i="567"/>
  <c r="AB50" i="567"/>
  <c r="K23" i="566"/>
  <c r="F31" i="566"/>
  <c r="K31" i="566"/>
  <c r="I31" i="566"/>
  <c r="H31" i="566"/>
  <c r="AC42" i="566"/>
  <c r="AB50" i="566"/>
  <c r="H29" i="565"/>
  <c r="K29" i="565"/>
  <c r="F31" i="565"/>
  <c r="K45" i="565"/>
  <c r="K23" i="565"/>
  <c r="I23" i="565"/>
  <c r="G31" i="565"/>
  <c r="H23" i="565"/>
  <c r="AC42" i="565"/>
  <c r="AB50" i="565"/>
  <c r="AA50" i="564"/>
  <c r="AB42" i="564"/>
  <c r="K29" i="564"/>
  <c r="I29" i="564"/>
  <c r="H29" i="564"/>
  <c r="K45" i="564"/>
  <c r="F31" i="564"/>
  <c r="G31" i="564"/>
  <c r="K34" i="584"/>
  <c r="I34" i="584"/>
  <c r="H34" i="584"/>
  <c r="AD45" i="583"/>
  <c r="AC53" i="583"/>
  <c r="K34" i="583"/>
  <c r="I34" i="583"/>
  <c r="H34" i="583"/>
  <c r="K34" i="582"/>
  <c r="I34" i="582"/>
  <c r="H34" i="582"/>
  <c r="AA44" i="582"/>
  <c r="Z44" i="582"/>
  <c r="Y44" i="582"/>
  <c r="X44" i="582"/>
  <c r="AD53" i="582"/>
  <c r="AE45" i="582"/>
  <c r="AE53" i="582"/>
  <c r="AD45" i="581"/>
  <c r="AC53" i="581"/>
  <c r="I34" i="581"/>
  <c r="H34" i="581"/>
  <c r="K34" i="581"/>
  <c r="Y44" i="581"/>
  <c r="AA44" i="581"/>
  <c r="X44" i="581"/>
  <c r="Z44" i="581"/>
  <c r="K46" i="575"/>
  <c r="AD45" i="580"/>
  <c r="AC53" i="580"/>
  <c r="K34" i="580"/>
  <c r="H34" i="580"/>
  <c r="I34" i="580"/>
  <c r="AD45" i="579"/>
  <c r="AC53" i="579"/>
  <c r="K34" i="579"/>
  <c r="I34" i="579"/>
  <c r="H34" i="579"/>
  <c r="K33" i="578"/>
  <c r="H33" i="578"/>
  <c r="I33" i="578"/>
  <c r="AD52" i="578"/>
  <c r="AE44" i="578"/>
  <c r="AE52" i="578"/>
  <c r="I32" i="577"/>
  <c r="H32" i="577"/>
  <c r="K32" i="577"/>
  <c r="AC51" i="577"/>
  <c r="AD43" i="577"/>
  <c r="K46" i="576"/>
  <c r="J209" i="339"/>
  <c r="J249" i="339" s="1"/>
  <c r="I209" i="339"/>
  <c r="AD51" i="576"/>
  <c r="AE43" i="576"/>
  <c r="AE51" i="576"/>
  <c r="K32" i="576"/>
  <c r="H32" i="576"/>
  <c r="I32" i="576"/>
  <c r="AC51" i="575"/>
  <c r="AD43" i="575"/>
  <c r="AA42" i="574"/>
  <c r="X42" i="574"/>
  <c r="Y42" i="574"/>
  <c r="Z42" i="574"/>
  <c r="AC51" i="574"/>
  <c r="AD43" i="574"/>
  <c r="K32" i="573"/>
  <c r="I32" i="573"/>
  <c r="H32" i="573"/>
  <c r="AD43" i="573"/>
  <c r="AC51" i="573"/>
  <c r="K32" i="572"/>
  <c r="I32" i="572"/>
  <c r="H32" i="572"/>
  <c r="AC51" i="572"/>
  <c r="AD43" i="572"/>
  <c r="H32" i="571"/>
  <c r="I32" i="571"/>
  <c r="AC51" i="571"/>
  <c r="AD43" i="571"/>
  <c r="K45" i="570"/>
  <c r="AC50" i="570"/>
  <c r="AD42" i="570"/>
  <c r="I31" i="570"/>
  <c r="H31" i="570"/>
  <c r="K31" i="570"/>
  <c r="AC50" i="569"/>
  <c r="AD42" i="569"/>
  <c r="K31" i="568"/>
  <c r="I31" i="568"/>
  <c r="H31" i="568"/>
  <c r="AC50" i="567"/>
  <c r="AD42" i="567"/>
  <c r="Y41" i="567"/>
  <c r="X41" i="567"/>
  <c r="AA41" i="567"/>
  <c r="Z41" i="567"/>
  <c r="AC50" i="566"/>
  <c r="AD42" i="566"/>
  <c r="AD42" i="565"/>
  <c r="AC50" i="565"/>
  <c r="I31" i="565"/>
  <c r="H31" i="565"/>
  <c r="K31" i="565"/>
  <c r="K31" i="564"/>
  <c r="I31" i="564"/>
  <c r="H31" i="564"/>
  <c r="AB50" i="564"/>
  <c r="AC42" i="564"/>
  <c r="G47" i="584"/>
  <c r="M48" i="584"/>
  <c r="AA44" i="584"/>
  <c r="Z44" i="584"/>
  <c r="Y44" i="584"/>
  <c r="X44" i="584"/>
  <c r="AD53" i="583"/>
  <c r="AE45" i="583"/>
  <c r="AE53" i="583"/>
  <c r="AA44" i="583"/>
  <c r="Z44" i="583"/>
  <c r="Y44" i="583"/>
  <c r="X44" i="583"/>
  <c r="AE45" i="581"/>
  <c r="AE53" i="581"/>
  <c r="AD53" i="581"/>
  <c r="AD53" i="580"/>
  <c r="AE45" i="580"/>
  <c r="AE53" i="580"/>
  <c r="AD53" i="579"/>
  <c r="AE45" i="579"/>
  <c r="AE53" i="579"/>
  <c r="AD51" i="577"/>
  <c r="AE43" i="577"/>
  <c r="AE51" i="577"/>
  <c r="K209" i="339"/>
  <c r="AA42" i="576"/>
  <c r="X42" i="576"/>
  <c r="Y42" i="576"/>
  <c r="Z42" i="576"/>
  <c r="AD51" i="575"/>
  <c r="AE43" i="575"/>
  <c r="AE51" i="575"/>
  <c r="AA42" i="575"/>
  <c r="X42" i="575"/>
  <c r="Z42" i="575"/>
  <c r="Y42" i="575"/>
  <c r="AE43" i="574"/>
  <c r="AE51" i="574"/>
  <c r="AD51" i="574"/>
  <c r="AE43" i="573"/>
  <c r="AE51" i="573"/>
  <c r="AD51" i="573"/>
  <c r="AD51" i="572"/>
  <c r="AE43" i="572"/>
  <c r="AE51" i="572"/>
  <c r="AD51" i="571"/>
  <c r="AE43" i="571"/>
  <c r="AE51" i="571"/>
  <c r="AD50" i="570"/>
  <c r="AE42" i="570"/>
  <c r="AE50" i="570"/>
  <c r="AD50" i="569"/>
  <c r="AE42" i="569"/>
  <c r="AE50" i="569"/>
  <c r="AD50" i="567"/>
  <c r="AE42" i="567"/>
  <c r="AE50" i="567"/>
  <c r="AE42" i="566"/>
  <c r="AE50" i="566"/>
  <c r="AD50" i="566"/>
  <c r="AD50" i="565"/>
  <c r="AE42" i="565"/>
  <c r="AE50" i="565"/>
  <c r="AC50" i="564"/>
  <c r="AD42" i="564"/>
  <c r="AA41" i="564"/>
  <c r="X41" i="564"/>
  <c r="Y41" i="564"/>
  <c r="Z41" i="564"/>
  <c r="Y42" i="577"/>
  <c r="X42" i="577"/>
  <c r="AA42" i="577"/>
  <c r="Z42" i="577"/>
  <c r="X41" i="570"/>
  <c r="Y41" i="570"/>
  <c r="AA41" i="570"/>
  <c r="Z41" i="570"/>
  <c r="AA41" i="569"/>
  <c r="Z41" i="569"/>
  <c r="Y41" i="569"/>
  <c r="X41" i="569"/>
  <c r="AD50" i="564"/>
  <c r="AE42" i="564"/>
  <c r="AE50" i="564"/>
  <c r="F20" i="563"/>
  <c r="G22" i="563"/>
  <c r="K22" i="563"/>
  <c r="D44" i="563"/>
  <c r="AE59" i="563"/>
  <c r="AD59" i="563"/>
  <c r="AC59" i="563"/>
  <c r="AB59" i="563"/>
  <c r="AA59" i="563"/>
  <c r="Z59" i="563"/>
  <c r="Y59" i="563"/>
  <c r="AF58" i="563"/>
  <c r="AF57" i="563"/>
  <c r="AF56" i="563"/>
  <c r="AF55" i="563"/>
  <c r="AF54" i="563"/>
  <c r="AF53" i="563"/>
  <c r="AF52" i="563"/>
  <c r="AF51" i="563"/>
  <c r="AF59" i="563"/>
  <c r="N45" i="563"/>
  <c r="Y50" i="563"/>
  <c r="AE47" i="563"/>
  <c r="AD47" i="563"/>
  <c r="AC47" i="563"/>
  <c r="AB47" i="563"/>
  <c r="AA47" i="563"/>
  <c r="Z47" i="563"/>
  <c r="Y47" i="563"/>
  <c r="AF46" i="563"/>
  <c r="AF45" i="563"/>
  <c r="AF44" i="563"/>
  <c r="I44" i="563"/>
  <c r="G44" i="563"/>
  <c r="E44" i="563"/>
  <c r="C44" i="563"/>
  <c r="M45" i="563"/>
  <c r="AF43" i="563"/>
  <c r="AF47" i="563"/>
  <c r="Z42" i="563"/>
  <c r="AA42" i="563"/>
  <c r="AA41" i="563"/>
  <c r="Z41" i="563"/>
  <c r="Y41" i="563"/>
  <c r="X41" i="563"/>
  <c r="K41" i="563"/>
  <c r="D39" i="563"/>
  <c r="F39" i="563"/>
  <c r="D29" i="563"/>
  <c r="K28" i="563"/>
  <c r="I28" i="563"/>
  <c r="H28" i="563"/>
  <c r="K27" i="563"/>
  <c r="I27" i="563"/>
  <c r="H27" i="563"/>
  <c r="K26" i="563"/>
  <c r="I26" i="563"/>
  <c r="H26" i="563"/>
  <c r="F26" i="563"/>
  <c r="G25" i="563"/>
  <c r="F25" i="563"/>
  <c r="E23" i="563"/>
  <c r="D23" i="563"/>
  <c r="F22" i="563"/>
  <c r="G21" i="563"/>
  <c r="F21" i="563"/>
  <c r="G20" i="563"/>
  <c r="G19" i="563"/>
  <c r="H19" i="563"/>
  <c r="F19" i="563"/>
  <c r="G18" i="563"/>
  <c r="I18" i="563"/>
  <c r="F18" i="563"/>
  <c r="G17" i="563"/>
  <c r="F17" i="563"/>
  <c r="H16" i="563"/>
  <c r="G16" i="563"/>
  <c r="F16" i="563"/>
  <c r="I14" i="563"/>
  <c r="H14" i="563"/>
  <c r="G14" i="563"/>
  <c r="K14" i="563"/>
  <c r="E14" i="563"/>
  <c r="D14" i="563"/>
  <c r="K13" i="563"/>
  <c r="I13" i="563"/>
  <c r="H13" i="563"/>
  <c r="K12" i="563"/>
  <c r="I12" i="563"/>
  <c r="H12" i="563"/>
  <c r="F12" i="563"/>
  <c r="K11" i="563"/>
  <c r="I11" i="563"/>
  <c r="H11" i="563"/>
  <c r="F11" i="563"/>
  <c r="F14" i="563"/>
  <c r="E9" i="563"/>
  <c r="K8" i="563"/>
  <c r="I8" i="563"/>
  <c r="H8" i="563"/>
  <c r="F8" i="563"/>
  <c r="H7" i="563"/>
  <c r="F7" i="563"/>
  <c r="K6" i="563"/>
  <c r="I6" i="563"/>
  <c r="H6" i="563"/>
  <c r="F6" i="563"/>
  <c r="F9" i="563"/>
  <c r="B44" i="563"/>
  <c r="D9" i="563"/>
  <c r="E26" i="562"/>
  <c r="D6" i="562"/>
  <c r="D9" i="562"/>
  <c r="AF47" i="562"/>
  <c r="Z59" i="562"/>
  <c r="AA59" i="562"/>
  <c r="AB59" i="562"/>
  <c r="AC59" i="562"/>
  <c r="AD59" i="562"/>
  <c r="AE59" i="562"/>
  <c r="Y59" i="562"/>
  <c r="AF52" i="562"/>
  <c r="AF53" i="562"/>
  <c r="AF54" i="562"/>
  <c r="AF55" i="562"/>
  <c r="AF56" i="562"/>
  <c r="AF57" i="562"/>
  <c r="AF58" i="562"/>
  <c r="AF51" i="562"/>
  <c r="AF44" i="562"/>
  <c r="AF45" i="562"/>
  <c r="AF46" i="562"/>
  <c r="AF43" i="562"/>
  <c r="Z47" i="562"/>
  <c r="AA47" i="562"/>
  <c r="AB47" i="562"/>
  <c r="AC47" i="562"/>
  <c r="AD47" i="562"/>
  <c r="AE47" i="562"/>
  <c r="Y47" i="562"/>
  <c r="Y50" i="562"/>
  <c r="I44" i="562"/>
  <c r="G44" i="562"/>
  <c r="E44" i="562"/>
  <c r="C44" i="562"/>
  <c r="Z42" i="562"/>
  <c r="Z50" i="562"/>
  <c r="K41" i="562"/>
  <c r="D39" i="562"/>
  <c r="F39" i="562"/>
  <c r="D29" i="562"/>
  <c r="K28" i="562"/>
  <c r="I28" i="562"/>
  <c r="H28" i="562"/>
  <c r="K27" i="562"/>
  <c r="I27" i="562"/>
  <c r="H27" i="562"/>
  <c r="K26" i="562"/>
  <c r="I26" i="562"/>
  <c r="H26" i="562"/>
  <c r="E29" i="562"/>
  <c r="G25" i="562"/>
  <c r="G29" i="562"/>
  <c r="F25" i="562"/>
  <c r="E23" i="562"/>
  <c r="D23" i="562"/>
  <c r="K22" i="562"/>
  <c r="I22" i="562"/>
  <c r="H22" i="562"/>
  <c r="F22" i="562"/>
  <c r="G21" i="562"/>
  <c r="I21" i="562"/>
  <c r="F21" i="562"/>
  <c r="G20" i="562"/>
  <c r="F20" i="562"/>
  <c r="G19" i="562"/>
  <c r="K19" i="562"/>
  <c r="F19" i="562"/>
  <c r="G18" i="562"/>
  <c r="H18" i="562"/>
  <c r="F18" i="562"/>
  <c r="G17" i="562"/>
  <c r="F17" i="562"/>
  <c r="G16" i="562"/>
  <c r="H16" i="562"/>
  <c r="F16" i="562"/>
  <c r="K14" i="562"/>
  <c r="I14" i="562"/>
  <c r="H14" i="562"/>
  <c r="G14" i="562"/>
  <c r="E14" i="562"/>
  <c r="D14" i="562"/>
  <c r="K13" i="562"/>
  <c r="I13" i="562"/>
  <c r="H13" i="562"/>
  <c r="K12" i="562"/>
  <c r="I12" i="562"/>
  <c r="H12" i="562"/>
  <c r="F12" i="562"/>
  <c r="K11" i="562"/>
  <c r="I11" i="562"/>
  <c r="H11" i="562"/>
  <c r="F11" i="562"/>
  <c r="F14" i="562"/>
  <c r="D44" i="562"/>
  <c r="E9" i="562"/>
  <c r="K8" i="562"/>
  <c r="I8" i="562"/>
  <c r="H8" i="562"/>
  <c r="F8" i="562"/>
  <c r="G7" i="562"/>
  <c r="I7" i="562"/>
  <c r="F7" i="562"/>
  <c r="K6" i="562"/>
  <c r="I6" i="562"/>
  <c r="H6" i="562"/>
  <c r="F6" i="562"/>
  <c r="E26" i="561"/>
  <c r="F26" i="561"/>
  <c r="Y50" i="561"/>
  <c r="N45" i="561"/>
  <c r="I44" i="561"/>
  <c r="G44" i="561"/>
  <c r="E44" i="561"/>
  <c r="C44" i="561"/>
  <c r="Z42" i="561"/>
  <c r="Z50" i="561"/>
  <c r="K41" i="561"/>
  <c r="D39" i="561"/>
  <c r="F39" i="561"/>
  <c r="K28" i="561"/>
  <c r="I28" i="561"/>
  <c r="H28" i="561"/>
  <c r="K27" i="561"/>
  <c r="I27" i="561"/>
  <c r="H27" i="561"/>
  <c r="K26" i="561"/>
  <c r="I26" i="561"/>
  <c r="H26" i="561"/>
  <c r="D29" i="561"/>
  <c r="G25" i="561"/>
  <c r="F25" i="561"/>
  <c r="E23" i="561"/>
  <c r="D23" i="561"/>
  <c r="K22" i="561"/>
  <c r="I22" i="561"/>
  <c r="H22" i="561"/>
  <c r="F22" i="561"/>
  <c r="G21" i="561"/>
  <c r="I21" i="561"/>
  <c r="F21" i="561"/>
  <c r="G20" i="561"/>
  <c r="I20" i="561"/>
  <c r="F20" i="561"/>
  <c r="G19" i="561"/>
  <c r="I19" i="561"/>
  <c r="F19" i="561"/>
  <c r="G18" i="561"/>
  <c r="F18" i="561"/>
  <c r="I17" i="561"/>
  <c r="G17" i="561"/>
  <c r="F17" i="561"/>
  <c r="G16" i="561"/>
  <c r="F16" i="561"/>
  <c r="K14" i="561"/>
  <c r="I14" i="561"/>
  <c r="H14" i="561"/>
  <c r="G14" i="561"/>
  <c r="E14" i="561"/>
  <c r="D14" i="561"/>
  <c r="K13" i="561"/>
  <c r="I13" i="561"/>
  <c r="H13" i="561"/>
  <c r="K12" i="561"/>
  <c r="I12" i="561"/>
  <c r="H12" i="561"/>
  <c r="F12" i="561"/>
  <c r="K11" i="561"/>
  <c r="I11" i="561"/>
  <c r="H11" i="561"/>
  <c r="F11" i="561"/>
  <c r="F14" i="561"/>
  <c r="D44" i="561"/>
  <c r="E9" i="561"/>
  <c r="D9" i="561"/>
  <c r="K8" i="561"/>
  <c r="I8" i="561"/>
  <c r="H8" i="561"/>
  <c r="F8" i="561"/>
  <c r="G7" i="561"/>
  <c r="G9" i="561"/>
  <c r="F7" i="561"/>
  <c r="K6" i="561"/>
  <c r="I6" i="561"/>
  <c r="H6" i="561"/>
  <c r="F6" i="561"/>
  <c r="F9" i="561"/>
  <c r="B44" i="561"/>
  <c r="M45" i="561"/>
  <c r="D31" i="563"/>
  <c r="H22" i="563"/>
  <c r="I22" i="563"/>
  <c r="K7" i="563"/>
  <c r="I7" i="563"/>
  <c r="G23" i="563"/>
  <c r="G9" i="563"/>
  <c r="H9" i="563"/>
  <c r="K25" i="563"/>
  <c r="K20" i="563"/>
  <c r="K17" i="563"/>
  <c r="K21" i="563"/>
  <c r="F23" i="563"/>
  <c r="F44" i="563"/>
  <c r="H23" i="563"/>
  <c r="AB42" i="563"/>
  <c r="AA50" i="563"/>
  <c r="F29" i="563"/>
  <c r="H44" i="563"/>
  <c r="I19" i="563"/>
  <c r="E29" i="563"/>
  <c r="E31" i="563"/>
  <c r="K19" i="563"/>
  <c r="H21" i="563"/>
  <c r="H25" i="563"/>
  <c r="I16" i="563"/>
  <c r="K16" i="563"/>
  <c r="H18" i="563"/>
  <c r="I21" i="563"/>
  <c r="I25" i="563"/>
  <c r="G29" i="563"/>
  <c r="Z50" i="563"/>
  <c r="K18" i="563"/>
  <c r="H20" i="563"/>
  <c r="H17" i="563"/>
  <c r="I20" i="563"/>
  <c r="I17" i="563"/>
  <c r="K20" i="562"/>
  <c r="AF59" i="562"/>
  <c r="N45" i="562"/>
  <c r="G9" i="562"/>
  <c r="H9" i="562"/>
  <c r="K7" i="562"/>
  <c r="K21" i="562"/>
  <c r="M45" i="562"/>
  <c r="E31" i="562"/>
  <c r="K17" i="562"/>
  <c r="D31" i="562"/>
  <c r="F23" i="562"/>
  <c r="K16" i="562"/>
  <c r="F9" i="562"/>
  <c r="H29" i="562"/>
  <c r="I29" i="562"/>
  <c r="K18" i="562"/>
  <c r="H20" i="562"/>
  <c r="I20" i="562"/>
  <c r="AA42" i="562"/>
  <c r="G23" i="562"/>
  <c r="K25" i="562"/>
  <c r="H17" i="562"/>
  <c r="F26" i="562"/>
  <c r="F29" i="562"/>
  <c r="H7" i="562"/>
  <c r="I17" i="562"/>
  <c r="H19" i="562"/>
  <c r="I18" i="562"/>
  <c r="I19" i="562"/>
  <c r="I16" i="562"/>
  <c r="H21" i="562"/>
  <c r="H25" i="562"/>
  <c r="I25" i="562"/>
  <c r="E29" i="561"/>
  <c r="E31" i="561"/>
  <c r="K18" i="561"/>
  <c r="K17" i="561"/>
  <c r="F29" i="561"/>
  <c r="H44" i="561"/>
  <c r="G23" i="561"/>
  <c r="K21" i="561"/>
  <c r="H17" i="561"/>
  <c r="K25" i="561"/>
  <c r="F23" i="561"/>
  <c r="F44" i="561"/>
  <c r="K20" i="561"/>
  <c r="I23" i="561"/>
  <c r="H23" i="561"/>
  <c r="D31" i="561"/>
  <c r="K9" i="561"/>
  <c r="I9" i="561"/>
  <c r="H9" i="561"/>
  <c r="H19" i="561"/>
  <c r="AA42" i="561"/>
  <c r="K19" i="561"/>
  <c r="H21" i="561"/>
  <c r="H25" i="561"/>
  <c r="H7" i="561"/>
  <c r="I7" i="561"/>
  <c r="K7" i="561"/>
  <c r="H16" i="561"/>
  <c r="I16" i="561"/>
  <c r="K16" i="561"/>
  <c r="H18" i="561"/>
  <c r="I25" i="561"/>
  <c r="G29" i="561"/>
  <c r="G31" i="561"/>
  <c r="I18" i="561"/>
  <c r="H20" i="561"/>
  <c r="K45" i="563"/>
  <c r="K23" i="563"/>
  <c r="G31" i="563"/>
  <c r="I23" i="563"/>
  <c r="K9" i="563"/>
  <c r="I9" i="563"/>
  <c r="F31" i="563"/>
  <c r="K29" i="563"/>
  <c r="I29" i="563"/>
  <c r="H29" i="563"/>
  <c r="AC42" i="563"/>
  <c r="AB50" i="563"/>
  <c r="F44" i="562"/>
  <c r="H44" i="562"/>
  <c r="B44" i="562"/>
  <c r="I9" i="562"/>
  <c r="K9" i="562"/>
  <c r="F31" i="562"/>
  <c r="K29" i="562"/>
  <c r="AA50" i="562"/>
  <c r="AB42" i="562"/>
  <c r="K23" i="562"/>
  <c r="I23" i="562"/>
  <c r="H23" i="562"/>
  <c r="G31" i="562"/>
  <c r="K23" i="561"/>
  <c r="K45" i="561"/>
  <c r="F31" i="561"/>
  <c r="K31" i="561"/>
  <c r="AA50" i="561"/>
  <c r="AB42" i="561"/>
  <c r="I31" i="561"/>
  <c r="H31" i="561"/>
  <c r="K29" i="561"/>
  <c r="I29" i="561"/>
  <c r="H29" i="561"/>
  <c r="K31" i="563"/>
  <c r="H31" i="563"/>
  <c r="I31" i="563"/>
  <c r="AC50" i="563"/>
  <c r="AD42" i="563"/>
  <c r="K45" i="562"/>
  <c r="AB50" i="562"/>
  <c r="AC42" i="562"/>
  <c r="I31" i="562"/>
  <c r="H31" i="562"/>
  <c r="K31" i="562"/>
  <c r="AB50" i="561"/>
  <c r="AC42" i="561"/>
  <c r="AD50" i="563"/>
  <c r="AE42" i="563"/>
  <c r="AE50" i="563"/>
  <c r="AC50" i="562"/>
  <c r="AD42" i="562"/>
  <c r="AC50" i="561"/>
  <c r="AD42" i="561"/>
  <c r="AD50" i="562"/>
  <c r="AE42" i="562"/>
  <c r="AE50" i="562"/>
  <c r="AD50" i="561"/>
  <c r="AE42" i="561"/>
  <c r="AE50" i="561"/>
  <c r="AA41" i="562"/>
  <c r="X41" i="562"/>
  <c r="Z41" i="562"/>
  <c r="Y41" i="562"/>
  <c r="Z41" i="561"/>
  <c r="AA41" i="561"/>
  <c r="X41" i="561"/>
  <c r="Y41" i="561"/>
  <c r="E37" i="560"/>
  <c r="D39" i="560"/>
  <c r="F39" i="560"/>
  <c r="D26" i="560"/>
  <c r="D37" i="560"/>
  <c r="D35" i="560"/>
  <c r="F26" i="560"/>
  <c r="F25" i="560"/>
  <c r="Y50" i="560"/>
  <c r="N45" i="560"/>
  <c r="I44" i="560"/>
  <c r="G44" i="560"/>
  <c r="E44" i="560"/>
  <c r="C44" i="560"/>
  <c r="Z42" i="560"/>
  <c r="Z50" i="560"/>
  <c r="K41" i="560"/>
  <c r="F29" i="560"/>
  <c r="H44" i="560"/>
  <c r="D29" i="560"/>
  <c r="K28" i="560"/>
  <c r="I28" i="560"/>
  <c r="H28" i="560"/>
  <c r="K27" i="560"/>
  <c r="I27" i="560"/>
  <c r="H27" i="560"/>
  <c r="K26" i="560"/>
  <c r="I26" i="560"/>
  <c r="H26" i="560"/>
  <c r="E29" i="560"/>
  <c r="G25" i="560"/>
  <c r="E23" i="560"/>
  <c r="D23" i="560"/>
  <c r="K22" i="560"/>
  <c r="I22" i="560"/>
  <c r="H22" i="560"/>
  <c r="F22" i="560"/>
  <c r="G21" i="560"/>
  <c r="I21" i="560"/>
  <c r="F21" i="560"/>
  <c r="G20" i="560"/>
  <c r="F20" i="560"/>
  <c r="G19" i="560"/>
  <c r="I19" i="560"/>
  <c r="F19" i="560"/>
  <c r="G18" i="560"/>
  <c r="H18" i="560"/>
  <c r="F18" i="560"/>
  <c r="G17" i="560"/>
  <c r="F17" i="560"/>
  <c r="G16" i="560"/>
  <c r="F16" i="560"/>
  <c r="K14" i="560"/>
  <c r="I14" i="560"/>
  <c r="H14" i="560"/>
  <c r="G14" i="560"/>
  <c r="E14" i="560"/>
  <c r="D14" i="560"/>
  <c r="K13" i="560"/>
  <c r="I13" i="560"/>
  <c r="H13" i="560"/>
  <c r="K12" i="560"/>
  <c r="I12" i="560"/>
  <c r="H12" i="560"/>
  <c r="F12" i="560"/>
  <c r="K11" i="560"/>
  <c r="I11" i="560"/>
  <c r="H11" i="560"/>
  <c r="F11" i="560"/>
  <c r="F14" i="560"/>
  <c r="D44" i="560"/>
  <c r="E9" i="560"/>
  <c r="D9" i="560"/>
  <c r="K8" i="560"/>
  <c r="I8" i="560"/>
  <c r="H8" i="560"/>
  <c r="F8" i="560"/>
  <c r="G7" i="560"/>
  <c r="G9" i="560"/>
  <c r="F7" i="560"/>
  <c r="K6" i="560"/>
  <c r="I6" i="560"/>
  <c r="H6" i="560"/>
  <c r="F6" i="560"/>
  <c r="E37" i="559"/>
  <c r="E26" i="559"/>
  <c r="F22" i="559"/>
  <c r="G29" i="559"/>
  <c r="G25" i="559"/>
  <c r="D37" i="559"/>
  <c r="F7" i="559"/>
  <c r="F8" i="559"/>
  <c r="G21" i="559"/>
  <c r="H21" i="559"/>
  <c r="F21" i="559"/>
  <c r="G20" i="559"/>
  <c r="F20" i="559"/>
  <c r="G19" i="559"/>
  <c r="I19" i="559"/>
  <c r="F19" i="559"/>
  <c r="G18" i="559"/>
  <c r="I18" i="559"/>
  <c r="F18" i="559"/>
  <c r="G17" i="559"/>
  <c r="F17" i="559"/>
  <c r="G16" i="559"/>
  <c r="I16" i="559"/>
  <c r="F16" i="559"/>
  <c r="H8" i="559"/>
  <c r="G7" i="559"/>
  <c r="H7" i="559"/>
  <c r="H6" i="559"/>
  <c r="K26" i="559"/>
  <c r="Y50" i="559"/>
  <c r="N45" i="559"/>
  <c r="I44" i="559"/>
  <c r="G44" i="559"/>
  <c r="E44" i="559"/>
  <c r="C44" i="559"/>
  <c r="Z42" i="559"/>
  <c r="Z50" i="559"/>
  <c r="K41" i="559"/>
  <c r="F39" i="559"/>
  <c r="K28" i="559"/>
  <c r="I28" i="559"/>
  <c r="H28" i="559"/>
  <c r="K27" i="559"/>
  <c r="I27" i="559"/>
  <c r="H27" i="559"/>
  <c r="E29" i="559"/>
  <c r="D29" i="559"/>
  <c r="E23" i="559"/>
  <c r="G14" i="559"/>
  <c r="K14" i="559"/>
  <c r="E14" i="559"/>
  <c r="D14" i="559"/>
  <c r="K13" i="559"/>
  <c r="I13" i="559"/>
  <c r="H13" i="559"/>
  <c r="K12" i="559"/>
  <c r="I12" i="559"/>
  <c r="H12" i="559"/>
  <c r="F12" i="559"/>
  <c r="K11" i="559"/>
  <c r="I11" i="559"/>
  <c r="H11" i="559"/>
  <c r="F11" i="559"/>
  <c r="E9" i="559"/>
  <c r="D9" i="559"/>
  <c r="F6" i="559"/>
  <c r="F9" i="559"/>
  <c r="K20" i="560"/>
  <c r="K25" i="560"/>
  <c r="K17" i="560"/>
  <c r="K16" i="560"/>
  <c r="M45" i="560"/>
  <c r="I18" i="560"/>
  <c r="D31" i="560"/>
  <c r="F23" i="560"/>
  <c r="F44" i="560"/>
  <c r="F9" i="560"/>
  <c r="B44" i="560"/>
  <c r="I9" i="560"/>
  <c r="H9" i="560"/>
  <c r="K9" i="560"/>
  <c r="E31" i="560"/>
  <c r="K21" i="560"/>
  <c r="G23" i="560"/>
  <c r="K18" i="560"/>
  <c r="H20" i="560"/>
  <c r="AA42" i="560"/>
  <c r="H17" i="560"/>
  <c r="I20" i="560"/>
  <c r="H7" i="560"/>
  <c r="I17" i="560"/>
  <c r="H25" i="560"/>
  <c r="G29" i="560"/>
  <c r="I7" i="560"/>
  <c r="K19" i="560"/>
  <c r="H21" i="560"/>
  <c r="I25" i="560"/>
  <c r="H19" i="560"/>
  <c r="K7" i="560"/>
  <c r="H16" i="560"/>
  <c r="I16" i="560"/>
  <c r="I8" i="559"/>
  <c r="K8" i="559"/>
  <c r="I6" i="559"/>
  <c r="I7" i="559"/>
  <c r="K7" i="559"/>
  <c r="G9" i="559"/>
  <c r="I9" i="559"/>
  <c r="K6" i="559"/>
  <c r="M45" i="559"/>
  <c r="H9" i="559"/>
  <c r="H26" i="559"/>
  <c r="I26" i="559"/>
  <c r="K20" i="559"/>
  <c r="K17" i="559"/>
  <c r="F14" i="559"/>
  <c r="D44" i="559"/>
  <c r="H16" i="559"/>
  <c r="K22" i="559"/>
  <c r="E31" i="559"/>
  <c r="I29" i="559"/>
  <c r="H29" i="559"/>
  <c r="B44" i="559"/>
  <c r="K16" i="559"/>
  <c r="F23" i="559"/>
  <c r="H14" i="559"/>
  <c r="I17" i="559"/>
  <c r="H22" i="559"/>
  <c r="F29" i="559"/>
  <c r="K18" i="559"/>
  <c r="I21" i="559"/>
  <c r="H19" i="559"/>
  <c r="H17" i="559"/>
  <c r="K19" i="559"/>
  <c r="I14" i="559"/>
  <c r="I22" i="559"/>
  <c r="AA42" i="559"/>
  <c r="K21" i="559"/>
  <c r="H20" i="559"/>
  <c r="H25" i="559"/>
  <c r="I20" i="559"/>
  <c r="D23" i="559"/>
  <c r="D31" i="559"/>
  <c r="I25" i="559"/>
  <c r="H18" i="559"/>
  <c r="G23" i="559"/>
  <c r="G31" i="559"/>
  <c r="K45" i="560"/>
  <c r="F31" i="560"/>
  <c r="AA50" i="560"/>
  <c r="AB42" i="560"/>
  <c r="I29" i="560"/>
  <c r="H29" i="560"/>
  <c r="K29" i="560"/>
  <c r="K23" i="560"/>
  <c r="I23" i="560"/>
  <c r="H23" i="560"/>
  <c r="G31" i="560"/>
  <c r="F44" i="559"/>
  <c r="H44" i="559"/>
  <c r="K9" i="559"/>
  <c r="K29" i="559"/>
  <c r="I31" i="559"/>
  <c r="H31" i="559"/>
  <c r="AA50" i="559"/>
  <c r="AB42" i="559"/>
  <c r="H23" i="559"/>
  <c r="K23" i="559"/>
  <c r="I23" i="559"/>
  <c r="K25" i="559"/>
  <c r="F31" i="559"/>
  <c r="K31" i="559"/>
  <c r="AB50" i="560"/>
  <c r="AC42" i="560"/>
  <c r="K31" i="560"/>
  <c r="I31" i="560"/>
  <c r="H31" i="560"/>
  <c r="K45" i="559"/>
  <c r="AB50" i="559"/>
  <c r="AC42" i="559"/>
  <c r="AC50" i="560"/>
  <c r="AD42" i="560"/>
  <c r="AC50" i="559"/>
  <c r="AD42" i="559"/>
  <c r="AD50" i="560"/>
  <c r="AE42" i="560"/>
  <c r="AE50" i="560"/>
  <c r="AA41" i="560"/>
  <c r="Z41" i="560"/>
  <c r="Y41" i="560"/>
  <c r="X41" i="560"/>
  <c r="AA41" i="559"/>
  <c r="Z41" i="559"/>
  <c r="X41" i="559"/>
  <c r="Y41" i="559"/>
  <c r="AD50" i="559"/>
  <c r="AE42" i="559"/>
  <c r="AE50" i="559"/>
  <c r="J50" i="339"/>
  <c r="K50" i="339" s="1"/>
  <c r="L50" i="339" s="1"/>
  <c r="M50" i="339" s="1"/>
  <c r="N50" i="339" s="1"/>
  <c r="O50" i="339" s="1"/>
  <c r="P50" i="339" s="1"/>
  <c r="J41" i="339"/>
  <c r="F53" i="339"/>
  <c r="G53" i="339" s="1"/>
  <c r="H53" i="339" s="1"/>
  <c r="I53" i="339" s="1"/>
  <c r="J53" i="339" s="1"/>
  <c r="K53" i="339" s="1"/>
  <c r="F49" i="339"/>
  <c r="G49" i="339" s="1"/>
  <c r="H49" i="339" s="1"/>
  <c r="I49" i="339" s="1"/>
  <c r="J49" i="339" s="1"/>
  <c r="K49" i="339" s="1"/>
  <c r="L49" i="339" s="1"/>
  <c r="F45" i="339"/>
  <c r="G45" i="339" s="1"/>
  <c r="H45" i="339" s="1"/>
  <c r="I45" i="339" s="1"/>
  <c r="J45" i="339" s="1"/>
  <c r="K45" i="339" s="1"/>
  <c r="F40" i="339"/>
  <c r="G40" i="339" s="1"/>
  <c r="H40" i="339" s="1"/>
  <c r="I40" i="339" s="1"/>
  <c r="J40" i="339" s="1"/>
  <c r="C52" i="339"/>
  <c r="D52" i="339" s="1"/>
  <c r="E52" i="339" s="1"/>
  <c r="F52" i="339" s="1"/>
  <c r="G52" i="339" s="1"/>
  <c r="H52" i="339" s="1"/>
  <c r="I52" i="339" s="1"/>
  <c r="C48" i="339"/>
  <c r="D48" i="339" s="1"/>
  <c r="E48" i="339" s="1"/>
  <c r="F48" i="339" s="1"/>
  <c r="G48" i="339" s="1"/>
  <c r="H48" i="339" s="1"/>
  <c r="I48" i="339" s="1"/>
  <c r="C44" i="339"/>
  <c r="D44" i="339" s="1"/>
  <c r="E44" i="339" s="1"/>
  <c r="F44" i="339" s="1"/>
  <c r="G44" i="339" s="1"/>
  <c r="H44" i="339" s="1"/>
  <c r="I44" i="339" s="1"/>
  <c r="C39" i="339"/>
  <c r="D39" i="339"/>
  <c r="E39" i="339" s="1"/>
  <c r="F39" i="339" s="1"/>
  <c r="G39" i="339" s="1"/>
  <c r="H39" i="339" s="1"/>
  <c r="I39" i="339" s="1"/>
  <c r="J54" i="339"/>
  <c r="K54" i="339" s="1"/>
  <c r="J46" i="339"/>
  <c r="K46" i="339" s="1"/>
  <c r="J359" i="339"/>
  <c r="F358" i="339"/>
  <c r="G358" i="339"/>
  <c r="C357" i="339"/>
  <c r="J356" i="339"/>
  <c r="F355" i="339"/>
  <c r="C354" i="339"/>
  <c r="J353" i="339"/>
  <c r="F352" i="339"/>
  <c r="C351" i="339"/>
  <c r="P346" i="339"/>
  <c r="O346" i="339"/>
  <c r="N346" i="339"/>
  <c r="M346" i="339"/>
  <c r="L346" i="339"/>
  <c r="K346" i="339"/>
  <c r="J350" i="339"/>
  <c r="I346" i="339"/>
  <c r="H346" i="339"/>
  <c r="G346" i="339"/>
  <c r="E346" i="339"/>
  <c r="D346" i="339"/>
  <c r="J336" i="339"/>
  <c r="K336" i="339"/>
  <c r="L336" i="339"/>
  <c r="M336" i="339"/>
  <c r="N336" i="339"/>
  <c r="O336" i="339"/>
  <c r="P336" i="339"/>
  <c r="F335" i="339"/>
  <c r="G335" i="339"/>
  <c r="H335" i="339"/>
  <c r="I335" i="339"/>
  <c r="J335" i="339"/>
  <c r="K335" i="339"/>
  <c r="L335" i="339"/>
  <c r="C334" i="339"/>
  <c r="D334" i="339"/>
  <c r="E334" i="339"/>
  <c r="F334" i="339"/>
  <c r="G334" i="339"/>
  <c r="H334" i="339"/>
  <c r="I334" i="339"/>
  <c r="J333" i="339"/>
  <c r="K333" i="339"/>
  <c r="L333" i="339"/>
  <c r="M333" i="339"/>
  <c r="N333" i="339"/>
  <c r="O333" i="339"/>
  <c r="P333" i="339"/>
  <c r="F332" i="339"/>
  <c r="G332" i="339"/>
  <c r="H332" i="339"/>
  <c r="I332" i="339"/>
  <c r="J332" i="339"/>
  <c r="K332" i="339"/>
  <c r="L332" i="339"/>
  <c r="C331" i="339"/>
  <c r="D331" i="339"/>
  <c r="E331" i="339"/>
  <c r="F331" i="339"/>
  <c r="G331" i="339"/>
  <c r="H331" i="339"/>
  <c r="I331" i="339"/>
  <c r="J330" i="339"/>
  <c r="K330" i="339"/>
  <c r="L330" i="339"/>
  <c r="M330" i="339"/>
  <c r="F329" i="339"/>
  <c r="G329" i="339"/>
  <c r="H329" i="339"/>
  <c r="I329" i="339"/>
  <c r="J329" i="339"/>
  <c r="K329" i="339"/>
  <c r="L329" i="339"/>
  <c r="C328" i="339"/>
  <c r="D328" i="339"/>
  <c r="E328" i="339"/>
  <c r="F328" i="339"/>
  <c r="G328" i="339"/>
  <c r="H328" i="339"/>
  <c r="I328" i="339"/>
  <c r="J327" i="339"/>
  <c r="K327" i="339"/>
  <c r="L327" i="339"/>
  <c r="M327" i="339"/>
  <c r="N327" i="339"/>
  <c r="O327" i="339"/>
  <c r="P327" i="339"/>
  <c r="M326" i="339"/>
  <c r="N326" i="339"/>
  <c r="O326" i="339"/>
  <c r="P326" i="339"/>
  <c r="F326" i="339"/>
  <c r="G326" i="339"/>
  <c r="H326" i="339"/>
  <c r="I326" i="339"/>
  <c r="J326" i="339"/>
  <c r="K326" i="339"/>
  <c r="L326" i="339"/>
  <c r="C325" i="339"/>
  <c r="D325" i="339"/>
  <c r="E325" i="339"/>
  <c r="F325" i="339"/>
  <c r="G325" i="339"/>
  <c r="H325" i="339"/>
  <c r="I325" i="339"/>
  <c r="P323" i="339"/>
  <c r="O323" i="339"/>
  <c r="M323" i="339"/>
  <c r="L323" i="339"/>
  <c r="K323" i="339"/>
  <c r="J323" i="339"/>
  <c r="J339" i="339"/>
  <c r="I323" i="339"/>
  <c r="H323" i="339"/>
  <c r="G323" i="339"/>
  <c r="F323" i="339"/>
  <c r="F338" i="339"/>
  <c r="E323" i="339"/>
  <c r="D323" i="339"/>
  <c r="C323" i="339"/>
  <c r="C337" i="339"/>
  <c r="N323" i="339"/>
  <c r="J241" i="339"/>
  <c r="K241" i="339" s="1"/>
  <c r="J237" i="339"/>
  <c r="K237" i="339" s="1"/>
  <c r="J233" i="339"/>
  <c r="K233" i="339" s="1"/>
  <c r="L233" i="339" s="1"/>
  <c r="J229" i="339"/>
  <c r="K229" i="339" s="1"/>
  <c r="L229" i="339" s="1"/>
  <c r="J225" i="339"/>
  <c r="K225" i="339" s="1"/>
  <c r="L225" i="339" s="1"/>
  <c r="J221" i="339"/>
  <c r="K221" i="339" s="1"/>
  <c r="J217" i="339"/>
  <c r="K217" i="339" s="1"/>
  <c r="L217" i="339" s="1"/>
  <c r="J213" i="339"/>
  <c r="K213" i="339" s="1"/>
  <c r="L213" i="339" s="1"/>
  <c r="F220" i="339"/>
  <c r="G220" i="339" s="1"/>
  <c r="H220" i="339" s="1"/>
  <c r="I220" i="339" s="1"/>
  <c r="J220" i="339" s="1"/>
  <c r="K220" i="339" s="1"/>
  <c r="J187" i="339"/>
  <c r="K187" i="339" s="1"/>
  <c r="L187" i="339" s="1"/>
  <c r="M187" i="339" s="1"/>
  <c r="N187" i="339" s="1"/>
  <c r="O187" i="339" s="1"/>
  <c r="P187" i="339" s="1"/>
  <c r="F186" i="339"/>
  <c r="G186" i="339" s="1"/>
  <c r="H186" i="339" s="1"/>
  <c r="I186" i="339" s="1"/>
  <c r="J186" i="339" s="1"/>
  <c r="K186" i="339" s="1"/>
  <c r="L186" i="339" s="1"/>
  <c r="C185" i="339"/>
  <c r="D185" i="339" s="1"/>
  <c r="E185" i="339" s="1"/>
  <c r="F185" i="339" s="1"/>
  <c r="G185" i="339" s="1"/>
  <c r="H185" i="339" s="1"/>
  <c r="I185" i="339" s="1"/>
  <c r="J183" i="339"/>
  <c r="K183" i="339"/>
  <c r="L183" i="339" s="1"/>
  <c r="M183" i="339" s="1"/>
  <c r="N183" i="339" s="1"/>
  <c r="O183" i="339" s="1"/>
  <c r="P183" i="339" s="1"/>
  <c r="F182" i="339"/>
  <c r="G182" i="339" s="1"/>
  <c r="H182" i="339" s="1"/>
  <c r="I182" i="339" s="1"/>
  <c r="J182" i="339" s="1"/>
  <c r="K182" i="339" s="1"/>
  <c r="L182" i="339" s="1"/>
  <c r="C181" i="339"/>
  <c r="D181" i="339" s="1"/>
  <c r="E181" i="339" s="1"/>
  <c r="F181" i="339" s="1"/>
  <c r="G181" i="339" s="1"/>
  <c r="H181" i="339" s="1"/>
  <c r="I181" i="339" s="1"/>
  <c r="J179" i="339"/>
  <c r="K179" i="339" s="1"/>
  <c r="L179" i="339" s="1"/>
  <c r="M179" i="339" s="1"/>
  <c r="N179" i="339" s="1"/>
  <c r="O179" i="339" s="1"/>
  <c r="P179" i="339" s="1"/>
  <c r="F178" i="339"/>
  <c r="G178" i="339"/>
  <c r="H178" i="339" s="1"/>
  <c r="I178" i="339" s="1"/>
  <c r="J178" i="339" s="1"/>
  <c r="K178" i="339" s="1"/>
  <c r="L178" i="339" s="1"/>
  <c r="C177" i="339"/>
  <c r="D177" i="339"/>
  <c r="E177" i="339" s="1"/>
  <c r="F177" i="339" s="1"/>
  <c r="G177" i="339" s="1"/>
  <c r="H177" i="339" s="1"/>
  <c r="I177" i="339" s="1"/>
  <c r="J175" i="339"/>
  <c r="K175" i="339" s="1"/>
  <c r="L175" i="339" s="1"/>
  <c r="M175" i="339" s="1"/>
  <c r="N175" i="339" s="1"/>
  <c r="O175" i="339" s="1"/>
  <c r="P175" i="339" s="1"/>
  <c r="F174" i="339"/>
  <c r="G174" i="339" s="1"/>
  <c r="H174" i="339" s="1"/>
  <c r="I174" i="339" s="1"/>
  <c r="J174" i="339" s="1"/>
  <c r="K174" i="339" s="1"/>
  <c r="L174" i="339" s="1"/>
  <c r="C173" i="339"/>
  <c r="D173" i="339" s="1"/>
  <c r="E173" i="339" s="1"/>
  <c r="F173" i="339" s="1"/>
  <c r="G173" i="339" s="1"/>
  <c r="H173" i="339" s="1"/>
  <c r="I173" i="339" s="1"/>
  <c r="J171" i="339"/>
  <c r="K171" i="339" s="1"/>
  <c r="L171" i="339" s="1"/>
  <c r="M171" i="339" s="1"/>
  <c r="N171" i="339" s="1"/>
  <c r="O171" i="339" s="1"/>
  <c r="P171" i="339" s="1"/>
  <c r="F170" i="339"/>
  <c r="G170" i="339" s="1"/>
  <c r="H170" i="339" s="1"/>
  <c r="I170" i="339" s="1"/>
  <c r="J170" i="339" s="1"/>
  <c r="K170" i="339" s="1"/>
  <c r="L170" i="339" s="1"/>
  <c r="C169" i="339"/>
  <c r="D169" i="339" s="1"/>
  <c r="E169" i="339" s="1"/>
  <c r="F169" i="339" s="1"/>
  <c r="G169" i="339" s="1"/>
  <c r="H169" i="339" s="1"/>
  <c r="I169" i="339" s="1"/>
  <c r="J167" i="339"/>
  <c r="K167" i="339" s="1"/>
  <c r="L167" i="339" s="1"/>
  <c r="M167" i="339" s="1"/>
  <c r="N167" i="339" s="1"/>
  <c r="O167" i="339" s="1"/>
  <c r="P167" i="339" s="1"/>
  <c r="F166" i="339"/>
  <c r="G166" i="339"/>
  <c r="H166" i="339"/>
  <c r="I166" i="339" s="1"/>
  <c r="J166" i="339" s="1"/>
  <c r="K166" i="339" s="1"/>
  <c r="L166" i="339" s="1"/>
  <c r="C165" i="339"/>
  <c r="D165" i="339" s="1"/>
  <c r="E165" i="339" s="1"/>
  <c r="F165" i="339" s="1"/>
  <c r="G165" i="339" s="1"/>
  <c r="H165" i="339" s="1"/>
  <c r="I165" i="339" s="1"/>
  <c r="J163" i="339"/>
  <c r="K163" i="339"/>
  <c r="L163" i="339" s="1"/>
  <c r="M163" i="339" s="1"/>
  <c r="N163" i="339" s="1"/>
  <c r="O163" i="339" s="1"/>
  <c r="P163" i="339" s="1"/>
  <c r="F162" i="339"/>
  <c r="G162" i="339" s="1"/>
  <c r="H162" i="339" s="1"/>
  <c r="I162" i="339" s="1"/>
  <c r="J162" i="339" s="1"/>
  <c r="K162" i="339" s="1"/>
  <c r="L162" i="339" s="1"/>
  <c r="C161" i="339"/>
  <c r="D161" i="339"/>
  <c r="E161" i="339" s="1"/>
  <c r="F161" i="339" s="1"/>
  <c r="G161" i="339" s="1"/>
  <c r="H161" i="339" s="1"/>
  <c r="I161" i="339" s="1"/>
  <c r="J159" i="339"/>
  <c r="K159" i="339" s="1"/>
  <c r="L159" i="339" s="1"/>
  <c r="M159" i="339" s="1"/>
  <c r="N159" i="339" s="1"/>
  <c r="O159" i="339" s="1"/>
  <c r="P159" i="339" s="1"/>
  <c r="F158" i="339"/>
  <c r="G158" i="339" s="1"/>
  <c r="H158" i="339" s="1"/>
  <c r="I158" i="339" s="1"/>
  <c r="J158" i="339" s="1"/>
  <c r="K158" i="339" s="1"/>
  <c r="L158" i="339" s="1"/>
  <c r="C157" i="339"/>
  <c r="D157" i="339" s="1"/>
  <c r="E157" i="339" s="1"/>
  <c r="F157" i="339" s="1"/>
  <c r="G157" i="339" s="1"/>
  <c r="H157" i="339" s="1"/>
  <c r="I157" i="339" s="1"/>
  <c r="P155" i="339"/>
  <c r="O155" i="339"/>
  <c r="N155" i="339"/>
  <c r="M155" i="339"/>
  <c r="M196" i="339" s="1"/>
  <c r="L155" i="339"/>
  <c r="K155" i="339"/>
  <c r="J155" i="339"/>
  <c r="J195" i="339" s="1"/>
  <c r="I155" i="339"/>
  <c r="H155" i="339"/>
  <c r="G155" i="339"/>
  <c r="F155" i="339"/>
  <c r="F194" i="339" s="1"/>
  <c r="G194" i="339" s="1"/>
  <c r="H194" i="339" s="1"/>
  <c r="I194" i="339" s="1"/>
  <c r="E155" i="339"/>
  <c r="D155" i="339"/>
  <c r="C155" i="339"/>
  <c r="C193" i="339" s="1"/>
  <c r="P32" i="339"/>
  <c r="P145" i="339"/>
  <c r="P199" i="339"/>
  <c r="P318" i="339"/>
  <c r="P341" i="339" s="1"/>
  <c r="O32" i="339"/>
  <c r="O145" i="339"/>
  <c r="O199" i="339" s="1"/>
  <c r="O318" i="339" s="1"/>
  <c r="O341" i="339" s="1"/>
  <c r="N32" i="339"/>
  <c r="N145" i="339" s="1"/>
  <c r="N199" i="339" s="1"/>
  <c r="N318" i="339" s="1"/>
  <c r="N341" i="339" s="1"/>
  <c r="M32" i="339"/>
  <c r="M145" i="339" s="1"/>
  <c r="M199" i="339" s="1"/>
  <c r="M318" i="339" s="1"/>
  <c r="M341" i="339" s="1"/>
  <c r="L32" i="339"/>
  <c r="L145" i="339" s="1"/>
  <c r="L199" i="339" s="1"/>
  <c r="L318" i="339" s="1"/>
  <c r="L341" i="339" s="1"/>
  <c r="K32" i="339"/>
  <c r="K145" i="339"/>
  <c r="K199" i="339"/>
  <c r="K318" i="339" s="1"/>
  <c r="K341" i="339" s="1"/>
  <c r="J32" i="339"/>
  <c r="J145" i="339" s="1"/>
  <c r="J199" i="339" s="1"/>
  <c r="J318" i="339" s="1"/>
  <c r="J341" i="339" s="1"/>
  <c r="I32" i="339"/>
  <c r="I145" i="339" s="1"/>
  <c r="I199" i="339" s="1"/>
  <c r="I318" i="339" s="1"/>
  <c r="I341" i="339" s="1"/>
  <c r="H32" i="339"/>
  <c r="H145" i="339"/>
  <c r="H199" i="339" s="1"/>
  <c r="H318" i="339" s="1"/>
  <c r="H341" i="339" s="1"/>
  <c r="G32" i="339"/>
  <c r="G145" i="339" s="1"/>
  <c r="G199" i="339" s="1"/>
  <c r="G318" i="339" s="1"/>
  <c r="G341" i="339" s="1"/>
  <c r="F32" i="339"/>
  <c r="F145" i="339"/>
  <c r="F199" i="339"/>
  <c r="F318" i="339"/>
  <c r="F341" i="339" s="1"/>
  <c r="E32" i="339"/>
  <c r="E145" i="339"/>
  <c r="E199" i="339" s="1"/>
  <c r="E318" i="339" s="1"/>
  <c r="E341" i="339" s="1"/>
  <c r="D32" i="339"/>
  <c r="D145" i="339"/>
  <c r="D199" i="339"/>
  <c r="D318" i="339" s="1"/>
  <c r="D341" i="339" s="1"/>
  <c r="C32" i="339"/>
  <c r="C145" i="339"/>
  <c r="C199" i="339" s="1"/>
  <c r="C318" i="339" s="1"/>
  <c r="C341" i="339" s="1"/>
  <c r="J25" i="339"/>
  <c r="K25" i="339" s="1"/>
  <c r="L25" i="339" s="1"/>
  <c r="M25" i="339" s="1"/>
  <c r="N25" i="339" s="1"/>
  <c r="O25" i="339" s="1"/>
  <c r="P25" i="339" s="1"/>
  <c r="F24" i="339"/>
  <c r="G24" i="339" s="1"/>
  <c r="H24" i="339" s="1"/>
  <c r="I24" i="339" s="1"/>
  <c r="J24" i="339" s="1"/>
  <c r="K24" i="339" s="1"/>
  <c r="L24" i="339" s="1"/>
  <c r="C23" i="339"/>
  <c r="D23" i="339"/>
  <c r="E23" i="339" s="1"/>
  <c r="F23" i="339" s="1"/>
  <c r="G23" i="339" s="1"/>
  <c r="H23" i="339" s="1"/>
  <c r="I23" i="339" s="1"/>
  <c r="J21" i="339"/>
  <c r="K21" i="339" s="1"/>
  <c r="L21" i="339" s="1"/>
  <c r="M21" i="339" s="1"/>
  <c r="N21" i="339" s="1"/>
  <c r="O21" i="339" s="1"/>
  <c r="P21" i="339" s="1"/>
  <c r="F20" i="339"/>
  <c r="G20" i="339" s="1"/>
  <c r="H20" i="339" s="1"/>
  <c r="I20" i="339" s="1"/>
  <c r="J20" i="339" s="1"/>
  <c r="K20" i="339" s="1"/>
  <c r="L20" i="339" s="1"/>
  <c r="C19" i="339"/>
  <c r="D19" i="339"/>
  <c r="E19" i="339"/>
  <c r="F19" i="339"/>
  <c r="G19" i="339"/>
  <c r="H19" i="339" s="1"/>
  <c r="I19" i="339" s="1"/>
  <c r="J17" i="339"/>
  <c r="K17" i="339"/>
  <c r="L17" i="339" s="1"/>
  <c r="M17" i="339" s="1"/>
  <c r="N17" i="339" s="1"/>
  <c r="O17" i="339" s="1"/>
  <c r="P17" i="339" s="1"/>
  <c r="F16" i="339"/>
  <c r="G16" i="339" s="1"/>
  <c r="H16" i="339" s="1"/>
  <c r="I16" i="339" s="1"/>
  <c r="J16" i="339" s="1"/>
  <c r="K16" i="339" s="1"/>
  <c r="L16" i="339" s="1"/>
  <c r="C15" i="339"/>
  <c r="D15" i="339"/>
  <c r="E15" i="339" s="1"/>
  <c r="F15" i="339" s="1"/>
  <c r="G15" i="339" s="1"/>
  <c r="H15" i="339" s="1"/>
  <c r="I15" i="339" s="1"/>
  <c r="J12" i="339"/>
  <c r="K12" i="339" s="1"/>
  <c r="L12" i="339" s="1"/>
  <c r="M12" i="339" s="1"/>
  <c r="N12" i="339" s="1"/>
  <c r="O12" i="339" s="1"/>
  <c r="P12" i="339" s="1"/>
  <c r="F11" i="339"/>
  <c r="G11" i="339"/>
  <c r="H11" i="339" s="1"/>
  <c r="I11" i="339" s="1"/>
  <c r="J11" i="339" s="1"/>
  <c r="K11" i="339" s="1"/>
  <c r="L11" i="339" s="1"/>
  <c r="C10" i="339"/>
  <c r="D10" i="339"/>
  <c r="E10" i="339" s="1"/>
  <c r="F10" i="339" s="1"/>
  <c r="G10" i="339" s="1"/>
  <c r="H10" i="339" s="1"/>
  <c r="I10" i="339" s="1"/>
  <c r="P8" i="339"/>
  <c r="O8" i="339"/>
  <c r="N8" i="339"/>
  <c r="M8" i="339"/>
  <c r="M30" i="339" s="1"/>
  <c r="L8" i="339"/>
  <c r="K8" i="339"/>
  <c r="J8" i="339"/>
  <c r="J29" i="339" s="1"/>
  <c r="K29" i="339" s="1"/>
  <c r="I8" i="339"/>
  <c r="H8" i="339"/>
  <c r="G8" i="339"/>
  <c r="F8" i="339"/>
  <c r="F28" i="339" s="1"/>
  <c r="G28" i="339" s="1"/>
  <c r="H28" i="339" s="1"/>
  <c r="I28" i="339" s="1"/>
  <c r="J28" i="339" s="1"/>
  <c r="K28" i="339" s="1"/>
  <c r="L28" i="339" s="1"/>
  <c r="E8" i="339"/>
  <c r="D8" i="339"/>
  <c r="C8" i="339"/>
  <c r="C27" i="339" s="1"/>
  <c r="F240" i="339"/>
  <c r="F232" i="339"/>
  <c r="F224" i="339"/>
  <c r="F216" i="339"/>
  <c r="G216" i="339" s="1"/>
  <c r="H216" i="339" s="1"/>
  <c r="I216" i="339" s="1"/>
  <c r="J216" i="339" s="1"/>
  <c r="K216" i="339" s="1"/>
  <c r="L216" i="339" s="1"/>
  <c r="C219" i="339"/>
  <c r="D219" i="339" s="1"/>
  <c r="E219" i="339" s="1"/>
  <c r="F219" i="339" s="1"/>
  <c r="G219" i="339" s="1"/>
  <c r="H219" i="339" s="1"/>
  <c r="I219" i="339" s="1"/>
  <c r="C239" i="339"/>
  <c r="C235" i="339"/>
  <c r="D235" i="339" s="1"/>
  <c r="E235" i="339" s="1"/>
  <c r="F235" i="339" s="1"/>
  <c r="G235" i="339" s="1"/>
  <c r="H235" i="339" s="1"/>
  <c r="I235" i="339" s="1"/>
  <c r="C231" i="339"/>
  <c r="D231" i="339" s="1"/>
  <c r="E231" i="339" s="1"/>
  <c r="F231" i="339" s="1"/>
  <c r="G231" i="339" s="1"/>
  <c r="H231" i="339" s="1"/>
  <c r="I231" i="339" s="1"/>
  <c r="C227" i="339"/>
  <c r="D227" i="339" s="1"/>
  <c r="E227" i="339" s="1"/>
  <c r="F227" i="339" s="1"/>
  <c r="G227" i="339" s="1"/>
  <c r="H227" i="339" s="1"/>
  <c r="I227" i="339" s="1"/>
  <c r="C215" i="339"/>
  <c r="D215" i="339" s="1"/>
  <c r="E215" i="339" s="1"/>
  <c r="F215" i="339" s="1"/>
  <c r="G215" i="339" s="1"/>
  <c r="H215" i="339" s="1"/>
  <c r="I215" i="339" s="1"/>
  <c r="K353" i="339"/>
  <c r="L353" i="339"/>
  <c r="M353" i="339"/>
  <c r="N353" i="339"/>
  <c r="O353" i="339"/>
  <c r="P353" i="339"/>
  <c r="D357" i="339"/>
  <c r="E357" i="339"/>
  <c r="F357" i="339"/>
  <c r="G357" i="339"/>
  <c r="H357" i="339"/>
  <c r="I357" i="339"/>
  <c r="D337" i="339"/>
  <c r="E337" i="339"/>
  <c r="F337" i="339"/>
  <c r="G337" i="339"/>
  <c r="H337" i="339"/>
  <c r="I337" i="339"/>
  <c r="K359" i="339"/>
  <c r="L359" i="339"/>
  <c r="M359" i="339"/>
  <c r="N359" i="339"/>
  <c r="O359" i="339"/>
  <c r="P359" i="339"/>
  <c r="D354" i="339"/>
  <c r="E354" i="339"/>
  <c r="F354" i="339"/>
  <c r="G354" i="339"/>
  <c r="H354" i="339"/>
  <c r="I354" i="339"/>
  <c r="K339" i="339"/>
  <c r="L339" i="339"/>
  <c r="M339" i="339"/>
  <c r="N339" i="339"/>
  <c r="O339" i="339"/>
  <c r="P339" i="339"/>
  <c r="G352" i="339"/>
  <c r="H352" i="339"/>
  <c r="I352" i="339"/>
  <c r="J352" i="339"/>
  <c r="K352" i="339"/>
  <c r="L352" i="339"/>
  <c r="K350" i="339"/>
  <c r="L350" i="339"/>
  <c r="M350" i="339"/>
  <c r="N350" i="339"/>
  <c r="O350" i="339"/>
  <c r="P350" i="339"/>
  <c r="G355" i="339"/>
  <c r="H355" i="339"/>
  <c r="I355" i="339"/>
  <c r="J355" i="339"/>
  <c r="K355" i="339"/>
  <c r="L355" i="339"/>
  <c r="N330" i="339"/>
  <c r="O330" i="339"/>
  <c r="P330" i="339"/>
  <c r="H358" i="339"/>
  <c r="I358" i="339"/>
  <c r="J358" i="339"/>
  <c r="K358" i="339"/>
  <c r="L358" i="339"/>
  <c r="J346" i="339"/>
  <c r="J362" i="339"/>
  <c r="K362" i="339"/>
  <c r="L362" i="339"/>
  <c r="M362" i="339"/>
  <c r="N362" i="339"/>
  <c r="O362" i="339"/>
  <c r="P362" i="339"/>
  <c r="G224" i="339"/>
  <c r="H224" i="339"/>
  <c r="I224" i="339"/>
  <c r="J224" i="339" s="1"/>
  <c r="K224" i="339" s="1"/>
  <c r="L224" i="339" s="1"/>
  <c r="D351" i="339"/>
  <c r="E351" i="339"/>
  <c r="F351" i="339"/>
  <c r="G351" i="339"/>
  <c r="H351" i="339"/>
  <c r="I351" i="339"/>
  <c r="G338" i="339"/>
  <c r="H338" i="339"/>
  <c r="I338" i="339"/>
  <c r="J338" i="339"/>
  <c r="K338" i="339"/>
  <c r="L338" i="339"/>
  <c r="C223" i="339"/>
  <c r="D223" i="339" s="1"/>
  <c r="E223" i="339" s="1"/>
  <c r="F223" i="339" s="1"/>
  <c r="G223" i="339" s="1"/>
  <c r="H223" i="339" s="1"/>
  <c r="I223" i="339" s="1"/>
  <c r="F236" i="339"/>
  <c r="G236" i="339" s="1"/>
  <c r="H236" i="339" s="1"/>
  <c r="I236" i="339" s="1"/>
  <c r="J236" i="339" s="1"/>
  <c r="K236" i="339" s="1"/>
  <c r="F228" i="339"/>
  <c r="C346" i="339"/>
  <c r="C360" i="339"/>
  <c r="D360" i="339"/>
  <c r="E360" i="339"/>
  <c r="C348" i="339"/>
  <c r="D348" i="339"/>
  <c r="E348" i="339"/>
  <c r="F348" i="339"/>
  <c r="G348" i="339"/>
  <c r="H348" i="339"/>
  <c r="I348" i="339"/>
  <c r="D239" i="339"/>
  <c r="E239" i="339" s="1"/>
  <c r="F239" i="339" s="1"/>
  <c r="G239" i="339" s="1"/>
  <c r="H239" i="339" s="1"/>
  <c r="I239" i="339" s="1"/>
  <c r="G232" i="339"/>
  <c r="H232" i="339"/>
  <c r="I232" i="339"/>
  <c r="J232" i="339" s="1"/>
  <c r="K232" i="339" s="1"/>
  <c r="L232" i="339" s="1"/>
  <c r="G240" i="339"/>
  <c r="H240" i="339" s="1"/>
  <c r="I240" i="339" s="1"/>
  <c r="J240" i="339" s="1"/>
  <c r="K240" i="339" s="1"/>
  <c r="F349" i="339"/>
  <c r="G349" i="339"/>
  <c r="H349" i="339"/>
  <c r="I349" i="339"/>
  <c r="J349" i="339"/>
  <c r="K349" i="339"/>
  <c r="L349" i="339"/>
  <c r="F346" i="339"/>
  <c r="F361" i="339"/>
  <c r="G361" i="339"/>
  <c r="H361" i="339"/>
  <c r="I361" i="339"/>
  <c r="K356" i="339"/>
  <c r="L356" i="339"/>
  <c r="M356" i="339"/>
  <c r="N356" i="339"/>
  <c r="O356" i="339"/>
  <c r="P356" i="339"/>
  <c r="J361" i="339"/>
  <c r="K361" i="339"/>
  <c r="L361" i="339"/>
  <c r="G228" i="339"/>
  <c r="H228" i="339" s="1"/>
  <c r="I228" i="339" s="1"/>
  <c r="J228" i="339" s="1"/>
  <c r="K228" i="339" s="1"/>
  <c r="L228" i="339" s="1"/>
  <c r="E37" i="339"/>
  <c r="H37" i="339"/>
  <c r="I37" i="339"/>
  <c r="C211" i="339"/>
  <c r="D211" i="339" s="1"/>
  <c r="E211" i="339" s="1"/>
  <c r="F211" i="339" s="1"/>
  <c r="G211" i="339" s="1"/>
  <c r="H211" i="339" s="1"/>
  <c r="I211" i="339" s="1"/>
  <c r="C247" i="339"/>
  <c r="D247" i="339" s="1"/>
  <c r="D37" i="339"/>
  <c r="G37" i="339"/>
  <c r="F360" i="339"/>
  <c r="G360" i="339"/>
  <c r="H360" i="339"/>
  <c r="I360" i="339"/>
  <c r="C37" i="339"/>
  <c r="C56" i="339" s="1"/>
  <c r="F212" i="339"/>
  <c r="G212" i="339" s="1"/>
  <c r="H212" i="339" s="1"/>
  <c r="I212" i="339" s="1"/>
  <c r="J212" i="339" s="1"/>
  <c r="K212" i="339" s="1"/>
  <c r="L212" i="339" s="1"/>
  <c r="F37" i="339"/>
  <c r="F57" i="339" s="1"/>
  <c r="J37" i="339"/>
  <c r="J58" i="339" s="1"/>
  <c r="G34" i="662" l="1"/>
  <c r="F34" i="662"/>
  <c r="K34" i="662" s="1"/>
  <c r="I34" i="662"/>
  <c r="H34" i="662"/>
  <c r="AC45" i="662"/>
  <c r="AB53" i="662"/>
  <c r="K9" i="661"/>
  <c r="K25" i="661"/>
  <c r="K31" i="661"/>
  <c r="K48" i="661"/>
  <c r="F34" i="661"/>
  <c r="K34" i="661" s="1"/>
  <c r="I34" i="661"/>
  <c r="H34" i="661"/>
  <c r="AD45" i="661"/>
  <c r="AC53" i="661"/>
  <c r="F47" i="660"/>
  <c r="K48" i="660" s="1"/>
  <c r="N34" i="339"/>
  <c r="F34" i="660"/>
  <c r="K25" i="660"/>
  <c r="I25" i="660"/>
  <c r="H25" i="660"/>
  <c r="G34" i="660"/>
  <c r="AE45" i="660"/>
  <c r="AE53" i="660" s="1"/>
  <c r="AD53" i="660"/>
  <c r="AA44" i="660"/>
  <c r="Z44" i="660"/>
  <c r="Y44" i="660"/>
  <c r="X44" i="660"/>
  <c r="H47" i="659"/>
  <c r="M36" i="339"/>
  <c r="F47" i="659"/>
  <c r="M34" i="339"/>
  <c r="B47" i="659"/>
  <c r="F34" i="659"/>
  <c r="K9" i="659"/>
  <c r="AB45" i="659"/>
  <c r="AA53" i="659"/>
  <c r="K31" i="659"/>
  <c r="I31" i="659"/>
  <c r="H31" i="659"/>
  <c r="K25" i="659"/>
  <c r="I25" i="659"/>
  <c r="H25" i="659"/>
  <c r="G34" i="659"/>
  <c r="L240" i="339"/>
  <c r="L241" i="339"/>
  <c r="M241" i="339" s="1"/>
  <c r="N241" i="339" s="1"/>
  <c r="O241" i="339" s="1"/>
  <c r="P241" i="339" s="1"/>
  <c r="L237" i="339"/>
  <c r="M237" i="339" s="1"/>
  <c r="L33" i="339"/>
  <c r="L236" i="339"/>
  <c r="L53" i="339"/>
  <c r="L220" i="339"/>
  <c r="L54" i="339"/>
  <c r="L221" i="339"/>
  <c r="M221" i="339" s="1"/>
  <c r="N221" i="339" s="1"/>
  <c r="O221" i="339" s="1"/>
  <c r="L209" i="339"/>
  <c r="L245" i="339"/>
  <c r="M245" i="339" s="1"/>
  <c r="N245" i="339" s="1"/>
  <c r="O245" i="339" s="1"/>
  <c r="P245" i="339" s="1"/>
  <c r="F47" i="656"/>
  <c r="L34" i="339"/>
  <c r="L244" i="339"/>
  <c r="K25" i="656"/>
  <c r="F41" i="656"/>
  <c r="F42" i="656"/>
  <c r="F34" i="656"/>
  <c r="K34" i="656" s="1"/>
  <c r="B47" i="656"/>
  <c r="K9" i="656"/>
  <c r="H34" i="656"/>
  <c r="I34" i="656"/>
  <c r="AB45" i="656"/>
  <c r="AA53" i="656"/>
  <c r="K31" i="656"/>
  <c r="H31" i="656"/>
  <c r="I31" i="656"/>
  <c r="K9" i="655"/>
  <c r="K33" i="339"/>
  <c r="K37" i="339" s="1"/>
  <c r="K41" i="339"/>
  <c r="L41" i="339" s="1"/>
  <c r="M41" i="339" s="1"/>
  <c r="N41" i="339" s="1"/>
  <c r="O41" i="339" s="1"/>
  <c r="P41" i="339" s="1"/>
  <c r="I9" i="654"/>
  <c r="E247" i="339"/>
  <c r="K249" i="339"/>
  <c r="F247" i="339"/>
  <c r="G247" i="339" s="1"/>
  <c r="N196" i="339"/>
  <c r="O196" i="339" s="1"/>
  <c r="P196" i="339" s="1"/>
  <c r="D193" i="339"/>
  <c r="E193" i="339" s="1"/>
  <c r="F193" i="339" s="1"/>
  <c r="G193" i="339" s="1"/>
  <c r="H193" i="339" s="1"/>
  <c r="I193" i="339" s="1"/>
  <c r="D56" i="339"/>
  <c r="D27" i="339"/>
  <c r="E27" i="339" s="1"/>
  <c r="F27" i="339" s="1"/>
  <c r="G27" i="339" s="1"/>
  <c r="H27" i="339" s="1"/>
  <c r="L29" i="339"/>
  <c r="M29" i="339" s="1"/>
  <c r="N29" i="339" s="1"/>
  <c r="O29" i="339" s="1"/>
  <c r="P29" i="339" s="1"/>
  <c r="N30" i="339"/>
  <c r="O30" i="339" s="1"/>
  <c r="P30" i="339" s="1"/>
  <c r="I27" i="339"/>
  <c r="F34" i="655"/>
  <c r="K48" i="655"/>
  <c r="K31" i="655"/>
  <c r="I31" i="655"/>
  <c r="H31" i="655"/>
  <c r="K25" i="655"/>
  <c r="I25" i="655"/>
  <c r="H25" i="655"/>
  <c r="G34" i="655"/>
  <c r="AC45" i="655"/>
  <c r="AB53" i="655"/>
  <c r="F34" i="654"/>
  <c r="K48" i="654"/>
  <c r="K31" i="654"/>
  <c r="I31" i="654"/>
  <c r="H31" i="654"/>
  <c r="G34" i="654"/>
  <c r="K25" i="654"/>
  <c r="H25" i="654"/>
  <c r="I25" i="654"/>
  <c r="F47" i="653"/>
  <c r="G248" i="339"/>
  <c r="H248" i="339"/>
  <c r="I248" i="339" s="1"/>
  <c r="J248" i="339" s="1"/>
  <c r="K248" i="339" s="1"/>
  <c r="H247" i="339"/>
  <c r="I247" i="339" s="1"/>
  <c r="K58" i="339"/>
  <c r="G57" i="339"/>
  <c r="H57" i="339" s="1"/>
  <c r="I57" i="339" s="1"/>
  <c r="J57" i="339" s="1"/>
  <c r="K57" i="339" s="1"/>
  <c r="E56" i="339"/>
  <c r="F56" i="339" s="1"/>
  <c r="G56" i="339" s="1"/>
  <c r="H56" i="339" s="1"/>
  <c r="I56" i="339" s="1"/>
  <c r="J194" i="339"/>
  <c r="K194" i="339" s="1"/>
  <c r="L194" i="339" s="1"/>
  <c r="K195" i="339"/>
  <c r="L195" i="339" s="1"/>
  <c r="M195" i="339" s="1"/>
  <c r="N195" i="339" s="1"/>
  <c r="O195" i="339" s="1"/>
  <c r="P195" i="339" s="1"/>
  <c r="H31" i="653"/>
  <c r="K48" i="653"/>
  <c r="F34" i="653"/>
  <c r="I25" i="653"/>
  <c r="H25" i="653"/>
  <c r="G34" i="653"/>
  <c r="K25" i="653"/>
  <c r="G31" i="650"/>
  <c r="H30" i="651"/>
  <c r="I30" i="651"/>
  <c r="F34" i="652"/>
  <c r="I25" i="652"/>
  <c r="H25" i="652"/>
  <c r="G34" i="652"/>
  <c r="K25" i="652"/>
  <c r="E34" i="651"/>
  <c r="M48" i="651"/>
  <c r="G31" i="651"/>
  <c r="H31" i="651" s="1"/>
  <c r="F31" i="651"/>
  <c r="H47" i="651" s="1"/>
  <c r="K28" i="651"/>
  <c r="K21" i="651"/>
  <c r="F25" i="651"/>
  <c r="F47" i="651" s="1"/>
  <c r="D34" i="651"/>
  <c r="F42" i="651"/>
  <c r="B47" i="651"/>
  <c r="I23" i="651"/>
  <c r="H21" i="651"/>
  <c r="K23" i="651"/>
  <c r="H29" i="651"/>
  <c r="F40" i="651"/>
  <c r="H15" i="651"/>
  <c r="I21" i="651"/>
  <c r="I29" i="651"/>
  <c r="I15" i="651"/>
  <c r="H27" i="651"/>
  <c r="I27" i="651"/>
  <c r="K27" i="651"/>
  <c r="H9" i="651"/>
  <c r="H22" i="651"/>
  <c r="X44" i="651"/>
  <c r="K9" i="651"/>
  <c r="I17" i="651"/>
  <c r="H20" i="651"/>
  <c r="K22" i="651"/>
  <c r="H28" i="651"/>
  <c r="Y44" i="651"/>
  <c r="K17" i="651"/>
  <c r="I20" i="651"/>
  <c r="G25" i="651"/>
  <c r="I28" i="651"/>
  <c r="Z44" i="651"/>
  <c r="E34" i="650"/>
  <c r="F42" i="650"/>
  <c r="K23" i="650"/>
  <c r="F31" i="650"/>
  <c r="K31" i="650" s="1"/>
  <c r="K29" i="650"/>
  <c r="F31" i="649"/>
  <c r="H47" i="649" s="1"/>
  <c r="K29" i="649"/>
  <c r="K28" i="649"/>
  <c r="F25" i="649"/>
  <c r="K18" i="649"/>
  <c r="D34" i="649"/>
  <c r="E34" i="649"/>
  <c r="M48" i="649"/>
  <c r="G25" i="649"/>
  <c r="H25" i="649" s="1"/>
  <c r="H17" i="650"/>
  <c r="I18" i="650"/>
  <c r="H23" i="650"/>
  <c r="M48" i="650"/>
  <c r="I27" i="650"/>
  <c r="I23" i="650"/>
  <c r="H29" i="650"/>
  <c r="I29" i="650"/>
  <c r="K28" i="650"/>
  <c r="K22" i="650"/>
  <c r="K21" i="650"/>
  <c r="K20" i="650"/>
  <c r="F25" i="650"/>
  <c r="D34" i="650"/>
  <c r="I31" i="650"/>
  <c r="H31" i="650"/>
  <c r="H25" i="650"/>
  <c r="G34" i="650"/>
  <c r="I25" i="650"/>
  <c r="H15" i="650"/>
  <c r="I15" i="650"/>
  <c r="H27" i="650"/>
  <c r="K27" i="650"/>
  <c r="H9" i="650"/>
  <c r="H22" i="650"/>
  <c r="X44" i="650"/>
  <c r="I9" i="650"/>
  <c r="I22" i="650"/>
  <c r="Y44" i="650"/>
  <c r="I17" i="650"/>
  <c r="H20" i="650"/>
  <c r="H28" i="650"/>
  <c r="Z44" i="650"/>
  <c r="K17" i="650"/>
  <c r="I20" i="650"/>
  <c r="I28" i="650"/>
  <c r="I31" i="649"/>
  <c r="H31" i="649"/>
  <c r="B47" i="649"/>
  <c r="H23" i="649"/>
  <c r="I23" i="649"/>
  <c r="I18" i="649"/>
  <c r="H21" i="649"/>
  <c r="H29" i="649"/>
  <c r="I29" i="649"/>
  <c r="I15" i="649"/>
  <c r="K21" i="649"/>
  <c r="H27" i="649"/>
  <c r="E42" i="649"/>
  <c r="F42" i="649" s="1"/>
  <c r="K20" i="649"/>
  <c r="H18" i="649"/>
  <c r="I27" i="649"/>
  <c r="K27" i="649"/>
  <c r="H22" i="649"/>
  <c r="H9" i="649"/>
  <c r="I9" i="649"/>
  <c r="H17" i="649"/>
  <c r="I17" i="649"/>
  <c r="H20" i="649"/>
  <c r="K22" i="649"/>
  <c r="H28" i="649"/>
  <c r="K17" i="649"/>
  <c r="I28" i="649"/>
  <c r="K22" i="648"/>
  <c r="K18" i="648"/>
  <c r="E34" i="648"/>
  <c r="F31" i="648"/>
  <c r="H47" i="648" s="1"/>
  <c r="F25" i="648"/>
  <c r="F47" i="648" s="1"/>
  <c r="K23" i="648"/>
  <c r="H20" i="648"/>
  <c r="H29" i="648"/>
  <c r="I29" i="648"/>
  <c r="H18" i="648"/>
  <c r="I18" i="648"/>
  <c r="B47" i="648"/>
  <c r="I31" i="648"/>
  <c r="H31" i="648"/>
  <c r="H27" i="648"/>
  <c r="I27" i="648"/>
  <c r="H23" i="648"/>
  <c r="K27" i="648"/>
  <c r="H9" i="648"/>
  <c r="H22" i="648"/>
  <c r="I9" i="648"/>
  <c r="H17" i="648"/>
  <c r="I22" i="648"/>
  <c r="K17" i="648"/>
  <c r="G25" i="648"/>
  <c r="F42" i="647"/>
  <c r="G31" i="647"/>
  <c r="I31" i="647" s="1"/>
  <c r="K23" i="647"/>
  <c r="K18" i="647"/>
  <c r="I21" i="647"/>
  <c r="K21" i="647"/>
  <c r="I18" i="647"/>
  <c r="H23" i="647"/>
  <c r="H29" i="647"/>
  <c r="I29" i="647"/>
  <c r="AF50" i="647"/>
  <c r="M48" i="647"/>
  <c r="E34" i="647"/>
  <c r="F31" i="647"/>
  <c r="H47" i="647" s="1"/>
  <c r="K28" i="647"/>
  <c r="K20" i="647"/>
  <c r="F25" i="647"/>
  <c r="F47" i="647" s="1"/>
  <c r="D34" i="647"/>
  <c r="B47" i="647"/>
  <c r="H15" i="647"/>
  <c r="I15" i="647"/>
  <c r="H27" i="647"/>
  <c r="I27" i="647"/>
  <c r="K27" i="647"/>
  <c r="K9" i="647"/>
  <c r="I17" i="647"/>
  <c r="K22" i="647"/>
  <c r="K17" i="647"/>
  <c r="I20" i="647"/>
  <c r="G25" i="647"/>
  <c r="I28" i="647"/>
  <c r="H9" i="647"/>
  <c r="H22" i="647"/>
  <c r="E34" i="646"/>
  <c r="F42" i="646"/>
  <c r="K27" i="646"/>
  <c r="D34" i="646"/>
  <c r="F31" i="646"/>
  <c r="F25" i="646"/>
  <c r="F47" i="646" s="1"/>
  <c r="K20" i="646"/>
  <c r="K19" i="646"/>
  <c r="H47" i="646"/>
  <c r="K18" i="645"/>
  <c r="E34" i="645"/>
  <c r="K27" i="645"/>
  <c r="K21" i="645"/>
  <c r="F25" i="645"/>
  <c r="K19" i="645"/>
  <c r="K29" i="645"/>
  <c r="F31" i="645"/>
  <c r="O209" i="339"/>
  <c r="D34" i="645"/>
  <c r="N218" i="339"/>
  <c r="O218" i="339" s="1"/>
  <c r="K20" i="644"/>
  <c r="N226" i="339"/>
  <c r="O226" i="339" s="1"/>
  <c r="P226" i="339" s="1"/>
  <c r="N230" i="339"/>
  <c r="O230" i="339" s="1"/>
  <c r="P230" i="339" s="1"/>
  <c r="N237" i="339"/>
  <c r="O237" i="339" s="1"/>
  <c r="P237" i="339" s="1"/>
  <c r="M233" i="339"/>
  <c r="N233" i="339" s="1"/>
  <c r="O233" i="339" s="1"/>
  <c r="P233" i="339" s="1"/>
  <c r="M222" i="339"/>
  <c r="N222" i="339" s="1"/>
  <c r="O222" i="339" s="1"/>
  <c r="M225" i="339"/>
  <c r="N225" i="339" s="1"/>
  <c r="O225" i="339" s="1"/>
  <c r="P225" i="339" s="1"/>
  <c r="M229" i="339"/>
  <c r="N229" i="339" s="1"/>
  <c r="O229" i="339" s="1"/>
  <c r="P229" i="339" s="1"/>
  <c r="M238" i="339"/>
  <c r="N238" i="339" s="1"/>
  <c r="O238" i="339" s="1"/>
  <c r="P238" i="339" s="1"/>
  <c r="M214" i="339"/>
  <c r="N214" i="339" s="1"/>
  <c r="O214" i="339" s="1"/>
  <c r="P214" i="339" s="1"/>
  <c r="M213" i="339"/>
  <c r="N213" i="339" s="1"/>
  <c r="O213" i="339" s="1"/>
  <c r="P213" i="339" s="1"/>
  <c r="M217" i="339"/>
  <c r="N217" i="339" s="1"/>
  <c r="O217" i="339" s="1"/>
  <c r="M242" i="339"/>
  <c r="N242" i="339" s="1"/>
  <c r="O242" i="339" s="1"/>
  <c r="P242" i="339" s="1"/>
  <c r="O51" i="339"/>
  <c r="P51" i="339" s="1"/>
  <c r="H17" i="646"/>
  <c r="I22" i="646"/>
  <c r="K17" i="646"/>
  <c r="K22" i="646"/>
  <c r="G31" i="646"/>
  <c r="K31" i="646" s="1"/>
  <c r="G25" i="646"/>
  <c r="B47" i="646"/>
  <c r="I25" i="646"/>
  <c r="H25" i="646"/>
  <c r="H20" i="646"/>
  <c r="H18" i="646"/>
  <c r="H15" i="646"/>
  <c r="K15" i="646"/>
  <c r="I21" i="646"/>
  <c r="K29" i="646"/>
  <c r="K18" i="646"/>
  <c r="I23" i="646"/>
  <c r="H19" i="646"/>
  <c r="K21" i="646"/>
  <c r="H27" i="646"/>
  <c r="I18" i="646"/>
  <c r="H23" i="646"/>
  <c r="H29" i="646"/>
  <c r="I19" i="646"/>
  <c r="I27" i="646"/>
  <c r="I20" i="646"/>
  <c r="G25" i="645"/>
  <c r="G34" i="645" s="1"/>
  <c r="G31" i="645"/>
  <c r="I31" i="645" s="1"/>
  <c r="K17" i="645"/>
  <c r="K22" i="645"/>
  <c r="B47" i="645"/>
  <c r="H20" i="645"/>
  <c r="I20" i="645"/>
  <c r="H18" i="645"/>
  <c r="K20" i="645"/>
  <c r="I18" i="645"/>
  <c r="H23" i="645"/>
  <c r="H15" i="645"/>
  <c r="I23" i="645"/>
  <c r="H29" i="645"/>
  <c r="I15" i="645"/>
  <c r="H21" i="645"/>
  <c r="I29" i="645"/>
  <c r="I21" i="645"/>
  <c r="H19" i="645"/>
  <c r="H27" i="645"/>
  <c r="I19" i="645"/>
  <c r="I27" i="645"/>
  <c r="H20" i="644"/>
  <c r="I20" i="644"/>
  <c r="K22" i="644"/>
  <c r="K19" i="644"/>
  <c r="M48" i="644"/>
  <c r="H19" i="644"/>
  <c r="H23" i="644"/>
  <c r="F42" i="644"/>
  <c r="K27" i="644"/>
  <c r="K21" i="644"/>
  <c r="K18" i="644"/>
  <c r="D34" i="644"/>
  <c r="F25" i="644"/>
  <c r="F34" i="644" s="1"/>
  <c r="E34" i="644"/>
  <c r="K23" i="644"/>
  <c r="K17" i="644"/>
  <c r="B47" i="644"/>
  <c r="G25" i="644"/>
  <c r="G31" i="644"/>
  <c r="F38" i="644"/>
  <c r="H18" i="644"/>
  <c r="I18" i="644"/>
  <c r="H15" i="644"/>
  <c r="H29" i="644"/>
  <c r="I15" i="644"/>
  <c r="H21" i="644"/>
  <c r="I21" i="644"/>
  <c r="K29" i="644"/>
  <c r="I9" i="644"/>
  <c r="H17" i="644"/>
  <c r="I17" i="644"/>
  <c r="H22" i="644"/>
  <c r="F25" i="643"/>
  <c r="K27" i="643"/>
  <c r="K17" i="643"/>
  <c r="E34" i="643"/>
  <c r="K18" i="643"/>
  <c r="D34" i="643"/>
  <c r="K20" i="643"/>
  <c r="K19" i="643"/>
  <c r="F31" i="643"/>
  <c r="I23" i="643"/>
  <c r="K23" i="643"/>
  <c r="M48" i="643"/>
  <c r="H29" i="643"/>
  <c r="H20" i="643"/>
  <c r="I20" i="643"/>
  <c r="G25" i="643"/>
  <c r="H18" i="643"/>
  <c r="G31" i="643"/>
  <c r="B47" i="643"/>
  <c r="I18" i="643"/>
  <c r="H19" i="643"/>
  <c r="H27" i="643"/>
  <c r="I19" i="643"/>
  <c r="I27" i="643"/>
  <c r="I9" i="643"/>
  <c r="H17" i="643"/>
  <c r="H9" i="643"/>
  <c r="I17" i="643"/>
  <c r="AD45" i="662" l="1"/>
  <c r="AC53" i="662"/>
  <c r="AA44" i="661"/>
  <c r="Z44" i="661"/>
  <c r="Y44" i="661"/>
  <c r="X44" i="661"/>
  <c r="AE45" i="661"/>
  <c r="AE53" i="661" s="1"/>
  <c r="AD53" i="661"/>
  <c r="K34" i="660"/>
  <c r="I34" i="660"/>
  <c r="H34" i="660"/>
  <c r="K48" i="659"/>
  <c r="K34" i="659"/>
  <c r="I34" i="659"/>
  <c r="H34" i="659"/>
  <c r="AA44" i="659"/>
  <c r="Z44" i="659"/>
  <c r="Y44" i="659"/>
  <c r="X44" i="659"/>
  <c r="AC45" i="659"/>
  <c r="AB53" i="659"/>
  <c r="L37" i="339"/>
  <c r="L58" i="339" s="1"/>
  <c r="K48" i="656"/>
  <c r="L249" i="339"/>
  <c r="L248" i="339"/>
  <c r="L46" i="339"/>
  <c r="L45" i="339"/>
  <c r="AC45" i="656"/>
  <c r="AB53" i="656"/>
  <c r="K40" i="339"/>
  <c r="L40" i="339" s="1"/>
  <c r="AD45" i="655"/>
  <c r="AC53" i="655"/>
  <c r="K34" i="655"/>
  <c r="I34" i="655"/>
  <c r="H34" i="655"/>
  <c r="I34" i="654"/>
  <c r="H34" i="654"/>
  <c r="K34" i="654"/>
  <c r="K34" i="653"/>
  <c r="I34" i="653"/>
  <c r="H34" i="653"/>
  <c r="F47" i="649"/>
  <c r="I25" i="649"/>
  <c r="G34" i="649"/>
  <c r="I31" i="651"/>
  <c r="K34" i="652"/>
  <c r="I34" i="652"/>
  <c r="H34" i="652"/>
  <c r="K31" i="651"/>
  <c r="F34" i="651"/>
  <c r="K48" i="651"/>
  <c r="I25" i="651"/>
  <c r="H25" i="651"/>
  <c r="G34" i="651"/>
  <c r="K25" i="651"/>
  <c r="F47" i="650"/>
  <c r="H47" i="650"/>
  <c r="K31" i="649"/>
  <c r="K25" i="649"/>
  <c r="F34" i="649"/>
  <c r="K34" i="649" s="1"/>
  <c r="K48" i="649"/>
  <c r="K25" i="650"/>
  <c r="F34" i="650"/>
  <c r="K34" i="650" s="1"/>
  <c r="I34" i="650"/>
  <c r="H34" i="650"/>
  <c r="I34" i="649"/>
  <c r="H34" i="649"/>
  <c r="K31" i="648"/>
  <c r="K48" i="648"/>
  <c r="F34" i="648"/>
  <c r="H25" i="648"/>
  <c r="G34" i="648"/>
  <c r="K25" i="648"/>
  <c r="I25" i="648"/>
  <c r="H31" i="647"/>
  <c r="K31" i="647"/>
  <c r="F34" i="647"/>
  <c r="K48" i="647"/>
  <c r="K25" i="647"/>
  <c r="I25" i="647"/>
  <c r="H25" i="647"/>
  <c r="G34" i="647"/>
  <c r="I31" i="646"/>
  <c r="H31" i="646"/>
  <c r="G34" i="646"/>
  <c r="F34" i="646"/>
  <c r="K34" i="646" s="1"/>
  <c r="K25" i="646"/>
  <c r="P37" i="339"/>
  <c r="K48" i="646"/>
  <c r="P209" i="339"/>
  <c r="P222" i="339"/>
  <c r="P217" i="339"/>
  <c r="P221" i="339"/>
  <c r="P218" i="339"/>
  <c r="F47" i="645"/>
  <c r="H47" i="645"/>
  <c r="O37" i="339"/>
  <c r="F34" i="645"/>
  <c r="K34" i="645" s="1"/>
  <c r="N209" i="339"/>
  <c r="F47" i="644"/>
  <c r="K48" i="644" s="1"/>
  <c r="N37" i="339"/>
  <c r="M209" i="339"/>
  <c r="M234" i="339"/>
  <c r="N234" i="339" s="1"/>
  <c r="O234" i="339" s="1"/>
  <c r="P234" i="339" s="1"/>
  <c r="H47" i="643"/>
  <c r="F47" i="643"/>
  <c r="I34" i="646"/>
  <c r="H34" i="646"/>
  <c r="K31" i="645"/>
  <c r="H25" i="645"/>
  <c r="I25" i="645"/>
  <c r="K25" i="645"/>
  <c r="H31" i="645"/>
  <c r="I34" i="645"/>
  <c r="H34" i="645"/>
  <c r="I31" i="644"/>
  <c r="K31" i="644"/>
  <c r="H31" i="644"/>
  <c r="G34" i="644"/>
  <c r="I25" i="644"/>
  <c r="K25" i="644"/>
  <c r="H25" i="644"/>
  <c r="F34" i="643"/>
  <c r="G34" i="643"/>
  <c r="K25" i="643"/>
  <c r="I25" i="643"/>
  <c r="H25" i="643"/>
  <c r="K31" i="643"/>
  <c r="I31" i="643"/>
  <c r="H31" i="643"/>
  <c r="AE45" i="662" l="1"/>
  <c r="AE53" i="662" s="1"/>
  <c r="AD53" i="662"/>
  <c r="AD45" i="659"/>
  <c r="AC53" i="659"/>
  <c r="L57" i="339"/>
  <c r="M249" i="339"/>
  <c r="N249" i="339" s="1"/>
  <c r="O249" i="339" s="1"/>
  <c r="P249" i="339" s="1"/>
  <c r="AD45" i="656"/>
  <c r="AC53" i="656"/>
  <c r="AE45" i="655"/>
  <c r="AE53" i="655" s="1"/>
  <c r="AD53" i="655"/>
  <c r="K34" i="651"/>
  <c r="I34" i="651"/>
  <c r="H34" i="651"/>
  <c r="K48" i="650"/>
  <c r="K34" i="648"/>
  <c r="I34" i="648"/>
  <c r="H34" i="648"/>
  <c r="I34" i="647"/>
  <c r="K34" i="647"/>
  <c r="H34" i="647"/>
  <c r="K48" i="645"/>
  <c r="M250" i="339"/>
  <c r="N250" i="339" s="1"/>
  <c r="O250" i="339" s="1"/>
  <c r="P250" i="339" s="1"/>
  <c r="K48" i="643"/>
  <c r="M55" i="339"/>
  <c r="N55" i="339" s="1"/>
  <c r="O55" i="339" s="1"/>
  <c r="P55" i="339" s="1"/>
  <c r="M54" i="339"/>
  <c r="N54" i="339" s="1"/>
  <c r="O54" i="339" s="1"/>
  <c r="P54" i="339" s="1"/>
  <c r="M37" i="339"/>
  <c r="M46" i="339"/>
  <c r="N46" i="339" s="1"/>
  <c r="O46" i="339" s="1"/>
  <c r="P46" i="339" s="1"/>
  <c r="M47" i="339"/>
  <c r="N47" i="339" s="1"/>
  <c r="O47" i="339" s="1"/>
  <c r="P47" i="339" s="1"/>
  <c r="K34" i="644"/>
  <c r="I34" i="644"/>
  <c r="H34" i="644"/>
  <c r="I34" i="643"/>
  <c r="H34" i="643"/>
  <c r="K34" i="643"/>
  <c r="Z44" i="662" l="1"/>
  <c r="Y44" i="662"/>
  <c r="AA44" i="662"/>
  <c r="X44" i="662"/>
  <c r="AE45" i="659"/>
  <c r="AE53" i="659" s="1"/>
  <c r="AD53" i="659"/>
  <c r="AE45" i="656"/>
  <c r="AE53" i="656" s="1"/>
  <c r="AD53" i="656"/>
  <c r="M58" i="339"/>
  <c r="N58" i="339" s="1"/>
  <c r="O58" i="339" s="1"/>
  <c r="P58" i="339" s="1"/>
  <c r="M59" i="339"/>
  <c r="N59" i="339" s="1"/>
  <c r="O59" i="339" s="1"/>
  <c r="P59" i="339" s="1"/>
</calcChain>
</file>

<file path=xl/sharedStrings.xml><?xml version="1.0" encoding="utf-8"?>
<sst xmlns="http://schemas.openxmlformats.org/spreadsheetml/2006/main" count="10168" uniqueCount="130">
  <si>
    <t>METROS DE PERFORACION</t>
  </si>
  <si>
    <t>BITÁCORA</t>
  </si>
  <si>
    <t>TURNO A</t>
  </si>
  <si>
    <t>TURNO B</t>
  </si>
  <si>
    <t>TOTAL</t>
  </si>
  <si>
    <t xml:space="preserve">PLAN </t>
  </si>
  <si>
    <t>CUMPLIMIENTO DIARIO</t>
  </si>
  <si>
    <t>ESTADO PERFORADORA TA</t>
  </si>
  <si>
    <t>ESTADO PERFORADORA TB</t>
  </si>
  <si>
    <t>TRABAJOS FASE TA</t>
  </si>
  <si>
    <t>TRABAJOS FASE TB</t>
  </si>
  <si>
    <t>F12</t>
  </si>
  <si>
    <t>PF03</t>
  </si>
  <si>
    <t>FASE 12</t>
  </si>
  <si>
    <t>PF07</t>
  </si>
  <si>
    <t>F10</t>
  </si>
  <si>
    <t>FASE 10</t>
  </si>
  <si>
    <t>PF23</t>
  </si>
  <si>
    <t>PF21</t>
  </si>
  <si>
    <t>PF26</t>
  </si>
  <si>
    <t>PF22</t>
  </si>
  <si>
    <t>F9</t>
  </si>
  <si>
    <t>FASE 09</t>
  </si>
  <si>
    <t xml:space="preserve">  </t>
  </si>
  <si>
    <t>PF25</t>
  </si>
  <si>
    <t>F11</t>
  </si>
  <si>
    <t>FASE 11</t>
  </si>
  <si>
    <t>3 =Viernes
4 = Sabado
5 = Domingo
6 = Lunes
7 = Martes
8 = Miercoles 
9 = Jueves</t>
  </si>
  <si>
    <t>PF24</t>
  </si>
  <si>
    <t>TOTAL METROS</t>
  </si>
  <si>
    <t xml:space="preserve"> </t>
  </si>
  <si>
    <t>METROS ROC</t>
  </si>
  <si>
    <t>COMENTARIOS TURNO A</t>
  </si>
  <si>
    <t>COMENTARIOS TURNO B</t>
  </si>
  <si>
    <t>Fase 9</t>
  </si>
  <si>
    <t>Fase 10</t>
  </si>
  <si>
    <t>Perforación por Fases</t>
  </si>
  <si>
    <t>Fase 11</t>
  </si>
  <si>
    <t>Fase 12</t>
  </si>
  <si>
    <t>Fase 09</t>
  </si>
  <si>
    <t>Fase 10N</t>
  </si>
  <si>
    <t>Fase 11W</t>
  </si>
  <si>
    <t>ACUMULADO SEMANAL</t>
  </si>
  <si>
    <t>Total Perforación</t>
  </si>
  <si>
    <t>REAL</t>
  </si>
  <si>
    <t>PLAN</t>
  </si>
  <si>
    <t xml:space="preserve">PLAN SEMANAL </t>
  </si>
  <si>
    <t>Metros por equipo (m)</t>
  </si>
  <si>
    <t xml:space="preserve">                                                                                                                                               </t>
  </si>
  <si>
    <t>Fase12</t>
  </si>
  <si>
    <t>PLAN DIARIO</t>
  </si>
  <si>
    <t>REAL ACUM.</t>
  </si>
  <si>
    <t>PLAN  ACUM.</t>
  </si>
  <si>
    <t>Total de Metros Acumulados Todas Las Fases</t>
  </si>
  <si>
    <t>F09</t>
  </si>
  <si>
    <t>PLAN SEMANAL POR DIA</t>
  </si>
  <si>
    <t>ACUMULADO PLAN</t>
  </si>
  <si>
    <t>PLAN SEMANAL ACUMULADO POR DIA</t>
  </si>
  <si>
    <t>REAL POR DIA</t>
  </si>
  <si>
    <t>ACUMULADO REAL</t>
  </si>
  <si>
    <t>Perforación por Equipo</t>
  </si>
  <si>
    <t>PRECORTES</t>
  </si>
  <si>
    <t xml:space="preserve">   </t>
  </si>
  <si>
    <t>S2</t>
  </si>
  <si>
    <t xml:space="preserve">Mantención </t>
  </si>
  <si>
    <t>CUMPLIMIENTO
TA</t>
  </si>
  <si>
    <t>CUMPLIMIENTO
TB</t>
  </si>
  <si>
    <t>Tensado Cable PD-Relleno aceite-</t>
  </si>
  <si>
    <t>e</t>
  </si>
  <si>
    <t>ROC</t>
  </si>
  <si>
    <t>FS sensor Rod siport/</t>
  </si>
  <si>
    <t>FS Fuga Agua /</t>
  </si>
  <si>
    <t>FS Fuga de aire cabezal /</t>
  </si>
  <si>
    <t>FS Tefolnes /</t>
  </si>
  <si>
    <t>Operativa</t>
  </si>
  <si>
    <t>Operativa/ FS Perno Tazon / Operativa</t>
  </si>
  <si>
    <t xml:space="preserve">Operativa </t>
  </si>
  <si>
    <t xml:space="preserve">Resrva </t>
  </si>
  <si>
    <t xml:space="preserve">FS Fuga Agua / Operativa </t>
  </si>
  <si>
    <t>Traslado / Operativa</t>
  </si>
  <si>
    <t>FS Fuga aceites / Operativa</t>
  </si>
  <si>
    <t xml:space="preserve">Roc </t>
  </si>
  <si>
    <t xml:space="preserve">Sin Equipos </t>
  </si>
  <si>
    <t xml:space="preserve">Operativa Espera traslado </t>
  </si>
  <si>
    <t>Repasos en F9</t>
  </si>
  <si>
    <t>PFARR</t>
  </si>
  <si>
    <t>PF 22</t>
  </si>
  <si>
    <t>PF 21</t>
  </si>
  <si>
    <t>PF 07</t>
  </si>
  <si>
    <t>S4</t>
  </si>
  <si>
    <t xml:space="preserve">FS  Aceros </t>
  </si>
  <si>
    <t xml:space="preserve">FS aceros /cambio barra </t>
  </si>
  <si>
    <t>S1</t>
  </si>
  <si>
    <t>REPASOS</t>
  </si>
  <si>
    <t>POZOS GEOLOGÍA</t>
  </si>
  <si>
    <t>PRECORTE</t>
  </si>
  <si>
    <t>GEOLOGÍA</t>
  </si>
  <si>
    <t>GEOFONOS</t>
  </si>
  <si>
    <t>S3</t>
  </si>
  <si>
    <t>rii</t>
  </si>
  <si>
    <t xml:space="preserve">FS </t>
  </si>
  <si>
    <t xml:space="preserve">Evaluación Caja  / Operativa </t>
  </si>
  <si>
    <t>Operativa/FS llave mamutt</t>
  </si>
  <si>
    <t>Reserva Espera patio</t>
  </si>
  <si>
    <t>2 ROC</t>
  </si>
  <si>
    <t>Operativas</t>
  </si>
  <si>
    <t>Traslado /Operativa</t>
  </si>
  <si>
    <t xml:space="preserve">Traslado  / Operativa </t>
  </si>
  <si>
    <t xml:space="preserve"> Operativa</t>
  </si>
  <si>
    <t>FS llave mamutt</t>
  </si>
  <si>
    <t>mantencion</t>
  </si>
  <si>
    <t>Operativa/trasalddo/operativa</t>
  </si>
  <si>
    <t xml:space="preserve">FS sin energia </t>
  </si>
  <si>
    <t>Reserva Espera patio/traslado/operativa</t>
  </si>
  <si>
    <t xml:space="preserve">Operativa/FS Acero </t>
  </si>
  <si>
    <t>operativa</t>
  </si>
  <si>
    <t>1 ROC</t>
  </si>
  <si>
    <t>Reserva Sin operador / FS luz roja motor</t>
  </si>
  <si>
    <t>Traslado a Fase 12</t>
  </si>
  <si>
    <t>traslado/Operativa</t>
  </si>
  <si>
    <t>traslado/mantención</t>
  </si>
  <si>
    <t xml:space="preserve">FS luz roja motor/ operativa sin operador </t>
  </si>
  <si>
    <t>-</t>
  </si>
  <si>
    <t>buffer</t>
  </si>
  <si>
    <t>134 m precortes / 281 m repasos</t>
  </si>
  <si>
    <t>120 m Precortes y 204 repasos</t>
  </si>
  <si>
    <t>291 buffer y 56 repasos</t>
  </si>
  <si>
    <t>Menos</t>
  </si>
  <si>
    <t>Más</t>
  </si>
  <si>
    <t>FASE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</si>
</sst>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6" formatCode="&quot;$&quot;#,##0;[Red]&quot;$&quot;\-#,##0"/>
    <numFmt numFmtId="8" formatCode="&quot;$&quot;#,##0.00;[Red]&quot;$&quot;\-#,##0.00"/>
    <numFmt numFmtId="41" formatCode="_ * #,##0_ ;_ * \-#,##0_ ;_ * &quot;-&quot;_ ;_ @_ "/>
    <numFmt numFmtId="43" formatCode="_ * #,##0.00_ ;_ * \-#,##0.00_ ;_ * &quot;-&quot;??_ ;_ @_ "/>
    <numFmt numFmtId="164" formatCode="_(* #,##0_);_(* \(#,##0\);_(* &quot;-&quot;_);_(@_)"/>
    <numFmt numFmtId="165" formatCode="0.0%"/>
    <numFmt numFmtId="166" formatCode="[$-409]d/mmm;@"/>
    <numFmt numFmtId="167" formatCode="#,##0_ ;\-#,##0\ "/>
    <numFmt numFmtId="168" formatCode="_(* #,##0.0_);_(* \(#,##0.0\);_(* &quot;-&quot;_);_(@_)"/>
    <numFmt numFmtId="169" formatCode="_-* #,##0.00_-;\-* #,##0.00_-;_-* &quot;-&quot;??_-;_-@_-"/>
    <numFmt numFmtId="170" formatCode="_([$€]* #,##0.00_);_([$€]* \(#,##0.00\);_([$€]* &quot;-&quot;??_);_(@_)"/>
    <numFmt numFmtId="171" formatCode="[$-340A]dddd\ d&quot; de &quot;mmmm&quot; de &quot;yyyy;@"/>
    <numFmt numFmtId="172" formatCode="_-* #,##0.00\ _P_t_s_-;\-* #,##0.00\ _P_t_s_-;_-* &quot;-&quot;??\ _P_t_s_-;_-@_-"/>
    <numFmt numFmtId="173" formatCode="_-* #,##0\ &quot;€&quot;_-;\-* #,##0\ &quot;€&quot;_-;_-* &quot;-&quot;\ &quot;€&quot;_-;_-@_-"/>
    <numFmt numFmtId="174" formatCode="_-* #,##0.00\ &quot;€&quot;_-;\-* #,##0.00\ &quot;€&quot;_-;_-* &quot;-&quot;??\ &quot;€&quot;_-;_-@_-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7" tint="0.59999389629810485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sz val="1"/>
      <color indexed="8"/>
      <name val="Courier"/>
      <family val="3"/>
    </font>
    <font>
      <sz val="11"/>
      <name val="Calibri"/>
      <family val="2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sz val="10"/>
      <name val="Courier"/>
      <family val="3"/>
    </font>
    <font>
      <sz val="11"/>
      <name val="ＭＳ Ｐゴシック"/>
      <family val="3"/>
      <charset val="128"/>
    </font>
    <font>
      <sz val="10"/>
      <name val="MS Sans Serif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theme="1" tint="0.24994659260841701"/>
      <name val="Calibri Light"/>
      <family val="2"/>
      <scheme val="major"/>
    </font>
    <font>
      <b/>
      <sz val="13"/>
      <color theme="1" tint="0.24994659260841701"/>
      <name val="Calibri Light"/>
      <family val="2"/>
      <scheme val="major"/>
    </font>
    <font>
      <b/>
      <sz val="13"/>
      <color theme="7"/>
      <name val="Calibri Light"/>
      <family val="2"/>
      <scheme val="major"/>
    </font>
    <font>
      <b/>
      <sz val="42"/>
      <color theme="7"/>
      <name val="Calibri Light"/>
      <family val="2"/>
      <scheme val="major"/>
    </font>
    <font>
      <b/>
      <sz val="11"/>
      <color theme="1" tint="0.2499465926084170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i/>
      <sz val="11"/>
      <color theme="7"/>
      <name val="Calibri"/>
      <family val="2"/>
      <scheme val="minor"/>
    </font>
    <font>
      <sz val="12"/>
      <color theme="1" tint="0.24994659260841701"/>
      <name val="Calibri Light"/>
      <family val="2"/>
      <scheme val="major"/>
    </font>
    <font>
      <sz val="12"/>
      <color theme="1" tint="0.24994659260841701"/>
      <name val="Calibri"/>
      <family val="2"/>
      <scheme val="minor"/>
    </font>
    <font>
      <sz val="10"/>
      <color rgb="FF000000"/>
      <name val="Arial"/>
      <family val="2"/>
    </font>
    <font>
      <sz val="10"/>
      <color indexed="8"/>
      <name val="Arial"/>
      <family val="2"/>
    </font>
    <font>
      <sz val="11"/>
      <color rgb="FF3F3F3F"/>
      <name val="Corbel"/>
      <family val="2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8" tint="-0.499984740745262"/>
      <name val="Calibri"/>
      <family val="2"/>
      <scheme val="minor"/>
    </font>
    <font>
      <sz val="18"/>
      <color theme="0"/>
      <name val="Calibri"/>
      <family val="2"/>
      <scheme val="minor"/>
    </font>
    <font>
      <b/>
      <sz val="2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9"/>
      <name val="Calibri"/>
      <family val="2"/>
      <scheme val="minor"/>
    </font>
    <font>
      <sz val="12"/>
      <color rgb="FFFF0000"/>
      <name val="Calibri"/>
      <family val="2"/>
      <scheme val="minor"/>
    </font>
    <font>
      <sz val="36"/>
      <color theme="1"/>
      <name val="Calibri"/>
      <family val="2"/>
      <scheme val="minor"/>
    </font>
    <font>
      <sz val="5.5"/>
      <name val="Calibri"/>
      <family val="2"/>
      <scheme val="minor"/>
    </font>
    <font>
      <sz val="5.5"/>
      <color theme="1"/>
      <name val="Calibri"/>
      <family val="2"/>
      <scheme val="minor"/>
    </font>
    <font>
      <u/>
      <sz val="5.5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</font>
    <font>
      <sz val="12"/>
      <color rgb="FFFF0000"/>
      <name val="Calibri"/>
      <family val="2"/>
    </font>
  </fonts>
  <fills count="60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/>
        <bgColor theme="0"/>
      </patternFill>
    </fill>
    <fill>
      <patternFill patternType="solid">
        <fgColor theme="2" tint="-0.499984740745262"/>
        <bgColor theme="0"/>
      </patternFill>
    </fill>
    <fill>
      <patternFill patternType="solid">
        <fgColor theme="3" tint="-0.249977111117893"/>
        <bgColor theme="0"/>
      </patternFill>
    </fill>
    <fill>
      <patternFill patternType="solid">
        <fgColor theme="0" tint="-4.9989318521683403E-2"/>
        <bgColor theme="0"/>
      </patternFill>
    </fill>
    <fill>
      <patternFill patternType="solid">
        <fgColor theme="0"/>
        <bgColor theme="0"/>
      </patternFill>
    </fill>
    <fill>
      <patternFill patternType="solid">
        <fgColor rgb="FF44546A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lightUp">
        <fgColor theme="7"/>
      </patternFill>
    </fill>
    <fill>
      <patternFill patternType="lightUp">
        <fgColor theme="7"/>
        <bgColor theme="7" tint="0.59996337778862885"/>
      </patternFill>
    </fill>
    <fill>
      <patternFill patternType="solid">
        <fgColor theme="7"/>
        <bgColor auto="1"/>
      </patternFill>
    </fill>
    <fill>
      <patternFill patternType="lightUp">
        <fgColor theme="7"/>
        <bgColor theme="9" tint="0.59996337778862885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rgb="FF92D050"/>
        <bgColor indexed="64"/>
      </patternFill>
    </fill>
  </fills>
  <borders count="84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-0.24994659260841701"/>
      </top>
      <bottom style="thin">
        <color theme="9" tint="-0.24994659260841701"/>
      </bottom>
      <diagonal/>
    </border>
    <border>
      <left/>
      <right/>
      <top/>
      <bottom style="thin">
        <color theme="7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n">
        <color theme="0"/>
      </top>
      <bottom style="thick">
        <color theme="0"/>
      </bottom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62032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40" applyNumberFormat="0" applyFill="0" applyAlignment="0" applyProtection="0"/>
    <xf numFmtId="0" fontId="19" fillId="0" borderId="41" applyNumberFormat="0" applyFill="0" applyAlignment="0" applyProtection="0"/>
    <xf numFmtId="0" fontId="19" fillId="0" borderId="0" applyNumberFormat="0" applyFill="0" applyBorder="0" applyAlignment="0" applyProtection="0"/>
    <xf numFmtId="0" fontId="20" fillId="20" borderId="0" applyNumberFormat="0" applyBorder="0" applyAlignment="0" applyProtection="0"/>
    <xf numFmtId="0" fontId="21" fillId="21" borderId="0" applyNumberFormat="0" applyBorder="0" applyAlignment="0" applyProtection="0"/>
    <xf numFmtId="0" fontId="22" fillId="22" borderId="0" applyNumberFormat="0" applyBorder="0" applyAlignment="0" applyProtection="0"/>
    <xf numFmtId="0" fontId="23" fillId="23" borderId="42" applyNumberFormat="0" applyAlignment="0" applyProtection="0"/>
    <xf numFmtId="0" fontId="24" fillId="24" borderId="43" applyNumberFormat="0" applyAlignment="0" applyProtection="0"/>
    <xf numFmtId="0" fontId="25" fillId="24" borderId="42" applyNumberFormat="0" applyAlignment="0" applyProtection="0"/>
    <xf numFmtId="0" fontId="26" fillId="0" borderId="44" applyNumberFormat="0" applyFill="0" applyAlignment="0" applyProtection="0"/>
    <xf numFmtId="0" fontId="2" fillId="25" borderId="45" applyNumberFormat="0" applyAlignment="0" applyProtection="0"/>
    <xf numFmtId="0" fontId="27" fillId="0" borderId="0" applyNumberFormat="0" applyFill="0" applyBorder="0" applyAlignment="0" applyProtection="0"/>
    <xf numFmtId="0" fontId="1" fillId="26" borderId="46" applyNumberFormat="0" applyFont="0" applyAlignment="0" applyProtection="0"/>
    <xf numFmtId="0" fontId="28" fillId="0" borderId="0" applyNumberFormat="0" applyFill="0" applyBorder="0" applyAlignment="0" applyProtection="0"/>
    <xf numFmtId="0" fontId="3" fillId="0" borderId="47" applyNumberFormat="0" applyFill="0" applyAlignment="0" applyProtection="0"/>
    <xf numFmtId="0" fontId="4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4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4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4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4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4" fillId="47" borderId="0" applyNumberFormat="0" applyBorder="0" applyAlignment="0" applyProtection="0"/>
    <xf numFmtId="0" fontId="1" fillId="48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41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0" fontId="31" fillId="0" borderId="0">
      <protection locked="0"/>
    </xf>
    <xf numFmtId="16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171" fontId="33" fillId="0" borderId="0"/>
    <xf numFmtId="0" fontId="33" fillId="0" borderId="0"/>
    <xf numFmtId="0" fontId="33" fillId="0" borderId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4" fillId="30" borderId="0" applyNumberFormat="0" applyBorder="0" applyAlignment="0" applyProtection="0"/>
    <xf numFmtId="0" fontId="4" fillId="34" borderId="0" applyNumberFormat="0" applyBorder="0" applyAlignment="0" applyProtection="0"/>
    <xf numFmtId="0" fontId="4" fillId="38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20" fillId="20" borderId="0" applyNumberFormat="0" applyBorder="0" applyAlignment="0" applyProtection="0"/>
    <xf numFmtId="0" fontId="25" fillId="24" borderId="42" applyNumberFormat="0" applyAlignment="0" applyProtection="0"/>
    <xf numFmtId="0" fontId="2" fillId="25" borderId="45" applyNumberFormat="0" applyAlignment="0" applyProtection="0"/>
    <xf numFmtId="0" fontId="26" fillId="0" borderId="44" applyNumberFormat="0" applyFill="0" applyAlignment="0" applyProtection="0"/>
    <xf numFmtId="0" fontId="19" fillId="0" borderId="0" applyNumberFormat="0" applyFill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9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0" fontId="23" fillId="23" borderId="42" applyNumberFormat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2" fontId="33" fillId="0" borderId="0" applyFill="0" applyBorder="0" applyAlignment="0" applyProtection="0"/>
    <xf numFmtId="2" fontId="33" fillId="0" borderId="0" applyFill="0" applyBorder="0" applyAlignment="0" applyProtection="0"/>
    <xf numFmtId="2" fontId="33" fillId="0" borderId="0" applyFill="0" applyBorder="0" applyAlignment="0" applyProtection="0"/>
    <xf numFmtId="2" fontId="33" fillId="0" borderId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21" fillId="21" borderId="0" applyNumberFormat="0" applyBorder="0" applyAlignment="0" applyProtection="0"/>
    <xf numFmtId="172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0" fontId="39" fillId="22" borderId="0" applyNumberFormat="0" applyBorder="0" applyAlignment="0" applyProtection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>
      <alignment wrapText="1"/>
    </xf>
    <xf numFmtId="0" fontId="38" fillId="0" borderId="0"/>
    <xf numFmtId="0" fontId="38" fillId="0" borderId="0"/>
    <xf numFmtId="0" fontId="33" fillId="0" borderId="0"/>
    <xf numFmtId="0" fontId="1" fillId="0" borderId="0"/>
    <xf numFmtId="0" fontId="33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>
      <alignment wrapText="1"/>
    </xf>
    <xf numFmtId="0" fontId="33" fillId="0" borderId="0">
      <alignment wrapText="1"/>
    </xf>
    <xf numFmtId="0" fontId="33" fillId="0" borderId="0"/>
    <xf numFmtId="0" fontId="33" fillId="0" borderId="0">
      <alignment wrapText="1"/>
    </xf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9" fontId="33" fillId="0" borderId="0" applyFont="0" applyFill="0" applyBorder="0" applyAlignment="0" applyProtection="0">
      <alignment wrapText="1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24" fillId="24" borderId="43" applyNumberFormat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7" fillId="0" borderId="39" applyNumberFormat="0" applyFill="0" applyAlignment="0" applyProtection="0"/>
    <xf numFmtId="0" fontId="18" fillId="0" borderId="40" applyNumberFormat="0" applyFill="0" applyAlignment="0" applyProtection="0"/>
    <xf numFmtId="0" fontId="19" fillId="0" borderId="41" applyNumberFormat="0" applyFill="0" applyAlignment="0" applyProtection="0"/>
    <xf numFmtId="0" fontId="40" fillId="0" borderId="0" applyNumberFormat="0" applyFill="0" applyBorder="0" applyAlignment="0" applyProtection="0"/>
    <xf numFmtId="0" fontId="3" fillId="0" borderId="47" applyNumberFormat="0" applyFill="0" applyAlignment="0" applyProtection="0"/>
    <xf numFmtId="40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0" fontId="37" fillId="0" borderId="0"/>
    <xf numFmtId="8" fontId="37" fillId="0" borderId="0" applyFont="0" applyFill="0" applyBorder="0" applyAlignment="0" applyProtection="0"/>
    <xf numFmtId="6" fontId="37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33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9" fontId="33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46" applyNumberFormat="0" applyFont="0" applyAlignment="0" applyProtection="0"/>
    <xf numFmtId="0" fontId="1" fillId="0" borderId="0"/>
    <xf numFmtId="0" fontId="1" fillId="0" borderId="0"/>
    <xf numFmtId="0" fontId="40" fillId="0" borderId="0" applyNumberFormat="0" applyFill="0" applyBorder="0" applyAlignment="0" applyProtection="0"/>
    <xf numFmtId="0" fontId="1" fillId="0" borderId="0"/>
    <xf numFmtId="0" fontId="33" fillId="0" borderId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9" fontId="1" fillId="0" borderId="0" applyFont="0" applyFill="0" applyBorder="0" applyAlignment="0" applyProtection="0"/>
    <xf numFmtId="0" fontId="29" fillId="0" borderId="0"/>
    <xf numFmtId="0" fontId="33" fillId="0" borderId="0"/>
    <xf numFmtId="0" fontId="33" fillId="0" borderId="0"/>
    <xf numFmtId="0" fontId="33" fillId="0" borderId="0"/>
    <xf numFmtId="0" fontId="41" fillId="0" borderId="0" applyNumberFormat="0" applyFill="0" applyBorder="0" applyProtection="0">
      <alignment horizontal="center" vertical="center"/>
    </xf>
    <xf numFmtId="0" fontId="44" fillId="0" borderId="0" applyNumberFormat="0" applyFill="0" applyBorder="0" applyAlignment="0" applyProtection="0"/>
    <xf numFmtId="0" fontId="42" fillId="0" borderId="0" applyFill="0" applyBorder="0" applyProtection="0">
      <alignment horizontal="left" wrapText="1"/>
    </xf>
    <xf numFmtId="3" fontId="46" fillId="0" borderId="49" applyFill="0" applyProtection="0">
      <alignment horizontal="center"/>
    </xf>
    <xf numFmtId="0" fontId="46" fillId="0" borderId="0" applyFill="0" applyBorder="0" applyProtection="0">
      <alignment horizontal="center" wrapText="1"/>
    </xf>
    <xf numFmtId="0" fontId="49" fillId="0" borderId="0" applyNumberFormat="0" applyFill="0" applyBorder="0" applyProtection="0">
      <alignment horizontal="left" vertical="center"/>
    </xf>
    <xf numFmtId="9" fontId="43" fillId="0" borderId="0" applyFill="0" applyBorder="0" applyProtection="0">
      <alignment horizontal="center" vertical="center"/>
    </xf>
    <xf numFmtId="0" fontId="45" fillId="55" borderId="48" applyNumberFormat="0" applyProtection="0">
      <alignment horizontal="left" vertical="center"/>
    </xf>
    <xf numFmtId="0" fontId="44" fillId="0" borderId="0" applyNumberFormat="0" applyFill="0" applyBorder="0" applyProtection="0">
      <alignment vertical="center"/>
    </xf>
    <xf numFmtId="0" fontId="46" fillId="0" borderId="0" applyFill="0" applyProtection="0">
      <alignment vertical="center"/>
    </xf>
    <xf numFmtId="0" fontId="46" fillId="0" borderId="0" applyFill="0" applyProtection="0">
      <alignment horizontal="center" vertical="center" wrapText="1"/>
    </xf>
    <xf numFmtId="0" fontId="46" fillId="0" borderId="0" applyFill="0" applyProtection="0">
      <alignment horizontal="left"/>
    </xf>
    <xf numFmtId="0" fontId="47" fillId="0" borderId="0" applyNumberFormat="0" applyFill="0" applyBorder="0" applyProtection="0">
      <alignment vertical="center"/>
    </xf>
    <xf numFmtId="1" fontId="48" fillId="55" borderId="48">
      <alignment horizontal="center" vertical="center"/>
    </xf>
    <xf numFmtId="0" fontId="41" fillId="51" borderId="51" applyNumberFormat="0" applyFont="0" applyAlignment="0">
      <alignment horizontal="center"/>
    </xf>
    <xf numFmtId="0" fontId="41" fillId="52" borderId="50" applyNumberFormat="0" applyFont="0" applyAlignment="0">
      <alignment horizontal="center"/>
    </xf>
    <xf numFmtId="0" fontId="41" fillId="53" borderId="50" applyNumberFormat="0" applyFont="0" applyAlignment="0">
      <alignment horizontal="center"/>
    </xf>
    <xf numFmtId="0" fontId="41" fillId="54" borderId="50" applyNumberFormat="0" applyFont="0" applyAlignment="0">
      <alignment horizontal="center"/>
    </xf>
    <xf numFmtId="0" fontId="41" fillId="56" borderId="50" applyNumberFormat="0" applyFont="0" applyAlignment="0">
      <alignment horizontal="center"/>
    </xf>
    <xf numFmtId="43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74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26" borderId="46" applyNumberFormat="0" applyFont="0" applyAlignment="0" applyProtection="0"/>
    <xf numFmtId="0" fontId="29" fillId="0" borderId="0"/>
    <xf numFmtId="169" fontId="1" fillId="0" borderId="0" applyFont="0" applyFill="0" applyBorder="0" applyAlignment="0" applyProtection="0"/>
    <xf numFmtId="0" fontId="41" fillId="0" borderId="0" applyNumberFormat="0" applyFill="0" applyBorder="0" applyProtection="0">
      <alignment horizontal="center" vertical="center"/>
    </xf>
    <xf numFmtId="43" fontId="41" fillId="0" borderId="0" applyFont="0" applyFill="0" applyBorder="0" applyAlignment="0" applyProtection="0"/>
    <xf numFmtId="174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43" fontId="4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8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43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 applyFill="0"/>
    <xf numFmtId="169" fontId="1" fillId="0" borderId="0" applyFont="0" applyFill="0" applyBorder="0" applyAlignment="0" applyProtection="0"/>
    <xf numFmtId="0" fontId="32" fillId="0" borderId="0"/>
    <xf numFmtId="0" fontId="41" fillId="0" borderId="0" applyNumberFormat="0" applyFill="0" applyBorder="0" applyProtection="0">
      <alignment horizontal="center" vertical="center"/>
    </xf>
    <xf numFmtId="43" fontId="41" fillId="0" borderId="0" applyFont="0" applyFill="0" applyBorder="0" applyAlignment="0" applyProtection="0"/>
    <xf numFmtId="174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0" fontId="50" fillId="0" borderId="0"/>
    <xf numFmtId="0" fontId="1" fillId="0" borderId="0"/>
    <xf numFmtId="0" fontId="50" fillId="0" borderId="0"/>
    <xf numFmtId="0" fontId="51" fillId="0" borderId="0">
      <alignment vertical="top"/>
    </xf>
    <xf numFmtId="0" fontId="52" fillId="0" borderId="0"/>
    <xf numFmtId="169" fontId="1" fillId="0" borderId="0" applyFont="0" applyFill="0" applyBorder="0" applyAlignment="0" applyProtection="0"/>
    <xf numFmtId="0" fontId="41" fillId="0" borderId="0" applyNumberFormat="0" applyFill="0" applyBorder="0" applyProtection="0">
      <alignment horizontal="center" vertical="center"/>
    </xf>
    <xf numFmtId="43" fontId="41" fillId="0" borderId="0" applyFont="0" applyFill="0" applyBorder="0" applyAlignment="0" applyProtection="0"/>
    <xf numFmtId="174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0" fontId="1" fillId="0" borderId="0"/>
    <xf numFmtId="0" fontId="1" fillId="0" borderId="0"/>
    <xf numFmtId="41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52" fillId="0" borderId="0"/>
    <xf numFmtId="169" fontId="1" fillId="0" borderId="0" applyFont="0" applyFill="0" applyBorder="0" applyAlignment="0" applyProtection="0"/>
  </cellStyleXfs>
  <cellXfs count="418">
    <xf numFmtId="0" fontId="0" fillId="0" borderId="0" xfId="0"/>
    <xf numFmtId="0" fontId="2" fillId="3" borderId="0" xfId="0" applyFont="1" applyFill="1"/>
    <xf numFmtId="0" fontId="1" fillId="3" borderId="0" xfId="0" applyFont="1" applyFill="1"/>
    <xf numFmtId="0" fontId="3" fillId="3" borderId="0" xfId="0" applyFont="1" applyFill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7" fillId="3" borderId="0" xfId="0" applyFont="1" applyFill="1" applyAlignment="1">
      <alignment horizontal="left" vertical="center"/>
    </xf>
    <xf numFmtId="0" fontId="8" fillId="3" borderId="0" xfId="0" applyFont="1" applyFill="1" applyAlignment="1">
      <alignment vertical="center"/>
    </xf>
    <xf numFmtId="0" fontId="7" fillId="3" borderId="0" xfId="0" applyFont="1" applyFill="1" applyAlignment="1">
      <alignment horizontal="center" vertical="top"/>
    </xf>
    <xf numFmtId="0" fontId="7" fillId="3" borderId="0" xfId="0" applyFont="1" applyFill="1" applyAlignment="1">
      <alignment vertical="center"/>
    </xf>
    <xf numFmtId="165" fontId="2" fillId="10" borderId="10" xfId="0" applyNumberFormat="1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165" fontId="2" fillId="10" borderId="11" xfId="0" applyNumberFormat="1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8" fillId="0" borderId="6" xfId="0" applyFont="1" applyBorder="1" applyAlignment="1">
      <alignment vertical="center"/>
    </xf>
    <xf numFmtId="0" fontId="7" fillId="3" borderId="9" xfId="0" applyFont="1" applyFill="1" applyBorder="1" applyAlignment="1">
      <alignment horizontal="center" vertical="top"/>
    </xf>
    <xf numFmtId="0" fontId="8" fillId="0" borderId="8" xfId="0" applyFont="1" applyBorder="1" applyAlignment="1">
      <alignment vertical="center"/>
    </xf>
    <xf numFmtId="0" fontId="3" fillId="4" borderId="0" xfId="0" applyFont="1" applyFill="1" applyAlignment="1">
      <alignment horizontal="center"/>
    </xf>
    <xf numFmtId="165" fontId="2" fillId="11" borderId="10" xfId="0" applyNumberFormat="1" applyFont="1" applyFill="1" applyBorder="1" applyAlignment="1">
      <alignment horizontal="center" vertical="center"/>
    </xf>
    <xf numFmtId="0" fontId="10" fillId="11" borderId="0" xfId="0" applyFont="1" applyFill="1" applyAlignment="1">
      <alignment horizontal="center"/>
    </xf>
    <xf numFmtId="165" fontId="2" fillId="11" borderId="11" xfId="0" applyNumberFormat="1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0" borderId="9" xfId="0" applyFont="1" applyBorder="1" applyAlignment="1">
      <alignment vertical="center"/>
    </xf>
    <xf numFmtId="165" fontId="8" fillId="11" borderId="10" xfId="0" applyNumberFormat="1" applyFont="1" applyFill="1" applyBorder="1" applyAlignment="1">
      <alignment horizontal="center" vertical="center"/>
    </xf>
    <xf numFmtId="165" fontId="8" fillId="11" borderId="11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/>
    </xf>
    <xf numFmtId="0" fontId="3" fillId="0" borderId="0" xfId="0" applyFont="1" applyAlignment="1">
      <alignment vertical="center" wrapText="1"/>
    </xf>
    <xf numFmtId="165" fontId="8" fillId="3" borderId="10" xfId="0" applyNumberFormat="1" applyFont="1" applyFill="1" applyBorder="1" applyAlignment="1">
      <alignment horizontal="center" vertical="center"/>
    </xf>
    <xf numFmtId="0" fontId="10" fillId="3" borderId="0" xfId="0" applyFont="1" applyFill="1" applyAlignment="1">
      <alignment horizontal="center"/>
    </xf>
    <xf numFmtId="165" fontId="8" fillId="3" borderId="11" xfId="0" applyNumberFormat="1" applyFont="1" applyFill="1" applyBorder="1" applyAlignment="1">
      <alignment horizontal="center" vertical="center"/>
    </xf>
    <xf numFmtId="0" fontId="0" fillId="3" borderId="0" xfId="0" applyFill="1"/>
    <xf numFmtId="0" fontId="8" fillId="0" borderId="16" xfId="0" applyFont="1" applyBorder="1" applyAlignment="1">
      <alignment vertical="center"/>
    </xf>
    <xf numFmtId="0" fontId="8" fillId="0" borderId="17" xfId="0" applyFont="1" applyBorder="1" applyAlignment="1">
      <alignment vertical="center"/>
    </xf>
    <xf numFmtId="0" fontId="8" fillId="0" borderId="18" xfId="0" applyFont="1" applyBorder="1" applyAlignment="1">
      <alignment vertical="center"/>
    </xf>
    <xf numFmtId="0" fontId="7" fillId="3" borderId="9" xfId="0" applyFont="1" applyFill="1" applyBorder="1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9" fillId="3" borderId="0" xfId="0" applyFont="1" applyFill="1" applyAlignment="1">
      <alignment horizontal="center" vertical="center"/>
    </xf>
    <xf numFmtId="0" fontId="0" fillId="0" borderId="14" xfId="0" applyBorder="1" applyAlignment="1">
      <alignment horizontal="center"/>
    </xf>
    <xf numFmtId="41" fontId="6" fillId="3" borderId="0" xfId="0" applyNumberFormat="1" applyFont="1" applyFill="1" applyAlignment="1">
      <alignment horizontal="center" vertical="center"/>
    </xf>
    <xf numFmtId="164" fontId="6" fillId="3" borderId="0" xfId="0" applyNumberFormat="1" applyFont="1" applyFill="1" applyAlignment="1">
      <alignment horizontal="center" vertical="center"/>
    </xf>
    <xf numFmtId="41" fontId="10" fillId="3" borderId="0" xfId="1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3" fillId="6" borderId="5" xfId="0" applyFont="1" applyFill="1" applyBorder="1"/>
    <xf numFmtId="0" fontId="11" fillId="0" borderId="0" xfId="0" applyFont="1"/>
    <xf numFmtId="41" fontId="0" fillId="0" borderId="0" xfId="0" applyNumberFormat="1"/>
    <xf numFmtId="41" fontId="0" fillId="0" borderId="0" xfId="1" applyFon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7" fillId="0" borderId="0" xfId="0" applyFont="1" applyAlignment="1">
      <alignment horizontal="left" vertical="center"/>
    </xf>
    <xf numFmtId="1" fontId="12" fillId="0" borderId="0" xfId="2" applyNumberFormat="1" applyFont="1" applyFill="1" applyBorder="1" applyAlignment="1">
      <alignment horizontal="center"/>
    </xf>
    <xf numFmtId="0" fontId="1" fillId="0" borderId="0" xfId="0" applyFont="1"/>
    <xf numFmtId="0" fontId="0" fillId="12" borderId="13" xfId="0" applyFill="1" applyBorder="1"/>
    <xf numFmtId="0" fontId="14" fillId="12" borderId="23" xfId="0" applyFont="1" applyFill="1" applyBorder="1"/>
    <xf numFmtId="0" fontId="14" fillId="12" borderId="4" xfId="0" applyFont="1" applyFill="1" applyBorder="1"/>
    <xf numFmtId="0" fontId="11" fillId="12" borderId="19" xfId="0" applyFont="1" applyFill="1" applyBorder="1"/>
    <xf numFmtId="0" fontId="0" fillId="12" borderId="19" xfId="0" applyFill="1" applyBorder="1"/>
    <xf numFmtId="1" fontId="15" fillId="12" borderId="16" xfId="2" applyNumberFormat="1" applyFont="1" applyFill="1" applyBorder="1" applyAlignment="1">
      <alignment horizontal="center"/>
    </xf>
    <xf numFmtId="0" fontId="0" fillId="12" borderId="14" xfId="0" applyFill="1" applyBorder="1"/>
    <xf numFmtId="0" fontId="15" fillId="16" borderId="24" xfId="0" applyFont="1" applyFill="1" applyBorder="1" applyAlignment="1">
      <alignment horizontal="center"/>
    </xf>
    <xf numFmtId="0" fontId="0" fillId="12" borderId="17" xfId="0" applyFill="1" applyBorder="1"/>
    <xf numFmtId="0" fontId="12" fillId="17" borderId="25" xfId="0" applyFont="1" applyFill="1" applyBorder="1" applyAlignment="1">
      <alignment horizontal="center"/>
    </xf>
    <xf numFmtId="167" fontId="12" fillId="18" borderId="26" xfId="0" applyNumberFormat="1" applyFont="1" applyFill="1" applyBorder="1" applyAlignment="1">
      <alignment horizontal="center"/>
    </xf>
    <xf numFmtId="167" fontId="12" fillId="18" borderId="27" xfId="0" applyNumberFormat="1" applyFont="1" applyFill="1" applyBorder="1" applyAlignment="1">
      <alignment horizontal="center"/>
    </xf>
    <xf numFmtId="0" fontId="12" fillId="17" borderId="28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2" fillId="17" borderId="30" xfId="0" applyFont="1" applyFill="1" applyBorder="1" applyAlignment="1">
      <alignment horizontal="center"/>
    </xf>
    <xf numFmtId="167" fontId="15" fillId="14" borderId="24" xfId="0" applyNumberFormat="1" applyFont="1" applyFill="1" applyBorder="1" applyAlignment="1">
      <alignment horizontal="center"/>
    </xf>
    <xf numFmtId="0" fontId="13" fillId="6" borderId="4" xfId="0" applyFont="1" applyFill="1" applyBorder="1" applyAlignment="1">
      <alignment horizontal="center"/>
    </xf>
    <xf numFmtId="0" fontId="15" fillId="14" borderId="0" xfId="0" applyFont="1" applyFill="1" applyAlignment="1">
      <alignment horizontal="center"/>
    </xf>
    <xf numFmtId="0" fontId="3" fillId="0" borderId="35" xfId="0" applyFont="1" applyBorder="1" applyAlignment="1">
      <alignment horizontal="center"/>
    </xf>
    <xf numFmtId="41" fontId="3" fillId="0" borderId="36" xfId="1" applyFont="1" applyBorder="1" applyAlignment="1">
      <alignment horizontal="center"/>
    </xf>
    <xf numFmtId="164" fontId="0" fillId="0" borderId="20" xfId="0" quotePrefix="1" applyNumberFormat="1" applyBorder="1" applyAlignment="1">
      <alignment horizontal="center"/>
    </xf>
    <xf numFmtId="167" fontId="0" fillId="0" borderId="21" xfId="0" applyNumberFormat="1" applyBorder="1" applyAlignment="1">
      <alignment horizontal="center"/>
    </xf>
    <xf numFmtId="167" fontId="0" fillId="3" borderId="20" xfId="0" applyNumberFormat="1" applyFill="1" applyBorder="1" applyAlignment="1">
      <alignment horizontal="center"/>
    </xf>
    <xf numFmtId="167" fontId="0" fillId="0" borderId="20" xfId="0" applyNumberFormat="1" applyBorder="1" applyAlignment="1">
      <alignment horizontal="center"/>
    </xf>
    <xf numFmtId="167" fontId="0" fillId="0" borderId="20" xfId="0" quotePrefix="1" applyNumberFormat="1" applyBorder="1" applyAlignment="1">
      <alignment horizontal="center"/>
    </xf>
    <xf numFmtId="164" fontId="0" fillId="0" borderId="0" xfId="0" applyNumberFormat="1"/>
    <xf numFmtId="164" fontId="0" fillId="0" borderId="33" xfId="0" applyNumberFormat="1" applyBorder="1"/>
    <xf numFmtId="164" fontId="0" fillId="0" borderId="3" xfId="0" applyNumberFormat="1" applyBorder="1" applyAlignment="1">
      <alignment horizontal="center"/>
    </xf>
    <xf numFmtId="0" fontId="12" fillId="17" borderId="26" xfId="0" applyFont="1" applyFill="1" applyBorder="1" applyAlignment="1">
      <alignment horizontal="center"/>
    </xf>
    <xf numFmtId="1" fontId="12" fillId="18" borderId="29" xfId="2" applyNumberFormat="1" applyFont="1" applyFill="1" applyBorder="1" applyAlignment="1">
      <alignment horizontal="center"/>
    </xf>
    <xf numFmtId="167" fontId="0" fillId="0" borderId="0" xfId="0" applyNumberFormat="1"/>
    <xf numFmtId="164" fontId="0" fillId="3" borderId="0" xfId="0" applyNumberFormat="1" applyFill="1"/>
    <xf numFmtId="164" fontId="5" fillId="3" borderId="0" xfId="0" applyNumberFormat="1" applyFont="1" applyFill="1"/>
    <xf numFmtId="41" fontId="5" fillId="3" borderId="0" xfId="0" applyNumberFormat="1" applyFont="1" applyFill="1"/>
    <xf numFmtId="0" fontId="12" fillId="17" borderId="29" xfId="0" applyFont="1" applyFill="1" applyBorder="1" applyAlignment="1">
      <alignment horizontal="center"/>
    </xf>
    <xf numFmtId="168" fontId="0" fillId="0" borderId="0" xfId="0" applyNumberFormat="1"/>
    <xf numFmtId="0" fontId="12" fillId="17" borderId="38" xfId="0" applyFont="1" applyFill="1" applyBorder="1" applyAlignment="1">
      <alignment horizontal="center"/>
    </xf>
    <xf numFmtId="0" fontId="0" fillId="12" borderId="15" xfId="0" applyFill="1" applyBorder="1"/>
    <xf numFmtId="0" fontId="0" fillId="12" borderId="37" xfId="0" applyFill="1" applyBorder="1"/>
    <xf numFmtId="0" fontId="0" fillId="12" borderId="18" xfId="0" applyFill="1" applyBorder="1"/>
    <xf numFmtId="0" fontId="3" fillId="57" borderId="0" xfId="0" applyFont="1" applyFill="1"/>
    <xf numFmtId="0" fontId="13" fillId="6" borderId="24" xfId="0" applyFont="1" applyFill="1" applyBorder="1" applyAlignment="1">
      <alignment horizontal="center" vertical="center"/>
    </xf>
    <xf numFmtId="0" fontId="13" fillId="6" borderId="24" xfId="0" applyFont="1" applyFill="1" applyBorder="1" applyAlignment="1">
      <alignment horizontal="center"/>
    </xf>
    <xf numFmtId="0" fontId="4" fillId="13" borderId="24" xfId="0" applyFont="1" applyFill="1" applyBorder="1" applyAlignment="1">
      <alignment horizontal="center"/>
    </xf>
    <xf numFmtId="0" fontId="16" fillId="19" borderId="0" xfId="0" applyFont="1" applyFill="1" applyAlignment="1">
      <alignment horizontal="center"/>
    </xf>
    <xf numFmtId="166" fontId="15" fillId="15" borderId="32" xfId="0" applyNumberFormat="1" applyFont="1" applyFill="1" applyBorder="1" applyAlignment="1">
      <alignment horizontal="center"/>
    </xf>
    <xf numFmtId="167" fontId="15" fillId="14" borderId="32" xfId="0" applyNumberFormat="1" applyFont="1" applyFill="1" applyBorder="1" applyAlignment="1">
      <alignment horizontal="center"/>
    </xf>
    <xf numFmtId="0" fontId="3" fillId="12" borderId="13" xfId="0" applyFont="1" applyFill="1" applyBorder="1" applyAlignment="1">
      <alignment horizontal="center"/>
    </xf>
    <xf numFmtId="0" fontId="14" fillId="12" borderId="19" xfId="0" applyFont="1" applyFill="1" applyBorder="1"/>
    <xf numFmtId="164" fontId="53" fillId="7" borderId="24" xfId="0" applyNumberFormat="1" applyFont="1" applyFill="1" applyBorder="1" applyAlignment="1">
      <alignment horizontal="center" vertical="center"/>
    </xf>
    <xf numFmtId="164" fontId="53" fillId="8" borderId="24" xfId="0" applyNumberFormat="1" applyFont="1" applyFill="1" applyBorder="1" applyAlignment="1">
      <alignment horizontal="center" vertical="center"/>
    </xf>
    <xf numFmtId="164" fontId="54" fillId="7" borderId="24" xfId="0" applyNumberFormat="1" applyFont="1" applyFill="1" applyBorder="1" applyAlignment="1">
      <alignment horizontal="center" vertical="center"/>
    </xf>
    <xf numFmtId="164" fontId="55" fillId="7" borderId="10" xfId="0" applyNumberFormat="1" applyFont="1" applyFill="1" applyBorder="1" applyAlignment="1">
      <alignment horizontal="center"/>
    </xf>
    <xf numFmtId="41" fontId="56" fillId="13" borderId="10" xfId="1" applyFont="1" applyFill="1" applyBorder="1" applyAlignment="1">
      <alignment horizontal="center" vertical="center"/>
    </xf>
    <xf numFmtId="0" fontId="13" fillId="6" borderId="3" xfId="0" applyFont="1" applyFill="1" applyBorder="1" applyAlignment="1">
      <alignment horizontal="center" wrapText="1"/>
    </xf>
    <xf numFmtId="41" fontId="3" fillId="0" borderId="13" xfId="1" applyFont="1" applyBorder="1" applyAlignment="1">
      <alignment horizontal="center" vertical="center" wrapText="1"/>
    </xf>
    <xf numFmtId="41" fontId="3" fillId="0" borderId="19" xfId="1" applyFont="1" applyBorder="1" applyAlignment="1">
      <alignment horizontal="center" vertical="center" wrapText="1"/>
    </xf>
    <xf numFmtId="41" fontId="3" fillId="0" borderId="16" xfId="1" applyFont="1" applyBorder="1" applyAlignment="1">
      <alignment horizontal="center" vertical="center" wrapText="1"/>
    </xf>
    <xf numFmtId="41" fontId="3" fillId="0" borderId="15" xfId="1" applyFont="1" applyBorder="1" applyAlignment="1">
      <alignment horizontal="center" vertical="center" wrapText="1"/>
    </xf>
    <xf numFmtId="41" fontId="3" fillId="0" borderId="37" xfId="1" applyFont="1" applyBorder="1" applyAlignment="1">
      <alignment horizontal="center" vertical="center" wrapText="1"/>
    </xf>
    <xf numFmtId="41" fontId="3" fillId="0" borderId="18" xfId="1" applyFont="1" applyBorder="1" applyAlignment="1">
      <alignment horizontal="center" vertical="center" wrapText="1"/>
    </xf>
    <xf numFmtId="164" fontId="0" fillId="0" borderId="2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0" fontId="13" fillId="6" borderId="2" xfId="0" applyFont="1" applyFill="1" applyBorder="1" applyAlignment="1">
      <alignment horizontal="center"/>
    </xf>
    <xf numFmtId="0" fontId="13" fillId="6" borderId="2" xfId="0" applyFont="1" applyFill="1" applyBorder="1" applyAlignment="1">
      <alignment horizontal="center" wrapText="1"/>
    </xf>
    <xf numFmtId="0" fontId="13" fillId="6" borderId="4" xfId="0" applyFont="1" applyFill="1" applyBorder="1" applyAlignment="1">
      <alignment horizontal="center" wrapText="1"/>
    </xf>
    <xf numFmtId="165" fontId="2" fillId="10" borderId="5" xfId="0" applyNumberFormat="1" applyFont="1" applyFill="1" applyBorder="1" applyAlignment="1">
      <alignment horizontal="center" vertical="center"/>
    </xf>
    <xf numFmtId="165" fontId="2" fillId="11" borderId="5" xfId="0" applyNumberFormat="1" applyFont="1" applyFill="1" applyBorder="1" applyAlignment="1">
      <alignment horizontal="center" vertical="center"/>
    </xf>
    <xf numFmtId="165" fontId="8" fillId="11" borderId="5" xfId="0" applyNumberFormat="1" applyFont="1" applyFill="1" applyBorder="1" applyAlignment="1">
      <alignment horizontal="center" vertical="center"/>
    </xf>
    <xf numFmtId="165" fontId="8" fillId="3" borderId="5" xfId="0" applyNumberFormat="1" applyFont="1" applyFill="1" applyBorder="1" applyAlignment="1">
      <alignment horizontal="center" vertical="center"/>
    </xf>
    <xf numFmtId="0" fontId="3" fillId="3" borderId="52" xfId="0" applyFont="1" applyFill="1" applyBorder="1" applyAlignment="1">
      <alignment horizontal="center"/>
    </xf>
    <xf numFmtId="41" fontId="6" fillId="3" borderId="53" xfId="0" applyNumberFormat="1" applyFont="1" applyFill="1" applyBorder="1" applyAlignment="1">
      <alignment horizontal="center" vertical="center"/>
    </xf>
    <xf numFmtId="164" fontId="6" fillId="3" borderId="12" xfId="0" applyNumberFormat="1" applyFont="1" applyFill="1" applyBorder="1" applyAlignment="1">
      <alignment horizontal="center" vertical="center"/>
    </xf>
    <xf numFmtId="164" fontId="4" fillId="3" borderId="12" xfId="0" applyNumberFormat="1" applyFont="1" applyFill="1" applyBorder="1" applyAlignment="1">
      <alignment horizontal="center" vertical="center"/>
    </xf>
    <xf numFmtId="164" fontId="6" fillId="11" borderId="7" xfId="0" applyNumberFormat="1" applyFont="1" applyFill="1" applyBorder="1" applyAlignment="1">
      <alignment horizontal="center" vertical="center"/>
    </xf>
    <xf numFmtId="0" fontId="8" fillId="6" borderId="24" xfId="0" applyFont="1" applyFill="1" applyBorder="1" applyAlignment="1">
      <alignment horizontal="center"/>
    </xf>
    <xf numFmtId="41" fontId="6" fillId="7" borderId="24" xfId="0" applyNumberFormat="1" applyFont="1" applyFill="1" applyBorder="1" applyAlignment="1">
      <alignment horizontal="center" vertical="center"/>
    </xf>
    <xf numFmtId="164" fontId="6" fillId="8" borderId="24" xfId="0" applyNumberFormat="1" applyFont="1" applyFill="1" applyBorder="1" applyAlignment="1">
      <alignment horizontal="center" vertical="center"/>
    </xf>
    <xf numFmtId="41" fontId="4" fillId="9" borderId="24" xfId="1" applyFont="1" applyFill="1" applyBorder="1" applyAlignment="1">
      <alignment horizontal="center" vertical="center"/>
    </xf>
    <xf numFmtId="0" fontId="3" fillId="4" borderId="24" xfId="0" applyFont="1" applyFill="1" applyBorder="1" applyAlignment="1">
      <alignment horizontal="center"/>
    </xf>
    <xf numFmtId="164" fontId="6" fillId="11" borderId="24" xfId="0" applyNumberFormat="1" applyFont="1" applyFill="1" applyBorder="1" applyAlignment="1">
      <alignment horizontal="center" vertical="center"/>
    </xf>
    <xf numFmtId="41" fontId="10" fillId="11" borderId="24" xfId="1" applyFont="1" applyFill="1" applyBorder="1" applyAlignment="1">
      <alignment horizontal="center" vertical="center"/>
    </xf>
    <xf numFmtId="0" fontId="3" fillId="0" borderId="24" xfId="0" applyFont="1" applyBorder="1" applyAlignment="1">
      <alignment horizontal="center"/>
    </xf>
    <xf numFmtId="0" fontId="2" fillId="6" borderId="24" xfId="0" applyFont="1" applyFill="1" applyBorder="1" applyAlignment="1">
      <alignment horizontal="center"/>
    </xf>
    <xf numFmtId="0" fontId="3" fillId="3" borderId="24" xfId="0" applyFont="1" applyFill="1" applyBorder="1" applyAlignment="1">
      <alignment horizontal="center"/>
    </xf>
    <xf numFmtId="164" fontId="6" fillId="3" borderId="24" xfId="0" applyNumberFormat="1" applyFont="1" applyFill="1" applyBorder="1" applyAlignment="1">
      <alignment horizontal="center" vertical="center"/>
    </xf>
    <xf numFmtId="41" fontId="10" fillId="3" borderId="24" xfId="1" applyFont="1" applyFill="1" applyBorder="1" applyAlignment="1">
      <alignment horizontal="center" vertical="center"/>
    </xf>
    <xf numFmtId="0" fontId="0" fillId="0" borderId="24" xfId="0" applyBorder="1"/>
    <xf numFmtId="0" fontId="59" fillId="3" borderId="0" xfId="0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8" fillId="0" borderId="0" xfId="0" applyFont="1" applyAlignment="1">
      <alignment vertical="center"/>
    </xf>
    <xf numFmtId="166" fontId="15" fillId="15" borderId="58" xfId="0" applyNumberFormat="1" applyFont="1" applyFill="1" applyBorder="1" applyAlignment="1">
      <alignment horizontal="center"/>
    </xf>
    <xf numFmtId="166" fontId="15" fillId="15" borderId="59" xfId="0" applyNumberFormat="1" applyFont="1" applyFill="1" applyBorder="1" applyAlignment="1">
      <alignment horizontal="center"/>
    </xf>
    <xf numFmtId="167" fontId="60" fillId="58" borderId="58" xfId="0" applyNumberFormat="1" applyFont="1" applyFill="1" applyBorder="1" applyAlignment="1">
      <alignment horizontal="center"/>
    </xf>
    <xf numFmtId="167" fontId="60" fillId="58" borderId="24" xfId="0" applyNumberFormat="1" applyFont="1" applyFill="1" applyBorder="1" applyAlignment="1">
      <alignment horizontal="center"/>
    </xf>
    <xf numFmtId="167" fontId="15" fillId="14" borderId="58" xfId="0" applyNumberFormat="1" applyFont="1" applyFill="1" applyBorder="1" applyAlignment="1">
      <alignment horizontal="center"/>
    </xf>
    <xf numFmtId="167" fontId="15" fillId="14" borderId="61" xfId="0" applyNumberFormat="1" applyFont="1" applyFill="1" applyBorder="1" applyAlignment="1">
      <alignment horizontal="center"/>
    </xf>
    <xf numFmtId="167" fontId="15" fillId="14" borderId="22" xfId="0" applyNumberFormat="1" applyFont="1" applyFill="1" applyBorder="1" applyAlignment="1">
      <alignment horizontal="center"/>
    </xf>
    <xf numFmtId="167" fontId="10" fillId="59" borderId="58" xfId="0" applyNumberFormat="1" applyFont="1" applyFill="1" applyBorder="1" applyAlignment="1">
      <alignment horizontal="center"/>
    </xf>
    <xf numFmtId="167" fontId="10" fillId="59" borderId="24" xfId="0" applyNumberFormat="1" applyFont="1" applyFill="1" applyBorder="1" applyAlignment="1">
      <alignment horizontal="center"/>
    </xf>
    <xf numFmtId="167" fontId="10" fillId="59" borderId="61" xfId="0" applyNumberFormat="1" applyFont="1" applyFill="1" applyBorder="1" applyAlignment="1">
      <alignment horizontal="center"/>
    </xf>
    <xf numFmtId="167" fontId="10" fillId="0" borderId="58" xfId="0" applyNumberFormat="1" applyFont="1" applyBorder="1" applyAlignment="1">
      <alignment horizontal="center"/>
    </xf>
    <xf numFmtId="167" fontId="10" fillId="0" borderId="24" xfId="0" applyNumberFormat="1" applyFont="1" applyBorder="1" applyAlignment="1">
      <alignment horizontal="center"/>
    </xf>
    <xf numFmtId="167" fontId="10" fillId="0" borderId="31" xfId="0" applyNumberFormat="1" applyFont="1" applyBorder="1" applyAlignment="1">
      <alignment horizontal="center"/>
    </xf>
    <xf numFmtId="0" fontId="10" fillId="0" borderId="0" xfId="0" applyFont="1"/>
    <xf numFmtId="0" fontId="53" fillId="17" borderId="28" xfId="0" applyFont="1" applyFill="1" applyBorder="1" applyAlignment="1">
      <alignment horizontal="center"/>
    </xf>
    <xf numFmtId="0" fontId="53" fillId="17" borderId="0" xfId="0" applyFont="1" applyFill="1" applyAlignment="1">
      <alignment horizontal="center"/>
    </xf>
    <xf numFmtId="167" fontId="10" fillId="59" borderId="32" xfId="0" applyNumberFormat="1" applyFont="1" applyFill="1" applyBorder="1" applyAlignment="1">
      <alignment horizontal="center"/>
    </xf>
    <xf numFmtId="167" fontId="10" fillId="59" borderId="31" xfId="0" applyNumberFormat="1" applyFont="1" applyFill="1" applyBorder="1" applyAlignment="1">
      <alignment horizontal="center"/>
    </xf>
    <xf numFmtId="0" fontId="53" fillId="17" borderId="30" xfId="0" applyFont="1" applyFill="1" applyBorder="1" applyAlignment="1">
      <alignment horizontal="center"/>
    </xf>
    <xf numFmtId="0" fontId="53" fillId="17" borderId="62" xfId="0" applyFont="1" applyFill="1" applyBorder="1" applyAlignment="1">
      <alignment horizontal="center"/>
    </xf>
    <xf numFmtId="0" fontId="27" fillId="0" borderId="0" xfId="0" applyFont="1"/>
    <xf numFmtId="167" fontId="12" fillId="58" borderId="58" xfId="0" applyNumberFormat="1" applyFont="1" applyFill="1" applyBorder="1" applyAlignment="1">
      <alignment horizontal="center"/>
    </xf>
    <xf numFmtId="167" fontId="10" fillId="59" borderId="35" xfId="0" applyNumberFormat="1" applyFont="1" applyFill="1" applyBorder="1" applyAlignment="1">
      <alignment horizontal="center"/>
    </xf>
    <xf numFmtId="167" fontId="10" fillId="59" borderId="56" xfId="0" applyNumberFormat="1" applyFont="1" applyFill="1" applyBorder="1" applyAlignment="1">
      <alignment horizontal="center"/>
    </xf>
    <xf numFmtId="167" fontId="10" fillId="59" borderId="36" xfId="0" applyNumberFormat="1" applyFont="1" applyFill="1" applyBorder="1" applyAlignment="1">
      <alignment horizontal="center"/>
    </xf>
    <xf numFmtId="167" fontId="10" fillId="0" borderId="35" xfId="0" applyNumberFormat="1" applyFont="1" applyBorder="1" applyAlignment="1">
      <alignment horizontal="center"/>
    </xf>
    <xf numFmtId="167" fontId="10" fillId="0" borderId="56" xfId="0" applyNumberFormat="1" applyFont="1" applyBorder="1" applyAlignment="1">
      <alignment horizontal="center"/>
    </xf>
    <xf numFmtId="0" fontId="10" fillId="0" borderId="19" xfId="0" applyFont="1" applyBorder="1"/>
    <xf numFmtId="167" fontId="10" fillId="0" borderId="32" xfId="0" applyNumberFormat="1" applyFont="1" applyBorder="1" applyAlignment="1">
      <alignment horizontal="center"/>
    </xf>
    <xf numFmtId="167" fontId="10" fillId="0" borderId="68" xfId="0" applyNumberFormat="1" applyFont="1" applyBorder="1" applyAlignment="1">
      <alignment horizontal="center"/>
    </xf>
    <xf numFmtId="167" fontId="10" fillId="0" borderId="69" xfId="0" applyNumberFormat="1" applyFont="1" applyBorder="1" applyAlignment="1">
      <alignment horizontal="center"/>
    </xf>
    <xf numFmtId="167" fontId="10" fillId="0" borderId="70" xfId="0" applyNumberFormat="1" applyFont="1" applyBorder="1" applyAlignment="1">
      <alignment horizontal="center"/>
    </xf>
    <xf numFmtId="167" fontId="10" fillId="59" borderId="68" xfId="0" applyNumberFormat="1" applyFont="1" applyFill="1" applyBorder="1" applyAlignment="1">
      <alignment horizontal="center"/>
    </xf>
    <xf numFmtId="167" fontId="10" fillId="59" borderId="69" xfId="0" applyNumberFormat="1" applyFont="1" applyFill="1" applyBorder="1" applyAlignment="1">
      <alignment horizontal="center"/>
    </xf>
    <xf numFmtId="0" fontId="10" fillId="0" borderId="37" xfId="0" applyFont="1" applyBorder="1"/>
    <xf numFmtId="167" fontId="10" fillId="59" borderId="71" xfId="0" applyNumberFormat="1" applyFont="1" applyFill="1" applyBorder="1" applyAlignment="1">
      <alignment horizontal="center"/>
    </xf>
    <xf numFmtId="167" fontId="10" fillId="59" borderId="72" xfId="0" applyNumberFormat="1" applyFont="1" applyFill="1" applyBorder="1" applyAlignment="1">
      <alignment horizontal="center"/>
    </xf>
    <xf numFmtId="167" fontId="10" fillId="59" borderId="73" xfId="0" applyNumberFormat="1" applyFont="1" applyFill="1" applyBorder="1" applyAlignment="1">
      <alignment horizontal="center"/>
    </xf>
    <xf numFmtId="167" fontId="10" fillId="59" borderId="74" xfId="0" applyNumberFormat="1" applyFont="1" applyFill="1" applyBorder="1" applyAlignment="1">
      <alignment horizontal="center"/>
    </xf>
    <xf numFmtId="167" fontId="10" fillId="0" borderId="72" xfId="0" applyNumberFormat="1" applyFont="1" applyBorder="1" applyAlignment="1">
      <alignment horizontal="center"/>
    </xf>
    <xf numFmtId="167" fontId="10" fillId="0" borderId="73" xfId="0" applyNumberFormat="1" applyFont="1" applyBorder="1" applyAlignment="1">
      <alignment horizontal="center"/>
    </xf>
    <xf numFmtId="0" fontId="61" fillId="0" borderId="0" xfId="0" applyFont="1"/>
    <xf numFmtId="0" fontId="61" fillId="0" borderId="62" xfId="0" applyFont="1" applyBorder="1"/>
    <xf numFmtId="167" fontId="60" fillId="58" borderId="31" xfId="0" applyNumberFormat="1" applyFont="1" applyFill="1" applyBorder="1" applyAlignment="1">
      <alignment horizontal="center"/>
    </xf>
    <xf numFmtId="167" fontId="15" fillId="14" borderId="59" xfId="0" applyNumberFormat="1" applyFont="1" applyFill="1" applyBorder="1" applyAlignment="1">
      <alignment horizontal="center"/>
    </xf>
    <xf numFmtId="166" fontId="15" fillId="15" borderId="24" xfId="0" applyNumberFormat="1" applyFont="1" applyFill="1" applyBorder="1" applyAlignment="1">
      <alignment horizontal="center"/>
    </xf>
    <xf numFmtId="167" fontId="10" fillId="0" borderId="57" xfId="0" applyNumberFormat="1" applyFont="1" applyBorder="1" applyAlignment="1">
      <alignment horizontal="center"/>
    </xf>
    <xf numFmtId="167" fontId="10" fillId="59" borderId="70" xfId="0" applyNumberFormat="1" applyFont="1" applyFill="1" applyBorder="1" applyAlignment="1">
      <alignment horizontal="center"/>
    </xf>
    <xf numFmtId="167" fontId="10" fillId="0" borderId="30" xfId="0" applyNumberFormat="1" applyFont="1" applyBorder="1" applyAlignment="1">
      <alignment horizontal="center"/>
    </xf>
    <xf numFmtId="167" fontId="15" fillId="14" borderId="31" xfId="0" applyNumberFormat="1" applyFont="1" applyFill="1" applyBorder="1" applyAlignment="1">
      <alignment horizontal="center"/>
    </xf>
    <xf numFmtId="1" fontId="60" fillId="58" borderId="58" xfId="0" applyNumberFormat="1" applyFont="1" applyFill="1" applyBorder="1" applyAlignment="1">
      <alignment horizontal="center"/>
    </xf>
    <xf numFmtId="1" fontId="10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62" fillId="3" borderId="3" xfId="0" applyFont="1" applyFill="1" applyBorder="1" applyAlignment="1">
      <alignment horizontal="center" vertical="center"/>
    </xf>
    <xf numFmtId="0" fontId="63" fillId="3" borderId="0" xfId="0" applyFont="1" applyFill="1" applyAlignment="1">
      <alignment horizontal="left" vertical="center"/>
    </xf>
    <xf numFmtId="0" fontId="64" fillId="3" borderId="0" xfId="0" applyFont="1" applyFill="1" applyAlignment="1">
      <alignment horizontal="center" vertical="center"/>
    </xf>
    <xf numFmtId="0" fontId="62" fillId="3" borderId="0" xfId="0" applyFont="1" applyFill="1" applyAlignment="1">
      <alignment horizontal="center" vertical="center"/>
    </xf>
    <xf numFmtId="0" fontId="3" fillId="3" borderId="3" xfId="0" applyFont="1" applyFill="1" applyBorder="1" applyAlignment="1">
      <alignment horizontal="center" wrapText="1"/>
    </xf>
    <xf numFmtId="1" fontId="60" fillId="58" borderId="24" xfId="0" applyNumberFormat="1" applyFont="1" applyFill="1" applyBorder="1" applyAlignment="1">
      <alignment horizontal="center"/>
    </xf>
    <xf numFmtId="1" fontId="60" fillId="58" borderId="31" xfId="0" applyNumberFormat="1" applyFont="1" applyFill="1" applyBorder="1" applyAlignment="1">
      <alignment horizontal="center"/>
    </xf>
    <xf numFmtId="1" fontId="10" fillId="59" borderId="58" xfId="0" applyNumberFormat="1" applyFont="1" applyFill="1" applyBorder="1" applyAlignment="1">
      <alignment horizontal="center"/>
    </xf>
    <xf numFmtId="1" fontId="10" fillId="59" borderId="24" xfId="0" applyNumberFormat="1" applyFont="1" applyFill="1" applyBorder="1" applyAlignment="1">
      <alignment horizontal="center"/>
    </xf>
    <xf numFmtId="1" fontId="10" fillId="59" borderId="61" xfId="0" applyNumberFormat="1" applyFont="1" applyFill="1" applyBorder="1" applyAlignment="1">
      <alignment horizontal="center"/>
    </xf>
    <xf numFmtId="1" fontId="10" fillId="0" borderId="58" xfId="0" applyNumberFormat="1" applyFont="1" applyBorder="1" applyAlignment="1">
      <alignment horizontal="center"/>
    </xf>
    <xf numFmtId="1" fontId="10" fillId="0" borderId="24" xfId="0" applyNumberFormat="1" applyFont="1" applyBorder="1" applyAlignment="1">
      <alignment horizontal="center"/>
    </xf>
    <xf numFmtId="1" fontId="10" fillId="0" borderId="31" xfId="0" applyNumberFormat="1" applyFont="1" applyBorder="1" applyAlignment="1">
      <alignment horizontal="center"/>
    </xf>
    <xf numFmtId="1" fontId="10" fillId="59" borderId="32" xfId="0" applyNumberFormat="1" applyFont="1" applyFill="1" applyBorder="1" applyAlignment="1">
      <alignment horizontal="center"/>
    </xf>
    <xf numFmtId="1" fontId="10" fillId="59" borderId="31" xfId="0" applyNumberFormat="1" applyFont="1" applyFill="1" applyBorder="1" applyAlignment="1">
      <alignment horizontal="center"/>
    </xf>
    <xf numFmtId="41" fontId="27" fillId="7" borderId="24" xfId="0" applyNumberFormat="1" applyFont="1" applyFill="1" applyBorder="1" applyAlignment="1">
      <alignment horizontal="center" vertical="center"/>
    </xf>
    <xf numFmtId="41" fontId="10" fillId="7" borderId="24" xfId="0" applyNumberFormat="1" applyFont="1" applyFill="1" applyBorder="1" applyAlignment="1">
      <alignment horizontal="center" vertical="center"/>
    </xf>
    <xf numFmtId="1" fontId="10" fillId="0" borderId="32" xfId="0" applyNumberFormat="1" applyFont="1" applyBorder="1" applyAlignment="1">
      <alignment horizontal="center"/>
    </xf>
    <xf numFmtId="0" fontId="53" fillId="0" borderId="28" xfId="0" applyFont="1" applyBorder="1" applyAlignment="1">
      <alignment horizontal="center"/>
    </xf>
    <xf numFmtId="0" fontId="53" fillId="0" borderId="0" xfId="0" applyFont="1" applyAlignment="1">
      <alignment horizontal="center"/>
    </xf>
    <xf numFmtId="164" fontId="6" fillId="11" borderId="12" xfId="0" applyNumberFormat="1" applyFont="1" applyFill="1" applyBorder="1" applyAlignment="1">
      <alignment horizontal="center" vertical="center"/>
    </xf>
    <xf numFmtId="41" fontId="10" fillId="11" borderId="76" xfId="1" applyFont="1" applyFill="1" applyBorder="1" applyAlignment="1">
      <alignment horizontal="center" vertical="center"/>
    </xf>
    <xf numFmtId="165" fontId="8" fillId="11" borderId="77" xfId="0" applyNumberFormat="1" applyFont="1" applyFill="1" applyBorder="1" applyAlignment="1">
      <alignment horizontal="center" vertical="center"/>
    </xf>
    <xf numFmtId="165" fontId="8" fillId="11" borderId="78" xfId="0" applyNumberFormat="1" applyFont="1" applyFill="1" applyBorder="1" applyAlignment="1">
      <alignment horizontal="center" vertical="center"/>
    </xf>
    <xf numFmtId="165" fontId="8" fillId="11" borderId="24" xfId="0" applyNumberFormat="1" applyFont="1" applyFill="1" applyBorder="1" applyAlignment="1">
      <alignment horizontal="center" vertical="center"/>
    </xf>
    <xf numFmtId="0" fontId="10" fillId="11" borderId="24" xfId="0" applyFont="1" applyFill="1" applyBorder="1" applyAlignment="1">
      <alignment horizontal="center"/>
    </xf>
    <xf numFmtId="41" fontId="27" fillId="11" borderId="24" xfId="1" applyFont="1" applyFill="1" applyBorder="1" applyAlignment="1">
      <alignment horizontal="center" vertical="center"/>
    </xf>
    <xf numFmtId="1" fontId="8" fillId="59" borderId="24" xfId="0" applyNumberFormat="1" applyFont="1" applyFill="1" applyBorder="1" applyAlignment="1">
      <alignment horizontal="center"/>
    </xf>
    <xf numFmtId="1" fontId="10" fillId="0" borderId="72" xfId="0" applyNumberFormat="1" applyFont="1" applyBorder="1" applyAlignment="1">
      <alignment horizontal="center"/>
    </xf>
    <xf numFmtId="1" fontId="10" fillId="0" borderId="73" xfId="0" applyNumberFormat="1" applyFont="1" applyBorder="1" applyAlignment="1">
      <alignment horizontal="center"/>
    </xf>
    <xf numFmtId="1" fontId="10" fillId="0" borderId="30" xfId="0" applyNumberFormat="1" applyFont="1" applyBorder="1" applyAlignment="1">
      <alignment horizontal="center"/>
    </xf>
    <xf numFmtId="1" fontId="10" fillId="0" borderId="38" xfId="0" applyNumberFormat="1" applyFont="1" applyBorder="1" applyAlignment="1">
      <alignment horizontal="center"/>
    </xf>
    <xf numFmtId="1" fontId="8" fillId="59" borderId="73" xfId="0" applyNumberFormat="1" applyFont="1" applyFill="1" applyBorder="1" applyAlignment="1">
      <alignment horizontal="center"/>
    </xf>
    <xf numFmtId="1" fontId="8" fillId="0" borderId="24" xfId="0" applyNumberFormat="1" applyFont="1" applyBorder="1" applyAlignment="1">
      <alignment horizontal="center"/>
    </xf>
    <xf numFmtId="1" fontId="8" fillId="0" borderId="31" xfId="0" applyNumberFormat="1" applyFont="1" applyBorder="1" applyAlignment="1">
      <alignment horizontal="center"/>
    </xf>
    <xf numFmtId="1" fontId="8" fillId="59" borderId="31" xfId="0" applyNumberFormat="1" applyFont="1" applyFill="1" applyBorder="1" applyAlignment="1">
      <alignment horizontal="center"/>
    </xf>
    <xf numFmtId="167" fontId="60" fillId="58" borderId="32" xfId="0" applyNumberFormat="1" applyFont="1" applyFill="1" applyBorder="1" applyAlignment="1">
      <alignment horizontal="center"/>
    </xf>
    <xf numFmtId="167" fontId="60" fillId="58" borderId="22" xfId="0" applyNumberFormat="1" applyFont="1" applyFill="1" applyBorder="1" applyAlignment="1">
      <alignment horizontal="center"/>
    </xf>
    <xf numFmtId="167" fontId="10" fillId="59" borderId="76" xfId="0" applyNumberFormat="1" applyFont="1" applyFill="1" applyBorder="1" applyAlignment="1">
      <alignment horizontal="center"/>
    </xf>
    <xf numFmtId="167" fontId="10" fillId="59" borderId="25" xfId="0" applyNumberFormat="1" applyFont="1" applyFill="1" applyBorder="1" applyAlignment="1">
      <alignment horizontal="center"/>
    </xf>
    <xf numFmtId="167" fontId="10" fillId="0" borderId="29" xfId="0" applyNumberFormat="1" applyFont="1" applyBorder="1" applyAlignment="1">
      <alignment horizontal="center"/>
    </xf>
    <xf numFmtId="167" fontId="10" fillId="0" borderId="27" xfId="0" applyNumberFormat="1" applyFont="1" applyBorder="1" applyAlignment="1">
      <alignment horizontal="center"/>
    </xf>
    <xf numFmtId="167" fontId="10" fillId="0" borderId="28" xfId="0" applyNumberFormat="1" applyFont="1" applyBorder="1" applyAlignment="1">
      <alignment horizontal="center"/>
    </xf>
    <xf numFmtId="167" fontId="10" fillId="3" borderId="29" xfId="0" applyNumberFormat="1" applyFont="1" applyFill="1" applyBorder="1" applyAlignment="1">
      <alignment horizontal="center"/>
    </xf>
    <xf numFmtId="167" fontId="10" fillId="3" borderId="27" xfId="0" applyNumberFormat="1" applyFont="1" applyFill="1" applyBorder="1" applyAlignment="1">
      <alignment horizontal="center"/>
    </xf>
    <xf numFmtId="167" fontId="10" fillId="3" borderId="24" xfId="0" applyNumberFormat="1" applyFont="1" applyFill="1" applyBorder="1" applyAlignment="1">
      <alignment horizontal="center"/>
    </xf>
    <xf numFmtId="0" fontId="15" fillId="18" borderId="0" xfId="0" applyFont="1" applyFill="1" applyAlignment="1">
      <alignment horizontal="center" vertical="center"/>
    </xf>
    <xf numFmtId="167" fontId="10" fillId="3" borderId="0" xfId="0" applyNumberFormat="1" applyFont="1" applyFill="1" applyAlignment="1">
      <alignment horizontal="center"/>
    </xf>
    <xf numFmtId="0" fontId="10" fillId="3" borderId="0" xfId="0" applyFont="1" applyFill="1"/>
    <xf numFmtId="41" fontId="0" fillId="7" borderId="24" xfId="0" applyNumberFormat="1" applyFill="1" applyBorder="1" applyAlignment="1">
      <alignment horizontal="center" vertical="center"/>
    </xf>
    <xf numFmtId="1" fontId="8" fillId="59" borderId="30" xfId="0" applyNumberFormat="1" applyFont="1" applyFill="1" applyBorder="1" applyAlignment="1">
      <alignment horizontal="center"/>
    </xf>
    <xf numFmtId="164" fontId="27" fillId="8" borderId="24" xfId="0" applyNumberFormat="1" applyFont="1" applyFill="1" applyBorder="1" applyAlignment="1">
      <alignment horizontal="center" vertical="center"/>
    </xf>
    <xf numFmtId="0" fontId="66" fillId="6" borderId="24" xfId="0" applyFont="1" applyFill="1" applyBorder="1" applyAlignment="1">
      <alignment horizontal="center"/>
    </xf>
    <xf numFmtId="41" fontId="27" fillId="9" borderId="24" xfId="1" applyFont="1" applyFill="1" applyBorder="1" applyAlignment="1">
      <alignment horizontal="center" vertical="center"/>
    </xf>
    <xf numFmtId="167" fontId="8" fillId="3" borderId="27" xfId="0" applyNumberFormat="1" applyFont="1" applyFill="1" applyBorder="1" applyAlignment="1">
      <alignment horizontal="center"/>
    </xf>
    <xf numFmtId="167" fontId="8" fillId="3" borderId="28" xfId="0" applyNumberFormat="1" applyFont="1" applyFill="1" applyBorder="1" applyAlignment="1">
      <alignment horizontal="center"/>
    </xf>
    <xf numFmtId="167" fontId="8" fillId="3" borderId="24" xfId="0" applyNumberFormat="1" applyFont="1" applyFill="1" applyBorder="1" applyAlignment="1">
      <alignment horizontal="center"/>
    </xf>
    <xf numFmtId="167" fontId="8" fillId="3" borderId="31" xfId="0" applyNumberFormat="1" applyFont="1" applyFill="1" applyBorder="1" applyAlignment="1">
      <alignment horizontal="center"/>
    </xf>
    <xf numFmtId="0" fontId="3" fillId="6" borderId="24" xfId="0" applyFont="1" applyFill="1" applyBorder="1" applyAlignment="1">
      <alignment horizontal="center"/>
    </xf>
    <xf numFmtId="0" fontId="15" fillId="15" borderId="24" xfId="0" applyFont="1" applyFill="1" applyBorder="1" applyAlignment="1">
      <alignment horizontal="center"/>
    </xf>
    <xf numFmtId="166" fontId="67" fillId="0" borderId="0" xfId="0" applyNumberFormat="1" applyFont="1" applyAlignment="1">
      <alignment horizontal="center"/>
    </xf>
    <xf numFmtId="1" fontId="60" fillId="0" borderId="0" xfId="0" applyNumberFormat="1" applyFont="1" applyAlignment="1">
      <alignment horizontal="center"/>
    </xf>
    <xf numFmtId="167" fontId="67" fillId="0" borderId="0" xfId="0" applyNumberFormat="1" applyFont="1" applyAlignment="1">
      <alignment horizontal="center"/>
    </xf>
    <xf numFmtId="1" fontId="2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27" fillId="0" borderId="0" xfId="0" applyNumberFormat="1" applyFont="1"/>
    <xf numFmtId="166" fontId="1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center"/>
    </xf>
    <xf numFmtId="167" fontId="15" fillId="0" borderId="0" xfId="0" applyNumberFormat="1" applyFont="1" applyAlignment="1">
      <alignment horizontal="center"/>
    </xf>
    <xf numFmtId="167" fontId="10" fillId="0" borderId="0" xfId="0" applyNumberFormat="1" applyFont="1" applyAlignment="1">
      <alignment horizontal="center"/>
    </xf>
    <xf numFmtId="167" fontId="8" fillId="0" borderId="0" xfId="0" applyNumberFormat="1" applyFont="1" applyAlignment="1">
      <alignment horizontal="center"/>
    </xf>
    <xf numFmtId="167" fontId="12" fillId="0" borderId="0" xfId="0" applyNumberFormat="1" applyFont="1" applyAlignment="1">
      <alignment horizontal="center"/>
    </xf>
    <xf numFmtId="167" fontId="12" fillId="18" borderId="29" xfId="0" applyNumberFormat="1" applyFont="1" applyFill="1" applyBorder="1" applyAlignment="1">
      <alignment horizontal="center"/>
    </xf>
    <xf numFmtId="167" fontId="12" fillId="18" borderId="73" xfId="0" applyNumberFormat="1" applyFont="1" applyFill="1" applyBorder="1" applyAlignment="1">
      <alignment horizontal="center"/>
    </xf>
    <xf numFmtId="166" fontId="16" fillId="0" borderId="0" xfId="0" applyNumberFormat="1" applyFont="1" applyAlignment="1">
      <alignment horizontal="center"/>
    </xf>
    <xf numFmtId="167" fontId="16" fillId="0" borderId="0" xfId="0" applyNumberFormat="1" applyFont="1" applyAlignment="1">
      <alignment horizontal="center"/>
    </xf>
    <xf numFmtId="1" fontId="69" fillId="0" borderId="0" xfId="2" applyNumberFormat="1" applyFont="1" applyFill="1" applyBorder="1" applyAlignment="1">
      <alignment horizontal="center"/>
    </xf>
    <xf numFmtId="167" fontId="60" fillId="58" borderId="59" xfId="0" applyNumberFormat="1" applyFont="1" applyFill="1" applyBorder="1" applyAlignment="1">
      <alignment horizontal="center"/>
    </xf>
    <xf numFmtId="1" fontId="10" fillId="59" borderId="76" xfId="0" applyNumberFormat="1" applyFont="1" applyFill="1" applyBorder="1" applyAlignment="1">
      <alignment horizontal="center"/>
    </xf>
    <xf numFmtId="1" fontId="10" fillId="59" borderId="25" xfId="0" applyNumberFormat="1" applyFont="1" applyFill="1" applyBorder="1" applyAlignment="1">
      <alignment horizontal="center"/>
    </xf>
    <xf numFmtId="0" fontId="3" fillId="0" borderId="0" xfId="0" applyFont="1"/>
    <xf numFmtId="167" fontId="70" fillId="0" borderId="0" xfId="0" applyNumberFormat="1" applyFont="1" applyAlignment="1">
      <alignment horizontal="center"/>
    </xf>
    <xf numFmtId="12" fontId="10" fillId="7" borderId="24" xfId="0" applyNumberFormat="1" applyFont="1" applyFill="1" applyBorder="1" applyAlignment="1">
      <alignment horizontal="center" vertical="center"/>
    </xf>
    <xf numFmtId="1" fontId="10" fillId="7" borderId="24" xfId="0" applyNumberFormat="1" applyFont="1" applyFill="1" applyBorder="1" applyAlignment="1">
      <alignment horizontal="center" vertical="center"/>
    </xf>
    <xf numFmtId="1" fontId="60" fillId="58" borderId="76" xfId="0" applyNumberFormat="1" applyFont="1" applyFill="1" applyBorder="1" applyAlignment="1">
      <alignment horizontal="center"/>
    </xf>
    <xf numFmtId="167" fontId="60" fillId="58" borderId="76" xfId="0" applyNumberFormat="1" applyFont="1" applyFill="1" applyBorder="1" applyAlignment="1">
      <alignment horizontal="center"/>
    </xf>
    <xf numFmtId="167" fontId="15" fillId="14" borderId="73" xfId="0" applyNumberFormat="1" applyFont="1" applyFill="1" applyBorder="1" applyAlignment="1">
      <alignment horizontal="center"/>
    </xf>
    <xf numFmtId="167" fontId="15" fillId="14" borderId="30" xfId="0" applyNumberFormat="1" applyFont="1" applyFill="1" applyBorder="1" applyAlignment="1">
      <alignment horizontal="center"/>
    </xf>
    <xf numFmtId="1" fontId="60" fillId="58" borderId="56" xfId="0" applyNumberFormat="1" applyFont="1" applyFill="1" applyBorder="1" applyAlignment="1">
      <alignment horizontal="center"/>
    </xf>
    <xf numFmtId="167" fontId="60" fillId="58" borderId="56" xfId="0" applyNumberFormat="1" applyFont="1" applyFill="1" applyBorder="1" applyAlignment="1">
      <alignment horizontal="center"/>
    </xf>
    <xf numFmtId="167" fontId="60" fillId="58" borderId="36" xfId="0" applyNumberFormat="1" applyFont="1" applyFill="1" applyBorder="1" applyAlignment="1">
      <alignment horizontal="center"/>
    </xf>
    <xf numFmtId="167" fontId="60" fillId="58" borderId="61" xfId="0" applyNumberFormat="1" applyFont="1" applyFill="1" applyBorder="1" applyAlignment="1">
      <alignment horizontal="center"/>
    </xf>
    <xf numFmtId="1" fontId="60" fillId="58" borderId="69" xfId="0" applyNumberFormat="1" applyFont="1" applyFill="1" applyBorder="1" applyAlignment="1">
      <alignment horizontal="center"/>
    </xf>
    <xf numFmtId="167" fontId="60" fillId="58" borderId="69" xfId="0" applyNumberFormat="1" applyFont="1" applyFill="1" applyBorder="1" applyAlignment="1">
      <alignment horizontal="center"/>
    </xf>
    <xf numFmtId="167" fontId="60" fillId="58" borderId="21" xfId="0" applyNumberFormat="1" applyFont="1" applyFill="1" applyBorder="1" applyAlignment="1">
      <alignment horizontal="center"/>
    </xf>
    <xf numFmtId="166" fontId="15" fillId="15" borderId="76" xfId="0" applyNumberFormat="1" applyFont="1" applyFill="1" applyBorder="1" applyAlignment="1">
      <alignment horizontal="center"/>
    </xf>
    <xf numFmtId="1" fontId="60" fillId="58" borderId="61" xfId="0" applyNumberFormat="1" applyFont="1" applyFill="1" applyBorder="1" applyAlignment="1">
      <alignment horizontal="center"/>
    </xf>
    <xf numFmtId="167" fontId="60" fillId="58" borderId="83" xfId="0" applyNumberFormat="1" applyFont="1" applyFill="1" applyBorder="1" applyAlignment="1">
      <alignment horizontal="center"/>
    </xf>
    <xf numFmtId="0" fontId="15" fillId="14" borderId="31" xfId="0" applyFont="1" applyFill="1" applyBorder="1" applyAlignment="1">
      <alignment horizontal="center"/>
    </xf>
    <xf numFmtId="0" fontId="15" fillId="14" borderId="32" xfId="0" applyFont="1" applyFill="1" applyBorder="1" applyAlignment="1">
      <alignment horizontal="center"/>
    </xf>
    <xf numFmtId="0" fontId="8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12" fillId="17" borderId="25" xfId="0" applyFont="1" applyFill="1" applyBorder="1" applyAlignment="1">
      <alignment horizontal="center"/>
    </xf>
    <xf numFmtId="0" fontId="12" fillId="17" borderId="26" xfId="0" applyFont="1" applyFill="1" applyBorder="1" applyAlignment="1">
      <alignment horizontal="center"/>
    </xf>
    <xf numFmtId="0" fontId="12" fillId="17" borderId="28" xfId="0" applyFont="1" applyFill="1" applyBorder="1" applyAlignment="1">
      <alignment horizontal="center"/>
    </xf>
    <xf numFmtId="0" fontId="12" fillId="17" borderId="29" xfId="0" applyFont="1" applyFill="1" applyBorder="1" applyAlignment="1">
      <alignment horizontal="center"/>
    </xf>
    <xf numFmtId="0" fontId="12" fillId="17" borderId="30" xfId="0" applyFont="1" applyFill="1" applyBorder="1" applyAlignment="1">
      <alignment horizontal="center"/>
    </xf>
    <xf numFmtId="0" fontId="12" fillId="17" borderId="38" xfId="0" applyFont="1" applyFill="1" applyBorder="1" applyAlignment="1">
      <alignment horizontal="center"/>
    </xf>
    <xf numFmtId="0" fontId="65" fillId="3" borderId="24" xfId="0" applyFont="1" applyFill="1" applyBorder="1" applyAlignment="1">
      <alignment horizontal="center" vertical="center"/>
    </xf>
    <xf numFmtId="0" fontId="65" fillId="3" borderId="31" xfId="0" applyFont="1" applyFill="1" applyBorder="1" applyAlignment="1">
      <alignment horizontal="center" vertical="center"/>
    </xf>
    <xf numFmtId="0" fontId="65" fillId="3" borderId="22" xfId="0" applyFont="1" applyFill="1" applyBorder="1" applyAlignment="1">
      <alignment horizontal="center" vertical="center"/>
    </xf>
    <xf numFmtId="0" fontId="65" fillId="3" borderId="32" xfId="0" applyFont="1" applyFill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/>
    </xf>
    <xf numFmtId="164" fontId="11" fillId="0" borderId="32" xfId="0" applyNumberFormat="1" applyFont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23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2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3" fillId="6" borderId="33" xfId="0" applyFont="1" applyFill="1" applyBorder="1" applyAlignment="1">
      <alignment horizontal="center"/>
    </xf>
    <xf numFmtId="0" fontId="13" fillId="6" borderId="34" xfId="0" applyFont="1" applyFill="1" applyBorder="1" applyAlignment="1">
      <alignment horizontal="center"/>
    </xf>
    <xf numFmtId="0" fontId="8" fillId="5" borderId="6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0" fontId="0" fillId="12" borderId="13" xfId="0" applyFill="1" applyBorder="1" applyAlignment="1">
      <alignment horizontal="center" vertical="center" wrapText="1"/>
    </xf>
    <xf numFmtId="0" fontId="0" fillId="12" borderId="16" xfId="0" applyFill="1" applyBorder="1" applyAlignment="1">
      <alignment horizontal="center" vertical="center" wrapText="1"/>
    </xf>
    <xf numFmtId="0" fontId="0" fillId="12" borderId="14" xfId="0" applyFill="1" applyBorder="1" applyAlignment="1">
      <alignment horizontal="center" vertical="center" wrapText="1"/>
    </xf>
    <xf numFmtId="0" fontId="0" fillId="12" borderId="17" xfId="0" applyFill="1" applyBorder="1" applyAlignment="1">
      <alignment horizontal="center" vertical="center" wrapText="1"/>
    </xf>
    <xf numFmtId="0" fontId="0" fillId="12" borderId="15" xfId="0" applyFill="1" applyBorder="1" applyAlignment="1">
      <alignment horizontal="center" vertical="center" wrapText="1"/>
    </xf>
    <xf numFmtId="0" fontId="0" fillId="12" borderId="18" xfId="0" applyFill="1" applyBorder="1" applyAlignment="1">
      <alignment horizontal="center" vertical="center" wrapText="1"/>
    </xf>
    <xf numFmtId="0" fontId="8" fillId="5" borderId="24" xfId="0" applyFont="1" applyFill="1" applyBorder="1" applyAlignment="1">
      <alignment horizontal="center"/>
    </xf>
    <xf numFmtId="0" fontId="3" fillId="5" borderId="24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58" fillId="5" borderId="13" xfId="0" applyFont="1" applyFill="1" applyBorder="1" applyAlignment="1">
      <alignment horizontal="center" vertical="center"/>
    </xf>
    <xf numFmtId="0" fontId="58" fillId="5" borderId="14" xfId="0" applyFont="1" applyFill="1" applyBorder="1" applyAlignment="1">
      <alignment horizontal="center" vertical="center"/>
    </xf>
    <xf numFmtId="0" fontId="58" fillId="5" borderId="15" xfId="0" applyFont="1" applyFill="1" applyBorder="1" applyAlignment="1">
      <alignment horizontal="center" vertical="center"/>
    </xf>
    <xf numFmtId="0" fontId="57" fillId="5" borderId="29" xfId="0" applyFont="1" applyFill="1" applyBorder="1" applyAlignment="1">
      <alignment horizontal="center" vertical="center"/>
    </xf>
    <xf numFmtId="0" fontId="57" fillId="5" borderId="55" xfId="0" applyFont="1" applyFill="1" applyBorder="1" applyAlignment="1">
      <alignment horizontal="center" vertical="center"/>
    </xf>
    <xf numFmtId="0" fontId="58" fillId="5" borderId="54" xfId="0" applyFont="1" applyFill="1" applyBorder="1" applyAlignment="1">
      <alignment horizontal="center" vertical="center"/>
    </xf>
    <xf numFmtId="0" fontId="58" fillId="5" borderId="29" xfId="0" applyFont="1" applyFill="1" applyBorder="1" applyAlignment="1">
      <alignment horizontal="center" vertical="center"/>
    </xf>
    <xf numFmtId="0" fontId="57" fillId="5" borderId="13" xfId="0" applyFont="1" applyFill="1" applyBorder="1" applyAlignment="1">
      <alignment horizontal="center" vertical="center"/>
    </xf>
    <xf numFmtId="0" fontId="57" fillId="5" borderId="14" xfId="0" applyFont="1" applyFill="1" applyBorder="1" applyAlignment="1">
      <alignment horizontal="center" vertical="center"/>
    </xf>
    <xf numFmtId="0" fontId="57" fillId="5" borderId="1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3" fillId="4" borderId="6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7" fillId="0" borderId="0" xfId="0" applyFont="1" applyAlignment="1">
      <alignment horizontal="center"/>
    </xf>
    <xf numFmtId="0" fontId="0" fillId="0" borderId="35" xfId="0" applyBorder="1" applyAlignment="1">
      <alignment horizontal="center"/>
    </xf>
    <xf numFmtId="0" fontId="0" fillId="0" borderId="56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57" xfId="0" applyBorder="1" applyAlignment="1">
      <alignment horizontal="center"/>
    </xf>
    <xf numFmtId="0" fontId="12" fillId="17" borderId="62" xfId="0" applyFont="1" applyFill="1" applyBorder="1" applyAlignment="1">
      <alignment horizontal="center"/>
    </xf>
    <xf numFmtId="0" fontId="15" fillId="14" borderId="22" xfId="0" applyFont="1" applyFill="1" applyBorder="1" applyAlignment="1">
      <alignment horizontal="center"/>
    </xf>
    <xf numFmtId="0" fontId="0" fillId="0" borderId="72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30" xfId="0" applyBorder="1" applyAlignment="1">
      <alignment horizontal="center"/>
    </xf>
    <xf numFmtId="0" fontId="53" fillId="17" borderId="25" xfId="0" applyFont="1" applyFill="1" applyBorder="1" applyAlignment="1">
      <alignment horizontal="center"/>
    </xf>
    <xf numFmtId="0" fontId="53" fillId="17" borderId="60" xfId="0" applyFont="1" applyFill="1" applyBorder="1" applyAlignment="1">
      <alignment horizontal="center"/>
    </xf>
    <xf numFmtId="0" fontId="12" fillId="17" borderId="60" xfId="0" applyFont="1" applyFill="1" applyBorder="1" applyAlignment="1">
      <alignment horizontal="center"/>
    </xf>
    <xf numFmtId="0" fontId="12" fillId="17" borderId="0" xfId="0" applyFont="1" applyFill="1" applyAlignment="1">
      <alignment horizontal="center"/>
    </xf>
    <xf numFmtId="0" fontId="53" fillId="17" borderId="28" xfId="0" applyFont="1" applyFill="1" applyBorder="1" applyAlignment="1">
      <alignment horizontal="center"/>
    </xf>
    <xf numFmtId="0" fontId="53" fillId="17" borderId="0" xfId="0" applyFont="1" applyFill="1" applyAlignment="1">
      <alignment horizontal="center"/>
    </xf>
    <xf numFmtId="0" fontId="53" fillId="17" borderId="30" xfId="0" applyFont="1" applyFill="1" applyBorder="1" applyAlignment="1">
      <alignment horizontal="center"/>
    </xf>
    <xf numFmtId="0" fontId="53" fillId="17" borderId="62" xfId="0" applyFont="1" applyFill="1" applyBorder="1" applyAlignment="1">
      <alignment horizontal="center"/>
    </xf>
    <xf numFmtId="0" fontId="15" fillId="14" borderId="25" xfId="0" applyFont="1" applyFill="1" applyBorder="1" applyAlignment="1">
      <alignment horizontal="center" vertical="center"/>
    </xf>
    <xf numFmtId="0" fontId="15" fillId="14" borderId="63" xfId="0" applyFont="1" applyFill="1" applyBorder="1" applyAlignment="1">
      <alignment horizontal="center" vertical="center"/>
    </xf>
    <xf numFmtId="0" fontId="15" fillId="14" borderId="28" xfId="0" applyFont="1" applyFill="1" applyBorder="1" applyAlignment="1">
      <alignment horizontal="center" vertical="center"/>
    </xf>
    <xf numFmtId="0" fontId="15" fillId="14" borderId="17" xfId="0" applyFont="1" applyFill="1" applyBorder="1" applyAlignment="1">
      <alignment horizontal="center" vertical="center"/>
    </xf>
    <xf numFmtId="0" fontId="15" fillId="14" borderId="30" xfId="0" applyFont="1" applyFill="1" applyBorder="1" applyAlignment="1">
      <alignment horizontal="center" vertical="center"/>
    </xf>
    <xf numFmtId="0" fontId="15" fillId="14" borderId="64" xfId="0" applyFont="1" applyFill="1" applyBorder="1" applyAlignment="1">
      <alignment horizontal="center" vertical="center"/>
    </xf>
    <xf numFmtId="0" fontId="15" fillId="14" borderId="25" xfId="0" applyFont="1" applyFill="1" applyBorder="1" applyAlignment="1">
      <alignment horizontal="center"/>
    </xf>
    <xf numFmtId="0" fontId="15" fillId="14" borderId="60" xfId="0" applyFont="1" applyFill="1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66" xfId="0" applyBorder="1" applyAlignment="1">
      <alignment horizontal="center"/>
    </xf>
    <xf numFmtId="0" fontId="0" fillId="0" borderId="67" xfId="0" applyBorder="1" applyAlignment="1">
      <alignment horizontal="center"/>
    </xf>
    <xf numFmtId="0" fontId="0" fillId="0" borderId="75" xfId="0" applyBorder="1" applyAlignment="1">
      <alignment horizontal="center"/>
    </xf>
    <xf numFmtId="0" fontId="53" fillId="17" borderId="25" xfId="0" applyFont="1" applyFill="1" applyBorder="1" applyAlignment="1">
      <alignment horizontal="center" vertical="center"/>
    </xf>
    <xf numFmtId="0" fontId="53" fillId="17" borderId="26" xfId="0" applyFont="1" applyFill="1" applyBorder="1" applyAlignment="1">
      <alignment horizontal="center" vertical="center"/>
    </xf>
    <xf numFmtId="0" fontId="53" fillId="17" borderId="28" xfId="0" applyFont="1" applyFill="1" applyBorder="1" applyAlignment="1">
      <alignment horizontal="center" vertical="center"/>
    </xf>
    <xf numFmtId="0" fontId="53" fillId="17" borderId="29" xfId="0" applyFont="1" applyFill="1" applyBorder="1" applyAlignment="1">
      <alignment horizontal="center" vertical="center"/>
    </xf>
    <xf numFmtId="0" fontId="53" fillId="17" borderId="30" xfId="0" applyFont="1" applyFill="1" applyBorder="1" applyAlignment="1">
      <alignment horizontal="center" vertical="center"/>
    </xf>
    <xf numFmtId="0" fontId="53" fillId="17" borderId="38" xfId="0" applyFont="1" applyFill="1" applyBorder="1" applyAlignment="1">
      <alignment horizontal="center" vertical="center"/>
    </xf>
    <xf numFmtId="0" fontId="53" fillId="17" borderId="79" xfId="0" applyFont="1" applyFill="1" applyBorder="1" applyAlignment="1">
      <alignment horizontal="center" vertical="center"/>
    </xf>
    <xf numFmtId="0" fontId="53" fillId="17" borderId="60" xfId="0" applyFont="1" applyFill="1" applyBorder="1" applyAlignment="1">
      <alignment horizontal="center" vertical="center"/>
    </xf>
    <xf numFmtId="0" fontId="53" fillId="17" borderId="14" xfId="0" applyFont="1" applyFill="1" applyBorder="1" applyAlignment="1">
      <alignment horizontal="center" vertical="center"/>
    </xf>
    <xf numFmtId="0" fontId="53" fillId="17" borderId="0" xfId="0" applyFont="1" applyFill="1" applyAlignment="1">
      <alignment horizontal="center" vertical="center"/>
    </xf>
    <xf numFmtId="0" fontId="53" fillId="17" borderId="15" xfId="0" applyFont="1" applyFill="1" applyBorder="1" applyAlignment="1">
      <alignment horizontal="center" vertical="center"/>
    </xf>
    <xf numFmtId="0" fontId="53" fillId="17" borderId="37" xfId="0" applyFont="1" applyFill="1" applyBorder="1" applyAlignment="1">
      <alignment horizontal="center" vertical="center"/>
    </xf>
    <xf numFmtId="0" fontId="53" fillId="17" borderId="13" xfId="0" applyFont="1" applyFill="1" applyBorder="1" applyAlignment="1">
      <alignment horizontal="center" vertical="center"/>
    </xf>
    <xf numFmtId="0" fontId="53" fillId="17" borderId="19" xfId="0" applyFont="1" applyFill="1" applyBorder="1" applyAlignment="1">
      <alignment horizontal="center" vertical="center"/>
    </xf>
    <xf numFmtId="0" fontId="53" fillId="18" borderId="13" xfId="0" applyFont="1" applyFill="1" applyBorder="1" applyAlignment="1">
      <alignment horizontal="center" vertical="center"/>
    </xf>
    <xf numFmtId="0" fontId="53" fillId="18" borderId="19" xfId="0" applyFont="1" applyFill="1" applyBorder="1" applyAlignment="1">
      <alignment horizontal="center" vertical="center"/>
    </xf>
    <xf numFmtId="0" fontId="53" fillId="18" borderId="14" xfId="0" applyFont="1" applyFill="1" applyBorder="1" applyAlignment="1">
      <alignment horizontal="center" vertical="center"/>
    </xf>
    <xf numFmtId="0" fontId="53" fillId="18" borderId="0" xfId="0" applyFont="1" applyFill="1" applyAlignment="1">
      <alignment horizontal="center" vertical="center"/>
    </xf>
    <xf numFmtId="0" fontId="53" fillId="18" borderId="15" xfId="0" applyFont="1" applyFill="1" applyBorder="1" applyAlignment="1">
      <alignment horizontal="center" vertical="center"/>
    </xf>
    <xf numFmtId="0" fontId="53" fillId="18" borderId="37" xfId="0" applyFont="1" applyFill="1" applyBorder="1" applyAlignment="1">
      <alignment horizontal="center" vertical="center"/>
    </xf>
    <xf numFmtId="0" fontId="15" fillId="14" borderId="30" xfId="0" applyFont="1" applyFill="1" applyBorder="1" applyAlignment="1">
      <alignment horizontal="center"/>
    </xf>
    <xf numFmtId="0" fontId="15" fillId="14" borderId="62" xfId="0" applyFont="1" applyFill="1" applyBorder="1" applyAlignment="1">
      <alignment horizontal="center"/>
    </xf>
    <xf numFmtId="0" fontId="12" fillId="17" borderId="82" xfId="0" applyFont="1" applyFill="1" applyBorder="1" applyAlignment="1">
      <alignment horizontal="center"/>
    </xf>
    <xf numFmtId="0" fontId="12" fillId="17" borderId="37" xfId="0" applyFont="1" applyFill="1" applyBorder="1" applyAlignment="1">
      <alignment horizontal="center"/>
    </xf>
    <xf numFmtId="0" fontId="12" fillId="17" borderId="75" xfId="0" applyFont="1" applyFill="1" applyBorder="1" applyAlignment="1">
      <alignment horizontal="center"/>
    </xf>
    <xf numFmtId="0" fontId="12" fillId="17" borderId="19" xfId="0" applyFont="1" applyFill="1" applyBorder="1" applyAlignment="1">
      <alignment horizontal="center"/>
    </xf>
    <xf numFmtId="0" fontId="0" fillId="0" borderId="65" xfId="0" applyBorder="1" applyAlignment="1">
      <alignment horizontal="center" vertical="center"/>
    </xf>
    <xf numFmtId="0" fontId="0" fillId="0" borderId="80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2" fillId="17" borderId="69" xfId="0" applyFont="1" applyFill="1" applyBorder="1" applyAlignment="1">
      <alignment horizontal="center"/>
    </xf>
    <xf numFmtId="0" fontId="12" fillId="17" borderId="56" xfId="0" applyFont="1" applyFill="1" applyBorder="1" applyAlignment="1">
      <alignment horizontal="center"/>
    </xf>
  </cellXfs>
  <cellStyles count="62032">
    <cellStyle name="% completado" xfId="61948" xr:uid="{BACDF0B6-03A0-4181-974D-5D7979B13D55}"/>
    <cellStyle name="20% - Énfasis1" xfId="19" builtinId="30" customBuiltin="1"/>
    <cellStyle name="20% - Énfasis1 2" xfId="52" xr:uid="{6F7CC763-F762-44D6-B3C5-17D96921E85D}"/>
    <cellStyle name="20% - Énfasis1 2 10" xfId="3991" xr:uid="{79C272D8-B2D1-42D4-8CD0-4D9E97B794D0}"/>
    <cellStyle name="20% - Énfasis1 2 10 2" xfId="11712" xr:uid="{33EA5141-8934-4712-BA48-0B3F2C1E99A6}"/>
    <cellStyle name="20% - Énfasis1 2 10 2 2" xfId="27154" xr:uid="{2D50AE0A-40BB-47E3-9D5B-4306B64C40B7}"/>
    <cellStyle name="20% - Énfasis1 2 10 2 2 2" xfId="58038" xr:uid="{C4B0262E-6146-44DB-A4E8-24C35119BAEB}"/>
    <cellStyle name="20% - Énfasis1 2 10 2 3" xfId="42596" xr:uid="{53D6DFED-D27E-4638-A397-8362CC629371}"/>
    <cellStyle name="20% - Énfasis1 2 10 3" xfId="19433" xr:uid="{269A0C5A-A683-4BE5-8803-E05B9EB3B825}"/>
    <cellStyle name="20% - Énfasis1 2 10 3 2" xfId="50317" xr:uid="{50AB690A-4A0C-4EF4-B2AE-2D851EA8E54B}"/>
    <cellStyle name="20% - Énfasis1 2 10 4" xfId="34875" xr:uid="{A8E5206B-FE34-419C-B701-AD4D1FB53FC8}"/>
    <cellStyle name="20% - Énfasis1 2 11" xfId="7852" xr:uid="{D92B4ECF-73BE-44FD-808F-960812367FA3}"/>
    <cellStyle name="20% - Énfasis1 2 11 2" xfId="23294" xr:uid="{82A43F87-B02D-410C-913E-2A27628E48E8}"/>
    <cellStyle name="20% - Énfasis1 2 11 2 2" xfId="54178" xr:uid="{0A47077C-5A1C-4773-B3E1-BEB33F2C8ADC}"/>
    <cellStyle name="20% - Énfasis1 2 11 3" xfId="38736" xr:uid="{3B86EE4C-A368-418C-B792-BFD9FA63B6F2}"/>
    <cellStyle name="20% - Énfasis1 2 12" xfId="15573" xr:uid="{2307C16E-565B-448C-9E36-257B7CCD5E8E}"/>
    <cellStyle name="20% - Énfasis1 2 12 2" xfId="46457" xr:uid="{E065D5D1-CF36-49AC-8060-036A32C855D5}"/>
    <cellStyle name="20% - Énfasis1 2 13" xfId="31015" xr:uid="{F9D7F056-D2B3-49BB-AD10-2FCA6A48E0CA}"/>
    <cellStyle name="20% - Énfasis1 2 14" xfId="61902" xr:uid="{EFD60F65-76F3-4B93-B363-7597450F7321}"/>
    <cellStyle name="20% - Énfasis1 2 2" xfId="53" xr:uid="{37E41F0F-A35A-4535-A640-1AA1DA46AB0F}"/>
    <cellStyle name="20% - Énfasis1 2 2 10" xfId="7853" xr:uid="{53FEEF7C-E92E-474A-9DAC-7944BE663777}"/>
    <cellStyle name="20% - Énfasis1 2 2 10 2" xfId="23295" xr:uid="{45EC22D2-A997-4683-B262-789401B9735B}"/>
    <cellStyle name="20% - Énfasis1 2 2 10 2 2" xfId="54179" xr:uid="{2E7128B1-41F0-4185-A018-B91518480ADF}"/>
    <cellStyle name="20% - Énfasis1 2 2 10 3" xfId="38737" xr:uid="{4E5FA0D0-19E0-4E52-AB2C-24912B95EC30}"/>
    <cellStyle name="20% - Énfasis1 2 2 11" xfId="15574" xr:uid="{2AB6BA2A-D1F4-4605-89BC-06C1B07E67A4}"/>
    <cellStyle name="20% - Énfasis1 2 2 11 2" xfId="46458" xr:uid="{9CD19426-1B2E-4861-973E-7AD173B2FEB4}"/>
    <cellStyle name="20% - Énfasis1 2 2 12" xfId="31016" xr:uid="{E1129C64-CA64-4189-91B3-BD0DAC8DDCB4}"/>
    <cellStyle name="20% - Énfasis1 2 2 2" xfId="54" xr:uid="{CDAEF55D-3DE9-43F6-8198-0EFC0D6A1CB2}"/>
    <cellStyle name="20% - Énfasis1 2 2 2 10" xfId="31017" xr:uid="{A72A0FD2-1573-4EC9-B77D-7DF2C2EB4621}"/>
    <cellStyle name="20% - Énfasis1 2 2 2 2" xfId="309" xr:uid="{339D54DD-0904-4FF2-8034-BE80E0A9FF6E}"/>
    <cellStyle name="20% - Énfasis1 2 2 2 2 2" xfId="552" xr:uid="{CAC27797-9214-40D2-80BB-7C13A5CEF3DA}"/>
    <cellStyle name="20% - Énfasis1 2 2 2 2 2 2" xfId="1035" xr:uid="{A9C67073-A904-4E15-9705-C2EB851D8297}"/>
    <cellStyle name="20% - Énfasis1 2 2 2 2 2 2 2" xfId="2000" xr:uid="{58851594-B542-4D5F-BD2D-A21D3C7F0C45}"/>
    <cellStyle name="20% - Énfasis1 2 2 2 2 2 2 2 2" xfId="3930" xr:uid="{D4DB1D4F-CC6C-480A-8E26-B8803AD3CD02}"/>
    <cellStyle name="20% - Énfasis1 2 2 2 2 2 2 2 2 2" xfId="7790" xr:uid="{2A20AAE6-89EF-46A6-A7E7-AAEB7A35D9DA}"/>
    <cellStyle name="20% - Énfasis1 2 2 2 2 2 2 2 2 2 2" xfId="15511" xr:uid="{6A2161F6-3C69-4624-ADE9-8AE63DCA9466}"/>
    <cellStyle name="20% - Énfasis1 2 2 2 2 2 2 2 2 2 2 2" xfId="30953" xr:uid="{FABA1897-5313-4BB3-A6EB-3EA04D6B2F3C}"/>
    <cellStyle name="20% - Énfasis1 2 2 2 2 2 2 2 2 2 2 2 2" xfId="61837" xr:uid="{61249DDB-D931-45EA-A2BB-09032A32831A}"/>
    <cellStyle name="20% - Énfasis1 2 2 2 2 2 2 2 2 2 2 3" xfId="46395" xr:uid="{2719FD8E-2C1F-4511-87DE-3E39348FA728}"/>
    <cellStyle name="20% - Énfasis1 2 2 2 2 2 2 2 2 2 3" xfId="23232" xr:uid="{290E9B15-A007-4E61-A2A8-F5360633A92B}"/>
    <cellStyle name="20% - Énfasis1 2 2 2 2 2 2 2 2 2 3 2" xfId="54116" xr:uid="{73834FCA-021A-47C8-A703-2B9DCA850762}"/>
    <cellStyle name="20% - Énfasis1 2 2 2 2 2 2 2 2 2 4" xfId="38674" xr:uid="{D8750734-00A9-4216-9767-F763F43398CF}"/>
    <cellStyle name="20% - Énfasis1 2 2 2 2 2 2 2 2 3" xfId="11651" xr:uid="{F7C0A400-40B6-4698-85AB-E091775EBA8C}"/>
    <cellStyle name="20% - Énfasis1 2 2 2 2 2 2 2 2 3 2" xfId="27093" xr:uid="{AAEDDB24-F8B8-423D-A577-E5115A82D444}"/>
    <cellStyle name="20% - Énfasis1 2 2 2 2 2 2 2 2 3 2 2" xfId="57977" xr:uid="{3BFE5C9E-AC1C-4E5D-A102-F06A0C0ECA7E}"/>
    <cellStyle name="20% - Énfasis1 2 2 2 2 2 2 2 2 3 3" xfId="42535" xr:uid="{F9D2F724-92E0-4982-8C83-E62E70919193}"/>
    <cellStyle name="20% - Énfasis1 2 2 2 2 2 2 2 2 4" xfId="19372" xr:uid="{6D2B671C-3340-4866-9A36-A4D8F12434B9}"/>
    <cellStyle name="20% - Énfasis1 2 2 2 2 2 2 2 2 4 2" xfId="50256" xr:uid="{4B3E5A77-1CAE-4164-9DA2-9EA04026310D}"/>
    <cellStyle name="20% - Énfasis1 2 2 2 2 2 2 2 2 5" xfId="34814" xr:uid="{3F7342CD-F941-42F2-A383-568B2F3F273A}"/>
    <cellStyle name="20% - Énfasis1 2 2 2 2 2 2 2 3" xfId="5860" xr:uid="{D786D5BF-5060-4A93-B659-D3DC65515E2C}"/>
    <cellStyle name="20% - Énfasis1 2 2 2 2 2 2 2 3 2" xfId="13581" xr:uid="{1AB8740A-3CB7-442C-9386-14BA3F34098B}"/>
    <cellStyle name="20% - Énfasis1 2 2 2 2 2 2 2 3 2 2" xfId="29023" xr:uid="{DE4B38C9-BC11-49F3-9F3E-A6CFC5646AE9}"/>
    <cellStyle name="20% - Énfasis1 2 2 2 2 2 2 2 3 2 2 2" xfId="59907" xr:uid="{C2939025-9BB0-4054-A724-E7C8B417DEB8}"/>
    <cellStyle name="20% - Énfasis1 2 2 2 2 2 2 2 3 2 3" xfId="44465" xr:uid="{9AAED1A8-34FB-46B4-9FCE-C174D035EEF3}"/>
    <cellStyle name="20% - Énfasis1 2 2 2 2 2 2 2 3 3" xfId="21302" xr:uid="{74AD75F6-2EEF-44DF-B2C6-7540C9B2C540}"/>
    <cellStyle name="20% - Énfasis1 2 2 2 2 2 2 2 3 3 2" xfId="52186" xr:uid="{D4FD6DDA-4E2B-4D03-8694-E04B2FF8E63C}"/>
    <cellStyle name="20% - Énfasis1 2 2 2 2 2 2 2 3 4" xfId="36744" xr:uid="{DC46BE02-8AF3-4C3F-A146-80DB27918E04}"/>
    <cellStyle name="20% - Énfasis1 2 2 2 2 2 2 2 4" xfId="9721" xr:uid="{6F1E9998-E786-4E23-BC31-7D4A2CE2656A}"/>
    <cellStyle name="20% - Énfasis1 2 2 2 2 2 2 2 4 2" xfId="25163" xr:uid="{A7F96415-2F91-4974-A869-80812F432189}"/>
    <cellStyle name="20% - Énfasis1 2 2 2 2 2 2 2 4 2 2" xfId="56047" xr:uid="{9D499AAD-BF38-4319-B0D6-D1669229E11C}"/>
    <cellStyle name="20% - Énfasis1 2 2 2 2 2 2 2 4 3" xfId="40605" xr:uid="{FD09B923-7F6A-4733-B264-C7C8067DE7E3}"/>
    <cellStyle name="20% - Énfasis1 2 2 2 2 2 2 2 5" xfId="17442" xr:uid="{A450C29C-1058-44B9-9068-A11BFFB10F5C}"/>
    <cellStyle name="20% - Énfasis1 2 2 2 2 2 2 2 5 2" xfId="48326" xr:uid="{2C8042E4-1CBD-48F5-96A7-20EF2A190B5F}"/>
    <cellStyle name="20% - Énfasis1 2 2 2 2 2 2 2 6" xfId="32884" xr:uid="{703E3AB6-19FF-446C-9AD8-A24AB571B724}"/>
    <cellStyle name="20% - Énfasis1 2 2 2 2 2 2 3" xfId="2965" xr:uid="{A43C84C5-9D79-4797-99BC-700A8D22B3CF}"/>
    <cellStyle name="20% - Énfasis1 2 2 2 2 2 2 3 2" xfId="6825" xr:uid="{11FD0185-B620-4FD5-82C8-FEE981E64440}"/>
    <cellStyle name="20% - Énfasis1 2 2 2 2 2 2 3 2 2" xfId="14546" xr:uid="{5B5CFC0B-B158-41FF-9EBF-7F77E5999473}"/>
    <cellStyle name="20% - Énfasis1 2 2 2 2 2 2 3 2 2 2" xfId="29988" xr:uid="{408A4AE6-4438-4F93-ADCF-DC8F525F448C}"/>
    <cellStyle name="20% - Énfasis1 2 2 2 2 2 2 3 2 2 2 2" xfId="60872" xr:uid="{AFB1A73C-91B5-4A3C-97BD-B7C9974D6EF7}"/>
    <cellStyle name="20% - Énfasis1 2 2 2 2 2 2 3 2 2 3" xfId="45430" xr:uid="{F74A1AFE-DC2D-428F-AB6C-DF1C9CDD92CE}"/>
    <cellStyle name="20% - Énfasis1 2 2 2 2 2 2 3 2 3" xfId="22267" xr:uid="{CC0CD334-624F-449B-92EE-2BEB7B27EA70}"/>
    <cellStyle name="20% - Énfasis1 2 2 2 2 2 2 3 2 3 2" xfId="53151" xr:uid="{07DEE9C9-44AD-4D33-A06A-162D3CCBFA2F}"/>
    <cellStyle name="20% - Énfasis1 2 2 2 2 2 2 3 2 4" xfId="37709" xr:uid="{ED658B32-A84A-49D6-AEA2-8250B3DBD0A9}"/>
    <cellStyle name="20% - Énfasis1 2 2 2 2 2 2 3 3" xfId="10686" xr:uid="{3BA63F1B-8641-4AAE-A0A9-7636D989DBAD}"/>
    <cellStyle name="20% - Énfasis1 2 2 2 2 2 2 3 3 2" xfId="26128" xr:uid="{B99788FD-74BC-47F3-A024-1EBB1C8BB002}"/>
    <cellStyle name="20% - Énfasis1 2 2 2 2 2 2 3 3 2 2" xfId="57012" xr:uid="{A814A88D-0CF6-4F07-B086-156A015E8F3B}"/>
    <cellStyle name="20% - Énfasis1 2 2 2 2 2 2 3 3 3" xfId="41570" xr:uid="{0F3877E5-0A1C-4ECB-90A1-988E80CBCE4F}"/>
    <cellStyle name="20% - Énfasis1 2 2 2 2 2 2 3 4" xfId="18407" xr:uid="{3C067E88-83D5-4F69-A662-C012C2A0B5AA}"/>
    <cellStyle name="20% - Énfasis1 2 2 2 2 2 2 3 4 2" xfId="49291" xr:uid="{1BAF9047-7218-41E3-BDF5-B22FB21B61FE}"/>
    <cellStyle name="20% - Énfasis1 2 2 2 2 2 2 3 5" xfId="33849" xr:uid="{B9DC99E9-C5AE-487D-A14A-3034635DC4EF}"/>
    <cellStyle name="20% - Énfasis1 2 2 2 2 2 2 4" xfId="4895" xr:uid="{11209B52-710C-49AD-ACA0-2FDD9A30A306}"/>
    <cellStyle name="20% - Énfasis1 2 2 2 2 2 2 4 2" xfId="12616" xr:uid="{C396E4B3-9F8A-4562-B344-6B2C4C60CB30}"/>
    <cellStyle name="20% - Énfasis1 2 2 2 2 2 2 4 2 2" xfId="28058" xr:uid="{B27D9DE7-CA37-4868-A49B-1523945A060A}"/>
    <cellStyle name="20% - Énfasis1 2 2 2 2 2 2 4 2 2 2" xfId="58942" xr:uid="{43A10E51-323F-44A3-878C-CFC48072A3DE}"/>
    <cellStyle name="20% - Énfasis1 2 2 2 2 2 2 4 2 3" xfId="43500" xr:uid="{7BFD9272-AC85-4FA5-93CF-3C597F04FC28}"/>
    <cellStyle name="20% - Énfasis1 2 2 2 2 2 2 4 3" xfId="20337" xr:uid="{B0489A15-8E34-406A-BCC6-97B2F95276FC}"/>
    <cellStyle name="20% - Énfasis1 2 2 2 2 2 2 4 3 2" xfId="51221" xr:uid="{365B759E-1D85-4660-91E3-62D40DB004D3}"/>
    <cellStyle name="20% - Énfasis1 2 2 2 2 2 2 4 4" xfId="35779" xr:uid="{1FCC04D2-7ACA-4650-AF17-D3E7688EEC45}"/>
    <cellStyle name="20% - Énfasis1 2 2 2 2 2 2 5" xfId="8756" xr:uid="{236C0BD2-AA6A-44D9-A9E2-35B247CB352F}"/>
    <cellStyle name="20% - Énfasis1 2 2 2 2 2 2 5 2" xfId="24198" xr:uid="{9206494E-E874-4788-B611-80E2315BFE95}"/>
    <cellStyle name="20% - Énfasis1 2 2 2 2 2 2 5 2 2" xfId="55082" xr:uid="{A99C791D-0644-4C53-B0C5-80C0C3FE9D56}"/>
    <cellStyle name="20% - Énfasis1 2 2 2 2 2 2 5 3" xfId="39640" xr:uid="{6A05BCCD-742C-4EB5-ABDC-DA9668709DC4}"/>
    <cellStyle name="20% - Énfasis1 2 2 2 2 2 2 6" xfId="16477" xr:uid="{3036202D-CC37-481C-A4C1-566BBF8FB8D8}"/>
    <cellStyle name="20% - Énfasis1 2 2 2 2 2 2 6 2" xfId="47361" xr:uid="{44A35F13-6588-4306-867E-C2459E6C55B1}"/>
    <cellStyle name="20% - Énfasis1 2 2 2 2 2 2 7" xfId="31919" xr:uid="{D68FAED6-2F16-4281-8A18-C90812592ACA}"/>
    <cellStyle name="20% - Énfasis1 2 2 2 2 2 3" xfId="1517" xr:uid="{A1DF36A5-7071-4D30-BAE1-9B3A04D4A199}"/>
    <cellStyle name="20% - Énfasis1 2 2 2 2 2 3 2" xfId="3447" xr:uid="{8E24FEF9-BA6C-484B-A55D-F8D03F4BEBCE}"/>
    <cellStyle name="20% - Énfasis1 2 2 2 2 2 3 2 2" xfId="7307" xr:uid="{4832D81D-53E9-4CE7-9E3F-E69ABBBA3F22}"/>
    <cellStyle name="20% - Énfasis1 2 2 2 2 2 3 2 2 2" xfId="15028" xr:uid="{2AEEB096-13CB-4980-95D4-9404457BB80C}"/>
    <cellStyle name="20% - Énfasis1 2 2 2 2 2 3 2 2 2 2" xfId="30470" xr:uid="{AAEE3CBE-73C3-4684-8161-26C213906581}"/>
    <cellStyle name="20% - Énfasis1 2 2 2 2 2 3 2 2 2 2 2" xfId="61354" xr:uid="{CEC23592-EE28-4F21-8482-213659D8F04C}"/>
    <cellStyle name="20% - Énfasis1 2 2 2 2 2 3 2 2 2 3" xfId="45912" xr:uid="{B769F6A2-2BEC-4608-9CF8-607ACD80C94B}"/>
    <cellStyle name="20% - Énfasis1 2 2 2 2 2 3 2 2 3" xfId="22749" xr:uid="{471BCD28-5E8F-4A37-B835-57F6421181F8}"/>
    <cellStyle name="20% - Énfasis1 2 2 2 2 2 3 2 2 3 2" xfId="53633" xr:uid="{8DAC0B7F-CA5B-4ED6-91C1-FAC5D6B7D887}"/>
    <cellStyle name="20% - Énfasis1 2 2 2 2 2 3 2 2 4" xfId="38191" xr:uid="{0C029F9C-9E05-4980-B557-54FEFBA7FB3C}"/>
    <cellStyle name="20% - Énfasis1 2 2 2 2 2 3 2 3" xfId="11168" xr:uid="{AB473AAB-22C0-43D7-BD1E-1383B4B5F89F}"/>
    <cellStyle name="20% - Énfasis1 2 2 2 2 2 3 2 3 2" xfId="26610" xr:uid="{C82E6945-3F1F-48DE-B015-97F18BCD2F93}"/>
    <cellStyle name="20% - Énfasis1 2 2 2 2 2 3 2 3 2 2" xfId="57494" xr:uid="{62B61F43-14F5-4B8E-98C9-D82D94A5AB72}"/>
    <cellStyle name="20% - Énfasis1 2 2 2 2 2 3 2 3 3" xfId="42052" xr:uid="{516C3A49-5F8C-4286-BBE9-1E2A1084E8BA}"/>
    <cellStyle name="20% - Énfasis1 2 2 2 2 2 3 2 4" xfId="18889" xr:uid="{6303E417-D8AD-4715-94C3-D775DDF4A27F}"/>
    <cellStyle name="20% - Énfasis1 2 2 2 2 2 3 2 4 2" xfId="49773" xr:uid="{026C09D6-AB82-496B-8EAB-72EAE0DD8E3C}"/>
    <cellStyle name="20% - Énfasis1 2 2 2 2 2 3 2 5" xfId="34331" xr:uid="{DF8364CE-8685-415E-8E51-F9E083D8FCFB}"/>
    <cellStyle name="20% - Énfasis1 2 2 2 2 2 3 3" xfId="5377" xr:uid="{EEA71E13-0E18-45E0-863D-DB2A86B8378B}"/>
    <cellStyle name="20% - Énfasis1 2 2 2 2 2 3 3 2" xfId="13098" xr:uid="{5C322092-3032-46E9-943E-F5BEF12666F3}"/>
    <cellStyle name="20% - Énfasis1 2 2 2 2 2 3 3 2 2" xfId="28540" xr:uid="{B1ECB25F-2FF7-4161-88DB-56606D97BD00}"/>
    <cellStyle name="20% - Énfasis1 2 2 2 2 2 3 3 2 2 2" xfId="59424" xr:uid="{0450A2A6-AFD8-43AC-A51D-60ACB0ACB945}"/>
    <cellStyle name="20% - Énfasis1 2 2 2 2 2 3 3 2 3" xfId="43982" xr:uid="{C998276A-E65D-41CF-8173-4D4700669494}"/>
    <cellStyle name="20% - Énfasis1 2 2 2 2 2 3 3 3" xfId="20819" xr:uid="{5D895AD0-A2F5-4E65-B36B-F5C5FCB00B1C}"/>
    <cellStyle name="20% - Énfasis1 2 2 2 2 2 3 3 3 2" xfId="51703" xr:uid="{A25CE5AB-A34F-4886-BE96-D1B5D27DB703}"/>
    <cellStyle name="20% - Énfasis1 2 2 2 2 2 3 3 4" xfId="36261" xr:uid="{8103FAE7-A239-4F39-A3F7-9F2D6D55E550}"/>
    <cellStyle name="20% - Énfasis1 2 2 2 2 2 3 4" xfId="9238" xr:uid="{721443D2-7708-4AA6-ADF6-0759B0F1055D}"/>
    <cellStyle name="20% - Énfasis1 2 2 2 2 2 3 4 2" xfId="24680" xr:uid="{3B067993-74D4-452D-82A9-BF3CFFF1E56D}"/>
    <cellStyle name="20% - Énfasis1 2 2 2 2 2 3 4 2 2" xfId="55564" xr:uid="{9B3C71B9-4BAE-4FCF-AFA5-13215ED8BADC}"/>
    <cellStyle name="20% - Énfasis1 2 2 2 2 2 3 4 3" xfId="40122" xr:uid="{9F0113FB-B14A-4E9C-A4B5-D4B659E8A19F}"/>
    <cellStyle name="20% - Énfasis1 2 2 2 2 2 3 5" xfId="16959" xr:uid="{6C72B47F-DCED-44BC-A6F4-2040BCE408E4}"/>
    <cellStyle name="20% - Énfasis1 2 2 2 2 2 3 5 2" xfId="47843" xr:uid="{C920DB9F-2D59-4272-A4F2-1844F73F4FF7}"/>
    <cellStyle name="20% - Énfasis1 2 2 2 2 2 3 6" xfId="32401" xr:uid="{2137BD58-07BF-437B-8997-C503DA88871D}"/>
    <cellStyle name="20% - Énfasis1 2 2 2 2 2 4" xfId="2482" xr:uid="{9E3D4419-5B22-43CD-B335-D9715470B9ED}"/>
    <cellStyle name="20% - Énfasis1 2 2 2 2 2 4 2" xfId="6342" xr:uid="{23D39C97-E2CC-4685-8B97-5F249E871EFF}"/>
    <cellStyle name="20% - Énfasis1 2 2 2 2 2 4 2 2" xfId="14063" xr:uid="{E4701CCF-4E33-4077-A2A2-4B187EFB06BE}"/>
    <cellStyle name="20% - Énfasis1 2 2 2 2 2 4 2 2 2" xfId="29505" xr:uid="{B90DA097-01C4-4984-84C9-83EDFD5909A6}"/>
    <cellStyle name="20% - Énfasis1 2 2 2 2 2 4 2 2 2 2" xfId="60389" xr:uid="{9422D18A-1DC5-4CBE-AF30-FA525B2BD584}"/>
    <cellStyle name="20% - Énfasis1 2 2 2 2 2 4 2 2 3" xfId="44947" xr:uid="{EF6AE6AA-47BD-4592-8C3A-0B58D8D76108}"/>
    <cellStyle name="20% - Énfasis1 2 2 2 2 2 4 2 3" xfId="21784" xr:uid="{F137FEC3-B4BD-417F-98BF-67F239B510FD}"/>
    <cellStyle name="20% - Énfasis1 2 2 2 2 2 4 2 3 2" xfId="52668" xr:uid="{5F95C721-9558-436D-9683-88A81BDC09F3}"/>
    <cellStyle name="20% - Énfasis1 2 2 2 2 2 4 2 4" xfId="37226" xr:uid="{505F14D1-D0C4-4C9B-9833-278C122824D6}"/>
    <cellStyle name="20% - Énfasis1 2 2 2 2 2 4 3" xfId="10203" xr:uid="{216AB2C2-5023-4A62-92A6-AB9825484447}"/>
    <cellStyle name="20% - Énfasis1 2 2 2 2 2 4 3 2" xfId="25645" xr:uid="{A58D84D7-1D54-48C0-894E-BC7F1A042CA4}"/>
    <cellStyle name="20% - Énfasis1 2 2 2 2 2 4 3 2 2" xfId="56529" xr:uid="{C7085942-22FC-4E77-8025-441B37CBB063}"/>
    <cellStyle name="20% - Énfasis1 2 2 2 2 2 4 3 3" xfId="41087" xr:uid="{0C174746-4EAE-45B9-94DD-E5FA23DE2868}"/>
    <cellStyle name="20% - Énfasis1 2 2 2 2 2 4 4" xfId="17924" xr:uid="{F28BCE05-8ADC-4B9E-A0F8-E4925849B027}"/>
    <cellStyle name="20% - Énfasis1 2 2 2 2 2 4 4 2" xfId="48808" xr:uid="{2047E18A-BE64-481C-879D-3EC1BC0F374F}"/>
    <cellStyle name="20% - Énfasis1 2 2 2 2 2 4 5" xfId="33366" xr:uid="{1BD946C2-5222-403E-B72C-59EC65FEF3C4}"/>
    <cellStyle name="20% - Énfasis1 2 2 2 2 2 5" xfId="4412" xr:uid="{D88C9B59-6026-4D4B-AC4F-226499BFF978}"/>
    <cellStyle name="20% - Énfasis1 2 2 2 2 2 5 2" xfId="12133" xr:uid="{90254FEE-CF6F-4AAE-B9D8-1B0ADCBA3BA5}"/>
    <cellStyle name="20% - Énfasis1 2 2 2 2 2 5 2 2" xfId="27575" xr:uid="{4F7495E0-232E-42BC-8DAA-3032FF234EE4}"/>
    <cellStyle name="20% - Énfasis1 2 2 2 2 2 5 2 2 2" xfId="58459" xr:uid="{11707A12-EDF6-4612-8795-016B7F1D85FD}"/>
    <cellStyle name="20% - Énfasis1 2 2 2 2 2 5 2 3" xfId="43017" xr:uid="{CF0FA480-C17B-4C8D-8FCB-A442E1A3EEB3}"/>
    <cellStyle name="20% - Énfasis1 2 2 2 2 2 5 3" xfId="19854" xr:uid="{D3410C1A-30E3-4F52-9566-6DE9DE6032CD}"/>
    <cellStyle name="20% - Énfasis1 2 2 2 2 2 5 3 2" xfId="50738" xr:uid="{83556E59-37F6-4795-87C5-629148471579}"/>
    <cellStyle name="20% - Énfasis1 2 2 2 2 2 5 4" xfId="35296" xr:uid="{80FE4151-A5FE-4097-BA2E-3CEABA96E6D0}"/>
    <cellStyle name="20% - Énfasis1 2 2 2 2 2 6" xfId="8273" xr:uid="{500510E2-9ACB-46EB-8D1B-3827AD506BAE}"/>
    <cellStyle name="20% - Énfasis1 2 2 2 2 2 6 2" xfId="23715" xr:uid="{61AED934-DC32-473F-BD8C-A02FBC90169F}"/>
    <cellStyle name="20% - Énfasis1 2 2 2 2 2 6 2 2" xfId="54599" xr:uid="{5A0D1C03-DAE3-4F5A-BABF-A84B51EC7C8C}"/>
    <cellStyle name="20% - Énfasis1 2 2 2 2 2 6 3" xfId="39157" xr:uid="{24965611-6743-43D4-8BEB-DEDEF9EC79F1}"/>
    <cellStyle name="20% - Énfasis1 2 2 2 2 2 7" xfId="15994" xr:uid="{B108BD0F-3CC4-4EDD-B1FB-88A0B83ADA95}"/>
    <cellStyle name="20% - Énfasis1 2 2 2 2 2 7 2" xfId="46878" xr:uid="{2CCF6925-EF52-42A5-862A-909244B52842}"/>
    <cellStyle name="20% - Énfasis1 2 2 2 2 2 8" xfId="31436" xr:uid="{CA5C5989-E4A7-48B2-A474-1F1F8C3DC3CF}"/>
    <cellStyle name="20% - Énfasis1 2 2 2 2 3" xfId="794" xr:uid="{291AD204-A4D3-491B-953E-C03EFC6E224B}"/>
    <cellStyle name="20% - Énfasis1 2 2 2 2 3 2" xfId="1759" xr:uid="{106FB26F-FAFF-4FBE-A272-57A648EFAFEB}"/>
    <cellStyle name="20% - Énfasis1 2 2 2 2 3 2 2" xfId="3689" xr:uid="{1C520313-5D68-427E-8382-833DA9C22787}"/>
    <cellStyle name="20% - Énfasis1 2 2 2 2 3 2 2 2" xfId="7549" xr:uid="{34C170CB-F237-4E5E-A5B0-B208BA870D3A}"/>
    <cellStyle name="20% - Énfasis1 2 2 2 2 3 2 2 2 2" xfId="15270" xr:uid="{07054A9C-5AB5-4797-9C53-EDE2E9531E55}"/>
    <cellStyle name="20% - Énfasis1 2 2 2 2 3 2 2 2 2 2" xfId="30712" xr:uid="{B329CD99-F6AD-48B5-AE71-1A989EAB2C7B}"/>
    <cellStyle name="20% - Énfasis1 2 2 2 2 3 2 2 2 2 2 2" xfId="61596" xr:uid="{BC7EDDF0-7F7A-4442-A852-884313A154A2}"/>
    <cellStyle name="20% - Énfasis1 2 2 2 2 3 2 2 2 2 3" xfId="46154" xr:uid="{D1905922-35AF-4634-A0F8-8F8585EF8108}"/>
    <cellStyle name="20% - Énfasis1 2 2 2 2 3 2 2 2 3" xfId="22991" xr:uid="{C37A4CDD-75E0-403E-B7E8-E5C156995463}"/>
    <cellStyle name="20% - Énfasis1 2 2 2 2 3 2 2 2 3 2" xfId="53875" xr:uid="{AD8CE4B6-2D71-40F0-A11A-A326AF1CE66D}"/>
    <cellStyle name="20% - Énfasis1 2 2 2 2 3 2 2 2 4" xfId="38433" xr:uid="{A90E43BB-2B9E-4A82-83F5-07A04671C9AB}"/>
    <cellStyle name="20% - Énfasis1 2 2 2 2 3 2 2 3" xfId="11410" xr:uid="{4BC7F3A4-7B48-449A-87C0-0343E727F4CB}"/>
    <cellStyle name="20% - Énfasis1 2 2 2 2 3 2 2 3 2" xfId="26852" xr:uid="{BAC64BAB-5E82-4E5F-B53D-6E2990BF5439}"/>
    <cellStyle name="20% - Énfasis1 2 2 2 2 3 2 2 3 2 2" xfId="57736" xr:uid="{F6F34B7A-79FF-41C8-A92D-827277214241}"/>
    <cellStyle name="20% - Énfasis1 2 2 2 2 3 2 2 3 3" xfId="42294" xr:uid="{E859B41C-7CAB-4ECF-8656-1E7C116CBBA1}"/>
    <cellStyle name="20% - Énfasis1 2 2 2 2 3 2 2 4" xfId="19131" xr:uid="{DBC60734-B618-41D2-9BE8-07BE31C0A4AD}"/>
    <cellStyle name="20% - Énfasis1 2 2 2 2 3 2 2 4 2" xfId="50015" xr:uid="{C3724150-5166-4328-9B40-1001E3700EA6}"/>
    <cellStyle name="20% - Énfasis1 2 2 2 2 3 2 2 5" xfId="34573" xr:uid="{040AB9C9-A4D4-4635-90DD-EC55C04CF584}"/>
    <cellStyle name="20% - Énfasis1 2 2 2 2 3 2 3" xfId="5619" xr:uid="{974D8058-80D0-4A9A-BFCB-0DD0D23BD953}"/>
    <cellStyle name="20% - Énfasis1 2 2 2 2 3 2 3 2" xfId="13340" xr:uid="{75F18AB0-A0E3-44F6-91EF-55EDA9B22C0E}"/>
    <cellStyle name="20% - Énfasis1 2 2 2 2 3 2 3 2 2" xfId="28782" xr:uid="{7EC530C6-CE76-4D45-878B-924CF52416BC}"/>
    <cellStyle name="20% - Énfasis1 2 2 2 2 3 2 3 2 2 2" xfId="59666" xr:uid="{D86057DB-8A09-4D16-9126-F11B1A50F954}"/>
    <cellStyle name="20% - Énfasis1 2 2 2 2 3 2 3 2 3" xfId="44224" xr:uid="{E5E0E5BE-D844-4725-97EE-522214A42C94}"/>
    <cellStyle name="20% - Énfasis1 2 2 2 2 3 2 3 3" xfId="21061" xr:uid="{BB50D2B0-FD6B-4643-A65F-4FE8667CD518}"/>
    <cellStyle name="20% - Énfasis1 2 2 2 2 3 2 3 3 2" xfId="51945" xr:uid="{676A1135-907E-4E9A-BF34-71A30D8E4AAD}"/>
    <cellStyle name="20% - Énfasis1 2 2 2 2 3 2 3 4" xfId="36503" xr:uid="{F2DEDACA-F764-4F84-A831-D327C5DD51D3}"/>
    <cellStyle name="20% - Énfasis1 2 2 2 2 3 2 4" xfId="9480" xr:uid="{69CFCD25-F4EA-4FCE-9693-EC5C8CDF08F8}"/>
    <cellStyle name="20% - Énfasis1 2 2 2 2 3 2 4 2" xfId="24922" xr:uid="{C6500A2F-FCB7-4526-B899-E1B5FB5270C2}"/>
    <cellStyle name="20% - Énfasis1 2 2 2 2 3 2 4 2 2" xfId="55806" xr:uid="{3EDEBBFD-83EE-47A8-BE70-D04C5ED18751}"/>
    <cellStyle name="20% - Énfasis1 2 2 2 2 3 2 4 3" xfId="40364" xr:uid="{E7311453-D0BE-472A-89D9-91594FD94DE4}"/>
    <cellStyle name="20% - Énfasis1 2 2 2 2 3 2 5" xfId="17201" xr:uid="{29F43925-AFCE-4291-9D55-5FA2717E9F5E}"/>
    <cellStyle name="20% - Énfasis1 2 2 2 2 3 2 5 2" xfId="48085" xr:uid="{FBD312C4-0211-46BD-9611-0D671DDE3C82}"/>
    <cellStyle name="20% - Énfasis1 2 2 2 2 3 2 6" xfId="32643" xr:uid="{D296EDFC-4D38-42AE-B1D2-1DE9949B0E72}"/>
    <cellStyle name="20% - Énfasis1 2 2 2 2 3 3" xfId="2724" xr:uid="{91F4EAD0-56D1-4AD2-98E6-E3BB0C819F9C}"/>
    <cellStyle name="20% - Énfasis1 2 2 2 2 3 3 2" xfId="6584" xr:uid="{284B82DB-A8B5-465F-A1C9-BB382FA5689B}"/>
    <cellStyle name="20% - Énfasis1 2 2 2 2 3 3 2 2" xfId="14305" xr:uid="{C3B935B2-C3DE-404A-B559-1344CF9E2042}"/>
    <cellStyle name="20% - Énfasis1 2 2 2 2 3 3 2 2 2" xfId="29747" xr:uid="{C23AA6E5-2688-459F-8BCB-D82D288DE584}"/>
    <cellStyle name="20% - Énfasis1 2 2 2 2 3 3 2 2 2 2" xfId="60631" xr:uid="{54F262AB-74D6-4ECC-8BB6-9FCF202C5EE8}"/>
    <cellStyle name="20% - Énfasis1 2 2 2 2 3 3 2 2 3" xfId="45189" xr:uid="{9F49DD4E-8645-4FDE-8ECE-A3C14FCA91E5}"/>
    <cellStyle name="20% - Énfasis1 2 2 2 2 3 3 2 3" xfId="22026" xr:uid="{E70E6F55-FE26-42D9-B641-19AF5423A2FC}"/>
    <cellStyle name="20% - Énfasis1 2 2 2 2 3 3 2 3 2" xfId="52910" xr:uid="{9F3547FE-7624-408E-B6A3-7720B97AF814}"/>
    <cellStyle name="20% - Énfasis1 2 2 2 2 3 3 2 4" xfId="37468" xr:uid="{BE819D74-99D6-4D04-ADDA-79CB5A347BA8}"/>
    <cellStyle name="20% - Énfasis1 2 2 2 2 3 3 3" xfId="10445" xr:uid="{ACA4A406-038A-4C2F-B5EB-C59C2C512A13}"/>
    <cellStyle name="20% - Énfasis1 2 2 2 2 3 3 3 2" xfId="25887" xr:uid="{1C923E0D-65CF-4B1C-9A28-F4F29B136570}"/>
    <cellStyle name="20% - Énfasis1 2 2 2 2 3 3 3 2 2" xfId="56771" xr:uid="{F4506D2C-A72F-42D6-9451-A879C34CC626}"/>
    <cellStyle name="20% - Énfasis1 2 2 2 2 3 3 3 3" xfId="41329" xr:uid="{F8BD567E-66AE-4FFB-B26B-59F1960AF65E}"/>
    <cellStyle name="20% - Énfasis1 2 2 2 2 3 3 4" xfId="18166" xr:uid="{4F0C6F48-DCC6-48F5-8F11-850BEEC00F50}"/>
    <cellStyle name="20% - Énfasis1 2 2 2 2 3 3 4 2" xfId="49050" xr:uid="{8C026A47-D5BA-4A82-8383-C6B605BD66CD}"/>
    <cellStyle name="20% - Énfasis1 2 2 2 2 3 3 5" xfId="33608" xr:uid="{18F7F5B8-B0DB-4103-AAE1-1573FD648AE6}"/>
    <cellStyle name="20% - Énfasis1 2 2 2 2 3 4" xfId="4654" xr:uid="{E420603E-A9C7-46A3-9F0A-E7B9000831B5}"/>
    <cellStyle name="20% - Énfasis1 2 2 2 2 3 4 2" xfId="12375" xr:uid="{BE8945AB-9FB9-4116-9EF8-4F1B78528CA0}"/>
    <cellStyle name="20% - Énfasis1 2 2 2 2 3 4 2 2" xfId="27817" xr:uid="{ED918B6D-51E2-4903-B291-7EFC16883EB1}"/>
    <cellStyle name="20% - Énfasis1 2 2 2 2 3 4 2 2 2" xfId="58701" xr:uid="{B430C499-4F81-423D-8D26-1EE748DC355D}"/>
    <cellStyle name="20% - Énfasis1 2 2 2 2 3 4 2 3" xfId="43259" xr:uid="{71758671-4385-44DB-A473-23BEEC73937D}"/>
    <cellStyle name="20% - Énfasis1 2 2 2 2 3 4 3" xfId="20096" xr:uid="{85A52E2A-EB18-4E7E-A1F3-40F749F39FDF}"/>
    <cellStyle name="20% - Énfasis1 2 2 2 2 3 4 3 2" xfId="50980" xr:uid="{47FBE524-78E6-4A8D-B6B2-C6CDBD278F54}"/>
    <cellStyle name="20% - Énfasis1 2 2 2 2 3 4 4" xfId="35538" xr:uid="{289E80F0-57D4-4FCB-96E5-D4F1B2DCB9E2}"/>
    <cellStyle name="20% - Énfasis1 2 2 2 2 3 5" xfId="8515" xr:uid="{1F579397-5056-4C01-A908-E5CBB44EBFC2}"/>
    <cellStyle name="20% - Énfasis1 2 2 2 2 3 5 2" xfId="23957" xr:uid="{FA24311B-E61C-40C4-8F3D-F415135C691D}"/>
    <cellStyle name="20% - Énfasis1 2 2 2 2 3 5 2 2" xfId="54841" xr:uid="{BFCA4487-F96A-46F7-A9C0-D8F3D2D0542B}"/>
    <cellStyle name="20% - Énfasis1 2 2 2 2 3 5 3" xfId="39399" xr:uid="{1977B9DF-3714-4EEE-BC65-C7EBF72C0A75}"/>
    <cellStyle name="20% - Énfasis1 2 2 2 2 3 6" xfId="16236" xr:uid="{441E40AD-AB7A-4B59-A466-E01D2E88752F}"/>
    <cellStyle name="20% - Énfasis1 2 2 2 2 3 6 2" xfId="47120" xr:uid="{0B307C43-88C8-4AA3-ADA6-3D832AEAFE62}"/>
    <cellStyle name="20% - Énfasis1 2 2 2 2 3 7" xfId="31678" xr:uid="{EF5C23B5-40E4-47CF-A5A1-EFB2D9EA4935}"/>
    <cellStyle name="20% - Énfasis1 2 2 2 2 4" xfId="1276" xr:uid="{E4D17985-C0AC-45E4-B197-CD6DF76CEC0F}"/>
    <cellStyle name="20% - Énfasis1 2 2 2 2 4 2" xfId="3206" xr:uid="{786B3274-949C-409C-AAF4-22D4CC4AD7B1}"/>
    <cellStyle name="20% - Énfasis1 2 2 2 2 4 2 2" xfId="7066" xr:uid="{2A346ADD-0682-4A17-AAB4-15672BDCA780}"/>
    <cellStyle name="20% - Énfasis1 2 2 2 2 4 2 2 2" xfId="14787" xr:uid="{136B2AD0-D86C-411E-AD08-55538D7B341A}"/>
    <cellStyle name="20% - Énfasis1 2 2 2 2 4 2 2 2 2" xfId="30229" xr:uid="{E2FF28CF-3DCC-48D2-A9A0-DD15EABFF2A9}"/>
    <cellStyle name="20% - Énfasis1 2 2 2 2 4 2 2 2 2 2" xfId="61113" xr:uid="{152CBB1B-497E-4F92-96FE-E16375A6E577}"/>
    <cellStyle name="20% - Énfasis1 2 2 2 2 4 2 2 2 3" xfId="45671" xr:uid="{0AD5A70D-CA44-4C0A-B0D9-02998D30836C}"/>
    <cellStyle name="20% - Énfasis1 2 2 2 2 4 2 2 3" xfId="22508" xr:uid="{93C3832C-DF84-4792-9989-5B4E874F5A19}"/>
    <cellStyle name="20% - Énfasis1 2 2 2 2 4 2 2 3 2" xfId="53392" xr:uid="{AE21E9DE-53CA-4189-A32F-1302DE83CE49}"/>
    <cellStyle name="20% - Énfasis1 2 2 2 2 4 2 2 4" xfId="37950" xr:uid="{C0F78408-8798-4962-814F-678EB2BCA481}"/>
    <cellStyle name="20% - Énfasis1 2 2 2 2 4 2 3" xfId="10927" xr:uid="{18251194-4CC2-467F-A94F-EFD9A1DF40AC}"/>
    <cellStyle name="20% - Énfasis1 2 2 2 2 4 2 3 2" xfId="26369" xr:uid="{E0675042-F397-4998-92A2-845A1DBCF1E8}"/>
    <cellStyle name="20% - Énfasis1 2 2 2 2 4 2 3 2 2" xfId="57253" xr:uid="{B4007C97-0052-489C-9B87-FDCC6E6457B3}"/>
    <cellStyle name="20% - Énfasis1 2 2 2 2 4 2 3 3" xfId="41811" xr:uid="{6ED4DCBF-5E67-4E52-AEAE-F7691FD1DCCE}"/>
    <cellStyle name="20% - Énfasis1 2 2 2 2 4 2 4" xfId="18648" xr:uid="{DDBA1E66-2F92-480A-848A-BFFA6879BC50}"/>
    <cellStyle name="20% - Énfasis1 2 2 2 2 4 2 4 2" xfId="49532" xr:uid="{CF2B56E6-7A92-470C-99DC-76F6B90D50FA}"/>
    <cellStyle name="20% - Énfasis1 2 2 2 2 4 2 5" xfId="34090" xr:uid="{17DE68E9-3F11-4F3D-A208-227F62AF7634}"/>
    <cellStyle name="20% - Énfasis1 2 2 2 2 4 3" xfId="5136" xr:uid="{C6104E18-91D4-464A-A256-BF4E917DC841}"/>
    <cellStyle name="20% - Énfasis1 2 2 2 2 4 3 2" xfId="12857" xr:uid="{0C724D31-C094-4CAD-9B49-02337B270B6B}"/>
    <cellStyle name="20% - Énfasis1 2 2 2 2 4 3 2 2" xfId="28299" xr:uid="{FD5EF9AD-89C4-45D3-A288-9A0822D16F40}"/>
    <cellStyle name="20% - Énfasis1 2 2 2 2 4 3 2 2 2" xfId="59183" xr:uid="{62C16631-71C3-4692-8124-96963D24D5D5}"/>
    <cellStyle name="20% - Énfasis1 2 2 2 2 4 3 2 3" xfId="43741" xr:uid="{4A7F8E39-9A44-42B4-831E-7363D0F3C5A7}"/>
    <cellStyle name="20% - Énfasis1 2 2 2 2 4 3 3" xfId="20578" xr:uid="{1B2535D1-598A-4CDE-88D8-DD42435E78C3}"/>
    <cellStyle name="20% - Énfasis1 2 2 2 2 4 3 3 2" xfId="51462" xr:uid="{90CC87FA-03F4-4BCB-8104-61B6DE74AB57}"/>
    <cellStyle name="20% - Énfasis1 2 2 2 2 4 3 4" xfId="36020" xr:uid="{9CC39895-F274-45CD-8C16-45C1CC63CE28}"/>
    <cellStyle name="20% - Énfasis1 2 2 2 2 4 4" xfId="8997" xr:uid="{180A2D11-F9A7-4F2D-AF6B-E3CAD50F3D28}"/>
    <cellStyle name="20% - Énfasis1 2 2 2 2 4 4 2" xfId="24439" xr:uid="{BA92E909-5109-49CA-AD07-4F3B06978093}"/>
    <cellStyle name="20% - Énfasis1 2 2 2 2 4 4 2 2" xfId="55323" xr:uid="{3DEBE397-499A-46C0-BA84-76EF808BCDCB}"/>
    <cellStyle name="20% - Énfasis1 2 2 2 2 4 4 3" xfId="39881" xr:uid="{F1C857CA-7508-4331-9F2C-845584CF9A1D}"/>
    <cellStyle name="20% - Énfasis1 2 2 2 2 4 5" xfId="16718" xr:uid="{33C30E43-FE54-4078-B4E9-4A7C0A515D0E}"/>
    <cellStyle name="20% - Énfasis1 2 2 2 2 4 5 2" xfId="47602" xr:uid="{88DBCEED-4889-42C9-8EB0-2527C4836FD7}"/>
    <cellStyle name="20% - Énfasis1 2 2 2 2 4 6" xfId="32160" xr:uid="{D37E426F-E6BB-418A-81BE-F50237E30D1F}"/>
    <cellStyle name="20% - Énfasis1 2 2 2 2 5" xfId="2241" xr:uid="{00F1A131-6C91-4BE7-B7B4-7A0CAB22BA69}"/>
    <cellStyle name="20% - Énfasis1 2 2 2 2 5 2" xfId="6101" xr:uid="{86A051F4-6280-4642-9CCD-945E615589B8}"/>
    <cellStyle name="20% - Énfasis1 2 2 2 2 5 2 2" xfId="13822" xr:uid="{31A1CB98-B1FB-43C0-A397-FD45627FA734}"/>
    <cellStyle name="20% - Énfasis1 2 2 2 2 5 2 2 2" xfId="29264" xr:uid="{E9E8CACF-507C-4DD1-998B-BCA33BFFB11C}"/>
    <cellStyle name="20% - Énfasis1 2 2 2 2 5 2 2 2 2" xfId="60148" xr:uid="{5D451FB0-B52B-4B16-823C-73238BC29B56}"/>
    <cellStyle name="20% - Énfasis1 2 2 2 2 5 2 2 3" xfId="44706" xr:uid="{041E5D96-D068-4E4B-90F0-567AF9184DF7}"/>
    <cellStyle name="20% - Énfasis1 2 2 2 2 5 2 3" xfId="21543" xr:uid="{1BD5527B-CC83-40FC-AEAD-FDCC6367A230}"/>
    <cellStyle name="20% - Énfasis1 2 2 2 2 5 2 3 2" xfId="52427" xr:uid="{BFF74255-E028-489E-B416-CA5884D12A15}"/>
    <cellStyle name="20% - Énfasis1 2 2 2 2 5 2 4" xfId="36985" xr:uid="{6845CF93-92F6-4584-BEF4-163FEAF53A8C}"/>
    <cellStyle name="20% - Énfasis1 2 2 2 2 5 3" xfId="9962" xr:uid="{7F2A102B-41E4-4708-8249-0A8B91B3D5FF}"/>
    <cellStyle name="20% - Énfasis1 2 2 2 2 5 3 2" xfId="25404" xr:uid="{F116C0A7-3E0E-423C-80B1-2B448FE3AE8F}"/>
    <cellStyle name="20% - Énfasis1 2 2 2 2 5 3 2 2" xfId="56288" xr:uid="{9FD3E784-1C3D-41D7-B16A-E00B838BF790}"/>
    <cellStyle name="20% - Énfasis1 2 2 2 2 5 3 3" xfId="40846" xr:uid="{686FBF06-98C6-41F4-9A93-17D87895C544}"/>
    <cellStyle name="20% - Énfasis1 2 2 2 2 5 4" xfId="17683" xr:uid="{F63AFED7-23A1-46B2-AB08-5F9E2FB17FAD}"/>
    <cellStyle name="20% - Énfasis1 2 2 2 2 5 4 2" xfId="48567" xr:uid="{67D942B3-7437-4003-8B6F-271D7A4845A9}"/>
    <cellStyle name="20% - Énfasis1 2 2 2 2 5 5" xfId="33125" xr:uid="{5A15F05A-0224-4888-90E1-E7F14F293CFC}"/>
    <cellStyle name="20% - Énfasis1 2 2 2 2 6" xfId="4171" xr:uid="{C58413E7-5F24-45B1-A00B-ED123FAD8C09}"/>
    <cellStyle name="20% - Énfasis1 2 2 2 2 6 2" xfId="11892" xr:uid="{27856305-C7F8-4C3F-B1EE-62727AFFC3EE}"/>
    <cellStyle name="20% - Énfasis1 2 2 2 2 6 2 2" xfId="27334" xr:uid="{614382E5-957E-4B8D-AF2E-86C6405DFD8E}"/>
    <cellStyle name="20% - Énfasis1 2 2 2 2 6 2 2 2" xfId="58218" xr:uid="{9103F4AE-6322-46FD-B305-179732AE3020}"/>
    <cellStyle name="20% - Énfasis1 2 2 2 2 6 2 3" xfId="42776" xr:uid="{78BECEC3-3C9A-4DA3-AAD4-D9A7AA8DC037}"/>
    <cellStyle name="20% - Énfasis1 2 2 2 2 6 3" xfId="19613" xr:uid="{4DFC70FF-290C-4055-A594-B66B53607033}"/>
    <cellStyle name="20% - Énfasis1 2 2 2 2 6 3 2" xfId="50497" xr:uid="{682E02A3-9F13-4E1A-98DF-AF25687EBE72}"/>
    <cellStyle name="20% - Énfasis1 2 2 2 2 6 4" xfId="35055" xr:uid="{A5F22153-8AAD-4D73-A85D-441CD4874D8E}"/>
    <cellStyle name="20% - Énfasis1 2 2 2 2 7" xfId="8032" xr:uid="{D7463A5C-6C16-4BFA-B4BE-6A0DE881DAC4}"/>
    <cellStyle name="20% - Énfasis1 2 2 2 2 7 2" xfId="23474" xr:uid="{6B096292-75F1-488D-88E4-C4B76F8CC9A1}"/>
    <cellStyle name="20% - Énfasis1 2 2 2 2 7 2 2" xfId="54358" xr:uid="{C920D2BD-71A2-4EDD-B5D8-C8907369C020}"/>
    <cellStyle name="20% - Énfasis1 2 2 2 2 7 3" xfId="38916" xr:uid="{A5E18DD6-D387-4575-B737-8C5E2EB86424}"/>
    <cellStyle name="20% - Énfasis1 2 2 2 2 8" xfId="15753" xr:uid="{2473713B-489F-4A43-9EFE-EAE02741E2B3}"/>
    <cellStyle name="20% - Énfasis1 2 2 2 2 8 2" xfId="46637" xr:uid="{47C7DAB2-15F8-4B6D-B82F-5202F2F6C7AB}"/>
    <cellStyle name="20% - Énfasis1 2 2 2 2 9" xfId="31195" xr:uid="{733DE097-85A0-42AB-93A0-0F900E913840}"/>
    <cellStyle name="20% - Énfasis1 2 2 2 3" xfId="373" xr:uid="{527548FE-1787-4E35-BD40-39B53115FCEB}"/>
    <cellStyle name="20% - Énfasis1 2 2 2 3 2" xfId="857" xr:uid="{48CD46E3-B259-49C0-871A-E6F7606D364F}"/>
    <cellStyle name="20% - Énfasis1 2 2 2 3 2 2" xfId="1822" xr:uid="{EB18F47C-65AB-482D-AA0B-056B16350949}"/>
    <cellStyle name="20% - Énfasis1 2 2 2 3 2 2 2" xfId="3752" xr:uid="{C043ECC7-D2CE-414E-B0B3-18840494DFE1}"/>
    <cellStyle name="20% - Énfasis1 2 2 2 3 2 2 2 2" xfId="7612" xr:uid="{876C0CE5-EFBA-443C-8A6C-87E0FC345BBC}"/>
    <cellStyle name="20% - Énfasis1 2 2 2 3 2 2 2 2 2" xfId="15333" xr:uid="{086F516F-03CD-4AD8-9DA6-099E5AEE0BD4}"/>
    <cellStyle name="20% - Énfasis1 2 2 2 3 2 2 2 2 2 2" xfId="30775" xr:uid="{9364A985-BBDB-4A7C-91D3-261B5E818197}"/>
    <cellStyle name="20% - Énfasis1 2 2 2 3 2 2 2 2 2 2 2" xfId="61659" xr:uid="{D582B615-C2B7-4168-8AD8-1C69C4EBA731}"/>
    <cellStyle name="20% - Énfasis1 2 2 2 3 2 2 2 2 2 3" xfId="46217" xr:uid="{610708C8-7FA5-4F08-B6A8-361683B6741A}"/>
    <cellStyle name="20% - Énfasis1 2 2 2 3 2 2 2 2 3" xfId="23054" xr:uid="{6B254476-474C-4C7D-8912-EB76D0EA8747}"/>
    <cellStyle name="20% - Énfasis1 2 2 2 3 2 2 2 2 3 2" xfId="53938" xr:uid="{906A8AC1-AB88-40D2-A7CE-885AAEDF6ED6}"/>
    <cellStyle name="20% - Énfasis1 2 2 2 3 2 2 2 2 4" xfId="38496" xr:uid="{3A72A0B6-04CA-4A20-BD0F-92A9A450256D}"/>
    <cellStyle name="20% - Énfasis1 2 2 2 3 2 2 2 3" xfId="11473" xr:uid="{149EA512-4D75-484D-9B0D-FB674A2B1B3E}"/>
    <cellStyle name="20% - Énfasis1 2 2 2 3 2 2 2 3 2" xfId="26915" xr:uid="{3ACFCC15-1A50-4EED-85DA-9F9F573295FA}"/>
    <cellStyle name="20% - Énfasis1 2 2 2 3 2 2 2 3 2 2" xfId="57799" xr:uid="{9BD77916-7AA7-43BE-A724-D681A18A08E1}"/>
    <cellStyle name="20% - Énfasis1 2 2 2 3 2 2 2 3 3" xfId="42357" xr:uid="{0306626E-110C-40C9-93A4-806206F4D731}"/>
    <cellStyle name="20% - Énfasis1 2 2 2 3 2 2 2 4" xfId="19194" xr:uid="{4C7B29FA-FE16-4D65-BAFE-2839457686BD}"/>
    <cellStyle name="20% - Énfasis1 2 2 2 3 2 2 2 4 2" xfId="50078" xr:uid="{2F038F0B-DDFD-4879-80AA-5076A487B60F}"/>
    <cellStyle name="20% - Énfasis1 2 2 2 3 2 2 2 5" xfId="34636" xr:uid="{AC41197C-3B6E-4834-86E8-11055C4738FC}"/>
    <cellStyle name="20% - Énfasis1 2 2 2 3 2 2 3" xfId="5682" xr:uid="{59E8F8D1-21E8-4B5F-A973-A6C70AE66D5A}"/>
    <cellStyle name="20% - Énfasis1 2 2 2 3 2 2 3 2" xfId="13403" xr:uid="{E583EB86-686D-489A-8679-FA47DFACDBE1}"/>
    <cellStyle name="20% - Énfasis1 2 2 2 3 2 2 3 2 2" xfId="28845" xr:uid="{12CE1EE7-9229-42D4-B038-FA3B2DD74363}"/>
    <cellStyle name="20% - Énfasis1 2 2 2 3 2 2 3 2 2 2" xfId="59729" xr:uid="{B7F62114-18DE-4BEE-B598-F8E40111C4F8}"/>
    <cellStyle name="20% - Énfasis1 2 2 2 3 2 2 3 2 3" xfId="44287" xr:uid="{A064259F-C6FB-4FE4-9E47-113C787071EB}"/>
    <cellStyle name="20% - Énfasis1 2 2 2 3 2 2 3 3" xfId="21124" xr:uid="{BBD40DF1-0138-4E95-8F15-F100D882A404}"/>
    <cellStyle name="20% - Énfasis1 2 2 2 3 2 2 3 3 2" xfId="52008" xr:uid="{ABBD261D-EB28-482A-B6B6-18FC2A82FC2B}"/>
    <cellStyle name="20% - Énfasis1 2 2 2 3 2 2 3 4" xfId="36566" xr:uid="{97FD605A-FAB7-415A-9BC4-4FE49B50619F}"/>
    <cellStyle name="20% - Énfasis1 2 2 2 3 2 2 4" xfId="9543" xr:uid="{720BDEEF-3B20-4278-84FD-3902639D4A75}"/>
    <cellStyle name="20% - Énfasis1 2 2 2 3 2 2 4 2" xfId="24985" xr:uid="{4FB88F15-6A52-400E-B772-4C68F23CCA06}"/>
    <cellStyle name="20% - Énfasis1 2 2 2 3 2 2 4 2 2" xfId="55869" xr:uid="{4A9521E5-8E11-45A9-9305-4F2839EA99E3}"/>
    <cellStyle name="20% - Énfasis1 2 2 2 3 2 2 4 3" xfId="40427" xr:uid="{0E966E7F-B730-40FD-8925-0438BB6B617E}"/>
    <cellStyle name="20% - Énfasis1 2 2 2 3 2 2 5" xfId="17264" xr:uid="{58C01447-512D-4C68-85C4-07AAC79D0A9C}"/>
    <cellStyle name="20% - Énfasis1 2 2 2 3 2 2 5 2" xfId="48148" xr:uid="{5989F049-1049-476B-9AF7-BE901E483511}"/>
    <cellStyle name="20% - Énfasis1 2 2 2 3 2 2 6" xfId="32706" xr:uid="{C5FE75AA-03A9-4077-8DE5-03D6CF86B85D}"/>
    <cellStyle name="20% - Énfasis1 2 2 2 3 2 3" xfId="2787" xr:uid="{E9C23957-7F9E-4D32-B0B8-677F24AF6B1F}"/>
    <cellStyle name="20% - Énfasis1 2 2 2 3 2 3 2" xfId="6647" xr:uid="{C3B5D0A2-2C26-48D8-9DC5-4B031129E562}"/>
    <cellStyle name="20% - Énfasis1 2 2 2 3 2 3 2 2" xfId="14368" xr:uid="{DCEE3F45-A539-4CCB-81EE-A294E2E6AF2D}"/>
    <cellStyle name="20% - Énfasis1 2 2 2 3 2 3 2 2 2" xfId="29810" xr:uid="{4B2CBCD1-D135-461B-BB1C-B6009437C09A}"/>
    <cellStyle name="20% - Énfasis1 2 2 2 3 2 3 2 2 2 2" xfId="60694" xr:uid="{266E1A4E-1DB4-4B5B-A211-AA8D4657D583}"/>
    <cellStyle name="20% - Énfasis1 2 2 2 3 2 3 2 2 3" xfId="45252" xr:uid="{0932C7AB-FB93-4656-A4D2-1B74A31E5C40}"/>
    <cellStyle name="20% - Énfasis1 2 2 2 3 2 3 2 3" xfId="22089" xr:uid="{1CF3FCC1-73FC-4E1C-B217-E41237ED29E0}"/>
    <cellStyle name="20% - Énfasis1 2 2 2 3 2 3 2 3 2" xfId="52973" xr:uid="{B5BF8327-CDA6-4745-9384-8B3FE05795EB}"/>
    <cellStyle name="20% - Énfasis1 2 2 2 3 2 3 2 4" xfId="37531" xr:uid="{4A3DCBA9-0E70-4E85-BF91-8C03A6AD5C46}"/>
    <cellStyle name="20% - Énfasis1 2 2 2 3 2 3 3" xfId="10508" xr:uid="{A49339EA-22D7-4CCB-9BB9-B9B8B895C108}"/>
    <cellStyle name="20% - Énfasis1 2 2 2 3 2 3 3 2" xfId="25950" xr:uid="{134E3F9C-1A04-4E7F-8B52-C3FC1070EB32}"/>
    <cellStyle name="20% - Énfasis1 2 2 2 3 2 3 3 2 2" xfId="56834" xr:uid="{A6D32425-AD53-4340-AB7E-C7DDE1793E05}"/>
    <cellStyle name="20% - Énfasis1 2 2 2 3 2 3 3 3" xfId="41392" xr:uid="{DA9586DA-A084-48F3-96BD-8A18B31DDBD1}"/>
    <cellStyle name="20% - Énfasis1 2 2 2 3 2 3 4" xfId="18229" xr:uid="{1DCED697-2E09-4C9B-87E9-5E791A3F911A}"/>
    <cellStyle name="20% - Énfasis1 2 2 2 3 2 3 4 2" xfId="49113" xr:uid="{6E6DAA37-A77D-493A-AA14-F15151433A9B}"/>
    <cellStyle name="20% - Énfasis1 2 2 2 3 2 3 5" xfId="33671" xr:uid="{512526D5-02BE-4859-9C3B-10195981F059}"/>
    <cellStyle name="20% - Énfasis1 2 2 2 3 2 4" xfId="4717" xr:uid="{E4D17C46-879E-4C62-B5A2-E3C7D333A1FC}"/>
    <cellStyle name="20% - Énfasis1 2 2 2 3 2 4 2" xfId="12438" xr:uid="{7691C3DB-200D-46F8-9BFB-8479AE208BEB}"/>
    <cellStyle name="20% - Énfasis1 2 2 2 3 2 4 2 2" xfId="27880" xr:uid="{347921B8-3415-4855-BAF1-FEA0F5C581D2}"/>
    <cellStyle name="20% - Énfasis1 2 2 2 3 2 4 2 2 2" xfId="58764" xr:uid="{DEC2C0C5-81AA-45C5-9996-A0CA59D65C67}"/>
    <cellStyle name="20% - Énfasis1 2 2 2 3 2 4 2 3" xfId="43322" xr:uid="{D81EDB9C-ED5F-4BD5-A2A5-A08AE64970A3}"/>
    <cellStyle name="20% - Énfasis1 2 2 2 3 2 4 3" xfId="20159" xr:uid="{A82D9844-865F-4575-8D7E-76C327D8DFEF}"/>
    <cellStyle name="20% - Énfasis1 2 2 2 3 2 4 3 2" xfId="51043" xr:uid="{6BD0FF9F-7001-406C-B965-BC391DF2115A}"/>
    <cellStyle name="20% - Énfasis1 2 2 2 3 2 4 4" xfId="35601" xr:uid="{0804C1FB-FB18-4210-A28F-3F35CBEAE6CF}"/>
    <cellStyle name="20% - Énfasis1 2 2 2 3 2 5" xfId="8578" xr:uid="{8E7271C1-CB0A-4917-8378-1E13FA2490F9}"/>
    <cellStyle name="20% - Énfasis1 2 2 2 3 2 5 2" xfId="24020" xr:uid="{9EB8930C-D3B5-48BC-A27E-93584CC28E48}"/>
    <cellStyle name="20% - Énfasis1 2 2 2 3 2 5 2 2" xfId="54904" xr:uid="{8716D753-D8BB-4122-B291-F10D23776311}"/>
    <cellStyle name="20% - Énfasis1 2 2 2 3 2 5 3" xfId="39462" xr:uid="{4B36A5D5-F478-40BA-90D9-60D7007A8CB2}"/>
    <cellStyle name="20% - Énfasis1 2 2 2 3 2 6" xfId="16299" xr:uid="{48185854-26A9-4586-A19F-D2CEDF96FAE9}"/>
    <cellStyle name="20% - Énfasis1 2 2 2 3 2 6 2" xfId="47183" xr:uid="{00A5FF16-49BB-48F1-AA07-7B41B7CC1901}"/>
    <cellStyle name="20% - Énfasis1 2 2 2 3 2 7" xfId="31741" xr:uid="{7625A3F1-3B88-4D90-8E6C-2F9FB1B563B1}"/>
    <cellStyle name="20% - Énfasis1 2 2 2 3 3" xfId="1339" xr:uid="{71F44A09-5E0C-46E4-AE9C-9F3B73343DB0}"/>
    <cellStyle name="20% - Énfasis1 2 2 2 3 3 2" xfId="3269" xr:uid="{3D48AED1-73C5-4990-BE3D-2DAFF5503A9F}"/>
    <cellStyle name="20% - Énfasis1 2 2 2 3 3 2 2" xfId="7129" xr:uid="{23C5ECD2-FA5A-4531-A2FF-C449E86DD3F1}"/>
    <cellStyle name="20% - Énfasis1 2 2 2 3 3 2 2 2" xfId="14850" xr:uid="{68E7D8B3-F70D-4551-8ECF-66850E83BF24}"/>
    <cellStyle name="20% - Énfasis1 2 2 2 3 3 2 2 2 2" xfId="30292" xr:uid="{AFC0CF7B-24C4-42BA-BAE3-A522D5066E73}"/>
    <cellStyle name="20% - Énfasis1 2 2 2 3 3 2 2 2 2 2" xfId="61176" xr:uid="{6205AB85-73AB-462C-AE08-17134D9B3A4A}"/>
    <cellStyle name="20% - Énfasis1 2 2 2 3 3 2 2 2 3" xfId="45734" xr:uid="{8E709788-5D33-46AA-9C84-D19B454AB299}"/>
    <cellStyle name="20% - Énfasis1 2 2 2 3 3 2 2 3" xfId="22571" xr:uid="{7773C9C2-CF55-482C-99DC-11D09E1CDDA6}"/>
    <cellStyle name="20% - Énfasis1 2 2 2 3 3 2 2 3 2" xfId="53455" xr:uid="{9AF827A0-4D0C-4E15-929D-D0D816DB91EF}"/>
    <cellStyle name="20% - Énfasis1 2 2 2 3 3 2 2 4" xfId="38013" xr:uid="{3BAC4F96-387F-444E-8460-9DF1D366A49B}"/>
    <cellStyle name="20% - Énfasis1 2 2 2 3 3 2 3" xfId="10990" xr:uid="{E4050CB7-9A6E-4401-832E-3F5E495B8864}"/>
    <cellStyle name="20% - Énfasis1 2 2 2 3 3 2 3 2" xfId="26432" xr:uid="{C8C05B84-70B5-48EE-B02E-8AF90A23EC9A}"/>
    <cellStyle name="20% - Énfasis1 2 2 2 3 3 2 3 2 2" xfId="57316" xr:uid="{B3DB762F-137E-481C-A000-0443C82217DF}"/>
    <cellStyle name="20% - Énfasis1 2 2 2 3 3 2 3 3" xfId="41874" xr:uid="{C748EF4A-06D6-49E2-B7FF-813E89B05498}"/>
    <cellStyle name="20% - Énfasis1 2 2 2 3 3 2 4" xfId="18711" xr:uid="{666ACFDB-7267-4AA8-8BDC-BCFE4567BEA7}"/>
    <cellStyle name="20% - Énfasis1 2 2 2 3 3 2 4 2" xfId="49595" xr:uid="{8EB3ACE7-6982-476B-9719-EA38CD8455C9}"/>
    <cellStyle name="20% - Énfasis1 2 2 2 3 3 2 5" xfId="34153" xr:uid="{4A5B7831-83E6-42A4-B267-1F748DD2F8E4}"/>
    <cellStyle name="20% - Énfasis1 2 2 2 3 3 3" xfId="5199" xr:uid="{770C66A4-CB73-4F33-9937-1C132F556D3E}"/>
    <cellStyle name="20% - Énfasis1 2 2 2 3 3 3 2" xfId="12920" xr:uid="{B86CD0D7-A12B-4D61-BB71-7442D8DCA9B5}"/>
    <cellStyle name="20% - Énfasis1 2 2 2 3 3 3 2 2" xfId="28362" xr:uid="{DDAEB067-1C39-44B6-BAA8-07E4A096BF41}"/>
    <cellStyle name="20% - Énfasis1 2 2 2 3 3 3 2 2 2" xfId="59246" xr:uid="{A10624DA-05AE-4947-995A-2181392D9760}"/>
    <cellStyle name="20% - Énfasis1 2 2 2 3 3 3 2 3" xfId="43804" xr:uid="{CB67CFA9-A64D-4AAF-A4D6-927BC343AFF8}"/>
    <cellStyle name="20% - Énfasis1 2 2 2 3 3 3 3" xfId="20641" xr:uid="{B88EB95C-F81C-46E4-B9DD-27FAECE0A2C1}"/>
    <cellStyle name="20% - Énfasis1 2 2 2 3 3 3 3 2" xfId="51525" xr:uid="{E2EC6E31-D1AD-4B77-8E52-1B800A074F27}"/>
    <cellStyle name="20% - Énfasis1 2 2 2 3 3 3 4" xfId="36083" xr:uid="{97AFD596-CC76-4466-A2E6-079077ECC25D}"/>
    <cellStyle name="20% - Énfasis1 2 2 2 3 3 4" xfId="9060" xr:uid="{CAD74C23-A922-47A0-B261-A550AFC260D5}"/>
    <cellStyle name="20% - Énfasis1 2 2 2 3 3 4 2" xfId="24502" xr:uid="{48977107-0ABD-4EBC-9668-12935D5092D6}"/>
    <cellStyle name="20% - Énfasis1 2 2 2 3 3 4 2 2" xfId="55386" xr:uid="{B455BEFE-8FB5-49F4-82B1-F65926C9CE13}"/>
    <cellStyle name="20% - Énfasis1 2 2 2 3 3 4 3" xfId="39944" xr:uid="{7FA6F59D-364F-44A9-A19A-259A316EE4D5}"/>
    <cellStyle name="20% - Énfasis1 2 2 2 3 3 5" xfId="16781" xr:uid="{457199A8-57A4-4FCC-B4D2-76F07220392A}"/>
    <cellStyle name="20% - Énfasis1 2 2 2 3 3 5 2" xfId="47665" xr:uid="{675A2BFF-9EA0-42F5-A5C9-B31BE7D3EB04}"/>
    <cellStyle name="20% - Énfasis1 2 2 2 3 3 6" xfId="32223" xr:uid="{18AC0E3F-5AAA-46EA-9D2F-5ABE12BB525A}"/>
    <cellStyle name="20% - Énfasis1 2 2 2 3 4" xfId="2304" xr:uid="{AF46A818-4C81-49F6-BABB-78C2BEE08D0D}"/>
    <cellStyle name="20% - Énfasis1 2 2 2 3 4 2" xfId="6164" xr:uid="{B25A2BAA-8D8E-405A-8DE6-14E9C91C0BEE}"/>
    <cellStyle name="20% - Énfasis1 2 2 2 3 4 2 2" xfId="13885" xr:uid="{B9AA2348-5F44-43DC-A3CF-F371EF9FAFBF}"/>
    <cellStyle name="20% - Énfasis1 2 2 2 3 4 2 2 2" xfId="29327" xr:uid="{3B2789B6-E3A5-45F2-AE6D-CA8FB87A466A}"/>
    <cellStyle name="20% - Énfasis1 2 2 2 3 4 2 2 2 2" xfId="60211" xr:uid="{3C61B68D-6FCE-4DC4-842F-BFBC92A02E6F}"/>
    <cellStyle name="20% - Énfasis1 2 2 2 3 4 2 2 3" xfId="44769" xr:uid="{4D9FFDBC-255D-4824-8A2E-E4E4624FC600}"/>
    <cellStyle name="20% - Énfasis1 2 2 2 3 4 2 3" xfId="21606" xr:uid="{551AE2F7-A64E-4A75-AD4E-A52480D01D73}"/>
    <cellStyle name="20% - Énfasis1 2 2 2 3 4 2 3 2" xfId="52490" xr:uid="{4D90FC69-AAB4-41CD-9064-CABD17AF64ED}"/>
    <cellStyle name="20% - Énfasis1 2 2 2 3 4 2 4" xfId="37048" xr:uid="{EAD32E1B-DC2F-47FD-B1D2-F6BAFDEB79CA}"/>
    <cellStyle name="20% - Énfasis1 2 2 2 3 4 3" xfId="10025" xr:uid="{72504A5F-E84E-4A59-9326-4D5F6B4A6258}"/>
    <cellStyle name="20% - Énfasis1 2 2 2 3 4 3 2" xfId="25467" xr:uid="{74D739EB-19A4-4400-93CE-BECA41E6BE02}"/>
    <cellStyle name="20% - Énfasis1 2 2 2 3 4 3 2 2" xfId="56351" xr:uid="{C1C92124-EB49-4FEA-B61C-DBD1ED59ACCD}"/>
    <cellStyle name="20% - Énfasis1 2 2 2 3 4 3 3" xfId="40909" xr:uid="{5EC0F330-543E-46F1-8998-E89880CF8F44}"/>
    <cellStyle name="20% - Énfasis1 2 2 2 3 4 4" xfId="17746" xr:uid="{05AFFB1F-296E-4070-AC65-6644FC6A1455}"/>
    <cellStyle name="20% - Énfasis1 2 2 2 3 4 4 2" xfId="48630" xr:uid="{DB1ED187-8B10-4734-A6F7-661280D3C0B9}"/>
    <cellStyle name="20% - Énfasis1 2 2 2 3 4 5" xfId="33188" xr:uid="{8EB3BB79-026C-4257-9022-DD0C78D44CEA}"/>
    <cellStyle name="20% - Énfasis1 2 2 2 3 5" xfId="4234" xr:uid="{BDCA6E9B-6C46-42FB-BBCE-7FA97FCEA279}"/>
    <cellStyle name="20% - Énfasis1 2 2 2 3 5 2" xfId="11955" xr:uid="{2F23083A-BEC1-46F6-BA2C-60739254180D}"/>
    <cellStyle name="20% - Énfasis1 2 2 2 3 5 2 2" xfId="27397" xr:uid="{1B25CDB0-B071-4773-BE6B-017108E59258}"/>
    <cellStyle name="20% - Énfasis1 2 2 2 3 5 2 2 2" xfId="58281" xr:uid="{7AE6D03A-7DD2-4A1F-B95C-EE73252036D3}"/>
    <cellStyle name="20% - Énfasis1 2 2 2 3 5 2 3" xfId="42839" xr:uid="{1FD7FAD6-73CE-432E-8F6B-C5C31ABCF8FF}"/>
    <cellStyle name="20% - Énfasis1 2 2 2 3 5 3" xfId="19676" xr:uid="{0F2D7F93-DC2D-4058-85A3-6F9D8441E6B7}"/>
    <cellStyle name="20% - Énfasis1 2 2 2 3 5 3 2" xfId="50560" xr:uid="{BF0D2475-D388-421C-B6A7-8F9288D88FDA}"/>
    <cellStyle name="20% - Énfasis1 2 2 2 3 5 4" xfId="35118" xr:uid="{E7323707-5F21-4DA4-A34C-5D43DEF0A1D8}"/>
    <cellStyle name="20% - Énfasis1 2 2 2 3 6" xfId="8095" xr:uid="{A240AF11-9305-4F31-A2FE-4E5D9D9F1160}"/>
    <cellStyle name="20% - Énfasis1 2 2 2 3 6 2" xfId="23537" xr:uid="{51542A99-BAB7-4F99-ADDA-D73B61AC1AF6}"/>
    <cellStyle name="20% - Énfasis1 2 2 2 3 6 2 2" xfId="54421" xr:uid="{F337D938-F863-4BBF-881D-47E011812F38}"/>
    <cellStyle name="20% - Énfasis1 2 2 2 3 6 3" xfId="38979" xr:uid="{3CFF7D0F-B657-4616-B6C4-392F12108BFA}"/>
    <cellStyle name="20% - Énfasis1 2 2 2 3 7" xfId="15816" xr:uid="{0EDC634C-6D03-489D-91A5-399FC2DD1FC1}"/>
    <cellStyle name="20% - Énfasis1 2 2 2 3 7 2" xfId="46700" xr:uid="{9EB966E0-EB6B-44B7-8BE0-7D88DC270E79}"/>
    <cellStyle name="20% - Énfasis1 2 2 2 3 8" xfId="31258" xr:uid="{653F5DFB-96F0-4096-9493-635DD1EB3799}"/>
    <cellStyle name="20% - Énfasis1 2 2 2 4" xfId="616" xr:uid="{D3999A3C-8A55-4DDD-81B1-F5D57F0586CD}"/>
    <cellStyle name="20% - Énfasis1 2 2 2 4 2" xfId="1581" xr:uid="{E643B121-300E-43C3-9A96-0C769A66E73A}"/>
    <cellStyle name="20% - Énfasis1 2 2 2 4 2 2" xfId="3511" xr:uid="{7EAB1F45-933C-4897-9F4E-201A7E40B279}"/>
    <cellStyle name="20% - Énfasis1 2 2 2 4 2 2 2" xfId="7371" xr:uid="{6E98EDBD-8E7F-40CD-BE9A-5339733A3F7E}"/>
    <cellStyle name="20% - Énfasis1 2 2 2 4 2 2 2 2" xfId="15092" xr:uid="{F3E8C94C-9164-4D85-83CC-485AD9399A31}"/>
    <cellStyle name="20% - Énfasis1 2 2 2 4 2 2 2 2 2" xfId="30534" xr:uid="{125E9377-5547-4124-82C1-0C3762056B90}"/>
    <cellStyle name="20% - Énfasis1 2 2 2 4 2 2 2 2 2 2" xfId="61418" xr:uid="{C63319DC-A809-47B0-B32C-771707D9C79B}"/>
    <cellStyle name="20% - Énfasis1 2 2 2 4 2 2 2 2 3" xfId="45976" xr:uid="{F1B5CB7E-518B-4AC7-9D33-E3A7707E355F}"/>
    <cellStyle name="20% - Énfasis1 2 2 2 4 2 2 2 3" xfId="22813" xr:uid="{939C5EA8-576F-4798-BFC1-06ED314F65EA}"/>
    <cellStyle name="20% - Énfasis1 2 2 2 4 2 2 2 3 2" xfId="53697" xr:uid="{5BD27E77-CC81-44A0-B8AD-58BFB248EDCA}"/>
    <cellStyle name="20% - Énfasis1 2 2 2 4 2 2 2 4" xfId="38255" xr:uid="{FDC87253-6CD1-4214-8898-987F58C81E99}"/>
    <cellStyle name="20% - Énfasis1 2 2 2 4 2 2 3" xfId="11232" xr:uid="{C48EB929-CCA3-4F4B-BB5C-07D0B9A30068}"/>
    <cellStyle name="20% - Énfasis1 2 2 2 4 2 2 3 2" xfId="26674" xr:uid="{454F5474-E3D7-4FD2-8223-3C4B45A63167}"/>
    <cellStyle name="20% - Énfasis1 2 2 2 4 2 2 3 2 2" xfId="57558" xr:uid="{60E86F81-6D6E-4B1C-98BF-39B84C0E2928}"/>
    <cellStyle name="20% - Énfasis1 2 2 2 4 2 2 3 3" xfId="42116" xr:uid="{5C729ED7-6ED7-4D56-A1E6-3EE491AB31A2}"/>
    <cellStyle name="20% - Énfasis1 2 2 2 4 2 2 4" xfId="18953" xr:uid="{9A7D6CE1-B6E3-4D41-9CAA-03F4AE1BA8FF}"/>
    <cellStyle name="20% - Énfasis1 2 2 2 4 2 2 4 2" xfId="49837" xr:uid="{21BF69E4-961B-4B82-B000-AC1452BF2683}"/>
    <cellStyle name="20% - Énfasis1 2 2 2 4 2 2 5" xfId="34395" xr:uid="{667D3308-7029-4321-BF85-B6687B39EE6A}"/>
    <cellStyle name="20% - Énfasis1 2 2 2 4 2 3" xfId="5441" xr:uid="{9227C10C-C91E-465F-BB49-8F22FF098933}"/>
    <cellStyle name="20% - Énfasis1 2 2 2 4 2 3 2" xfId="13162" xr:uid="{DDD52453-1087-4DDA-B07E-68A2BEA331D2}"/>
    <cellStyle name="20% - Énfasis1 2 2 2 4 2 3 2 2" xfId="28604" xr:uid="{EEAD91D0-970B-422E-B8FD-9E957968228C}"/>
    <cellStyle name="20% - Énfasis1 2 2 2 4 2 3 2 2 2" xfId="59488" xr:uid="{F28A8D8B-684F-4FF7-9B87-38A7CF3B42BB}"/>
    <cellStyle name="20% - Énfasis1 2 2 2 4 2 3 2 3" xfId="44046" xr:uid="{3E9B351D-7E24-4984-B436-3BACE9D140D8}"/>
    <cellStyle name="20% - Énfasis1 2 2 2 4 2 3 3" xfId="20883" xr:uid="{C892C44A-009E-4871-A2A4-A8C06D63009F}"/>
    <cellStyle name="20% - Énfasis1 2 2 2 4 2 3 3 2" xfId="51767" xr:uid="{743F92B9-2F47-4B13-A9EA-BA776A2814D9}"/>
    <cellStyle name="20% - Énfasis1 2 2 2 4 2 3 4" xfId="36325" xr:uid="{D44ED599-2AD4-4DEA-AE6A-B517EA6E05C8}"/>
    <cellStyle name="20% - Énfasis1 2 2 2 4 2 4" xfId="9302" xr:uid="{4DFC22F6-50B6-4C0E-B7CF-90D8F1647CC2}"/>
    <cellStyle name="20% - Énfasis1 2 2 2 4 2 4 2" xfId="24744" xr:uid="{8B8EBF3C-2EE4-482F-ABC5-432DE3596BC1}"/>
    <cellStyle name="20% - Énfasis1 2 2 2 4 2 4 2 2" xfId="55628" xr:uid="{46C587E8-BD1B-4AE4-892C-7873D032ED04}"/>
    <cellStyle name="20% - Énfasis1 2 2 2 4 2 4 3" xfId="40186" xr:uid="{3BE13AE1-FF60-4E10-8976-D67BEA7D5E2C}"/>
    <cellStyle name="20% - Énfasis1 2 2 2 4 2 5" xfId="17023" xr:uid="{E1B42E88-EC9D-4464-866D-606092188150}"/>
    <cellStyle name="20% - Énfasis1 2 2 2 4 2 5 2" xfId="47907" xr:uid="{DDE4B46C-4C80-4A96-8CA8-B46D9C4F232C}"/>
    <cellStyle name="20% - Énfasis1 2 2 2 4 2 6" xfId="32465" xr:uid="{9DFF616F-0E2E-4CE0-BE1E-0688B9797E41}"/>
    <cellStyle name="20% - Énfasis1 2 2 2 4 3" xfId="2546" xr:uid="{6265E238-9354-4072-BDEB-A98E0460FD0B}"/>
    <cellStyle name="20% - Énfasis1 2 2 2 4 3 2" xfId="6406" xr:uid="{A84B5219-00E1-4983-A3DB-B85B143455B5}"/>
    <cellStyle name="20% - Énfasis1 2 2 2 4 3 2 2" xfId="14127" xr:uid="{3F006967-1B98-45AD-BFBB-DAD8ECA43F0B}"/>
    <cellStyle name="20% - Énfasis1 2 2 2 4 3 2 2 2" xfId="29569" xr:uid="{48081B9A-02DF-4EB2-ABCE-EC3CD49761AE}"/>
    <cellStyle name="20% - Énfasis1 2 2 2 4 3 2 2 2 2" xfId="60453" xr:uid="{787E573A-F905-49A8-8D91-F65ECA7672EF}"/>
    <cellStyle name="20% - Énfasis1 2 2 2 4 3 2 2 3" xfId="45011" xr:uid="{B14E2317-DE88-43A9-9029-964934D09AC0}"/>
    <cellStyle name="20% - Énfasis1 2 2 2 4 3 2 3" xfId="21848" xr:uid="{0FA3F1DC-369D-4F3A-A59C-3C248655C759}"/>
    <cellStyle name="20% - Énfasis1 2 2 2 4 3 2 3 2" xfId="52732" xr:uid="{2FB0B864-A733-493E-B0DA-C11B67251BAE}"/>
    <cellStyle name="20% - Énfasis1 2 2 2 4 3 2 4" xfId="37290" xr:uid="{F7F5A11D-74EB-4552-92B6-F32EF0E2A4E5}"/>
    <cellStyle name="20% - Énfasis1 2 2 2 4 3 3" xfId="10267" xr:uid="{85A078F0-C0A8-4E21-8426-905A3EEF6F88}"/>
    <cellStyle name="20% - Énfasis1 2 2 2 4 3 3 2" xfId="25709" xr:uid="{B2293488-0306-43BA-A874-4FD47D1124C0}"/>
    <cellStyle name="20% - Énfasis1 2 2 2 4 3 3 2 2" xfId="56593" xr:uid="{A162DBE7-71AF-4E88-952A-9388777B76D4}"/>
    <cellStyle name="20% - Énfasis1 2 2 2 4 3 3 3" xfId="41151" xr:uid="{947C5F5D-659A-4380-AE1F-179DA4CC89C0}"/>
    <cellStyle name="20% - Énfasis1 2 2 2 4 3 4" xfId="17988" xr:uid="{D71D8761-8E6B-4C35-AD7E-3DF8067A51F6}"/>
    <cellStyle name="20% - Énfasis1 2 2 2 4 3 4 2" xfId="48872" xr:uid="{104A4D4E-8F7A-410D-908E-C1119B5F1DFC}"/>
    <cellStyle name="20% - Énfasis1 2 2 2 4 3 5" xfId="33430" xr:uid="{2843A5D8-93FD-44F7-907A-2649674EBAC9}"/>
    <cellStyle name="20% - Énfasis1 2 2 2 4 4" xfId="4476" xr:uid="{208863DA-2D85-4C7D-92B7-40F21427B6D7}"/>
    <cellStyle name="20% - Énfasis1 2 2 2 4 4 2" xfId="12197" xr:uid="{A413D1D9-3FBD-4EC7-9BC6-433B57EDB08E}"/>
    <cellStyle name="20% - Énfasis1 2 2 2 4 4 2 2" xfId="27639" xr:uid="{697460B8-0DD0-4AD6-8007-07A7D9B1B337}"/>
    <cellStyle name="20% - Énfasis1 2 2 2 4 4 2 2 2" xfId="58523" xr:uid="{E3BAD285-50A5-4079-8A61-DA53C36D7EF0}"/>
    <cellStyle name="20% - Énfasis1 2 2 2 4 4 2 3" xfId="43081" xr:uid="{E3EB4FBE-97DC-4EDB-A3EE-70FF01AE70A6}"/>
    <cellStyle name="20% - Énfasis1 2 2 2 4 4 3" xfId="19918" xr:uid="{8F136CF0-61C6-41D9-A72D-39D8462BAD92}"/>
    <cellStyle name="20% - Énfasis1 2 2 2 4 4 3 2" xfId="50802" xr:uid="{B3B59270-49F1-41E3-92DF-69958C01ED19}"/>
    <cellStyle name="20% - Énfasis1 2 2 2 4 4 4" xfId="35360" xr:uid="{273EBB68-8BA7-4360-BC16-AD38942D1059}"/>
    <cellStyle name="20% - Énfasis1 2 2 2 4 5" xfId="8337" xr:uid="{99DFD34E-7EC7-442A-BA7B-98417BB1470E}"/>
    <cellStyle name="20% - Énfasis1 2 2 2 4 5 2" xfId="23779" xr:uid="{A595F8E0-7479-4EAA-8A88-ED30DFA49335}"/>
    <cellStyle name="20% - Énfasis1 2 2 2 4 5 2 2" xfId="54663" xr:uid="{73ED65C4-1641-4238-883F-135C1091962C}"/>
    <cellStyle name="20% - Énfasis1 2 2 2 4 5 3" xfId="39221" xr:uid="{486F6473-0E9A-4162-BD2E-D705F974C3F0}"/>
    <cellStyle name="20% - Énfasis1 2 2 2 4 6" xfId="16058" xr:uid="{EE126E38-47E3-424D-A93B-D98C15653C1C}"/>
    <cellStyle name="20% - Énfasis1 2 2 2 4 6 2" xfId="46942" xr:uid="{0C039B44-7DD7-4E4A-A59F-FC15AB7971FA}"/>
    <cellStyle name="20% - Énfasis1 2 2 2 4 7" xfId="31500" xr:uid="{19B6F6A6-83EE-4BCB-8689-32D034AF6764}"/>
    <cellStyle name="20% - Énfasis1 2 2 2 5" xfId="1098" xr:uid="{80960583-D76B-477E-9DB6-F33D4522136A}"/>
    <cellStyle name="20% - Énfasis1 2 2 2 5 2" xfId="3028" xr:uid="{34F651CF-03CD-4284-B82D-0EFF2CEA1800}"/>
    <cellStyle name="20% - Énfasis1 2 2 2 5 2 2" xfId="6888" xr:uid="{739E345E-D652-4DF6-B5C8-956C803E1A6E}"/>
    <cellStyle name="20% - Énfasis1 2 2 2 5 2 2 2" xfId="14609" xr:uid="{1218921B-CBA3-49FE-A6E4-2CE2C83B5293}"/>
    <cellStyle name="20% - Énfasis1 2 2 2 5 2 2 2 2" xfId="30051" xr:uid="{C6A057F0-3063-4F81-BC41-FC8029D7D96B}"/>
    <cellStyle name="20% - Énfasis1 2 2 2 5 2 2 2 2 2" xfId="60935" xr:uid="{063C2E00-B15F-40CC-9E3D-FD3FCFCD9969}"/>
    <cellStyle name="20% - Énfasis1 2 2 2 5 2 2 2 3" xfId="45493" xr:uid="{159EA818-6D67-44D6-8F83-3EB8A173100F}"/>
    <cellStyle name="20% - Énfasis1 2 2 2 5 2 2 3" xfId="22330" xr:uid="{7E9648BF-218C-4892-812E-B7F364EC980A}"/>
    <cellStyle name="20% - Énfasis1 2 2 2 5 2 2 3 2" xfId="53214" xr:uid="{43645CB5-E353-48A2-AAB5-2FA59E5B5BCC}"/>
    <cellStyle name="20% - Énfasis1 2 2 2 5 2 2 4" xfId="37772" xr:uid="{8EEE35E7-CD56-4407-B29E-C9D335B0841F}"/>
    <cellStyle name="20% - Énfasis1 2 2 2 5 2 3" xfId="10749" xr:uid="{470754D8-BCA5-48B9-A976-0162614CD5DC}"/>
    <cellStyle name="20% - Énfasis1 2 2 2 5 2 3 2" xfId="26191" xr:uid="{EB847C83-D752-48ED-9A08-FCE77A51CAAC}"/>
    <cellStyle name="20% - Énfasis1 2 2 2 5 2 3 2 2" xfId="57075" xr:uid="{32CFE650-A05A-4DEB-B88A-F951648B1BF2}"/>
    <cellStyle name="20% - Énfasis1 2 2 2 5 2 3 3" xfId="41633" xr:uid="{81395A78-D835-43CD-9312-AB6ACA9A5DF5}"/>
    <cellStyle name="20% - Énfasis1 2 2 2 5 2 4" xfId="18470" xr:uid="{FF70CCFE-4E52-4F15-8497-186B47D2BF27}"/>
    <cellStyle name="20% - Énfasis1 2 2 2 5 2 4 2" xfId="49354" xr:uid="{8988A4C5-FCB5-4BE6-A865-A48E8FF2137B}"/>
    <cellStyle name="20% - Énfasis1 2 2 2 5 2 5" xfId="33912" xr:uid="{FF4A8C25-BBB8-4E2D-9E40-656D7071296A}"/>
    <cellStyle name="20% - Énfasis1 2 2 2 5 3" xfId="4958" xr:uid="{A2338EB9-E3C1-4A5B-8ED5-1E49B88B2880}"/>
    <cellStyle name="20% - Énfasis1 2 2 2 5 3 2" xfId="12679" xr:uid="{123F4359-D2CC-44C6-8402-6ABEE1B59ECC}"/>
    <cellStyle name="20% - Énfasis1 2 2 2 5 3 2 2" xfId="28121" xr:uid="{B1F76934-6474-4639-AF83-601D5BA8F3CE}"/>
    <cellStyle name="20% - Énfasis1 2 2 2 5 3 2 2 2" xfId="59005" xr:uid="{10C8EE95-B462-4D04-B75E-770B06BE074D}"/>
    <cellStyle name="20% - Énfasis1 2 2 2 5 3 2 3" xfId="43563" xr:uid="{8280820C-6EF5-4BC4-8517-CE910F9A5DC1}"/>
    <cellStyle name="20% - Énfasis1 2 2 2 5 3 3" xfId="20400" xr:uid="{108CD835-6C9F-4C65-A542-649679FCFD3C}"/>
    <cellStyle name="20% - Énfasis1 2 2 2 5 3 3 2" xfId="51284" xr:uid="{43553D13-B775-465D-961A-A9F4F57D8A51}"/>
    <cellStyle name="20% - Énfasis1 2 2 2 5 3 4" xfId="35842" xr:uid="{A1B3E4F7-4CEC-4199-B1B8-DF41159C8E61}"/>
    <cellStyle name="20% - Énfasis1 2 2 2 5 4" xfId="8819" xr:uid="{8A1BB2F2-87F4-48F1-940C-1628F457282C}"/>
    <cellStyle name="20% - Énfasis1 2 2 2 5 4 2" xfId="24261" xr:uid="{E1385AE2-A883-450C-A7E7-A48EA8960AA3}"/>
    <cellStyle name="20% - Énfasis1 2 2 2 5 4 2 2" xfId="55145" xr:uid="{13EF6099-D723-4D84-8439-0E5A09E234D9}"/>
    <cellStyle name="20% - Énfasis1 2 2 2 5 4 3" xfId="39703" xr:uid="{271A3F12-4D70-4471-9D2E-AEE92D139867}"/>
    <cellStyle name="20% - Énfasis1 2 2 2 5 5" xfId="16540" xr:uid="{83C2817B-C82D-40B1-8EA3-095C0428FB6E}"/>
    <cellStyle name="20% - Énfasis1 2 2 2 5 5 2" xfId="47424" xr:uid="{CDA497EA-257F-425B-939C-702B7D09A27D}"/>
    <cellStyle name="20% - Énfasis1 2 2 2 5 6" xfId="31982" xr:uid="{3DD86DA8-8DA1-4877-8ECB-025D604B6776}"/>
    <cellStyle name="20% - Énfasis1 2 2 2 6" xfId="2063" xr:uid="{951E4DCB-1664-4B0C-822F-DE0B21B85189}"/>
    <cellStyle name="20% - Énfasis1 2 2 2 6 2" xfId="5923" xr:uid="{0AB7487F-6850-4E61-9057-5715FCF84CD6}"/>
    <cellStyle name="20% - Énfasis1 2 2 2 6 2 2" xfId="13644" xr:uid="{EF40E229-78AF-4EEB-957B-10FB954B2B10}"/>
    <cellStyle name="20% - Énfasis1 2 2 2 6 2 2 2" xfId="29086" xr:uid="{622EB084-0533-4DA1-B56D-27A2A9DA911E}"/>
    <cellStyle name="20% - Énfasis1 2 2 2 6 2 2 2 2" xfId="59970" xr:uid="{B5719C2D-0238-445C-AEEE-89DF6D2DF222}"/>
    <cellStyle name="20% - Énfasis1 2 2 2 6 2 2 3" xfId="44528" xr:uid="{2CA80A5A-B288-452B-8733-A447A5F41B59}"/>
    <cellStyle name="20% - Énfasis1 2 2 2 6 2 3" xfId="21365" xr:uid="{9936D741-4734-443A-A459-4F59536B9841}"/>
    <cellStyle name="20% - Énfasis1 2 2 2 6 2 3 2" xfId="52249" xr:uid="{AC23CB22-44FA-4019-8F36-1DCFEB0146D9}"/>
    <cellStyle name="20% - Énfasis1 2 2 2 6 2 4" xfId="36807" xr:uid="{6A9629B9-54A1-446D-9324-42F695600017}"/>
    <cellStyle name="20% - Énfasis1 2 2 2 6 3" xfId="9784" xr:uid="{2BEB89F2-7458-415D-A7A0-422884BB0D30}"/>
    <cellStyle name="20% - Énfasis1 2 2 2 6 3 2" xfId="25226" xr:uid="{6810D1A0-BA37-4787-BC55-12F20122C3C9}"/>
    <cellStyle name="20% - Énfasis1 2 2 2 6 3 2 2" xfId="56110" xr:uid="{9E958D80-4086-4127-A678-8CBC1E10F89B}"/>
    <cellStyle name="20% - Énfasis1 2 2 2 6 3 3" xfId="40668" xr:uid="{77D03DC5-D2D1-4E75-A84B-4E42FDEF341C}"/>
    <cellStyle name="20% - Énfasis1 2 2 2 6 4" xfId="17505" xr:uid="{7A5D29E1-385A-47C2-BC89-38CE0967FD6D}"/>
    <cellStyle name="20% - Énfasis1 2 2 2 6 4 2" xfId="48389" xr:uid="{9C8A02C3-0F9E-4C75-B126-1A2A565590FF}"/>
    <cellStyle name="20% - Énfasis1 2 2 2 6 5" xfId="32947" xr:uid="{73039B02-451E-4E1F-B3FF-C24D135B3E2E}"/>
    <cellStyle name="20% - Énfasis1 2 2 2 7" xfId="3993" xr:uid="{CE985205-9AA5-438F-8757-72949064FDFA}"/>
    <cellStyle name="20% - Énfasis1 2 2 2 7 2" xfId="11714" xr:uid="{7E78E467-7A55-4E83-BD96-923D81B74FF5}"/>
    <cellStyle name="20% - Énfasis1 2 2 2 7 2 2" xfId="27156" xr:uid="{AC7D2851-0DC8-4881-A046-BF948E7B1924}"/>
    <cellStyle name="20% - Énfasis1 2 2 2 7 2 2 2" xfId="58040" xr:uid="{75650D05-D7B1-48B4-B7B3-044FEBC1AA4F}"/>
    <cellStyle name="20% - Énfasis1 2 2 2 7 2 3" xfId="42598" xr:uid="{DB1CB6F9-7B68-4DD9-96BF-3A4DDA11EC28}"/>
    <cellStyle name="20% - Énfasis1 2 2 2 7 3" xfId="19435" xr:uid="{185E84F2-47D2-4BD8-9D0D-087C07D7D919}"/>
    <cellStyle name="20% - Énfasis1 2 2 2 7 3 2" xfId="50319" xr:uid="{ECE8DFD5-D950-4DD8-BEB7-9BA9CE9914BD}"/>
    <cellStyle name="20% - Énfasis1 2 2 2 7 4" xfId="34877" xr:uid="{8351AF90-AA2D-4293-92A8-5A31D91B7151}"/>
    <cellStyle name="20% - Énfasis1 2 2 2 8" xfId="7854" xr:uid="{611B230E-19BA-4BBF-BCB3-28037694EB49}"/>
    <cellStyle name="20% - Énfasis1 2 2 2 8 2" xfId="23296" xr:uid="{B8224B98-599F-455F-ACFC-A230899EEE3F}"/>
    <cellStyle name="20% - Énfasis1 2 2 2 8 2 2" xfId="54180" xr:uid="{B3C39A71-533A-4A34-BF8B-77D6A225C963}"/>
    <cellStyle name="20% - Énfasis1 2 2 2 8 3" xfId="38738" xr:uid="{9DB9CC69-4D98-4E0F-AF26-E2867C208F99}"/>
    <cellStyle name="20% - Énfasis1 2 2 2 9" xfId="15575" xr:uid="{2DC049D9-2F35-48D1-80A7-7274B12CF831}"/>
    <cellStyle name="20% - Énfasis1 2 2 2 9 2" xfId="46459" xr:uid="{44526733-07DD-4DA0-BAAC-00D443130227}"/>
    <cellStyle name="20% - Énfasis1 2 2 3" xfId="55" xr:uid="{E2919B56-40D5-4103-A959-A95B9BF322DB}"/>
    <cellStyle name="20% - Énfasis1 2 2 3 10" xfId="31018" xr:uid="{76382406-54A7-42E4-BBE2-F38F6481836F}"/>
    <cellStyle name="20% - Énfasis1 2 2 3 2" xfId="349" xr:uid="{644D15BC-DCBB-4410-A9D2-B98325F722F4}"/>
    <cellStyle name="20% - Énfasis1 2 2 3 2 2" xfId="592" xr:uid="{DBA654C7-39C7-4E1D-9093-ADDEA96270BB}"/>
    <cellStyle name="20% - Énfasis1 2 2 3 2 2 2" xfId="1075" xr:uid="{0C0D68F1-F49A-4CA9-B9F2-A9AC97EB7D5E}"/>
    <cellStyle name="20% - Énfasis1 2 2 3 2 2 2 2" xfId="2040" xr:uid="{A99A8B37-4C4B-4DDB-BFF1-EDCAD0D1E3DB}"/>
    <cellStyle name="20% - Énfasis1 2 2 3 2 2 2 2 2" xfId="3970" xr:uid="{27DD1600-4AD8-4DD5-9649-814BDD196621}"/>
    <cellStyle name="20% - Énfasis1 2 2 3 2 2 2 2 2 2" xfId="7830" xr:uid="{BA4D9CC7-7A42-4A6F-A82E-3AC6AD055270}"/>
    <cellStyle name="20% - Énfasis1 2 2 3 2 2 2 2 2 2 2" xfId="15551" xr:uid="{37669DC7-479F-4797-B2FC-6EEF6F318A55}"/>
    <cellStyle name="20% - Énfasis1 2 2 3 2 2 2 2 2 2 2 2" xfId="30993" xr:uid="{24F05257-F58F-4E2D-98FD-E8831E466638}"/>
    <cellStyle name="20% - Énfasis1 2 2 3 2 2 2 2 2 2 2 2 2" xfId="61877" xr:uid="{7887DD3A-B47E-4DA3-848D-692722B74FD6}"/>
    <cellStyle name="20% - Énfasis1 2 2 3 2 2 2 2 2 2 2 3" xfId="46435" xr:uid="{97845529-79E2-439D-BFA8-94646CA63996}"/>
    <cellStyle name="20% - Énfasis1 2 2 3 2 2 2 2 2 2 3" xfId="23272" xr:uid="{22CAD5F0-160F-4C92-A399-24DCCA086745}"/>
    <cellStyle name="20% - Énfasis1 2 2 3 2 2 2 2 2 2 3 2" xfId="54156" xr:uid="{2F13FA31-6EFE-4F70-B937-BFF30FA7F4F9}"/>
    <cellStyle name="20% - Énfasis1 2 2 3 2 2 2 2 2 2 4" xfId="38714" xr:uid="{E8411606-8A67-457C-8207-9A7BC4146039}"/>
    <cellStyle name="20% - Énfasis1 2 2 3 2 2 2 2 2 3" xfId="11691" xr:uid="{8A5E0679-77C7-4992-BFBC-0305FC583AF7}"/>
    <cellStyle name="20% - Énfasis1 2 2 3 2 2 2 2 2 3 2" xfId="27133" xr:uid="{4316101C-3C29-43F2-A285-57923A97F044}"/>
    <cellStyle name="20% - Énfasis1 2 2 3 2 2 2 2 2 3 2 2" xfId="58017" xr:uid="{E044001A-8A1A-4822-8295-BBC1822F418F}"/>
    <cellStyle name="20% - Énfasis1 2 2 3 2 2 2 2 2 3 3" xfId="42575" xr:uid="{76C36CF2-57F8-41F5-837D-7DC6390004FD}"/>
    <cellStyle name="20% - Énfasis1 2 2 3 2 2 2 2 2 4" xfId="19412" xr:uid="{69D06852-FB58-45B5-94A7-6AADDA9F46EC}"/>
    <cellStyle name="20% - Énfasis1 2 2 3 2 2 2 2 2 4 2" xfId="50296" xr:uid="{7939DF1B-9307-44B7-A729-49D3BEAE54D8}"/>
    <cellStyle name="20% - Énfasis1 2 2 3 2 2 2 2 2 5" xfId="34854" xr:uid="{69093083-B0C6-4353-8855-4DB9D2F7DF88}"/>
    <cellStyle name="20% - Énfasis1 2 2 3 2 2 2 2 3" xfId="5900" xr:uid="{338FBEC9-1DFA-482F-A1AF-74C5165F3905}"/>
    <cellStyle name="20% - Énfasis1 2 2 3 2 2 2 2 3 2" xfId="13621" xr:uid="{830493B4-D41B-44DD-8CA1-9322D2CB330C}"/>
    <cellStyle name="20% - Énfasis1 2 2 3 2 2 2 2 3 2 2" xfId="29063" xr:uid="{6C7F60FA-A7A7-4A90-89A0-26DB05163912}"/>
    <cellStyle name="20% - Énfasis1 2 2 3 2 2 2 2 3 2 2 2" xfId="59947" xr:uid="{146D5481-DA85-47D8-961B-29BD58683FA7}"/>
    <cellStyle name="20% - Énfasis1 2 2 3 2 2 2 2 3 2 3" xfId="44505" xr:uid="{A83E2666-0B9C-43A5-9EC4-A099D79E5FB8}"/>
    <cellStyle name="20% - Énfasis1 2 2 3 2 2 2 2 3 3" xfId="21342" xr:uid="{34135630-96DB-471A-81B5-768D2DE4A93E}"/>
    <cellStyle name="20% - Énfasis1 2 2 3 2 2 2 2 3 3 2" xfId="52226" xr:uid="{1FE435B6-4652-42FD-9057-22D92110579E}"/>
    <cellStyle name="20% - Énfasis1 2 2 3 2 2 2 2 3 4" xfId="36784" xr:uid="{5513AE4F-95EE-46F0-97F0-2C6620C20BD1}"/>
    <cellStyle name="20% - Énfasis1 2 2 3 2 2 2 2 4" xfId="9761" xr:uid="{F5EDF3CA-8D24-4CCE-9B48-A4116EF16591}"/>
    <cellStyle name="20% - Énfasis1 2 2 3 2 2 2 2 4 2" xfId="25203" xr:uid="{83D237DE-14B9-45AB-8FAC-DCD3C57F2D06}"/>
    <cellStyle name="20% - Énfasis1 2 2 3 2 2 2 2 4 2 2" xfId="56087" xr:uid="{16237561-448B-4985-BDC9-7075DE69633D}"/>
    <cellStyle name="20% - Énfasis1 2 2 3 2 2 2 2 4 3" xfId="40645" xr:uid="{72E1948E-E4F8-4B49-9842-7662569CA29D}"/>
    <cellStyle name="20% - Énfasis1 2 2 3 2 2 2 2 5" xfId="17482" xr:uid="{A83DB38F-B91E-4334-8402-FCAFFB93746B}"/>
    <cellStyle name="20% - Énfasis1 2 2 3 2 2 2 2 5 2" xfId="48366" xr:uid="{3F6AFFEB-BAF5-4110-93F7-75F75AFBE011}"/>
    <cellStyle name="20% - Énfasis1 2 2 3 2 2 2 2 6" xfId="32924" xr:uid="{318B4B5E-75BE-4C42-A141-4D354F6DC82F}"/>
    <cellStyle name="20% - Énfasis1 2 2 3 2 2 2 3" xfId="3005" xr:uid="{33F1D516-E364-4372-910A-75460403CAE0}"/>
    <cellStyle name="20% - Énfasis1 2 2 3 2 2 2 3 2" xfId="6865" xr:uid="{8C07863D-8115-40F6-966D-E277B83FAFA8}"/>
    <cellStyle name="20% - Énfasis1 2 2 3 2 2 2 3 2 2" xfId="14586" xr:uid="{AFB0EC6F-4D29-4F76-87A6-8D98E9795D0B}"/>
    <cellStyle name="20% - Énfasis1 2 2 3 2 2 2 3 2 2 2" xfId="30028" xr:uid="{B1826D6C-76D8-4E69-BFC9-4660EAEC2174}"/>
    <cellStyle name="20% - Énfasis1 2 2 3 2 2 2 3 2 2 2 2" xfId="60912" xr:uid="{FF5C41A5-7827-442F-ACEB-EEFB897F2CAE}"/>
    <cellStyle name="20% - Énfasis1 2 2 3 2 2 2 3 2 2 3" xfId="45470" xr:uid="{D53F4F11-AE1C-402C-903C-DA97A757EDDA}"/>
    <cellStyle name="20% - Énfasis1 2 2 3 2 2 2 3 2 3" xfId="22307" xr:uid="{338BA31D-E672-4389-B79E-5D66E2BA15E4}"/>
    <cellStyle name="20% - Énfasis1 2 2 3 2 2 2 3 2 3 2" xfId="53191" xr:uid="{4889BD42-E18A-4A1C-804B-6494DA7B76C1}"/>
    <cellStyle name="20% - Énfasis1 2 2 3 2 2 2 3 2 4" xfId="37749" xr:uid="{931D6CAE-2F2A-4092-9868-1B07AEAC5939}"/>
    <cellStyle name="20% - Énfasis1 2 2 3 2 2 2 3 3" xfId="10726" xr:uid="{23DD07B3-9432-44E3-8748-A165439C7D9A}"/>
    <cellStyle name="20% - Énfasis1 2 2 3 2 2 2 3 3 2" xfId="26168" xr:uid="{3075F372-0907-4299-AA31-377366AA18B6}"/>
    <cellStyle name="20% - Énfasis1 2 2 3 2 2 2 3 3 2 2" xfId="57052" xr:uid="{FBB90D4D-45EF-42D4-89AB-89D27EDFE1D1}"/>
    <cellStyle name="20% - Énfasis1 2 2 3 2 2 2 3 3 3" xfId="41610" xr:uid="{E83C0C34-78A0-48F0-BA9B-CC85E6E8454C}"/>
    <cellStyle name="20% - Énfasis1 2 2 3 2 2 2 3 4" xfId="18447" xr:uid="{4379D222-810E-4433-A234-1300CE592F4C}"/>
    <cellStyle name="20% - Énfasis1 2 2 3 2 2 2 3 4 2" xfId="49331" xr:uid="{00EF28C5-613C-433B-B1D7-27662C1165CF}"/>
    <cellStyle name="20% - Énfasis1 2 2 3 2 2 2 3 5" xfId="33889" xr:uid="{B419A056-B239-4F8B-BBB9-17DF8257AE80}"/>
    <cellStyle name="20% - Énfasis1 2 2 3 2 2 2 4" xfId="4935" xr:uid="{0BD921D5-2124-4A13-A302-12ACE4EEA6C7}"/>
    <cellStyle name="20% - Énfasis1 2 2 3 2 2 2 4 2" xfId="12656" xr:uid="{1F706789-3A94-467C-B3F8-78FDF824DB64}"/>
    <cellStyle name="20% - Énfasis1 2 2 3 2 2 2 4 2 2" xfId="28098" xr:uid="{FF8EEA92-C893-4113-97FF-9DC4612424AF}"/>
    <cellStyle name="20% - Énfasis1 2 2 3 2 2 2 4 2 2 2" xfId="58982" xr:uid="{32C500F1-EBAA-4F70-A005-0C4269181479}"/>
    <cellStyle name="20% - Énfasis1 2 2 3 2 2 2 4 2 3" xfId="43540" xr:uid="{358817C8-E49E-48CF-9FF7-84D510DBED54}"/>
    <cellStyle name="20% - Énfasis1 2 2 3 2 2 2 4 3" xfId="20377" xr:uid="{4DDAC2D2-A852-444E-A356-A4742088F7FF}"/>
    <cellStyle name="20% - Énfasis1 2 2 3 2 2 2 4 3 2" xfId="51261" xr:uid="{B283C020-5F23-4BD2-8FC1-0AD354A03B9E}"/>
    <cellStyle name="20% - Énfasis1 2 2 3 2 2 2 4 4" xfId="35819" xr:uid="{32220E44-E50D-4BA2-AAF9-881694888419}"/>
    <cellStyle name="20% - Énfasis1 2 2 3 2 2 2 5" xfId="8796" xr:uid="{977DA7F9-D89B-4484-8544-F9B88CBB82FA}"/>
    <cellStyle name="20% - Énfasis1 2 2 3 2 2 2 5 2" xfId="24238" xr:uid="{802A5B7F-478A-434E-AC2B-B1922F325213}"/>
    <cellStyle name="20% - Énfasis1 2 2 3 2 2 2 5 2 2" xfId="55122" xr:uid="{E625EE63-99F2-4706-B016-86773D57A711}"/>
    <cellStyle name="20% - Énfasis1 2 2 3 2 2 2 5 3" xfId="39680" xr:uid="{F6D4AD7B-40E5-448B-9401-CB7963A6F167}"/>
    <cellStyle name="20% - Énfasis1 2 2 3 2 2 2 6" xfId="16517" xr:uid="{FE6A0271-F2EC-4A34-9BA5-AB4DAEC3F310}"/>
    <cellStyle name="20% - Énfasis1 2 2 3 2 2 2 6 2" xfId="47401" xr:uid="{0B504BB0-9789-488B-9A7F-46BC659F6C53}"/>
    <cellStyle name="20% - Énfasis1 2 2 3 2 2 2 7" xfId="31959" xr:uid="{9D158656-781A-44EB-BEE5-D719DCE0FED4}"/>
    <cellStyle name="20% - Énfasis1 2 2 3 2 2 3" xfId="1557" xr:uid="{ADF1091E-55B1-4763-A7E9-26448804442E}"/>
    <cellStyle name="20% - Énfasis1 2 2 3 2 2 3 2" xfId="3487" xr:uid="{F67CBAC5-6950-4032-9A33-78CB2C4E040C}"/>
    <cellStyle name="20% - Énfasis1 2 2 3 2 2 3 2 2" xfId="7347" xr:uid="{32CAF68E-BD5F-4122-B665-BBF04FA2B032}"/>
    <cellStyle name="20% - Énfasis1 2 2 3 2 2 3 2 2 2" xfId="15068" xr:uid="{58177713-7CD8-4B9B-8D5E-F9082145FB3F}"/>
    <cellStyle name="20% - Énfasis1 2 2 3 2 2 3 2 2 2 2" xfId="30510" xr:uid="{329C7889-8B09-4F55-BB35-21494B1A309E}"/>
    <cellStyle name="20% - Énfasis1 2 2 3 2 2 3 2 2 2 2 2" xfId="61394" xr:uid="{9160203A-E3DE-418F-8B27-E3F23F360E59}"/>
    <cellStyle name="20% - Énfasis1 2 2 3 2 2 3 2 2 2 3" xfId="45952" xr:uid="{7523D873-1758-450D-93EC-A8C9848EDF0E}"/>
    <cellStyle name="20% - Énfasis1 2 2 3 2 2 3 2 2 3" xfId="22789" xr:uid="{82828702-FE09-4406-85BA-232C09355E65}"/>
    <cellStyle name="20% - Énfasis1 2 2 3 2 2 3 2 2 3 2" xfId="53673" xr:uid="{EA76B37C-06A6-47F1-B4DF-8202A0C2E6D0}"/>
    <cellStyle name="20% - Énfasis1 2 2 3 2 2 3 2 2 4" xfId="38231" xr:uid="{0E198839-593F-4EFB-A477-03912ED6F703}"/>
    <cellStyle name="20% - Énfasis1 2 2 3 2 2 3 2 3" xfId="11208" xr:uid="{49610529-394B-4D3C-9C22-D3DF4A4363C6}"/>
    <cellStyle name="20% - Énfasis1 2 2 3 2 2 3 2 3 2" xfId="26650" xr:uid="{72EACF39-4AC4-40DE-A8CC-9AA5E03EEA8A}"/>
    <cellStyle name="20% - Énfasis1 2 2 3 2 2 3 2 3 2 2" xfId="57534" xr:uid="{F2F1D862-DE67-4246-BD93-E388058CEC7E}"/>
    <cellStyle name="20% - Énfasis1 2 2 3 2 2 3 2 3 3" xfId="42092" xr:uid="{96D6A5BE-CA90-48A8-BDF2-147213F845B9}"/>
    <cellStyle name="20% - Énfasis1 2 2 3 2 2 3 2 4" xfId="18929" xr:uid="{605D8AF3-2C09-4B09-8E7D-98EE617603DB}"/>
    <cellStyle name="20% - Énfasis1 2 2 3 2 2 3 2 4 2" xfId="49813" xr:uid="{CD59986A-F3DD-49EE-922B-FC4EE2C4EB43}"/>
    <cellStyle name="20% - Énfasis1 2 2 3 2 2 3 2 5" xfId="34371" xr:uid="{65492142-8CB5-4EE4-BBE7-39565ABBBA45}"/>
    <cellStyle name="20% - Énfasis1 2 2 3 2 2 3 3" xfId="5417" xr:uid="{3CDEFC99-1D00-4033-9E88-D19711DFEDD6}"/>
    <cellStyle name="20% - Énfasis1 2 2 3 2 2 3 3 2" xfId="13138" xr:uid="{3953EE13-2A51-4DCC-AA66-4D008527DDD4}"/>
    <cellStyle name="20% - Énfasis1 2 2 3 2 2 3 3 2 2" xfId="28580" xr:uid="{CFFCE7EC-61CC-4BE0-B3EE-7AE0AE42DEFF}"/>
    <cellStyle name="20% - Énfasis1 2 2 3 2 2 3 3 2 2 2" xfId="59464" xr:uid="{24F21137-6234-4122-9FF2-F3E742D62E6A}"/>
    <cellStyle name="20% - Énfasis1 2 2 3 2 2 3 3 2 3" xfId="44022" xr:uid="{22257C9B-65F9-4F81-A716-6AB4DC1EB20C}"/>
    <cellStyle name="20% - Énfasis1 2 2 3 2 2 3 3 3" xfId="20859" xr:uid="{8F46969E-A0E5-471B-A536-26A2C9A6638B}"/>
    <cellStyle name="20% - Énfasis1 2 2 3 2 2 3 3 3 2" xfId="51743" xr:uid="{FD242779-F669-4F3E-A2F6-F1F547469681}"/>
    <cellStyle name="20% - Énfasis1 2 2 3 2 2 3 3 4" xfId="36301" xr:uid="{14D0B78E-B904-440A-B592-497A4C5436B5}"/>
    <cellStyle name="20% - Énfasis1 2 2 3 2 2 3 4" xfId="9278" xr:uid="{B1B7668E-046C-4DC5-86CC-8F194D0B9FE2}"/>
    <cellStyle name="20% - Énfasis1 2 2 3 2 2 3 4 2" xfId="24720" xr:uid="{158815C4-4CEA-400F-8E34-03778437A389}"/>
    <cellStyle name="20% - Énfasis1 2 2 3 2 2 3 4 2 2" xfId="55604" xr:uid="{85DEE29F-8385-4A21-8633-C2130EE9EF3D}"/>
    <cellStyle name="20% - Énfasis1 2 2 3 2 2 3 4 3" xfId="40162" xr:uid="{EA49798E-9FB3-46D3-9010-31911B8943C0}"/>
    <cellStyle name="20% - Énfasis1 2 2 3 2 2 3 5" xfId="16999" xr:uid="{414681D9-B026-419B-AC41-AEC0D4757C84}"/>
    <cellStyle name="20% - Énfasis1 2 2 3 2 2 3 5 2" xfId="47883" xr:uid="{81EF81F4-45F0-4A9B-9527-E98257477371}"/>
    <cellStyle name="20% - Énfasis1 2 2 3 2 2 3 6" xfId="32441" xr:uid="{F2B5A1F1-4432-47C1-ACA8-B5A07F5330E4}"/>
    <cellStyle name="20% - Énfasis1 2 2 3 2 2 4" xfId="2522" xr:uid="{9160C84D-8A86-4BBA-BC15-FD1552BA7135}"/>
    <cellStyle name="20% - Énfasis1 2 2 3 2 2 4 2" xfId="6382" xr:uid="{AEC68A71-EE46-4AD4-A38A-1A12C0E89F33}"/>
    <cellStyle name="20% - Énfasis1 2 2 3 2 2 4 2 2" xfId="14103" xr:uid="{5892CF67-4857-45A2-9732-F2E0195FFFEA}"/>
    <cellStyle name="20% - Énfasis1 2 2 3 2 2 4 2 2 2" xfId="29545" xr:uid="{AAF33951-2B2E-4C09-8818-8130E9AC2A35}"/>
    <cellStyle name="20% - Énfasis1 2 2 3 2 2 4 2 2 2 2" xfId="60429" xr:uid="{2F2C1CDE-C837-4A44-9A67-013EEF3A96E6}"/>
    <cellStyle name="20% - Énfasis1 2 2 3 2 2 4 2 2 3" xfId="44987" xr:uid="{EBCA31B3-D639-4318-A1F6-4766134EA3D1}"/>
    <cellStyle name="20% - Énfasis1 2 2 3 2 2 4 2 3" xfId="21824" xr:uid="{0850B2B5-A122-4580-846C-B0C77BE8B9B3}"/>
    <cellStyle name="20% - Énfasis1 2 2 3 2 2 4 2 3 2" xfId="52708" xr:uid="{18398A31-9608-4EBC-9E6E-3C79EA125F85}"/>
    <cellStyle name="20% - Énfasis1 2 2 3 2 2 4 2 4" xfId="37266" xr:uid="{89197E3B-7D8D-4773-AAC5-5405BFDD9EBF}"/>
    <cellStyle name="20% - Énfasis1 2 2 3 2 2 4 3" xfId="10243" xr:uid="{DCCD3DE0-61B6-4F74-A5DE-385CE340A07C}"/>
    <cellStyle name="20% - Énfasis1 2 2 3 2 2 4 3 2" xfId="25685" xr:uid="{43B344FB-C140-4D69-90D4-90AC7BF0DA5C}"/>
    <cellStyle name="20% - Énfasis1 2 2 3 2 2 4 3 2 2" xfId="56569" xr:uid="{56B01DD0-8D66-44A7-BF22-CCB4B611EDD6}"/>
    <cellStyle name="20% - Énfasis1 2 2 3 2 2 4 3 3" xfId="41127" xr:uid="{161BC93D-4A17-4BF7-9949-143E74A92006}"/>
    <cellStyle name="20% - Énfasis1 2 2 3 2 2 4 4" xfId="17964" xr:uid="{3FEB4DF6-90B5-489A-8D9E-A621827C9CD4}"/>
    <cellStyle name="20% - Énfasis1 2 2 3 2 2 4 4 2" xfId="48848" xr:uid="{9026C518-0A3D-4B9B-8413-E186F3FF3C22}"/>
    <cellStyle name="20% - Énfasis1 2 2 3 2 2 4 5" xfId="33406" xr:uid="{A89D54FC-2E5D-4C83-A4A4-076C59C3082F}"/>
    <cellStyle name="20% - Énfasis1 2 2 3 2 2 5" xfId="4452" xr:uid="{F30EF39A-C392-46AE-B763-E91D5EF3ECB4}"/>
    <cellStyle name="20% - Énfasis1 2 2 3 2 2 5 2" xfId="12173" xr:uid="{0585DDD4-53E0-4C65-ADBB-60F42E7EAE70}"/>
    <cellStyle name="20% - Énfasis1 2 2 3 2 2 5 2 2" xfId="27615" xr:uid="{0440E1F1-7676-4443-B98A-EEBCADA43066}"/>
    <cellStyle name="20% - Énfasis1 2 2 3 2 2 5 2 2 2" xfId="58499" xr:uid="{7F0E031A-564E-41EF-99DE-F6EAFF77613C}"/>
    <cellStyle name="20% - Énfasis1 2 2 3 2 2 5 2 3" xfId="43057" xr:uid="{F56D79A6-8B22-46EA-83D9-82EDE29585A0}"/>
    <cellStyle name="20% - Énfasis1 2 2 3 2 2 5 3" xfId="19894" xr:uid="{115BF35A-AAB9-4EEC-B34C-AFCDB3E801CF}"/>
    <cellStyle name="20% - Énfasis1 2 2 3 2 2 5 3 2" xfId="50778" xr:uid="{5CD828D8-C92D-4611-9F8F-3C8FFEBA1D1D}"/>
    <cellStyle name="20% - Énfasis1 2 2 3 2 2 5 4" xfId="35336" xr:uid="{A4D39F57-075D-45EF-8368-1E67169ABCD5}"/>
    <cellStyle name="20% - Énfasis1 2 2 3 2 2 6" xfId="8313" xr:uid="{8884D92A-A793-481E-A7CF-4EB5A5E3100D}"/>
    <cellStyle name="20% - Énfasis1 2 2 3 2 2 6 2" xfId="23755" xr:uid="{8D940CD7-397C-4F91-8D07-CA118A14E6F1}"/>
    <cellStyle name="20% - Énfasis1 2 2 3 2 2 6 2 2" xfId="54639" xr:uid="{94DA0B94-56BE-450C-9686-797FF339E7B1}"/>
    <cellStyle name="20% - Énfasis1 2 2 3 2 2 6 3" xfId="39197" xr:uid="{76921D76-29C0-42E4-BF78-4F82C555DFD7}"/>
    <cellStyle name="20% - Énfasis1 2 2 3 2 2 7" xfId="16034" xr:uid="{DE5A1655-569A-4629-B6C9-90CDCF9C3057}"/>
    <cellStyle name="20% - Énfasis1 2 2 3 2 2 7 2" xfId="46918" xr:uid="{86DD126E-B41E-47A9-B71C-5E5186985DE3}"/>
    <cellStyle name="20% - Énfasis1 2 2 3 2 2 8" xfId="31476" xr:uid="{B20D52AC-D0D0-4F6A-8CFD-AD6081864E26}"/>
    <cellStyle name="20% - Énfasis1 2 2 3 2 3" xfId="834" xr:uid="{06CB586B-0194-4512-A262-A40E7483B679}"/>
    <cellStyle name="20% - Énfasis1 2 2 3 2 3 2" xfId="1799" xr:uid="{354F0FDD-7FC0-4A58-A335-B40836EA340B}"/>
    <cellStyle name="20% - Énfasis1 2 2 3 2 3 2 2" xfId="3729" xr:uid="{4DFAAFE2-BC86-409B-AE47-EEB538E7D470}"/>
    <cellStyle name="20% - Énfasis1 2 2 3 2 3 2 2 2" xfId="7589" xr:uid="{0DD15229-DFFD-4938-A0BD-562CA9FD3F61}"/>
    <cellStyle name="20% - Énfasis1 2 2 3 2 3 2 2 2 2" xfId="15310" xr:uid="{ADF92674-7AB7-45FB-8678-E0DC62D8453B}"/>
    <cellStyle name="20% - Énfasis1 2 2 3 2 3 2 2 2 2 2" xfId="30752" xr:uid="{4F2F5A11-9305-4567-AABE-820105427370}"/>
    <cellStyle name="20% - Énfasis1 2 2 3 2 3 2 2 2 2 2 2" xfId="61636" xr:uid="{CBC62A29-D617-41D7-A22C-45493761ED70}"/>
    <cellStyle name="20% - Énfasis1 2 2 3 2 3 2 2 2 2 3" xfId="46194" xr:uid="{8C22446F-4C25-47ED-A8A2-D0B21D035153}"/>
    <cellStyle name="20% - Énfasis1 2 2 3 2 3 2 2 2 3" xfId="23031" xr:uid="{71CB3933-F23F-4EF3-98B4-AC71F418B75F}"/>
    <cellStyle name="20% - Énfasis1 2 2 3 2 3 2 2 2 3 2" xfId="53915" xr:uid="{6571FF1B-D451-4454-865D-7DD4FFFCCDCF}"/>
    <cellStyle name="20% - Énfasis1 2 2 3 2 3 2 2 2 4" xfId="38473" xr:uid="{3BF93686-D7A1-476D-8C79-BADC1BF5C4C9}"/>
    <cellStyle name="20% - Énfasis1 2 2 3 2 3 2 2 3" xfId="11450" xr:uid="{59D54087-4E38-4CE8-A695-B8B500184F98}"/>
    <cellStyle name="20% - Énfasis1 2 2 3 2 3 2 2 3 2" xfId="26892" xr:uid="{95304089-E5E3-459F-B416-C5A807A370A1}"/>
    <cellStyle name="20% - Énfasis1 2 2 3 2 3 2 2 3 2 2" xfId="57776" xr:uid="{4175A238-58F8-4E8C-9029-E7C6F2E55BFA}"/>
    <cellStyle name="20% - Énfasis1 2 2 3 2 3 2 2 3 3" xfId="42334" xr:uid="{380572B1-300A-44F2-87EB-59BD69B46C1B}"/>
    <cellStyle name="20% - Énfasis1 2 2 3 2 3 2 2 4" xfId="19171" xr:uid="{16E12C74-D083-44D4-8DFD-5A7A8706BCBF}"/>
    <cellStyle name="20% - Énfasis1 2 2 3 2 3 2 2 4 2" xfId="50055" xr:uid="{08D73AD5-BFB1-4BBD-997D-829803533961}"/>
    <cellStyle name="20% - Énfasis1 2 2 3 2 3 2 2 5" xfId="34613" xr:uid="{688C56FA-824E-4152-9C05-4BEF2567314B}"/>
    <cellStyle name="20% - Énfasis1 2 2 3 2 3 2 3" xfId="5659" xr:uid="{5545736A-DA9D-4DE1-8065-8FCFFBC3258B}"/>
    <cellStyle name="20% - Énfasis1 2 2 3 2 3 2 3 2" xfId="13380" xr:uid="{E1BD5107-376A-4750-BD06-C4CCDE07FA44}"/>
    <cellStyle name="20% - Énfasis1 2 2 3 2 3 2 3 2 2" xfId="28822" xr:uid="{59272EB2-7DC9-4D2B-A10C-3A1D06FEB0E2}"/>
    <cellStyle name="20% - Énfasis1 2 2 3 2 3 2 3 2 2 2" xfId="59706" xr:uid="{B055A1A7-1D08-477F-9008-4BF8AC61AF5F}"/>
    <cellStyle name="20% - Énfasis1 2 2 3 2 3 2 3 2 3" xfId="44264" xr:uid="{1770F0A5-F6DA-4A9E-B4BA-B3B9CD0BF6E4}"/>
    <cellStyle name="20% - Énfasis1 2 2 3 2 3 2 3 3" xfId="21101" xr:uid="{AFAFED98-2172-47F2-B29D-E4BDB3279D7C}"/>
    <cellStyle name="20% - Énfasis1 2 2 3 2 3 2 3 3 2" xfId="51985" xr:uid="{CA331C98-C92B-4A22-A379-DD94ECC13A71}"/>
    <cellStyle name="20% - Énfasis1 2 2 3 2 3 2 3 4" xfId="36543" xr:uid="{7D47F991-E930-4942-AEF7-5471626DD9E9}"/>
    <cellStyle name="20% - Énfasis1 2 2 3 2 3 2 4" xfId="9520" xr:uid="{5DD258AA-0242-4A4A-8154-236AC449DAFA}"/>
    <cellStyle name="20% - Énfasis1 2 2 3 2 3 2 4 2" xfId="24962" xr:uid="{7F47ED27-5EC5-499D-9FAC-88435496A587}"/>
    <cellStyle name="20% - Énfasis1 2 2 3 2 3 2 4 2 2" xfId="55846" xr:uid="{7F3366BB-B0DC-4C63-AAEF-68560E92AC75}"/>
    <cellStyle name="20% - Énfasis1 2 2 3 2 3 2 4 3" xfId="40404" xr:uid="{B22E09E1-7D48-4D20-BB61-5B1AF71E0CF6}"/>
    <cellStyle name="20% - Énfasis1 2 2 3 2 3 2 5" xfId="17241" xr:uid="{FA5F74F8-D97A-4FCC-A745-A29704AD0306}"/>
    <cellStyle name="20% - Énfasis1 2 2 3 2 3 2 5 2" xfId="48125" xr:uid="{F0852007-56C1-427E-BB25-424DB5BD8079}"/>
    <cellStyle name="20% - Énfasis1 2 2 3 2 3 2 6" xfId="32683" xr:uid="{9527CA31-9F9D-4940-8D6E-E801844CEF83}"/>
    <cellStyle name="20% - Énfasis1 2 2 3 2 3 3" xfId="2764" xr:uid="{A1E4B988-B423-48F2-ACF4-CE4F32F27B79}"/>
    <cellStyle name="20% - Énfasis1 2 2 3 2 3 3 2" xfId="6624" xr:uid="{7C59D4C9-F4E6-453E-B4B3-040421F47C8A}"/>
    <cellStyle name="20% - Énfasis1 2 2 3 2 3 3 2 2" xfId="14345" xr:uid="{12F444B5-99C0-431D-B71F-63B541133CBB}"/>
    <cellStyle name="20% - Énfasis1 2 2 3 2 3 3 2 2 2" xfId="29787" xr:uid="{7FDD3EB4-0AD6-42F4-9C56-C5DFE2347569}"/>
    <cellStyle name="20% - Énfasis1 2 2 3 2 3 3 2 2 2 2" xfId="60671" xr:uid="{E188B2DC-0EBE-4296-B8AD-89A826E747F1}"/>
    <cellStyle name="20% - Énfasis1 2 2 3 2 3 3 2 2 3" xfId="45229" xr:uid="{2192A8C9-63FB-4729-9AE5-59B42974B2CC}"/>
    <cellStyle name="20% - Énfasis1 2 2 3 2 3 3 2 3" xfId="22066" xr:uid="{EE8900A4-DE06-4885-B455-33B1BC1EBA00}"/>
    <cellStyle name="20% - Énfasis1 2 2 3 2 3 3 2 3 2" xfId="52950" xr:uid="{59FB9BC3-3546-44F1-937F-0A4E5789F193}"/>
    <cellStyle name="20% - Énfasis1 2 2 3 2 3 3 2 4" xfId="37508" xr:uid="{8E621FA7-3441-4E3C-857C-B5BEECB8A4B8}"/>
    <cellStyle name="20% - Énfasis1 2 2 3 2 3 3 3" xfId="10485" xr:uid="{0BB9CBD5-847B-4D23-8893-CD91FF16C6D4}"/>
    <cellStyle name="20% - Énfasis1 2 2 3 2 3 3 3 2" xfId="25927" xr:uid="{C3CD1259-366C-4227-8722-9F17AC3D4BB5}"/>
    <cellStyle name="20% - Énfasis1 2 2 3 2 3 3 3 2 2" xfId="56811" xr:uid="{6D43F78A-3DCB-4A69-BB58-0CA979D13B3C}"/>
    <cellStyle name="20% - Énfasis1 2 2 3 2 3 3 3 3" xfId="41369" xr:uid="{E22212FF-77DF-43E9-BA84-CE286D211AD9}"/>
    <cellStyle name="20% - Énfasis1 2 2 3 2 3 3 4" xfId="18206" xr:uid="{F42CFF48-0AAC-44EB-A9C6-43915F06D090}"/>
    <cellStyle name="20% - Énfasis1 2 2 3 2 3 3 4 2" xfId="49090" xr:uid="{3199F586-8E63-49E8-A30B-F77FECCA6A7E}"/>
    <cellStyle name="20% - Énfasis1 2 2 3 2 3 3 5" xfId="33648" xr:uid="{72F14EF9-F280-4B86-84B0-A73DAA5BCA1B}"/>
    <cellStyle name="20% - Énfasis1 2 2 3 2 3 4" xfId="4694" xr:uid="{133B6F4B-C329-44CA-B609-27575B171F3E}"/>
    <cellStyle name="20% - Énfasis1 2 2 3 2 3 4 2" xfId="12415" xr:uid="{236CBE71-9E76-4C1C-BC43-9C2783897D52}"/>
    <cellStyle name="20% - Énfasis1 2 2 3 2 3 4 2 2" xfId="27857" xr:uid="{5F3F9852-9F1B-4F2A-9576-04E3B7A625D1}"/>
    <cellStyle name="20% - Énfasis1 2 2 3 2 3 4 2 2 2" xfId="58741" xr:uid="{CEF7E90E-8569-4E7C-AD7C-637C71EBA040}"/>
    <cellStyle name="20% - Énfasis1 2 2 3 2 3 4 2 3" xfId="43299" xr:uid="{B7B4459E-4F6A-456F-B5CA-C06F8F38FA21}"/>
    <cellStyle name="20% - Énfasis1 2 2 3 2 3 4 3" xfId="20136" xr:uid="{A8377E54-2151-4015-810B-075EFF7DFF68}"/>
    <cellStyle name="20% - Énfasis1 2 2 3 2 3 4 3 2" xfId="51020" xr:uid="{5E22FE35-3A5F-4A35-9104-35E2B8E0DF26}"/>
    <cellStyle name="20% - Énfasis1 2 2 3 2 3 4 4" xfId="35578" xr:uid="{7F9366A7-5E05-4A4B-B40B-A7FD7C0869F1}"/>
    <cellStyle name="20% - Énfasis1 2 2 3 2 3 5" xfId="8555" xr:uid="{3D3A60EF-798A-4DD7-9B7C-0622624DCF1E}"/>
    <cellStyle name="20% - Énfasis1 2 2 3 2 3 5 2" xfId="23997" xr:uid="{AAEFB001-1392-456E-A05E-88A53F1D938F}"/>
    <cellStyle name="20% - Énfasis1 2 2 3 2 3 5 2 2" xfId="54881" xr:uid="{D35B9167-FBC2-4E4A-B03E-056B72056890}"/>
    <cellStyle name="20% - Énfasis1 2 2 3 2 3 5 3" xfId="39439" xr:uid="{C19F67F8-FE25-4EF7-9798-1F9059F1A4EB}"/>
    <cellStyle name="20% - Énfasis1 2 2 3 2 3 6" xfId="16276" xr:uid="{4FCD0F27-19E1-4752-AEF4-9B59ED793357}"/>
    <cellStyle name="20% - Énfasis1 2 2 3 2 3 6 2" xfId="47160" xr:uid="{DAB8AF22-D5F4-4B5B-9B9B-7978E76CE7D3}"/>
    <cellStyle name="20% - Énfasis1 2 2 3 2 3 7" xfId="31718" xr:uid="{1D937B2C-8E7A-472C-8FEC-A387EF508CD2}"/>
    <cellStyle name="20% - Énfasis1 2 2 3 2 4" xfId="1316" xr:uid="{21E6F0B3-1619-4761-B3BB-CF0C25E67B81}"/>
    <cellStyle name="20% - Énfasis1 2 2 3 2 4 2" xfId="3246" xr:uid="{132D7AAC-650D-4B51-B780-2F4A0A81B69B}"/>
    <cellStyle name="20% - Énfasis1 2 2 3 2 4 2 2" xfId="7106" xr:uid="{4BD844EE-D58E-4B5C-A9C0-DD116FC401C4}"/>
    <cellStyle name="20% - Énfasis1 2 2 3 2 4 2 2 2" xfId="14827" xr:uid="{C0A89348-0234-4BDD-B8D0-07B4E8F0104C}"/>
    <cellStyle name="20% - Énfasis1 2 2 3 2 4 2 2 2 2" xfId="30269" xr:uid="{A8BAC207-F05D-404F-A708-50EEB3DCF6D1}"/>
    <cellStyle name="20% - Énfasis1 2 2 3 2 4 2 2 2 2 2" xfId="61153" xr:uid="{9629BD33-9033-452E-B59F-2C7440214BE3}"/>
    <cellStyle name="20% - Énfasis1 2 2 3 2 4 2 2 2 3" xfId="45711" xr:uid="{DFC59EE6-7B0D-434D-AD67-D87577F24DED}"/>
    <cellStyle name="20% - Énfasis1 2 2 3 2 4 2 2 3" xfId="22548" xr:uid="{E73ED9D1-1C70-4F06-A752-F607D2F141CF}"/>
    <cellStyle name="20% - Énfasis1 2 2 3 2 4 2 2 3 2" xfId="53432" xr:uid="{6400D306-AEFE-4287-8BF6-47BAD43D3D3A}"/>
    <cellStyle name="20% - Énfasis1 2 2 3 2 4 2 2 4" xfId="37990" xr:uid="{53CC1BF6-0503-4FDC-94C9-1D0B9E4D9CB3}"/>
    <cellStyle name="20% - Énfasis1 2 2 3 2 4 2 3" xfId="10967" xr:uid="{6010E5E4-AB06-45FA-BEB1-1C877CE2AE8D}"/>
    <cellStyle name="20% - Énfasis1 2 2 3 2 4 2 3 2" xfId="26409" xr:uid="{34B2FEBB-446A-46E5-93C4-324E249F1AD5}"/>
    <cellStyle name="20% - Énfasis1 2 2 3 2 4 2 3 2 2" xfId="57293" xr:uid="{FAEAD176-90AC-4BD5-9206-1C73E2970915}"/>
    <cellStyle name="20% - Énfasis1 2 2 3 2 4 2 3 3" xfId="41851" xr:uid="{857B695D-3D6E-4E04-86B6-09B896676308}"/>
    <cellStyle name="20% - Énfasis1 2 2 3 2 4 2 4" xfId="18688" xr:uid="{4ED5F466-7549-42C1-9824-94A1D724A129}"/>
    <cellStyle name="20% - Énfasis1 2 2 3 2 4 2 4 2" xfId="49572" xr:uid="{D2CF4539-3F91-46F0-A949-7A62D1A59201}"/>
    <cellStyle name="20% - Énfasis1 2 2 3 2 4 2 5" xfId="34130" xr:uid="{41353759-74A2-48BF-9098-F735908DB73E}"/>
    <cellStyle name="20% - Énfasis1 2 2 3 2 4 3" xfId="5176" xr:uid="{D60C406C-7AB8-4918-AE4D-A74F30F068D6}"/>
    <cellStyle name="20% - Énfasis1 2 2 3 2 4 3 2" xfId="12897" xr:uid="{C898C705-76B9-4EF2-A371-0F57CEB301EA}"/>
    <cellStyle name="20% - Énfasis1 2 2 3 2 4 3 2 2" xfId="28339" xr:uid="{33D1E2C0-1FA6-4260-A8C1-6784B2CC73B8}"/>
    <cellStyle name="20% - Énfasis1 2 2 3 2 4 3 2 2 2" xfId="59223" xr:uid="{DFE61AA6-EAA2-474D-B160-7E9C71C62FC3}"/>
    <cellStyle name="20% - Énfasis1 2 2 3 2 4 3 2 3" xfId="43781" xr:uid="{71DC6545-6975-4E57-A918-6DB7694A8F8F}"/>
    <cellStyle name="20% - Énfasis1 2 2 3 2 4 3 3" xfId="20618" xr:uid="{1AB046CC-DC11-43F0-9CCD-7DEA8940DB2B}"/>
    <cellStyle name="20% - Énfasis1 2 2 3 2 4 3 3 2" xfId="51502" xr:uid="{22B7A2DC-47E0-4324-A589-229AB461C168}"/>
    <cellStyle name="20% - Énfasis1 2 2 3 2 4 3 4" xfId="36060" xr:uid="{AA4A581B-AFDE-42E4-ABA3-A9F9D15114A4}"/>
    <cellStyle name="20% - Énfasis1 2 2 3 2 4 4" xfId="9037" xr:uid="{2D989A72-966C-4FAE-BB7B-B332C711CD09}"/>
    <cellStyle name="20% - Énfasis1 2 2 3 2 4 4 2" xfId="24479" xr:uid="{E006A8FD-6342-429F-8C22-BF23F4D42821}"/>
    <cellStyle name="20% - Énfasis1 2 2 3 2 4 4 2 2" xfId="55363" xr:uid="{48DCA2F6-1CF7-4C22-9F74-657DBBFBDD81}"/>
    <cellStyle name="20% - Énfasis1 2 2 3 2 4 4 3" xfId="39921" xr:uid="{1ABC6971-E3E3-4BCB-AF6E-FA8C7FDA640B}"/>
    <cellStyle name="20% - Énfasis1 2 2 3 2 4 5" xfId="16758" xr:uid="{BD5C6CDF-15C4-4DDC-84C9-1A9CFDF238B2}"/>
    <cellStyle name="20% - Énfasis1 2 2 3 2 4 5 2" xfId="47642" xr:uid="{4FE3DB69-CDB7-4355-BB4D-0670BE08FB3B}"/>
    <cellStyle name="20% - Énfasis1 2 2 3 2 4 6" xfId="32200" xr:uid="{35DFDF05-5B9D-472A-972B-69B1682F15E3}"/>
    <cellStyle name="20% - Énfasis1 2 2 3 2 5" xfId="2281" xr:uid="{1F389CA3-4BF6-4C7F-B563-36C8A35C7008}"/>
    <cellStyle name="20% - Énfasis1 2 2 3 2 5 2" xfId="6141" xr:uid="{525311D5-9C24-4DD0-B880-8B0BF4AD7ADB}"/>
    <cellStyle name="20% - Énfasis1 2 2 3 2 5 2 2" xfId="13862" xr:uid="{6A4A53F7-2D2A-450D-9026-FDC080E3B2AA}"/>
    <cellStyle name="20% - Énfasis1 2 2 3 2 5 2 2 2" xfId="29304" xr:uid="{F9A69606-8D76-465B-B573-6CFAAA74977D}"/>
    <cellStyle name="20% - Énfasis1 2 2 3 2 5 2 2 2 2" xfId="60188" xr:uid="{01258AEE-EEE5-4CA9-8E0A-580F7D5DBB98}"/>
    <cellStyle name="20% - Énfasis1 2 2 3 2 5 2 2 3" xfId="44746" xr:uid="{433CBF2D-11B1-42F0-9EAA-02FB93C9837D}"/>
    <cellStyle name="20% - Énfasis1 2 2 3 2 5 2 3" xfId="21583" xr:uid="{5FA01DAC-47B6-434B-8891-FADEE6706DF6}"/>
    <cellStyle name="20% - Énfasis1 2 2 3 2 5 2 3 2" xfId="52467" xr:uid="{B0369821-60AD-4255-AE46-E264BD974491}"/>
    <cellStyle name="20% - Énfasis1 2 2 3 2 5 2 4" xfId="37025" xr:uid="{59673624-250C-4295-847C-48499DBB04DE}"/>
    <cellStyle name="20% - Énfasis1 2 2 3 2 5 3" xfId="10002" xr:uid="{923B359A-FCE8-4A1B-8A54-4992F18611A6}"/>
    <cellStyle name="20% - Énfasis1 2 2 3 2 5 3 2" xfId="25444" xr:uid="{BA2B3BB0-DF5E-4E05-AB05-5AF58411B56A}"/>
    <cellStyle name="20% - Énfasis1 2 2 3 2 5 3 2 2" xfId="56328" xr:uid="{B1877C71-C6F5-4E9E-A4F8-9AEEDC509FC3}"/>
    <cellStyle name="20% - Énfasis1 2 2 3 2 5 3 3" xfId="40886" xr:uid="{89454EDA-7CD2-4835-9B02-FCD706F9EE95}"/>
    <cellStyle name="20% - Énfasis1 2 2 3 2 5 4" xfId="17723" xr:uid="{329E674B-5892-4D90-8364-879730F1F5B8}"/>
    <cellStyle name="20% - Énfasis1 2 2 3 2 5 4 2" xfId="48607" xr:uid="{DF7B9275-72EE-466A-9999-9C9FBCF70A46}"/>
    <cellStyle name="20% - Énfasis1 2 2 3 2 5 5" xfId="33165" xr:uid="{51510D8C-09C5-4A20-AD4F-B73C62FC1521}"/>
    <cellStyle name="20% - Énfasis1 2 2 3 2 6" xfId="4211" xr:uid="{B494A94B-4512-43C7-A3ED-481BF3FE1062}"/>
    <cellStyle name="20% - Énfasis1 2 2 3 2 6 2" xfId="11932" xr:uid="{71191F69-D302-4C0A-8467-9A423C834DD2}"/>
    <cellStyle name="20% - Énfasis1 2 2 3 2 6 2 2" xfId="27374" xr:uid="{A8BDE2A2-6B4E-4CCD-9294-1654DE5B66A2}"/>
    <cellStyle name="20% - Énfasis1 2 2 3 2 6 2 2 2" xfId="58258" xr:uid="{880998DF-B66B-47C8-983A-FCE0BE82D977}"/>
    <cellStyle name="20% - Énfasis1 2 2 3 2 6 2 3" xfId="42816" xr:uid="{7EE20A01-4985-4429-8EBE-1297ADC1693A}"/>
    <cellStyle name="20% - Énfasis1 2 2 3 2 6 3" xfId="19653" xr:uid="{A22C679A-37DC-4EC2-999A-566800D68BE6}"/>
    <cellStyle name="20% - Énfasis1 2 2 3 2 6 3 2" xfId="50537" xr:uid="{78561D9E-2961-4661-9033-4402795C1412}"/>
    <cellStyle name="20% - Énfasis1 2 2 3 2 6 4" xfId="35095" xr:uid="{470BD599-A4FC-4D5F-B5AC-D4B0C193E66F}"/>
    <cellStyle name="20% - Énfasis1 2 2 3 2 7" xfId="8072" xr:uid="{AA29A102-4C33-481E-A0D3-641D40E7B3D8}"/>
    <cellStyle name="20% - Énfasis1 2 2 3 2 7 2" xfId="23514" xr:uid="{5E4AE9FD-8436-49A1-B7C9-222F61EBB40B}"/>
    <cellStyle name="20% - Énfasis1 2 2 3 2 7 2 2" xfId="54398" xr:uid="{4B907102-8070-4D1A-9718-936BD1FD1661}"/>
    <cellStyle name="20% - Énfasis1 2 2 3 2 7 3" xfId="38956" xr:uid="{12489B4D-336F-44B4-A291-256E93A5A8E7}"/>
    <cellStyle name="20% - Énfasis1 2 2 3 2 8" xfId="15793" xr:uid="{6DFEC753-5AAB-4A4D-836B-AE16BECD51CB}"/>
    <cellStyle name="20% - Énfasis1 2 2 3 2 8 2" xfId="46677" xr:uid="{9B52C760-09AF-4595-8EFA-4E06ED92278D}"/>
    <cellStyle name="20% - Énfasis1 2 2 3 2 9" xfId="31235" xr:uid="{882C28DA-0D75-4611-AC67-745C010EC2B7}"/>
    <cellStyle name="20% - Énfasis1 2 2 3 3" xfId="374" xr:uid="{EF80E94C-9A8E-498E-AAA3-8BB7FE141A9C}"/>
    <cellStyle name="20% - Énfasis1 2 2 3 3 2" xfId="858" xr:uid="{00D18ADA-8CC4-4C5C-A709-1F5357BCCC76}"/>
    <cellStyle name="20% - Énfasis1 2 2 3 3 2 2" xfId="1823" xr:uid="{38F9BD06-EBB5-4A84-ADE9-C509D63661B4}"/>
    <cellStyle name="20% - Énfasis1 2 2 3 3 2 2 2" xfId="3753" xr:uid="{AAA65EFE-231F-4631-AB4D-4044EB8C9471}"/>
    <cellStyle name="20% - Énfasis1 2 2 3 3 2 2 2 2" xfId="7613" xr:uid="{479C3CEF-9B0B-4286-8D95-E67039C6F340}"/>
    <cellStyle name="20% - Énfasis1 2 2 3 3 2 2 2 2 2" xfId="15334" xr:uid="{63208637-AFA9-4850-AA1B-14201947F6AB}"/>
    <cellStyle name="20% - Énfasis1 2 2 3 3 2 2 2 2 2 2" xfId="30776" xr:uid="{1E97E51A-123B-43FB-99FD-86C5B9EBA721}"/>
    <cellStyle name="20% - Énfasis1 2 2 3 3 2 2 2 2 2 2 2" xfId="61660" xr:uid="{A8894493-8CE6-476B-9D98-6FAE63FD0E1F}"/>
    <cellStyle name="20% - Énfasis1 2 2 3 3 2 2 2 2 2 3" xfId="46218" xr:uid="{E4FF010F-1BFB-423B-91C7-25F53AE12470}"/>
    <cellStyle name="20% - Énfasis1 2 2 3 3 2 2 2 2 3" xfId="23055" xr:uid="{EAB965BC-4794-46B2-B558-3924BA94E311}"/>
    <cellStyle name="20% - Énfasis1 2 2 3 3 2 2 2 2 3 2" xfId="53939" xr:uid="{43DA7AB2-32E1-405A-B532-1C88E3389169}"/>
    <cellStyle name="20% - Énfasis1 2 2 3 3 2 2 2 2 4" xfId="38497" xr:uid="{D108D4B8-3505-48E2-B31F-5D2D9B3CD3B3}"/>
    <cellStyle name="20% - Énfasis1 2 2 3 3 2 2 2 3" xfId="11474" xr:uid="{309F3A41-16F8-45CB-8128-6E7AC7E68A6C}"/>
    <cellStyle name="20% - Énfasis1 2 2 3 3 2 2 2 3 2" xfId="26916" xr:uid="{FD0E45B9-40F8-4D2C-BD3A-28BE696BD81B}"/>
    <cellStyle name="20% - Énfasis1 2 2 3 3 2 2 2 3 2 2" xfId="57800" xr:uid="{A3EDA3BD-C7B4-46EE-B9EA-7F30A514868F}"/>
    <cellStyle name="20% - Énfasis1 2 2 3 3 2 2 2 3 3" xfId="42358" xr:uid="{C051B90D-1980-47E7-BA36-0B3144B1BE54}"/>
    <cellStyle name="20% - Énfasis1 2 2 3 3 2 2 2 4" xfId="19195" xr:uid="{BCDF0080-9FAA-4DBE-81F9-BB6025995EFA}"/>
    <cellStyle name="20% - Énfasis1 2 2 3 3 2 2 2 4 2" xfId="50079" xr:uid="{D3DFEA6A-2799-4EC1-94DE-7F7D6D16E153}"/>
    <cellStyle name="20% - Énfasis1 2 2 3 3 2 2 2 5" xfId="34637" xr:uid="{CE707C35-7E9D-44FD-A16B-EBD0DD09BD3D}"/>
    <cellStyle name="20% - Énfasis1 2 2 3 3 2 2 3" xfId="5683" xr:uid="{1A7396F8-BE95-48E5-BB11-00D0ED01E0CF}"/>
    <cellStyle name="20% - Énfasis1 2 2 3 3 2 2 3 2" xfId="13404" xr:uid="{40BE48FF-850F-4C9E-9AD5-EDD5D07A871C}"/>
    <cellStyle name="20% - Énfasis1 2 2 3 3 2 2 3 2 2" xfId="28846" xr:uid="{3BD72B9E-2FFA-47B2-94CC-8F0A0D8A4FB9}"/>
    <cellStyle name="20% - Énfasis1 2 2 3 3 2 2 3 2 2 2" xfId="59730" xr:uid="{294BEF5D-5685-4F40-9C5C-02558FFD3051}"/>
    <cellStyle name="20% - Énfasis1 2 2 3 3 2 2 3 2 3" xfId="44288" xr:uid="{BCE33CCE-F332-42EE-B65A-47CF1FD5DDF1}"/>
    <cellStyle name="20% - Énfasis1 2 2 3 3 2 2 3 3" xfId="21125" xr:uid="{6EDD130E-E628-44AC-AB1A-833D6A22C92A}"/>
    <cellStyle name="20% - Énfasis1 2 2 3 3 2 2 3 3 2" xfId="52009" xr:uid="{CC51374A-6857-4FE7-B72B-580F73DF78A1}"/>
    <cellStyle name="20% - Énfasis1 2 2 3 3 2 2 3 4" xfId="36567" xr:uid="{6622CCDF-EF2B-4994-B53F-37A5F3B85705}"/>
    <cellStyle name="20% - Énfasis1 2 2 3 3 2 2 4" xfId="9544" xr:uid="{E5D07821-34C7-4250-BF28-80374F7F98D7}"/>
    <cellStyle name="20% - Énfasis1 2 2 3 3 2 2 4 2" xfId="24986" xr:uid="{D001F76F-B70F-4A9F-87DC-EE6332FDF4D6}"/>
    <cellStyle name="20% - Énfasis1 2 2 3 3 2 2 4 2 2" xfId="55870" xr:uid="{854759D9-D8F0-438D-856D-7212271D7717}"/>
    <cellStyle name="20% - Énfasis1 2 2 3 3 2 2 4 3" xfId="40428" xr:uid="{E650A183-D8BE-4EF3-80E1-135A7453363E}"/>
    <cellStyle name="20% - Énfasis1 2 2 3 3 2 2 5" xfId="17265" xr:uid="{C3540FBE-7088-45C5-A4C3-1856CF8FC138}"/>
    <cellStyle name="20% - Énfasis1 2 2 3 3 2 2 5 2" xfId="48149" xr:uid="{71F5B3FF-FDBD-4023-8594-5805D3D700DD}"/>
    <cellStyle name="20% - Énfasis1 2 2 3 3 2 2 6" xfId="32707" xr:uid="{EE9BF7BD-4574-4B56-AE78-FB4B4E7F3E77}"/>
    <cellStyle name="20% - Énfasis1 2 2 3 3 2 3" xfId="2788" xr:uid="{9C0FB473-4C63-4B75-AC73-F3C257997B88}"/>
    <cellStyle name="20% - Énfasis1 2 2 3 3 2 3 2" xfId="6648" xr:uid="{28436227-EE94-4879-8382-AFC16DBFB6A3}"/>
    <cellStyle name="20% - Énfasis1 2 2 3 3 2 3 2 2" xfId="14369" xr:uid="{CFFE45C0-27D0-4377-9AD4-2C16AC883703}"/>
    <cellStyle name="20% - Énfasis1 2 2 3 3 2 3 2 2 2" xfId="29811" xr:uid="{191CC9A8-9711-403B-850E-BD6830FDE676}"/>
    <cellStyle name="20% - Énfasis1 2 2 3 3 2 3 2 2 2 2" xfId="60695" xr:uid="{33B370A3-8C0A-487E-8318-2CBDE25FC64E}"/>
    <cellStyle name="20% - Énfasis1 2 2 3 3 2 3 2 2 3" xfId="45253" xr:uid="{1E46F077-6D00-4869-B981-1C6DD9D80A5E}"/>
    <cellStyle name="20% - Énfasis1 2 2 3 3 2 3 2 3" xfId="22090" xr:uid="{00125292-1530-4D94-93D5-B5F6A13BBC23}"/>
    <cellStyle name="20% - Énfasis1 2 2 3 3 2 3 2 3 2" xfId="52974" xr:uid="{BD8296FD-72B3-4D24-B62D-68EF9C981543}"/>
    <cellStyle name="20% - Énfasis1 2 2 3 3 2 3 2 4" xfId="37532" xr:uid="{5E8F84BF-E3B7-4AE7-A823-C25DCBB39E64}"/>
    <cellStyle name="20% - Énfasis1 2 2 3 3 2 3 3" xfId="10509" xr:uid="{12E42714-7D5E-4748-84C7-415874172D41}"/>
    <cellStyle name="20% - Énfasis1 2 2 3 3 2 3 3 2" xfId="25951" xr:uid="{E291B141-C7A6-4DAA-9706-970F5F096967}"/>
    <cellStyle name="20% - Énfasis1 2 2 3 3 2 3 3 2 2" xfId="56835" xr:uid="{324CAB1E-9B64-4DB1-8D68-9F1A55DBB6DF}"/>
    <cellStyle name="20% - Énfasis1 2 2 3 3 2 3 3 3" xfId="41393" xr:uid="{14E0DA36-355F-4A60-9C6E-6315FCEC6FE4}"/>
    <cellStyle name="20% - Énfasis1 2 2 3 3 2 3 4" xfId="18230" xr:uid="{9DA61169-8FDE-40B3-A326-136EA9E7A136}"/>
    <cellStyle name="20% - Énfasis1 2 2 3 3 2 3 4 2" xfId="49114" xr:uid="{30BE6825-279F-4F2A-9ED2-D00975A7BADB}"/>
    <cellStyle name="20% - Énfasis1 2 2 3 3 2 3 5" xfId="33672" xr:uid="{3039E01D-432D-4A4C-8BC4-8EA0C36D68A7}"/>
    <cellStyle name="20% - Énfasis1 2 2 3 3 2 4" xfId="4718" xr:uid="{BD778E8B-742A-40D4-AF95-B1999B5C0B92}"/>
    <cellStyle name="20% - Énfasis1 2 2 3 3 2 4 2" xfId="12439" xr:uid="{4BE13E3B-429F-40BA-8488-DE26A9296D18}"/>
    <cellStyle name="20% - Énfasis1 2 2 3 3 2 4 2 2" xfId="27881" xr:uid="{0A89342D-A432-409E-AB73-4CE913C0B5E6}"/>
    <cellStyle name="20% - Énfasis1 2 2 3 3 2 4 2 2 2" xfId="58765" xr:uid="{C8EC59CB-5D3F-4228-92DB-AF75E4234B24}"/>
    <cellStyle name="20% - Énfasis1 2 2 3 3 2 4 2 3" xfId="43323" xr:uid="{8F679145-59E2-4517-AABD-1160D330925C}"/>
    <cellStyle name="20% - Énfasis1 2 2 3 3 2 4 3" xfId="20160" xr:uid="{4729825D-FF57-48CD-9AEA-049C8913E954}"/>
    <cellStyle name="20% - Énfasis1 2 2 3 3 2 4 3 2" xfId="51044" xr:uid="{C30A5898-90FE-4395-900A-CA81DE8C4E15}"/>
    <cellStyle name="20% - Énfasis1 2 2 3 3 2 4 4" xfId="35602" xr:uid="{2C7B50B4-C32D-4801-8F12-07F727DE7498}"/>
    <cellStyle name="20% - Énfasis1 2 2 3 3 2 5" xfId="8579" xr:uid="{EA55E179-C3BD-45C6-ACC7-F6CA4E8B9102}"/>
    <cellStyle name="20% - Énfasis1 2 2 3 3 2 5 2" xfId="24021" xr:uid="{22FFEA97-BA94-49EE-92DA-A10BC74359DF}"/>
    <cellStyle name="20% - Énfasis1 2 2 3 3 2 5 2 2" xfId="54905" xr:uid="{F836E20C-C06A-4E35-92B4-86F2B69576E9}"/>
    <cellStyle name="20% - Énfasis1 2 2 3 3 2 5 3" xfId="39463" xr:uid="{CE3B17F6-CEB1-4DD2-AFF0-F0BC628319FF}"/>
    <cellStyle name="20% - Énfasis1 2 2 3 3 2 6" xfId="16300" xr:uid="{7E3BBAFB-9458-4178-84F5-222391048117}"/>
    <cellStyle name="20% - Énfasis1 2 2 3 3 2 6 2" xfId="47184" xr:uid="{E2B88C63-C763-4750-BEAC-4CB1F782620C}"/>
    <cellStyle name="20% - Énfasis1 2 2 3 3 2 7" xfId="31742" xr:uid="{6F98B389-14D8-423B-805E-A6E994835CDD}"/>
    <cellStyle name="20% - Énfasis1 2 2 3 3 3" xfId="1340" xr:uid="{5A0560B9-F725-49DD-93A1-2473B8A84547}"/>
    <cellStyle name="20% - Énfasis1 2 2 3 3 3 2" xfId="3270" xr:uid="{0015F528-7E59-4EB5-A636-8B5E97439444}"/>
    <cellStyle name="20% - Énfasis1 2 2 3 3 3 2 2" xfId="7130" xr:uid="{987A33C8-4079-4A05-98B3-F50792830E3A}"/>
    <cellStyle name="20% - Énfasis1 2 2 3 3 3 2 2 2" xfId="14851" xr:uid="{2EC48027-3922-4294-89B2-F4AC3AD2F7F3}"/>
    <cellStyle name="20% - Énfasis1 2 2 3 3 3 2 2 2 2" xfId="30293" xr:uid="{A87D8606-F7A5-4941-967F-B587B4247A08}"/>
    <cellStyle name="20% - Énfasis1 2 2 3 3 3 2 2 2 2 2" xfId="61177" xr:uid="{058D39A2-9A3B-40D9-BF6C-E937FF798AAB}"/>
    <cellStyle name="20% - Énfasis1 2 2 3 3 3 2 2 2 3" xfId="45735" xr:uid="{F742DC41-B571-4FDD-89D5-25A0F3CEA644}"/>
    <cellStyle name="20% - Énfasis1 2 2 3 3 3 2 2 3" xfId="22572" xr:uid="{C6D5C8E7-2473-498D-B8AB-DBF983EDB09C}"/>
    <cellStyle name="20% - Énfasis1 2 2 3 3 3 2 2 3 2" xfId="53456" xr:uid="{5C424D33-29BA-4E93-BC89-0824FB7A7DB7}"/>
    <cellStyle name="20% - Énfasis1 2 2 3 3 3 2 2 4" xfId="38014" xr:uid="{6707C17E-57DC-402B-B668-EC8243B73623}"/>
    <cellStyle name="20% - Énfasis1 2 2 3 3 3 2 3" xfId="10991" xr:uid="{4803DBB6-A02C-4A9B-A856-5F58CFECA026}"/>
    <cellStyle name="20% - Énfasis1 2 2 3 3 3 2 3 2" xfId="26433" xr:uid="{2C5B42D0-6629-4A62-88DE-17AA32B5501A}"/>
    <cellStyle name="20% - Énfasis1 2 2 3 3 3 2 3 2 2" xfId="57317" xr:uid="{52EEA5B9-4492-4250-A1B6-C9D4E918F8D5}"/>
    <cellStyle name="20% - Énfasis1 2 2 3 3 3 2 3 3" xfId="41875" xr:uid="{88792855-C734-44B2-ABA3-D2711F01DDFA}"/>
    <cellStyle name="20% - Énfasis1 2 2 3 3 3 2 4" xfId="18712" xr:uid="{D9688D25-158B-40A9-AEB6-84A750C524CD}"/>
    <cellStyle name="20% - Énfasis1 2 2 3 3 3 2 4 2" xfId="49596" xr:uid="{C32F78E0-BD90-4AE5-A38F-BCDFEAC7F624}"/>
    <cellStyle name="20% - Énfasis1 2 2 3 3 3 2 5" xfId="34154" xr:uid="{717947D7-CCC6-4E17-AFB5-8EB492C1EC2C}"/>
    <cellStyle name="20% - Énfasis1 2 2 3 3 3 3" xfId="5200" xr:uid="{708430CD-7B05-469E-B921-586CEF4EDDBE}"/>
    <cellStyle name="20% - Énfasis1 2 2 3 3 3 3 2" xfId="12921" xr:uid="{AA4B70D0-4C07-4A44-9B85-B3B716AEA47B}"/>
    <cellStyle name="20% - Énfasis1 2 2 3 3 3 3 2 2" xfId="28363" xr:uid="{FEA8DB2A-222D-4189-B5C6-D89CC9012ADB}"/>
    <cellStyle name="20% - Énfasis1 2 2 3 3 3 3 2 2 2" xfId="59247" xr:uid="{3259D051-C7CB-49F8-B3DD-E8255E062B8B}"/>
    <cellStyle name="20% - Énfasis1 2 2 3 3 3 3 2 3" xfId="43805" xr:uid="{A6A924E1-44D1-42EF-AEAA-9C11294A9DA7}"/>
    <cellStyle name="20% - Énfasis1 2 2 3 3 3 3 3" xfId="20642" xr:uid="{B6B5EDED-9B8F-4472-BC58-2A2BE58F6267}"/>
    <cellStyle name="20% - Énfasis1 2 2 3 3 3 3 3 2" xfId="51526" xr:uid="{0DF1C070-8C8D-4F81-AB58-B9A4949ABAA7}"/>
    <cellStyle name="20% - Énfasis1 2 2 3 3 3 3 4" xfId="36084" xr:uid="{D4751FF9-BF50-4DD9-880A-FFAAE16F7397}"/>
    <cellStyle name="20% - Énfasis1 2 2 3 3 3 4" xfId="9061" xr:uid="{71CDFC82-3379-4F3D-90AB-8A04E07B1B57}"/>
    <cellStyle name="20% - Énfasis1 2 2 3 3 3 4 2" xfId="24503" xr:uid="{BF72FD97-05A0-482E-BC47-E73E17C86ED4}"/>
    <cellStyle name="20% - Énfasis1 2 2 3 3 3 4 2 2" xfId="55387" xr:uid="{FC23EE7B-F4B1-45CD-AAFB-5DA5A50AEB79}"/>
    <cellStyle name="20% - Énfasis1 2 2 3 3 3 4 3" xfId="39945" xr:uid="{7CED8D98-84ED-4726-8035-C23A6EBF7E99}"/>
    <cellStyle name="20% - Énfasis1 2 2 3 3 3 5" xfId="16782" xr:uid="{D816DCB3-DD1C-49C0-B93C-0184E6938CB1}"/>
    <cellStyle name="20% - Énfasis1 2 2 3 3 3 5 2" xfId="47666" xr:uid="{F9613C0A-56DE-4AC3-BCB5-5E14A65EBC31}"/>
    <cellStyle name="20% - Énfasis1 2 2 3 3 3 6" xfId="32224" xr:uid="{17D3B77F-36D9-4E47-8757-37AC97DF48DF}"/>
    <cellStyle name="20% - Énfasis1 2 2 3 3 4" xfId="2305" xr:uid="{20A8E1A5-CB06-47FC-8756-9BFF838AB30D}"/>
    <cellStyle name="20% - Énfasis1 2 2 3 3 4 2" xfId="6165" xr:uid="{769F25CC-9AEC-4F5E-BE7E-E6C596D98E7D}"/>
    <cellStyle name="20% - Énfasis1 2 2 3 3 4 2 2" xfId="13886" xr:uid="{13F9FB08-A954-4493-A3D4-432B280B65E4}"/>
    <cellStyle name="20% - Énfasis1 2 2 3 3 4 2 2 2" xfId="29328" xr:uid="{59B2F73C-4847-4D54-81E7-324E964F4EDD}"/>
    <cellStyle name="20% - Énfasis1 2 2 3 3 4 2 2 2 2" xfId="60212" xr:uid="{CD176757-F910-4968-8DB5-4B50ABB71175}"/>
    <cellStyle name="20% - Énfasis1 2 2 3 3 4 2 2 3" xfId="44770" xr:uid="{46C1BCFD-38AE-4AD1-80D8-80797B53B669}"/>
    <cellStyle name="20% - Énfasis1 2 2 3 3 4 2 3" xfId="21607" xr:uid="{ECFD9D06-39DB-4F8B-B8B4-FD1C54069B83}"/>
    <cellStyle name="20% - Énfasis1 2 2 3 3 4 2 3 2" xfId="52491" xr:uid="{12B63F9B-8DA6-4338-B947-ADB05C185E3C}"/>
    <cellStyle name="20% - Énfasis1 2 2 3 3 4 2 4" xfId="37049" xr:uid="{5F75199B-E9F8-419F-A754-87F2A35A826C}"/>
    <cellStyle name="20% - Énfasis1 2 2 3 3 4 3" xfId="10026" xr:uid="{9352D4FD-022B-40D7-8E4E-A96BF6DAC2E3}"/>
    <cellStyle name="20% - Énfasis1 2 2 3 3 4 3 2" xfId="25468" xr:uid="{61DB506E-2398-49ED-AE67-E37DB43CE63B}"/>
    <cellStyle name="20% - Énfasis1 2 2 3 3 4 3 2 2" xfId="56352" xr:uid="{3E0DCE7A-3BC5-4A11-9229-4F95006093B3}"/>
    <cellStyle name="20% - Énfasis1 2 2 3 3 4 3 3" xfId="40910" xr:uid="{186351BB-8201-4CF3-BCD4-33ABB9AFCB78}"/>
    <cellStyle name="20% - Énfasis1 2 2 3 3 4 4" xfId="17747" xr:uid="{2427935D-EFC5-4793-8113-4D4680820A09}"/>
    <cellStyle name="20% - Énfasis1 2 2 3 3 4 4 2" xfId="48631" xr:uid="{D5B99878-E6E1-4DFE-8EAE-CCF485BA526D}"/>
    <cellStyle name="20% - Énfasis1 2 2 3 3 4 5" xfId="33189" xr:uid="{5FD00BFB-CB9F-4D56-A68B-E225562253A6}"/>
    <cellStyle name="20% - Énfasis1 2 2 3 3 5" xfId="4235" xr:uid="{AF8436C7-E7ED-46E1-8B52-F36926A3A6AB}"/>
    <cellStyle name="20% - Énfasis1 2 2 3 3 5 2" xfId="11956" xr:uid="{9B27A0EA-1D48-485B-89A0-A9F74F0CC9D5}"/>
    <cellStyle name="20% - Énfasis1 2 2 3 3 5 2 2" xfId="27398" xr:uid="{F4FB7F74-8A16-4ADA-BA06-9DCB7BD84ADF}"/>
    <cellStyle name="20% - Énfasis1 2 2 3 3 5 2 2 2" xfId="58282" xr:uid="{8D83DD78-3306-4394-AA1F-DF53072356BF}"/>
    <cellStyle name="20% - Énfasis1 2 2 3 3 5 2 3" xfId="42840" xr:uid="{F851CA58-CD2D-4B1C-94E3-4376ACBC97EE}"/>
    <cellStyle name="20% - Énfasis1 2 2 3 3 5 3" xfId="19677" xr:uid="{3655C2F7-4366-404B-9959-5D401494D130}"/>
    <cellStyle name="20% - Énfasis1 2 2 3 3 5 3 2" xfId="50561" xr:uid="{DF98A3FE-8F33-4EBC-B880-D6F67E1BD544}"/>
    <cellStyle name="20% - Énfasis1 2 2 3 3 5 4" xfId="35119" xr:uid="{D720BAC4-9AEB-4488-B469-089293B785C0}"/>
    <cellStyle name="20% - Énfasis1 2 2 3 3 6" xfId="8096" xr:uid="{2756E9F2-86D5-43EF-8774-B96A5F7E4AF3}"/>
    <cellStyle name="20% - Énfasis1 2 2 3 3 6 2" xfId="23538" xr:uid="{E94519EC-8204-4B8C-9DC3-2E41A56BE274}"/>
    <cellStyle name="20% - Énfasis1 2 2 3 3 6 2 2" xfId="54422" xr:uid="{D5D2513D-2B62-4533-B671-9AEFA373BEAC}"/>
    <cellStyle name="20% - Énfasis1 2 2 3 3 6 3" xfId="38980" xr:uid="{D78E869D-3E08-47EB-A1B3-04A9B1D7D9E9}"/>
    <cellStyle name="20% - Énfasis1 2 2 3 3 7" xfId="15817" xr:uid="{ACDABD41-BF05-440C-A2E1-FF8BA16B6700}"/>
    <cellStyle name="20% - Énfasis1 2 2 3 3 7 2" xfId="46701" xr:uid="{A94E6EE5-33EF-4B47-8B1D-2DACAE32E6D1}"/>
    <cellStyle name="20% - Énfasis1 2 2 3 3 8" xfId="31259" xr:uid="{B57014F6-77C7-4C3C-BF22-92F413F91652}"/>
    <cellStyle name="20% - Énfasis1 2 2 3 4" xfId="617" xr:uid="{141FFC07-BF99-4C41-8C6A-C4823250699D}"/>
    <cellStyle name="20% - Énfasis1 2 2 3 4 2" xfId="1582" xr:uid="{077E59F6-4588-4909-AE96-1CC369A4B1F3}"/>
    <cellStyle name="20% - Énfasis1 2 2 3 4 2 2" xfId="3512" xr:uid="{6010E890-90CB-4F87-A267-FFACE95DD02E}"/>
    <cellStyle name="20% - Énfasis1 2 2 3 4 2 2 2" xfId="7372" xr:uid="{86C66F22-B85E-41B9-A83F-40B9C5A63447}"/>
    <cellStyle name="20% - Énfasis1 2 2 3 4 2 2 2 2" xfId="15093" xr:uid="{D8EA51D7-B513-45A5-A873-9F29E2E704D0}"/>
    <cellStyle name="20% - Énfasis1 2 2 3 4 2 2 2 2 2" xfId="30535" xr:uid="{09A840B3-F1CA-4702-96E1-70A73462DEB3}"/>
    <cellStyle name="20% - Énfasis1 2 2 3 4 2 2 2 2 2 2" xfId="61419" xr:uid="{E4B5838E-7737-415C-BF4A-3C1CC7ECEDCA}"/>
    <cellStyle name="20% - Énfasis1 2 2 3 4 2 2 2 2 3" xfId="45977" xr:uid="{7BA2B0B1-AF7B-4A56-881C-04F8B6BD39EC}"/>
    <cellStyle name="20% - Énfasis1 2 2 3 4 2 2 2 3" xfId="22814" xr:uid="{F5E82D75-B242-4603-8610-D2A2B67633DD}"/>
    <cellStyle name="20% - Énfasis1 2 2 3 4 2 2 2 3 2" xfId="53698" xr:uid="{44854E34-C509-467E-B107-3A18469923FE}"/>
    <cellStyle name="20% - Énfasis1 2 2 3 4 2 2 2 4" xfId="38256" xr:uid="{6DA05EC9-92AC-49F4-AED3-F0B8BEE3BF11}"/>
    <cellStyle name="20% - Énfasis1 2 2 3 4 2 2 3" xfId="11233" xr:uid="{A1A47933-2B72-4247-A59F-97582B02F428}"/>
    <cellStyle name="20% - Énfasis1 2 2 3 4 2 2 3 2" xfId="26675" xr:uid="{85044322-1074-45D3-9052-609CC0451BB0}"/>
    <cellStyle name="20% - Énfasis1 2 2 3 4 2 2 3 2 2" xfId="57559" xr:uid="{7B0E3DDE-9553-4045-8485-561AE712EE4C}"/>
    <cellStyle name="20% - Énfasis1 2 2 3 4 2 2 3 3" xfId="42117" xr:uid="{B56DD014-7FD2-4F8F-BB93-7E1F1239AC29}"/>
    <cellStyle name="20% - Énfasis1 2 2 3 4 2 2 4" xfId="18954" xr:uid="{3929F7E6-1E8D-4CC4-9CD6-43893CA189B3}"/>
    <cellStyle name="20% - Énfasis1 2 2 3 4 2 2 4 2" xfId="49838" xr:uid="{B6A6A2FD-7346-4FAB-BB9A-1E7081693E49}"/>
    <cellStyle name="20% - Énfasis1 2 2 3 4 2 2 5" xfId="34396" xr:uid="{2C42159D-0201-41C2-A670-346AF66170F3}"/>
    <cellStyle name="20% - Énfasis1 2 2 3 4 2 3" xfId="5442" xr:uid="{24F12874-400F-4ECB-AED7-8C0BAE0CB26D}"/>
    <cellStyle name="20% - Énfasis1 2 2 3 4 2 3 2" xfId="13163" xr:uid="{0E50C4AB-5421-4F39-B5A0-22EE264D11FC}"/>
    <cellStyle name="20% - Énfasis1 2 2 3 4 2 3 2 2" xfId="28605" xr:uid="{EB35C545-8184-4D46-A2F5-091117FA9270}"/>
    <cellStyle name="20% - Énfasis1 2 2 3 4 2 3 2 2 2" xfId="59489" xr:uid="{64C6007F-AD06-40AA-99A7-3A37C355AD3B}"/>
    <cellStyle name="20% - Énfasis1 2 2 3 4 2 3 2 3" xfId="44047" xr:uid="{88FAF08F-9673-4B3F-87D0-43398FCCBAC7}"/>
    <cellStyle name="20% - Énfasis1 2 2 3 4 2 3 3" xfId="20884" xr:uid="{F232DE51-A91F-4173-9238-37F1935F1444}"/>
    <cellStyle name="20% - Énfasis1 2 2 3 4 2 3 3 2" xfId="51768" xr:uid="{D79F9CD7-40D4-4445-BF34-CEAA7B4FA31C}"/>
    <cellStyle name="20% - Énfasis1 2 2 3 4 2 3 4" xfId="36326" xr:uid="{43E8CDD2-A86F-49A5-852F-A40318B8447A}"/>
    <cellStyle name="20% - Énfasis1 2 2 3 4 2 4" xfId="9303" xr:uid="{4345D591-06C8-4879-A586-B7E94DE760FF}"/>
    <cellStyle name="20% - Énfasis1 2 2 3 4 2 4 2" xfId="24745" xr:uid="{E3419A06-5475-4D40-8E62-6B30874EAA27}"/>
    <cellStyle name="20% - Énfasis1 2 2 3 4 2 4 2 2" xfId="55629" xr:uid="{8E340269-568B-4622-B005-A3E064578B0C}"/>
    <cellStyle name="20% - Énfasis1 2 2 3 4 2 4 3" xfId="40187" xr:uid="{75D6094A-10DB-42C5-BE54-7C3FBC9BCB27}"/>
    <cellStyle name="20% - Énfasis1 2 2 3 4 2 5" xfId="17024" xr:uid="{9F98A7BD-1F0F-47E0-86E7-02AF19C51CC9}"/>
    <cellStyle name="20% - Énfasis1 2 2 3 4 2 5 2" xfId="47908" xr:uid="{43078A4C-F7A2-45C7-A74C-F07562211919}"/>
    <cellStyle name="20% - Énfasis1 2 2 3 4 2 6" xfId="32466" xr:uid="{AD498833-7792-4865-B33C-0866026B8028}"/>
    <cellStyle name="20% - Énfasis1 2 2 3 4 3" xfId="2547" xr:uid="{68C8CCA2-B89D-4038-BB9D-92AAC3B81A6B}"/>
    <cellStyle name="20% - Énfasis1 2 2 3 4 3 2" xfId="6407" xr:uid="{F5177667-5528-49C4-85D2-1616CCFEC727}"/>
    <cellStyle name="20% - Énfasis1 2 2 3 4 3 2 2" xfId="14128" xr:uid="{EE7FD5AF-8C1B-45F1-9ED7-F96E3C2C6A6B}"/>
    <cellStyle name="20% - Énfasis1 2 2 3 4 3 2 2 2" xfId="29570" xr:uid="{625677B6-DA20-461D-959C-7AFBC940B475}"/>
    <cellStyle name="20% - Énfasis1 2 2 3 4 3 2 2 2 2" xfId="60454" xr:uid="{93138A70-9642-4657-9079-AE5F833B09A0}"/>
    <cellStyle name="20% - Énfasis1 2 2 3 4 3 2 2 3" xfId="45012" xr:uid="{35611B62-EA6F-4897-A2AF-EBD0B950AA29}"/>
    <cellStyle name="20% - Énfasis1 2 2 3 4 3 2 3" xfId="21849" xr:uid="{3F9F24E9-E30F-4258-89D8-9B996693C3B1}"/>
    <cellStyle name="20% - Énfasis1 2 2 3 4 3 2 3 2" xfId="52733" xr:uid="{AB781EE5-59A3-466F-AABE-546C97207FF6}"/>
    <cellStyle name="20% - Énfasis1 2 2 3 4 3 2 4" xfId="37291" xr:uid="{DBBDD2BB-D4EB-458E-BBAA-7F334061A853}"/>
    <cellStyle name="20% - Énfasis1 2 2 3 4 3 3" xfId="10268" xr:uid="{E72B599B-913A-46C2-81DA-A9446859150C}"/>
    <cellStyle name="20% - Énfasis1 2 2 3 4 3 3 2" xfId="25710" xr:uid="{E493B1F8-5851-42F1-8B31-D308A7CD8627}"/>
    <cellStyle name="20% - Énfasis1 2 2 3 4 3 3 2 2" xfId="56594" xr:uid="{288EA1BB-D688-4369-9F2A-1FA7B9E7400C}"/>
    <cellStyle name="20% - Énfasis1 2 2 3 4 3 3 3" xfId="41152" xr:uid="{4C700399-7794-427D-9785-658BAFDFFB64}"/>
    <cellStyle name="20% - Énfasis1 2 2 3 4 3 4" xfId="17989" xr:uid="{427E6E10-8509-41B7-8829-ABBA96047074}"/>
    <cellStyle name="20% - Énfasis1 2 2 3 4 3 4 2" xfId="48873" xr:uid="{3A910352-53FF-48E3-9AD3-1DF6485A67D1}"/>
    <cellStyle name="20% - Énfasis1 2 2 3 4 3 5" xfId="33431" xr:uid="{5C85EF1C-0631-4171-B2C3-6C6EFC17EBA4}"/>
    <cellStyle name="20% - Énfasis1 2 2 3 4 4" xfId="4477" xr:uid="{46555848-BAC7-4027-817A-87E5D7750989}"/>
    <cellStyle name="20% - Énfasis1 2 2 3 4 4 2" xfId="12198" xr:uid="{990E0A54-3AB0-4D6E-AE3D-F201878B698F}"/>
    <cellStyle name="20% - Énfasis1 2 2 3 4 4 2 2" xfId="27640" xr:uid="{51184B2E-F55C-4BED-9BEC-03E31C158D0A}"/>
    <cellStyle name="20% - Énfasis1 2 2 3 4 4 2 2 2" xfId="58524" xr:uid="{7E099175-38A2-4EC5-8764-E2D277E28EF3}"/>
    <cellStyle name="20% - Énfasis1 2 2 3 4 4 2 3" xfId="43082" xr:uid="{862F7BF3-7AB2-43B4-93E5-2A0E90E0C014}"/>
    <cellStyle name="20% - Énfasis1 2 2 3 4 4 3" xfId="19919" xr:uid="{14DD613E-493F-4D9D-AE04-FD6FA539923D}"/>
    <cellStyle name="20% - Énfasis1 2 2 3 4 4 3 2" xfId="50803" xr:uid="{833F5D9E-A7E2-42BC-817D-519B502B5C61}"/>
    <cellStyle name="20% - Énfasis1 2 2 3 4 4 4" xfId="35361" xr:uid="{CC611586-F05C-4636-A555-53C0724743D8}"/>
    <cellStyle name="20% - Énfasis1 2 2 3 4 5" xfId="8338" xr:uid="{E56FC6CD-81C7-4EF2-9724-1F0BD3FD6FFC}"/>
    <cellStyle name="20% - Énfasis1 2 2 3 4 5 2" xfId="23780" xr:uid="{E8A36D21-2D5B-4A25-8BAA-3D19805BCC72}"/>
    <cellStyle name="20% - Énfasis1 2 2 3 4 5 2 2" xfId="54664" xr:uid="{AB1334D6-9A7B-443D-A096-868595EFF4EF}"/>
    <cellStyle name="20% - Énfasis1 2 2 3 4 5 3" xfId="39222" xr:uid="{21BB28B1-BB27-48BC-BD80-891BFC91BA93}"/>
    <cellStyle name="20% - Énfasis1 2 2 3 4 6" xfId="16059" xr:uid="{596BB577-190F-4EF8-B656-CAFC88529C82}"/>
    <cellStyle name="20% - Énfasis1 2 2 3 4 6 2" xfId="46943" xr:uid="{0D5FF99A-E869-4D8A-A17B-365C188ECE11}"/>
    <cellStyle name="20% - Énfasis1 2 2 3 4 7" xfId="31501" xr:uid="{DD1D6A00-5195-43E3-9C69-8F0EC7A5237B}"/>
    <cellStyle name="20% - Énfasis1 2 2 3 5" xfId="1099" xr:uid="{EDEEB4CD-036B-485D-9B33-ABF7877AD6A7}"/>
    <cellStyle name="20% - Énfasis1 2 2 3 5 2" xfId="3029" xr:uid="{640BCF4F-3B84-4C9A-AD5C-2FC3446AD8B9}"/>
    <cellStyle name="20% - Énfasis1 2 2 3 5 2 2" xfId="6889" xr:uid="{0524CA4E-4434-40A6-B30C-DA51FA14B70F}"/>
    <cellStyle name="20% - Énfasis1 2 2 3 5 2 2 2" xfId="14610" xr:uid="{AB6C448E-E59F-4E6F-BC2C-66D3BF48523F}"/>
    <cellStyle name="20% - Énfasis1 2 2 3 5 2 2 2 2" xfId="30052" xr:uid="{01450370-4D97-448D-8223-D61BFAC94A9F}"/>
    <cellStyle name="20% - Énfasis1 2 2 3 5 2 2 2 2 2" xfId="60936" xr:uid="{CDDA923E-4050-4D5C-AA5A-AC01EFCF5100}"/>
    <cellStyle name="20% - Énfasis1 2 2 3 5 2 2 2 3" xfId="45494" xr:uid="{4ECEB5A4-0F05-478D-8BD2-CA66CCACF26F}"/>
    <cellStyle name="20% - Énfasis1 2 2 3 5 2 2 3" xfId="22331" xr:uid="{512F40EC-0189-47D4-BF73-A154A6A0BAE0}"/>
    <cellStyle name="20% - Énfasis1 2 2 3 5 2 2 3 2" xfId="53215" xr:uid="{1F6AB964-6F29-4FC0-9C14-92DAA9F39391}"/>
    <cellStyle name="20% - Énfasis1 2 2 3 5 2 2 4" xfId="37773" xr:uid="{42C3D8BD-D4E2-47C7-ABAE-E22EEEBA1634}"/>
    <cellStyle name="20% - Énfasis1 2 2 3 5 2 3" xfId="10750" xr:uid="{CA0B4E45-9730-4018-A88A-908195435B3F}"/>
    <cellStyle name="20% - Énfasis1 2 2 3 5 2 3 2" xfId="26192" xr:uid="{C75148EA-BFD6-4B71-8CB4-118EAFB302D5}"/>
    <cellStyle name="20% - Énfasis1 2 2 3 5 2 3 2 2" xfId="57076" xr:uid="{529A0002-7632-436D-913F-E23E503E33DB}"/>
    <cellStyle name="20% - Énfasis1 2 2 3 5 2 3 3" xfId="41634" xr:uid="{F3A3D01A-B6B5-4D22-9B51-A21253D99ED3}"/>
    <cellStyle name="20% - Énfasis1 2 2 3 5 2 4" xfId="18471" xr:uid="{6C6F609E-0328-4105-85F9-6C73298F6ED2}"/>
    <cellStyle name="20% - Énfasis1 2 2 3 5 2 4 2" xfId="49355" xr:uid="{DF8F3D83-D2A6-42FF-9B0F-5530ABE3F644}"/>
    <cellStyle name="20% - Énfasis1 2 2 3 5 2 5" xfId="33913" xr:uid="{87DE4348-DA5E-4408-B4B7-471AD7187578}"/>
    <cellStyle name="20% - Énfasis1 2 2 3 5 3" xfId="4959" xr:uid="{2B581B0A-8A3C-47A8-8A15-F7343028B89D}"/>
    <cellStyle name="20% - Énfasis1 2 2 3 5 3 2" xfId="12680" xr:uid="{6677C7A8-036C-45FE-8EE4-2EA30402A2A8}"/>
    <cellStyle name="20% - Énfasis1 2 2 3 5 3 2 2" xfId="28122" xr:uid="{98104C78-5684-4A81-B516-2986D87BC337}"/>
    <cellStyle name="20% - Énfasis1 2 2 3 5 3 2 2 2" xfId="59006" xr:uid="{1D6219B2-348E-4E5E-82A1-66D4D568D525}"/>
    <cellStyle name="20% - Énfasis1 2 2 3 5 3 2 3" xfId="43564" xr:uid="{02B7454F-C300-4AB5-975D-06561DF3A0E7}"/>
    <cellStyle name="20% - Énfasis1 2 2 3 5 3 3" xfId="20401" xr:uid="{A01EE8BA-BF08-4E8D-B5E6-F44746959184}"/>
    <cellStyle name="20% - Énfasis1 2 2 3 5 3 3 2" xfId="51285" xr:uid="{D9A3872C-D924-42DD-BDA0-32FBCDFD1BE8}"/>
    <cellStyle name="20% - Énfasis1 2 2 3 5 3 4" xfId="35843" xr:uid="{BFD14428-8D71-4D51-B459-3679069EFDE2}"/>
    <cellStyle name="20% - Énfasis1 2 2 3 5 4" xfId="8820" xr:uid="{20D5BD4C-8649-4E86-9B4D-34F81C69D003}"/>
    <cellStyle name="20% - Énfasis1 2 2 3 5 4 2" xfId="24262" xr:uid="{F36ECD09-0921-458E-A246-60756EF7BEDF}"/>
    <cellStyle name="20% - Énfasis1 2 2 3 5 4 2 2" xfId="55146" xr:uid="{CDF59134-30AB-4A9D-8E91-66499AF2B795}"/>
    <cellStyle name="20% - Énfasis1 2 2 3 5 4 3" xfId="39704" xr:uid="{67107027-8FCD-4BAE-BCBC-7748928CD552}"/>
    <cellStyle name="20% - Énfasis1 2 2 3 5 5" xfId="16541" xr:uid="{A600FEE5-1E2B-41C2-8EBD-BA8578784886}"/>
    <cellStyle name="20% - Énfasis1 2 2 3 5 5 2" xfId="47425" xr:uid="{8CC8ED13-3801-4082-A6A3-59D08D6AAE1B}"/>
    <cellStyle name="20% - Énfasis1 2 2 3 5 6" xfId="31983" xr:uid="{D2F9833A-420C-4650-A93A-30CF5C74D554}"/>
    <cellStyle name="20% - Énfasis1 2 2 3 6" xfId="2064" xr:uid="{6BB1F3DD-EEC4-494B-B304-C6B040EBE8D3}"/>
    <cellStyle name="20% - Énfasis1 2 2 3 6 2" xfId="5924" xr:uid="{E858F16B-02FB-483F-B806-C8ED15EB4AC6}"/>
    <cellStyle name="20% - Énfasis1 2 2 3 6 2 2" xfId="13645" xr:uid="{2F8B9C6B-BF2E-4784-9D42-9FBD11051FD2}"/>
    <cellStyle name="20% - Énfasis1 2 2 3 6 2 2 2" xfId="29087" xr:uid="{0B83EB06-85AD-4E3B-B981-C2808D25D3C0}"/>
    <cellStyle name="20% - Énfasis1 2 2 3 6 2 2 2 2" xfId="59971" xr:uid="{848D6A9E-D4E9-49B2-ADE9-1B0E8F9D153A}"/>
    <cellStyle name="20% - Énfasis1 2 2 3 6 2 2 3" xfId="44529" xr:uid="{D7D9CF65-F2C2-486C-986D-36126B54FE40}"/>
    <cellStyle name="20% - Énfasis1 2 2 3 6 2 3" xfId="21366" xr:uid="{50B6D554-4D7A-4B37-86CA-4BEBE0EA7230}"/>
    <cellStyle name="20% - Énfasis1 2 2 3 6 2 3 2" xfId="52250" xr:uid="{43E748A1-1740-4DA0-AFA0-067224557C81}"/>
    <cellStyle name="20% - Énfasis1 2 2 3 6 2 4" xfId="36808" xr:uid="{4881F31E-888E-443D-AF39-EE78B0D2BB02}"/>
    <cellStyle name="20% - Énfasis1 2 2 3 6 3" xfId="9785" xr:uid="{C6685CDD-6E18-445C-8640-833B7ECECD38}"/>
    <cellStyle name="20% - Énfasis1 2 2 3 6 3 2" xfId="25227" xr:uid="{679ACFE0-8F2E-48C9-8DF3-753170E80EDA}"/>
    <cellStyle name="20% - Énfasis1 2 2 3 6 3 2 2" xfId="56111" xr:uid="{43F32B99-F308-4041-8839-C15F5E1856CE}"/>
    <cellStyle name="20% - Énfasis1 2 2 3 6 3 3" xfId="40669" xr:uid="{54557F2F-4D06-469D-9D62-2718C8126813}"/>
    <cellStyle name="20% - Énfasis1 2 2 3 6 4" xfId="17506" xr:uid="{0A9AEFBD-4982-4644-ACCF-85E0F11A82F7}"/>
    <cellStyle name="20% - Énfasis1 2 2 3 6 4 2" xfId="48390" xr:uid="{B17DEBDE-298D-403A-8766-E4AAF3AC94FC}"/>
    <cellStyle name="20% - Énfasis1 2 2 3 6 5" xfId="32948" xr:uid="{0B650541-9BE7-4496-8A0E-D123CB1220F5}"/>
    <cellStyle name="20% - Énfasis1 2 2 3 7" xfId="3994" xr:uid="{A384C0C5-AE36-4A7D-88C0-4A2729636823}"/>
    <cellStyle name="20% - Énfasis1 2 2 3 7 2" xfId="11715" xr:uid="{86196944-5178-4FCD-8463-7B8671B198CA}"/>
    <cellStyle name="20% - Énfasis1 2 2 3 7 2 2" xfId="27157" xr:uid="{F79AC50C-B200-4187-AB03-B143BE909423}"/>
    <cellStyle name="20% - Énfasis1 2 2 3 7 2 2 2" xfId="58041" xr:uid="{0D174D33-181F-46D2-9EED-122A80CBABB6}"/>
    <cellStyle name="20% - Énfasis1 2 2 3 7 2 3" xfId="42599" xr:uid="{A938FC85-81B3-4014-891E-FA6B8D9547DF}"/>
    <cellStyle name="20% - Énfasis1 2 2 3 7 3" xfId="19436" xr:uid="{5F9F41F5-0CD7-4F35-8617-F90D991240E1}"/>
    <cellStyle name="20% - Énfasis1 2 2 3 7 3 2" xfId="50320" xr:uid="{C5E1CCB6-2AB0-4289-8C29-1A7DAB5C0552}"/>
    <cellStyle name="20% - Énfasis1 2 2 3 7 4" xfId="34878" xr:uid="{DF05C8B2-E361-4D74-9C9E-C281B4C5E70B}"/>
    <cellStyle name="20% - Énfasis1 2 2 3 8" xfId="7855" xr:uid="{9C114726-99A6-408E-9482-D5FD59005DC2}"/>
    <cellStyle name="20% - Énfasis1 2 2 3 8 2" xfId="23297" xr:uid="{A1FDF9D4-3CE0-480C-9E35-50FD057D0F04}"/>
    <cellStyle name="20% - Énfasis1 2 2 3 8 2 2" xfId="54181" xr:uid="{7F34B28B-1B04-46A1-B0F3-649327892A8C}"/>
    <cellStyle name="20% - Énfasis1 2 2 3 8 3" xfId="38739" xr:uid="{A2B97755-7E50-4741-8879-55FDF0512C0C}"/>
    <cellStyle name="20% - Énfasis1 2 2 3 9" xfId="15576" xr:uid="{1BEF561B-5A9B-4A4B-AFE1-7726EE000C7A}"/>
    <cellStyle name="20% - Énfasis1 2 2 3 9 2" xfId="46460" xr:uid="{61F7CCA5-D3FB-4426-84DB-51F3B995A760}"/>
    <cellStyle name="20% - Énfasis1 2 2 4" xfId="269" xr:uid="{A3B2D32B-7609-4768-BDC6-B6F15B0A25D3}"/>
    <cellStyle name="20% - Énfasis1 2 2 4 2" xfId="512" xr:uid="{F9A9871A-8CAF-4BBC-B488-372719F2A035}"/>
    <cellStyle name="20% - Énfasis1 2 2 4 2 2" xfId="995" xr:uid="{4418E9AA-12A2-4350-B27D-D27059149F1C}"/>
    <cellStyle name="20% - Énfasis1 2 2 4 2 2 2" xfId="1960" xr:uid="{DB529B11-67F0-4968-B43B-598B8C615A6D}"/>
    <cellStyle name="20% - Énfasis1 2 2 4 2 2 2 2" xfId="3890" xr:uid="{EECC5135-6189-4DBA-A7FA-DCF58A084108}"/>
    <cellStyle name="20% - Énfasis1 2 2 4 2 2 2 2 2" xfId="7750" xr:uid="{3815B6EE-3036-4C3D-A8FB-19C0D33F58EE}"/>
    <cellStyle name="20% - Énfasis1 2 2 4 2 2 2 2 2 2" xfId="15471" xr:uid="{5724FAD7-2C6C-404B-ABCA-656C79F51A55}"/>
    <cellStyle name="20% - Énfasis1 2 2 4 2 2 2 2 2 2 2" xfId="30913" xr:uid="{906FE820-2870-44AC-A209-7E70F24A5F94}"/>
    <cellStyle name="20% - Énfasis1 2 2 4 2 2 2 2 2 2 2 2" xfId="61797" xr:uid="{DA2DD2C3-9132-4434-BA82-60814A458073}"/>
    <cellStyle name="20% - Énfasis1 2 2 4 2 2 2 2 2 2 3" xfId="46355" xr:uid="{94F03A03-212F-460B-9110-9BCDBEFA198E}"/>
    <cellStyle name="20% - Énfasis1 2 2 4 2 2 2 2 2 3" xfId="23192" xr:uid="{629A9A2C-DB4D-4C0D-ABC2-89F1A0BD9E76}"/>
    <cellStyle name="20% - Énfasis1 2 2 4 2 2 2 2 2 3 2" xfId="54076" xr:uid="{96224144-BB1E-4E87-A7E1-62CDEC12B876}"/>
    <cellStyle name="20% - Énfasis1 2 2 4 2 2 2 2 2 4" xfId="38634" xr:uid="{0216D0FE-85B7-44A9-97A6-2F27521D6D42}"/>
    <cellStyle name="20% - Énfasis1 2 2 4 2 2 2 2 3" xfId="11611" xr:uid="{74F43358-C3BB-4AC1-9458-C52CAD8D16CC}"/>
    <cellStyle name="20% - Énfasis1 2 2 4 2 2 2 2 3 2" xfId="27053" xr:uid="{6AB55EAE-79C2-4859-9E23-36A8AA5583E4}"/>
    <cellStyle name="20% - Énfasis1 2 2 4 2 2 2 2 3 2 2" xfId="57937" xr:uid="{D943A998-7D13-49BE-9FB6-AD7FDD2B1C6D}"/>
    <cellStyle name="20% - Énfasis1 2 2 4 2 2 2 2 3 3" xfId="42495" xr:uid="{8B506173-9DE8-44E3-B338-E1AB4B03E0DB}"/>
    <cellStyle name="20% - Énfasis1 2 2 4 2 2 2 2 4" xfId="19332" xr:uid="{F2C127C4-E452-4A1B-9C05-8B2225C6B755}"/>
    <cellStyle name="20% - Énfasis1 2 2 4 2 2 2 2 4 2" xfId="50216" xr:uid="{6DF7070A-E0C9-4052-BA91-015A894BE4F2}"/>
    <cellStyle name="20% - Énfasis1 2 2 4 2 2 2 2 5" xfId="34774" xr:uid="{29E5438C-1443-46F0-A251-158930E3BE9D}"/>
    <cellStyle name="20% - Énfasis1 2 2 4 2 2 2 3" xfId="5820" xr:uid="{8C1C75C1-753D-4955-9E20-CC32D6AD5546}"/>
    <cellStyle name="20% - Énfasis1 2 2 4 2 2 2 3 2" xfId="13541" xr:uid="{F0912408-948B-4485-BC58-63294DB030E8}"/>
    <cellStyle name="20% - Énfasis1 2 2 4 2 2 2 3 2 2" xfId="28983" xr:uid="{2DB49AC8-7293-480B-8C3E-B40A64076571}"/>
    <cellStyle name="20% - Énfasis1 2 2 4 2 2 2 3 2 2 2" xfId="59867" xr:uid="{7C633ED0-7656-4D52-98CC-7C2E7DF35BDD}"/>
    <cellStyle name="20% - Énfasis1 2 2 4 2 2 2 3 2 3" xfId="44425" xr:uid="{82EBBF1B-6752-4A05-8256-A008647ACC0E}"/>
    <cellStyle name="20% - Énfasis1 2 2 4 2 2 2 3 3" xfId="21262" xr:uid="{66D8A840-28B7-4BB0-A8C2-60B7A10322D3}"/>
    <cellStyle name="20% - Énfasis1 2 2 4 2 2 2 3 3 2" xfId="52146" xr:uid="{29F41A11-9FD2-4FE0-BE40-0FD562735E30}"/>
    <cellStyle name="20% - Énfasis1 2 2 4 2 2 2 3 4" xfId="36704" xr:uid="{F3A9BF12-963E-49A0-AC96-D6C89565AC00}"/>
    <cellStyle name="20% - Énfasis1 2 2 4 2 2 2 4" xfId="9681" xr:uid="{12379617-D20D-4270-B0EB-17DBDAA2C9A3}"/>
    <cellStyle name="20% - Énfasis1 2 2 4 2 2 2 4 2" xfId="25123" xr:uid="{010329E6-497F-4B3D-91CF-F8C30EE57E87}"/>
    <cellStyle name="20% - Énfasis1 2 2 4 2 2 2 4 2 2" xfId="56007" xr:uid="{324BDBF1-EB31-41D1-8678-327FFFDA8441}"/>
    <cellStyle name="20% - Énfasis1 2 2 4 2 2 2 4 3" xfId="40565" xr:uid="{F4B3F473-57DB-4B61-A658-BBCB052EEA64}"/>
    <cellStyle name="20% - Énfasis1 2 2 4 2 2 2 5" xfId="17402" xr:uid="{06FCE26C-11DC-4ABD-AB8F-EB1D77804931}"/>
    <cellStyle name="20% - Énfasis1 2 2 4 2 2 2 5 2" xfId="48286" xr:uid="{F021D7D5-BCB9-496B-B390-F8B059796D85}"/>
    <cellStyle name="20% - Énfasis1 2 2 4 2 2 2 6" xfId="32844" xr:uid="{52382C4B-4F7E-417F-B9E2-565011507BAC}"/>
    <cellStyle name="20% - Énfasis1 2 2 4 2 2 3" xfId="2925" xr:uid="{D70226C2-0EAD-4C2F-B7D8-BFF30E30C962}"/>
    <cellStyle name="20% - Énfasis1 2 2 4 2 2 3 2" xfId="6785" xr:uid="{F16AEF4E-6D7F-4131-A893-190509787900}"/>
    <cellStyle name="20% - Énfasis1 2 2 4 2 2 3 2 2" xfId="14506" xr:uid="{FA7F9E6D-70DF-4DD9-A0F6-8040318E4711}"/>
    <cellStyle name="20% - Énfasis1 2 2 4 2 2 3 2 2 2" xfId="29948" xr:uid="{F2EBA871-A478-40E2-ABB1-F9F96960BC91}"/>
    <cellStyle name="20% - Énfasis1 2 2 4 2 2 3 2 2 2 2" xfId="60832" xr:uid="{8ACE7FA7-DACE-4F68-9FA8-818275012117}"/>
    <cellStyle name="20% - Énfasis1 2 2 4 2 2 3 2 2 3" xfId="45390" xr:uid="{10CF5A03-6C41-4918-8736-2278DCA4D689}"/>
    <cellStyle name="20% - Énfasis1 2 2 4 2 2 3 2 3" xfId="22227" xr:uid="{5D7789B7-1F3F-4338-A146-CA33554C71CD}"/>
    <cellStyle name="20% - Énfasis1 2 2 4 2 2 3 2 3 2" xfId="53111" xr:uid="{F4F562D7-99CA-4E3A-B903-07E499A56882}"/>
    <cellStyle name="20% - Énfasis1 2 2 4 2 2 3 2 4" xfId="37669" xr:uid="{6962F1BB-BCBA-473F-B787-53BBF1CE78F3}"/>
    <cellStyle name="20% - Énfasis1 2 2 4 2 2 3 3" xfId="10646" xr:uid="{E17A55E7-E89A-40BB-BB82-24D224141532}"/>
    <cellStyle name="20% - Énfasis1 2 2 4 2 2 3 3 2" xfId="26088" xr:uid="{5999519D-B848-4C53-9A1C-C3914E053D98}"/>
    <cellStyle name="20% - Énfasis1 2 2 4 2 2 3 3 2 2" xfId="56972" xr:uid="{E54A11BA-5EB9-4405-B666-516D901B7D64}"/>
    <cellStyle name="20% - Énfasis1 2 2 4 2 2 3 3 3" xfId="41530" xr:uid="{CE02E813-01C1-417D-8363-3D05ADB1856E}"/>
    <cellStyle name="20% - Énfasis1 2 2 4 2 2 3 4" xfId="18367" xr:uid="{78D8AEA7-C3B9-4383-81F1-B3E02D3B9B1C}"/>
    <cellStyle name="20% - Énfasis1 2 2 4 2 2 3 4 2" xfId="49251" xr:uid="{21694E4E-522A-45D5-A2C5-2555FC984428}"/>
    <cellStyle name="20% - Énfasis1 2 2 4 2 2 3 5" xfId="33809" xr:uid="{EC787BBC-6AB5-4142-9520-E15F220A2C55}"/>
    <cellStyle name="20% - Énfasis1 2 2 4 2 2 4" xfId="4855" xr:uid="{B587AADE-A6C1-4F20-B0AB-C9141226A0FB}"/>
    <cellStyle name="20% - Énfasis1 2 2 4 2 2 4 2" xfId="12576" xr:uid="{E9BFA71E-CE50-4544-8669-99A6A4906048}"/>
    <cellStyle name="20% - Énfasis1 2 2 4 2 2 4 2 2" xfId="28018" xr:uid="{297125DA-69AA-4D78-B77A-7BF4EA5C722B}"/>
    <cellStyle name="20% - Énfasis1 2 2 4 2 2 4 2 2 2" xfId="58902" xr:uid="{91133780-D9ED-4E0A-85E1-EA2E3CD9EB71}"/>
    <cellStyle name="20% - Énfasis1 2 2 4 2 2 4 2 3" xfId="43460" xr:uid="{A4E32ECD-D960-494D-87FB-39E01FF6880D}"/>
    <cellStyle name="20% - Énfasis1 2 2 4 2 2 4 3" xfId="20297" xr:uid="{B90434E9-3986-4796-A483-F0ECCE835766}"/>
    <cellStyle name="20% - Énfasis1 2 2 4 2 2 4 3 2" xfId="51181" xr:uid="{69FE0454-FFA5-48F3-86A6-55E1F5533F81}"/>
    <cellStyle name="20% - Énfasis1 2 2 4 2 2 4 4" xfId="35739" xr:uid="{65BABFA7-7C7F-4A96-A1E8-184905B28D23}"/>
    <cellStyle name="20% - Énfasis1 2 2 4 2 2 5" xfId="8716" xr:uid="{7E47F3D9-02B3-4A08-AABE-0B9E9B377BC5}"/>
    <cellStyle name="20% - Énfasis1 2 2 4 2 2 5 2" xfId="24158" xr:uid="{B4255FE8-D4A8-4E52-BFA1-97FF1F7B272F}"/>
    <cellStyle name="20% - Énfasis1 2 2 4 2 2 5 2 2" xfId="55042" xr:uid="{FA9208B6-506F-4556-A7CE-C1EA2C9D3923}"/>
    <cellStyle name="20% - Énfasis1 2 2 4 2 2 5 3" xfId="39600" xr:uid="{F9CBBA35-C871-4055-B6E3-61397C67C295}"/>
    <cellStyle name="20% - Énfasis1 2 2 4 2 2 6" xfId="16437" xr:uid="{4EC9B6EF-FAF7-41AB-9EDC-D1EB0BA127CA}"/>
    <cellStyle name="20% - Énfasis1 2 2 4 2 2 6 2" xfId="47321" xr:uid="{5C05BEEC-2133-4B1D-B99D-D8A7A794C87A}"/>
    <cellStyle name="20% - Énfasis1 2 2 4 2 2 7" xfId="31879" xr:uid="{E03D005C-D630-4FF9-A200-D54DF4FF1D64}"/>
    <cellStyle name="20% - Énfasis1 2 2 4 2 3" xfId="1477" xr:uid="{6DEB9008-06D8-4775-9A78-7FDEAE795CF0}"/>
    <cellStyle name="20% - Énfasis1 2 2 4 2 3 2" xfId="3407" xr:uid="{6ADC0AFC-34EB-47B6-B150-4E240ACF3F7D}"/>
    <cellStyle name="20% - Énfasis1 2 2 4 2 3 2 2" xfId="7267" xr:uid="{188DD49E-6687-4862-861A-FDA578D169AF}"/>
    <cellStyle name="20% - Énfasis1 2 2 4 2 3 2 2 2" xfId="14988" xr:uid="{83C5C5D7-5A5D-44F3-8E8C-3799CED9DF1D}"/>
    <cellStyle name="20% - Énfasis1 2 2 4 2 3 2 2 2 2" xfId="30430" xr:uid="{4ECEA603-10EC-4C40-AB8D-C168E24CAE0C}"/>
    <cellStyle name="20% - Énfasis1 2 2 4 2 3 2 2 2 2 2" xfId="61314" xr:uid="{AB29AD5F-A76F-486E-BF6B-784359E6840A}"/>
    <cellStyle name="20% - Énfasis1 2 2 4 2 3 2 2 2 3" xfId="45872" xr:uid="{4007D3B0-CCC5-484C-A5C5-3524859984E9}"/>
    <cellStyle name="20% - Énfasis1 2 2 4 2 3 2 2 3" xfId="22709" xr:uid="{2CC10631-E119-4AAF-80D9-E2D9B9184FA1}"/>
    <cellStyle name="20% - Énfasis1 2 2 4 2 3 2 2 3 2" xfId="53593" xr:uid="{FE781935-DD43-4CEF-864E-2E0EA16147F0}"/>
    <cellStyle name="20% - Énfasis1 2 2 4 2 3 2 2 4" xfId="38151" xr:uid="{E07D8B81-BC24-4CB8-AAC5-84E52298974D}"/>
    <cellStyle name="20% - Énfasis1 2 2 4 2 3 2 3" xfId="11128" xr:uid="{D9BA7590-C04E-409A-9CA2-AA7ACDE4DDFE}"/>
    <cellStyle name="20% - Énfasis1 2 2 4 2 3 2 3 2" xfId="26570" xr:uid="{8899B57F-FB6F-4C50-B395-FFB1EB4DBC77}"/>
    <cellStyle name="20% - Énfasis1 2 2 4 2 3 2 3 2 2" xfId="57454" xr:uid="{DB4CA4B5-835C-4EAD-AB3F-56BDCF77504D}"/>
    <cellStyle name="20% - Énfasis1 2 2 4 2 3 2 3 3" xfId="42012" xr:uid="{3EC3C8E7-C895-4A7F-BDD9-D7CD78A3F886}"/>
    <cellStyle name="20% - Énfasis1 2 2 4 2 3 2 4" xfId="18849" xr:uid="{194EC4B9-3997-4FFC-BA26-7CE153A2B376}"/>
    <cellStyle name="20% - Énfasis1 2 2 4 2 3 2 4 2" xfId="49733" xr:uid="{464251EA-A475-444B-8F8B-A9885F782A9D}"/>
    <cellStyle name="20% - Énfasis1 2 2 4 2 3 2 5" xfId="34291" xr:uid="{E682B296-72DE-4F1A-9F6F-D2DECF48B402}"/>
    <cellStyle name="20% - Énfasis1 2 2 4 2 3 3" xfId="5337" xr:uid="{04F8FEF4-C191-422B-A16C-1FE7FFDFE293}"/>
    <cellStyle name="20% - Énfasis1 2 2 4 2 3 3 2" xfId="13058" xr:uid="{F47E4006-EF7F-48AF-820B-CFC7E4DC8B33}"/>
    <cellStyle name="20% - Énfasis1 2 2 4 2 3 3 2 2" xfId="28500" xr:uid="{2B2094A3-46F2-4AEC-8B98-E64F81C792D5}"/>
    <cellStyle name="20% - Énfasis1 2 2 4 2 3 3 2 2 2" xfId="59384" xr:uid="{D1B7B2FC-0CF5-49FF-AAA3-E6EE18D08697}"/>
    <cellStyle name="20% - Énfasis1 2 2 4 2 3 3 2 3" xfId="43942" xr:uid="{D06475CE-4847-4837-A6A5-C8D70D38E0C1}"/>
    <cellStyle name="20% - Énfasis1 2 2 4 2 3 3 3" xfId="20779" xr:uid="{FC459B2A-0F23-4C5E-9F6D-B126FB2D51E1}"/>
    <cellStyle name="20% - Énfasis1 2 2 4 2 3 3 3 2" xfId="51663" xr:uid="{5D15D3FA-FBA9-444A-B832-E4629C374209}"/>
    <cellStyle name="20% - Énfasis1 2 2 4 2 3 3 4" xfId="36221" xr:uid="{205BD309-779E-4C08-B6E3-167460E880EE}"/>
    <cellStyle name="20% - Énfasis1 2 2 4 2 3 4" xfId="9198" xr:uid="{4AFE4C97-50B4-42C2-B8C7-9C5C9B9EB1BF}"/>
    <cellStyle name="20% - Énfasis1 2 2 4 2 3 4 2" xfId="24640" xr:uid="{D6D9A5DC-9FD9-467B-B126-A3613C30852E}"/>
    <cellStyle name="20% - Énfasis1 2 2 4 2 3 4 2 2" xfId="55524" xr:uid="{0270B66A-8DBE-4AF1-B695-63C0E6C16336}"/>
    <cellStyle name="20% - Énfasis1 2 2 4 2 3 4 3" xfId="40082" xr:uid="{FFBC9FEC-24B9-4E3C-9F36-59A181920E8A}"/>
    <cellStyle name="20% - Énfasis1 2 2 4 2 3 5" xfId="16919" xr:uid="{E9ED1EEB-F3B5-4814-9144-9BA6FDFDA776}"/>
    <cellStyle name="20% - Énfasis1 2 2 4 2 3 5 2" xfId="47803" xr:uid="{C8BDBAE2-D696-4E97-96EF-5260C181CF54}"/>
    <cellStyle name="20% - Énfasis1 2 2 4 2 3 6" xfId="32361" xr:uid="{0A242CB8-C7F3-43D6-89B4-5430BB9CB96E}"/>
    <cellStyle name="20% - Énfasis1 2 2 4 2 4" xfId="2442" xr:uid="{845A4CE8-6FA1-480A-A614-5386D2B7F783}"/>
    <cellStyle name="20% - Énfasis1 2 2 4 2 4 2" xfId="6302" xr:uid="{2BAD7E58-AE16-435E-9C8B-C8EAB7B1F61F}"/>
    <cellStyle name="20% - Énfasis1 2 2 4 2 4 2 2" xfId="14023" xr:uid="{75F360E8-9AC3-4843-A253-ABA1290AB5F0}"/>
    <cellStyle name="20% - Énfasis1 2 2 4 2 4 2 2 2" xfId="29465" xr:uid="{3EA02BD3-CB11-40DA-89BF-754671F999E9}"/>
    <cellStyle name="20% - Énfasis1 2 2 4 2 4 2 2 2 2" xfId="60349" xr:uid="{A380E6A3-AA7D-4189-B568-ED3E765E5AA8}"/>
    <cellStyle name="20% - Énfasis1 2 2 4 2 4 2 2 3" xfId="44907" xr:uid="{EA535861-748A-4273-82C1-136025285AE4}"/>
    <cellStyle name="20% - Énfasis1 2 2 4 2 4 2 3" xfId="21744" xr:uid="{89D91241-1A33-43D3-ADB0-279DA75EDC95}"/>
    <cellStyle name="20% - Énfasis1 2 2 4 2 4 2 3 2" xfId="52628" xr:uid="{CB623E0F-64DB-43E1-A54B-B88551EE6CE8}"/>
    <cellStyle name="20% - Énfasis1 2 2 4 2 4 2 4" xfId="37186" xr:uid="{4505E3F8-7FE3-4F86-8476-161CCE51F5E9}"/>
    <cellStyle name="20% - Énfasis1 2 2 4 2 4 3" xfId="10163" xr:uid="{0ECAE3AB-1C78-48B9-94F3-DF3A01DCAC85}"/>
    <cellStyle name="20% - Énfasis1 2 2 4 2 4 3 2" xfId="25605" xr:uid="{2D7872E1-2AA2-40F2-827F-BACE2DA03785}"/>
    <cellStyle name="20% - Énfasis1 2 2 4 2 4 3 2 2" xfId="56489" xr:uid="{8E43AE54-2DA4-47BE-825F-9746D9A29612}"/>
    <cellStyle name="20% - Énfasis1 2 2 4 2 4 3 3" xfId="41047" xr:uid="{42A03451-6DEB-42AC-88F8-5195A47C930C}"/>
    <cellStyle name="20% - Énfasis1 2 2 4 2 4 4" xfId="17884" xr:uid="{8879FD6D-CEC3-4F6F-9FD6-36F6C78662E9}"/>
    <cellStyle name="20% - Énfasis1 2 2 4 2 4 4 2" xfId="48768" xr:uid="{A13B7EE0-7071-44D0-938E-00D77FD0040B}"/>
    <cellStyle name="20% - Énfasis1 2 2 4 2 4 5" xfId="33326" xr:uid="{8F419C7E-C581-4E69-A3B3-07602D6C5B6B}"/>
    <cellStyle name="20% - Énfasis1 2 2 4 2 5" xfId="4372" xr:uid="{CB79E712-2C45-4069-AE37-613F59498069}"/>
    <cellStyle name="20% - Énfasis1 2 2 4 2 5 2" xfId="12093" xr:uid="{DD8BA104-6542-49D4-872F-189D44D1C6D8}"/>
    <cellStyle name="20% - Énfasis1 2 2 4 2 5 2 2" xfId="27535" xr:uid="{8B854B1E-48D8-4CEC-8F07-63EE1F2E08ED}"/>
    <cellStyle name="20% - Énfasis1 2 2 4 2 5 2 2 2" xfId="58419" xr:uid="{FD5980D4-6CE0-4645-A8EE-0D789F8C3086}"/>
    <cellStyle name="20% - Énfasis1 2 2 4 2 5 2 3" xfId="42977" xr:uid="{4ACC39A2-299B-4A66-91A4-6649DE936A18}"/>
    <cellStyle name="20% - Énfasis1 2 2 4 2 5 3" xfId="19814" xr:uid="{3D1C4211-E313-44C4-A4F9-98601E8A3146}"/>
    <cellStyle name="20% - Énfasis1 2 2 4 2 5 3 2" xfId="50698" xr:uid="{444A6DC2-0F42-4271-9A2F-938B9951B8B6}"/>
    <cellStyle name="20% - Énfasis1 2 2 4 2 5 4" xfId="35256" xr:uid="{3B2D2C01-36FB-4D30-8381-9A221473A50A}"/>
    <cellStyle name="20% - Énfasis1 2 2 4 2 6" xfId="8233" xr:uid="{BFD93B31-1053-4B4A-A362-AA1B9270C88F}"/>
    <cellStyle name="20% - Énfasis1 2 2 4 2 6 2" xfId="23675" xr:uid="{6D8050C0-9014-4C2F-A805-12DF6EEA3FF2}"/>
    <cellStyle name="20% - Énfasis1 2 2 4 2 6 2 2" xfId="54559" xr:uid="{A8B856BA-AB7B-4941-8E02-B8271179C6BE}"/>
    <cellStyle name="20% - Énfasis1 2 2 4 2 6 3" xfId="39117" xr:uid="{1480B09F-52E9-4C9D-A2B5-12CA55169F08}"/>
    <cellStyle name="20% - Énfasis1 2 2 4 2 7" xfId="15954" xr:uid="{F958B5AE-E3E0-4CA5-B030-F9D1552522D2}"/>
    <cellStyle name="20% - Énfasis1 2 2 4 2 7 2" xfId="46838" xr:uid="{94A01998-7BE5-4375-8C9A-414417B00A1F}"/>
    <cellStyle name="20% - Énfasis1 2 2 4 2 8" xfId="31396" xr:uid="{108ADC06-E8A6-4865-BFF7-F36B3C5391DE}"/>
    <cellStyle name="20% - Énfasis1 2 2 4 3" xfId="754" xr:uid="{BD43A6C0-0CFC-457A-8505-20DEB764040A}"/>
    <cellStyle name="20% - Énfasis1 2 2 4 3 2" xfId="1719" xr:uid="{E2E063CD-E516-4E4E-9EDD-74E802E9C23B}"/>
    <cellStyle name="20% - Énfasis1 2 2 4 3 2 2" xfId="3649" xr:uid="{EA0511A5-6422-47A6-B6A5-4A2DAE1BA32B}"/>
    <cellStyle name="20% - Énfasis1 2 2 4 3 2 2 2" xfId="7509" xr:uid="{7AD0A0EC-766E-4056-B11F-B40763E9C6C1}"/>
    <cellStyle name="20% - Énfasis1 2 2 4 3 2 2 2 2" xfId="15230" xr:uid="{17A8C01F-B347-4DF3-8949-ECFA8C4533C6}"/>
    <cellStyle name="20% - Énfasis1 2 2 4 3 2 2 2 2 2" xfId="30672" xr:uid="{002E604E-6164-4838-8B36-2792D7E42828}"/>
    <cellStyle name="20% - Énfasis1 2 2 4 3 2 2 2 2 2 2" xfId="61556" xr:uid="{C893A1FD-5B5D-45D1-B4EC-31174BFB3C37}"/>
    <cellStyle name="20% - Énfasis1 2 2 4 3 2 2 2 2 3" xfId="46114" xr:uid="{BD3A8DB1-A280-4665-8191-E7DB562A32BE}"/>
    <cellStyle name="20% - Énfasis1 2 2 4 3 2 2 2 3" xfId="22951" xr:uid="{0422742A-490D-4F9E-AD41-5D41F73418E5}"/>
    <cellStyle name="20% - Énfasis1 2 2 4 3 2 2 2 3 2" xfId="53835" xr:uid="{8E0A2447-D075-4D22-80F6-B87FF10110B2}"/>
    <cellStyle name="20% - Énfasis1 2 2 4 3 2 2 2 4" xfId="38393" xr:uid="{54F0DFD4-8F68-44CF-95BE-5D2EEFB902F4}"/>
    <cellStyle name="20% - Énfasis1 2 2 4 3 2 2 3" xfId="11370" xr:uid="{6A85F436-739D-4CB1-A41B-306BA3DC8F24}"/>
    <cellStyle name="20% - Énfasis1 2 2 4 3 2 2 3 2" xfId="26812" xr:uid="{4C3E19CA-85AD-4F99-A2DD-0F8C95C0ED09}"/>
    <cellStyle name="20% - Énfasis1 2 2 4 3 2 2 3 2 2" xfId="57696" xr:uid="{D0CB0589-628A-4CCA-A562-792F7E6CA6FD}"/>
    <cellStyle name="20% - Énfasis1 2 2 4 3 2 2 3 3" xfId="42254" xr:uid="{7C03DD5E-93FF-4244-A80A-C3766F118A51}"/>
    <cellStyle name="20% - Énfasis1 2 2 4 3 2 2 4" xfId="19091" xr:uid="{61B91EE8-82B1-4547-BAD1-5E05C2848C0F}"/>
    <cellStyle name="20% - Énfasis1 2 2 4 3 2 2 4 2" xfId="49975" xr:uid="{B533BAB8-9CE3-4E56-A6AA-3D82F23A6BB5}"/>
    <cellStyle name="20% - Énfasis1 2 2 4 3 2 2 5" xfId="34533" xr:uid="{317C97A3-8E89-465E-8A45-80D6A2D61E13}"/>
    <cellStyle name="20% - Énfasis1 2 2 4 3 2 3" xfId="5579" xr:uid="{C6C25104-5222-4801-ACF7-FFB65156A1BE}"/>
    <cellStyle name="20% - Énfasis1 2 2 4 3 2 3 2" xfId="13300" xr:uid="{05E22E75-D669-4FB7-9803-0FFE445E9436}"/>
    <cellStyle name="20% - Énfasis1 2 2 4 3 2 3 2 2" xfId="28742" xr:uid="{344756C3-A860-4D82-97BE-9DF58CBCF2FF}"/>
    <cellStyle name="20% - Énfasis1 2 2 4 3 2 3 2 2 2" xfId="59626" xr:uid="{4BDF4DC5-BF1A-4814-8611-8627B1AB7972}"/>
    <cellStyle name="20% - Énfasis1 2 2 4 3 2 3 2 3" xfId="44184" xr:uid="{C2466045-E288-45A7-A034-8BB2F4965F03}"/>
    <cellStyle name="20% - Énfasis1 2 2 4 3 2 3 3" xfId="21021" xr:uid="{94093513-7E33-408C-A9B8-2AFD449210CA}"/>
    <cellStyle name="20% - Énfasis1 2 2 4 3 2 3 3 2" xfId="51905" xr:uid="{31F24279-1204-4101-ADF1-89921CF637E1}"/>
    <cellStyle name="20% - Énfasis1 2 2 4 3 2 3 4" xfId="36463" xr:uid="{FF8C2473-1028-416B-85E6-5BB13529D95D}"/>
    <cellStyle name="20% - Énfasis1 2 2 4 3 2 4" xfId="9440" xr:uid="{7DA0E2B5-427C-41C7-A515-AA3CE5266A5B}"/>
    <cellStyle name="20% - Énfasis1 2 2 4 3 2 4 2" xfId="24882" xr:uid="{3990E097-2E9A-4E69-9FDE-91B58BE2C671}"/>
    <cellStyle name="20% - Énfasis1 2 2 4 3 2 4 2 2" xfId="55766" xr:uid="{9029DF0E-52F0-43DD-8622-DE45E59D46EB}"/>
    <cellStyle name="20% - Énfasis1 2 2 4 3 2 4 3" xfId="40324" xr:uid="{292C7393-09A5-47EC-94EE-E0A20E8190EA}"/>
    <cellStyle name="20% - Énfasis1 2 2 4 3 2 5" xfId="17161" xr:uid="{DEDBCC76-1728-4B60-90E1-6E92187ACF3C}"/>
    <cellStyle name="20% - Énfasis1 2 2 4 3 2 5 2" xfId="48045" xr:uid="{2B779A5A-6FDE-4770-8765-34AA5FE0D333}"/>
    <cellStyle name="20% - Énfasis1 2 2 4 3 2 6" xfId="32603" xr:uid="{566AF16A-BF43-4D51-ABCE-06098F312348}"/>
    <cellStyle name="20% - Énfasis1 2 2 4 3 3" xfId="2684" xr:uid="{2805D101-0A09-4DDD-91DC-8875C1E94DB0}"/>
    <cellStyle name="20% - Énfasis1 2 2 4 3 3 2" xfId="6544" xr:uid="{E0DB2891-5B8C-42B1-9F7B-965D0123C104}"/>
    <cellStyle name="20% - Énfasis1 2 2 4 3 3 2 2" xfId="14265" xr:uid="{3301D815-2453-44A0-A35C-1C186355D350}"/>
    <cellStyle name="20% - Énfasis1 2 2 4 3 3 2 2 2" xfId="29707" xr:uid="{7DC358EC-A2FA-4D3C-8F51-BB498386D4BD}"/>
    <cellStyle name="20% - Énfasis1 2 2 4 3 3 2 2 2 2" xfId="60591" xr:uid="{8681BF12-E09A-44E2-91DF-B199DCAA2CCD}"/>
    <cellStyle name="20% - Énfasis1 2 2 4 3 3 2 2 3" xfId="45149" xr:uid="{EC88C450-10F2-4E9F-8BBE-515BD5890EC1}"/>
    <cellStyle name="20% - Énfasis1 2 2 4 3 3 2 3" xfId="21986" xr:uid="{54BE5C2F-B6AA-4655-80B7-E3D643D751FD}"/>
    <cellStyle name="20% - Énfasis1 2 2 4 3 3 2 3 2" xfId="52870" xr:uid="{F2FEDBEA-BCFE-4B37-AC51-E24E192BDE72}"/>
    <cellStyle name="20% - Énfasis1 2 2 4 3 3 2 4" xfId="37428" xr:uid="{84F138EC-276C-437B-8BBE-D9F0C0C840C8}"/>
    <cellStyle name="20% - Énfasis1 2 2 4 3 3 3" xfId="10405" xr:uid="{BE598F0E-86E3-4BB6-930C-DDE3BBDD6270}"/>
    <cellStyle name="20% - Énfasis1 2 2 4 3 3 3 2" xfId="25847" xr:uid="{666A52D6-D081-4C39-8362-EB127B46B7B5}"/>
    <cellStyle name="20% - Énfasis1 2 2 4 3 3 3 2 2" xfId="56731" xr:uid="{C916DF20-3828-4C72-B62C-ABBFB48217CF}"/>
    <cellStyle name="20% - Énfasis1 2 2 4 3 3 3 3" xfId="41289" xr:uid="{ABED4C19-3A47-4BF9-9A1F-5D63FB3CC681}"/>
    <cellStyle name="20% - Énfasis1 2 2 4 3 3 4" xfId="18126" xr:uid="{7977B4B8-1EA4-4073-977C-CC65F32E6BA2}"/>
    <cellStyle name="20% - Énfasis1 2 2 4 3 3 4 2" xfId="49010" xr:uid="{862BB5C9-B163-4885-B206-8CAE3F5A5F42}"/>
    <cellStyle name="20% - Énfasis1 2 2 4 3 3 5" xfId="33568" xr:uid="{E655E5A4-9AA4-4E27-AA08-73E2FAF5CB4F}"/>
    <cellStyle name="20% - Énfasis1 2 2 4 3 4" xfId="4614" xr:uid="{437D1FC8-853E-4C7E-9950-4306AF404414}"/>
    <cellStyle name="20% - Énfasis1 2 2 4 3 4 2" xfId="12335" xr:uid="{BB1028CE-D4F6-43E8-A33C-5CEDBD4EF2E1}"/>
    <cellStyle name="20% - Énfasis1 2 2 4 3 4 2 2" xfId="27777" xr:uid="{E3E4D5F5-EFDF-472F-894A-60485DE568B8}"/>
    <cellStyle name="20% - Énfasis1 2 2 4 3 4 2 2 2" xfId="58661" xr:uid="{B9E8B175-A858-42E8-B5C6-050EF6611387}"/>
    <cellStyle name="20% - Énfasis1 2 2 4 3 4 2 3" xfId="43219" xr:uid="{D2ED1CBC-05B7-4053-A190-B07844C1C764}"/>
    <cellStyle name="20% - Énfasis1 2 2 4 3 4 3" xfId="20056" xr:uid="{205C0E43-2C06-48E5-B7B1-7755D4CC7C10}"/>
    <cellStyle name="20% - Énfasis1 2 2 4 3 4 3 2" xfId="50940" xr:uid="{C2563326-B266-492B-89B1-91720CC96472}"/>
    <cellStyle name="20% - Énfasis1 2 2 4 3 4 4" xfId="35498" xr:uid="{1F1170DB-F38C-4A80-A726-DD04043DD771}"/>
    <cellStyle name="20% - Énfasis1 2 2 4 3 5" xfId="8475" xr:uid="{962BFD42-E175-47EB-88CF-CE5DC8891EE4}"/>
    <cellStyle name="20% - Énfasis1 2 2 4 3 5 2" xfId="23917" xr:uid="{37EBF6C9-FBA9-4D3F-A71A-CA02A55F0DE1}"/>
    <cellStyle name="20% - Énfasis1 2 2 4 3 5 2 2" xfId="54801" xr:uid="{66828928-837C-4503-802E-1180BC87EF2B}"/>
    <cellStyle name="20% - Énfasis1 2 2 4 3 5 3" xfId="39359" xr:uid="{FA62202B-F9E5-4E2E-AC1C-60A8E74AC2C7}"/>
    <cellStyle name="20% - Énfasis1 2 2 4 3 6" xfId="16196" xr:uid="{19C1072E-B515-4EDD-AA7D-F42EA494D0E5}"/>
    <cellStyle name="20% - Énfasis1 2 2 4 3 6 2" xfId="47080" xr:uid="{CAE969C2-CC83-443A-82C9-3DAE23705205}"/>
    <cellStyle name="20% - Énfasis1 2 2 4 3 7" xfId="31638" xr:uid="{3AE2117E-27ED-4AE8-9166-99F762CF8FAA}"/>
    <cellStyle name="20% - Énfasis1 2 2 4 4" xfId="1236" xr:uid="{9420AE5D-A340-4C04-A8DF-489827A99981}"/>
    <cellStyle name="20% - Énfasis1 2 2 4 4 2" xfId="3166" xr:uid="{BB359824-A1DD-46A8-A625-DEA7F27F4667}"/>
    <cellStyle name="20% - Énfasis1 2 2 4 4 2 2" xfId="7026" xr:uid="{8EDFEF3A-C3A8-4417-9EC9-15814641A02C}"/>
    <cellStyle name="20% - Énfasis1 2 2 4 4 2 2 2" xfId="14747" xr:uid="{86875F87-24E2-4047-AE73-E56168C8AFE4}"/>
    <cellStyle name="20% - Énfasis1 2 2 4 4 2 2 2 2" xfId="30189" xr:uid="{E8A73502-7C6D-4D09-9956-CE524CA99E1C}"/>
    <cellStyle name="20% - Énfasis1 2 2 4 4 2 2 2 2 2" xfId="61073" xr:uid="{6BB8B448-E64D-4C85-B9EE-CFB62C067C1C}"/>
    <cellStyle name="20% - Énfasis1 2 2 4 4 2 2 2 3" xfId="45631" xr:uid="{4E33883D-F7CE-4192-A054-5EE43880D9C6}"/>
    <cellStyle name="20% - Énfasis1 2 2 4 4 2 2 3" xfId="22468" xr:uid="{DC671297-5625-4BA1-8517-7CC63088824B}"/>
    <cellStyle name="20% - Énfasis1 2 2 4 4 2 2 3 2" xfId="53352" xr:uid="{7DA45BE2-B156-42A8-A14E-8D255D094326}"/>
    <cellStyle name="20% - Énfasis1 2 2 4 4 2 2 4" xfId="37910" xr:uid="{3573FC60-46A4-43E1-A32A-ECBDB819332A}"/>
    <cellStyle name="20% - Énfasis1 2 2 4 4 2 3" xfId="10887" xr:uid="{F5332D32-B04B-4D28-A7F5-7730E5A487E0}"/>
    <cellStyle name="20% - Énfasis1 2 2 4 4 2 3 2" xfId="26329" xr:uid="{DB34C2C5-C41E-4063-95BF-2462A9162FB1}"/>
    <cellStyle name="20% - Énfasis1 2 2 4 4 2 3 2 2" xfId="57213" xr:uid="{1C2688D2-9F17-4BAC-9151-06402F6E5476}"/>
    <cellStyle name="20% - Énfasis1 2 2 4 4 2 3 3" xfId="41771" xr:uid="{1A61F1D2-7978-4CDF-9B3C-5A129467C38F}"/>
    <cellStyle name="20% - Énfasis1 2 2 4 4 2 4" xfId="18608" xr:uid="{5036C109-AF1F-4F5B-859F-BCAB51E2549E}"/>
    <cellStyle name="20% - Énfasis1 2 2 4 4 2 4 2" xfId="49492" xr:uid="{AFBB80F2-98BC-4276-BCA1-FA534C4490E4}"/>
    <cellStyle name="20% - Énfasis1 2 2 4 4 2 5" xfId="34050" xr:uid="{1CF86B37-7EBE-4E7A-9919-0601B3C9FB08}"/>
    <cellStyle name="20% - Énfasis1 2 2 4 4 3" xfId="5096" xr:uid="{4DAEF15C-075F-428E-9557-3908A779586B}"/>
    <cellStyle name="20% - Énfasis1 2 2 4 4 3 2" xfId="12817" xr:uid="{4CAA9DCA-EDD4-4CF7-8EDE-20AC712CCAA5}"/>
    <cellStyle name="20% - Énfasis1 2 2 4 4 3 2 2" xfId="28259" xr:uid="{E4EDEB76-405C-4C7E-8D66-B47B89EDB628}"/>
    <cellStyle name="20% - Énfasis1 2 2 4 4 3 2 2 2" xfId="59143" xr:uid="{29C96625-EBF4-4AF6-8747-E99A754A5ED6}"/>
    <cellStyle name="20% - Énfasis1 2 2 4 4 3 2 3" xfId="43701" xr:uid="{D406CD93-CC9F-428F-B211-9C65CE86E918}"/>
    <cellStyle name="20% - Énfasis1 2 2 4 4 3 3" xfId="20538" xr:uid="{6D95996D-C717-4DD3-B7BA-5A34873AFB84}"/>
    <cellStyle name="20% - Énfasis1 2 2 4 4 3 3 2" xfId="51422" xr:uid="{B7528BFA-BA2B-4DBC-AC82-48C2BAD10091}"/>
    <cellStyle name="20% - Énfasis1 2 2 4 4 3 4" xfId="35980" xr:uid="{D820C9AA-D4E4-47F1-9CC5-EC07233C43A6}"/>
    <cellStyle name="20% - Énfasis1 2 2 4 4 4" xfId="8957" xr:uid="{731DDBF5-0678-4FFC-8551-EDB921387146}"/>
    <cellStyle name="20% - Énfasis1 2 2 4 4 4 2" xfId="24399" xr:uid="{98A4D8B4-8D0A-41F9-A0C6-32AB06007FCE}"/>
    <cellStyle name="20% - Énfasis1 2 2 4 4 4 2 2" xfId="55283" xr:uid="{3D22CB40-51E2-4CF0-8D0B-ACEFF4D1BDA5}"/>
    <cellStyle name="20% - Énfasis1 2 2 4 4 4 3" xfId="39841" xr:uid="{4429B5B9-F6D8-4E11-8C20-63C6DFBDD334}"/>
    <cellStyle name="20% - Énfasis1 2 2 4 4 5" xfId="16678" xr:uid="{7B3CC926-F64E-4F58-8C6C-82C5DDD58D76}"/>
    <cellStyle name="20% - Énfasis1 2 2 4 4 5 2" xfId="47562" xr:uid="{C18D340B-75A6-4959-A20C-EAAA483F4590}"/>
    <cellStyle name="20% - Énfasis1 2 2 4 4 6" xfId="32120" xr:uid="{6E068B3A-633F-4BF4-A4AA-79A911289699}"/>
    <cellStyle name="20% - Énfasis1 2 2 4 5" xfId="2201" xr:uid="{A3A55CC7-1E1D-429E-A517-20FA0BE7234E}"/>
    <cellStyle name="20% - Énfasis1 2 2 4 5 2" xfId="6061" xr:uid="{4049F8B9-A33A-4822-81D4-CF9C31F67C2B}"/>
    <cellStyle name="20% - Énfasis1 2 2 4 5 2 2" xfId="13782" xr:uid="{C313E6CA-69AC-4309-BBFD-1E76B84A3452}"/>
    <cellStyle name="20% - Énfasis1 2 2 4 5 2 2 2" xfId="29224" xr:uid="{67C471C9-C890-4DAB-87AE-DCF384611E41}"/>
    <cellStyle name="20% - Énfasis1 2 2 4 5 2 2 2 2" xfId="60108" xr:uid="{193EB412-2266-4E64-8D23-C69EC91CD9CF}"/>
    <cellStyle name="20% - Énfasis1 2 2 4 5 2 2 3" xfId="44666" xr:uid="{06196282-D1D3-497E-A12D-912304919EC0}"/>
    <cellStyle name="20% - Énfasis1 2 2 4 5 2 3" xfId="21503" xr:uid="{61613731-C4C2-4EBA-A8AC-D2281F5DC265}"/>
    <cellStyle name="20% - Énfasis1 2 2 4 5 2 3 2" xfId="52387" xr:uid="{5DE8C677-5EAA-4AEA-AB1F-3421291B89E0}"/>
    <cellStyle name="20% - Énfasis1 2 2 4 5 2 4" xfId="36945" xr:uid="{EBF8FF47-C3A6-43FA-AF69-F2965088B865}"/>
    <cellStyle name="20% - Énfasis1 2 2 4 5 3" xfId="9922" xr:uid="{B53EE83A-90A6-41A2-9892-98403E6811C6}"/>
    <cellStyle name="20% - Énfasis1 2 2 4 5 3 2" xfId="25364" xr:uid="{7388E84C-363F-413C-B2AF-3D20FBC62C0A}"/>
    <cellStyle name="20% - Énfasis1 2 2 4 5 3 2 2" xfId="56248" xr:uid="{7AA21395-F586-4FA3-AE1D-D7E31FB71C51}"/>
    <cellStyle name="20% - Énfasis1 2 2 4 5 3 3" xfId="40806" xr:uid="{C17C342D-606D-4613-A9DA-B68E4A54A3C9}"/>
    <cellStyle name="20% - Énfasis1 2 2 4 5 4" xfId="17643" xr:uid="{99590619-92E7-4514-BB8D-BCE4BB7207BD}"/>
    <cellStyle name="20% - Énfasis1 2 2 4 5 4 2" xfId="48527" xr:uid="{DC8B27B0-5BB9-4981-ABF0-B27B8AD88E20}"/>
    <cellStyle name="20% - Énfasis1 2 2 4 5 5" xfId="33085" xr:uid="{CE925E73-6EB5-45CE-BD8D-38009A1B49B7}"/>
    <cellStyle name="20% - Énfasis1 2 2 4 6" xfId="4131" xr:uid="{3EB16304-95FB-4173-A447-79398878C1C3}"/>
    <cellStyle name="20% - Énfasis1 2 2 4 6 2" xfId="11852" xr:uid="{95028EE6-B2FE-4F14-B8BA-A25882B8A10D}"/>
    <cellStyle name="20% - Énfasis1 2 2 4 6 2 2" xfId="27294" xr:uid="{A4F17268-6C00-43E0-98D8-EA0928DA1748}"/>
    <cellStyle name="20% - Énfasis1 2 2 4 6 2 2 2" xfId="58178" xr:uid="{C7EF2036-2428-4CE0-B438-651F484678FC}"/>
    <cellStyle name="20% - Énfasis1 2 2 4 6 2 3" xfId="42736" xr:uid="{28581FAD-74E1-4B2D-A2EA-9959F179872D}"/>
    <cellStyle name="20% - Énfasis1 2 2 4 6 3" xfId="19573" xr:uid="{D8D4AF77-D24B-4E44-BE68-BD983CB9FA68}"/>
    <cellStyle name="20% - Énfasis1 2 2 4 6 3 2" xfId="50457" xr:uid="{4F086EBF-70BA-4F16-9B9A-4426904F5500}"/>
    <cellStyle name="20% - Énfasis1 2 2 4 6 4" xfId="35015" xr:uid="{D3BAE781-C619-4CCE-9C5A-E6FB4001154E}"/>
    <cellStyle name="20% - Énfasis1 2 2 4 7" xfId="7992" xr:uid="{4956B754-6DD5-4CC1-A4F5-D984A6A34C4F}"/>
    <cellStyle name="20% - Énfasis1 2 2 4 7 2" xfId="23434" xr:uid="{5FDC07E0-3435-4DBA-B42D-12DCE0C40BC2}"/>
    <cellStyle name="20% - Énfasis1 2 2 4 7 2 2" xfId="54318" xr:uid="{85EB549B-07F8-47F0-95C5-770C8316F9AE}"/>
    <cellStyle name="20% - Énfasis1 2 2 4 7 3" xfId="38876" xr:uid="{63627A37-DDD5-4B0C-937B-D08B8C2EC36A}"/>
    <cellStyle name="20% - Énfasis1 2 2 4 8" xfId="15713" xr:uid="{7691E963-6508-41EA-BB6D-FDD64F81132A}"/>
    <cellStyle name="20% - Énfasis1 2 2 4 8 2" xfId="46597" xr:uid="{4DE0440F-74B8-468E-BF56-0CA18D0AB6F4}"/>
    <cellStyle name="20% - Énfasis1 2 2 4 9" xfId="31155" xr:uid="{6CB517C3-C2F8-4F86-A344-2AB412056BB6}"/>
    <cellStyle name="20% - Énfasis1 2 2 5" xfId="372" xr:uid="{92F856F1-8A3D-4682-B5B1-056E38004074}"/>
    <cellStyle name="20% - Énfasis1 2 2 5 2" xfId="856" xr:uid="{540EC355-9ED6-4355-BF8E-6F7129AFCFBD}"/>
    <cellStyle name="20% - Énfasis1 2 2 5 2 2" xfId="1821" xr:uid="{0ED95040-1C41-4C37-8461-5440AAC1ABE3}"/>
    <cellStyle name="20% - Énfasis1 2 2 5 2 2 2" xfId="3751" xr:uid="{9DAFDA3E-C3C9-45F3-8095-9D9D7FDEEEC3}"/>
    <cellStyle name="20% - Énfasis1 2 2 5 2 2 2 2" xfId="7611" xr:uid="{35D50F96-F431-4C70-8D7E-A2BA0C7D40E4}"/>
    <cellStyle name="20% - Énfasis1 2 2 5 2 2 2 2 2" xfId="15332" xr:uid="{2156295A-B6F5-4BEF-BBCB-241A868A0012}"/>
    <cellStyle name="20% - Énfasis1 2 2 5 2 2 2 2 2 2" xfId="30774" xr:uid="{FCE5E16E-379B-460F-A9B7-7B2961287966}"/>
    <cellStyle name="20% - Énfasis1 2 2 5 2 2 2 2 2 2 2" xfId="61658" xr:uid="{5484FC12-D997-4A3A-B3B1-25CC55BBB147}"/>
    <cellStyle name="20% - Énfasis1 2 2 5 2 2 2 2 2 3" xfId="46216" xr:uid="{B8E06456-8EF5-45CA-8506-38A672462034}"/>
    <cellStyle name="20% - Énfasis1 2 2 5 2 2 2 2 3" xfId="23053" xr:uid="{EFAEB045-C8FD-444F-9D46-0035553952BE}"/>
    <cellStyle name="20% - Énfasis1 2 2 5 2 2 2 2 3 2" xfId="53937" xr:uid="{04D959A1-84CA-42E9-A1B4-0EF36E57F0E3}"/>
    <cellStyle name="20% - Énfasis1 2 2 5 2 2 2 2 4" xfId="38495" xr:uid="{A95E71F0-4224-44DC-BB0F-02E9E5F7C801}"/>
    <cellStyle name="20% - Énfasis1 2 2 5 2 2 2 3" xfId="11472" xr:uid="{24DF8C61-5646-4C30-8256-B778EC0D1F5C}"/>
    <cellStyle name="20% - Énfasis1 2 2 5 2 2 2 3 2" xfId="26914" xr:uid="{A09D4DE9-393B-4402-A0BD-610036AE49EF}"/>
    <cellStyle name="20% - Énfasis1 2 2 5 2 2 2 3 2 2" xfId="57798" xr:uid="{635E9ECF-CBE8-4480-90DA-A97FD6255323}"/>
    <cellStyle name="20% - Énfasis1 2 2 5 2 2 2 3 3" xfId="42356" xr:uid="{76EB793F-742D-4A4F-98FA-82C91EB8D0C5}"/>
    <cellStyle name="20% - Énfasis1 2 2 5 2 2 2 4" xfId="19193" xr:uid="{48A2630E-B8F6-4034-BD7A-79CEE15F6E09}"/>
    <cellStyle name="20% - Énfasis1 2 2 5 2 2 2 4 2" xfId="50077" xr:uid="{3BAE4AF3-3D68-4AD3-8960-3D97EA615C9E}"/>
    <cellStyle name="20% - Énfasis1 2 2 5 2 2 2 5" xfId="34635" xr:uid="{0437672B-97CF-4825-B863-1C4BD0B72250}"/>
    <cellStyle name="20% - Énfasis1 2 2 5 2 2 3" xfId="5681" xr:uid="{378623E6-53FF-4D0A-A4F0-3C74D835C12E}"/>
    <cellStyle name="20% - Énfasis1 2 2 5 2 2 3 2" xfId="13402" xr:uid="{5FFECBCE-9FF6-44B8-8A88-B6C11D46C353}"/>
    <cellStyle name="20% - Énfasis1 2 2 5 2 2 3 2 2" xfId="28844" xr:uid="{9AE20C26-B616-44E4-BAD8-2385ED4F47C5}"/>
    <cellStyle name="20% - Énfasis1 2 2 5 2 2 3 2 2 2" xfId="59728" xr:uid="{7630B045-3E9E-4D5D-A8FE-D4EBFC2DC277}"/>
    <cellStyle name="20% - Énfasis1 2 2 5 2 2 3 2 3" xfId="44286" xr:uid="{880DBD98-1DA4-431B-A687-072E79565D0E}"/>
    <cellStyle name="20% - Énfasis1 2 2 5 2 2 3 3" xfId="21123" xr:uid="{D3DA7DEA-91E1-4720-BA74-8B86C6C780A3}"/>
    <cellStyle name="20% - Énfasis1 2 2 5 2 2 3 3 2" xfId="52007" xr:uid="{5368F30C-78AB-4E8D-BDD2-D64001355874}"/>
    <cellStyle name="20% - Énfasis1 2 2 5 2 2 3 4" xfId="36565" xr:uid="{44DA945F-D873-43E3-95E7-BA1A7B88A4FC}"/>
    <cellStyle name="20% - Énfasis1 2 2 5 2 2 4" xfId="9542" xr:uid="{874832F2-1536-46F7-8138-C489D197D17B}"/>
    <cellStyle name="20% - Énfasis1 2 2 5 2 2 4 2" xfId="24984" xr:uid="{77C46816-E6FE-4C0C-A640-C259FACC62BD}"/>
    <cellStyle name="20% - Énfasis1 2 2 5 2 2 4 2 2" xfId="55868" xr:uid="{F0DC334F-F9A4-42B5-9301-FF9C7C36D891}"/>
    <cellStyle name="20% - Énfasis1 2 2 5 2 2 4 3" xfId="40426" xr:uid="{EFBAE8A7-D72E-4884-85B1-6956E2FD38D9}"/>
    <cellStyle name="20% - Énfasis1 2 2 5 2 2 5" xfId="17263" xr:uid="{DA08CA79-75EF-4E3C-BD00-7CD015C751D0}"/>
    <cellStyle name="20% - Énfasis1 2 2 5 2 2 5 2" xfId="48147" xr:uid="{611DC696-D550-4D11-A71F-57151D619D36}"/>
    <cellStyle name="20% - Énfasis1 2 2 5 2 2 6" xfId="32705" xr:uid="{F9ECE75A-6E97-4CCF-9F21-CAD3D46609E5}"/>
    <cellStyle name="20% - Énfasis1 2 2 5 2 3" xfId="2786" xr:uid="{FA7B43A1-DD92-422A-A13B-2D4C3373A818}"/>
    <cellStyle name="20% - Énfasis1 2 2 5 2 3 2" xfId="6646" xr:uid="{F1D4903D-B2FD-4471-88B4-FEC9E946ADFC}"/>
    <cellStyle name="20% - Énfasis1 2 2 5 2 3 2 2" xfId="14367" xr:uid="{F13859D0-8BDF-4C0D-9B49-C263D2970B01}"/>
    <cellStyle name="20% - Énfasis1 2 2 5 2 3 2 2 2" xfId="29809" xr:uid="{B12615B2-1FF0-4692-B56E-17C31AB33553}"/>
    <cellStyle name="20% - Énfasis1 2 2 5 2 3 2 2 2 2" xfId="60693" xr:uid="{A56FB638-63B7-44AC-9251-B3669E41B1BE}"/>
    <cellStyle name="20% - Énfasis1 2 2 5 2 3 2 2 3" xfId="45251" xr:uid="{F0E110EE-94C1-4423-8AD6-CA168572460A}"/>
    <cellStyle name="20% - Énfasis1 2 2 5 2 3 2 3" xfId="22088" xr:uid="{2568BA98-BADA-485F-906B-214BA372FA61}"/>
    <cellStyle name="20% - Énfasis1 2 2 5 2 3 2 3 2" xfId="52972" xr:uid="{E97AF142-5D4B-4576-9438-83B1812E5154}"/>
    <cellStyle name="20% - Énfasis1 2 2 5 2 3 2 4" xfId="37530" xr:uid="{FFD4BDCB-F59B-44F7-8074-B16CD528E46D}"/>
    <cellStyle name="20% - Énfasis1 2 2 5 2 3 3" xfId="10507" xr:uid="{AE4C8969-1AB5-4A03-AC22-E0A314B0217B}"/>
    <cellStyle name="20% - Énfasis1 2 2 5 2 3 3 2" xfId="25949" xr:uid="{4813226E-A53F-4592-B7DF-E487878BBE2E}"/>
    <cellStyle name="20% - Énfasis1 2 2 5 2 3 3 2 2" xfId="56833" xr:uid="{115CC609-C29F-438F-BFEA-DBE79DC28A79}"/>
    <cellStyle name="20% - Énfasis1 2 2 5 2 3 3 3" xfId="41391" xr:uid="{BA2A9D5F-3755-453F-9320-7E1B7746BBF0}"/>
    <cellStyle name="20% - Énfasis1 2 2 5 2 3 4" xfId="18228" xr:uid="{330C60F8-BCDE-4E8F-8133-95DFEEA1F388}"/>
    <cellStyle name="20% - Énfasis1 2 2 5 2 3 4 2" xfId="49112" xr:uid="{BA9F4F8D-60A0-4F35-9CF3-6669BDC076D7}"/>
    <cellStyle name="20% - Énfasis1 2 2 5 2 3 5" xfId="33670" xr:uid="{559001C8-D929-4302-A879-56B508D087BD}"/>
    <cellStyle name="20% - Énfasis1 2 2 5 2 4" xfId="4716" xr:uid="{3E018F1E-F3BC-4987-91FD-533E0AB6F378}"/>
    <cellStyle name="20% - Énfasis1 2 2 5 2 4 2" xfId="12437" xr:uid="{539A177D-9724-40DF-A8CF-F0BD3B75C180}"/>
    <cellStyle name="20% - Énfasis1 2 2 5 2 4 2 2" xfId="27879" xr:uid="{18C6B83B-BC49-4B0D-A5E4-F4675C358123}"/>
    <cellStyle name="20% - Énfasis1 2 2 5 2 4 2 2 2" xfId="58763" xr:uid="{88E05B35-A0C6-4047-A8F2-117C16FBC286}"/>
    <cellStyle name="20% - Énfasis1 2 2 5 2 4 2 3" xfId="43321" xr:uid="{64896F16-D57B-4F48-865C-3AC343FC4CCE}"/>
    <cellStyle name="20% - Énfasis1 2 2 5 2 4 3" xfId="20158" xr:uid="{0987973A-FB00-4793-B003-983F95388006}"/>
    <cellStyle name="20% - Énfasis1 2 2 5 2 4 3 2" xfId="51042" xr:uid="{6F688F40-2982-42DC-AF1E-F1271576A3E4}"/>
    <cellStyle name="20% - Énfasis1 2 2 5 2 4 4" xfId="35600" xr:uid="{23734E73-F564-4458-91B6-C9F5259DCF28}"/>
    <cellStyle name="20% - Énfasis1 2 2 5 2 5" xfId="8577" xr:uid="{18F91CAC-3FE9-4253-AAC2-78742DB668BE}"/>
    <cellStyle name="20% - Énfasis1 2 2 5 2 5 2" xfId="24019" xr:uid="{435013B3-065B-4642-BC9D-888B8BCDB3E1}"/>
    <cellStyle name="20% - Énfasis1 2 2 5 2 5 2 2" xfId="54903" xr:uid="{EF7B63BA-91CC-4612-ACE9-F1DB2772E4A6}"/>
    <cellStyle name="20% - Énfasis1 2 2 5 2 5 3" xfId="39461" xr:uid="{E143A614-80BA-4E3A-AC53-341CA5663567}"/>
    <cellStyle name="20% - Énfasis1 2 2 5 2 6" xfId="16298" xr:uid="{F064962B-4EA3-4C58-8726-45F846079A16}"/>
    <cellStyle name="20% - Énfasis1 2 2 5 2 6 2" xfId="47182" xr:uid="{DEAECFD0-B215-4C5D-BE93-7B9914E1FEEC}"/>
    <cellStyle name="20% - Énfasis1 2 2 5 2 7" xfId="31740" xr:uid="{92399E82-18B2-45B5-8037-B939633A2463}"/>
    <cellStyle name="20% - Énfasis1 2 2 5 3" xfId="1338" xr:uid="{E1C43473-3A25-4C08-80C0-A353F2A08DD8}"/>
    <cellStyle name="20% - Énfasis1 2 2 5 3 2" xfId="3268" xr:uid="{3A3DA993-7B5E-4DB9-9401-32FFCDF57987}"/>
    <cellStyle name="20% - Énfasis1 2 2 5 3 2 2" xfId="7128" xr:uid="{EF8C4630-70AE-4900-8EEE-AF27D2469F55}"/>
    <cellStyle name="20% - Énfasis1 2 2 5 3 2 2 2" xfId="14849" xr:uid="{70EDADB9-5D98-4382-AAC2-A1847FA9A35D}"/>
    <cellStyle name="20% - Énfasis1 2 2 5 3 2 2 2 2" xfId="30291" xr:uid="{702BA77E-2736-4455-A664-E017E8F08E5E}"/>
    <cellStyle name="20% - Énfasis1 2 2 5 3 2 2 2 2 2" xfId="61175" xr:uid="{5FA59CDE-94F1-4AAE-93B5-BFCEA9B0183D}"/>
    <cellStyle name="20% - Énfasis1 2 2 5 3 2 2 2 3" xfId="45733" xr:uid="{958DB96C-208B-4446-A9AA-853EDD581BC4}"/>
    <cellStyle name="20% - Énfasis1 2 2 5 3 2 2 3" xfId="22570" xr:uid="{6F0AFEB7-1957-45B6-BFF6-EF0EC4AC0D61}"/>
    <cellStyle name="20% - Énfasis1 2 2 5 3 2 2 3 2" xfId="53454" xr:uid="{F15CB43E-FE88-4610-A235-E79D9144A8ED}"/>
    <cellStyle name="20% - Énfasis1 2 2 5 3 2 2 4" xfId="38012" xr:uid="{033E972A-93AB-44B9-9894-6F591803BED2}"/>
    <cellStyle name="20% - Énfasis1 2 2 5 3 2 3" xfId="10989" xr:uid="{8B0F5583-5B1D-4C71-A74D-E6E3AF21EC91}"/>
    <cellStyle name="20% - Énfasis1 2 2 5 3 2 3 2" xfId="26431" xr:uid="{F39EA5D1-EF3F-491D-BCA5-820DAFBC27F3}"/>
    <cellStyle name="20% - Énfasis1 2 2 5 3 2 3 2 2" xfId="57315" xr:uid="{296D4C7C-F6EF-4E2F-B6E9-75358C44F123}"/>
    <cellStyle name="20% - Énfasis1 2 2 5 3 2 3 3" xfId="41873" xr:uid="{B67FDF19-0FFB-4572-B023-E7C6019CC888}"/>
    <cellStyle name="20% - Énfasis1 2 2 5 3 2 4" xfId="18710" xr:uid="{061A7531-B660-4CF5-935B-A464015A8B12}"/>
    <cellStyle name="20% - Énfasis1 2 2 5 3 2 4 2" xfId="49594" xr:uid="{558C1E3F-1029-4EF6-87D8-21145C0CC51E}"/>
    <cellStyle name="20% - Énfasis1 2 2 5 3 2 5" xfId="34152" xr:uid="{221E40DE-65C3-414C-8A20-A76F710F0FE8}"/>
    <cellStyle name="20% - Énfasis1 2 2 5 3 3" xfId="5198" xr:uid="{8BD65B4D-03BB-4B51-945C-3FAB8B3CBF86}"/>
    <cellStyle name="20% - Énfasis1 2 2 5 3 3 2" xfId="12919" xr:uid="{8F7EB68F-12D6-49F7-AEAE-51B0CCF30727}"/>
    <cellStyle name="20% - Énfasis1 2 2 5 3 3 2 2" xfId="28361" xr:uid="{05726260-91B0-48FD-A8F8-3B0B8969C29A}"/>
    <cellStyle name="20% - Énfasis1 2 2 5 3 3 2 2 2" xfId="59245" xr:uid="{B22106F0-FAFA-47E0-9D33-41843CC1F602}"/>
    <cellStyle name="20% - Énfasis1 2 2 5 3 3 2 3" xfId="43803" xr:uid="{41DA890B-CDA8-4A71-AB1F-34AA28FB8EC2}"/>
    <cellStyle name="20% - Énfasis1 2 2 5 3 3 3" xfId="20640" xr:uid="{28A806DA-0417-415C-BEC0-B6E7615A6648}"/>
    <cellStyle name="20% - Énfasis1 2 2 5 3 3 3 2" xfId="51524" xr:uid="{B9EA69EB-2B90-4CBC-955A-0624E3B85797}"/>
    <cellStyle name="20% - Énfasis1 2 2 5 3 3 4" xfId="36082" xr:uid="{9CA4CC05-9016-4DA7-84A7-247417F7C868}"/>
    <cellStyle name="20% - Énfasis1 2 2 5 3 4" xfId="9059" xr:uid="{82FED05A-C7E4-4580-9AA6-7545D96AE40D}"/>
    <cellStyle name="20% - Énfasis1 2 2 5 3 4 2" xfId="24501" xr:uid="{8CBE7F6E-F4DD-4236-B984-DF621F02D05D}"/>
    <cellStyle name="20% - Énfasis1 2 2 5 3 4 2 2" xfId="55385" xr:uid="{D0E0C143-D616-4127-BE8B-4A21E3CA02BB}"/>
    <cellStyle name="20% - Énfasis1 2 2 5 3 4 3" xfId="39943" xr:uid="{F3CBF04E-379B-41D1-A0C8-380631677986}"/>
    <cellStyle name="20% - Énfasis1 2 2 5 3 5" xfId="16780" xr:uid="{30F6CD9E-88E8-4A5D-B409-C877A7E715AB}"/>
    <cellStyle name="20% - Énfasis1 2 2 5 3 5 2" xfId="47664" xr:uid="{DB8579D8-C596-4F81-BFA9-C4926F759046}"/>
    <cellStyle name="20% - Énfasis1 2 2 5 3 6" xfId="32222" xr:uid="{C2AAF994-347F-479D-A44E-259E67F96295}"/>
    <cellStyle name="20% - Énfasis1 2 2 5 4" xfId="2303" xr:uid="{60DEEEBE-F4CE-4E82-A4EB-9857EFC97619}"/>
    <cellStyle name="20% - Énfasis1 2 2 5 4 2" xfId="6163" xr:uid="{2595190C-EA76-43A0-A092-D9DE65712157}"/>
    <cellStyle name="20% - Énfasis1 2 2 5 4 2 2" xfId="13884" xr:uid="{0799D454-FED4-4613-B496-8333D8D0AB7C}"/>
    <cellStyle name="20% - Énfasis1 2 2 5 4 2 2 2" xfId="29326" xr:uid="{45E53E43-57A0-4466-A4DA-C98B6EBDE054}"/>
    <cellStyle name="20% - Énfasis1 2 2 5 4 2 2 2 2" xfId="60210" xr:uid="{BE6C1BC9-CD15-4FAD-9705-E15B627C533B}"/>
    <cellStyle name="20% - Énfasis1 2 2 5 4 2 2 3" xfId="44768" xr:uid="{CEA9A9B2-1097-40FF-9D0A-C0032CCF8569}"/>
    <cellStyle name="20% - Énfasis1 2 2 5 4 2 3" xfId="21605" xr:uid="{913F96E3-E51E-4088-A7B8-03AE2F2ECB0A}"/>
    <cellStyle name="20% - Énfasis1 2 2 5 4 2 3 2" xfId="52489" xr:uid="{3D16BD71-F931-4F71-8534-C116C9DE9A71}"/>
    <cellStyle name="20% - Énfasis1 2 2 5 4 2 4" xfId="37047" xr:uid="{2D9FAF27-1B56-470A-9973-BFB9C3EB93A0}"/>
    <cellStyle name="20% - Énfasis1 2 2 5 4 3" xfId="10024" xr:uid="{EE73DDAE-CFB9-4375-BF37-3856B501E94D}"/>
    <cellStyle name="20% - Énfasis1 2 2 5 4 3 2" xfId="25466" xr:uid="{471B342B-5D38-45C7-9032-AD05DFFF9B4A}"/>
    <cellStyle name="20% - Énfasis1 2 2 5 4 3 2 2" xfId="56350" xr:uid="{F9E443CB-0BF1-4B55-B67D-27A9E0880AD2}"/>
    <cellStyle name="20% - Énfasis1 2 2 5 4 3 3" xfId="40908" xr:uid="{A108B7AE-064B-4D69-BEAA-05E5A1669D65}"/>
    <cellStyle name="20% - Énfasis1 2 2 5 4 4" xfId="17745" xr:uid="{E323360E-A469-42E2-A7F4-D76149CF7303}"/>
    <cellStyle name="20% - Énfasis1 2 2 5 4 4 2" xfId="48629" xr:uid="{E8B90BCC-BF22-4E94-BA4D-B7474BD1B293}"/>
    <cellStyle name="20% - Énfasis1 2 2 5 4 5" xfId="33187" xr:uid="{394DA780-B77F-431C-826C-80FB0C0037DE}"/>
    <cellStyle name="20% - Énfasis1 2 2 5 5" xfId="4233" xr:uid="{01BEE3AF-A7DD-4A27-9CB3-5C7243A2CF4C}"/>
    <cellStyle name="20% - Énfasis1 2 2 5 5 2" xfId="11954" xr:uid="{B3CBA17E-C5D1-4674-894F-CE35FD12A4EB}"/>
    <cellStyle name="20% - Énfasis1 2 2 5 5 2 2" xfId="27396" xr:uid="{CC4BC025-7E88-468C-BA79-95265210F746}"/>
    <cellStyle name="20% - Énfasis1 2 2 5 5 2 2 2" xfId="58280" xr:uid="{15BEA938-1BDF-4C5C-8043-72B0409483A4}"/>
    <cellStyle name="20% - Énfasis1 2 2 5 5 2 3" xfId="42838" xr:uid="{2475DCD3-FFCC-4209-A032-6A50FCF56941}"/>
    <cellStyle name="20% - Énfasis1 2 2 5 5 3" xfId="19675" xr:uid="{13E189D8-40DD-41EB-B83B-E9851DBFEDCA}"/>
    <cellStyle name="20% - Énfasis1 2 2 5 5 3 2" xfId="50559" xr:uid="{C2FCC6C7-AAFB-4D8A-8AFC-6C126AEAD278}"/>
    <cellStyle name="20% - Énfasis1 2 2 5 5 4" xfId="35117" xr:uid="{E26B0078-5435-4CE8-A669-4A96CD8D3018}"/>
    <cellStyle name="20% - Énfasis1 2 2 5 6" xfId="8094" xr:uid="{555955FE-1A7D-42C3-9449-2F4D0F6EC558}"/>
    <cellStyle name="20% - Énfasis1 2 2 5 6 2" xfId="23536" xr:uid="{C02DF636-288F-48AE-AEAC-9AC44855140D}"/>
    <cellStyle name="20% - Énfasis1 2 2 5 6 2 2" xfId="54420" xr:uid="{847AACFA-99A7-4304-A5A9-B9AD7EF6F4DE}"/>
    <cellStyle name="20% - Énfasis1 2 2 5 6 3" xfId="38978" xr:uid="{790D755F-8341-4E54-BBAA-BB3B046B4F49}"/>
    <cellStyle name="20% - Énfasis1 2 2 5 7" xfId="15815" xr:uid="{00FD1053-BEF9-4E2C-B8F4-F44F29302DFA}"/>
    <cellStyle name="20% - Énfasis1 2 2 5 7 2" xfId="46699" xr:uid="{88E4A16B-6A4D-4E5A-AFD0-0D88A32E2BEA}"/>
    <cellStyle name="20% - Énfasis1 2 2 5 8" xfId="31257" xr:uid="{B50F1AA0-0F04-428B-80BD-1BA626DF9B33}"/>
    <cellStyle name="20% - Énfasis1 2 2 6" xfId="615" xr:uid="{964B13E6-3782-4251-A934-20014CC6D455}"/>
    <cellStyle name="20% - Énfasis1 2 2 6 2" xfId="1580" xr:uid="{8D07E8C4-7E94-44D1-AF79-B2301EACF85D}"/>
    <cellStyle name="20% - Énfasis1 2 2 6 2 2" xfId="3510" xr:uid="{98C62E3E-8BC7-4927-924A-86DE24D1E7B7}"/>
    <cellStyle name="20% - Énfasis1 2 2 6 2 2 2" xfId="7370" xr:uid="{E0AA34F5-B472-4ED3-A2E7-DFCA505DEF9B}"/>
    <cellStyle name="20% - Énfasis1 2 2 6 2 2 2 2" xfId="15091" xr:uid="{CC45EA15-50C0-4757-A0D6-8EC1117A8117}"/>
    <cellStyle name="20% - Énfasis1 2 2 6 2 2 2 2 2" xfId="30533" xr:uid="{A2EBC36C-7CF5-45E8-9DD2-714249848BCE}"/>
    <cellStyle name="20% - Énfasis1 2 2 6 2 2 2 2 2 2" xfId="61417" xr:uid="{FC3AB34B-9F9F-4B39-8058-BC72BC3B2816}"/>
    <cellStyle name="20% - Énfasis1 2 2 6 2 2 2 2 3" xfId="45975" xr:uid="{522A9BB3-E642-4067-BC50-F02F83CEBB33}"/>
    <cellStyle name="20% - Énfasis1 2 2 6 2 2 2 3" xfId="22812" xr:uid="{32D1866D-6C63-471B-9F97-7994A5412283}"/>
    <cellStyle name="20% - Énfasis1 2 2 6 2 2 2 3 2" xfId="53696" xr:uid="{E2CF61F2-2674-46EE-B063-193EFB08A4E0}"/>
    <cellStyle name="20% - Énfasis1 2 2 6 2 2 2 4" xfId="38254" xr:uid="{ECD3F0B6-31E0-4838-9390-48A66EBFB2D2}"/>
    <cellStyle name="20% - Énfasis1 2 2 6 2 2 3" xfId="11231" xr:uid="{E9467314-9688-4B27-8894-92A03FB700D8}"/>
    <cellStyle name="20% - Énfasis1 2 2 6 2 2 3 2" xfId="26673" xr:uid="{761E1C20-B88A-4B99-88BD-EC07EECAD252}"/>
    <cellStyle name="20% - Énfasis1 2 2 6 2 2 3 2 2" xfId="57557" xr:uid="{C1FD4217-6722-4B3F-AA2C-A7ED24777D09}"/>
    <cellStyle name="20% - Énfasis1 2 2 6 2 2 3 3" xfId="42115" xr:uid="{C0021AF5-9C2F-4B50-B2ED-68225831420C}"/>
    <cellStyle name="20% - Énfasis1 2 2 6 2 2 4" xfId="18952" xr:uid="{4829C6E1-37D9-403F-BB17-DE8FDD43EC0A}"/>
    <cellStyle name="20% - Énfasis1 2 2 6 2 2 4 2" xfId="49836" xr:uid="{4AE45C1A-A16B-4776-915B-F27D3149ABF8}"/>
    <cellStyle name="20% - Énfasis1 2 2 6 2 2 5" xfId="34394" xr:uid="{7C07A5AD-E34D-4321-BA53-F250A0F55812}"/>
    <cellStyle name="20% - Énfasis1 2 2 6 2 3" xfId="5440" xr:uid="{800336A6-C324-4CFB-9C69-887E7F3F152D}"/>
    <cellStyle name="20% - Énfasis1 2 2 6 2 3 2" xfId="13161" xr:uid="{19F6E98B-9C56-492F-8709-3D2F4B316AED}"/>
    <cellStyle name="20% - Énfasis1 2 2 6 2 3 2 2" xfId="28603" xr:uid="{C7FDDF46-E4DE-4524-B4B6-786441B21D71}"/>
    <cellStyle name="20% - Énfasis1 2 2 6 2 3 2 2 2" xfId="59487" xr:uid="{369E24B4-C49A-4429-823D-555E11A69CC0}"/>
    <cellStyle name="20% - Énfasis1 2 2 6 2 3 2 3" xfId="44045" xr:uid="{063E96B3-F413-4AAC-88CC-FB6817479102}"/>
    <cellStyle name="20% - Énfasis1 2 2 6 2 3 3" xfId="20882" xr:uid="{F032923C-FEE1-4314-B15A-E5836A01470D}"/>
    <cellStyle name="20% - Énfasis1 2 2 6 2 3 3 2" xfId="51766" xr:uid="{09C83EC3-62B7-4CDE-870D-E48FFDEAA618}"/>
    <cellStyle name="20% - Énfasis1 2 2 6 2 3 4" xfId="36324" xr:uid="{768DC40A-665D-43FE-B456-E8CFC4DE9900}"/>
    <cellStyle name="20% - Énfasis1 2 2 6 2 4" xfId="9301" xr:uid="{C1A6FBEE-81A2-404E-BD1C-EAFF453B96C2}"/>
    <cellStyle name="20% - Énfasis1 2 2 6 2 4 2" xfId="24743" xr:uid="{E861751F-DE62-4591-92B6-D78BD860AB1A}"/>
    <cellStyle name="20% - Énfasis1 2 2 6 2 4 2 2" xfId="55627" xr:uid="{F184F82C-ADF9-46C3-B875-A9FA93A2E8CC}"/>
    <cellStyle name="20% - Énfasis1 2 2 6 2 4 3" xfId="40185" xr:uid="{5B49DE5B-866C-44CD-AE6B-EB064B544E6E}"/>
    <cellStyle name="20% - Énfasis1 2 2 6 2 5" xfId="17022" xr:uid="{3423F961-8D11-4E8F-9582-129F2F674917}"/>
    <cellStyle name="20% - Énfasis1 2 2 6 2 5 2" xfId="47906" xr:uid="{C56F62C8-27E2-4A65-AFD6-777A5ED6FB0A}"/>
    <cellStyle name="20% - Énfasis1 2 2 6 2 6" xfId="32464" xr:uid="{7CF94E4B-F3C1-4500-876B-0074825873E1}"/>
    <cellStyle name="20% - Énfasis1 2 2 6 3" xfId="2545" xr:uid="{95DB920E-26D9-4ACE-A079-C39D692AF48F}"/>
    <cellStyle name="20% - Énfasis1 2 2 6 3 2" xfId="6405" xr:uid="{F03C9740-79C5-45F0-805A-BA4B48DB99C9}"/>
    <cellStyle name="20% - Énfasis1 2 2 6 3 2 2" xfId="14126" xr:uid="{B92B76B4-A85D-4ED0-A0E4-D53D4BFA1F67}"/>
    <cellStyle name="20% - Énfasis1 2 2 6 3 2 2 2" xfId="29568" xr:uid="{B90B4C9C-8C44-4A13-98BF-BE317B9569BB}"/>
    <cellStyle name="20% - Énfasis1 2 2 6 3 2 2 2 2" xfId="60452" xr:uid="{1CFF27A3-6853-41AA-AC33-E5BCC3B979FA}"/>
    <cellStyle name="20% - Énfasis1 2 2 6 3 2 2 3" xfId="45010" xr:uid="{EF2B9123-EDAD-4CCD-B0D2-04D97D55851E}"/>
    <cellStyle name="20% - Énfasis1 2 2 6 3 2 3" xfId="21847" xr:uid="{C63E9775-2C09-48CE-944A-BA84A025F1CD}"/>
    <cellStyle name="20% - Énfasis1 2 2 6 3 2 3 2" xfId="52731" xr:uid="{E9E7B369-4AD1-4CD7-AFDF-5521204DF4B0}"/>
    <cellStyle name="20% - Énfasis1 2 2 6 3 2 4" xfId="37289" xr:uid="{5DDB1011-2F6B-44A0-99A7-77B2223C3E74}"/>
    <cellStyle name="20% - Énfasis1 2 2 6 3 3" xfId="10266" xr:uid="{F53D538A-F5C8-4BC9-9693-EBA71BCD5312}"/>
    <cellStyle name="20% - Énfasis1 2 2 6 3 3 2" xfId="25708" xr:uid="{FDE03529-2329-421B-B90D-758EDF99969A}"/>
    <cellStyle name="20% - Énfasis1 2 2 6 3 3 2 2" xfId="56592" xr:uid="{4C369E7B-F8CA-4D87-9708-0587B23757E8}"/>
    <cellStyle name="20% - Énfasis1 2 2 6 3 3 3" xfId="41150" xr:uid="{B569BA6B-C8FB-40F4-9F6E-87968763A8B9}"/>
    <cellStyle name="20% - Énfasis1 2 2 6 3 4" xfId="17987" xr:uid="{FD2DB56D-C8E5-4244-A312-636B0DD3A6BC}"/>
    <cellStyle name="20% - Énfasis1 2 2 6 3 4 2" xfId="48871" xr:uid="{D2BD14F9-6EBB-4F98-A1F4-2FB806623D4E}"/>
    <cellStyle name="20% - Énfasis1 2 2 6 3 5" xfId="33429" xr:uid="{DC709CDA-0C01-43C8-9068-35C7EEC3F70F}"/>
    <cellStyle name="20% - Énfasis1 2 2 6 4" xfId="4475" xr:uid="{CF550AF2-8DFB-4BC2-B16F-2187B31F8ABA}"/>
    <cellStyle name="20% - Énfasis1 2 2 6 4 2" xfId="12196" xr:uid="{7E8889FE-6D21-4F38-997B-B95B8126D7B0}"/>
    <cellStyle name="20% - Énfasis1 2 2 6 4 2 2" xfId="27638" xr:uid="{938DD5F1-E864-4169-98F3-4D9604FE05FF}"/>
    <cellStyle name="20% - Énfasis1 2 2 6 4 2 2 2" xfId="58522" xr:uid="{C997CC56-4787-46BC-BBA4-382D7384A6E0}"/>
    <cellStyle name="20% - Énfasis1 2 2 6 4 2 3" xfId="43080" xr:uid="{6FC23D28-4B27-402E-965B-AF4ABABCE31B}"/>
    <cellStyle name="20% - Énfasis1 2 2 6 4 3" xfId="19917" xr:uid="{B549E71F-FCB2-463F-90D5-919E783C52F1}"/>
    <cellStyle name="20% - Énfasis1 2 2 6 4 3 2" xfId="50801" xr:uid="{FAE55A93-C53A-4A01-AC70-D292038DA73E}"/>
    <cellStyle name="20% - Énfasis1 2 2 6 4 4" xfId="35359" xr:uid="{B168122B-0863-448D-8597-BFF4B632CAE6}"/>
    <cellStyle name="20% - Énfasis1 2 2 6 5" xfId="8336" xr:uid="{67E9EA88-3BF3-4EB2-A87C-44B380EEC7B7}"/>
    <cellStyle name="20% - Énfasis1 2 2 6 5 2" xfId="23778" xr:uid="{84507D03-12B0-4512-9AEE-2FED159572B5}"/>
    <cellStyle name="20% - Énfasis1 2 2 6 5 2 2" xfId="54662" xr:uid="{2082F364-9E49-4C7B-B603-F299BB809A84}"/>
    <cellStyle name="20% - Énfasis1 2 2 6 5 3" xfId="39220" xr:uid="{8A3573AF-DD7D-4D02-B16E-01D6EBE65ED7}"/>
    <cellStyle name="20% - Énfasis1 2 2 6 6" xfId="16057" xr:uid="{46570EFA-40A4-4298-88A5-9D90DABAE8B7}"/>
    <cellStyle name="20% - Énfasis1 2 2 6 6 2" xfId="46941" xr:uid="{E3A45DD7-AF07-4752-925A-5AD188E33584}"/>
    <cellStyle name="20% - Énfasis1 2 2 6 7" xfId="31499" xr:uid="{249F39A8-762F-4411-B62F-3A10257A8E70}"/>
    <cellStyle name="20% - Énfasis1 2 2 7" xfId="1097" xr:uid="{A17EBDE2-A3D3-4E73-BCF0-25AC130AE1C8}"/>
    <cellStyle name="20% - Énfasis1 2 2 7 2" xfId="3027" xr:uid="{2AE2088F-4413-456B-986E-33590AD412BD}"/>
    <cellStyle name="20% - Énfasis1 2 2 7 2 2" xfId="6887" xr:uid="{7D3A735B-C171-4593-AF3B-2FE6DC28562D}"/>
    <cellStyle name="20% - Énfasis1 2 2 7 2 2 2" xfId="14608" xr:uid="{1CFBA728-C6F9-403B-BD49-477C0F759D48}"/>
    <cellStyle name="20% - Énfasis1 2 2 7 2 2 2 2" xfId="30050" xr:uid="{A963DEA9-CD66-464C-9C1F-BF292D74AFE9}"/>
    <cellStyle name="20% - Énfasis1 2 2 7 2 2 2 2 2" xfId="60934" xr:uid="{527B2166-2947-470F-9B19-8058F434136E}"/>
    <cellStyle name="20% - Énfasis1 2 2 7 2 2 2 3" xfId="45492" xr:uid="{F8F12FCF-8117-486D-8CC3-6A9CD5D12296}"/>
    <cellStyle name="20% - Énfasis1 2 2 7 2 2 3" xfId="22329" xr:uid="{CB9AD1C0-461D-4C55-8351-D04CB9F3B27A}"/>
    <cellStyle name="20% - Énfasis1 2 2 7 2 2 3 2" xfId="53213" xr:uid="{77973BF2-C52A-4779-898F-E422058BD99E}"/>
    <cellStyle name="20% - Énfasis1 2 2 7 2 2 4" xfId="37771" xr:uid="{48A07E9F-290F-4106-9753-5245E9DC2C98}"/>
    <cellStyle name="20% - Énfasis1 2 2 7 2 3" xfId="10748" xr:uid="{41322AD2-A5C7-448A-8443-E8C4C3D5BECF}"/>
    <cellStyle name="20% - Énfasis1 2 2 7 2 3 2" xfId="26190" xr:uid="{1EDF1AAB-BC02-492A-888D-AF466778B97A}"/>
    <cellStyle name="20% - Énfasis1 2 2 7 2 3 2 2" xfId="57074" xr:uid="{426F54CD-34B6-4415-8EB2-3D1E0854E968}"/>
    <cellStyle name="20% - Énfasis1 2 2 7 2 3 3" xfId="41632" xr:uid="{609246DE-2B0A-4225-BCCB-9FD832EDEC49}"/>
    <cellStyle name="20% - Énfasis1 2 2 7 2 4" xfId="18469" xr:uid="{5BCCFB86-25BA-48C8-94BE-01D4CB935C28}"/>
    <cellStyle name="20% - Énfasis1 2 2 7 2 4 2" xfId="49353" xr:uid="{0E8A930D-1312-4935-A84D-C1F2958713B4}"/>
    <cellStyle name="20% - Énfasis1 2 2 7 2 5" xfId="33911" xr:uid="{4138F8BA-B439-42FC-94AD-FBB496E6A30A}"/>
    <cellStyle name="20% - Énfasis1 2 2 7 3" xfId="4957" xr:uid="{72A9C0AB-0E40-4F01-8F05-CB5B80F606DE}"/>
    <cellStyle name="20% - Énfasis1 2 2 7 3 2" xfId="12678" xr:uid="{FA068DC2-2015-4017-8179-1E0095921C8D}"/>
    <cellStyle name="20% - Énfasis1 2 2 7 3 2 2" xfId="28120" xr:uid="{02961659-5F51-4417-8A32-B9D2A8A95137}"/>
    <cellStyle name="20% - Énfasis1 2 2 7 3 2 2 2" xfId="59004" xr:uid="{6BC90449-731B-4BBD-8DFC-9070F7A0665D}"/>
    <cellStyle name="20% - Énfasis1 2 2 7 3 2 3" xfId="43562" xr:uid="{A13B7EE8-AE8A-404A-8643-885FB3ACE8FB}"/>
    <cellStyle name="20% - Énfasis1 2 2 7 3 3" xfId="20399" xr:uid="{64C76A6F-374F-4881-BD71-CF7440D36A2D}"/>
    <cellStyle name="20% - Énfasis1 2 2 7 3 3 2" xfId="51283" xr:uid="{46BDB318-3F3A-414C-B792-6A8E4D61DAED}"/>
    <cellStyle name="20% - Énfasis1 2 2 7 3 4" xfId="35841" xr:uid="{8AC7D883-3099-4B27-AF4C-DED60A9395F3}"/>
    <cellStyle name="20% - Énfasis1 2 2 7 4" xfId="8818" xr:uid="{7AA40376-6B02-419E-973D-2D635B4B168C}"/>
    <cellStyle name="20% - Énfasis1 2 2 7 4 2" xfId="24260" xr:uid="{C75E97B8-B0EE-4279-B6E5-0E88D0A70BBE}"/>
    <cellStyle name="20% - Énfasis1 2 2 7 4 2 2" xfId="55144" xr:uid="{DC335C01-5F1D-4229-939D-AFFA22CFEAD9}"/>
    <cellStyle name="20% - Énfasis1 2 2 7 4 3" xfId="39702" xr:uid="{ED34CBD9-D38E-4F88-BA8C-C27215C914EE}"/>
    <cellStyle name="20% - Énfasis1 2 2 7 5" xfId="16539" xr:uid="{8A344A94-7B4C-4904-BE95-D2D790D45A16}"/>
    <cellStyle name="20% - Énfasis1 2 2 7 5 2" xfId="47423" xr:uid="{5633CEAB-32E3-46BC-B322-19701EBD00E4}"/>
    <cellStyle name="20% - Énfasis1 2 2 7 6" xfId="31981" xr:uid="{B488318E-155F-416B-BCF8-5070ED4B0ED7}"/>
    <cellStyle name="20% - Énfasis1 2 2 8" xfId="2062" xr:uid="{7E5EA78C-7FBA-4240-BA43-7C4D54DBA7E1}"/>
    <cellStyle name="20% - Énfasis1 2 2 8 2" xfId="5922" xr:uid="{71980538-CA6E-417A-90DB-9E269143D6BA}"/>
    <cellStyle name="20% - Énfasis1 2 2 8 2 2" xfId="13643" xr:uid="{57B81934-79E6-4439-BB5B-FBEF2C1EDBE5}"/>
    <cellStyle name="20% - Énfasis1 2 2 8 2 2 2" xfId="29085" xr:uid="{528F24FB-0263-4897-AAED-F7A9CDF239DE}"/>
    <cellStyle name="20% - Énfasis1 2 2 8 2 2 2 2" xfId="59969" xr:uid="{D06C49F9-7723-48BC-B78E-3820E2C5FF08}"/>
    <cellStyle name="20% - Énfasis1 2 2 8 2 2 3" xfId="44527" xr:uid="{23356901-52EA-4B2A-B34B-E601EA13C39F}"/>
    <cellStyle name="20% - Énfasis1 2 2 8 2 3" xfId="21364" xr:uid="{934FAACD-1380-4758-A274-8029C077F308}"/>
    <cellStyle name="20% - Énfasis1 2 2 8 2 3 2" xfId="52248" xr:uid="{BF152CF2-9500-4B71-997D-C68805DA08A7}"/>
    <cellStyle name="20% - Énfasis1 2 2 8 2 4" xfId="36806" xr:uid="{65224284-02AD-47C4-8082-EA165B759765}"/>
    <cellStyle name="20% - Énfasis1 2 2 8 3" xfId="9783" xr:uid="{E00AFD35-499E-4BEE-B079-C647F7D07E3D}"/>
    <cellStyle name="20% - Énfasis1 2 2 8 3 2" xfId="25225" xr:uid="{592A8BE2-4ABE-4C69-AC48-BD073507E3B8}"/>
    <cellStyle name="20% - Énfasis1 2 2 8 3 2 2" xfId="56109" xr:uid="{14C129DB-6157-4F32-A5AC-F0539A150066}"/>
    <cellStyle name="20% - Énfasis1 2 2 8 3 3" xfId="40667" xr:uid="{FB1CD760-74A4-4BBE-902E-6E30E8F92879}"/>
    <cellStyle name="20% - Énfasis1 2 2 8 4" xfId="17504" xr:uid="{F6D63F2C-9852-438B-A484-39D28F537354}"/>
    <cellStyle name="20% - Énfasis1 2 2 8 4 2" xfId="48388" xr:uid="{470DE512-07C8-451F-A72F-479191D97CDE}"/>
    <cellStyle name="20% - Énfasis1 2 2 8 5" xfId="32946" xr:uid="{C04F98BA-65BD-4864-8EE4-6642E78A7B43}"/>
    <cellStyle name="20% - Énfasis1 2 2 9" xfId="3992" xr:uid="{0FFAF760-9718-4DAF-B108-F182C96E93A2}"/>
    <cellStyle name="20% - Énfasis1 2 2 9 2" xfId="11713" xr:uid="{B2F47DA8-1A0D-4146-980D-1A8D18BEEB8F}"/>
    <cellStyle name="20% - Énfasis1 2 2 9 2 2" xfId="27155" xr:uid="{BD50D819-BE6A-42E3-A896-14B6E995AE5B}"/>
    <cellStyle name="20% - Énfasis1 2 2 9 2 2 2" xfId="58039" xr:uid="{66DAA92F-8DAC-4DDB-BC84-BB94DAB6A854}"/>
    <cellStyle name="20% - Énfasis1 2 2 9 2 3" xfId="42597" xr:uid="{79D296F8-700B-43D3-982B-DFD9712B01B5}"/>
    <cellStyle name="20% - Énfasis1 2 2 9 3" xfId="19434" xr:uid="{EFF4BB9D-1FED-4E42-B8AD-C524B828B0A4}"/>
    <cellStyle name="20% - Énfasis1 2 2 9 3 2" xfId="50318" xr:uid="{D9FC80A4-AF2E-4EB3-B6FF-F8EB7C9F6422}"/>
    <cellStyle name="20% - Énfasis1 2 2 9 4" xfId="34876" xr:uid="{3C5F3821-72E2-4E12-874A-C70A37903EA4}"/>
    <cellStyle name="20% - Énfasis1 2 3" xfId="56" xr:uid="{5C81D871-6897-4B7A-8F3C-71763BD84C5C}"/>
    <cellStyle name="20% - Énfasis1 2 3 10" xfId="31019" xr:uid="{7A673251-9195-4ABB-85AB-1D9360623B6E}"/>
    <cellStyle name="20% - Énfasis1 2 3 2" xfId="289" xr:uid="{6B96207F-282F-45A0-AB10-8CFAEE9F86D5}"/>
    <cellStyle name="20% - Énfasis1 2 3 2 2" xfId="532" xr:uid="{60D350B0-6FBD-4F02-813D-E040AE90C4AB}"/>
    <cellStyle name="20% - Énfasis1 2 3 2 2 2" xfId="1015" xr:uid="{DDD8484C-5BB6-428D-8C80-8048C1BA4995}"/>
    <cellStyle name="20% - Énfasis1 2 3 2 2 2 2" xfId="1980" xr:uid="{09207469-1A12-423D-9BBA-EBC7F1EFC99D}"/>
    <cellStyle name="20% - Énfasis1 2 3 2 2 2 2 2" xfId="3910" xr:uid="{C7C05865-B3AA-43CB-9A9E-85F1316E6739}"/>
    <cellStyle name="20% - Énfasis1 2 3 2 2 2 2 2 2" xfId="7770" xr:uid="{89A24F07-BD63-4258-92FA-89176E71CE3A}"/>
    <cellStyle name="20% - Énfasis1 2 3 2 2 2 2 2 2 2" xfId="15491" xr:uid="{3C21A814-93CE-412D-9B9B-E693D0B319A0}"/>
    <cellStyle name="20% - Énfasis1 2 3 2 2 2 2 2 2 2 2" xfId="30933" xr:uid="{F38F625C-AB6A-4906-A38F-5DE464F594F1}"/>
    <cellStyle name="20% - Énfasis1 2 3 2 2 2 2 2 2 2 2 2" xfId="61817" xr:uid="{23CCDEA1-2BB7-4F27-93D6-D737F0386172}"/>
    <cellStyle name="20% - Énfasis1 2 3 2 2 2 2 2 2 2 3" xfId="46375" xr:uid="{CD2E6E7C-DE35-4C77-B3F1-DA865F970E19}"/>
    <cellStyle name="20% - Énfasis1 2 3 2 2 2 2 2 2 3" xfId="23212" xr:uid="{F3F17B96-9310-458A-B47A-32ABFC51EFD1}"/>
    <cellStyle name="20% - Énfasis1 2 3 2 2 2 2 2 2 3 2" xfId="54096" xr:uid="{4DAFB446-D80C-4614-86A7-073336FCC9E2}"/>
    <cellStyle name="20% - Énfasis1 2 3 2 2 2 2 2 2 4" xfId="38654" xr:uid="{0E964F56-6602-4B4E-B2F5-23433D6CC420}"/>
    <cellStyle name="20% - Énfasis1 2 3 2 2 2 2 2 3" xfId="11631" xr:uid="{D07E1ECB-451E-4777-A29A-9942F7F05B74}"/>
    <cellStyle name="20% - Énfasis1 2 3 2 2 2 2 2 3 2" xfId="27073" xr:uid="{5635E142-F785-4B4A-9702-7FD490777F8B}"/>
    <cellStyle name="20% - Énfasis1 2 3 2 2 2 2 2 3 2 2" xfId="57957" xr:uid="{9E4CFD07-C177-46B6-9018-281CC5F96F24}"/>
    <cellStyle name="20% - Énfasis1 2 3 2 2 2 2 2 3 3" xfId="42515" xr:uid="{F311F40C-03C4-4BEE-81FA-424129DD41D4}"/>
    <cellStyle name="20% - Énfasis1 2 3 2 2 2 2 2 4" xfId="19352" xr:uid="{525E6E11-98D1-4EF9-935B-A1E798498FA7}"/>
    <cellStyle name="20% - Énfasis1 2 3 2 2 2 2 2 4 2" xfId="50236" xr:uid="{5D5AB2A6-956D-4A5A-892E-2F0DF91F8655}"/>
    <cellStyle name="20% - Énfasis1 2 3 2 2 2 2 2 5" xfId="34794" xr:uid="{035455BA-3A0B-4AC2-8A0C-5BC475B0BA57}"/>
    <cellStyle name="20% - Énfasis1 2 3 2 2 2 2 3" xfId="5840" xr:uid="{CA6B3226-A48F-4DC8-A1E4-852D20F585AD}"/>
    <cellStyle name="20% - Énfasis1 2 3 2 2 2 2 3 2" xfId="13561" xr:uid="{A4C723B8-89DA-48D1-AA24-BC03AC63EBF0}"/>
    <cellStyle name="20% - Énfasis1 2 3 2 2 2 2 3 2 2" xfId="29003" xr:uid="{96D6B53C-BF56-498A-A68B-B15C56A88A58}"/>
    <cellStyle name="20% - Énfasis1 2 3 2 2 2 2 3 2 2 2" xfId="59887" xr:uid="{DE4B07A7-8F8C-48B7-A861-5A85C575A1B1}"/>
    <cellStyle name="20% - Énfasis1 2 3 2 2 2 2 3 2 3" xfId="44445" xr:uid="{0C81DEC2-473A-4CBF-A618-FF71C574F6C0}"/>
    <cellStyle name="20% - Énfasis1 2 3 2 2 2 2 3 3" xfId="21282" xr:uid="{8B39A5E7-0E4A-4884-BF28-E8A725797E33}"/>
    <cellStyle name="20% - Énfasis1 2 3 2 2 2 2 3 3 2" xfId="52166" xr:uid="{D3F42B6F-F8FA-4631-9A34-3E2633C4E974}"/>
    <cellStyle name="20% - Énfasis1 2 3 2 2 2 2 3 4" xfId="36724" xr:uid="{3E94F9C0-CE3E-49E4-8FB4-E435BE776ADA}"/>
    <cellStyle name="20% - Énfasis1 2 3 2 2 2 2 4" xfId="9701" xr:uid="{9D1C21D9-DBF5-4099-9492-875862B95A28}"/>
    <cellStyle name="20% - Énfasis1 2 3 2 2 2 2 4 2" xfId="25143" xr:uid="{FB6010F9-0FFF-4EC9-9566-028432CC2642}"/>
    <cellStyle name="20% - Énfasis1 2 3 2 2 2 2 4 2 2" xfId="56027" xr:uid="{4065BBA3-90CD-458A-9A82-836A9F3B1AB2}"/>
    <cellStyle name="20% - Énfasis1 2 3 2 2 2 2 4 3" xfId="40585" xr:uid="{304409EF-FA9B-45C6-96D0-72C1DB6519E0}"/>
    <cellStyle name="20% - Énfasis1 2 3 2 2 2 2 5" xfId="17422" xr:uid="{1F74C494-D52B-477A-AB0E-CD799E68861E}"/>
    <cellStyle name="20% - Énfasis1 2 3 2 2 2 2 5 2" xfId="48306" xr:uid="{A4480E86-1D40-4887-A53E-76D107E0A30A}"/>
    <cellStyle name="20% - Énfasis1 2 3 2 2 2 2 6" xfId="32864" xr:uid="{C7111AEE-FF6C-47EB-9475-617518283A52}"/>
    <cellStyle name="20% - Énfasis1 2 3 2 2 2 3" xfId="2945" xr:uid="{E6C6C6FA-BECD-4FE9-B168-EAD3F43FE2D0}"/>
    <cellStyle name="20% - Énfasis1 2 3 2 2 2 3 2" xfId="6805" xr:uid="{EF66C5BD-A4EE-4B2C-8A09-B488E3CEA610}"/>
    <cellStyle name="20% - Énfasis1 2 3 2 2 2 3 2 2" xfId="14526" xr:uid="{BA104539-0558-434A-9352-FE35D7AAE00B}"/>
    <cellStyle name="20% - Énfasis1 2 3 2 2 2 3 2 2 2" xfId="29968" xr:uid="{CF184775-ED5B-44E6-8355-20D70874D362}"/>
    <cellStyle name="20% - Énfasis1 2 3 2 2 2 3 2 2 2 2" xfId="60852" xr:uid="{0B4C71FC-7F60-44EB-AEB4-1C2565D95B8E}"/>
    <cellStyle name="20% - Énfasis1 2 3 2 2 2 3 2 2 3" xfId="45410" xr:uid="{0162F608-2F53-449F-BABB-C57CD0EC44AE}"/>
    <cellStyle name="20% - Énfasis1 2 3 2 2 2 3 2 3" xfId="22247" xr:uid="{03E03030-2D1A-42FD-9145-C5ACA08C8F1C}"/>
    <cellStyle name="20% - Énfasis1 2 3 2 2 2 3 2 3 2" xfId="53131" xr:uid="{6E36178C-113F-4BA5-BD90-2615B9887247}"/>
    <cellStyle name="20% - Énfasis1 2 3 2 2 2 3 2 4" xfId="37689" xr:uid="{B57F1389-3A3D-4D2E-BC27-8316B15C05C2}"/>
    <cellStyle name="20% - Énfasis1 2 3 2 2 2 3 3" xfId="10666" xr:uid="{08E1BEFD-02F0-425C-81FE-2190A4242E69}"/>
    <cellStyle name="20% - Énfasis1 2 3 2 2 2 3 3 2" xfId="26108" xr:uid="{8EDC6F6B-16EC-4056-80B5-54E02C22EDA4}"/>
    <cellStyle name="20% - Énfasis1 2 3 2 2 2 3 3 2 2" xfId="56992" xr:uid="{F2F703AE-D7CB-47BE-9BF8-4FD998538509}"/>
    <cellStyle name="20% - Énfasis1 2 3 2 2 2 3 3 3" xfId="41550" xr:uid="{ADCF89E2-4145-4821-A1A0-291B63802B62}"/>
    <cellStyle name="20% - Énfasis1 2 3 2 2 2 3 4" xfId="18387" xr:uid="{C920A2DE-4AA2-49DD-916F-FFF716C82C14}"/>
    <cellStyle name="20% - Énfasis1 2 3 2 2 2 3 4 2" xfId="49271" xr:uid="{938E7E22-5B1C-46D1-9056-F5A3C14B0E56}"/>
    <cellStyle name="20% - Énfasis1 2 3 2 2 2 3 5" xfId="33829" xr:uid="{609573F0-0B62-4234-9B01-0B40DDFC5D06}"/>
    <cellStyle name="20% - Énfasis1 2 3 2 2 2 4" xfId="4875" xr:uid="{4277E10A-168B-4F60-B0C3-2C781BA9E8D2}"/>
    <cellStyle name="20% - Énfasis1 2 3 2 2 2 4 2" xfId="12596" xr:uid="{71F54351-20D3-41FF-A2AE-60126AB16C27}"/>
    <cellStyle name="20% - Énfasis1 2 3 2 2 2 4 2 2" xfId="28038" xr:uid="{A3A2E7DD-53FF-4C29-BC81-22AF658959E5}"/>
    <cellStyle name="20% - Énfasis1 2 3 2 2 2 4 2 2 2" xfId="58922" xr:uid="{25089793-7AD1-4288-8EB6-F90E9A0AC441}"/>
    <cellStyle name="20% - Énfasis1 2 3 2 2 2 4 2 3" xfId="43480" xr:uid="{9B4AC345-3D00-4E38-AA45-79166ECFEAF5}"/>
    <cellStyle name="20% - Énfasis1 2 3 2 2 2 4 3" xfId="20317" xr:uid="{F778C2BF-28C1-4CEF-901B-C80153DA0C9A}"/>
    <cellStyle name="20% - Énfasis1 2 3 2 2 2 4 3 2" xfId="51201" xr:uid="{1DF10C9D-1B0A-4E28-809A-3435B02F6504}"/>
    <cellStyle name="20% - Énfasis1 2 3 2 2 2 4 4" xfId="35759" xr:uid="{09156853-AA33-4E8F-A00F-1FEAB91678E4}"/>
    <cellStyle name="20% - Énfasis1 2 3 2 2 2 5" xfId="8736" xr:uid="{D3FDE19A-A1DA-4BE0-88CE-2561E2FBAAF4}"/>
    <cellStyle name="20% - Énfasis1 2 3 2 2 2 5 2" xfId="24178" xr:uid="{2F217F2A-1280-4A8D-A495-5400D61EBFE1}"/>
    <cellStyle name="20% - Énfasis1 2 3 2 2 2 5 2 2" xfId="55062" xr:uid="{A42A07B0-4501-45E1-B6B8-52F2B4E5E96E}"/>
    <cellStyle name="20% - Énfasis1 2 3 2 2 2 5 3" xfId="39620" xr:uid="{0C0366F2-0A26-4EE8-A6C9-B573C5E99D58}"/>
    <cellStyle name="20% - Énfasis1 2 3 2 2 2 6" xfId="16457" xr:uid="{33BBA451-7BD9-450C-8DBC-60123A653AE2}"/>
    <cellStyle name="20% - Énfasis1 2 3 2 2 2 6 2" xfId="47341" xr:uid="{4BAEDE82-A2F0-4F78-B774-1D73A5796CCF}"/>
    <cellStyle name="20% - Énfasis1 2 3 2 2 2 7" xfId="31899" xr:uid="{461AF16F-E16F-4C6E-8434-E1DA31F8B4EB}"/>
    <cellStyle name="20% - Énfasis1 2 3 2 2 3" xfId="1497" xr:uid="{1BC60E84-29DF-40A1-9205-98C3D0402D19}"/>
    <cellStyle name="20% - Énfasis1 2 3 2 2 3 2" xfId="3427" xr:uid="{9F3F3780-F6A8-4DFC-B0FD-5CE07A40B048}"/>
    <cellStyle name="20% - Énfasis1 2 3 2 2 3 2 2" xfId="7287" xr:uid="{D8B799DC-B961-47D0-B81C-90FFFA829DB1}"/>
    <cellStyle name="20% - Énfasis1 2 3 2 2 3 2 2 2" xfId="15008" xr:uid="{6A1EF6C5-145D-41F8-BF48-29FE0E80AFA1}"/>
    <cellStyle name="20% - Énfasis1 2 3 2 2 3 2 2 2 2" xfId="30450" xr:uid="{00ED36FE-AB38-440B-AD49-B2B71AF3E9AF}"/>
    <cellStyle name="20% - Énfasis1 2 3 2 2 3 2 2 2 2 2" xfId="61334" xr:uid="{A8BCED1D-BFCF-444B-9BD7-698B3A371548}"/>
    <cellStyle name="20% - Énfasis1 2 3 2 2 3 2 2 2 3" xfId="45892" xr:uid="{AA469CA2-608C-4238-B8CC-3E86B9EFEC96}"/>
    <cellStyle name="20% - Énfasis1 2 3 2 2 3 2 2 3" xfId="22729" xr:uid="{10168D62-18AA-4162-8BCD-0D1922AC628B}"/>
    <cellStyle name="20% - Énfasis1 2 3 2 2 3 2 2 3 2" xfId="53613" xr:uid="{F9B8987B-7F74-4276-A526-D5A8D178C4EE}"/>
    <cellStyle name="20% - Énfasis1 2 3 2 2 3 2 2 4" xfId="38171" xr:uid="{C410F6F4-9C00-40B7-8732-DDFF57B8C142}"/>
    <cellStyle name="20% - Énfasis1 2 3 2 2 3 2 3" xfId="11148" xr:uid="{45C3B578-894B-4069-BBB2-D31F23B5D9FC}"/>
    <cellStyle name="20% - Énfasis1 2 3 2 2 3 2 3 2" xfId="26590" xr:uid="{02BA62F9-0489-4B33-802E-B3050DF7BB75}"/>
    <cellStyle name="20% - Énfasis1 2 3 2 2 3 2 3 2 2" xfId="57474" xr:uid="{B6CDD5AD-8E58-4C27-B2B9-0B103EE2690C}"/>
    <cellStyle name="20% - Énfasis1 2 3 2 2 3 2 3 3" xfId="42032" xr:uid="{9D3BC3B0-4077-4F7C-B14C-3933808A919C}"/>
    <cellStyle name="20% - Énfasis1 2 3 2 2 3 2 4" xfId="18869" xr:uid="{180C89D7-FD44-4B7B-BB17-EC8C947C247F}"/>
    <cellStyle name="20% - Énfasis1 2 3 2 2 3 2 4 2" xfId="49753" xr:uid="{18492BB8-B991-419B-A460-FAF870C63682}"/>
    <cellStyle name="20% - Énfasis1 2 3 2 2 3 2 5" xfId="34311" xr:uid="{5F372D39-A093-4F69-A51C-FE69B6ED7927}"/>
    <cellStyle name="20% - Énfasis1 2 3 2 2 3 3" xfId="5357" xr:uid="{330F1B57-671F-42B8-87BF-F0769E906043}"/>
    <cellStyle name="20% - Énfasis1 2 3 2 2 3 3 2" xfId="13078" xr:uid="{E25C5885-F38B-42BA-BC41-8B8A200AFE39}"/>
    <cellStyle name="20% - Énfasis1 2 3 2 2 3 3 2 2" xfId="28520" xr:uid="{50CE1E74-B563-4E41-9FD1-7FD3734A52B2}"/>
    <cellStyle name="20% - Énfasis1 2 3 2 2 3 3 2 2 2" xfId="59404" xr:uid="{DDE01E88-525C-4288-858C-8308B7F8BA06}"/>
    <cellStyle name="20% - Énfasis1 2 3 2 2 3 3 2 3" xfId="43962" xr:uid="{896572D9-98AA-4127-B29C-5EE1864E8DC6}"/>
    <cellStyle name="20% - Énfasis1 2 3 2 2 3 3 3" xfId="20799" xr:uid="{1B1F675C-553C-4026-AD6D-18535A979B87}"/>
    <cellStyle name="20% - Énfasis1 2 3 2 2 3 3 3 2" xfId="51683" xr:uid="{357AEBF6-9E67-41DB-941D-8B2B6757191D}"/>
    <cellStyle name="20% - Énfasis1 2 3 2 2 3 3 4" xfId="36241" xr:uid="{57AF3397-F9E4-43D2-8337-FE0C5ACB00E3}"/>
    <cellStyle name="20% - Énfasis1 2 3 2 2 3 4" xfId="9218" xr:uid="{0801D2BB-87F4-4314-87BB-90BAA1B6C207}"/>
    <cellStyle name="20% - Énfasis1 2 3 2 2 3 4 2" xfId="24660" xr:uid="{D0618618-78B0-4390-AD54-FC296ED7488C}"/>
    <cellStyle name="20% - Énfasis1 2 3 2 2 3 4 2 2" xfId="55544" xr:uid="{8BE5AA1D-A2C1-4DD9-8A6B-A802984B4468}"/>
    <cellStyle name="20% - Énfasis1 2 3 2 2 3 4 3" xfId="40102" xr:uid="{00CF5386-AEB2-4FB7-9643-7BBF4A194AAC}"/>
    <cellStyle name="20% - Énfasis1 2 3 2 2 3 5" xfId="16939" xr:uid="{C0B3C08E-2AB2-4DA8-B97E-923499C1024D}"/>
    <cellStyle name="20% - Énfasis1 2 3 2 2 3 5 2" xfId="47823" xr:uid="{C17923E2-7716-48A3-B6C8-CE87CFB48A12}"/>
    <cellStyle name="20% - Énfasis1 2 3 2 2 3 6" xfId="32381" xr:uid="{47692C6E-4F53-4676-8842-AF4DA70AE74F}"/>
    <cellStyle name="20% - Énfasis1 2 3 2 2 4" xfId="2462" xr:uid="{47A4C629-0354-4C38-8EFE-FD17291A64A9}"/>
    <cellStyle name="20% - Énfasis1 2 3 2 2 4 2" xfId="6322" xr:uid="{51C159C1-8D82-48AF-9168-FF2CEE3770CD}"/>
    <cellStyle name="20% - Énfasis1 2 3 2 2 4 2 2" xfId="14043" xr:uid="{5095047B-B10E-4844-A1AF-5DDCEF27B193}"/>
    <cellStyle name="20% - Énfasis1 2 3 2 2 4 2 2 2" xfId="29485" xr:uid="{C4392D3A-FC78-4350-9ACC-B42EFE5F1807}"/>
    <cellStyle name="20% - Énfasis1 2 3 2 2 4 2 2 2 2" xfId="60369" xr:uid="{524DE562-477A-409E-BF3A-99C1E7823E2F}"/>
    <cellStyle name="20% - Énfasis1 2 3 2 2 4 2 2 3" xfId="44927" xr:uid="{0738A802-BE45-4395-A76A-C0D0618CD0BE}"/>
    <cellStyle name="20% - Énfasis1 2 3 2 2 4 2 3" xfId="21764" xr:uid="{B05C1B43-6398-4352-B29B-F0C7009DFC8B}"/>
    <cellStyle name="20% - Énfasis1 2 3 2 2 4 2 3 2" xfId="52648" xr:uid="{02AFE3EE-78CF-4C9F-BDF9-AC6150676238}"/>
    <cellStyle name="20% - Énfasis1 2 3 2 2 4 2 4" xfId="37206" xr:uid="{AF71394E-FF0A-492E-9C4A-74BE51673DEA}"/>
    <cellStyle name="20% - Énfasis1 2 3 2 2 4 3" xfId="10183" xr:uid="{D8956814-E0B1-4B71-8BC6-B51E1CAEB50D}"/>
    <cellStyle name="20% - Énfasis1 2 3 2 2 4 3 2" xfId="25625" xr:uid="{F54DC0E3-593A-4905-9CBE-3A0E4FDC2A4E}"/>
    <cellStyle name="20% - Énfasis1 2 3 2 2 4 3 2 2" xfId="56509" xr:uid="{D6911EC0-BEC0-414A-9EF4-5428A286C029}"/>
    <cellStyle name="20% - Énfasis1 2 3 2 2 4 3 3" xfId="41067" xr:uid="{3264F0B4-280D-40C5-AD65-B95741CB59D6}"/>
    <cellStyle name="20% - Énfasis1 2 3 2 2 4 4" xfId="17904" xr:uid="{B28048B0-E0A4-4C10-AD33-DDC4B3CF96E4}"/>
    <cellStyle name="20% - Énfasis1 2 3 2 2 4 4 2" xfId="48788" xr:uid="{E0E21605-8EEC-456B-A130-45CCD21B482C}"/>
    <cellStyle name="20% - Énfasis1 2 3 2 2 4 5" xfId="33346" xr:uid="{30808761-7F76-419B-A3B8-E9E62DD58109}"/>
    <cellStyle name="20% - Énfasis1 2 3 2 2 5" xfId="4392" xr:uid="{61195A54-76C1-41C6-81E9-9441053DFD8E}"/>
    <cellStyle name="20% - Énfasis1 2 3 2 2 5 2" xfId="12113" xr:uid="{E624E3A9-5E2A-4D23-82C2-89E764A98DC9}"/>
    <cellStyle name="20% - Énfasis1 2 3 2 2 5 2 2" xfId="27555" xr:uid="{672F332E-3FB5-439F-8C70-BAEF74590DE4}"/>
    <cellStyle name="20% - Énfasis1 2 3 2 2 5 2 2 2" xfId="58439" xr:uid="{499C5714-E4E3-40B9-A48A-1CA9882E1ACC}"/>
    <cellStyle name="20% - Énfasis1 2 3 2 2 5 2 3" xfId="42997" xr:uid="{55D1C6F3-95F5-4EB1-81F4-B1F4777A50A7}"/>
    <cellStyle name="20% - Énfasis1 2 3 2 2 5 3" xfId="19834" xr:uid="{ABB6A32C-464D-49EF-A6A1-94747D30ACE0}"/>
    <cellStyle name="20% - Énfasis1 2 3 2 2 5 3 2" xfId="50718" xr:uid="{365D7F93-C6E8-4184-9110-A5EFB690D04D}"/>
    <cellStyle name="20% - Énfasis1 2 3 2 2 5 4" xfId="35276" xr:uid="{C7D7EF5D-6FFB-4788-826A-BB403EF602DA}"/>
    <cellStyle name="20% - Énfasis1 2 3 2 2 6" xfId="8253" xr:uid="{35F6ED1E-4A47-420B-8D8F-8DE478903D26}"/>
    <cellStyle name="20% - Énfasis1 2 3 2 2 6 2" xfId="23695" xr:uid="{8389CDEF-098F-4449-9F40-BEB039C4E6B0}"/>
    <cellStyle name="20% - Énfasis1 2 3 2 2 6 2 2" xfId="54579" xr:uid="{E1ACAA30-7D5C-4D26-B9CE-71D03728C1D4}"/>
    <cellStyle name="20% - Énfasis1 2 3 2 2 6 3" xfId="39137" xr:uid="{E381048C-DC8B-4279-989C-159811A53513}"/>
    <cellStyle name="20% - Énfasis1 2 3 2 2 7" xfId="15974" xr:uid="{BBAACB61-F991-4D5A-B939-183E5826510C}"/>
    <cellStyle name="20% - Énfasis1 2 3 2 2 7 2" xfId="46858" xr:uid="{4F1AE0ED-8C17-40C4-8A55-0B7CA9993689}"/>
    <cellStyle name="20% - Énfasis1 2 3 2 2 8" xfId="31416" xr:uid="{315A0EBF-CD14-4C7E-A063-97101F656AE1}"/>
    <cellStyle name="20% - Énfasis1 2 3 2 3" xfId="774" xr:uid="{AA6F1AA9-D0B9-4A0E-9927-1A21A6D724F1}"/>
    <cellStyle name="20% - Énfasis1 2 3 2 3 2" xfId="1739" xr:uid="{B1999AEA-1653-481F-B403-C7A7687313D8}"/>
    <cellStyle name="20% - Énfasis1 2 3 2 3 2 2" xfId="3669" xr:uid="{9A3A513A-5F2A-49D1-8388-C99A5E8CB6B6}"/>
    <cellStyle name="20% - Énfasis1 2 3 2 3 2 2 2" xfId="7529" xr:uid="{693A15CE-D216-4084-A98A-A90080C4CF7F}"/>
    <cellStyle name="20% - Énfasis1 2 3 2 3 2 2 2 2" xfId="15250" xr:uid="{065BD901-2E85-45AB-8D2A-E2E3FE42B5D2}"/>
    <cellStyle name="20% - Énfasis1 2 3 2 3 2 2 2 2 2" xfId="30692" xr:uid="{610E51EB-B82A-45B2-AAB4-E321383D424D}"/>
    <cellStyle name="20% - Énfasis1 2 3 2 3 2 2 2 2 2 2" xfId="61576" xr:uid="{5BAB2E6F-21EF-41CF-B5BC-4948D1957B4E}"/>
    <cellStyle name="20% - Énfasis1 2 3 2 3 2 2 2 2 3" xfId="46134" xr:uid="{5678A63B-6CE1-4886-B41E-8C92EB294B62}"/>
    <cellStyle name="20% - Énfasis1 2 3 2 3 2 2 2 3" xfId="22971" xr:uid="{97C876EC-5407-4207-8DD7-A11DAA258C31}"/>
    <cellStyle name="20% - Énfasis1 2 3 2 3 2 2 2 3 2" xfId="53855" xr:uid="{4EFB60B3-B123-4BEC-968A-11005AA57D8F}"/>
    <cellStyle name="20% - Énfasis1 2 3 2 3 2 2 2 4" xfId="38413" xr:uid="{5E0329B4-DDAC-4B01-98D6-AAD5D5A2D5CD}"/>
    <cellStyle name="20% - Énfasis1 2 3 2 3 2 2 3" xfId="11390" xr:uid="{FD83A1C6-A2F8-4534-99EF-76F0972DCA0B}"/>
    <cellStyle name="20% - Énfasis1 2 3 2 3 2 2 3 2" xfId="26832" xr:uid="{49126A9D-DA00-458E-875B-4608E5D35CEF}"/>
    <cellStyle name="20% - Énfasis1 2 3 2 3 2 2 3 2 2" xfId="57716" xr:uid="{84E43803-9E2D-4751-91ED-35B2482C6B69}"/>
    <cellStyle name="20% - Énfasis1 2 3 2 3 2 2 3 3" xfId="42274" xr:uid="{28022922-8792-4CCB-A9AC-AA2E3FF6BA06}"/>
    <cellStyle name="20% - Énfasis1 2 3 2 3 2 2 4" xfId="19111" xr:uid="{343EC6AB-EAB3-433B-8144-2ED9E52E182D}"/>
    <cellStyle name="20% - Énfasis1 2 3 2 3 2 2 4 2" xfId="49995" xr:uid="{1DDDAC90-91E4-4595-A9BD-6FA6F7B3EAC1}"/>
    <cellStyle name="20% - Énfasis1 2 3 2 3 2 2 5" xfId="34553" xr:uid="{502BD550-61B2-4A5D-9FE0-30B31C3702CE}"/>
    <cellStyle name="20% - Énfasis1 2 3 2 3 2 3" xfId="5599" xr:uid="{30DFFB5F-3E71-4087-B0ED-1E4DA32CB14F}"/>
    <cellStyle name="20% - Énfasis1 2 3 2 3 2 3 2" xfId="13320" xr:uid="{A75FA50F-32F4-434D-AA11-FB67C885A4BC}"/>
    <cellStyle name="20% - Énfasis1 2 3 2 3 2 3 2 2" xfId="28762" xr:uid="{A3AC7BBE-D814-4545-8DDF-CB61C4B7FC93}"/>
    <cellStyle name="20% - Énfasis1 2 3 2 3 2 3 2 2 2" xfId="59646" xr:uid="{1AECEE4C-3215-49B3-8BF4-2C41E8B1DAD1}"/>
    <cellStyle name="20% - Énfasis1 2 3 2 3 2 3 2 3" xfId="44204" xr:uid="{C5C89AE8-C88C-4EBA-B75E-DC67DB763EDF}"/>
    <cellStyle name="20% - Énfasis1 2 3 2 3 2 3 3" xfId="21041" xr:uid="{66C095B7-4F9E-46A5-BD88-91F55F2DD889}"/>
    <cellStyle name="20% - Énfasis1 2 3 2 3 2 3 3 2" xfId="51925" xr:uid="{F82FC248-FB20-49A1-A8C1-6D9DF3A3898F}"/>
    <cellStyle name="20% - Énfasis1 2 3 2 3 2 3 4" xfId="36483" xr:uid="{C562F851-66A2-42EE-961D-C7B15DF308E0}"/>
    <cellStyle name="20% - Énfasis1 2 3 2 3 2 4" xfId="9460" xr:uid="{1B306978-56F0-44E4-AF4C-F33AC634F426}"/>
    <cellStyle name="20% - Énfasis1 2 3 2 3 2 4 2" xfId="24902" xr:uid="{B9B98439-9A69-4A69-8EA9-9F53984FAC45}"/>
    <cellStyle name="20% - Énfasis1 2 3 2 3 2 4 2 2" xfId="55786" xr:uid="{C7D414CD-4213-4B9F-9956-B5E4D64E0006}"/>
    <cellStyle name="20% - Énfasis1 2 3 2 3 2 4 3" xfId="40344" xr:uid="{86EE7DD0-95BF-49F8-A69C-BAD7AAEB7FFE}"/>
    <cellStyle name="20% - Énfasis1 2 3 2 3 2 5" xfId="17181" xr:uid="{B2CE88A4-D43C-4FE1-9281-BBC2CD1DFDDD}"/>
    <cellStyle name="20% - Énfasis1 2 3 2 3 2 5 2" xfId="48065" xr:uid="{6CD0BD3F-070F-4A25-9319-3AEC76B7AF5D}"/>
    <cellStyle name="20% - Énfasis1 2 3 2 3 2 6" xfId="32623" xr:uid="{85F77FBD-5EF6-4E95-8EA8-2F541A6066F6}"/>
    <cellStyle name="20% - Énfasis1 2 3 2 3 3" xfId="2704" xr:uid="{53FA7272-D8A0-4977-84E8-B0336B62EAFB}"/>
    <cellStyle name="20% - Énfasis1 2 3 2 3 3 2" xfId="6564" xr:uid="{A69C8659-F876-46DE-81F8-C9CE19478B00}"/>
    <cellStyle name="20% - Énfasis1 2 3 2 3 3 2 2" xfId="14285" xr:uid="{D13A1346-CFF6-4AB9-8ED3-EE255CE91F70}"/>
    <cellStyle name="20% - Énfasis1 2 3 2 3 3 2 2 2" xfId="29727" xr:uid="{B8B6F8AA-E823-4E31-B97E-7935B05FA908}"/>
    <cellStyle name="20% - Énfasis1 2 3 2 3 3 2 2 2 2" xfId="60611" xr:uid="{2E6FC55C-4046-4C42-A8D9-8792D6EEB81F}"/>
    <cellStyle name="20% - Énfasis1 2 3 2 3 3 2 2 3" xfId="45169" xr:uid="{12831CC2-9741-47AE-B9B3-D98F8CE1CF10}"/>
    <cellStyle name="20% - Énfasis1 2 3 2 3 3 2 3" xfId="22006" xr:uid="{D468974E-EE07-4761-BDF3-8432D854B797}"/>
    <cellStyle name="20% - Énfasis1 2 3 2 3 3 2 3 2" xfId="52890" xr:uid="{1ECE194E-F89C-4CE2-84F4-F0D93744B681}"/>
    <cellStyle name="20% - Énfasis1 2 3 2 3 3 2 4" xfId="37448" xr:uid="{820B81C2-BB90-446E-B5E6-07584F30A439}"/>
    <cellStyle name="20% - Énfasis1 2 3 2 3 3 3" xfId="10425" xr:uid="{95426F04-623D-4222-BA72-82258EBFF544}"/>
    <cellStyle name="20% - Énfasis1 2 3 2 3 3 3 2" xfId="25867" xr:uid="{BE06C93A-BBA6-4240-A1AF-9BA8681B27AC}"/>
    <cellStyle name="20% - Énfasis1 2 3 2 3 3 3 2 2" xfId="56751" xr:uid="{489CC759-3FD4-4BE7-8AE9-539D21CD618D}"/>
    <cellStyle name="20% - Énfasis1 2 3 2 3 3 3 3" xfId="41309" xr:uid="{88F53A95-7F67-4D83-A4FC-1B40965184B8}"/>
    <cellStyle name="20% - Énfasis1 2 3 2 3 3 4" xfId="18146" xr:uid="{1C406734-E01A-455A-9388-0B5D636F4C87}"/>
    <cellStyle name="20% - Énfasis1 2 3 2 3 3 4 2" xfId="49030" xr:uid="{8C61FFBA-5703-403C-8C8A-5C5FF15372CC}"/>
    <cellStyle name="20% - Énfasis1 2 3 2 3 3 5" xfId="33588" xr:uid="{D40BCF56-8911-4CF2-A7FC-72A5FC4E7395}"/>
    <cellStyle name="20% - Énfasis1 2 3 2 3 4" xfId="4634" xr:uid="{036A3F90-426A-4F26-8F98-4539EB18F8E6}"/>
    <cellStyle name="20% - Énfasis1 2 3 2 3 4 2" xfId="12355" xr:uid="{E995A005-980D-43CE-8A72-179FEBF88627}"/>
    <cellStyle name="20% - Énfasis1 2 3 2 3 4 2 2" xfId="27797" xr:uid="{8B07B045-C84B-489F-AB39-1C8957ED164D}"/>
    <cellStyle name="20% - Énfasis1 2 3 2 3 4 2 2 2" xfId="58681" xr:uid="{97F2C535-DD41-44E9-85D3-0C2E24F0D754}"/>
    <cellStyle name="20% - Énfasis1 2 3 2 3 4 2 3" xfId="43239" xr:uid="{2A5D7FE2-5F4C-4A06-81F5-B46D7448188B}"/>
    <cellStyle name="20% - Énfasis1 2 3 2 3 4 3" xfId="20076" xr:uid="{52EC722B-7312-442E-9315-DB2912EFCCD9}"/>
    <cellStyle name="20% - Énfasis1 2 3 2 3 4 3 2" xfId="50960" xr:uid="{044E8F77-1E7D-430B-AC59-B224653D0B39}"/>
    <cellStyle name="20% - Énfasis1 2 3 2 3 4 4" xfId="35518" xr:uid="{828E7FCF-7C51-4A4C-917C-59D045ACB8ED}"/>
    <cellStyle name="20% - Énfasis1 2 3 2 3 5" xfId="8495" xr:uid="{8F82D074-6DA7-4A05-9921-BD2778006BBB}"/>
    <cellStyle name="20% - Énfasis1 2 3 2 3 5 2" xfId="23937" xr:uid="{94AFE937-57B0-46C0-9145-040277D75B26}"/>
    <cellStyle name="20% - Énfasis1 2 3 2 3 5 2 2" xfId="54821" xr:uid="{D5E7E773-45A0-462D-9EDA-7CBAF036043F}"/>
    <cellStyle name="20% - Énfasis1 2 3 2 3 5 3" xfId="39379" xr:uid="{FCF9A710-2EEA-499A-95F0-87CE28244D70}"/>
    <cellStyle name="20% - Énfasis1 2 3 2 3 6" xfId="16216" xr:uid="{C48748AD-E2FD-4832-991D-76DCF84ACAFF}"/>
    <cellStyle name="20% - Énfasis1 2 3 2 3 6 2" xfId="47100" xr:uid="{DDB22D1E-2552-42BB-8669-BC96BBFC77C2}"/>
    <cellStyle name="20% - Énfasis1 2 3 2 3 7" xfId="31658" xr:uid="{DC2E7AFD-12E9-4E4A-8059-A117733F364E}"/>
    <cellStyle name="20% - Énfasis1 2 3 2 4" xfId="1256" xr:uid="{ABD360C6-B2D4-43FC-8ED6-A79A21D8E417}"/>
    <cellStyle name="20% - Énfasis1 2 3 2 4 2" xfId="3186" xr:uid="{004E04AC-7B4F-4B86-B90B-0BB33DAF98FF}"/>
    <cellStyle name="20% - Énfasis1 2 3 2 4 2 2" xfId="7046" xr:uid="{87678A1D-FCA9-41C5-A020-B3CCDA472EF4}"/>
    <cellStyle name="20% - Énfasis1 2 3 2 4 2 2 2" xfId="14767" xr:uid="{BD7B2B04-57CF-45D4-8D41-B8DB2844C75B}"/>
    <cellStyle name="20% - Énfasis1 2 3 2 4 2 2 2 2" xfId="30209" xr:uid="{9BB343AE-3763-49CD-8775-A7D0C065E39A}"/>
    <cellStyle name="20% - Énfasis1 2 3 2 4 2 2 2 2 2" xfId="61093" xr:uid="{AD081386-9A7E-4721-AAFE-EB7C6C2EB394}"/>
    <cellStyle name="20% - Énfasis1 2 3 2 4 2 2 2 3" xfId="45651" xr:uid="{B8D8E8EA-4592-4275-A2AD-CA25EA5290E2}"/>
    <cellStyle name="20% - Énfasis1 2 3 2 4 2 2 3" xfId="22488" xr:uid="{3DD777A9-B5DF-436D-B953-268CB787997E}"/>
    <cellStyle name="20% - Énfasis1 2 3 2 4 2 2 3 2" xfId="53372" xr:uid="{C61318C1-233B-4D35-9E47-BB29CD74D868}"/>
    <cellStyle name="20% - Énfasis1 2 3 2 4 2 2 4" xfId="37930" xr:uid="{C540561C-00DC-428E-8E06-87E7FE788D49}"/>
    <cellStyle name="20% - Énfasis1 2 3 2 4 2 3" xfId="10907" xr:uid="{61A96AB6-48D8-4FF2-9EC3-6FD170875E28}"/>
    <cellStyle name="20% - Énfasis1 2 3 2 4 2 3 2" xfId="26349" xr:uid="{02F5D519-4CB5-4670-BA27-42531B401F45}"/>
    <cellStyle name="20% - Énfasis1 2 3 2 4 2 3 2 2" xfId="57233" xr:uid="{3072E125-F23B-45C1-BFF9-603FA7272100}"/>
    <cellStyle name="20% - Énfasis1 2 3 2 4 2 3 3" xfId="41791" xr:uid="{CCADF358-45AE-4E26-A1BE-D3F0E2551BA2}"/>
    <cellStyle name="20% - Énfasis1 2 3 2 4 2 4" xfId="18628" xr:uid="{D550BF65-34F7-4161-8E5B-174AD12C9FDC}"/>
    <cellStyle name="20% - Énfasis1 2 3 2 4 2 4 2" xfId="49512" xr:uid="{3B2D818D-414C-461B-92B7-76502E96C805}"/>
    <cellStyle name="20% - Énfasis1 2 3 2 4 2 5" xfId="34070" xr:uid="{BC52D4FA-6B5A-4CEE-99A1-563C8AD396CF}"/>
    <cellStyle name="20% - Énfasis1 2 3 2 4 3" xfId="5116" xr:uid="{B0021F25-7206-40D3-AFE6-87D829AB2910}"/>
    <cellStyle name="20% - Énfasis1 2 3 2 4 3 2" xfId="12837" xr:uid="{2DA9A335-6CA0-4336-96C3-12D21F82790B}"/>
    <cellStyle name="20% - Énfasis1 2 3 2 4 3 2 2" xfId="28279" xr:uid="{77FBD9C1-1FC1-44FD-9B86-2693E911C8D2}"/>
    <cellStyle name="20% - Énfasis1 2 3 2 4 3 2 2 2" xfId="59163" xr:uid="{2C88492B-3A44-4C72-ACB9-A6AF770C1DFD}"/>
    <cellStyle name="20% - Énfasis1 2 3 2 4 3 2 3" xfId="43721" xr:uid="{B3C9381C-9BF6-4A62-B42D-BDEF8981E45F}"/>
    <cellStyle name="20% - Énfasis1 2 3 2 4 3 3" xfId="20558" xr:uid="{DEEC8E44-B957-4E0C-9548-E7731BBB5933}"/>
    <cellStyle name="20% - Énfasis1 2 3 2 4 3 3 2" xfId="51442" xr:uid="{793A8C6D-DE7F-45EF-9343-8055AB283516}"/>
    <cellStyle name="20% - Énfasis1 2 3 2 4 3 4" xfId="36000" xr:uid="{C02BCDF9-CC8F-4DE3-AB62-94274F2CD8FE}"/>
    <cellStyle name="20% - Énfasis1 2 3 2 4 4" xfId="8977" xr:uid="{331DE609-EA4A-4279-ACC6-64AA4F8955F3}"/>
    <cellStyle name="20% - Énfasis1 2 3 2 4 4 2" xfId="24419" xr:uid="{5AF2AED6-75C4-4354-A086-44B25FA608D9}"/>
    <cellStyle name="20% - Énfasis1 2 3 2 4 4 2 2" xfId="55303" xr:uid="{C507ED90-B48F-46F4-A456-916BC8573623}"/>
    <cellStyle name="20% - Énfasis1 2 3 2 4 4 3" xfId="39861" xr:uid="{39EEF227-475C-4E04-B51F-47D66B3201FF}"/>
    <cellStyle name="20% - Énfasis1 2 3 2 4 5" xfId="16698" xr:uid="{95FE4757-C151-4494-B1D7-B65778F1F680}"/>
    <cellStyle name="20% - Énfasis1 2 3 2 4 5 2" xfId="47582" xr:uid="{6A705616-23FD-4E19-A6D6-017E4B284669}"/>
    <cellStyle name="20% - Énfasis1 2 3 2 4 6" xfId="32140" xr:uid="{4D6E4542-9E34-4F68-A980-DA1ED58F3037}"/>
    <cellStyle name="20% - Énfasis1 2 3 2 5" xfId="2221" xr:uid="{6346E235-1BD6-4E10-AF36-63CE7CF57681}"/>
    <cellStyle name="20% - Énfasis1 2 3 2 5 2" xfId="6081" xr:uid="{FF2828EB-AB52-48D3-AFC3-C9FBD546DD8A}"/>
    <cellStyle name="20% - Énfasis1 2 3 2 5 2 2" xfId="13802" xr:uid="{CECFE233-0854-43D6-96F8-2E206AAAE950}"/>
    <cellStyle name="20% - Énfasis1 2 3 2 5 2 2 2" xfId="29244" xr:uid="{E0D111EF-F051-48AA-94B4-2D02A04A821A}"/>
    <cellStyle name="20% - Énfasis1 2 3 2 5 2 2 2 2" xfId="60128" xr:uid="{2021E371-BA04-42B0-906D-09A941623DFF}"/>
    <cellStyle name="20% - Énfasis1 2 3 2 5 2 2 3" xfId="44686" xr:uid="{78A5621C-935F-4D20-A721-D34226837C61}"/>
    <cellStyle name="20% - Énfasis1 2 3 2 5 2 3" xfId="21523" xr:uid="{EF20822D-C41E-4AD1-9B84-CE43CF25D0E8}"/>
    <cellStyle name="20% - Énfasis1 2 3 2 5 2 3 2" xfId="52407" xr:uid="{049F2E46-6016-4CE8-BEFE-664B4B88B0B1}"/>
    <cellStyle name="20% - Énfasis1 2 3 2 5 2 4" xfId="36965" xr:uid="{0049BCC4-3BDE-409D-92AB-77D929306CCD}"/>
    <cellStyle name="20% - Énfasis1 2 3 2 5 3" xfId="9942" xr:uid="{B20B1EB6-630B-4130-A12A-58153189916D}"/>
    <cellStyle name="20% - Énfasis1 2 3 2 5 3 2" xfId="25384" xr:uid="{10DD88DA-9CE4-439C-88CC-6978F09254C8}"/>
    <cellStyle name="20% - Énfasis1 2 3 2 5 3 2 2" xfId="56268" xr:uid="{43C3EF92-D6E5-4A09-863A-3469935299FD}"/>
    <cellStyle name="20% - Énfasis1 2 3 2 5 3 3" xfId="40826" xr:uid="{E8E50B27-AB78-4641-974A-3940588EF1F4}"/>
    <cellStyle name="20% - Énfasis1 2 3 2 5 4" xfId="17663" xr:uid="{EEDC26F2-1AA8-4AF8-9D34-369770B0B9B3}"/>
    <cellStyle name="20% - Énfasis1 2 3 2 5 4 2" xfId="48547" xr:uid="{9E090A15-F845-495A-94D2-EB013DED2F04}"/>
    <cellStyle name="20% - Énfasis1 2 3 2 5 5" xfId="33105" xr:uid="{DABF1AB4-2242-4FB4-B564-6460DC70605B}"/>
    <cellStyle name="20% - Énfasis1 2 3 2 6" xfId="4151" xr:uid="{CC8A7007-6AF5-41FF-97C3-7CF161AAA589}"/>
    <cellStyle name="20% - Énfasis1 2 3 2 6 2" xfId="11872" xr:uid="{D12F2C4C-74BE-44DE-BCB4-C1BBA36DC9B0}"/>
    <cellStyle name="20% - Énfasis1 2 3 2 6 2 2" xfId="27314" xr:uid="{563D1019-75C3-4055-B584-F6315D3E713D}"/>
    <cellStyle name="20% - Énfasis1 2 3 2 6 2 2 2" xfId="58198" xr:uid="{437A2FCB-5F53-423F-ADCE-97F6271A75F8}"/>
    <cellStyle name="20% - Énfasis1 2 3 2 6 2 3" xfId="42756" xr:uid="{56AD709E-641F-417D-8767-FC0334C45DC1}"/>
    <cellStyle name="20% - Énfasis1 2 3 2 6 3" xfId="19593" xr:uid="{1ABB0531-7F02-428F-BEAF-97A771ED17CF}"/>
    <cellStyle name="20% - Énfasis1 2 3 2 6 3 2" xfId="50477" xr:uid="{93BF3804-9F85-4CD1-82DA-D2D09E5514DD}"/>
    <cellStyle name="20% - Énfasis1 2 3 2 6 4" xfId="35035" xr:uid="{9B2E61A3-A036-4936-827C-E0E11FA68AFD}"/>
    <cellStyle name="20% - Énfasis1 2 3 2 7" xfId="8012" xr:uid="{125B5CE4-7AC1-47F8-B63A-62CEA53F9DFF}"/>
    <cellStyle name="20% - Énfasis1 2 3 2 7 2" xfId="23454" xr:uid="{09B7EF40-A1B2-4F65-94AA-E505ECB4C121}"/>
    <cellStyle name="20% - Énfasis1 2 3 2 7 2 2" xfId="54338" xr:uid="{D6F13539-5662-45CF-96F9-965646962B8E}"/>
    <cellStyle name="20% - Énfasis1 2 3 2 7 3" xfId="38896" xr:uid="{681ABD25-6441-4361-9CB3-42393C4B2B17}"/>
    <cellStyle name="20% - Énfasis1 2 3 2 8" xfId="15733" xr:uid="{FEC19830-2614-4B8A-B53E-DD264D2143A5}"/>
    <cellStyle name="20% - Énfasis1 2 3 2 8 2" xfId="46617" xr:uid="{B8856988-6366-4482-B7AE-8CB1E7C23B86}"/>
    <cellStyle name="20% - Énfasis1 2 3 2 9" xfId="31175" xr:uid="{FC6877AF-CF35-48FA-864D-7547AF758CE7}"/>
    <cellStyle name="20% - Énfasis1 2 3 3" xfId="375" xr:uid="{E3F6AF77-1782-48AA-9478-8D7269C6B621}"/>
    <cellStyle name="20% - Énfasis1 2 3 3 2" xfId="859" xr:uid="{01A50623-3201-4D3E-ADEB-28E13A78C94E}"/>
    <cellStyle name="20% - Énfasis1 2 3 3 2 2" xfId="1824" xr:uid="{A78F3B71-71B3-407B-B6FB-E96FA7C2D111}"/>
    <cellStyle name="20% - Énfasis1 2 3 3 2 2 2" xfId="3754" xr:uid="{855E42DA-5571-4992-AD4E-CBCC672DA933}"/>
    <cellStyle name="20% - Énfasis1 2 3 3 2 2 2 2" xfId="7614" xr:uid="{CFF553A3-364D-4549-89BF-FDBF5DEA0F82}"/>
    <cellStyle name="20% - Énfasis1 2 3 3 2 2 2 2 2" xfId="15335" xr:uid="{D94619F9-F266-4261-9FCA-5E2A7E769AB4}"/>
    <cellStyle name="20% - Énfasis1 2 3 3 2 2 2 2 2 2" xfId="30777" xr:uid="{0120DFB4-ABDC-415B-ADA8-C525DB0EA367}"/>
    <cellStyle name="20% - Énfasis1 2 3 3 2 2 2 2 2 2 2" xfId="61661" xr:uid="{B0C7BC3C-F752-4015-8BFE-49BFC89302B5}"/>
    <cellStyle name="20% - Énfasis1 2 3 3 2 2 2 2 2 3" xfId="46219" xr:uid="{0BA6D59D-32B5-4D64-9789-7837CEF533BC}"/>
    <cellStyle name="20% - Énfasis1 2 3 3 2 2 2 2 3" xfId="23056" xr:uid="{77ED41F9-38A9-497D-AE24-9BAE3D1342CB}"/>
    <cellStyle name="20% - Énfasis1 2 3 3 2 2 2 2 3 2" xfId="53940" xr:uid="{D0890D42-5E8C-425A-9EE5-60BF9AAFFB2C}"/>
    <cellStyle name="20% - Énfasis1 2 3 3 2 2 2 2 4" xfId="38498" xr:uid="{67C15E36-AE43-4FC2-8CA3-A91CB0C86076}"/>
    <cellStyle name="20% - Énfasis1 2 3 3 2 2 2 3" xfId="11475" xr:uid="{BB7B13A4-27E3-4A58-AC3B-952C04D55AB0}"/>
    <cellStyle name="20% - Énfasis1 2 3 3 2 2 2 3 2" xfId="26917" xr:uid="{18EB5A23-1499-4E81-A2A0-B979746195F0}"/>
    <cellStyle name="20% - Énfasis1 2 3 3 2 2 2 3 2 2" xfId="57801" xr:uid="{5D209AAD-622A-4E3E-BB57-07C762DBF759}"/>
    <cellStyle name="20% - Énfasis1 2 3 3 2 2 2 3 3" xfId="42359" xr:uid="{7731C0C6-FE6C-4720-B977-0F992B01BB8E}"/>
    <cellStyle name="20% - Énfasis1 2 3 3 2 2 2 4" xfId="19196" xr:uid="{A8F21847-A296-48BB-955F-00E24C52D6EF}"/>
    <cellStyle name="20% - Énfasis1 2 3 3 2 2 2 4 2" xfId="50080" xr:uid="{2D4D3A28-ED03-4686-9C8C-20162BE7712B}"/>
    <cellStyle name="20% - Énfasis1 2 3 3 2 2 2 5" xfId="34638" xr:uid="{CDF2E4CB-A7AA-4EA9-9716-AE963AC23C96}"/>
    <cellStyle name="20% - Énfasis1 2 3 3 2 2 3" xfId="5684" xr:uid="{BFC47262-0744-41C8-AF7E-5C9187922833}"/>
    <cellStyle name="20% - Énfasis1 2 3 3 2 2 3 2" xfId="13405" xr:uid="{63475281-B44D-4D02-B753-E594DEAB391C}"/>
    <cellStyle name="20% - Énfasis1 2 3 3 2 2 3 2 2" xfId="28847" xr:uid="{EAA7803F-95BB-49EB-B647-EA2EA3E464D3}"/>
    <cellStyle name="20% - Énfasis1 2 3 3 2 2 3 2 2 2" xfId="59731" xr:uid="{10FC17C3-3774-40A2-8304-92A9B6499F30}"/>
    <cellStyle name="20% - Énfasis1 2 3 3 2 2 3 2 3" xfId="44289" xr:uid="{90EE9E88-D4A3-467A-B35D-C231D3739E74}"/>
    <cellStyle name="20% - Énfasis1 2 3 3 2 2 3 3" xfId="21126" xr:uid="{30AECE18-793A-42C4-A8EC-3C477A3034B4}"/>
    <cellStyle name="20% - Énfasis1 2 3 3 2 2 3 3 2" xfId="52010" xr:uid="{BD1F388E-F8E4-425F-BAF0-459E8DD12271}"/>
    <cellStyle name="20% - Énfasis1 2 3 3 2 2 3 4" xfId="36568" xr:uid="{6738D4D6-2547-48CC-A7CE-9C3AE94F633D}"/>
    <cellStyle name="20% - Énfasis1 2 3 3 2 2 4" xfId="9545" xr:uid="{261AC6B2-4A21-4E00-B7DC-84331935520E}"/>
    <cellStyle name="20% - Énfasis1 2 3 3 2 2 4 2" xfId="24987" xr:uid="{C3714A40-6826-4D42-BF24-04089506F604}"/>
    <cellStyle name="20% - Énfasis1 2 3 3 2 2 4 2 2" xfId="55871" xr:uid="{B9D82B48-E94F-4670-9A5A-7BFB4C46BD9A}"/>
    <cellStyle name="20% - Énfasis1 2 3 3 2 2 4 3" xfId="40429" xr:uid="{8065FEA6-114D-4C72-842A-7963F71BDC52}"/>
    <cellStyle name="20% - Énfasis1 2 3 3 2 2 5" xfId="17266" xr:uid="{055893C9-2FF0-4809-9E7D-A4919F15E0C6}"/>
    <cellStyle name="20% - Énfasis1 2 3 3 2 2 5 2" xfId="48150" xr:uid="{E5C1B007-6A50-423E-AE33-93216522303A}"/>
    <cellStyle name="20% - Énfasis1 2 3 3 2 2 6" xfId="32708" xr:uid="{7AA59A78-4B4E-404C-9C03-C05053D2AB1E}"/>
    <cellStyle name="20% - Énfasis1 2 3 3 2 3" xfId="2789" xr:uid="{C95A5633-89B3-4365-8AF8-12793E0E4FB2}"/>
    <cellStyle name="20% - Énfasis1 2 3 3 2 3 2" xfId="6649" xr:uid="{AB0592A1-459F-40EA-9E31-ACEAD92B3630}"/>
    <cellStyle name="20% - Énfasis1 2 3 3 2 3 2 2" xfId="14370" xr:uid="{394FE709-521E-4FE0-BFD5-CA6A1D3A3789}"/>
    <cellStyle name="20% - Énfasis1 2 3 3 2 3 2 2 2" xfId="29812" xr:uid="{51963F34-D1C5-4EA4-A6FC-1C5BB7ADA9F9}"/>
    <cellStyle name="20% - Énfasis1 2 3 3 2 3 2 2 2 2" xfId="60696" xr:uid="{585CE516-74B2-4755-BE1E-74AE26B3CFA5}"/>
    <cellStyle name="20% - Énfasis1 2 3 3 2 3 2 2 3" xfId="45254" xr:uid="{426BFC1C-2BC3-49D4-9C7B-3F64C8E4B013}"/>
    <cellStyle name="20% - Énfasis1 2 3 3 2 3 2 3" xfId="22091" xr:uid="{4F4CA74E-3466-443B-95AC-9DB83DEC2BEA}"/>
    <cellStyle name="20% - Énfasis1 2 3 3 2 3 2 3 2" xfId="52975" xr:uid="{D45BA593-2898-44CC-9C31-46DAD7976F62}"/>
    <cellStyle name="20% - Énfasis1 2 3 3 2 3 2 4" xfId="37533" xr:uid="{78909AC8-30D0-44DB-8407-04C517996303}"/>
    <cellStyle name="20% - Énfasis1 2 3 3 2 3 3" xfId="10510" xr:uid="{D737C92F-2727-4A6A-9F24-8A92D7A81C02}"/>
    <cellStyle name="20% - Énfasis1 2 3 3 2 3 3 2" xfId="25952" xr:uid="{49C24208-E4B7-42AB-88E7-01DEE7C214D1}"/>
    <cellStyle name="20% - Énfasis1 2 3 3 2 3 3 2 2" xfId="56836" xr:uid="{AB21A718-854F-4F9C-89CC-41D78608709C}"/>
    <cellStyle name="20% - Énfasis1 2 3 3 2 3 3 3" xfId="41394" xr:uid="{3B79215B-872B-4E1F-922B-12E4762766AF}"/>
    <cellStyle name="20% - Énfasis1 2 3 3 2 3 4" xfId="18231" xr:uid="{3F709E0A-4FD9-4ECB-8CCF-836C9FD29303}"/>
    <cellStyle name="20% - Énfasis1 2 3 3 2 3 4 2" xfId="49115" xr:uid="{8B8A474B-9C7D-4030-844F-2F017EB7C1C2}"/>
    <cellStyle name="20% - Énfasis1 2 3 3 2 3 5" xfId="33673" xr:uid="{57D0B0FE-8153-4F96-BAEA-67629789E1EB}"/>
    <cellStyle name="20% - Énfasis1 2 3 3 2 4" xfId="4719" xr:uid="{47BA8172-20CE-4A62-8E61-6E10B4448FE8}"/>
    <cellStyle name="20% - Énfasis1 2 3 3 2 4 2" xfId="12440" xr:uid="{8DBE7CDA-AB27-4E51-B7A6-97071CF23DA8}"/>
    <cellStyle name="20% - Énfasis1 2 3 3 2 4 2 2" xfId="27882" xr:uid="{7AC4EFF9-EC19-4C52-80E1-B1ACCA679836}"/>
    <cellStyle name="20% - Énfasis1 2 3 3 2 4 2 2 2" xfId="58766" xr:uid="{AC56A5F4-9BDA-4624-8994-0C953E2DCEEA}"/>
    <cellStyle name="20% - Énfasis1 2 3 3 2 4 2 3" xfId="43324" xr:uid="{42C25A22-79D5-4425-8D2E-05F1E9022596}"/>
    <cellStyle name="20% - Énfasis1 2 3 3 2 4 3" xfId="20161" xr:uid="{1168402B-B32A-4A21-A02F-D473E2C32342}"/>
    <cellStyle name="20% - Énfasis1 2 3 3 2 4 3 2" xfId="51045" xr:uid="{31E1EBB5-A33A-4A80-B744-C0942DF6DEDE}"/>
    <cellStyle name="20% - Énfasis1 2 3 3 2 4 4" xfId="35603" xr:uid="{92B63BA2-F918-400E-AB77-F7260111D140}"/>
    <cellStyle name="20% - Énfasis1 2 3 3 2 5" xfId="8580" xr:uid="{56B60F97-8A6C-4E23-8232-92F5E8781DB9}"/>
    <cellStyle name="20% - Énfasis1 2 3 3 2 5 2" xfId="24022" xr:uid="{15406247-E165-4005-A4A9-503EAF1FD2B9}"/>
    <cellStyle name="20% - Énfasis1 2 3 3 2 5 2 2" xfId="54906" xr:uid="{52814883-998E-48D8-9A1F-902E2436F351}"/>
    <cellStyle name="20% - Énfasis1 2 3 3 2 5 3" xfId="39464" xr:uid="{FEFA2C5D-37A9-4D90-9293-34CBB9003809}"/>
    <cellStyle name="20% - Énfasis1 2 3 3 2 6" xfId="16301" xr:uid="{60ECC387-7744-4468-940F-461A6BF8C396}"/>
    <cellStyle name="20% - Énfasis1 2 3 3 2 6 2" xfId="47185" xr:uid="{625D484F-A073-4AF7-9D7A-B580643524DA}"/>
    <cellStyle name="20% - Énfasis1 2 3 3 2 7" xfId="31743" xr:uid="{9BB74B67-54D4-40F8-AE79-8D3BFA38D61D}"/>
    <cellStyle name="20% - Énfasis1 2 3 3 3" xfId="1341" xr:uid="{E0B4870B-FAF1-42B2-B06F-E0B73FD06DE5}"/>
    <cellStyle name="20% - Énfasis1 2 3 3 3 2" xfId="3271" xr:uid="{0DC1B363-301F-4E69-B584-DECE795E751F}"/>
    <cellStyle name="20% - Énfasis1 2 3 3 3 2 2" xfId="7131" xr:uid="{A26903A6-1B58-444F-8D5F-37C0CB52924F}"/>
    <cellStyle name="20% - Énfasis1 2 3 3 3 2 2 2" xfId="14852" xr:uid="{4CEE07A7-F03D-4F02-B702-FF90489837BE}"/>
    <cellStyle name="20% - Énfasis1 2 3 3 3 2 2 2 2" xfId="30294" xr:uid="{730FC1BB-C53B-49C5-9C7A-C0BF6C5FD9DB}"/>
    <cellStyle name="20% - Énfasis1 2 3 3 3 2 2 2 2 2" xfId="61178" xr:uid="{96FE506F-1332-475E-B93B-64373C52BDB1}"/>
    <cellStyle name="20% - Énfasis1 2 3 3 3 2 2 2 3" xfId="45736" xr:uid="{893A9AE8-EB39-4F3B-A393-A81B85FF9DD5}"/>
    <cellStyle name="20% - Énfasis1 2 3 3 3 2 2 3" xfId="22573" xr:uid="{560E10F3-992C-4501-870A-29C1DCBBA76F}"/>
    <cellStyle name="20% - Énfasis1 2 3 3 3 2 2 3 2" xfId="53457" xr:uid="{5E9CA09A-63AC-4BF5-A76F-AAA135385B6A}"/>
    <cellStyle name="20% - Énfasis1 2 3 3 3 2 2 4" xfId="38015" xr:uid="{219304DD-F9FC-4105-8FFB-A9578D2863B5}"/>
    <cellStyle name="20% - Énfasis1 2 3 3 3 2 3" xfId="10992" xr:uid="{4267A3B2-70E4-4B2B-8B52-026A5FD3FCD6}"/>
    <cellStyle name="20% - Énfasis1 2 3 3 3 2 3 2" xfId="26434" xr:uid="{FF719208-8A1A-4409-9CFE-42FE0F2953FD}"/>
    <cellStyle name="20% - Énfasis1 2 3 3 3 2 3 2 2" xfId="57318" xr:uid="{4729D929-C10C-45D6-B62B-4CA8EBF91749}"/>
    <cellStyle name="20% - Énfasis1 2 3 3 3 2 3 3" xfId="41876" xr:uid="{DE5FFC0E-3A74-4B59-9AA0-F15681F2E59E}"/>
    <cellStyle name="20% - Énfasis1 2 3 3 3 2 4" xfId="18713" xr:uid="{53A650C8-6499-4417-BEE3-5F5AA952B7C0}"/>
    <cellStyle name="20% - Énfasis1 2 3 3 3 2 4 2" xfId="49597" xr:uid="{9999C0E9-6177-445A-8E27-45D3392EB5E0}"/>
    <cellStyle name="20% - Énfasis1 2 3 3 3 2 5" xfId="34155" xr:uid="{51E0F905-F07C-4ABC-B9E9-FE7C43CFAD45}"/>
    <cellStyle name="20% - Énfasis1 2 3 3 3 3" xfId="5201" xr:uid="{B922BBF0-B980-4244-A567-D1F01AAB5E32}"/>
    <cellStyle name="20% - Énfasis1 2 3 3 3 3 2" xfId="12922" xr:uid="{F3FC7208-AFF2-475B-AEF7-5FE52AEB1155}"/>
    <cellStyle name="20% - Énfasis1 2 3 3 3 3 2 2" xfId="28364" xr:uid="{4E6CEDED-489F-4203-9D9F-996E2EEA10DB}"/>
    <cellStyle name="20% - Énfasis1 2 3 3 3 3 2 2 2" xfId="59248" xr:uid="{6364EB37-9FD0-43A8-A1C5-7B89DD955F48}"/>
    <cellStyle name="20% - Énfasis1 2 3 3 3 3 2 3" xfId="43806" xr:uid="{B06B4448-215E-4831-9C6F-3AB8A420E693}"/>
    <cellStyle name="20% - Énfasis1 2 3 3 3 3 3" xfId="20643" xr:uid="{2A9F80D2-F4A3-49E4-971F-D5770AA215CE}"/>
    <cellStyle name="20% - Énfasis1 2 3 3 3 3 3 2" xfId="51527" xr:uid="{B9482805-1ED5-45FC-A4ED-B5A91FD6ECFC}"/>
    <cellStyle name="20% - Énfasis1 2 3 3 3 3 4" xfId="36085" xr:uid="{26369B42-D11E-4D1A-A4AD-9564E568CA9C}"/>
    <cellStyle name="20% - Énfasis1 2 3 3 3 4" xfId="9062" xr:uid="{836DF476-7F8C-4C40-9F27-F81D58EC7B05}"/>
    <cellStyle name="20% - Énfasis1 2 3 3 3 4 2" xfId="24504" xr:uid="{88D36F2D-E5FA-44E9-8FCD-DA18E59669AE}"/>
    <cellStyle name="20% - Énfasis1 2 3 3 3 4 2 2" xfId="55388" xr:uid="{F99AE7FB-DE38-4CCC-AC30-0ADD829F139C}"/>
    <cellStyle name="20% - Énfasis1 2 3 3 3 4 3" xfId="39946" xr:uid="{01CC0CF3-F0D0-4A1D-852B-B9AC90BCF43E}"/>
    <cellStyle name="20% - Énfasis1 2 3 3 3 5" xfId="16783" xr:uid="{8718E094-D244-48FC-9578-73FD765F0D27}"/>
    <cellStyle name="20% - Énfasis1 2 3 3 3 5 2" xfId="47667" xr:uid="{189E8223-BE83-4122-9AD5-174B021EF44F}"/>
    <cellStyle name="20% - Énfasis1 2 3 3 3 6" xfId="32225" xr:uid="{356F53F3-3E0C-4930-A0DE-FE617B458D8C}"/>
    <cellStyle name="20% - Énfasis1 2 3 3 4" xfId="2306" xr:uid="{0CF11E57-748B-4770-9B99-5543533F6D17}"/>
    <cellStyle name="20% - Énfasis1 2 3 3 4 2" xfId="6166" xr:uid="{80341F2F-BBB2-4E88-B866-E7AC83044466}"/>
    <cellStyle name="20% - Énfasis1 2 3 3 4 2 2" xfId="13887" xr:uid="{F925E64A-A501-4AD0-A549-2394B751A442}"/>
    <cellStyle name="20% - Énfasis1 2 3 3 4 2 2 2" xfId="29329" xr:uid="{647F3A8E-11ED-4DB2-836C-EE140B045AE6}"/>
    <cellStyle name="20% - Énfasis1 2 3 3 4 2 2 2 2" xfId="60213" xr:uid="{0187DF83-3702-490E-AA6A-41A4F24E81C9}"/>
    <cellStyle name="20% - Énfasis1 2 3 3 4 2 2 3" xfId="44771" xr:uid="{338ABC07-322B-4ADD-BDB8-46C6E865C5E8}"/>
    <cellStyle name="20% - Énfasis1 2 3 3 4 2 3" xfId="21608" xr:uid="{7795D366-BF13-4EE5-B627-C42456A7C02A}"/>
    <cellStyle name="20% - Énfasis1 2 3 3 4 2 3 2" xfId="52492" xr:uid="{6DBB8E69-5E47-4404-AEB6-0E9D92510967}"/>
    <cellStyle name="20% - Énfasis1 2 3 3 4 2 4" xfId="37050" xr:uid="{5CF45C11-F2B3-4C43-975D-E2D5EC885061}"/>
    <cellStyle name="20% - Énfasis1 2 3 3 4 3" xfId="10027" xr:uid="{F332BBA1-E508-417E-937A-CD9A5EA8219D}"/>
    <cellStyle name="20% - Énfasis1 2 3 3 4 3 2" xfId="25469" xr:uid="{7191A910-02A2-488C-988F-C6BF9EA8FD81}"/>
    <cellStyle name="20% - Énfasis1 2 3 3 4 3 2 2" xfId="56353" xr:uid="{DAB16A77-23AE-4D92-877A-E7EE200BBE89}"/>
    <cellStyle name="20% - Énfasis1 2 3 3 4 3 3" xfId="40911" xr:uid="{E20887A2-2B94-4592-B8F3-3B19FCCF031C}"/>
    <cellStyle name="20% - Énfasis1 2 3 3 4 4" xfId="17748" xr:uid="{0488005C-01E5-42EB-BCB1-2973ACCE7286}"/>
    <cellStyle name="20% - Énfasis1 2 3 3 4 4 2" xfId="48632" xr:uid="{F18C8F0B-157E-417C-B06C-FC27B54497D7}"/>
    <cellStyle name="20% - Énfasis1 2 3 3 4 5" xfId="33190" xr:uid="{128AD84D-7A81-4828-823A-00FB4E652BB0}"/>
    <cellStyle name="20% - Énfasis1 2 3 3 5" xfId="4236" xr:uid="{7586C4FD-6C1E-4AB6-A362-FD59B3859AC2}"/>
    <cellStyle name="20% - Énfasis1 2 3 3 5 2" xfId="11957" xr:uid="{30DAC61C-E6C5-4C0C-8F1C-BD2359C03BD5}"/>
    <cellStyle name="20% - Énfasis1 2 3 3 5 2 2" xfId="27399" xr:uid="{F38C23A1-A837-49E6-A283-8D9B604257B7}"/>
    <cellStyle name="20% - Énfasis1 2 3 3 5 2 2 2" xfId="58283" xr:uid="{4A13E2F5-64A1-4B34-BF0B-2B8B0D4F79A8}"/>
    <cellStyle name="20% - Énfasis1 2 3 3 5 2 3" xfId="42841" xr:uid="{FA1307A8-F849-434C-9D88-ED438E9835E6}"/>
    <cellStyle name="20% - Énfasis1 2 3 3 5 3" xfId="19678" xr:uid="{9C73997A-7DD5-44CA-832F-B723BD35AC1E}"/>
    <cellStyle name="20% - Énfasis1 2 3 3 5 3 2" xfId="50562" xr:uid="{FA360CB4-57E0-4589-87C5-2AC8210A698B}"/>
    <cellStyle name="20% - Énfasis1 2 3 3 5 4" xfId="35120" xr:uid="{26480445-40D4-4049-97DB-B71A1C4ECDFB}"/>
    <cellStyle name="20% - Énfasis1 2 3 3 6" xfId="8097" xr:uid="{5E5B3E0A-64C1-40C9-94B4-7506FC9D4C12}"/>
    <cellStyle name="20% - Énfasis1 2 3 3 6 2" xfId="23539" xr:uid="{0FDFD432-8CE9-43B8-9ECB-0567CD64DA55}"/>
    <cellStyle name="20% - Énfasis1 2 3 3 6 2 2" xfId="54423" xr:uid="{19B633E6-09F3-401B-BBD6-2601EF3F9F2F}"/>
    <cellStyle name="20% - Énfasis1 2 3 3 6 3" xfId="38981" xr:uid="{C46B6CBE-A9F4-4A8D-9CF5-3308C71DFF99}"/>
    <cellStyle name="20% - Énfasis1 2 3 3 7" xfId="15818" xr:uid="{B4B51674-E29A-44DC-B5BC-1ED0967EDD61}"/>
    <cellStyle name="20% - Énfasis1 2 3 3 7 2" xfId="46702" xr:uid="{DB00FF9F-8B04-4891-9CC6-6368C84C45DE}"/>
    <cellStyle name="20% - Énfasis1 2 3 3 8" xfId="31260" xr:uid="{E58E1C8C-1004-4F95-8712-22D2993AEB57}"/>
    <cellStyle name="20% - Énfasis1 2 3 4" xfId="618" xr:uid="{ACBA20A4-3A22-4B75-9AD4-E315EF3FFAF8}"/>
    <cellStyle name="20% - Énfasis1 2 3 4 2" xfId="1583" xr:uid="{9F59DF86-A1C9-497E-93C7-9228955EF249}"/>
    <cellStyle name="20% - Énfasis1 2 3 4 2 2" xfId="3513" xr:uid="{2763136F-47A6-457F-A29E-C25863AFD863}"/>
    <cellStyle name="20% - Énfasis1 2 3 4 2 2 2" xfId="7373" xr:uid="{965E072D-9887-42D1-BCDE-A8458E695994}"/>
    <cellStyle name="20% - Énfasis1 2 3 4 2 2 2 2" xfId="15094" xr:uid="{0B717DB8-CD5A-42D4-AE84-515B427A0524}"/>
    <cellStyle name="20% - Énfasis1 2 3 4 2 2 2 2 2" xfId="30536" xr:uid="{EBA28054-7B63-449E-BF04-14C39A5AA1FE}"/>
    <cellStyle name="20% - Énfasis1 2 3 4 2 2 2 2 2 2" xfId="61420" xr:uid="{F35E77D2-2867-4BDC-B656-87E32D745AFC}"/>
    <cellStyle name="20% - Énfasis1 2 3 4 2 2 2 2 3" xfId="45978" xr:uid="{D96DE92A-E151-483F-95EA-884CBEC45CD6}"/>
    <cellStyle name="20% - Énfasis1 2 3 4 2 2 2 3" xfId="22815" xr:uid="{F95690AD-0825-46B0-BC4A-E229AE230BB1}"/>
    <cellStyle name="20% - Énfasis1 2 3 4 2 2 2 3 2" xfId="53699" xr:uid="{D7C3D9B3-350D-48E7-84C4-E71C11B99DE5}"/>
    <cellStyle name="20% - Énfasis1 2 3 4 2 2 2 4" xfId="38257" xr:uid="{9CB9EF80-DD57-46FA-B957-59E44CC29CD6}"/>
    <cellStyle name="20% - Énfasis1 2 3 4 2 2 3" xfId="11234" xr:uid="{0C33772C-FF1C-4CAD-B298-A363B3BAE7A1}"/>
    <cellStyle name="20% - Énfasis1 2 3 4 2 2 3 2" xfId="26676" xr:uid="{80C033CE-B8F7-46EC-95C8-6084AFCF7DC1}"/>
    <cellStyle name="20% - Énfasis1 2 3 4 2 2 3 2 2" xfId="57560" xr:uid="{514BBCE5-709A-4D64-AE5D-1A82754A7ACA}"/>
    <cellStyle name="20% - Énfasis1 2 3 4 2 2 3 3" xfId="42118" xr:uid="{FE114C01-D87B-400B-AE24-7C2A341D7A4C}"/>
    <cellStyle name="20% - Énfasis1 2 3 4 2 2 4" xfId="18955" xr:uid="{030DEC68-CACB-4713-9958-C29E8EC1626F}"/>
    <cellStyle name="20% - Énfasis1 2 3 4 2 2 4 2" xfId="49839" xr:uid="{90D95686-5AA2-483E-951C-7556FCE056D7}"/>
    <cellStyle name="20% - Énfasis1 2 3 4 2 2 5" xfId="34397" xr:uid="{641914C6-FE84-4372-A2DA-EADC4F948443}"/>
    <cellStyle name="20% - Énfasis1 2 3 4 2 3" xfId="5443" xr:uid="{46AF2CA0-810E-4E46-A93D-906AC3959848}"/>
    <cellStyle name="20% - Énfasis1 2 3 4 2 3 2" xfId="13164" xr:uid="{19871097-6DDD-49A8-9D15-71FE09E7BD28}"/>
    <cellStyle name="20% - Énfasis1 2 3 4 2 3 2 2" xfId="28606" xr:uid="{63777B06-7F50-4557-AD30-4AF51C880B9D}"/>
    <cellStyle name="20% - Énfasis1 2 3 4 2 3 2 2 2" xfId="59490" xr:uid="{48EF0E2D-D680-44AB-9A4B-3F1BF7DE6B01}"/>
    <cellStyle name="20% - Énfasis1 2 3 4 2 3 2 3" xfId="44048" xr:uid="{87EBAFC6-DB32-40E4-AF6D-E6D2C8970594}"/>
    <cellStyle name="20% - Énfasis1 2 3 4 2 3 3" xfId="20885" xr:uid="{89E446BC-45C6-4B0B-B10E-EB4CED1ED79A}"/>
    <cellStyle name="20% - Énfasis1 2 3 4 2 3 3 2" xfId="51769" xr:uid="{B1E83EA8-6626-4338-8973-7E01B291DC05}"/>
    <cellStyle name="20% - Énfasis1 2 3 4 2 3 4" xfId="36327" xr:uid="{CB3D2DA7-DDA1-4ABD-AF62-74A9DE7443C8}"/>
    <cellStyle name="20% - Énfasis1 2 3 4 2 4" xfId="9304" xr:uid="{6871091C-E3A5-4BAF-92DA-141CF7D6BD91}"/>
    <cellStyle name="20% - Énfasis1 2 3 4 2 4 2" xfId="24746" xr:uid="{8794CDEB-2192-42B5-9A3F-37EEC8F8F9AD}"/>
    <cellStyle name="20% - Énfasis1 2 3 4 2 4 2 2" xfId="55630" xr:uid="{245A095D-27A4-4811-B42B-016E9CEC35A8}"/>
    <cellStyle name="20% - Énfasis1 2 3 4 2 4 3" xfId="40188" xr:uid="{71C5E9C6-F9BE-4603-BB0F-DBE9A028E006}"/>
    <cellStyle name="20% - Énfasis1 2 3 4 2 5" xfId="17025" xr:uid="{2D5B3841-7D4A-43B1-883B-6686C4C44FA5}"/>
    <cellStyle name="20% - Énfasis1 2 3 4 2 5 2" xfId="47909" xr:uid="{CC5FE2AC-4AC3-459B-90DB-5BF14B99A8F9}"/>
    <cellStyle name="20% - Énfasis1 2 3 4 2 6" xfId="32467" xr:uid="{FFB1408B-096D-4B2E-B815-6493706E70C3}"/>
    <cellStyle name="20% - Énfasis1 2 3 4 3" xfId="2548" xr:uid="{BED5396B-681B-4D80-BE83-22EDA583572D}"/>
    <cellStyle name="20% - Énfasis1 2 3 4 3 2" xfId="6408" xr:uid="{F88DFCE6-6721-4DB8-BBBD-D9DB895A56C7}"/>
    <cellStyle name="20% - Énfasis1 2 3 4 3 2 2" xfId="14129" xr:uid="{CC44576D-2C18-405A-B2FC-4525AD19A065}"/>
    <cellStyle name="20% - Énfasis1 2 3 4 3 2 2 2" xfId="29571" xr:uid="{918032D8-B31E-4E92-9223-C564EE6B2679}"/>
    <cellStyle name="20% - Énfasis1 2 3 4 3 2 2 2 2" xfId="60455" xr:uid="{03B255C0-9A15-4549-8BB0-5B4F35C5897E}"/>
    <cellStyle name="20% - Énfasis1 2 3 4 3 2 2 3" xfId="45013" xr:uid="{69B841DA-EFF1-404F-A629-EFE902EA2073}"/>
    <cellStyle name="20% - Énfasis1 2 3 4 3 2 3" xfId="21850" xr:uid="{E4514F3B-C15B-4750-B9D4-5F2731D07761}"/>
    <cellStyle name="20% - Énfasis1 2 3 4 3 2 3 2" xfId="52734" xr:uid="{0D645EE3-62F5-449D-9ED1-2B518600963F}"/>
    <cellStyle name="20% - Énfasis1 2 3 4 3 2 4" xfId="37292" xr:uid="{5DDB3CF3-717A-41BE-8DD2-92110F163575}"/>
    <cellStyle name="20% - Énfasis1 2 3 4 3 3" xfId="10269" xr:uid="{9F33B0A9-AD82-4841-89DF-FEDF1112805E}"/>
    <cellStyle name="20% - Énfasis1 2 3 4 3 3 2" xfId="25711" xr:uid="{89E66BEF-0236-49FD-B3AC-ECF6183C24EB}"/>
    <cellStyle name="20% - Énfasis1 2 3 4 3 3 2 2" xfId="56595" xr:uid="{8157E376-7537-4FD5-8B0E-39FFB22B3022}"/>
    <cellStyle name="20% - Énfasis1 2 3 4 3 3 3" xfId="41153" xr:uid="{614C1903-2442-4BC7-9BCE-3605DADE4522}"/>
    <cellStyle name="20% - Énfasis1 2 3 4 3 4" xfId="17990" xr:uid="{174C4309-84AA-4F07-89A0-A160ACF23FD2}"/>
    <cellStyle name="20% - Énfasis1 2 3 4 3 4 2" xfId="48874" xr:uid="{1A00A427-9A0A-46ED-AF66-2A8284AFED31}"/>
    <cellStyle name="20% - Énfasis1 2 3 4 3 5" xfId="33432" xr:uid="{B9C33E68-D899-4691-A2F8-378219D6D25C}"/>
    <cellStyle name="20% - Énfasis1 2 3 4 4" xfId="4478" xr:uid="{6274ACE8-5C39-46BA-B494-0D8875EACE0E}"/>
    <cellStyle name="20% - Énfasis1 2 3 4 4 2" xfId="12199" xr:uid="{1995F8AB-3B9E-4C78-8697-05DD9C8276D9}"/>
    <cellStyle name="20% - Énfasis1 2 3 4 4 2 2" xfId="27641" xr:uid="{37A8EB63-D1E0-4100-A92D-DED947FD3B3B}"/>
    <cellStyle name="20% - Énfasis1 2 3 4 4 2 2 2" xfId="58525" xr:uid="{975CC357-0310-4A18-BF4E-85F2B465C0BD}"/>
    <cellStyle name="20% - Énfasis1 2 3 4 4 2 3" xfId="43083" xr:uid="{DE154698-450C-419C-A0F2-ECAA39C37EBB}"/>
    <cellStyle name="20% - Énfasis1 2 3 4 4 3" xfId="19920" xr:uid="{EC340EAC-DC65-4440-82AD-52F3A9ECAB3A}"/>
    <cellStyle name="20% - Énfasis1 2 3 4 4 3 2" xfId="50804" xr:uid="{663BDF5F-E000-45EA-ABDD-E0A97EB58268}"/>
    <cellStyle name="20% - Énfasis1 2 3 4 4 4" xfId="35362" xr:uid="{9A4031E0-23BF-4D48-882E-DC33A9E8F9D1}"/>
    <cellStyle name="20% - Énfasis1 2 3 4 5" xfId="8339" xr:uid="{51FD6C04-3581-4E2A-A372-20C70A6876EC}"/>
    <cellStyle name="20% - Énfasis1 2 3 4 5 2" xfId="23781" xr:uid="{AB237C4E-88B2-4F2F-9A8F-A8FFA741BB72}"/>
    <cellStyle name="20% - Énfasis1 2 3 4 5 2 2" xfId="54665" xr:uid="{3C2412F6-0B99-4C5B-81F4-6FBED259876A}"/>
    <cellStyle name="20% - Énfasis1 2 3 4 5 3" xfId="39223" xr:uid="{74B0F4EC-1D99-4766-B579-038C3639A992}"/>
    <cellStyle name="20% - Énfasis1 2 3 4 6" xfId="16060" xr:uid="{0949CF76-8060-4201-BBE6-C0A79CF55BB7}"/>
    <cellStyle name="20% - Énfasis1 2 3 4 6 2" xfId="46944" xr:uid="{35B0D947-A57A-4B85-985D-FDF335910295}"/>
    <cellStyle name="20% - Énfasis1 2 3 4 7" xfId="31502" xr:uid="{D7155A91-E981-4E6D-8DF2-F6463859F034}"/>
    <cellStyle name="20% - Énfasis1 2 3 5" xfId="1100" xr:uid="{CD7E302A-A9DF-4F04-98F9-235BD7A40CB4}"/>
    <cellStyle name="20% - Énfasis1 2 3 5 2" xfId="3030" xr:uid="{71E13AEF-ABB5-4905-B517-305AAEA59D96}"/>
    <cellStyle name="20% - Énfasis1 2 3 5 2 2" xfId="6890" xr:uid="{1F1EE724-026A-4C48-8024-918A3ED0F6BC}"/>
    <cellStyle name="20% - Énfasis1 2 3 5 2 2 2" xfId="14611" xr:uid="{5810EE2E-1CE7-42AB-9D5A-824B3DDEC77E}"/>
    <cellStyle name="20% - Énfasis1 2 3 5 2 2 2 2" xfId="30053" xr:uid="{2879A1BA-69FD-4B11-B1B4-A4EF9A95AE72}"/>
    <cellStyle name="20% - Énfasis1 2 3 5 2 2 2 2 2" xfId="60937" xr:uid="{A33891B6-78C0-4557-B429-33809C6E6071}"/>
    <cellStyle name="20% - Énfasis1 2 3 5 2 2 2 3" xfId="45495" xr:uid="{6E47C1AB-2442-4DE4-B1C0-724F6BDA09B7}"/>
    <cellStyle name="20% - Énfasis1 2 3 5 2 2 3" xfId="22332" xr:uid="{F856A5B4-9D83-496E-B312-FF9F4D164FF4}"/>
    <cellStyle name="20% - Énfasis1 2 3 5 2 2 3 2" xfId="53216" xr:uid="{9CFE4393-6C8F-4F65-A3C2-62743969F9D4}"/>
    <cellStyle name="20% - Énfasis1 2 3 5 2 2 4" xfId="37774" xr:uid="{E4BCEE5A-B09F-4C49-ADC8-5278D8445676}"/>
    <cellStyle name="20% - Énfasis1 2 3 5 2 3" xfId="10751" xr:uid="{ECEA5F76-9932-42B8-9FC8-DE6E49E94328}"/>
    <cellStyle name="20% - Énfasis1 2 3 5 2 3 2" xfId="26193" xr:uid="{442F2760-7589-484F-A7C3-D9D3ACDBC370}"/>
    <cellStyle name="20% - Énfasis1 2 3 5 2 3 2 2" xfId="57077" xr:uid="{6B67E1BE-4339-48C6-A13B-D9FE4B205FFE}"/>
    <cellStyle name="20% - Énfasis1 2 3 5 2 3 3" xfId="41635" xr:uid="{0E6A572D-3966-4CCD-A8AC-68CD4E86378B}"/>
    <cellStyle name="20% - Énfasis1 2 3 5 2 4" xfId="18472" xr:uid="{888A4295-FFB1-498F-B157-E9D6A6B07A37}"/>
    <cellStyle name="20% - Énfasis1 2 3 5 2 4 2" xfId="49356" xr:uid="{E18B75C7-0ECF-43B7-A81A-6A68E7316F75}"/>
    <cellStyle name="20% - Énfasis1 2 3 5 2 5" xfId="33914" xr:uid="{A3F462AE-4B19-4C49-8BED-6489375BE9C6}"/>
    <cellStyle name="20% - Énfasis1 2 3 5 3" xfId="4960" xr:uid="{9C0F75B4-8CBB-40F5-BFB8-241E80262A0D}"/>
    <cellStyle name="20% - Énfasis1 2 3 5 3 2" xfId="12681" xr:uid="{6468FF96-95C0-4ADD-80F5-147AD7923882}"/>
    <cellStyle name="20% - Énfasis1 2 3 5 3 2 2" xfId="28123" xr:uid="{C48585CB-F3EF-4555-B205-A2E0451785CC}"/>
    <cellStyle name="20% - Énfasis1 2 3 5 3 2 2 2" xfId="59007" xr:uid="{F7129044-D7FA-4CB2-8C5E-365AE57AD9B1}"/>
    <cellStyle name="20% - Énfasis1 2 3 5 3 2 3" xfId="43565" xr:uid="{355CFBA3-C1DC-46D2-A289-AB1B0E5E0B66}"/>
    <cellStyle name="20% - Énfasis1 2 3 5 3 3" xfId="20402" xr:uid="{48B4EBBF-A573-495B-BB6D-9F2EA17430A7}"/>
    <cellStyle name="20% - Énfasis1 2 3 5 3 3 2" xfId="51286" xr:uid="{B9D1D363-28A0-43E3-8D59-37E968179CAC}"/>
    <cellStyle name="20% - Énfasis1 2 3 5 3 4" xfId="35844" xr:uid="{1BAF91AF-4490-4F96-B2AD-9AA696FD67C3}"/>
    <cellStyle name="20% - Énfasis1 2 3 5 4" xfId="8821" xr:uid="{2EC273B5-7209-4E2D-B3CB-77C080575722}"/>
    <cellStyle name="20% - Énfasis1 2 3 5 4 2" xfId="24263" xr:uid="{0F265B38-6E02-4FF9-A402-3A879EB31E6F}"/>
    <cellStyle name="20% - Énfasis1 2 3 5 4 2 2" xfId="55147" xr:uid="{91D07000-2281-4D49-A1D9-636E05B61D21}"/>
    <cellStyle name="20% - Énfasis1 2 3 5 4 3" xfId="39705" xr:uid="{9D1B559D-7DCF-48D7-A9A5-CC5E313DF9DB}"/>
    <cellStyle name="20% - Énfasis1 2 3 5 5" xfId="16542" xr:uid="{3EBC5251-96D7-4FB5-90DF-5DEE0C4C9AF2}"/>
    <cellStyle name="20% - Énfasis1 2 3 5 5 2" xfId="47426" xr:uid="{A432D166-1998-42B5-BB94-AB8F3BC92DDD}"/>
    <cellStyle name="20% - Énfasis1 2 3 5 6" xfId="31984" xr:uid="{EE3E5D50-6CEF-494A-B6F3-32A840ED3E1E}"/>
    <cellStyle name="20% - Énfasis1 2 3 6" xfId="2065" xr:uid="{DFD1FF73-DCAF-4FC9-B79E-031671CFA21A}"/>
    <cellStyle name="20% - Énfasis1 2 3 6 2" xfId="5925" xr:uid="{6B4F61C9-1B83-4B81-AB7D-D6C0164010B0}"/>
    <cellStyle name="20% - Énfasis1 2 3 6 2 2" xfId="13646" xr:uid="{AD956700-219C-4CB5-9B84-449755B3EB20}"/>
    <cellStyle name="20% - Énfasis1 2 3 6 2 2 2" xfId="29088" xr:uid="{92FBAB37-EE10-470B-AAE7-4AA148455B2A}"/>
    <cellStyle name="20% - Énfasis1 2 3 6 2 2 2 2" xfId="59972" xr:uid="{72539A1F-E7AD-4357-A7B2-F0DCC2AF55E7}"/>
    <cellStyle name="20% - Énfasis1 2 3 6 2 2 3" xfId="44530" xr:uid="{2A45CD46-0117-423C-AB83-4928B40BEE55}"/>
    <cellStyle name="20% - Énfasis1 2 3 6 2 3" xfId="21367" xr:uid="{77329732-76CE-455D-B533-97EC843A4C15}"/>
    <cellStyle name="20% - Énfasis1 2 3 6 2 3 2" xfId="52251" xr:uid="{3CB981FA-ED2C-494D-8B8C-5B109E3057BC}"/>
    <cellStyle name="20% - Énfasis1 2 3 6 2 4" xfId="36809" xr:uid="{A73A48B1-1662-42E4-9355-8510CFEB09DC}"/>
    <cellStyle name="20% - Énfasis1 2 3 6 3" xfId="9786" xr:uid="{4E101B4D-0864-4075-B1F7-86BA9889B1B4}"/>
    <cellStyle name="20% - Énfasis1 2 3 6 3 2" xfId="25228" xr:uid="{330CF282-C05E-4118-B77C-D6734AC9AB7F}"/>
    <cellStyle name="20% - Énfasis1 2 3 6 3 2 2" xfId="56112" xr:uid="{E0396674-447E-41CF-ADFC-AA24B343049E}"/>
    <cellStyle name="20% - Énfasis1 2 3 6 3 3" xfId="40670" xr:uid="{31A9A9AA-3019-4EDB-B457-A13840F32FC5}"/>
    <cellStyle name="20% - Énfasis1 2 3 6 4" xfId="17507" xr:uid="{B92343BA-6C0C-413E-AC43-86FF22710BAF}"/>
    <cellStyle name="20% - Énfasis1 2 3 6 4 2" xfId="48391" xr:uid="{0D6307DE-C53B-4973-81CB-EF863C4CF2E7}"/>
    <cellStyle name="20% - Énfasis1 2 3 6 5" xfId="32949" xr:uid="{27A6720C-12DE-4979-996C-4E7652661CBB}"/>
    <cellStyle name="20% - Énfasis1 2 3 7" xfId="3995" xr:uid="{6285C8DC-26A5-45E7-916A-B81847260099}"/>
    <cellStyle name="20% - Énfasis1 2 3 7 2" xfId="11716" xr:uid="{BBE34424-D8BB-427F-BD17-BFE0A6F80A04}"/>
    <cellStyle name="20% - Énfasis1 2 3 7 2 2" xfId="27158" xr:uid="{0C5558C6-4AB8-409E-A507-4DC0823C4552}"/>
    <cellStyle name="20% - Énfasis1 2 3 7 2 2 2" xfId="58042" xr:uid="{E37B013C-206A-4892-8F86-8916C562D92D}"/>
    <cellStyle name="20% - Énfasis1 2 3 7 2 3" xfId="42600" xr:uid="{7BC6952E-05D3-4832-9769-6C5D7D67B84A}"/>
    <cellStyle name="20% - Énfasis1 2 3 7 3" xfId="19437" xr:uid="{07A40552-5906-4C73-8C24-1F60EDF52F10}"/>
    <cellStyle name="20% - Énfasis1 2 3 7 3 2" xfId="50321" xr:uid="{A3058971-6AFB-451D-A9E2-C5D112CD7636}"/>
    <cellStyle name="20% - Énfasis1 2 3 7 4" xfId="34879" xr:uid="{3979C007-EA11-40D4-875B-B170193FBD45}"/>
    <cellStyle name="20% - Énfasis1 2 3 8" xfId="7856" xr:uid="{3EEE2C8E-ADDC-492A-8CA7-4109C4D6C4D6}"/>
    <cellStyle name="20% - Énfasis1 2 3 8 2" xfId="23298" xr:uid="{4F625BAA-3E05-4694-99A4-33FDDC9DBCF6}"/>
    <cellStyle name="20% - Énfasis1 2 3 8 2 2" xfId="54182" xr:uid="{D49CF328-1889-4285-872D-81360081E7DF}"/>
    <cellStyle name="20% - Énfasis1 2 3 8 3" xfId="38740" xr:uid="{B8E0501F-F342-4E10-AE76-92CC6304BAE9}"/>
    <cellStyle name="20% - Énfasis1 2 3 9" xfId="15577" xr:uid="{FEB12E06-7998-4E18-9F0D-41B8ADC44DCA}"/>
    <cellStyle name="20% - Énfasis1 2 3 9 2" xfId="46461" xr:uid="{C21BBEC2-33CA-4F65-B2CE-A814524E5D86}"/>
    <cellStyle name="20% - Énfasis1 2 4" xfId="57" xr:uid="{38A0B730-E2D7-48EB-9330-7D5AE5874B44}"/>
    <cellStyle name="20% - Énfasis1 2 4 10" xfId="31020" xr:uid="{D066093F-148E-41BA-9270-28404B383538}"/>
    <cellStyle name="20% - Énfasis1 2 4 2" xfId="329" xr:uid="{91BB1DF9-1A23-485A-9BE3-62BF0369E98E}"/>
    <cellStyle name="20% - Énfasis1 2 4 2 2" xfId="572" xr:uid="{C4C5D243-DF32-4E60-B91A-0A9A0EBBFAB2}"/>
    <cellStyle name="20% - Énfasis1 2 4 2 2 2" xfId="1055" xr:uid="{59ADA8D0-090C-4F44-9C33-B0A3914F7219}"/>
    <cellStyle name="20% - Énfasis1 2 4 2 2 2 2" xfId="2020" xr:uid="{CFB654C5-ADB9-47DA-AB57-033CFD3B113C}"/>
    <cellStyle name="20% - Énfasis1 2 4 2 2 2 2 2" xfId="3950" xr:uid="{94054AB9-C246-4F0C-A785-674CC02AEFDA}"/>
    <cellStyle name="20% - Énfasis1 2 4 2 2 2 2 2 2" xfId="7810" xr:uid="{6025AEE0-5F84-475A-9847-F9ED3F978CDE}"/>
    <cellStyle name="20% - Énfasis1 2 4 2 2 2 2 2 2 2" xfId="15531" xr:uid="{BA949542-709D-4776-A2EB-5DC9E38AC2D7}"/>
    <cellStyle name="20% - Énfasis1 2 4 2 2 2 2 2 2 2 2" xfId="30973" xr:uid="{92607DC0-13A0-4C80-AFE6-BB64F76205F7}"/>
    <cellStyle name="20% - Énfasis1 2 4 2 2 2 2 2 2 2 2 2" xfId="61857" xr:uid="{37F175E7-D9D4-428A-935E-072C3A5CCF63}"/>
    <cellStyle name="20% - Énfasis1 2 4 2 2 2 2 2 2 2 3" xfId="46415" xr:uid="{3A0738BD-0628-4771-9E9C-346A062A08E5}"/>
    <cellStyle name="20% - Énfasis1 2 4 2 2 2 2 2 2 3" xfId="23252" xr:uid="{D2D72991-0000-4645-A2FC-039D35A9F5CF}"/>
    <cellStyle name="20% - Énfasis1 2 4 2 2 2 2 2 2 3 2" xfId="54136" xr:uid="{3AE46143-BB78-4E93-B040-1A77C9789A2C}"/>
    <cellStyle name="20% - Énfasis1 2 4 2 2 2 2 2 2 4" xfId="38694" xr:uid="{FBE28CC8-B6C7-45E1-8C8C-94E7F9A62529}"/>
    <cellStyle name="20% - Énfasis1 2 4 2 2 2 2 2 3" xfId="11671" xr:uid="{EF98E4E2-5DD3-49CD-A4ED-F2C8A662F2C5}"/>
    <cellStyle name="20% - Énfasis1 2 4 2 2 2 2 2 3 2" xfId="27113" xr:uid="{7B862D65-7AAE-46BC-AE46-165DBA023B25}"/>
    <cellStyle name="20% - Énfasis1 2 4 2 2 2 2 2 3 2 2" xfId="57997" xr:uid="{BC1F8054-78E9-47D7-BC79-8825BE5AF69C}"/>
    <cellStyle name="20% - Énfasis1 2 4 2 2 2 2 2 3 3" xfId="42555" xr:uid="{DB6C2A37-FA40-4934-A648-566267C6B377}"/>
    <cellStyle name="20% - Énfasis1 2 4 2 2 2 2 2 4" xfId="19392" xr:uid="{A705C758-5ED8-4EE0-B8C5-E03E07860667}"/>
    <cellStyle name="20% - Énfasis1 2 4 2 2 2 2 2 4 2" xfId="50276" xr:uid="{02589970-A919-470B-AC1D-2DAA5DC77FE5}"/>
    <cellStyle name="20% - Énfasis1 2 4 2 2 2 2 2 5" xfId="34834" xr:uid="{0C8EF112-5B47-40F1-8097-893F60BBCB1E}"/>
    <cellStyle name="20% - Énfasis1 2 4 2 2 2 2 3" xfId="5880" xr:uid="{F3F0802D-041C-4015-A95C-84B4DB856389}"/>
    <cellStyle name="20% - Énfasis1 2 4 2 2 2 2 3 2" xfId="13601" xr:uid="{4B477903-EEF7-4658-AC63-D054327206F3}"/>
    <cellStyle name="20% - Énfasis1 2 4 2 2 2 2 3 2 2" xfId="29043" xr:uid="{FD6D351D-85C3-4FAD-8170-BAC2D798B851}"/>
    <cellStyle name="20% - Énfasis1 2 4 2 2 2 2 3 2 2 2" xfId="59927" xr:uid="{36E34957-9903-4273-B350-3C5E7C573F21}"/>
    <cellStyle name="20% - Énfasis1 2 4 2 2 2 2 3 2 3" xfId="44485" xr:uid="{F6910D68-0613-48FA-996D-1786C4CBB133}"/>
    <cellStyle name="20% - Énfasis1 2 4 2 2 2 2 3 3" xfId="21322" xr:uid="{67D8D7A7-E0FB-41DB-B79E-165DE5923E3D}"/>
    <cellStyle name="20% - Énfasis1 2 4 2 2 2 2 3 3 2" xfId="52206" xr:uid="{7A81FCB1-D126-46B6-B295-AACBABEE0F72}"/>
    <cellStyle name="20% - Énfasis1 2 4 2 2 2 2 3 4" xfId="36764" xr:uid="{FAEE9562-8C52-410D-8A08-288C17DD0108}"/>
    <cellStyle name="20% - Énfasis1 2 4 2 2 2 2 4" xfId="9741" xr:uid="{1B93008E-AAAC-4CBF-B27A-0AF1143AD231}"/>
    <cellStyle name="20% - Énfasis1 2 4 2 2 2 2 4 2" xfId="25183" xr:uid="{BF52EBE8-1557-4CB8-A6F1-05FBEEF396C5}"/>
    <cellStyle name="20% - Énfasis1 2 4 2 2 2 2 4 2 2" xfId="56067" xr:uid="{1B12877C-E50D-4D93-A99B-7E421C5700E0}"/>
    <cellStyle name="20% - Énfasis1 2 4 2 2 2 2 4 3" xfId="40625" xr:uid="{D62C468E-E369-47E7-AFCA-8C0DCFE03231}"/>
    <cellStyle name="20% - Énfasis1 2 4 2 2 2 2 5" xfId="17462" xr:uid="{F7034308-9C10-4DCE-AA44-9ADA48F20CB3}"/>
    <cellStyle name="20% - Énfasis1 2 4 2 2 2 2 5 2" xfId="48346" xr:uid="{11F9C1AD-78CD-41A4-BA10-F212FFE8FCF0}"/>
    <cellStyle name="20% - Énfasis1 2 4 2 2 2 2 6" xfId="32904" xr:uid="{BA16B9D1-EF4F-4381-996A-64CF248B2346}"/>
    <cellStyle name="20% - Énfasis1 2 4 2 2 2 3" xfId="2985" xr:uid="{FFEA9AF9-0D62-4720-BB7E-B8633E30D338}"/>
    <cellStyle name="20% - Énfasis1 2 4 2 2 2 3 2" xfId="6845" xr:uid="{4503C05E-570A-4DDC-9573-F7032AD51D66}"/>
    <cellStyle name="20% - Énfasis1 2 4 2 2 2 3 2 2" xfId="14566" xr:uid="{484BA566-2FEE-46A2-8F32-526AFE49CD68}"/>
    <cellStyle name="20% - Énfasis1 2 4 2 2 2 3 2 2 2" xfId="30008" xr:uid="{41D18E5F-1114-4FE9-87CD-D2DFB1B31FB6}"/>
    <cellStyle name="20% - Énfasis1 2 4 2 2 2 3 2 2 2 2" xfId="60892" xr:uid="{00000284-D052-4A6D-882F-E92BE58A46E7}"/>
    <cellStyle name="20% - Énfasis1 2 4 2 2 2 3 2 2 3" xfId="45450" xr:uid="{1FDF86DA-8DFE-474A-BD19-107C8B871E00}"/>
    <cellStyle name="20% - Énfasis1 2 4 2 2 2 3 2 3" xfId="22287" xr:uid="{527D4B42-35C7-49F9-904A-64BA11529AA4}"/>
    <cellStyle name="20% - Énfasis1 2 4 2 2 2 3 2 3 2" xfId="53171" xr:uid="{10C0FB24-65F6-4CBF-B26C-1F279DAB0BA0}"/>
    <cellStyle name="20% - Énfasis1 2 4 2 2 2 3 2 4" xfId="37729" xr:uid="{2B75C50C-3321-46BA-ABCE-71145CE711D3}"/>
    <cellStyle name="20% - Énfasis1 2 4 2 2 2 3 3" xfId="10706" xr:uid="{9437F217-F8FC-4A4C-B79A-317810EE7D00}"/>
    <cellStyle name="20% - Énfasis1 2 4 2 2 2 3 3 2" xfId="26148" xr:uid="{CA6235F6-8CBF-4A71-9A0F-B722FB20B071}"/>
    <cellStyle name="20% - Énfasis1 2 4 2 2 2 3 3 2 2" xfId="57032" xr:uid="{D8401991-26C4-48F2-A3C1-D7835FD6B5BF}"/>
    <cellStyle name="20% - Énfasis1 2 4 2 2 2 3 3 3" xfId="41590" xr:uid="{A5EC6532-3D03-47C6-B109-7405281B421F}"/>
    <cellStyle name="20% - Énfasis1 2 4 2 2 2 3 4" xfId="18427" xr:uid="{2AD21D4A-6595-4709-A168-44E691D41855}"/>
    <cellStyle name="20% - Énfasis1 2 4 2 2 2 3 4 2" xfId="49311" xr:uid="{5CEB3754-3F3B-4CFB-B1CF-C76DFE76A7BC}"/>
    <cellStyle name="20% - Énfasis1 2 4 2 2 2 3 5" xfId="33869" xr:uid="{181AD9B1-8CED-4810-BC38-B0B589264242}"/>
    <cellStyle name="20% - Énfasis1 2 4 2 2 2 4" xfId="4915" xr:uid="{8040FE4E-5C04-4F33-BCA9-578D7FDA5057}"/>
    <cellStyle name="20% - Énfasis1 2 4 2 2 2 4 2" xfId="12636" xr:uid="{07283EEE-BF2F-4C55-A9A6-51B5F2D5E10D}"/>
    <cellStyle name="20% - Énfasis1 2 4 2 2 2 4 2 2" xfId="28078" xr:uid="{81C25CD6-EA3E-40E2-9951-88A338F146EC}"/>
    <cellStyle name="20% - Énfasis1 2 4 2 2 2 4 2 2 2" xfId="58962" xr:uid="{2CC58249-4F98-4C52-B0E7-E564667FFB19}"/>
    <cellStyle name="20% - Énfasis1 2 4 2 2 2 4 2 3" xfId="43520" xr:uid="{293B359C-B74D-4630-AF4B-02CB0566A3CB}"/>
    <cellStyle name="20% - Énfasis1 2 4 2 2 2 4 3" xfId="20357" xr:uid="{6D5D1357-5261-4509-AF75-F6358D030580}"/>
    <cellStyle name="20% - Énfasis1 2 4 2 2 2 4 3 2" xfId="51241" xr:uid="{29B1F35F-02AB-4EA6-816C-48DA15536CC1}"/>
    <cellStyle name="20% - Énfasis1 2 4 2 2 2 4 4" xfId="35799" xr:uid="{B1A6414E-7B4E-401B-A602-6E90BD96D035}"/>
    <cellStyle name="20% - Énfasis1 2 4 2 2 2 5" xfId="8776" xr:uid="{65ED0F58-CC08-4568-9BF2-03A521F9E6D2}"/>
    <cellStyle name="20% - Énfasis1 2 4 2 2 2 5 2" xfId="24218" xr:uid="{8C26CE04-3179-4B98-BA83-AA8C4AE18A14}"/>
    <cellStyle name="20% - Énfasis1 2 4 2 2 2 5 2 2" xfId="55102" xr:uid="{AECAA927-1495-4B3A-86DE-573C826BB7D5}"/>
    <cellStyle name="20% - Énfasis1 2 4 2 2 2 5 3" xfId="39660" xr:uid="{6E21B816-60D3-4BB7-89E4-599F2DCE250F}"/>
    <cellStyle name="20% - Énfasis1 2 4 2 2 2 6" xfId="16497" xr:uid="{6F99CDE1-2696-43FB-8A23-4AEC4C569809}"/>
    <cellStyle name="20% - Énfasis1 2 4 2 2 2 6 2" xfId="47381" xr:uid="{3FB28371-507D-4E6A-AF8C-6D2EF9C1BB0A}"/>
    <cellStyle name="20% - Énfasis1 2 4 2 2 2 7" xfId="31939" xr:uid="{704A6F0C-D6C9-4CD2-A170-28B738716949}"/>
    <cellStyle name="20% - Énfasis1 2 4 2 2 3" xfId="1537" xr:uid="{AD0D961C-04E9-47B9-9284-D2DDE6B789C3}"/>
    <cellStyle name="20% - Énfasis1 2 4 2 2 3 2" xfId="3467" xr:uid="{D8BA70E3-3730-4FCC-9297-7B4D3251E821}"/>
    <cellStyle name="20% - Énfasis1 2 4 2 2 3 2 2" xfId="7327" xr:uid="{8FCDC017-16C9-4490-B23B-2EBD16C80951}"/>
    <cellStyle name="20% - Énfasis1 2 4 2 2 3 2 2 2" xfId="15048" xr:uid="{65EF3557-AB42-496B-9522-F9560F3B02DA}"/>
    <cellStyle name="20% - Énfasis1 2 4 2 2 3 2 2 2 2" xfId="30490" xr:uid="{FB820BB1-08B3-4D08-8902-9EB321C6B20B}"/>
    <cellStyle name="20% - Énfasis1 2 4 2 2 3 2 2 2 2 2" xfId="61374" xr:uid="{F31AEF40-D7EE-455F-A7FA-7C79350A0231}"/>
    <cellStyle name="20% - Énfasis1 2 4 2 2 3 2 2 2 3" xfId="45932" xr:uid="{974C7644-69C9-49BA-8504-2A580F0EF4B4}"/>
    <cellStyle name="20% - Énfasis1 2 4 2 2 3 2 2 3" xfId="22769" xr:uid="{2A8C279B-C615-4E86-ADA0-EF3DFB1078D3}"/>
    <cellStyle name="20% - Énfasis1 2 4 2 2 3 2 2 3 2" xfId="53653" xr:uid="{368B44D8-F9C0-4587-8ED4-2A6198ADD00F}"/>
    <cellStyle name="20% - Énfasis1 2 4 2 2 3 2 2 4" xfId="38211" xr:uid="{AAC9462C-F787-46D8-A722-F98DA59D3264}"/>
    <cellStyle name="20% - Énfasis1 2 4 2 2 3 2 3" xfId="11188" xr:uid="{920F1522-F593-4041-B13A-831A65D4A7B2}"/>
    <cellStyle name="20% - Énfasis1 2 4 2 2 3 2 3 2" xfId="26630" xr:uid="{F2AE1EB3-ABE0-4F6E-860D-1C82D4E4FF60}"/>
    <cellStyle name="20% - Énfasis1 2 4 2 2 3 2 3 2 2" xfId="57514" xr:uid="{85F2ACBD-7EB8-45EB-B8F3-02BF7EBD5C21}"/>
    <cellStyle name="20% - Énfasis1 2 4 2 2 3 2 3 3" xfId="42072" xr:uid="{6EE8627D-D854-47E3-8B66-824AD9EEACA6}"/>
    <cellStyle name="20% - Énfasis1 2 4 2 2 3 2 4" xfId="18909" xr:uid="{8767190B-02E2-4A07-AD6C-45DD5544B9CE}"/>
    <cellStyle name="20% - Énfasis1 2 4 2 2 3 2 4 2" xfId="49793" xr:uid="{E00B9492-7CFD-489D-9BEB-F897B3E2B505}"/>
    <cellStyle name="20% - Énfasis1 2 4 2 2 3 2 5" xfId="34351" xr:uid="{28D213F0-76E7-438D-9A25-B181A04A6F02}"/>
    <cellStyle name="20% - Énfasis1 2 4 2 2 3 3" xfId="5397" xr:uid="{274CFA68-963E-489C-93F6-B7F684F4249C}"/>
    <cellStyle name="20% - Énfasis1 2 4 2 2 3 3 2" xfId="13118" xr:uid="{BA65D41A-6C7F-4BE9-86BD-283AA6817227}"/>
    <cellStyle name="20% - Énfasis1 2 4 2 2 3 3 2 2" xfId="28560" xr:uid="{9994BCF2-5031-4011-901E-8C29C236C216}"/>
    <cellStyle name="20% - Énfasis1 2 4 2 2 3 3 2 2 2" xfId="59444" xr:uid="{61BC8BFE-6E9F-457E-94CB-17A96D8B5594}"/>
    <cellStyle name="20% - Énfasis1 2 4 2 2 3 3 2 3" xfId="44002" xr:uid="{84980D9D-786F-4E31-A89C-26793579E5CD}"/>
    <cellStyle name="20% - Énfasis1 2 4 2 2 3 3 3" xfId="20839" xr:uid="{3D88F11A-863B-4CB3-B643-0550DEC1E4D2}"/>
    <cellStyle name="20% - Énfasis1 2 4 2 2 3 3 3 2" xfId="51723" xr:uid="{9C9B8B45-3D21-4643-91B2-8B756A2775C8}"/>
    <cellStyle name="20% - Énfasis1 2 4 2 2 3 3 4" xfId="36281" xr:uid="{6F63E395-6F6E-4AE8-932D-3BE9AA54D4C6}"/>
    <cellStyle name="20% - Énfasis1 2 4 2 2 3 4" xfId="9258" xr:uid="{68746B54-13AA-4425-BCB4-E5A6B1F74219}"/>
    <cellStyle name="20% - Énfasis1 2 4 2 2 3 4 2" xfId="24700" xr:uid="{9848EB59-0C68-4054-92DB-6B69DBCF996A}"/>
    <cellStyle name="20% - Énfasis1 2 4 2 2 3 4 2 2" xfId="55584" xr:uid="{E40A329D-2A02-455C-98CB-7B8C7CF0B983}"/>
    <cellStyle name="20% - Énfasis1 2 4 2 2 3 4 3" xfId="40142" xr:uid="{117ABC10-636D-4D03-83F5-17F49F0B92AE}"/>
    <cellStyle name="20% - Énfasis1 2 4 2 2 3 5" xfId="16979" xr:uid="{D318E686-98D9-40E7-8842-5B73AC22919D}"/>
    <cellStyle name="20% - Énfasis1 2 4 2 2 3 5 2" xfId="47863" xr:uid="{B24E0D55-FC72-4923-BE78-66A4310FF519}"/>
    <cellStyle name="20% - Énfasis1 2 4 2 2 3 6" xfId="32421" xr:uid="{EC27145B-BA8D-44BC-88EB-BFE8A9D5CEBA}"/>
    <cellStyle name="20% - Énfasis1 2 4 2 2 4" xfId="2502" xr:uid="{73173A91-D54D-49D5-AC89-B3EAB688E881}"/>
    <cellStyle name="20% - Énfasis1 2 4 2 2 4 2" xfId="6362" xr:uid="{C404DD4F-6A9F-4EEA-88BF-3E9E76E3CDE3}"/>
    <cellStyle name="20% - Énfasis1 2 4 2 2 4 2 2" xfId="14083" xr:uid="{6ACEECAB-3628-4E72-99C4-37641DE802F1}"/>
    <cellStyle name="20% - Énfasis1 2 4 2 2 4 2 2 2" xfId="29525" xr:uid="{FC62E7C7-6506-4157-8796-4ABA755FE145}"/>
    <cellStyle name="20% - Énfasis1 2 4 2 2 4 2 2 2 2" xfId="60409" xr:uid="{44F36972-5956-4574-BC59-FFB7E04E9750}"/>
    <cellStyle name="20% - Énfasis1 2 4 2 2 4 2 2 3" xfId="44967" xr:uid="{5504BC20-7255-4F98-80CA-E1DF57A2CD81}"/>
    <cellStyle name="20% - Énfasis1 2 4 2 2 4 2 3" xfId="21804" xr:uid="{C680BEF5-C791-4898-BBE8-5697607D3194}"/>
    <cellStyle name="20% - Énfasis1 2 4 2 2 4 2 3 2" xfId="52688" xr:uid="{62D3BCEE-C0E9-48F7-A100-6EB878EBB1E3}"/>
    <cellStyle name="20% - Énfasis1 2 4 2 2 4 2 4" xfId="37246" xr:uid="{98BCD8E9-0334-4540-92FA-45E49B00266C}"/>
    <cellStyle name="20% - Énfasis1 2 4 2 2 4 3" xfId="10223" xr:uid="{F8FE5745-CB0E-4D97-BC86-3F8A96557C49}"/>
    <cellStyle name="20% - Énfasis1 2 4 2 2 4 3 2" xfId="25665" xr:uid="{AA2B9046-573A-4B4E-B4BE-0816A6CD03FA}"/>
    <cellStyle name="20% - Énfasis1 2 4 2 2 4 3 2 2" xfId="56549" xr:uid="{20B08D74-72C2-497E-BD14-A8D642ED7905}"/>
    <cellStyle name="20% - Énfasis1 2 4 2 2 4 3 3" xfId="41107" xr:uid="{95E8910D-0F19-4520-A08A-E112E3FABB7F}"/>
    <cellStyle name="20% - Énfasis1 2 4 2 2 4 4" xfId="17944" xr:uid="{CEA11BAC-AA72-4FA4-8890-1636DD28515F}"/>
    <cellStyle name="20% - Énfasis1 2 4 2 2 4 4 2" xfId="48828" xr:uid="{62A60084-0707-4042-8B08-C46A6166E1BF}"/>
    <cellStyle name="20% - Énfasis1 2 4 2 2 4 5" xfId="33386" xr:uid="{A7BEE433-8C57-41BD-A23C-704C3291BFBD}"/>
    <cellStyle name="20% - Énfasis1 2 4 2 2 5" xfId="4432" xr:uid="{9E9B9087-F778-4CD3-92C8-63C99A78EE4C}"/>
    <cellStyle name="20% - Énfasis1 2 4 2 2 5 2" xfId="12153" xr:uid="{A9E7B41A-8347-4B96-A5A9-AEDB70B5754A}"/>
    <cellStyle name="20% - Énfasis1 2 4 2 2 5 2 2" xfId="27595" xr:uid="{96E3BA60-B3B2-4E3D-9C44-FA6D0790BFA6}"/>
    <cellStyle name="20% - Énfasis1 2 4 2 2 5 2 2 2" xfId="58479" xr:uid="{40B8FD11-8D61-443A-BF22-332F9AAF4575}"/>
    <cellStyle name="20% - Énfasis1 2 4 2 2 5 2 3" xfId="43037" xr:uid="{73B0776C-7F31-4C7B-902A-162F2C2EF593}"/>
    <cellStyle name="20% - Énfasis1 2 4 2 2 5 3" xfId="19874" xr:uid="{25EA8685-B751-4D3B-99D4-8C87BFFC119C}"/>
    <cellStyle name="20% - Énfasis1 2 4 2 2 5 3 2" xfId="50758" xr:uid="{1C4B1BAE-623C-40ED-943D-E3F2729F4BBF}"/>
    <cellStyle name="20% - Énfasis1 2 4 2 2 5 4" xfId="35316" xr:uid="{5B584430-E76D-4741-8CB6-A9ECE1C6CAEF}"/>
    <cellStyle name="20% - Énfasis1 2 4 2 2 6" xfId="8293" xr:uid="{AAB40335-008F-43AB-B4F3-81AD6092819A}"/>
    <cellStyle name="20% - Énfasis1 2 4 2 2 6 2" xfId="23735" xr:uid="{90DFF276-8F57-4740-8453-49CF9261FD38}"/>
    <cellStyle name="20% - Énfasis1 2 4 2 2 6 2 2" xfId="54619" xr:uid="{DAF8458B-4568-4D9A-BC59-9F662B5BDD8D}"/>
    <cellStyle name="20% - Énfasis1 2 4 2 2 6 3" xfId="39177" xr:uid="{A78B61FE-8C85-4888-8DDC-05971A54EBDD}"/>
    <cellStyle name="20% - Énfasis1 2 4 2 2 7" xfId="16014" xr:uid="{BA6C688F-0E3D-488B-AD0D-FDED965F1319}"/>
    <cellStyle name="20% - Énfasis1 2 4 2 2 7 2" xfId="46898" xr:uid="{0F39DE54-AD7A-4F19-B912-4EFE601F3B43}"/>
    <cellStyle name="20% - Énfasis1 2 4 2 2 8" xfId="31456" xr:uid="{464C5118-6F06-4199-A6FA-90B24B37974E}"/>
    <cellStyle name="20% - Énfasis1 2 4 2 3" xfId="814" xr:uid="{6D3F560D-E9D0-4ADD-A6F1-9DD9EE4F2DD9}"/>
    <cellStyle name="20% - Énfasis1 2 4 2 3 2" xfId="1779" xr:uid="{2C498A3B-9DB7-4209-B35A-FD075320823D}"/>
    <cellStyle name="20% - Énfasis1 2 4 2 3 2 2" xfId="3709" xr:uid="{3B9CC85F-00BA-4B68-9BAD-3AAE9242FD08}"/>
    <cellStyle name="20% - Énfasis1 2 4 2 3 2 2 2" xfId="7569" xr:uid="{73EC1CF7-9710-4350-80C8-4CCA582BADE1}"/>
    <cellStyle name="20% - Énfasis1 2 4 2 3 2 2 2 2" xfId="15290" xr:uid="{E181C5D9-6ECA-4DC5-9EAA-E1BAC4173AA7}"/>
    <cellStyle name="20% - Énfasis1 2 4 2 3 2 2 2 2 2" xfId="30732" xr:uid="{6054CF49-26A6-41DB-98C4-8A1AEC9D9D66}"/>
    <cellStyle name="20% - Énfasis1 2 4 2 3 2 2 2 2 2 2" xfId="61616" xr:uid="{6F14B0A1-3759-494F-8918-07A8DA8808F0}"/>
    <cellStyle name="20% - Énfasis1 2 4 2 3 2 2 2 2 3" xfId="46174" xr:uid="{6AA72219-9B7F-448E-81FC-32F8F310B787}"/>
    <cellStyle name="20% - Énfasis1 2 4 2 3 2 2 2 3" xfId="23011" xr:uid="{ECEB8A8B-2920-42ED-9DFD-469FF7BCD389}"/>
    <cellStyle name="20% - Énfasis1 2 4 2 3 2 2 2 3 2" xfId="53895" xr:uid="{41943BB6-2B5B-4A68-9FCF-B6341D1F7193}"/>
    <cellStyle name="20% - Énfasis1 2 4 2 3 2 2 2 4" xfId="38453" xr:uid="{50CE1345-2BE9-4EE8-A7A6-682B7C9B976E}"/>
    <cellStyle name="20% - Énfasis1 2 4 2 3 2 2 3" xfId="11430" xr:uid="{F5A01934-CFD6-442F-BEF2-6634EAF2987B}"/>
    <cellStyle name="20% - Énfasis1 2 4 2 3 2 2 3 2" xfId="26872" xr:uid="{620BA000-5563-47EB-B408-33CBD23A65BA}"/>
    <cellStyle name="20% - Énfasis1 2 4 2 3 2 2 3 2 2" xfId="57756" xr:uid="{7CCE7323-8849-4A44-9D31-8EFAF13292B6}"/>
    <cellStyle name="20% - Énfasis1 2 4 2 3 2 2 3 3" xfId="42314" xr:uid="{AA4B79F5-48F5-4E84-B383-64F9988EEAA5}"/>
    <cellStyle name="20% - Énfasis1 2 4 2 3 2 2 4" xfId="19151" xr:uid="{8E74E79F-D731-4A56-A585-938642CCA272}"/>
    <cellStyle name="20% - Énfasis1 2 4 2 3 2 2 4 2" xfId="50035" xr:uid="{6C6F8B5C-1151-4E24-ADAA-F30FA451DFEB}"/>
    <cellStyle name="20% - Énfasis1 2 4 2 3 2 2 5" xfId="34593" xr:uid="{0685AE57-B981-43ED-B49F-5CB11C1B72BD}"/>
    <cellStyle name="20% - Énfasis1 2 4 2 3 2 3" xfId="5639" xr:uid="{5D9D5C10-DA92-495A-925D-C0EF8C7D9011}"/>
    <cellStyle name="20% - Énfasis1 2 4 2 3 2 3 2" xfId="13360" xr:uid="{5E6D647E-95A1-46FA-B42E-74EC60681250}"/>
    <cellStyle name="20% - Énfasis1 2 4 2 3 2 3 2 2" xfId="28802" xr:uid="{77908CA8-5E13-4CC6-97D1-7FE5E82DA087}"/>
    <cellStyle name="20% - Énfasis1 2 4 2 3 2 3 2 2 2" xfId="59686" xr:uid="{25B5EE96-CC08-41FD-AA90-F416A3452007}"/>
    <cellStyle name="20% - Énfasis1 2 4 2 3 2 3 2 3" xfId="44244" xr:uid="{1D4C0218-FD46-4978-9945-F1E4DB26D918}"/>
    <cellStyle name="20% - Énfasis1 2 4 2 3 2 3 3" xfId="21081" xr:uid="{1A094BC3-0C6F-4A6A-A51A-7E31E171D2E4}"/>
    <cellStyle name="20% - Énfasis1 2 4 2 3 2 3 3 2" xfId="51965" xr:uid="{ECFB792B-0165-495C-BDE1-33ACC761A332}"/>
    <cellStyle name="20% - Énfasis1 2 4 2 3 2 3 4" xfId="36523" xr:uid="{214BA35B-5291-4BED-856D-DA05887FB497}"/>
    <cellStyle name="20% - Énfasis1 2 4 2 3 2 4" xfId="9500" xr:uid="{1E1563EA-C758-4C46-979A-5F68549A274B}"/>
    <cellStyle name="20% - Énfasis1 2 4 2 3 2 4 2" xfId="24942" xr:uid="{E52C76B8-D5B4-4B5C-BD42-3431A18FBEDF}"/>
    <cellStyle name="20% - Énfasis1 2 4 2 3 2 4 2 2" xfId="55826" xr:uid="{8E924661-94A7-4E77-BC17-04C928A8AB4D}"/>
    <cellStyle name="20% - Énfasis1 2 4 2 3 2 4 3" xfId="40384" xr:uid="{BE32BF2D-6A48-44D7-84D9-B734D613A219}"/>
    <cellStyle name="20% - Énfasis1 2 4 2 3 2 5" xfId="17221" xr:uid="{59D69542-CAA7-4758-A3FB-C84C1F03A105}"/>
    <cellStyle name="20% - Énfasis1 2 4 2 3 2 5 2" xfId="48105" xr:uid="{75FD3F15-92DF-48D5-AA04-1F3EEC16960C}"/>
    <cellStyle name="20% - Énfasis1 2 4 2 3 2 6" xfId="32663" xr:uid="{AF642B1F-0766-443A-B931-C112C3C263F2}"/>
    <cellStyle name="20% - Énfasis1 2 4 2 3 3" xfId="2744" xr:uid="{AF89B930-7A13-4A30-9D30-A922C40943B2}"/>
    <cellStyle name="20% - Énfasis1 2 4 2 3 3 2" xfId="6604" xr:uid="{E36440C1-7E93-48E0-8D8F-AE27422F6D9C}"/>
    <cellStyle name="20% - Énfasis1 2 4 2 3 3 2 2" xfId="14325" xr:uid="{C84712B9-1581-4A7F-8AE3-99373396C45D}"/>
    <cellStyle name="20% - Énfasis1 2 4 2 3 3 2 2 2" xfId="29767" xr:uid="{9243C748-5B6A-4CFC-89F6-8D44C20562AC}"/>
    <cellStyle name="20% - Énfasis1 2 4 2 3 3 2 2 2 2" xfId="60651" xr:uid="{40D750BA-4B6E-4D14-ACED-003BBF0A682C}"/>
    <cellStyle name="20% - Énfasis1 2 4 2 3 3 2 2 3" xfId="45209" xr:uid="{9B9CD1E3-365E-4686-8545-9B8DC0017FDF}"/>
    <cellStyle name="20% - Énfasis1 2 4 2 3 3 2 3" xfId="22046" xr:uid="{E2645652-101E-4EFF-A6BB-210B33D1E424}"/>
    <cellStyle name="20% - Énfasis1 2 4 2 3 3 2 3 2" xfId="52930" xr:uid="{7FC8EEB4-B41C-4B1B-B81D-E6C57D0570DD}"/>
    <cellStyle name="20% - Énfasis1 2 4 2 3 3 2 4" xfId="37488" xr:uid="{99CBC3FA-88D3-44FA-9129-D3A0877FD3E0}"/>
    <cellStyle name="20% - Énfasis1 2 4 2 3 3 3" xfId="10465" xr:uid="{3D545277-06F0-40D2-8DF3-DBC53ED48C15}"/>
    <cellStyle name="20% - Énfasis1 2 4 2 3 3 3 2" xfId="25907" xr:uid="{8493429D-B234-4791-A013-6EAEC0D51A1A}"/>
    <cellStyle name="20% - Énfasis1 2 4 2 3 3 3 2 2" xfId="56791" xr:uid="{F63E1A84-8F1A-4627-8E83-C521081E3BEF}"/>
    <cellStyle name="20% - Énfasis1 2 4 2 3 3 3 3" xfId="41349" xr:uid="{1F74162E-217D-40E6-8DA0-0BC13BCE54BC}"/>
    <cellStyle name="20% - Énfasis1 2 4 2 3 3 4" xfId="18186" xr:uid="{6AC423A4-B9E2-4046-9932-B8C2497B1C08}"/>
    <cellStyle name="20% - Énfasis1 2 4 2 3 3 4 2" xfId="49070" xr:uid="{C8BC8F9E-6DF6-4B23-A540-CAC92F83F8F6}"/>
    <cellStyle name="20% - Énfasis1 2 4 2 3 3 5" xfId="33628" xr:uid="{E5CA2799-E29B-47BA-8E37-91B689D7C090}"/>
    <cellStyle name="20% - Énfasis1 2 4 2 3 4" xfId="4674" xr:uid="{281AE800-4CD9-4001-93BA-F705B451281A}"/>
    <cellStyle name="20% - Énfasis1 2 4 2 3 4 2" xfId="12395" xr:uid="{6D3B9C19-2DB8-4D40-AA77-4E32FD0D8355}"/>
    <cellStyle name="20% - Énfasis1 2 4 2 3 4 2 2" xfId="27837" xr:uid="{2EC0A070-7E27-4D4A-A2D3-BAA10A880515}"/>
    <cellStyle name="20% - Énfasis1 2 4 2 3 4 2 2 2" xfId="58721" xr:uid="{16C61EEA-F2A8-484A-B0B7-84E02D3D8D1B}"/>
    <cellStyle name="20% - Énfasis1 2 4 2 3 4 2 3" xfId="43279" xr:uid="{7A45543C-F448-4109-AEDF-76F534D6CEE0}"/>
    <cellStyle name="20% - Énfasis1 2 4 2 3 4 3" xfId="20116" xr:uid="{69805FAE-50C6-4641-818F-42E239D7F543}"/>
    <cellStyle name="20% - Énfasis1 2 4 2 3 4 3 2" xfId="51000" xr:uid="{ED981262-36F4-4536-80CB-B19CDDB281A9}"/>
    <cellStyle name="20% - Énfasis1 2 4 2 3 4 4" xfId="35558" xr:uid="{DD213018-18A1-4018-9E0D-413A068869A0}"/>
    <cellStyle name="20% - Énfasis1 2 4 2 3 5" xfId="8535" xr:uid="{2AEE5586-35B0-4B32-965B-E9A1A28DEBD8}"/>
    <cellStyle name="20% - Énfasis1 2 4 2 3 5 2" xfId="23977" xr:uid="{ACFE55B9-203E-4ADB-A3F0-4FA4E1528866}"/>
    <cellStyle name="20% - Énfasis1 2 4 2 3 5 2 2" xfId="54861" xr:uid="{769DBDAF-DC7A-46FA-886B-CBC3A00E1133}"/>
    <cellStyle name="20% - Énfasis1 2 4 2 3 5 3" xfId="39419" xr:uid="{98840D3A-F4CA-4824-BAF3-9129140C37F7}"/>
    <cellStyle name="20% - Énfasis1 2 4 2 3 6" xfId="16256" xr:uid="{F4030530-DC59-4775-AD03-E2416E51794C}"/>
    <cellStyle name="20% - Énfasis1 2 4 2 3 6 2" xfId="47140" xr:uid="{D1F57E0B-4E74-4A9C-9073-C06058C68ADF}"/>
    <cellStyle name="20% - Énfasis1 2 4 2 3 7" xfId="31698" xr:uid="{B316071F-4CFE-48E1-8DE2-83D5524B365F}"/>
    <cellStyle name="20% - Énfasis1 2 4 2 4" xfId="1296" xr:uid="{5D7ADD1F-95B2-4094-8715-CB637485DAC6}"/>
    <cellStyle name="20% - Énfasis1 2 4 2 4 2" xfId="3226" xr:uid="{A7D79B24-CE7C-4305-A37C-A952564A1F9C}"/>
    <cellStyle name="20% - Énfasis1 2 4 2 4 2 2" xfId="7086" xr:uid="{E4F15FD3-EEC0-49B0-9BED-B453A232A60F}"/>
    <cellStyle name="20% - Énfasis1 2 4 2 4 2 2 2" xfId="14807" xr:uid="{3FA2004F-239A-4C83-8F0A-36CA6488548A}"/>
    <cellStyle name="20% - Énfasis1 2 4 2 4 2 2 2 2" xfId="30249" xr:uid="{15F7D315-9FF5-4442-BC12-F7A3E9A82671}"/>
    <cellStyle name="20% - Énfasis1 2 4 2 4 2 2 2 2 2" xfId="61133" xr:uid="{B22BC157-F27A-4879-9C43-75C99A6135E0}"/>
    <cellStyle name="20% - Énfasis1 2 4 2 4 2 2 2 3" xfId="45691" xr:uid="{4282AB07-ADF0-41CF-8E42-2FC80BD6335A}"/>
    <cellStyle name="20% - Énfasis1 2 4 2 4 2 2 3" xfId="22528" xr:uid="{C7283F40-A1C7-45ED-B83E-CE54EA19685C}"/>
    <cellStyle name="20% - Énfasis1 2 4 2 4 2 2 3 2" xfId="53412" xr:uid="{8357D40F-C377-47B3-8574-F5F37F316574}"/>
    <cellStyle name="20% - Énfasis1 2 4 2 4 2 2 4" xfId="37970" xr:uid="{18D2A700-8039-4A43-8F9A-5AF480C67AB7}"/>
    <cellStyle name="20% - Énfasis1 2 4 2 4 2 3" xfId="10947" xr:uid="{BE0A41AB-22E3-41F8-B8E4-D7F181334D68}"/>
    <cellStyle name="20% - Énfasis1 2 4 2 4 2 3 2" xfId="26389" xr:uid="{E6B978A4-D589-4456-B98B-4EDD5F496F03}"/>
    <cellStyle name="20% - Énfasis1 2 4 2 4 2 3 2 2" xfId="57273" xr:uid="{91AF4728-4031-44EB-A98D-8CDAA72EAF60}"/>
    <cellStyle name="20% - Énfasis1 2 4 2 4 2 3 3" xfId="41831" xr:uid="{E90C26C0-7576-4866-BA75-7437CF2F08C6}"/>
    <cellStyle name="20% - Énfasis1 2 4 2 4 2 4" xfId="18668" xr:uid="{27F01497-42E4-4C64-8630-AF2EE542F1C1}"/>
    <cellStyle name="20% - Énfasis1 2 4 2 4 2 4 2" xfId="49552" xr:uid="{61608075-B2A4-4B11-B822-8051B7C2747F}"/>
    <cellStyle name="20% - Énfasis1 2 4 2 4 2 5" xfId="34110" xr:uid="{1DCD1EBF-6213-40D2-8F36-7FB65FBD1F1B}"/>
    <cellStyle name="20% - Énfasis1 2 4 2 4 3" xfId="5156" xr:uid="{1C300380-0664-4931-9EFA-00EFAE13AF39}"/>
    <cellStyle name="20% - Énfasis1 2 4 2 4 3 2" xfId="12877" xr:uid="{F9EBA7DB-DE77-4EC8-B076-5495AB67B491}"/>
    <cellStyle name="20% - Énfasis1 2 4 2 4 3 2 2" xfId="28319" xr:uid="{D7BFAD54-EE59-446D-A7FD-69E7290EDE80}"/>
    <cellStyle name="20% - Énfasis1 2 4 2 4 3 2 2 2" xfId="59203" xr:uid="{F21FCC8A-327A-43C2-B48E-6B564654E3E7}"/>
    <cellStyle name="20% - Énfasis1 2 4 2 4 3 2 3" xfId="43761" xr:uid="{F581BE6B-C8F9-4B6F-BB29-35CA0184C2BE}"/>
    <cellStyle name="20% - Énfasis1 2 4 2 4 3 3" xfId="20598" xr:uid="{8583177A-EB7C-49F3-A1F8-D7F03BE0B4BD}"/>
    <cellStyle name="20% - Énfasis1 2 4 2 4 3 3 2" xfId="51482" xr:uid="{5132F44A-ED68-4F2C-BDD5-850C515E833A}"/>
    <cellStyle name="20% - Énfasis1 2 4 2 4 3 4" xfId="36040" xr:uid="{1B7F1784-0C8A-44DB-B74D-9018CBC906BA}"/>
    <cellStyle name="20% - Énfasis1 2 4 2 4 4" xfId="9017" xr:uid="{0CCF24A5-B33B-490F-991D-F2C4294A2C1B}"/>
    <cellStyle name="20% - Énfasis1 2 4 2 4 4 2" xfId="24459" xr:uid="{BA7BEFF1-E7B4-489D-B01E-11DED80B1B8D}"/>
    <cellStyle name="20% - Énfasis1 2 4 2 4 4 2 2" xfId="55343" xr:uid="{EC1646BA-5100-4C41-BF1E-DEB05F48EA96}"/>
    <cellStyle name="20% - Énfasis1 2 4 2 4 4 3" xfId="39901" xr:uid="{761D5254-AEB1-4135-8BB0-32A71F18E8AB}"/>
    <cellStyle name="20% - Énfasis1 2 4 2 4 5" xfId="16738" xr:uid="{8F418DBB-4BAB-47A8-AA5E-42A7140E50A1}"/>
    <cellStyle name="20% - Énfasis1 2 4 2 4 5 2" xfId="47622" xr:uid="{E125504B-0AFA-4D59-A41C-9DD41979208B}"/>
    <cellStyle name="20% - Énfasis1 2 4 2 4 6" xfId="32180" xr:uid="{6A5DD090-0131-45A6-85B4-6A2698A3DC01}"/>
    <cellStyle name="20% - Énfasis1 2 4 2 5" xfId="2261" xr:uid="{4E44F0A3-7ED2-4746-BAD9-4785717F986C}"/>
    <cellStyle name="20% - Énfasis1 2 4 2 5 2" xfId="6121" xr:uid="{597BD039-4A30-41F3-8BAE-BEEE5C721569}"/>
    <cellStyle name="20% - Énfasis1 2 4 2 5 2 2" xfId="13842" xr:uid="{A1A7A744-CACC-4254-897E-B1199CAD7BA6}"/>
    <cellStyle name="20% - Énfasis1 2 4 2 5 2 2 2" xfId="29284" xr:uid="{BB885ADB-5FFC-4EE9-8C99-D20CE3B770F1}"/>
    <cellStyle name="20% - Énfasis1 2 4 2 5 2 2 2 2" xfId="60168" xr:uid="{327F1C72-2AE5-49F2-B1CF-A63E723E43B7}"/>
    <cellStyle name="20% - Énfasis1 2 4 2 5 2 2 3" xfId="44726" xr:uid="{C1AC48A5-5052-4D06-9473-D1AF98B66806}"/>
    <cellStyle name="20% - Énfasis1 2 4 2 5 2 3" xfId="21563" xr:uid="{EC90A4A1-44D4-4FC1-A9E0-16623341D6E9}"/>
    <cellStyle name="20% - Énfasis1 2 4 2 5 2 3 2" xfId="52447" xr:uid="{14455E19-5E52-4D88-A7CF-21C8C3CF872C}"/>
    <cellStyle name="20% - Énfasis1 2 4 2 5 2 4" xfId="37005" xr:uid="{D792A821-79A6-4060-9515-43AC3F938DFA}"/>
    <cellStyle name="20% - Énfasis1 2 4 2 5 3" xfId="9982" xr:uid="{468CBCE2-6061-41FD-AC28-BCB9C8EB76F2}"/>
    <cellStyle name="20% - Énfasis1 2 4 2 5 3 2" xfId="25424" xr:uid="{E0C4EB68-D0C6-4AC1-B839-37FE1827EA98}"/>
    <cellStyle name="20% - Énfasis1 2 4 2 5 3 2 2" xfId="56308" xr:uid="{4F37479F-20DA-499F-B46D-529546315346}"/>
    <cellStyle name="20% - Énfasis1 2 4 2 5 3 3" xfId="40866" xr:uid="{2CB4D8B1-EE4C-417C-A27F-F681E543B74B}"/>
    <cellStyle name="20% - Énfasis1 2 4 2 5 4" xfId="17703" xr:uid="{62F7BB03-1A41-49D1-951E-3C8513EEF2E5}"/>
    <cellStyle name="20% - Énfasis1 2 4 2 5 4 2" xfId="48587" xr:uid="{A1265749-8D04-4DA7-9B4A-2AAA6B5707DB}"/>
    <cellStyle name="20% - Énfasis1 2 4 2 5 5" xfId="33145" xr:uid="{76400CD4-9FAE-4A7B-8803-97E36B3889C4}"/>
    <cellStyle name="20% - Énfasis1 2 4 2 6" xfId="4191" xr:uid="{7BD35DC3-1678-4674-A559-4D585BD01CFE}"/>
    <cellStyle name="20% - Énfasis1 2 4 2 6 2" xfId="11912" xr:uid="{41DFB89B-7B2F-4AB4-8C27-9DB2BEDF9C30}"/>
    <cellStyle name="20% - Énfasis1 2 4 2 6 2 2" xfId="27354" xr:uid="{193A2990-9116-42ED-9EC7-3DB55BFF7250}"/>
    <cellStyle name="20% - Énfasis1 2 4 2 6 2 2 2" xfId="58238" xr:uid="{FE54B212-C302-4360-AA6F-2C75392202FA}"/>
    <cellStyle name="20% - Énfasis1 2 4 2 6 2 3" xfId="42796" xr:uid="{6C259138-913D-46FC-8F9A-35E96D0546D2}"/>
    <cellStyle name="20% - Énfasis1 2 4 2 6 3" xfId="19633" xr:uid="{416A9B22-1CD9-476A-87C9-6256B7A50CCD}"/>
    <cellStyle name="20% - Énfasis1 2 4 2 6 3 2" xfId="50517" xr:uid="{5E57EF4E-CE18-45D4-A871-3C4A1E829EA4}"/>
    <cellStyle name="20% - Énfasis1 2 4 2 6 4" xfId="35075" xr:uid="{E5EDD7E8-F92B-4A12-9198-2629124F67F2}"/>
    <cellStyle name="20% - Énfasis1 2 4 2 7" xfId="8052" xr:uid="{011CA533-3FC9-41A7-8780-2710D18F7319}"/>
    <cellStyle name="20% - Énfasis1 2 4 2 7 2" xfId="23494" xr:uid="{BC6698B6-284C-42B3-B31A-835DD2FA928E}"/>
    <cellStyle name="20% - Énfasis1 2 4 2 7 2 2" xfId="54378" xr:uid="{C9333338-5B23-48E5-ACD4-44BF6ADE315E}"/>
    <cellStyle name="20% - Énfasis1 2 4 2 7 3" xfId="38936" xr:uid="{12A80C12-4133-4FA1-837E-C4DA2D7CF2E7}"/>
    <cellStyle name="20% - Énfasis1 2 4 2 8" xfId="15773" xr:uid="{687657A0-5BA3-4575-9A1D-EC9CB8C5477D}"/>
    <cellStyle name="20% - Énfasis1 2 4 2 8 2" xfId="46657" xr:uid="{6B7BFDCC-3B76-4581-9EEB-4D11932B9730}"/>
    <cellStyle name="20% - Énfasis1 2 4 2 9" xfId="31215" xr:uid="{99AAED3D-9A9D-42DB-A972-7EF3E3EBB362}"/>
    <cellStyle name="20% - Énfasis1 2 4 3" xfId="376" xr:uid="{68EFEB02-D3FA-433D-8F6F-201DF0DE4C76}"/>
    <cellStyle name="20% - Énfasis1 2 4 3 2" xfId="860" xr:uid="{E991381B-2D32-4172-B12B-11A32DB511AB}"/>
    <cellStyle name="20% - Énfasis1 2 4 3 2 2" xfId="1825" xr:uid="{71648100-D838-4C61-869F-80FDFA949AB4}"/>
    <cellStyle name="20% - Énfasis1 2 4 3 2 2 2" xfId="3755" xr:uid="{657C9E1B-8FFB-48D0-845E-25256BEF10B0}"/>
    <cellStyle name="20% - Énfasis1 2 4 3 2 2 2 2" xfId="7615" xr:uid="{A289806B-3E25-40B4-9F21-B04E6DDE1271}"/>
    <cellStyle name="20% - Énfasis1 2 4 3 2 2 2 2 2" xfId="15336" xr:uid="{14FF84D0-BE58-48B8-AE7B-2FBF64CB464C}"/>
    <cellStyle name="20% - Énfasis1 2 4 3 2 2 2 2 2 2" xfId="30778" xr:uid="{B9DAD85C-19C1-4FAC-B5F1-F4211C351B63}"/>
    <cellStyle name="20% - Énfasis1 2 4 3 2 2 2 2 2 2 2" xfId="61662" xr:uid="{E4D7D473-8BC1-4800-8544-047B7F42ED2C}"/>
    <cellStyle name="20% - Énfasis1 2 4 3 2 2 2 2 2 3" xfId="46220" xr:uid="{A5AAE8B4-5514-4062-BF35-86624A2B41B5}"/>
    <cellStyle name="20% - Énfasis1 2 4 3 2 2 2 2 3" xfId="23057" xr:uid="{4D389204-FFBC-4236-83E3-B45286D58BBF}"/>
    <cellStyle name="20% - Énfasis1 2 4 3 2 2 2 2 3 2" xfId="53941" xr:uid="{2EB3E592-9C30-4079-98E0-F9E704D608D6}"/>
    <cellStyle name="20% - Énfasis1 2 4 3 2 2 2 2 4" xfId="38499" xr:uid="{99D9CEF7-CBCA-494F-9E7E-850079DA2343}"/>
    <cellStyle name="20% - Énfasis1 2 4 3 2 2 2 3" xfId="11476" xr:uid="{F300021C-B680-4595-9981-0DE08D6D8E26}"/>
    <cellStyle name="20% - Énfasis1 2 4 3 2 2 2 3 2" xfId="26918" xr:uid="{566FC4F2-2829-4318-A9B6-000A803F3643}"/>
    <cellStyle name="20% - Énfasis1 2 4 3 2 2 2 3 2 2" xfId="57802" xr:uid="{1F1329AF-D748-4953-90DE-44CD6B47129D}"/>
    <cellStyle name="20% - Énfasis1 2 4 3 2 2 2 3 3" xfId="42360" xr:uid="{EEDED49D-D0C3-41F9-BE2C-B7F61805754D}"/>
    <cellStyle name="20% - Énfasis1 2 4 3 2 2 2 4" xfId="19197" xr:uid="{BFC935CE-2EAB-412C-9973-EBC2F4ACAE8F}"/>
    <cellStyle name="20% - Énfasis1 2 4 3 2 2 2 4 2" xfId="50081" xr:uid="{7A27BA2B-031B-4196-8E7B-BB8174CA31E4}"/>
    <cellStyle name="20% - Énfasis1 2 4 3 2 2 2 5" xfId="34639" xr:uid="{49B5A73E-BCBE-40F6-9AD4-6DEC4F02B1E3}"/>
    <cellStyle name="20% - Énfasis1 2 4 3 2 2 3" xfId="5685" xr:uid="{2DDD4CC7-1523-4F3F-9405-350A952AB38F}"/>
    <cellStyle name="20% - Énfasis1 2 4 3 2 2 3 2" xfId="13406" xr:uid="{BAF72EAE-50AC-4163-AB5F-80E862197496}"/>
    <cellStyle name="20% - Énfasis1 2 4 3 2 2 3 2 2" xfId="28848" xr:uid="{4736B30F-A6A2-43B3-B821-1605CFD6736C}"/>
    <cellStyle name="20% - Énfasis1 2 4 3 2 2 3 2 2 2" xfId="59732" xr:uid="{C0CAD02E-3B1F-40E3-9BE7-237AC8708D5F}"/>
    <cellStyle name="20% - Énfasis1 2 4 3 2 2 3 2 3" xfId="44290" xr:uid="{8FC06423-9B85-4667-803D-B9F6CA346774}"/>
    <cellStyle name="20% - Énfasis1 2 4 3 2 2 3 3" xfId="21127" xr:uid="{C2982E77-4BFE-4311-8CC2-6083565353B5}"/>
    <cellStyle name="20% - Énfasis1 2 4 3 2 2 3 3 2" xfId="52011" xr:uid="{3C67C828-27BA-4E04-A503-92C761574400}"/>
    <cellStyle name="20% - Énfasis1 2 4 3 2 2 3 4" xfId="36569" xr:uid="{27B7F754-39ED-418A-934D-4E0C231918BF}"/>
    <cellStyle name="20% - Énfasis1 2 4 3 2 2 4" xfId="9546" xr:uid="{77C123E5-7BC4-4906-8259-73465DE9A9CE}"/>
    <cellStyle name="20% - Énfasis1 2 4 3 2 2 4 2" xfId="24988" xr:uid="{085674F6-E787-4CF2-B991-4C890E5DDB09}"/>
    <cellStyle name="20% - Énfasis1 2 4 3 2 2 4 2 2" xfId="55872" xr:uid="{6AAD3B59-30BC-4D59-AD07-191E17F98A67}"/>
    <cellStyle name="20% - Énfasis1 2 4 3 2 2 4 3" xfId="40430" xr:uid="{A010373C-23C3-4400-A143-BC0631219A32}"/>
    <cellStyle name="20% - Énfasis1 2 4 3 2 2 5" xfId="17267" xr:uid="{2268D204-6DE6-446E-882C-FEEDD192A980}"/>
    <cellStyle name="20% - Énfasis1 2 4 3 2 2 5 2" xfId="48151" xr:uid="{649C9505-1C25-4342-A1C8-8B4AF7337DE8}"/>
    <cellStyle name="20% - Énfasis1 2 4 3 2 2 6" xfId="32709" xr:uid="{052C76DE-4A94-4BD2-9315-C19F2711CEC3}"/>
    <cellStyle name="20% - Énfasis1 2 4 3 2 3" xfId="2790" xr:uid="{5D090A2C-84E5-4557-9603-EA35E8427FE4}"/>
    <cellStyle name="20% - Énfasis1 2 4 3 2 3 2" xfId="6650" xr:uid="{08B09F4F-1366-4D6F-A3EB-27D7D1B46ED2}"/>
    <cellStyle name="20% - Énfasis1 2 4 3 2 3 2 2" xfId="14371" xr:uid="{56B049E1-FE33-48D5-AF44-179AE72AB4E8}"/>
    <cellStyle name="20% - Énfasis1 2 4 3 2 3 2 2 2" xfId="29813" xr:uid="{D5AD1DEA-9B24-499D-BA78-BFE785040A1B}"/>
    <cellStyle name="20% - Énfasis1 2 4 3 2 3 2 2 2 2" xfId="60697" xr:uid="{FF922546-178C-4CC6-A69F-ED7E06E857F0}"/>
    <cellStyle name="20% - Énfasis1 2 4 3 2 3 2 2 3" xfId="45255" xr:uid="{B13DE426-182C-4908-9D69-BBFC763E938A}"/>
    <cellStyle name="20% - Énfasis1 2 4 3 2 3 2 3" xfId="22092" xr:uid="{D92C1572-DE72-421F-AE8D-BB30EBA16550}"/>
    <cellStyle name="20% - Énfasis1 2 4 3 2 3 2 3 2" xfId="52976" xr:uid="{E4A280CE-F1B4-4CD0-8FA0-288CBC672C3A}"/>
    <cellStyle name="20% - Énfasis1 2 4 3 2 3 2 4" xfId="37534" xr:uid="{672F34F7-9CD7-4E8A-8328-19172770B592}"/>
    <cellStyle name="20% - Énfasis1 2 4 3 2 3 3" xfId="10511" xr:uid="{FAF43CD9-EC67-4EAA-8BAB-461D77829070}"/>
    <cellStyle name="20% - Énfasis1 2 4 3 2 3 3 2" xfId="25953" xr:uid="{05E41345-96E8-48DC-8EA3-9F3F09A29944}"/>
    <cellStyle name="20% - Énfasis1 2 4 3 2 3 3 2 2" xfId="56837" xr:uid="{57F1F5DB-4492-4A8B-AD37-2A775B148867}"/>
    <cellStyle name="20% - Énfasis1 2 4 3 2 3 3 3" xfId="41395" xr:uid="{28EA2A40-2CF8-43AD-A5A6-CA6D7F4D06CB}"/>
    <cellStyle name="20% - Énfasis1 2 4 3 2 3 4" xfId="18232" xr:uid="{5253215C-04AF-44F1-ACEF-72038C9F4AA0}"/>
    <cellStyle name="20% - Énfasis1 2 4 3 2 3 4 2" xfId="49116" xr:uid="{E2F6AA33-60C5-4CDF-8BFA-8A8247AF23BE}"/>
    <cellStyle name="20% - Énfasis1 2 4 3 2 3 5" xfId="33674" xr:uid="{CE6FBDC4-6DDC-4817-B081-1AED5178E1BB}"/>
    <cellStyle name="20% - Énfasis1 2 4 3 2 4" xfId="4720" xr:uid="{136F9D01-99FF-4BB8-80AA-02BD465547D3}"/>
    <cellStyle name="20% - Énfasis1 2 4 3 2 4 2" xfId="12441" xr:uid="{3FA30A9D-9CDD-4980-BA1F-9F51FC12EE86}"/>
    <cellStyle name="20% - Énfasis1 2 4 3 2 4 2 2" xfId="27883" xr:uid="{231A0700-C393-4BD0-BF4B-6149400B40D0}"/>
    <cellStyle name="20% - Énfasis1 2 4 3 2 4 2 2 2" xfId="58767" xr:uid="{81E81620-D95E-4804-9D53-96A8240D1F23}"/>
    <cellStyle name="20% - Énfasis1 2 4 3 2 4 2 3" xfId="43325" xr:uid="{ECFE335C-5541-47B1-93AE-096EBB2A8A64}"/>
    <cellStyle name="20% - Énfasis1 2 4 3 2 4 3" xfId="20162" xr:uid="{25C6C699-A150-405B-A80E-0BDDEDFC5DC0}"/>
    <cellStyle name="20% - Énfasis1 2 4 3 2 4 3 2" xfId="51046" xr:uid="{D2D45A96-6964-4887-8EED-1099ACF09ED0}"/>
    <cellStyle name="20% - Énfasis1 2 4 3 2 4 4" xfId="35604" xr:uid="{260647BF-760E-47B4-A5ED-B2CA2707BAA9}"/>
    <cellStyle name="20% - Énfasis1 2 4 3 2 5" xfId="8581" xr:uid="{B1CE1532-CCBB-4FF0-9F28-8E107E3B07DB}"/>
    <cellStyle name="20% - Énfasis1 2 4 3 2 5 2" xfId="24023" xr:uid="{41C23A10-6E3F-4248-B9DA-A53A66878585}"/>
    <cellStyle name="20% - Énfasis1 2 4 3 2 5 2 2" xfId="54907" xr:uid="{72368B4C-306C-497A-B934-F2CCC41F62C9}"/>
    <cellStyle name="20% - Énfasis1 2 4 3 2 5 3" xfId="39465" xr:uid="{3A0C5669-4892-4E51-8B50-DC2F0C8C6A0A}"/>
    <cellStyle name="20% - Énfasis1 2 4 3 2 6" xfId="16302" xr:uid="{F80A2271-8BA8-41CE-BE03-4049151BB850}"/>
    <cellStyle name="20% - Énfasis1 2 4 3 2 6 2" xfId="47186" xr:uid="{74CFA76B-0C0C-4098-A6AE-A76894D9C727}"/>
    <cellStyle name="20% - Énfasis1 2 4 3 2 7" xfId="31744" xr:uid="{17932349-83CF-450B-9F36-B0AA0BF51070}"/>
    <cellStyle name="20% - Énfasis1 2 4 3 3" xfId="1342" xr:uid="{A4C81C59-F0DC-48B4-8BE3-DC817B18700F}"/>
    <cellStyle name="20% - Énfasis1 2 4 3 3 2" xfId="3272" xr:uid="{C438C52C-1509-4390-8B26-E69EA8BD731F}"/>
    <cellStyle name="20% - Énfasis1 2 4 3 3 2 2" xfId="7132" xr:uid="{AA6D3AE0-0F4F-4479-938D-3661C82D0C48}"/>
    <cellStyle name="20% - Énfasis1 2 4 3 3 2 2 2" xfId="14853" xr:uid="{09D4D7AA-5963-4029-B24B-EC69E7249B74}"/>
    <cellStyle name="20% - Énfasis1 2 4 3 3 2 2 2 2" xfId="30295" xr:uid="{6F3E9A11-B815-4160-9783-DE37623E0FBA}"/>
    <cellStyle name="20% - Énfasis1 2 4 3 3 2 2 2 2 2" xfId="61179" xr:uid="{1160E159-6EE2-4B84-9692-6F3CB06C458E}"/>
    <cellStyle name="20% - Énfasis1 2 4 3 3 2 2 2 3" xfId="45737" xr:uid="{D257ED80-D653-4494-A53B-AA9FF9DD5BBB}"/>
    <cellStyle name="20% - Énfasis1 2 4 3 3 2 2 3" xfId="22574" xr:uid="{50728EF2-5410-4503-BC6A-5D5EDD76D0EE}"/>
    <cellStyle name="20% - Énfasis1 2 4 3 3 2 2 3 2" xfId="53458" xr:uid="{FEC24ED1-E1BF-4943-B6A4-FF0930A8954A}"/>
    <cellStyle name="20% - Énfasis1 2 4 3 3 2 2 4" xfId="38016" xr:uid="{C4627A22-96B4-4C6C-B88D-67CB57B47E58}"/>
    <cellStyle name="20% - Énfasis1 2 4 3 3 2 3" xfId="10993" xr:uid="{0A392F36-83DA-4CE2-9C61-03B72B2F9A7E}"/>
    <cellStyle name="20% - Énfasis1 2 4 3 3 2 3 2" xfId="26435" xr:uid="{CF78D342-1AB8-4BBF-B210-552CC2BE0312}"/>
    <cellStyle name="20% - Énfasis1 2 4 3 3 2 3 2 2" xfId="57319" xr:uid="{8C30C44D-D2AA-4710-A73F-17AE0462D4CD}"/>
    <cellStyle name="20% - Énfasis1 2 4 3 3 2 3 3" xfId="41877" xr:uid="{B1EB766D-ED97-450C-85BD-5FCBC9DE76CB}"/>
    <cellStyle name="20% - Énfasis1 2 4 3 3 2 4" xfId="18714" xr:uid="{2A100A10-63CA-432D-8224-EC5E5FF4415A}"/>
    <cellStyle name="20% - Énfasis1 2 4 3 3 2 4 2" xfId="49598" xr:uid="{F22D6562-2A06-4DD0-83A3-4EC42BFB63E9}"/>
    <cellStyle name="20% - Énfasis1 2 4 3 3 2 5" xfId="34156" xr:uid="{F517DD12-26B6-42E0-A10D-3E6B347F1E10}"/>
    <cellStyle name="20% - Énfasis1 2 4 3 3 3" xfId="5202" xr:uid="{58E3A442-E603-4B08-951F-F2B60EA815C0}"/>
    <cellStyle name="20% - Énfasis1 2 4 3 3 3 2" xfId="12923" xr:uid="{80A070C7-6754-4469-9CC5-49BB30873BD7}"/>
    <cellStyle name="20% - Énfasis1 2 4 3 3 3 2 2" xfId="28365" xr:uid="{C3B42E48-4F82-4846-B0C2-BB9B31BE7855}"/>
    <cellStyle name="20% - Énfasis1 2 4 3 3 3 2 2 2" xfId="59249" xr:uid="{FD3F86D8-379B-4CA0-8E9E-706C85BBCF5E}"/>
    <cellStyle name="20% - Énfasis1 2 4 3 3 3 2 3" xfId="43807" xr:uid="{F668E5DE-DABC-45C2-AEF8-3F898534E633}"/>
    <cellStyle name="20% - Énfasis1 2 4 3 3 3 3" xfId="20644" xr:uid="{9E220E26-8336-434D-9336-659C191FE8F3}"/>
    <cellStyle name="20% - Énfasis1 2 4 3 3 3 3 2" xfId="51528" xr:uid="{0F1541F1-9EC6-4115-8E06-A3E924024A88}"/>
    <cellStyle name="20% - Énfasis1 2 4 3 3 3 4" xfId="36086" xr:uid="{6B3939DF-0F49-449D-8FCE-8A95BD28844D}"/>
    <cellStyle name="20% - Énfasis1 2 4 3 3 4" xfId="9063" xr:uid="{0683AB02-3EC2-4DB8-8200-63805BBBF369}"/>
    <cellStyle name="20% - Énfasis1 2 4 3 3 4 2" xfId="24505" xr:uid="{4F75576D-A1E7-4C35-AC3D-8F32960D4212}"/>
    <cellStyle name="20% - Énfasis1 2 4 3 3 4 2 2" xfId="55389" xr:uid="{E6DF849C-03D8-4C9E-8D9B-7A22DD0F9AA3}"/>
    <cellStyle name="20% - Énfasis1 2 4 3 3 4 3" xfId="39947" xr:uid="{CD59E087-E37B-40D4-8FBF-360C14DCFA93}"/>
    <cellStyle name="20% - Énfasis1 2 4 3 3 5" xfId="16784" xr:uid="{724DEF02-3FEA-4CA6-A3EA-3D74DB5E24D4}"/>
    <cellStyle name="20% - Énfasis1 2 4 3 3 5 2" xfId="47668" xr:uid="{C2B038C2-1515-4AE4-8B97-A652F04A4FE0}"/>
    <cellStyle name="20% - Énfasis1 2 4 3 3 6" xfId="32226" xr:uid="{14CC2952-38E7-4312-B737-699DE0F41577}"/>
    <cellStyle name="20% - Énfasis1 2 4 3 4" xfId="2307" xr:uid="{9A945962-D18B-4542-BB37-3BA34315884F}"/>
    <cellStyle name="20% - Énfasis1 2 4 3 4 2" xfId="6167" xr:uid="{C0006E47-8D6D-4A1D-923D-8FD21B292F16}"/>
    <cellStyle name="20% - Énfasis1 2 4 3 4 2 2" xfId="13888" xr:uid="{1B40FEFF-6060-48AC-8DAE-4562FC4D8F46}"/>
    <cellStyle name="20% - Énfasis1 2 4 3 4 2 2 2" xfId="29330" xr:uid="{98D6C435-1720-45A7-8B4A-D7A998C20840}"/>
    <cellStyle name="20% - Énfasis1 2 4 3 4 2 2 2 2" xfId="60214" xr:uid="{F7A06AF6-BAC6-4C83-868E-F46F7CDE91B1}"/>
    <cellStyle name="20% - Énfasis1 2 4 3 4 2 2 3" xfId="44772" xr:uid="{CDD2CE21-81D0-42FD-839B-0B8ABAB66349}"/>
    <cellStyle name="20% - Énfasis1 2 4 3 4 2 3" xfId="21609" xr:uid="{ED19A9F0-DFFE-4242-8518-72A9DADE02BF}"/>
    <cellStyle name="20% - Énfasis1 2 4 3 4 2 3 2" xfId="52493" xr:uid="{F532356C-5F3E-4430-A586-B0EFBF210D6D}"/>
    <cellStyle name="20% - Énfasis1 2 4 3 4 2 4" xfId="37051" xr:uid="{A0456CA5-6C60-4CFC-A81D-A7C2E66437CD}"/>
    <cellStyle name="20% - Énfasis1 2 4 3 4 3" xfId="10028" xr:uid="{CD0BDA7B-9D87-498F-86AF-BDF5EF64D9DC}"/>
    <cellStyle name="20% - Énfasis1 2 4 3 4 3 2" xfId="25470" xr:uid="{87829429-47A8-43C2-9C68-A9E9DAF2EF05}"/>
    <cellStyle name="20% - Énfasis1 2 4 3 4 3 2 2" xfId="56354" xr:uid="{A7052169-7E4B-4C63-A761-6E99376A68AD}"/>
    <cellStyle name="20% - Énfasis1 2 4 3 4 3 3" xfId="40912" xr:uid="{0DF727E3-B716-46D3-854F-3A4AF4C77AA7}"/>
    <cellStyle name="20% - Énfasis1 2 4 3 4 4" xfId="17749" xr:uid="{A9A4F344-221F-48F7-9D50-1D0B71E8080B}"/>
    <cellStyle name="20% - Énfasis1 2 4 3 4 4 2" xfId="48633" xr:uid="{8FC50471-C16A-4A8A-8125-C3AC0B076179}"/>
    <cellStyle name="20% - Énfasis1 2 4 3 4 5" xfId="33191" xr:uid="{C5939B3C-762C-4F46-850F-43CC78833CCD}"/>
    <cellStyle name="20% - Énfasis1 2 4 3 5" xfId="4237" xr:uid="{DED29AC7-E7AD-40EE-86E3-82E3C125AB24}"/>
    <cellStyle name="20% - Énfasis1 2 4 3 5 2" xfId="11958" xr:uid="{EAC491C5-3643-4FC0-A642-4C1C156B794E}"/>
    <cellStyle name="20% - Énfasis1 2 4 3 5 2 2" xfId="27400" xr:uid="{5A5BBB7B-E4D2-4B39-A737-F419E11E9D45}"/>
    <cellStyle name="20% - Énfasis1 2 4 3 5 2 2 2" xfId="58284" xr:uid="{2FD21D2B-6712-4844-A7AC-A2D74EB13738}"/>
    <cellStyle name="20% - Énfasis1 2 4 3 5 2 3" xfId="42842" xr:uid="{3D1956F1-689D-4EAA-8FA1-0E0FE9CE9EB7}"/>
    <cellStyle name="20% - Énfasis1 2 4 3 5 3" xfId="19679" xr:uid="{4FE36751-2023-4C70-94E8-D0CFFFC2C19E}"/>
    <cellStyle name="20% - Énfasis1 2 4 3 5 3 2" xfId="50563" xr:uid="{9DE8C04A-3B80-4A8F-A7B9-451A0A2E7045}"/>
    <cellStyle name="20% - Énfasis1 2 4 3 5 4" xfId="35121" xr:uid="{F06F85CB-FED6-4882-B023-F32CC04BC30A}"/>
    <cellStyle name="20% - Énfasis1 2 4 3 6" xfId="8098" xr:uid="{2D997384-8234-44BE-8F8B-DE05D32E607F}"/>
    <cellStyle name="20% - Énfasis1 2 4 3 6 2" xfId="23540" xr:uid="{F4D29571-DF2C-4213-BDE3-A0918E56C34F}"/>
    <cellStyle name="20% - Énfasis1 2 4 3 6 2 2" xfId="54424" xr:uid="{169819C9-0702-49E0-ABD5-887283E13F79}"/>
    <cellStyle name="20% - Énfasis1 2 4 3 6 3" xfId="38982" xr:uid="{68D6F1C5-DB8D-43FE-BEA0-25764C2A185B}"/>
    <cellStyle name="20% - Énfasis1 2 4 3 7" xfId="15819" xr:uid="{EAB8C440-71BF-44D8-883C-0890E80215D2}"/>
    <cellStyle name="20% - Énfasis1 2 4 3 7 2" xfId="46703" xr:uid="{301E2897-4A45-42B7-9D2E-C4328F08556D}"/>
    <cellStyle name="20% - Énfasis1 2 4 3 8" xfId="31261" xr:uid="{8C600590-4566-4AFD-B907-728F7BE2D1D9}"/>
    <cellStyle name="20% - Énfasis1 2 4 4" xfId="619" xr:uid="{C15525B4-059F-457A-9BD0-BB5D12B19393}"/>
    <cellStyle name="20% - Énfasis1 2 4 4 2" xfId="1584" xr:uid="{B5B23082-510B-40D8-85E1-B009D343FD34}"/>
    <cellStyle name="20% - Énfasis1 2 4 4 2 2" xfId="3514" xr:uid="{8FA41577-C6D5-440E-891F-8992CC0E915B}"/>
    <cellStyle name="20% - Énfasis1 2 4 4 2 2 2" xfId="7374" xr:uid="{45DBF022-C080-4DF6-8501-5F761BF7A43E}"/>
    <cellStyle name="20% - Énfasis1 2 4 4 2 2 2 2" xfId="15095" xr:uid="{891F1146-2DB2-4656-A659-2263C39A8CF0}"/>
    <cellStyle name="20% - Énfasis1 2 4 4 2 2 2 2 2" xfId="30537" xr:uid="{F7AF081A-8A48-4826-A5B1-E06EACCBF483}"/>
    <cellStyle name="20% - Énfasis1 2 4 4 2 2 2 2 2 2" xfId="61421" xr:uid="{8396B068-3E17-4B98-948F-D3BA3E3FEEF3}"/>
    <cellStyle name="20% - Énfasis1 2 4 4 2 2 2 2 3" xfId="45979" xr:uid="{4A6F7D7F-6B7D-40EB-8309-1E99F474FB26}"/>
    <cellStyle name="20% - Énfasis1 2 4 4 2 2 2 3" xfId="22816" xr:uid="{3638129B-D5FE-4599-AEE3-7AAD2B7BD250}"/>
    <cellStyle name="20% - Énfasis1 2 4 4 2 2 2 3 2" xfId="53700" xr:uid="{798BD51C-583B-4BDF-A864-3B7F70EB1C6D}"/>
    <cellStyle name="20% - Énfasis1 2 4 4 2 2 2 4" xfId="38258" xr:uid="{4071B59D-07C2-4602-B7B2-5A449131DF1A}"/>
    <cellStyle name="20% - Énfasis1 2 4 4 2 2 3" xfId="11235" xr:uid="{79AE15F5-8B42-4D36-94E0-0D6B4206C95E}"/>
    <cellStyle name="20% - Énfasis1 2 4 4 2 2 3 2" xfId="26677" xr:uid="{588D99DC-B64F-42F3-85B7-61A452EDCA5B}"/>
    <cellStyle name="20% - Énfasis1 2 4 4 2 2 3 2 2" xfId="57561" xr:uid="{53419100-9342-4C59-A721-D69F6A620670}"/>
    <cellStyle name="20% - Énfasis1 2 4 4 2 2 3 3" xfId="42119" xr:uid="{81C804D6-BA5A-43A5-8545-475FC5344C23}"/>
    <cellStyle name="20% - Énfasis1 2 4 4 2 2 4" xfId="18956" xr:uid="{C5D5DCC1-C047-487B-950C-80DB1F959EDF}"/>
    <cellStyle name="20% - Énfasis1 2 4 4 2 2 4 2" xfId="49840" xr:uid="{41138E8A-D2AC-4620-AFB7-C7B49E9F1E75}"/>
    <cellStyle name="20% - Énfasis1 2 4 4 2 2 5" xfId="34398" xr:uid="{B0B9573E-2B8E-4AF3-A38C-85ED31065BC1}"/>
    <cellStyle name="20% - Énfasis1 2 4 4 2 3" xfId="5444" xr:uid="{50EA4B6B-7E8E-4A65-9D70-FFC1CC2ACDA9}"/>
    <cellStyle name="20% - Énfasis1 2 4 4 2 3 2" xfId="13165" xr:uid="{8E7E3755-C5DF-4AF3-95D3-13FF528162D9}"/>
    <cellStyle name="20% - Énfasis1 2 4 4 2 3 2 2" xfId="28607" xr:uid="{85E23429-91B0-417B-9BAA-DC0FB8528022}"/>
    <cellStyle name="20% - Énfasis1 2 4 4 2 3 2 2 2" xfId="59491" xr:uid="{9089BDC0-F00B-4C59-9E1E-40E0DF14B6CF}"/>
    <cellStyle name="20% - Énfasis1 2 4 4 2 3 2 3" xfId="44049" xr:uid="{699188F4-44C0-42DF-BAE0-84B952A46502}"/>
    <cellStyle name="20% - Énfasis1 2 4 4 2 3 3" xfId="20886" xr:uid="{630F02C6-DC60-4DE3-842B-AA25B1CF57AF}"/>
    <cellStyle name="20% - Énfasis1 2 4 4 2 3 3 2" xfId="51770" xr:uid="{F260B63A-CAC9-4623-839F-45522AB4DF01}"/>
    <cellStyle name="20% - Énfasis1 2 4 4 2 3 4" xfId="36328" xr:uid="{5D47F186-2B1C-4B67-B002-D98F32560EC9}"/>
    <cellStyle name="20% - Énfasis1 2 4 4 2 4" xfId="9305" xr:uid="{51190FAE-0214-4EF1-AF01-6821E26A247A}"/>
    <cellStyle name="20% - Énfasis1 2 4 4 2 4 2" xfId="24747" xr:uid="{33E34B19-BED0-41E6-BEEF-9C40D9FAB3FA}"/>
    <cellStyle name="20% - Énfasis1 2 4 4 2 4 2 2" xfId="55631" xr:uid="{84A09CB6-E2D5-4C88-BAE3-13F9E3C10178}"/>
    <cellStyle name="20% - Énfasis1 2 4 4 2 4 3" xfId="40189" xr:uid="{8ECACE00-45B6-4C69-B053-262738415987}"/>
    <cellStyle name="20% - Énfasis1 2 4 4 2 5" xfId="17026" xr:uid="{6BD57F12-91BA-4AC4-92CA-19C2BC48762D}"/>
    <cellStyle name="20% - Énfasis1 2 4 4 2 5 2" xfId="47910" xr:uid="{51C8E42D-857B-4A93-A801-9ABCFA88B51C}"/>
    <cellStyle name="20% - Énfasis1 2 4 4 2 6" xfId="32468" xr:uid="{CF44FD20-9A25-44CB-9B5C-88B847D6B549}"/>
    <cellStyle name="20% - Énfasis1 2 4 4 3" xfId="2549" xr:uid="{5F59FB6F-69CF-4CDF-8FCC-16F1A926E321}"/>
    <cellStyle name="20% - Énfasis1 2 4 4 3 2" xfId="6409" xr:uid="{10C73D0A-D509-4836-BE0D-551A31BA3F29}"/>
    <cellStyle name="20% - Énfasis1 2 4 4 3 2 2" xfId="14130" xr:uid="{3FA99DF7-E428-450A-8D23-A9CBBC8914CD}"/>
    <cellStyle name="20% - Énfasis1 2 4 4 3 2 2 2" xfId="29572" xr:uid="{F683588B-098B-49A7-B724-0EB676942621}"/>
    <cellStyle name="20% - Énfasis1 2 4 4 3 2 2 2 2" xfId="60456" xr:uid="{86C1F3F9-CAF2-4D61-A2B4-0E2E43A792F8}"/>
    <cellStyle name="20% - Énfasis1 2 4 4 3 2 2 3" xfId="45014" xr:uid="{EF21D172-EEBB-43A7-9A93-DECD092DE116}"/>
    <cellStyle name="20% - Énfasis1 2 4 4 3 2 3" xfId="21851" xr:uid="{F76879C8-533E-4EB5-AA70-BFC829C72606}"/>
    <cellStyle name="20% - Énfasis1 2 4 4 3 2 3 2" xfId="52735" xr:uid="{F536250E-8634-42B5-B778-731B2C4EA2F9}"/>
    <cellStyle name="20% - Énfasis1 2 4 4 3 2 4" xfId="37293" xr:uid="{7C291A2B-6E4D-493E-AF2B-10D523A7E2E1}"/>
    <cellStyle name="20% - Énfasis1 2 4 4 3 3" xfId="10270" xr:uid="{90DA1251-6090-4FF2-8C2E-C166D26DFF3C}"/>
    <cellStyle name="20% - Énfasis1 2 4 4 3 3 2" xfId="25712" xr:uid="{DB768A78-DAA4-48A4-9D0E-0873BD536E2E}"/>
    <cellStyle name="20% - Énfasis1 2 4 4 3 3 2 2" xfId="56596" xr:uid="{23F445C6-FAB7-4422-9585-7C9AC1169F84}"/>
    <cellStyle name="20% - Énfasis1 2 4 4 3 3 3" xfId="41154" xr:uid="{7816D4DA-ACF7-46F5-A149-543FFA1BA537}"/>
    <cellStyle name="20% - Énfasis1 2 4 4 3 4" xfId="17991" xr:uid="{E9269F15-192C-41A7-8278-8907DB700363}"/>
    <cellStyle name="20% - Énfasis1 2 4 4 3 4 2" xfId="48875" xr:uid="{D1127F52-5FDE-40BD-A2E2-8783A263C0F5}"/>
    <cellStyle name="20% - Énfasis1 2 4 4 3 5" xfId="33433" xr:uid="{C636F59B-BE2D-40B2-99F6-49C111DB6A91}"/>
    <cellStyle name="20% - Énfasis1 2 4 4 4" xfId="4479" xr:uid="{74F6071E-1B5A-42EE-8623-C13036E94729}"/>
    <cellStyle name="20% - Énfasis1 2 4 4 4 2" xfId="12200" xr:uid="{57377515-9EA8-46F2-9EDB-44D945C48CFB}"/>
    <cellStyle name="20% - Énfasis1 2 4 4 4 2 2" xfId="27642" xr:uid="{DADE0CD3-07A2-401F-9EBC-B9951630DEF5}"/>
    <cellStyle name="20% - Énfasis1 2 4 4 4 2 2 2" xfId="58526" xr:uid="{F8ADF66C-008C-4EDA-82FA-8D2E7BD6B6DB}"/>
    <cellStyle name="20% - Énfasis1 2 4 4 4 2 3" xfId="43084" xr:uid="{62253956-6D02-41EC-95FB-E251030D7E8F}"/>
    <cellStyle name="20% - Énfasis1 2 4 4 4 3" xfId="19921" xr:uid="{98D4CEDA-1556-4FD4-9569-18A599A6FCE2}"/>
    <cellStyle name="20% - Énfasis1 2 4 4 4 3 2" xfId="50805" xr:uid="{9476E242-1405-41AF-8141-C3C5540EAEC8}"/>
    <cellStyle name="20% - Énfasis1 2 4 4 4 4" xfId="35363" xr:uid="{F1D93DB4-58E9-4947-850C-19C503D1D1DD}"/>
    <cellStyle name="20% - Énfasis1 2 4 4 5" xfId="8340" xr:uid="{89BE6094-8FCC-47CD-BC34-4DE35FA84B6F}"/>
    <cellStyle name="20% - Énfasis1 2 4 4 5 2" xfId="23782" xr:uid="{DF981496-133A-498F-B4C4-7D37F1C370FA}"/>
    <cellStyle name="20% - Énfasis1 2 4 4 5 2 2" xfId="54666" xr:uid="{645910C6-6202-4ABE-ADD3-2FCFE1546ABB}"/>
    <cellStyle name="20% - Énfasis1 2 4 4 5 3" xfId="39224" xr:uid="{52736A89-9789-4412-8C65-3748A502F129}"/>
    <cellStyle name="20% - Énfasis1 2 4 4 6" xfId="16061" xr:uid="{6D026DD5-683E-40D4-BF04-1399D2D04761}"/>
    <cellStyle name="20% - Énfasis1 2 4 4 6 2" xfId="46945" xr:uid="{FF885714-544D-4397-9139-E52406D625F8}"/>
    <cellStyle name="20% - Énfasis1 2 4 4 7" xfId="31503" xr:uid="{9E4ABAB9-4B73-4206-B2FA-BAB534472D1A}"/>
    <cellStyle name="20% - Énfasis1 2 4 5" xfId="1101" xr:uid="{8093353F-CD45-4EC5-BDFD-B1252E4AD74E}"/>
    <cellStyle name="20% - Énfasis1 2 4 5 2" xfId="3031" xr:uid="{BCB0F677-A8E7-4A3C-81C6-15165742F317}"/>
    <cellStyle name="20% - Énfasis1 2 4 5 2 2" xfId="6891" xr:uid="{9F55BF36-328B-44F6-9480-11A02F1F03C2}"/>
    <cellStyle name="20% - Énfasis1 2 4 5 2 2 2" xfId="14612" xr:uid="{20B606AE-EC6D-440B-9FDF-39FD7758A640}"/>
    <cellStyle name="20% - Énfasis1 2 4 5 2 2 2 2" xfId="30054" xr:uid="{D8123D2D-4991-412C-A2FD-4D9E54A2A680}"/>
    <cellStyle name="20% - Énfasis1 2 4 5 2 2 2 2 2" xfId="60938" xr:uid="{B9ABF41B-F9C9-4DB9-B618-EE5A3BBF6782}"/>
    <cellStyle name="20% - Énfasis1 2 4 5 2 2 2 3" xfId="45496" xr:uid="{D08CD733-E533-4054-B943-499AA1BA3A4F}"/>
    <cellStyle name="20% - Énfasis1 2 4 5 2 2 3" xfId="22333" xr:uid="{1D2C4163-E4E2-4E81-815B-029D07EAD74D}"/>
    <cellStyle name="20% - Énfasis1 2 4 5 2 2 3 2" xfId="53217" xr:uid="{8F86A395-143D-4656-9492-6033A3D8DCA5}"/>
    <cellStyle name="20% - Énfasis1 2 4 5 2 2 4" xfId="37775" xr:uid="{10D9933E-E658-4260-A332-B05CBF450EBD}"/>
    <cellStyle name="20% - Énfasis1 2 4 5 2 3" xfId="10752" xr:uid="{CCB9A9C7-43A8-4563-AB97-8D08BD611F43}"/>
    <cellStyle name="20% - Énfasis1 2 4 5 2 3 2" xfId="26194" xr:uid="{764C836E-6F90-4F8B-8F02-21035E4B8A73}"/>
    <cellStyle name="20% - Énfasis1 2 4 5 2 3 2 2" xfId="57078" xr:uid="{9DED25C0-A627-47C9-A1A6-3C19B1698556}"/>
    <cellStyle name="20% - Énfasis1 2 4 5 2 3 3" xfId="41636" xr:uid="{89DBECE9-57D4-4EC0-B5A1-AE2FABC07F92}"/>
    <cellStyle name="20% - Énfasis1 2 4 5 2 4" xfId="18473" xr:uid="{2103DDE5-54FF-4B02-9C7B-D384ECAE7F58}"/>
    <cellStyle name="20% - Énfasis1 2 4 5 2 4 2" xfId="49357" xr:uid="{398915B3-2DA6-42AB-AFA1-D9CAF2845E00}"/>
    <cellStyle name="20% - Énfasis1 2 4 5 2 5" xfId="33915" xr:uid="{C851E8C1-63CC-4894-BFF5-11E72D1166B9}"/>
    <cellStyle name="20% - Énfasis1 2 4 5 3" xfId="4961" xr:uid="{BB06BAF4-469F-4721-98BC-BAFAB3AF39B4}"/>
    <cellStyle name="20% - Énfasis1 2 4 5 3 2" xfId="12682" xr:uid="{4D90F84D-B4AB-44AE-9D3C-C50125C3E625}"/>
    <cellStyle name="20% - Énfasis1 2 4 5 3 2 2" xfId="28124" xr:uid="{B4199E96-AE5C-497A-8438-4D7CAAF3EF03}"/>
    <cellStyle name="20% - Énfasis1 2 4 5 3 2 2 2" xfId="59008" xr:uid="{992446EA-3605-4AAE-B1BC-B55E8F3C70C5}"/>
    <cellStyle name="20% - Énfasis1 2 4 5 3 2 3" xfId="43566" xr:uid="{4875C1E7-C281-4A04-90C8-DA46AF208AE4}"/>
    <cellStyle name="20% - Énfasis1 2 4 5 3 3" xfId="20403" xr:uid="{E661E179-1A98-4083-8040-E4FEE5F2A07F}"/>
    <cellStyle name="20% - Énfasis1 2 4 5 3 3 2" xfId="51287" xr:uid="{06F1F9A3-0AFE-48CB-BB67-AFB9B45FFFA1}"/>
    <cellStyle name="20% - Énfasis1 2 4 5 3 4" xfId="35845" xr:uid="{5B76448E-CF6A-4F9C-BD38-2F161544A0D1}"/>
    <cellStyle name="20% - Énfasis1 2 4 5 4" xfId="8822" xr:uid="{F1FBA407-53CD-450E-B08E-4D60DDE6F321}"/>
    <cellStyle name="20% - Énfasis1 2 4 5 4 2" xfId="24264" xr:uid="{F84A073A-0839-4D72-BA87-FFFA58059695}"/>
    <cellStyle name="20% - Énfasis1 2 4 5 4 2 2" xfId="55148" xr:uid="{39D94EF1-8E00-4EDC-A104-D4D6585ACD55}"/>
    <cellStyle name="20% - Énfasis1 2 4 5 4 3" xfId="39706" xr:uid="{2F1D1DBC-0700-4F6F-B3B8-ACEFD82B83AF}"/>
    <cellStyle name="20% - Énfasis1 2 4 5 5" xfId="16543" xr:uid="{034BCD9B-2134-4E13-8C7A-9FEEBC9CA719}"/>
    <cellStyle name="20% - Énfasis1 2 4 5 5 2" xfId="47427" xr:uid="{30581265-4B17-4E18-ABF8-3D0CA73D6A5A}"/>
    <cellStyle name="20% - Énfasis1 2 4 5 6" xfId="31985" xr:uid="{50621C5C-BDCA-4156-B32D-22C0B49F3DCE}"/>
    <cellStyle name="20% - Énfasis1 2 4 6" xfId="2066" xr:uid="{69BBC0FD-F090-4A16-9461-2278E18C6D73}"/>
    <cellStyle name="20% - Énfasis1 2 4 6 2" xfId="5926" xr:uid="{506CFDF6-B1C5-4578-B964-6B1BD9DCBAD6}"/>
    <cellStyle name="20% - Énfasis1 2 4 6 2 2" xfId="13647" xr:uid="{67FCA37B-8582-4EF1-B024-F0AFAEDDB5FA}"/>
    <cellStyle name="20% - Énfasis1 2 4 6 2 2 2" xfId="29089" xr:uid="{5CC21C6B-90A2-420A-9E26-6A4CCA1FD3E1}"/>
    <cellStyle name="20% - Énfasis1 2 4 6 2 2 2 2" xfId="59973" xr:uid="{97DA4798-0052-4DDF-BE39-980B54A6FD42}"/>
    <cellStyle name="20% - Énfasis1 2 4 6 2 2 3" xfId="44531" xr:uid="{44E19EC9-2F9F-4D86-93AA-73B1C81A5456}"/>
    <cellStyle name="20% - Énfasis1 2 4 6 2 3" xfId="21368" xr:uid="{D608CF4D-B7CB-45CE-BEBD-922EB9417382}"/>
    <cellStyle name="20% - Énfasis1 2 4 6 2 3 2" xfId="52252" xr:uid="{F291B20A-CD5E-45AC-9C00-4A6041F09DA2}"/>
    <cellStyle name="20% - Énfasis1 2 4 6 2 4" xfId="36810" xr:uid="{B50EBE12-502A-455C-B9C2-F2A64EA9194A}"/>
    <cellStyle name="20% - Énfasis1 2 4 6 3" xfId="9787" xr:uid="{16CC0E5F-4FE1-4261-957F-7D1B4DA208F3}"/>
    <cellStyle name="20% - Énfasis1 2 4 6 3 2" xfId="25229" xr:uid="{F4D4D011-522B-4137-976A-09CB2E4552AB}"/>
    <cellStyle name="20% - Énfasis1 2 4 6 3 2 2" xfId="56113" xr:uid="{936824DC-F83B-4030-8BE0-B43DDA9C46BB}"/>
    <cellStyle name="20% - Énfasis1 2 4 6 3 3" xfId="40671" xr:uid="{689C0182-FD7E-4922-9ADC-8FF515C3C4E7}"/>
    <cellStyle name="20% - Énfasis1 2 4 6 4" xfId="17508" xr:uid="{0CD8AFE6-3258-4C98-B184-53C3769B4465}"/>
    <cellStyle name="20% - Énfasis1 2 4 6 4 2" xfId="48392" xr:uid="{E04FA6CE-1C84-439D-AC12-574CC5BD192D}"/>
    <cellStyle name="20% - Énfasis1 2 4 6 5" xfId="32950" xr:uid="{940277A1-2F92-4875-AA7E-F5EB5DC737CC}"/>
    <cellStyle name="20% - Énfasis1 2 4 7" xfId="3996" xr:uid="{CDCE12E0-0F10-42F8-82DC-C0BF048423AC}"/>
    <cellStyle name="20% - Énfasis1 2 4 7 2" xfId="11717" xr:uid="{C60B1ADC-32B9-4AFA-A1F4-A67A4EF7EEA6}"/>
    <cellStyle name="20% - Énfasis1 2 4 7 2 2" xfId="27159" xr:uid="{46B471F6-774D-4071-AE17-A66999A48687}"/>
    <cellStyle name="20% - Énfasis1 2 4 7 2 2 2" xfId="58043" xr:uid="{ADA83936-56EE-4E46-B0B4-41208B5B8B26}"/>
    <cellStyle name="20% - Énfasis1 2 4 7 2 3" xfId="42601" xr:uid="{E5F05574-B130-4051-AA28-8B420F9B3CF3}"/>
    <cellStyle name="20% - Énfasis1 2 4 7 3" xfId="19438" xr:uid="{7BC22AAB-B59C-4FDB-AFAF-F3A4C533B642}"/>
    <cellStyle name="20% - Énfasis1 2 4 7 3 2" xfId="50322" xr:uid="{BFB63EFA-B5E5-453E-BE78-62CC4C33A5DD}"/>
    <cellStyle name="20% - Énfasis1 2 4 7 4" xfId="34880" xr:uid="{BCCF9E87-6DBE-487C-B4B9-622140E370AA}"/>
    <cellStyle name="20% - Énfasis1 2 4 8" xfId="7857" xr:uid="{F3C2F303-957E-472B-9C6E-5C9527F58979}"/>
    <cellStyle name="20% - Énfasis1 2 4 8 2" xfId="23299" xr:uid="{F6DDB1AA-2228-4787-B51C-46F94218911C}"/>
    <cellStyle name="20% - Énfasis1 2 4 8 2 2" xfId="54183" xr:uid="{C430E350-0B89-4071-8D2E-D64C2BD22D5A}"/>
    <cellStyle name="20% - Énfasis1 2 4 8 3" xfId="38741" xr:uid="{9AE12D24-703C-4E91-BA79-186C76F1D01E}"/>
    <cellStyle name="20% - Énfasis1 2 4 9" xfId="15578" xr:uid="{C4A2502A-5D9E-45D8-85D9-5C584AFAD099}"/>
    <cellStyle name="20% - Énfasis1 2 4 9 2" xfId="46462" xr:uid="{2C39A95E-8C6C-43BD-B9CB-6CA0F8251949}"/>
    <cellStyle name="20% - Énfasis1 2 5" xfId="249" xr:uid="{6D6D8D7F-218F-44B7-B1EA-B0E879A1261D}"/>
    <cellStyle name="20% - Énfasis1 2 5 2" xfId="492" xr:uid="{46F26A55-4144-4DE2-9788-552513A5C31A}"/>
    <cellStyle name="20% - Énfasis1 2 5 2 2" xfId="975" xr:uid="{6A698E0C-627E-47C9-9968-92D9B51B6CC0}"/>
    <cellStyle name="20% - Énfasis1 2 5 2 2 2" xfId="1940" xr:uid="{3C0DC266-B261-41FE-950A-F1DDE6B5AFA2}"/>
    <cellStyle name="20% - Énfasis1 2 5 2 2 2 2" xfId="3870" xr:uid="{2D13D1AE-57D6-4AA4-B8E2-8ADDC1DC8E3D}"/>
    <cellStyle name="20% - Énfasis1 2 5 2 2 2 2 2" xfId="7730" xr:uid="{6013FAF1-78C0-4F24-9681-A74B0C2779C6}"/>
    <cellStyle name="20% - Énfasis1 2 5 2 2 2 2 2 2" xfId="15451" xr:uid="{33CDE6C1-623F-4BB2-B539-BBBE3C0392BB}"/>
    <cellStyle name="20% - Énfasis1 2 5 2 2 2 2 2 2 2" xfId="30893" xr:uid="{0B5FED7D-C882-4718-BE5F-0787F2D8AABF}"/>
    <cellStyle name="20% - Énfasis1 2 5 2 2 2 2 2 2 2 2" xfId="61777" xr:uid="{52BB8C09-CFE9-4698-9620-5411B04FF0D7}"/>
    <cellStyle name="20% - Énfasis1 2 5 2 2 2 2 2 2 3" xfId="46335" xr:uid="{C4EE01BD-5C5A-489D-8A98-F58CEE638CAA}"/>
    <cellStyle name="20% - Énfasis1 2 5 2 2 2 2 2 3" xfId="23172" xr:uid="{A0837A07-1AE7-44D0-B1FD-5175AE0E1202}"/>
    <cellStyle name="20% - Énfasis1 2 5 2 2 2 2 2 3 2" xfId="54056" xr:uid="{26DA0033-6306-407D-B985-66157B392EEA}"/>
    <cellStyle name="20% - Énfasis1 2 5 2 2 2 2 2 4" xfId="38614" xr:uid="{2FB23E3E-1A11-4FD8-9C63-2C13FACC9F21}"/>
    <cellStyle name="20% - Énfasis1 2 5 2 2 2 2 3" xfId="11591" xr:uid="{D39F45B8-D271-4491-BF91-0777B50B5C14}"/>
    <cellStyle name="20% - Énfasis1 2 5 2 2 2 2 3 2" xfId="27033" xr:uid="{AA79C4AE-369C-4770-BD01-4E29D8688CDB}"/>
    <cellStyle name="20% - Énfasis1 2 5 2 2 2 2 3 2 2" xfId="57917" xr:uid="{7E3A0236-EBE2-4ABB-9DCF-462044B35301}"/>
    <cellStyle name="20% - Énfasis1 2 5 2 2 2 2 3 3" xfId="42475" xr:uid="{B061EC31-C685-476E-A785-BE4251B648AA}"/>
    <cellStyle name="20% - Énfasis1 2 5 2 2 2 2 4" xfId="19312" xr:uid="{54EAFF2B-0C38-4708-95DB-13BC48BDE85E}"/>
    <cellStyle name="20% - Énfasis1 2 5 2 2 2 2 4 2" xfId="50196" xr:uid="{C8918F77-13EE-457C-B415-C1C5C387DA93}"/>
    <cellStyle name="20% - Énfasis1 2 5 2 2 2 2 5" xfId="34754" xr:uid="{A0B397C7-9427-4D86-A7D3-4D415CAFFBD7}"/>
    <cellStyle name="20% - Énfasis1 2 5 2 2 2 3" xfId="5800" xr:uid="{91550A33-D8B5-41E9-AEB5-8559DEA87CE6}"/>
    <cellStyle name="20% - Énfasis1 2 5 2 2 2 3 2" xfId="13521" xr:uid="{BD5CD08F-0E24-450A-A80B-4D80AC6E5BDF}"/>
    <cellStyle name="20% - Énfasis1 2 5 2 2 2 3 2 2" xfId="28963" xr:uid="{E49839B4-F73A-44A8-A009-CF8ED49CDEE1}"/>
    <cellStyle name="20% - Énfasis1 2 5 2 2 2 3 2 2 2" xfId="59847" xr:uid="{6A8C1AC4-A5D2-4E71-A7B3-267C0E341C42}"/>
    <cellStyle name="20% - Énfasis1 2 5 2 2 2 3 2 3" xfId="44405" xr:uid="{F33A4324-9295-49F0-A0A1-517B254908F5}"/>
    <cellStyle name="20% - Énfasis1 2 5 2 2 2 3 3" xfId="21242" xr:uid="{3603E65A-0B8A-4740-82B5-6CAEA81D65CF}"/>
    <cellStyle name="20% - Énfasis1 2 5 2 2 2 3 3 2" xfId="52126" xr:uid="{45EA2903-3371-4BE8-831E-3BC136FFA8A0}"/>
    <cellStyle name="20% - Énfasis1 2 5 2 2 2 3 4" xfId="36684" xr:uid="{2FCBB4E9-0CFC-47F1-A162-7BDCA42A5271}"/>
    <cellStyle name="20% - Énfasis1 2 5 2 2 2 4" xfId="9661" xr:uid="{69E2DE8D-5B2A-4FE4-A73F-2BDB8D1DEDB4}"/>
    <cellStyle name="20% - Énfasis1 2 5 2 2 2 4 2" xfId="25103" xr:uid="{D3BD8C97-E137-4D0D-86DE-61CB3391C5B6}"/>
    <cellStyle name="20% - Énfasis1 2 5 2 2 2 4 2 2" xfId="55987" xr:uid="{CED6736E-04CE-4FF9-876A-133D53922597}"/>
    <cellStyle name="20% - Énfasis1 2 5 2 2 2 4 3" xfId="40545" xr:uid="{977C69CA-87C9-4FBB-A28D-C40C745BDBA6}"/>
    <cellStyle name="20% - Énfasis1 2 5 2 2 2 5" xfId="17382" xr:uid="{6896C072-E70F-4837-90E5-63872B655C7F}"/>
    <cellStyle name="20% - Énfasis1 2 5 2 2 2 5 2" xfId="48266" xr:uid="{627F7DF8-25DA-466C-9A48-EE172D476608}"/>
    <cellStyle name="20% - Énfasis1 2 5 2 2 2 6" xfId="32824" xr:uid="{695419F1-FD5F-4FCA-ACF2-99B37E819FCC}"/>
    <cellStyle name="20% - Énfasis1 2 5 2 2 3" xfId="2905" xr:uid="{5AE00875-FF3A-4180-B34D-B1B96B39FD5B}"/>
    <cellStyle name="20% - Énfasis1 2 5 2 2 3 2" xfId="6765" xr:uid="{08F736E5-0DBA-4BB0-B164-E0FAFDBF45D0}"/>
    <cellStyle name="20% - Énfasis1 2 5 2 2 3 2 2" xfId="14486" xr:uid="{929CA96F-46FB-4018-AC42-348657DFC133}"/>
    <cellStyle name="20% - Énfasis1 2 5 2 2 3 2 2 2" xfId="29928" xr:uid="{8C74F223-0718-470A-B85C-B9A07066CFAA}"/>
    <cellStyle name="20% - Énfasis1 2 5 2 2 3 2 2 2 2" xfId="60812" xr:uid="{AF5B8D2C-F19E-464F-97F6-2F82DCF61145}"/>
    <cellStyle name="20% - Énfasis1 2 5 2 2 3 2 2 3" xfId="45370" xr:uid="{CB42533B-3774-4357-BDB8-C569DC178FAF}"/>
    <cellStyle name="20% - Énfasis1 2 5 2 2 3 2 3" xfId="22207" xr:uid="{62E86228-9522-4131-ADDA-5AAAA6226F42}"/>
    <cellStyle name="20% - Énfasis1 2 5 2 2 3 2 3 2" xfId="53091" xr:uid="{CE817689-15B7-4C8E-889C-81AEDC4AD513}"/>
    <cellStyle name="20% - Énfasis1 2 5 2 2 3 2 4" xfId="37649" xr:uid="{63D0FDFE-52C7-4D46-9EA4-D36D464129C6}"/>
    <cellStyle name="20% - Énfasis1 2 5 2 2 3 3" xfId="10626" xr:uid="{4EDC6259-45A2-4387-922B-A56B31F7A82C}"/>
    <cellStyle name="20% - Énfasis1 2 5 2 2 3 3 2" xfId="26068" xr:uid="{886BE765-9DEB-4F01-AC59-E434EC8870F7}"/>
    <cellStyle name="20% - Énfasis1 2 5 2 2 3 3 2 2" xfId="56952" xr:uid="{804C37FA-A27E-4CAC-BDC8-E34B3497FA2E}"/>
    <cellStyle name="20% - Énfasis1 2 5 2 2 3 3 3" xfId="41510" xr:uid="{9583D3E5-89A9-420A-9896-DBB0EC37530C}"/>
    <cellStyle name="20% - Énfasis1 2 5 2 2 3 4" xfId="18347" xr:uid="{B4A448AB-D55B-482E-8565-E0E3423F2DA4}"/>
    <cellStyle name="20% - Énfasis1 2 5 2 2 3 4 2" xfId="49231" xr:uid="{72AF1020-C79F-46DD-90A2-4EE3F3A7E110}"/>
    <cellStyle name="20% - Énfasis1 2 5 2 2 3 5" xfId="33789" xr:uid="{7B0E983F-05C8-4228-8BB5-5FB1249ADB1A}"/>
    <cellStyle name="20% - Énfasis1 2 5 2 2 4" xfId="4835" xr:uid="{A410AB6C-81B1-4E98-AA88-2CB099E7E687}"/>
    <cellStyle name="20% - Énfasis1 2 5 2 2 4 2" xfId="12556" xr:uid="{95DAEAE4-0DC3-47F4-B66A-30F250F7D794}"/>
    <cellStyle name="20% - Énfasis1 2 5 2 2 4 2 2" xfId="27998" xr:uid="{69B6C58D-C29A-4469-83B4-DF71A0AAE360}"/>
    <cellStyle name="20% - Énfasis1 2 5 2 2 4 2 2 2" xfId="58882" xr:uid="{7FE7871F-5ED2-4178-943F-4F32B0F3E291}"/>
    <cellStyle name="20% - Énfasis1 2 5 2 2 4 2 3" xfId="43440" xr:uid="{1E9C00EB-489F-4D74-9A20-1C10FA59833E}"/>
    <cellStyle name="20% - Énfasis1 2 5 2 2 4 3" xfId="20277" xr:uid="{A5F46F59-7102-443B-A868-BE40F9FE599B}"/>
    <cellStyle name="20% - Énfasis1 2 5 2 2 4 3 2" xfId="51161" xr:uid="{2904A2AD-F307-45C9-B713-FB11DA6BF847}"/>
    <cellStyle name="20% - Énfasis1 2 5 2 2 4 4" xfId="35719" xr:uid="{85750C04-3194-4277-9577-DC2FED72E66C}"/>
    <cellStyle name="20% - Énfasis1 2 5 2 2 5" xfId="8696" xr:uid="{0B7023A9-BA8B-4153-AC97-E862D7503940}"/>
    <cellStyle name="20% - Énfasis1 2 5 2 2 5 2" xfId="24138" xr:uid="{B6408BB3-963F-4931-A799-A54DAFC1E3EE}"/>
    <cellStyle name="20% - Énfasis1 2 5 2 2 5 2 2" xfId="55022" xr:uid="{60EB50BC-4EBB-4714-A3E9-F318468D698D}"/>
    <cellStyle name="20% - Énfasis1 2 5 2 2 5 3" xfId="39580" xr:uid="{0BC20EE2-714D-49E0-B00C-C1238F6F57E4}"/>
    <cellStyle name="20% - Énfasis1 2 5 2 2 6" xfId="16417" xr:uid="{BA27AD58-C919-49AC-9BED-702B7996C9EE}"/>
    <cellStyle name="20% - Énfasis1 2 5 2 2 6 2" xfId="47301" xr:uid="{15E8480C-DA84-4DC9-8989-9AB5E81255ED}"/>
    <cellStyle name="20% - Énfasis1 2 5 2 2 7" xfId="31859" xr:uid="{4A43C9E5-35A5-425F-B72D-4DD2562DE894}"/>
    <cellStyle name="20% - Énfasis1 2 5 2 3" xfId="1457" xr:uid="{CCD7705C-7A8A-4AFD-BD46-0C6AA5149C57}"/>
    <cellStyle name="20% - Énfasis1 2 5 2 3 2" xfId="3387" xr:uid="{11DBFF43-8680-4AE1-9FC1-D09B4CA7A6BF}"/>
    <cellStyle name="20% - Énfasis1 2 5 2 3 2 2" xfId="7247" xr:uid="{945D92CA-ACE6-4C4E-8CE4-8B1FF3322EF3}"/>
    <cellStyle name="20% - Énfasis1 2 5 2 3 2 2 2" xfId="14968" xr:uid="{FA499793-B300-4083-A239-ED8E69EC3005}"/>
    <cellStyle name="20% - Énfasis1 2 5 2 3 2 2 2 2" xfId="30410" xr:uid="{34F972EF-ABE8-4838-AB38-0649DE2E0927}"/>
    <cellStyle name="20% - Énfasis1 2 5 2 3 2 2 2 2 2" xfId="61294" xr:uid="{8A4BAB2B-51AC-4C66-8381-D2C34589B60D}"/>
    <cellStyle name="20% - Énfasis1 2 5 2 3 2 2 2 3" xfId="45852" xr:uid="{26A27D77-694B-4DB7-8929-063304B0D484}"/>
    <cellStyle name="20% - Énfasis1 2 5 2 3 2 2 3" xfId="22689" xr:uid="{0D1D1E10-6F6C-47B1-B6B7-59CE1F2BCCA8}"/>
    <cellStyle name="20% - Énfasis1 2 5 2 3 2 2 3 2" xfId="53573" xr:uid="{1F608597-6A0A-4066-8A4E-D8796BD5C959}"/>
    <cellStyle name="20% - Énfasis1 2 5 2 3 2 2 4" xfId="38131" xr:uid="{4205C325-00B1-435D-A3A5-4AC49E9C6539}"/>
    <cellStyle name="20% - Énfasis1 2 5 2 3 2 3" xfId="11108" xr:uid="{818A3CE3-A2B0-4499-88FE-574BC316014A}"/>
    <cellStyle name="20% - Énfasis1 2 5 2 3 2 3 2" xfId="26550" xr:uid="{04860E81-665C-4E7A-85B3-C32986CA5199}"/>
    <cellStyle name="20% - Énfasis1 2 5 2 3 2 3 2 2" xfId="57434" xr:uid="{66F80C5E-24EA-4099-9C5A-5F7C3EF6ED45}"/>
    <cellStyle name="20% - Énfasis1 2 5 2 3 2 3 3" xfId="41992" xr:uid="{CC892E6B-7F3D-4832-9095-9A6898A2504F}"/>
    <cellStyle name="20% - Énfasis1 2 5 2 3 2 4" xfId="18829" xr:uid="{7A79E541-16A9-42BE-B366-7AFC3D4CDB22}"/>
    <cellStyle name="20% - Énfasis1 2 5 2 3 2 4 2" xfId="49713" xr:uid="{EA38F4A0-5B70-443F-8666-BAB4EE0DE7EA}"/>
    <cellStyle name="20% - Énfasis1 2 5 2 3 2 5" xfId="34271" xr:uid="{41DB638F-F0F3-41AE-A016-985F3EBBFF83}"/>
    <cellStyle name="20% - Énfasis1 2 5 2 3 3" xfId="5317" xr:uid="{1C46F73A-9E5F-4AE3-831B-229A5B0DC307}"/>
    <cellStyle name="20% - Énfasis1 2 5 2 3 3 2" xfId="13038" xr:uid="{3A879064-EE5F-4122-B445-881F46C6283E}"/>
    <cellStyle name="20% - Énfasis1 2 5 2 3 3 2 2" xfId="28480" xr:uid="{45C17998-2D15-4176-9B0E-C75571ACF71B}"/>
    <cellStyle name="20% - Énfasis1 2 5 2 3 3 2 2 2" xfId="59364" xr:uid="{12CC0B4C-BF94-48E2-8228-C9C0F7FD5830}"/>
    <cellStyle name="20% - Énfasis1 2 5 2 3 3 2 3" xfId="43922" xr:uid="{A40F3546-D867-4204-93F1-B20BE2BE19E2}"/>
    <cellStyle name="20% - Énfasis1 2 5 2 3 3 3" xfId="20759" xr:uid="{8476319A-EC56-4298-A0A4-38D71491D711}"/>
    <cellStyle name="20% - Énfasis1 2 5 2 3 3 3 2" xfId="51643" xr:uid="{2C6437BF-7726-470C-AD41-304AE26F7DFC}"/>
    <cellStyle name="20% - Énfasis1 2 5 2 3 3 4" xfId="36201" xr:uid="{1EB0F3FC-A189-4A36-A9C5-FCB78E836D0F}"/>
    <cellStyle name="20% - Énfasis1 2 5 2 3 4" xfId="9178" xr:uid="{D08317AA-DCF0-4A6A-ADC5-1B42FF0B8554}"/>
    <cellStyle name="20% - Énfasis1 2 5 2 3 4 2" xfId="24620" xr:uid="{95BE78A3-D4F5-43FA-AE02-A6AEB46093D1}"/>
    <cellStyle name="20% - Énfasis1 2 5 2 3 4 2 2" xfId="55504" xr:uid="{54282108-2009-45F1-BB87-7E97E268BABE}"/>
    <cellStyle name="20% - Énfasis1 2 5 2 3 4 3" xfId="40062" xr:uid="{9CC4CAB3-7DB1-4AC2-9A80-DCB7B09FD5CC}"/>
    <cellStyle name="20% - Énfasis1 2 5 2 3 5" xfId="16899" xr:uid="{8F886010-9D92-41D8-BC76-150816FFB3CB}"/>
    <cellStyle name="20% - Énfasis1 2 5 2 3 5 2" xfId="47783" xr:uid="{175BE554-C88D-4F1E-BAB2-AA57902A58FA}"/>
    <cellStyle name="20% - Énfasis1 2 5 2 3 6" xfId="32341" xr:uid="{0BBBC7A7-DE05-47D4-8B3E-1455A464EAB3}"/>
    <cellStyle name="20% - Énfasis1 2 5 2 4" xfId="2422" xr:uid="{8A828D0B-248E-43E2-B35F-EE13CDD1B501}"/>
    <cellStyle name="20% - Énfasis1 2 5 2 4 2" xfId="6282" xr:uid="{D767160F-D085-46C9-956D-1A218D00E9A5}"/>
    <cellStyle name="20% - Énfasis1 2 5 2 4 2 2" xfId="14003" xr:uid="{D5FCEAA4-968D-48DC-8F8F-364E5918DB57}"/>
    <cellStyle name="20% - Énfasis1 2 5 2 4 2 2 2" xfId="29445" xr:uid="{5F5D14B3-40E6-4F79-BF04-D94F206E0DBD}"/>
    <cellStyle name="20% - Énfasis1 2 5 2 4 2 2 2 2" xfId="60329" xr:uid="{66C36F35-5C86-448B-9799-514742F34DDD}"/>
    <cellStyle name="20% - Énfasis1 2 5 2 4 2 2 3" xfId="44887" xr:uid="{17203310-D2F7-423E-ACB7-08AE82BCA39F}"/>
    <cellStyle name="20% - Énfasis1 2 5 2 4 2 3" xfId="21724" xr:uid="{261C9EED-648D-4988-858D-582A5D483803}"/>
    <cellStyle name="20% - Énfasis1 2 5 2 4 2 3 2" xfId="52608" xr:uid="{BCF523F2-245D-4F2F-917C-B3036864F7B5}"/>
    <cellStyle name="20% - Énfasis1 2 5 2 4 2 4" xfId="37166" xr:uid="{79B3A5CE-302F-408F-8434-B0A39195FA45}"/>
    <cellStyle name="20% - Énfasis1 2 5 2 4 3" xfId="10143" xr:uid="{43D2D030-D6AE-4EF4-B009-6C598F1CC44E}"/>
    <cellStyle name="20% - Énfasis1 2 5 2 4 3 2" xfId="25585" xr:uid="{E49E5185-972B-41B7-B7E8-67727BFC161E}"/>
    <cellStyle name="20% - Énfasis1 2 5 2 4 3 2 2" xfId="56469" xr:uid="{67A6A2C9-C4E5-4535-B1D9-F9DCD5A100FD}"/>
    <cellStyle name="20% - Énfasis1 2 5 2 4 3 3" xfId="41027" xr:uid="{A9437F10-9A91-4C7A-B775-9E337C0C2078}"/>
    <cellStyle name="20% - Énfasis1 2 5 2 4 4" xfId="17864" xr:uid="{4322957E-8C6B-45F7-B27C-8F197C323FA5}"/>
    <cellStyle name="20% - Énfasis1 2 5 2 4 4 2" xfId="48748" xr:uid="{34567521-82E2-44A3-A306-B337C9B89A63}"/>
    <cellStyle name="20% - Énfasis1 2 5 2 4 5" xfId="33306" xr:uid="{4C80DACD-B6F3-42BD-9A2C-54A3D4569398}"/>
    <cellStyle name="20% - Énfasis1 2 5 2 5" xfId="4352" xr:uid="{9EDD0D99-A423-44ED-9024-213076DA3233}"/>
    <cellStyle name="20% - Énfasis1 2 5 2 5 2" xfId="12073" xr:uid="{9D4983EA-8CBA-4FD9-A7CD-EFD68ECA9316}"/>
    <cellStyle name="20% - Énfasis1 2 5 2 5 2 2" xfId="27515" xr:uid="{B7594B35-658A-4128-9392-20FBFA7A7DE1}"/>
    <cellStyle name="20% - Énfasis1 2 5 2 5 2 2 2" xfId="58399" xr:uid="{C94E3F48-3459-4467-BC59-2A2A6A9798C1}"/>
    <cellStyle name="20% - Énfasis1 2 5 2 5 2 3" xfId="42957" xr:uid="{1FA8CD1B-EDB7-4D59-A28A-60E77909FBE9}"/>
    <cellStyle name="20% - Énfasis1 2 5 2 5 3" xfId="19794" xr:uid="{B4A969DD-391B-4D63-8195-E1D02BF075B8}"/>
    <cellStyle name="20% - Énfasis1 2 5 2 5 3 2" xfId="50678" xr:uid="{AB321EB5-AAA9-45F2-B12E-F0D12977E054}"/>
    <cellStyle name="20% - Énfasis1 2 5 2 5 4" xfId="35236" xr:uid="{811C4EAB-7ABA-4966-AEB8-54ADCE48594B}"/>
    <cellStyle name="20% - Énfasis1 2 5 2 6" xfId="8213" xr:uid="{D952F42F-2FDB-4DBB-8DDF-DB37A76F2436}"/>
    <cellStyle name="20% - Énfasis1 2 5 2 6 2" xfId="23655" xr:uid="{D0953C06-AF32-42F7-82D5-1D0844187F01}"/>
    <cellStyle name="20% - Énfasis1 2 5 2 6 2 2" xfId="54539" xr:uid="{3DB12214-8C72-484B-BF5C-81782EC87179}"/>
    <cellStyle name="20% - Énfasis1 2 5 2 6 3" xfId="39097" xr:uid="{97A100FA-D8C7-4B88-A1AC-8385A8C2B2FE}"/>
    <cellStyle name="20% - Énfasis1 2 5 2 7" xfId="15934" xr:uid="{45C18231-3ABF-478E-AD29-A3AA19ACD712}"/>
    <cellStyle name="20% - Énfasis1 2 5 2 7 2" xfId="46818" xr:uid="{FB12BB69-A87F-454F-AD72-DDA5CDA97817}"/>
    <cellStyle name="20% - Énfasis1 2 5 2 8" xfId="31376" xr:uid="{442AEEA3-878D-463C-9E2D-6C479EE005F3}"/>
    <cellStyle name="20% - Énfasis1 2 5 3" xfId="734" xr:uid="{7AF74B04-1825-4B48-B248-2A61E7B5E6CC}"/>
    <cellStyle name="20% - Énfasis1 2 5 3 2" xfId="1699" xr:uid="{3D615D44-933C-40AF-8F0B-39838B90A33C}"/>
    <cellStyle name="20% - Énfasis1 2 5 3 2 2" xfId="3629" xr:uid="{4135E11F-B0F1-4585-9F35-CE083D8D150E}"/>
    <cellStyle name="20% - Énfasis1 2 5 3 2 2 2" xfId="7489" xr:uid="{9E594F41-2BD6-42E9-B0D4-88F4F94F14E4}"/>
    <cellStyle name="20% - Énfasis1 2 5 3 2 2 2 2" xfId="15210" xr:uid="{EF0DB7BA-F23D-48DE-8592-271FE5522464}"/>
    <cellStyle name="20% - Énfasis1 2 5 3 2 2 2 2 2" xfId="30652" xr:uid="{4C87C9AF-1C89-44E9-838C-9850C8B9C36A}"/>
    <cellStyle name="20% - Énfasis1 2 5 3 2 2 2 2 2 2" xfId="61536" xr:uid="{C3A6D5E5-1D37-47EF-8483-45FCAE7357A4}"/>
    <cellStyle name="20% - Énfasis1 2 5 3 2 2 2 2 3" xfId="46094" xr:uid="{695FBC33-4442-4EB3-8C21-A9E4E363FCC7}"/>
    <cellStyle name="20% - Énfasis1 2 5 3 2 2 2 3" xfId="22931" xr:uid="{9A6ABB12-AA0E-45AE-8C14-FD622E4ED9D8}"/>
    <cellStyle name="20% - Énfasis1 2 5 3 2 2 2 3 2" xfId="53815" xr:uid="{7725AE28-DC46-4BC4-9892-63A2ACB65CEB}"/>
    <cellStyle name="20% - Énfasis1 2 5 3 2 2 2 4" xfId="38373" xr:uid="{7E829070-F369-4ABE-8863-79C7A9E6D014}"/>
    <cellStyle name="20% - Énfasis1 2 5 3 2 2 3" xfId="11350" xr:uid="{1376716A-1A12-4DEC-887E-69C80C76ED18}"/>
    <cellStyle name="20% - Énfasis1 2 5 3 2 2 3 2" xfId="26792" xr:uid="{DEBA70EE-ED6A-4CA0-97BA-FBB6DD88D3B2}"/>
    <cellStyle name="20% - Énfasis1 2 5 3 2 2 3 2 2" xfId="57676" xr:uid="{6DECE3F0-91AF-4592-B8A5-0DC17781B83A}"/>
    <cellStyle name="20% - Énfasis1 2 5 3 2 2 3 3" xfId="42234" xr:uid="{CA0C0CF4-9100-454F-85A3-80FDEB7F6B02}"/>
    <cellStyle name="20% - Énfasis1 2 5 3 2 2 4" xfId="19071" xr:uid="{A006D129-099E-4B3A-BEA9-E59FBFB48E4B}"/>
    <cellStyle name="20% - Énfasis1 2 5 3 2 2 4 2" xfId="49955" xr:uid="{3AABE0BF-0B15-4D26-9DAC-05F33E16CC6A}"/>
    <cellStyle name="20% - Énfasis1 2 5 3 2 2 5" xfId="34513" xr:uid="{B4D9ACD8-AA7D-402C-AF54-91AC08C3CA63}"/>
    <cellStyle name="20% - Énfasis1 2 5 3 2 3" xfId="5559" xr:uid="{9692A0D9-5A88-4CF5-A29A-63D95D7282CD}"/>
    <cellStyle name="20% - Énfasis1 2 5 3 2 3 2" xfId="13280" xr:uid="{3ECEEAC1-6B41-44A2-A51D-D03C957DE62C}"/>
    <cellStyle name="20% - Énfasis1 2 5 3 2 3 2 2" xfId="28722" xr:uid="{8B9973AF-E371-4E77-8DEF-765C14389702}"/>
    <cellStyle name="20% - Énfasis1 2 5 3 2 3 2 2 2" xfId="59606" xr:uid="{48EB479A-96F3-42BB-8D4C-23B3F6804D9C}"/>
    <cellStyle name="20% - Énfasis1 2 5 3 2 3 2 3" xfId="44164" xr:uid="{0132588A-4312-4BC2-AF65-741C4201A1E8}"/>
    <cellStyle name="20% - Énfasis1 2 5 3 2 3 3" xfId="21001" xr:uid="{F4BC2793-4057-4C0D-BE48-2F48ED0BB879}"/>
    <cellStyle name="20% - Énfasis1 2 5 3 2 3 3 2" xfId="51885" xr:uid="{5E2D265B-2D19-40C0-A870-83DBFF88BDEE}"/>
    <cellStyle name="20% - Énfasis1 2 5 3 2 3 4" xfId="36443" xr:uid="{2AD3457C-1FFF-403C-8C28-C90924CED174}"/>
    <cellStyle name="20% - Énfasis1 2 5 3 2 4" xfId="9420" xr:uid="{C70DEC9D-463D-4A05-AAE0-515E4D6CF9F7}"/>
    <cellStyle name="20% - Énfasis1 2 5 3 2 4 2" xfId="24862" xr:uid="{B035A559-3143-4CC9-BF95-DA9E01969EE8}"/>
    <cellStyle name="20% - Énfasis1 2 5 3 2 4 2 2" xfId="55746" xr:uid="{DE54EFC1-89EF-4D39-87D8-116EE9370587}"/>
    <cellStyle name="20% - Énfasis1 2 5 3 2 4 3" xfId="40304" xr:uid="{5BFC6B35-9311-42BB-9B99-2A72BE017246}"/>
    <cellStyle name="20% - Énfasis1 2 5 3 2 5" xfId="17141" xr:uid="{60E5F45E-1F4D-407F-B1C7-15EBD431CF73}"/>
    <cellStyle name="20% - Énfasis1 2 5 3 2 5 2" xfId="48025" xr:uid="{B855999E-BADC-4918-BAF7-54F4816634C5}"/>
    <cellStyle name="20% - Énfasis1 2 5 3 2 6" xfId="32583" xr:uid="{7DE59D39-8B1F-4233-A6FC-6E661EF8BEBE}"/>
    <cellStyle name="20% - Énfasis1 2 5 3 3" xfId="2664" xr:uid="{458CF141-6CC7-4938-9EE5-1B1EEFACFBFD}"/>
    <cellStyle name="20% - Énfasis1 2 5 3 3 2" xfId="6524" xr:uid="{D7A02257-66CF-47AF-B7A6-E14E3D572190}"/>
    <cellStyle name="20% - Énfasis1 2 5 3 3 2 2" xfId="14245" xr:uid="{72BD1A4D-48F7-4515-A3C9-4EBC36D4ADE7}"/>
    <cellStyle name="20% - Énfasis1 2 5 3 3 2 2 2" xfId="29687" xr:uid="{0AC5544B-2E93-4062-ACDA-9157E3C6D98C}"/>
    <cellStyle name="20% - Énfasis1 2 5 3 3 2 2 2 2" xfId="60571" xr:uid="{C31172AF-786F-426D-BB8E-7C469EFFAFE4}"/>
    <cellStyle name="20% - Énfasis1 2 5 3 3 2 2 3" xfId="45129" xr:uid="{9EB136FC-5E1C-4115-8F76-4FA8A52A2ABC}"/>
    <cellStyle name="20% - Énfasis1 2 5 3 3 2 3" xfId="21966" xr:uid="{EA23FDD7-13C0-443E-B238-CF85DC6D4034}"/>
    <cellStyle name="20% - Énfasis1 2 5 3 3 2 3 2" xfId="52850" xr:uid="{92405C5C-A287-43FE-9371-F231BC3AC0AF}"/>
    <cellStyle name="20% - Énfasis1 2 5 3 3 2 4" xfId="37408" xr:uid="{A362D647-6610-4B9A-A97E-837B09CC7098}"/>
    <cellStyle name="20% - Énfasis1 2 5 3 3 3" xfId="10385" xr:uid="{8B3A8898-062D-4E11-92F4-15ADE7821F26}"/>
    <cellStyle name="20% - Énfasis1 2 5 3 3 3 2" xfId="25827" xr:uid="{3F8699FC-D0C4-4F2B-9DDB-A462194CDB46}"/>
    <cellStyle name="20% - Énfasis1 2 5 3 3 3 2 2" xfId="56711" xr:uid="{0FCBED36-2707-49E0-A30D-ADE34D712104}"/>
    <cellStyle name="20% - Énfasis1 2 5 3 3 3 3" xfId="41269" xr:uid="{B4311349-D61C-4FA2-BCB2-6C1BF210A490}"/>
    <cellStyle name="20% - Énfasis1 2 5 3 3 4" xfId="18106" xr:uid="{7338A160-7396-4D26-8F56-9743CE562D4B}"/>
    <cellStyle name="20% - Énfasis1 2 5 3 3 4 2" xfId="48990" xr:uid="{F379CF5F-71E2-43C0-8A45-9173C4B23A70}"/>
    <cellStyle name="20% - Énfasis1 2 5 3 3 5" xfId="33548" xr:uid="{D49997C6-B43B-4020-8F57-DC46C0139FBA}"/>
    <cellStyle name="20% - Énfasis1 2 5 3 4" xfId="4594" xr:uid="{34C0D22F-6050-4BF1-A672-F874C9358E15}"/>
    <cellStyle name="20% - Énfasis1 2 5 3 4 2" xfId="12315" xr:uid="{338AC61E-4EBB-4D9A-9085-0D7825023C85}"/>
    <cellStyle name="20% - Énfasis1 2 5 3 4 2 2" xfId="27757" xr:uid="{C59EC9F7-A2F2-465F-BCF3-C83D133A5713}"/>
    <cellStyle name="20% - Énfasis1 2 5 3 4 2 2 2" xfId="58641" xr:uid="{3E8BBB00-B8D6-46A2-B5C9-AD4A842035D9}"/>
    <cellStyle name="20% - Énfasis1 2 5 3 4 2 3" xfId="43199" xr:uid="{915D3221-5B13-48F7-9A5F-2A416D2D20D6}"/>
    <cellStyle name="20% - Énfasis1 2 5 3 4 3" xfId="20036" xr:uid="{882F3290-DCE7-4354-90C1-BB43F9975327}"/>
    <cellStyle name="20% - Énfasis1 2 5 3 4 3 2" xfId="50920" xr:uid="{DADC16D0-38BC-4EFF-A966-E9B323E391F1}"/>
    <cellStyle name="20% - Énfasis1 2 5 3 4 4" xfId="35478" xr:uid="{FDAF8A1C-81C3-40E3-AC4D-FDFD21635740}"/>
    <cellStyle name="20% - Énfasis1 2 5 3 5" xfId="8455" xr:uid="{3644DD10-91D9-41DB-9F7D-003BF483A00B}"/>
    <cellStyle name="20% - Énfasis1 2 5 3 5 2" xfId="23897" xr:uid="{DE1BAB5E-CF90-4E9B-80C9-0DC79E5C1D44}"/>
    <cellStyle name="20% - Énfasis1 2 5 3 5 2 2" xfId="54781" xr:uid="{861C074B-08B3-4119-87BC-149CFD79B76D}"/>
    <cellStyle name="20% - Énfasis1 2 5 3 5 3" xfId="39339" xr:uid="{C99F772B-7ADC-4D93-B9BC-491CC53ADBFB}"/>
    <cellStyle name="20% - Énfasis1 2 5 3 6" xfId="16176" xr:uid="{F428D1C3-F7AB-4B96-8B4A-93B786CDA1E9}"/>
    <cellStyle name="20% - Énfasis1 2 5 3 6 2" xfId="47060" xr:uid="{E634238E-2B3E-4C49-BB02-63493EAFA0DD}"/>
    <cellStyle name="20% - Énfasis1 2 5 3 7" xfId="31618" xr:uid="{A245D72E-F259-42AF-8ABC-156340CBBCD2}"/>
    <cellStyle name="20% - Énfasis1 2 5 4" xfId="1216" xr:uid="{2FA07811-5CF8-47D3-86D6-6E5592BE7EE4}"/>
    <cellStyle name="20% - Énfasis1 2 5 4 2" xfId="3146" xr:uid="{4FECA73C-1C61-4BAC-A48B-A55C3092ACD7}"/>
    <cellStyle name="20% - Énfasis1 2 5 4 2 2" xfId="7006" xr:uid="{EA106B5A-5F52-4E43-BF9F-B9E94F77D4FD}"/>
    <cellStyle name="20% - Énfasis1 2 5 4 2 2 2" xfId="14727" xr:uid="{4CA79602-0F9C-4C72-A386-C26A08DF7BA6}"/>
    <cellStyle name="20% - Énfasis1 2 5 4 2 2 2 2" xfId="30169" xr:uid="{E8268F83-DE30-466F-A535-781559E5F0B9}"/>
    <cellStyle name="20% - Énfasis1 2 5 4 2 2 2 2 2" xfId="61053" xr:uid="{C34CC202-2C6B-41D8-87E5-368AD032C533}"/>
    <cellStyle name="20% - Énfasis1 2 5 4 2 2 2 3" xfId="45611" xr:uid="{259AA495-A26B-4C03-9E1E-22D3549454AC}"/>
    <cellStyle name="20% - Énfasis1 2 5 4 2 2 3" xfId="22448" xr:uid="{38CEADED-ABA3-472F-BC24-D5D8AE6A0B8F}"/>
    <cellStyle name="20% - Énfasis1 2 5 4 2 2 3 2" xfId="53332" xr:uid="{1DF3CE29-3BFE-4C2C-B8A0-1C6808B3795C}"/>
    <cellStyle name="20% - Énfasis1 2 5 4 2 2 4" xfId="37890" xr:uid="{EDA12F31-AB91-40CD-A6CF-AF0BC5A1A46A}"/>
    <cellStyle name="20% - Énfasis1 2 5 4 2 3" xfId="10867" xr:uid="{81C26269-6BC0-477E-B864-67DB53FE96DE}"/>
    <cellStyle name="20% - Énfasis1 2 5 4 2 3 2" xfId="26309" xr:uid="{89ABE320-E05A-44DB-87B7-86B4F42D7101}"/>
    <cellStyle name="20% - Énfasis1 2 5 4 2 3 2 2" xfId="57193" xr:uid="{05E7571E-C530-42E5-ABC7-D177C757BE2B}"/>
    <cellStyle name="20% - Énfasis1 2 5 4 2 3 3" xfId="41751" xr:uid="{E984623B-D204-48DF-AF09-65F08044C1B3}"/>
    <cellStyle name="20% - Énfasis1 2 5 4 2 4" xfId="18588" xr:uid="{57E48187-CF47-43E9-A984-4C43D7BE9919}"/>
    <cellStyle name="20% - Énfasis1 2 5 4 2 4 2" xfId="49472" xr:uid="{A1BE16BA-8300-4D3C-8B37-B989B015249C}"/>
    <cellStyle name="20% - Énfasis1 2 5 4 2 5" xfId="34030" xr:uid="{A9D86507-7984-4B76-B7F4-51F09333D892}"/>
    <cellStyle name="20% - Énfasis1 2 5 4 3" xfId="5076" xr:uid="{C4EAB26A-DAB3-4A64-A219-1B7308467A60}"/>
    <cellStyle name="20% - Énfasis1 2 5 4 3 2" xfId="12797" xr:uid="{B8B463CA-E7B2-425B-AC59-CAC2624D446C}"/>
    <cellStyle name="20% - Énfasis1 2 5 4 3 2 2" xfId="28239" xr:uid="{991C73C6-16C1-4CE7-89F8-407689E3E222}"/>
    <cellStyle name="20% - Énfasis1 2 5 4 3 2 2 2" xfId="59123" xr:uid="{867AFF2A-B387-4D90-9CA3-39C4D4F9A285}"/>
    <cellStyle name="20% - Énfasis1 2 5 4 3 2 3" xfId="43681" xr:uid="{255442DE-7F15-478E-A27E-F11EC42F1E4E}"/>
    <cellStyle name="20% - Énfasis1 2 5 4 3 3" xfId="20518" xr:uid="{F1601CC7-A489-4DFE-99F8-FE9C4CF325E9}"/>
    <cellStyle name="20% - Énfasis1 2 5 4 3 3 2" xfId="51402" xr:uid="{480F7153-4EAA-46D0-BCC4-B3D1C548EE1F}"/>
    <cellStyle name="20% - Énfasis1 2 5 4 3 4" xfId="35960" xr:uid="{E05B22A8-6503-4473-88FF-A3F5CE6A3625}"/>
    <cellStyle name="20% - Énfasis1 2 5 4 4" xfId="8937" xr:uid="{E13FB7FA-3843-4823-B0F1-AA506B9EC631}"/>
    <cellStyle name="20% - Énfasis1 2 5 4 4 2" xfId="24379" xr:uid="{D72905C8-E01C-41F8-9B68-83EAA508F161}"/>
    <cellStyle name="20% - Énfasis1 2 5 4 4 2 2" xfId="55263" xr:uid="{49DEDC9A-720A-4FBA-AED3-D917A3CBE5CC}"/>
    <cellStyle name="20% - Énfasis1 2 5 4 4 3" xfId="39821" xr:uid="{58DA6FEE-D3EE-4089-B679-6AE63F6718FC}"/>
    <cellStyle name="20% - Énfasis1 2 5 4 5" xfId="16658" xr:uid="{9E3C10B0-E8F2-47B4-ADEA-85512063DD2E}"/>
    <cellStyle name="20% - Énfasis1 2 5 4 5 2" xfId="47542" xr:uid="{CF54AD72-C41C-40C0-BEBB-26A999AEE4BC}"/>
    <cellStyle name="20% - Énfasis1 2 5 4 6" xfId="32100" xr:uid="{DE02138F-DDB1-4CAF-8910-58D2A51B109B}"/>
    <cellStyle name="20% - Énfasis1 2 5 5" xfId="2181" xr:uid="{850F100A-AED4-4BA9-B1AD-1C42FE3DAAB8}"/>
    <cellStyle name="20% - Énfasis1 2 5 5 2" xfId="6041" xr:uid="{7E5EC48F-CD81-4CD0-99C2-047AD32F9D8C}"/>
    <cellStyle name="20% - Énfasis1 2 5 5 2 2" xfId="13762" xr:uid="{F7A805CD-58CB-4F30-823D-3EA341B9B68E}"/>
    <cellStyle name="20% - Énfasis1 2 5 5 2 2 2" xfId="29204" xr:uid="{64CC3947-B511-47C4-A6AB-8F28553945EF}"/>
    <cellStyle name="20% - Énfasis1 2 5 5 2 2 2 2" xfId="60088" xr:uid="{336EC669-345A-4142-BF9B-9B3A321D8FDD}"/>
    <cellStyle name="20% - Énfasis1 2 5 5 2 2 3" xfId="44646" xr:uid="{1AFDA4B2-9A09-41CB-9763-3760C2323FFC}"/>
    <cellStyle name="20% - Énfasis1 2 5 5 2 3" xfId="21483" xr:uid="{A2B19D3C-B8C8-4331-BEC5-BC71C6434789}"/>
    <cellStyle name="20% - Énfasis1 2 5 5 2 3 2" xfId="52367" xr:uid="{88DB3E97-AF42-401D-90DB-98A04DC4E6C0}"/>
    <cellStyle name="20% - Énfasis1 2 5 5 2 4" xfId="36925" xr:uid="{0AAA1977-E7E3-4E29-A72E-A6A0281258F2}"/>
    <cellStyle name="20% - Énfasis1 2 5 5 3" xfId="9902" xr:uid="{69E34FAF-7EEC-46F0-B49A-81182CD35FCB}"/>
    <cellStyle name="20% - Énfasis1 2 5 5 3 2" xfId="25344" xr:uid="{C673C77B-C88A-4284-A1D0-14AC0ED2DBAD}"/>
    <cellStyle name="20% - Énfasis1 2 5 5 3 2 2" xfId="56228" xr:uid="{E224625F-C91D-40CF-B5B8-325A89E5AEEA}"/>
    <cellStyle name="20% - Énfasis1 2 5 5 3 3" xfId="40786" xr:uid="{5CFB5A70-A8BC-4E90-8CF6-049A26C1AC4D}"/>
    <cellStyle name="20% - Énfasis1 2 5 5 4" xfId="17623" xr:uid="{641AA541-CA14-411B-8E73-8E1E76D46A77}"/>
    <cellStyle name="20% - Énfasis1 2 5 5 4 2" xfId="48507" xr:uid="{D2011C00-4BC1-4077-A584-7FDD0CA84F3F}"/>
    <cellStyle name="20% - Énfasis1 2 5 5 5" xfId="33065" xr:uid="{60AFCD67-99BE-4E68-A938-7159088F24C9}"/>
    <cellStyle name="20% - Énfasis1 2 5 6" xfId="4111" xr:uid="{BAA34C4C-0F9E-4CB9-AD38-41B7894E8218}"/>
    <cellStyle name="20% - Énfasis1 2 5 6 2" xfId="11832" xr:uid="{9A009E70-B82E-4A12-B70D-BF8C6069E9CE}"/>
    <cellStyle name="20% - Énfasis1 2 5 6 2 2" xfId="27274" xr:uid="{1008259B-92F6-47B5-B991-DB9831BBE333}"/>
    <cellStyle name="20% - Énfasis1 2 5 6 2 2 2" xfId="58158" xr:uid="{37BA53DC-0773-48B7-A0B2-FD9124CA283E}"/>
    <cellStyle name="20% - Énfasis1 2 5 6 2 3" xfId="42716" xr:uid="{CA0F4E59-324E-414D-AE3A-DC0B455646C3}"/>
    <cellStyle name="20% - Énfasis1 2 5 6 3" xfId="19553" xr:uid="{AF14649F-66F3-4148-954D-3B3DE0414074}"/>
    <cellStyle name="20% - Énfasis1 2 5 6 3 2" xfId="50437" xr:uid="{438D5AE9-2A93-4C20-9E07-18A800D3DE96}"/>
    <cellStyle name="20% - Énfasis1 2 5 6 4" xfId="34995" xr:uid="{BBA0EA00-056B-4B83-AFF6-14A2EFD34D3E}"/>
    <cellStyle name="20% - Énfasis1 2 5 7" xfId="7972" xr:uid="{A864996D-0904-4B0F-9EF5-137EEC76EE5F}"/>
    <cellStyle name="20% - Énfasis1 2 5 7 2" xfId="23414" xr:uid="{8E6E9A6C-70AB-4227-B90E-C2AAB5DD2136}"/>
    <cellStyle name="20% - Énfasis1 2 5 7 2 2" xfId="54298" xr:uid="{32FC3C70-B31F-4E44-9FB4-C5EA3C514DAD}"/>
    <cellStyle name="20% - Énfasis1 2 5 7 3" xfId="38856" xr:uid="{EFE74428-A3F7-425C-8E00-B871871CE18C}"/>
    <cellStyle name="20% - Énfasis1 2 5 8" xfId="15693" xr:uid="{193CA6ED-1C91-487E-AEF5-1DDD54E19456}"/>
    <cellStyle name="20% - Énfasis1 2 5 8 2" xfId="46577" xr:uid="{F2CA087B-49F5-4869-B21C-23B999A55FCE}"/>
    <cellStyle name="20% - Énfasis1 2 5 9" xfId="31135" xr:uid="{4ADD8E19-4639-46D6-A0B1-950196E88EB3}"/>
    <cellStyle name="20% - Énfasis1 2 6" xfId="371" xr:uid="{3728EF6D-35EF-404A-B06E-B7078B809322}"/>
    <cellStyle name="20% - Énfasis1 2 6 2" xfId="855" xr:uid="{1718C505-8B5F-4758-AD4E-7E14F22DD313}"/>
    <cellStyle name="20% - Énfasis1 2 6 2 2" xfId="1820" xr:uid="{931FAF7B-71A6-46B9-96C1-C6D6FD8A5272}"/>
    <cellStyle name="20% - Énfasis1 2 6 2 2 2" xfId="3750" xr:uid="{09243CB6-9A98-49C1-9848-D5A334B48129}"/>
    <cellStyle name="20% - Énfasis1 2 6 2 2 2 2" xfId="7610" xr:uid="{53238CE7-35E0-486A-A00B-8CFA7E207A86}"/>
    <cellStyle name="20% - Énfasis1 2 6 2 2 2 2 2" xfId="15331" xr:uid="{6D52F8A2-8064-43EC-9B7B-1DF359581587}"/>
    <cellStyle name="20% - Énfasis1 2 6 2 2 2 2 2 2" xfId="30773" xr:uid="{B52F60B2-9B5C-4D54-ACAD-C634F5ACA4B4}"/>
    <cellStyle name="20% - Énfasis1 2 6 2 2 2 2 2 2 2" xfId="61657" xr:uid="{E1E48372-D2D8-4F03-9C29-9C5329A38F0F}"/>
    <cellStyle name="20% - Énfasis1 2 6 2 2 2 2 2 3" xfId="46215" xr:uid="{82D07314-772D-4042-BEC9-94F63AA27083}"/>
    <cellStyle name="20% - Énfasis1 2 6 2 2 2 2 3" xfId="23052" xr:uid="{CDF42396-E7FE-4EB0-B451-1944E15576A2}"/>
    <cellStyle name="20% - Énfasis1 2 6 2 2 2 2 3 2" xfId="53936" xr:uid="{92392852-AB7C-4E24-9EF9-92F01F9EDE2F}"/>
    <cellStyle name="20% - Énfasis1 2 6 2 2 2 2 4" xfId="38494" xr:uid="{09A1C7F0-2115-4B97-AEE7-070B19DDDDFD}"/>
    <cellStyle name="20% - Énfasis1 2 6 2 2 2 3" xfId="11471" xr:uid="{75AFCB86-98AA-4285-9709-8FCBEE633B48}"/>
    <cellStyle name="20% - Énfasis1 2 6 2 2 2 3 2" xfId="26913" xr:uid="{8560EDE3-83B9-4B4C-BC20-4E19A5D4597B}"/>
    <cellStyle name="20% - Énfasis1 2 6 2 2 2 3 2 2" xfId="57797" xr:uid="{189167CC-F37C-4EBC-82BE-404A4BA96DBC}"/>
    <cellStyle name="20% - Énfasis1 2 6 2 2 2 3 3" xfId="42355" xr:uid="{9E73F073-27D6-4C33-B3F7-5C9A82C8DF37}"/>
    <cellStyle name="20% - Énfasis1 2 6 2 2 2 4" xfId="19192" xr:uid="{0CFE35EA-F997-48CC-9E4E-81C6C7EAF314}"/>
    <cellStyle name="20% - Énfasis1 2 6 2 2 2 4 2" xfId="50076" xr:uid="{6B4F44C6-7135-4A05-AA86-FFA1AD231F16}"/>
    <cellStyle name="20% - Énfasis1 2 6 2 2 2 5" xfId="34634" xr:uid="{76793181-0A65-405C-BBEE-AF33380C227D}"/>
    <cellStyle name="20% - Énfasis1 2 6 2 2 3" xfId="5680" xr:uid="{A4207D5B-107E-427E-BD5F-DE29FB027346}"/>
    <cellStyle name="20% - Énfasis1 2 6 2 2 3 2" xfId="13401" xr:uid="{08E5B3F6-807E-481E-9A65-A98BAB63CC06}"/>
    <cellStyle name="20% - Énfasis1 2 6 2 2 3 2 2" xfId="28843" xr:uid="{19A5CABA-6A1A-4776-AE45-2937C47E087F}"/>
    <cellStyle name="20% - Énfasis1 2 6 2 2 3 2 2 2" xfId="59727" xr:uid="{773AA1FD-2A57-4083-8FEE-5A6BD6E712BC}"/>
    <cellStyle name="20% - Énfasis1 2 6 2 2 3 2 3" xfId="44285" xr:uid="{EDB9E317-9CE9-4B25-A296-522B40EB7905}"/>
    <cellStyle name="20% - Énfasis1 2 6 2 2 3 3" xfId="21122" xr:uid="{CD6077B6-B2A8-46A2-8BF7-BBF887FAFA88}"/>
    <cellStyle name="20% - Énfasis1 2 6 2 2 3 3 2" xfId="52006" xr:uid="{24E5A154-1600-408A-9909-FC40DADED74B}"/>
    <cellStyle name="20% - Énfasis1 2 6 2 2 3 4" xfId="36564" xr:uid="{C7A9359B-2C1D-4719-95A9-E4090D600595}"/>
    <cellStyle name="20% - Énfasis1 2 6 2 2 4" xfId="9541" xr:uid="{F2E4E59D-5792-449C-A2BE-F21CF5FA6C62}"/>
    <cellStyle name="20% - Énfasis1 2 6 2 2 4 2" xfId="24983" xr:uid="{10D8021F-098D-45B6-93A1-3922C32B7A6B}"/>
    <cellStyle name="20% - Énfasis1 2 6 2 2 4 2 2" xfId="55867" xr:uid="{A2877563-8EF2-4D33-BCAB-2F6D5BAD71C5}"/>
    <cellStyle name="20% - Énfasis1 2 6 2 2 4 3" xfId="40425" xr:uid="{10822168-AF38-43D7-90DE-AB42F954E80E}"/>
    <cellStyle name="20% - Énfasis1 2 6 2 2 5" xfId="17262" xr:uid="{C35F7AE4-A495-42A5-AA63-2FFFA5F7B984}"/>
    <cellStyle name="20% - Énfasis1 2 6 2 2 5 2" xfId="48146" xr:uid="{57BE955A-34F3-4258-A1C5-53699A0B1D72}"/>
    <cellStyle name="20% - Énfasis1 2 6 2 2 6" xfId="32704" xr:uid="{63320651-C07B-45E9-912C-C60EF254BAF1}"/>
    <cellStyle name="20% - Énfasis1 2 6 2 3" xfId="2785" xr:uid="{FE4BE442-3A39-4B38-8070-836A17D4C787}"/>
    <cellStyle name="20% - Énfasis1 2 6 2 3 2" xfId="6645" xr:uid="{EC4E6AC8-9D99-45E7-A55D-B06B90CD26D3}"/>
    <cellStyle name="20% - Énfasis1 2 6 2 3 2 2" xfId="14366" xr:uid="{BE5AFDC2-7FAC-4DFA-9C9E-4C5BE8A550E0}"/>
    <cellStyle name="20% - Énfasis1 2 6 2 3 2 2 2" xfId="29808" xr:uid="{FAADA2AD-0ECA-4EDC-8754-9B1086CF7FD0}"/>
    <cellStyle name="20% - Énfasis1 2 6 2 3 2 2 2 2" xfId="60692" xr:uid="{9692C61F-F3BB-4708-A08C-C877AB8B9F5F}"/>
    <cellStyle name="20% - Énfasis1 2 6 2 3 2 2 3" xfId="45250" xr:uid="{9D893A58-C0DC-4C4E-85A1-C45F84B586FD}"/>
    <cellStyle name="20% - Énfasis1 2 6 2 3 2 3" xfId="22087" xr:uid="{110F0B29-0986-4E70-BB94-BD3899F5DA28}"/>
    <cellStyle name="20% - Énfasis1 2 6 2 3 2 3 2" xfId="52971" xr:uid="{0C1880A6-04DB-406A-80D3-247756B94705}"/>
    <cellStyle name="20% - Énfasis1 2 6 2 3 2 4" xfId="37529" xr:uid="{171D6C9D-BA35-4EAE-9001-E3BD446E1F33}"/>
    <cellStyle name="20% - Énfasis1 2 6 2 3 3" xfId="10506" xr:uid="{14F3EC11-28F5-4127-B827-CB65B1F80CF6}"/>
    <cellStyle name="20% - Énfasis1 2 6 2 3 3 2" xfId="25948" xr:uid="{4E0751B2-C7AF-443C-99CB-D52A99A1C4E7}"/>
    <cellStyle name="20% - Énfasis1 2 6 2 3 3 2 2" xfId="56832" xr:uid="{0BC5EDA3-25B1-49D4-AE98-2AA2B0B9B980}"/>
    <cellStyle name="20% - Énfasis1 2 6 2 3 3 3" xfId="41390" xr:uid="{37CF1D30-2BA7-494A-A7B3-804C0406B02E}"/>
    <cellStyle name="20% - Énfasis1 2 6 2 3 4" xfId="18227" xr:uid="{C2D5E2C3-1D01-48F3-811D-BA4C8A448EA3}"/>
    <cellStyle name="20% - Énfasis1 2 6 2 3 4 2" xfId="49111" xr:uid="{B687D780-1AF7-460F-8008-44D59B2EE9B9}"/>
    <cellStyle name="20% - Énfasis1 2 6 2 3 5" xfId="33669" xr:uid="{0318C631-F7AC-4FFE-BA47-62CCDACE5638}"/>
    <cellStyle name="20% - Énfasis1 2 6 2 4" xfId="4715" xr:uid="{D1F879D9-3D22-4E53-A1B0-1CC990659919}"/>
    <cellStyle name="20% - Énfasis1 2 6 2 4 2" xfId="12436" xr:uid="{AED330F3-005C-4315-8CE8-34CF1D0F8A28}"/>
    <cellStyle name="20% - Énfasis1 2 6 2 4 2 2" xfId="27878" xr:uid="{57D4E5F1-BC51-40F9-B6DD-79979BD7FE25}"/>
    <cellStyle name="20% - Énfasis1 2 6 2 4 2 2 2" xfId="58762" xr:uid="{F1230733-3830-4715-A0CD-24570BC56FFD}"/>
    <cellStyle name="20% - Énfasis1 2 6 2 4 2 3" xfId="43320" xr:uid="{393EB4E9-1C9F-4D6C-B910-E478206BCE8A}"/>
    <cellStyle name="20% - Énfasis1 2 6 2 4 3" xfId="20157" xr:uid="{F56D76F4-2736-4BF0-A9C5-7EE3B5CE39B1}"/>
    <cellStyle name="20% - Énfasis1 2 6 2 4 3 2" xfId="51041" xr:uid="{3AEA5A9F-A017-4439-BB15-7327CA31750B}"/>
    <cellStyle name="20% - Énfasis1 2 6 2 4 4" xfId="35599" xr:uid="{9BF5D0B8-2C4D-4DA1-9B55-4964025CE48D}"/>
    <cellStyle name="20% - Énfasis1 2 6 2 5" xfId="8576" xr:uid="{B03A45E6-07CC-4DA2-A27A-AB840EC0D3C7}"/>
    <cellStyle name="20% - Énfasis1 2 6 2 5 2" xfId="24018" xr:uid="{644672E1-8F9A-49DC-B6E5-066428D0E04C}"/>
    <cellStyle name="20% - Énfasis1 2 6 2 5 2 2" xfId="54902" xr:uid="{1ADC3FFC-0CDC-45F3-B189-763054166F91}"/>
    <cellStyle name="20% - Énfasis1 2 6 2 5 3" xfId="39460" xr:uid="{3A6B28C9-EE12-4147-8EAA-60DCC8C32059}"/>
    <cellStyle name="20% - Énfasis1 2 6 2 6" xfId="16297" xr:uid="{069B2D15-A0D5-4244-8CEF-0A666EC22125}"/>
    <cellStyle name="20% - Énfasis1 2 6 2 6 2" xfId="47181" xr:uid="{30110EC2-8F61-455B-9950-69F424281F91}"/>
    <cellStyle name="20% - Énfasis1 2 6 2 7" xfId="31739" xr:uid="{F618BEA1-10AF-4D10-805F-85C3A1D5C53F}"/>
    <cellStyle name="20% - Énfasis1 2 6 3" xfId="1337" xr:uid="{AA14A8C6-39E5-4515-9F74-8DD3FCB67CBB}"/>
    <cellStyle name="20% - Énfasis1 2 6 3 2" xfId="3267" xr:uid="{AC9F6063-56C2-4DD8-8095-9C848640EF52}"/>
    <cellStyle name="20% - Énfasis1 2 6 3 2 2" xfId="7127" xr:uid="{1A92C99C-33EC-47DF-8C0D-4553251D49EF}"/>
    <cellStyle name="20% - Énfasis1 2 6 3 2 2 2" xfId="14848" xr:uid="{3D630A0C-CE57-41D9-A602-A49E35107774}"/>
    <cellStyle name="20% - Énfasis1 2 6 3 2 2 2 2" xfId="30290" xr:uid="{96C1CFFD-08EF-41CA-8A06-3B4057FCEE62}"/>
    <cellStyle name="20% - Énfasis1 2 6 3 2 2 2 2 2" xfId="61174" xr:uid="{8AEB017A-23F4-49AE-A33A-35260476BAD1}"/>
    <cellStyle name="20% - Énfasis1 2 6 3 2 2 2 3" xfId="45732" xr:uid="{77AD197B-4EC7-45A3-8140-C685803D6CD9}"/>
    <cellStyle name="20% - Énfasis1 2 6 3 2 2 3" xfId="22569" xr:uid="{1C467032-0330-42C4-A925-A66B089190C9}"/>
    <cellStyle name="20% - Énfasis1 2 6 3 2 2 3 2" xfId="53453" xr:uid="{803390CE-DB06-4ABB-B192-DCA53D1026AB}"/>
    <cellStyle name="20% - Énfasis1 2 6 3 2 2 4" xfId="38011" xr:uid="{A029FFA3-8BDE-47D3-BDE9-600187721F78}"/>
    <cellStyle name="20% - Énfasis1 2 6 3 2 3" xfId="10988" xr:uid="{B8894159-22E7-4722-8CE7-02DC2AB6451F}"/>
    <cellStyle name="20% - Énfasis1 2 6 3 2 3 2" xfId="26430" xr:uid="{E24AFF68-00D5-4C39-9B43-83BF8A379F22}"/>
    <cellStyle name="20% - Énfasis1 2 6 3 2 3 2 2" xfId="57314" xr:uid="{8DF0CEB6-4A7D-4FB4-8BF9-6F0BAF21F1A9}"/>
    <cellStyle name="20% - Énfasis1 2 6 3 2 3 3" xfId="41872" xr:uid="{E959864D-2D8C-4A30-A74C-245D2928908E}"/>
    <cellStyle name="20% - Énfasis1 2 6 3 2 4" xfId="18709" xr:uid="{0C2BF964-8C2C-4876-9C76-B9BE3ACA92F3}"/>
    <cellStyle name="20% - Énfasis1 2 6 3 2 4 2" xfId="49593" xr:uid="{F5450C1A-C3F1-42A2-8DD7-BD7665AE45FE}"/>
    <cellStyle name="20% - Énfasis1 2 6 3 2 5" xfId="34151" xr:uid="{39CB1BDE-F886-41E5-B4C5-3405308ACDC2}"/>
    <cellStyle name="20% - Énfasis1 2 6 3 3" xfId="5197" xr:uid="{3A3B7F3B-011F-46EF-8D00-4F315F424E06}"/>
    <cellStyle name="20% - Énfasis1 2 6 3 3 2" xfId="12918" xr:uid="{445FEEA7-730F-4EEF-AEE2-53F4B7E0BF92}"/>
    <cellStyle name="20% - Énfasis1 2 6 3 3 2 2" xfId="28360" xr:uid="{AEAE2A5C-0605-48B3-AA5E-BB28A0272E98}"/>
    <cellStyle name="20% - Énfasis1 2 6 3 3 2 2 2" xfId="59244" xr:uid="{5EE85577-998D-47EE-BD62-E6C743D2ED5C}"/>
    <cellStyle name="20% - Énfasis1 2 6 3 3 2 3" xfId="43802" xr:uid="{10031E3E-2865-47D6-9B69-D00C90363C5A}"/>
    <cellStyle name="20% - Énfasis1 2 6 3 3 3" xfId="20639" xr:uid="{FED8566A-3706-482C-9F37-8D104CD47AEC}"/>
    <cellStyle name="20% - Énfasis1 2 6 3 3 3 2" xfId="51523" xr:uid="{FACD8CF0-A93B-4BF0-872E-A3CCCDC0DA68}"/>
    <cellStyle name="20% - Énfasis1 2 6 3 3 4" xfId="36081" xr:uid="{E761F4D5-037C-4880-8C66-C289C29CE074}"/>
    <cellStyle name="20% - Énfasis1 2 6 3 4" xfId="9058" xr:uid="{9BC6DCEF-7948-4CAC-9959-6B266B0C9719}"/>
    <cellStyle name="20% - Énfasis1 2 6 3 4 2" xfId="24500" xr:uid="{241F884D-1E19-4641-9E17-768A103378B7}"/>
    <cellStyle name="20% - Énfasis1 2 6 3 4 2 2" xfId="55384" xr:uid="{FD286172-29AD-4B08-B806-ED166BE18961}"/>
    <cellStyle name="20% - Énfasis1 2 6 3 4 3" xfId="39942" xr:uid="{F2A7306E-3CC8-425F-AC59-06914A135959}"/>
    <cellStyle name="20% - Énfasis1 2 6 3 5" xfId="16779" xr:uid="{A8256A72-DABF-4FE9-ABE0-9E041C8F7637}"/>
    <cellStyle name="20% - Énfasis1 2 6 3 5 2" xfId="47663" xr:uid="{3C9F1EE8-2F69-4DE4-AE2D-F309E7AC1820}"/>
    <cellStyle name="20% - Énfasis1 2 6 3 6" xfId="32221" xr:uid="{8DFFBB9E-FCD4-43C0-8522-80D2C9096C26}"/>
    <cellStyle name="20% - Énfasis1 2 6 4" xfId="2302" xr:uid="{55802EDD-1460-49DD-BC2A-00F166F0F722}"/>
    <cellStyle name="20% - Énfasis1 2 6 4 2" xfId="6162" xr:uid="{3B3D105F-D868-4E41-BB33-BDC6D71ADF2C}"/>
    <cellStyle name="20% - Énfasis1 2 6 4 2 2" xfId="13883" xr:uid="{7ED5F814-4F04-45A3-871B-FBBF6B3D875A}"/>
    <cellStyle name="20% - Énfasis1 2 6 4 2 2 2" xfId="29325" xr:uid="{19CAF384-5878-4FA5-8B71-00336628CBC3}"/>
    <cellStyle name="20% - Énfasis1 2 6 4 2 2 2 2" xfId="60209" xr:uid="{7FBD089B-BE51-4BBF-8C90-489885AEB00A}"/>
    <cellStyle name="20% - Énfasis1 2 6 4 2 2 3" xfId="44767" xr:uid="{69633180-5990-4A93-BB27-57368794556D}"/>
    <cellStyle name="20% - Énfasis1 2 6 4 2 3" xfId="21604" xr:uid="{465D7F57-1F6B-4021-BB17-9FA3890441A1}"/>
    <cellStyle name="20% - Énfasis1 2 6 4 2 3 2" xfId="52488" xr:uid="{121372A0-CF20-4EFE-95BE-5DA88021E8B6}"/>
    <cellStyle name="20% - Énfasis1 2 6 4 2 4" xfId="37046" xr:uid="{1B65E1B1-77AB-409F-8F52-B691FB30413F}"/>
    <cellStyle name="20% - Énfasis1 2 6 4 3" xfId="10023" xr:uid="{E258D697-4CCA-4309-BBF5-45DDB15942F1}"/>
    <cellStyle name="20% - Énfasis1 2 6 4 3 2" xfId="25465" xr:uid="{0939D5C3-42F7-409F-947E-567B3FA47379}"/>
    <cellStyle name="20% - Énfasis1 2 6 4 3 2 2" xfId="56349" xr:uid="{B05C24F2-2493-44B9-A95F-962C6623E288}"/>
    <cellStyle name="20% - Énfasis1 2 6 4 3 3" xfId="40907" xr:uid="{93C6B0D0-3CEC-4D3F-8AB7-A4AB43D9FB34}"/>
    <cellStyle name="20% - Énfasis1 2 6 4 4" xfId="17744" xr:uid="{FC28F9DD-49F2-45E8-821A-BEFEBBF46680}"/>
    <cellStyle name="20% - Énfasis1 2 6 4 4 2" xfId="48628" xr:uid="{59B84B81-C4AB-4C80-913E-F9EF13573218}"/>
    <cellStyle name="20% - Énfasis1 2 6 4 5" xfId="33186" xr:uid="{9AEBCF93-3A9B-41D6-B4CC-696F5A33BC8F}"/>
    <cellStyle name="20% - Énfasis1 2 6 5" xfId="4232" xr:uid="{7A997DE2-4EB6-4462-BADF-EA0D44465294}"/>
    <cellStyle name="20% - Énfasis1 2 6 5 2" xfId="11953" xr:uid="{2FBC1F37-8B7C-45F5-8505-4B9DF6AC0327}"/>
    <cellStyle name="20% - Énfasis1 2 6 5 2 2" xfId="27395" xr:uid="{19714169-FAE8-4D34-9526-1B9034921082}"/>
    <cellStyle name="20% - Énfasis1 2 6 5 2 2 2" xfId="58279" xr:uid="{CB1D327E-A3ED-46A2-94F7-82EEDC971AEE}"/>
    <cellStyle name="20% - Énfasis1 2 6 5 2 3" xfId="42837" xr:uid="{32922317-2BDE-4136-9883-09AB4B05438B}"/>
    <cellStyle name="20% - Énfasis1 2 6 5 3" xfId="19674" xr:uid="{3828F173-552C-4CDF-8403-8EA75E67D2EB}"/>
    <cellStyle name="20% - Énfasis1 2 6 5 3 2" xfId="50558" xr:uid="{386A9578-7EC8-4B5E-82B0-0202D2575B5C}"/>
    <cellStyle name="20% - Énfasis1 2 6 5 4" xfId="35116" xr:uid="{CBD5596E-DDE9-4130-B86F-C4F9C81D9CEA}"/>
    <cellStyle name="20% - Énfasis1 2 6 6" xfId="8093" xr:uid="{5B2661EB-2DFD-42D4-8B61-FCC4BEF9CD68}"/>
    <cellStyle name="20% - Énfasis1 2 6 6 2" xfId="23535" xr:uid="{D3B2C31D-1409-40DC-A565-203161A4885C}"/>
    <cellStyle name="20% - Énfasis1 2 6 6 2 2" xfId="54419" xr:uid="{73855F09-9265-43F6-8F0B-C489ED0E9DBC}"/>
    <cellStyle name="20% - Énfasis1 2 6 6 3" xfId="38977" xr:uid="{CE826E8D-BC4D-4C0E-A95E-0573B07D0289}"/>
    <cellStyle name="20% - Énfasis1 2 6 7" xfId="15814" xr:uid="{02CF5C9A-A4E3-4A1D-AF20-660C6C86F09B}"/>
    <cellStyle name="20% - Énfasis1 2 6 7 2" xfId="46698" xr:uid="{37853372-258F-4472-A611-B19331530324}"/>
    <cellStyle name="20% - Énfasis1 2 6 8" xfId="31256" xr:uid="{F17ADD90-065A-4F30-B731-39B767729E47}"/>
    <cellStyle name="20% - Énfasis1 2 7" xfId="614" xr:uid="{9BE00391-F435-4A2A-B5A2-49DBA20B351C}"/>
    <cellStyle name="20% - Énfasis1 2 7 2" xfId="1579" xr:uid="{FCCFF9FF-FEB6-4C51-A977-FF97B206B41F}"/>
    <cellStyle name="20% - Énfasis1 2 7 2 2" xfId="3509" xr:uid="{70CC6070-B0DE-4352-AE77-791FD1361E4A}"/>
    <cellStyle name="20% - Énfasis1 2 7 2 2 2" xfId="7369" xr:uid="{6BBB917C-69BB-40DE-BAC7-09700BC068B1}"/>
    <cellStyle name="20% - Énfasis1 2 7 2 2 2 2" xfId="15090" xr:uid="{5BE01336-83E5-4B16-86D1-3F24A1B883F4}"/>
    <cellStyle name="20% - Énfasis1 2 7 2 2 2 2 2" xfId="30532" xr:uid="{E7AF32FE-4B29-4934-B39D-9AAAE321542F}"/>
    <cellStyle name="20% - Énfasis1 2 7 2 2 2 2 2 2" xfId="61416" xr:uid="{6A758E72-3465-45FF-83D9-9DC1EB1F27C1}"/>
    <cellStyle name="20% - Énfasis1 2 7 2 2 2 2 3" xfId="45974" xr:uid="{526C006C-E560-47B2-B796-72D49C086027}"/>
    <cellStyle name="20% - Énfasis1 2 7 2 2 2 3" xfId="22811" xr:uid="{1AB61611-8B3E-4A07-8286-12DBD00AAF9D}"/>
    <cellStyle name="20% - Énfasis1 2 7 2 2 2 3 2" xfId="53695" xr:uid="{34CEC4A6-CE8E-44D5-9D7B-D54BF3B6F1FC}"/>
    <cellStyle name="20% - Énfasis1 2 7 2 2 2 4" xfId="38253" xr:uid="{CC182A81-11F9-4735-81D7-6627708997A3}"/>
    <cellStyle name="20% - Énfasis1 2 7 2 2 3" xfId="11230" xr:uid="{5F2A3CD6-E95D-4F67-8920-13A61E20EB8E}"/>
    <cellStyle name="20% - Énfasis1 2 7 2 2 3 2" xfId="26672" xr:uid="{7B3FDAE5-078F-4AC8-8831-4CC4B8C4738B}"/>
    <cellStyle name="20% - Énfasis1 2 7 2 2 3 2 2" xfId="57556" xr:uid="{89A5521A-0230-4A9B-B2BA-861E46898431}"/>
    <cellStyle name="20% - Énfasis1 2 7 2 2 3 3" xfId="42114" xr:uid="{61ACAE1F-724F-4663-8D1C-D81BE4CA7617}"/>
    <cellStyle name="20% - Énfasis1 2 7 2 2 4" xfId="18951" xr:uid="{393F427F-D322-484B-86F2-893575FCA13B}"/>
    <cellStyle name="20% - Énfasis1 2 7 2 2 4 2" xfId="49835" xr:uid="{30D8E431-10CC-49AE-AC8A-79872858F801}"/>
    <cellStyle name="20% - Énfasis1 2 7 2 2 5" xfId="34393" xr:uid="{C8286BE8-4B6D-4B9F-B4CB-0FD6E9B8229C}"/>
    <cellStyle name="20% - Énfasis1 2 7 2 3" xfId="5439" xr:uid="{1FCC8AE1-7F57-4B9F-AD04-C326A74F8FBC}"/>
    <cellStyle name="20% - Énfasis1 2 7 2 3 2" xfId="13160" xr:uid="{05E00DB9-A6FD-4627-8721-84F2B53417A3}"/>
    <cellStyle name="20% - Énfasis1 2 7 2 3 2 2" xfId="28602" xr:uid="{F4A85622-B91A-4BDD-AB67-EBE203634951}"/>
    <cellStyle name="20% - Énfasis1 2 7 2 3 2 2 2" xfId="59486" xr:uid="{F443F3FE-B641-4D99-BF66-6CFC574D354E}"/>
    <cellStyle name="20% - Énfasis1 2 7 2 3 2 3" xfId="44044" xr:uid="{1BF9B688-181B-44C2-B2F6-1C5DEDE3955C}"/>
    <cellStyle name="20% - Énfasis1 2 7 2 3 3" xfId="20881" xr:uid="{D8C4BEB4-68E2-453C-AD0A-ADF0EE434295}"/>
    <cellStyle name="20% - Énfasis1 2 7 2 3 3 2" xfId="51765" xr:uid="{B442C925-A4F1-4260-AEE4-C02B45D802FC}"/>
    <cellStyle name="20% - Énfasis1 2 7 2 3 4" xfId="36323" xr:uid="{50340F37-1C88-4932-9493-329F7F9EBC2C}"/>
    <cellStyle name="20% - Énfasis1 2 7 2 4" xfId="9300" xr:uid="{9EC2EBED-59BE-4825-AECF-F98D3E815E23}"/>
    <cellStyle name="20% - Énfasis1 2 7 2 4 2" xfId="24742" xr:uid="{C399027E-4868-4D2D-BA5A-DAB05B0336FA}"/>
    <cellStyle name="20% - Énfasis1 2 7 2 4 2 2" xfId="55626" xr:uid="{5F9FC401-C480-4989-9E32-6117C9960222}"/>
    <cellStyle name="20% - Énfasis1 2 7 2 4 3" xfId="40184" xr:uid="{D89047CB-105A-46C3-9A2E-ECA4A0ADA0C0}"/>
    <cellStyle name="20% - Énfasis1 2 7 2 5" xfId="17021" xr:uid="{C5B0D20E-2026-4F5B-9CD8-04450427E1DA}"/>
    <cellStyle name="20% - Énfasis1 2 7 2 5 2" xfId="47905" xr:uid="{298547B7-3307-4630-B093-B2EE56AEE5F6}"/>
    <cellStyle name="20% - Énfasis1 2 7 2 6" xfId="32463" xr:uid="{64FCADFE-0CFB-4289-82A4-F25EE9A5366C}"/>
    <cellStyle name="20% - Énfasis1 2 7 3" xfId="2544" xr:uid="{10628107-ED39-4889-A4FA-6853B736EBA9}"/>
    <cellStyle name="20% - Énfasis1 2 7 3 2" xfId="6404" xr:uid="{9F0E4FD8-F3E1-4D72-8BC8-F22EA377995F}"/>
    <cellStyle name="20% - Énfasis1 2 7 3 2 2" xfId="14125" xr:uid="{87634506-8172-406D-8AB3-42F8BA95C615}"/>
    <cellStyle name="20% - Énfasis1 2 7 3 2 2 2" xfId="29567" xr:uid="{10068AFC-EE0F-476F-8C01-167097D8C7E5}"/>
    <cellStyle name="20% - Énfasis1 2 7 3 2 2 2 2" xfId="60451" xr:uid="{74484FEA-A3A3-40D7-B480-F0A08EC76B08}"/>
    <cellStyle name="20% - Énfasis1 2 7 3 2 2 3" xfId="45009" xr:uid="{89E5FC6D-B89D-40A6-AD2A-89D4486EFDA9}"/>
    <cellStyle name="20% - Énfasis1 2 7 3 2 3" xfId="21846" xr:uid="{D2B7B1DA-DEBA-4D9B-9254-4C27BD95626F}"/>
    <cellStyle name="20% - Énfasis1 2 7 3 2 3 2" xfId="52730" xr:uid="{2B59ACA6-9889-4042-8072-C158789C5025}"/>
    <cellStyle name="20% - Énfasis1 2 7 3 2 4" xfId="37288" xr:uid="{456356C7-527D-4670-8BBD-33E98A42140C}"/>
    <cellStyle name="20% - Énfasis1 2 7 3 3" xfId="10265" xr:uid="{77DA0FF6-B0DB-448B-9C11-2B1BDA1765AA}"/>
    <cellStyle name="20% - Énfasis1 2 7 3 3 2" xfId="25707" xr:uid="{55BDDEB6-159E-46FD-8791-F2E03F53F765}"/>
    <cellStyle name="20% - Énfasis1 2 7 3 3 2 2" xfId="56591" xr:uid="{DD9A17D7-2F25-4F7E-9077-77E580C0A942}"/>
    <cellStyle name="20% - Énfasis1 2 7 3 3 3" xfId="41149" xr:uid="{119EE202-92CA-48C3-A7E3-03133AA064E9}"/>
    <cellStyle name="20% - Énfasis1 2 7 3 4" xfId="17986" xr:uid="{00F86716-409B-4A90-B989-C3B86FA52AFB}"/>
    <cellStyle name="20% - Énfasis1 2 7 3 4 2" xfId="48870" xr:uid="{A17E1BD7-E62D-4DA4-9BB3-7316E9C2239A}"/>
    <cellStyle name="20% - Énfasis1 2 7 3 5" xfId="33428" xr:uid="{F6E831B2-6C80-42BE-BA64-BD23BE1ECC6A}"/>
    <cellStyle name="20% - Énfasis1 2 7 4" xfId="4474" xr:uid="{AA42B701-C370-4F5C-A568-91F48E23858F}"/>
    <cellStyle name="20% - Énfasis1 2 7 4 2" xfId="12195" xr:uid="{9E074367-96EE-4AA7-977C-138BDFAFF9EA}"/>
    <cellStyle name="20% - Énfasis1 2 7 4 2 2" xfId="27637" xr:uid="{26449C2B-E50F-4C9A-9F0C-69B674909449}"/>
    <cellStyle name="20% - Énfasis1 2 7 4 2 2 2" xfId="58521" xr:uid="{B4C06794-2A01-4715-A7C7-5918B0EACFA0}"/>
    <cellStyle name="20% - Énfasis1 2 7 4 2 3" xfId="43079" xr:uid="{C62EF735-4048-4CAC-AEA4-86D951F1910A}"/>
    <cellStyle name="20% - Énfasis1 2 7 4 3" xfId="19916" xr:uid="{986F5AC9-7B08-4BDF-8722-77DE1469E9C9}"/>
    <cellStyle name="20% - Énfasis1 2 7 4 3 2" xfId="50800" xr:uid="{5142E766-66A1-435E-8580-4D1FB0FED2F8}"/>
    <cellStyle name="20% - Énfasis1 2 7 4 4" xfId="35358" xr:uid="{02D96889-11D6-4FA4-8AAC-A68FB12DF943}"/>
    <cellStyle name="20% - Énfasis1 2 7 5" xfId="8335" xr:uid="{051D5542-1C37-4118-8D62-760AE381B651}"/>
    <cellStyle name="20% - Énfasis1 2 7 5 2" xfId="23777" xr:uid="{8A8C6951-80F6-448F-AD89-8FA8A770F620}"/>
    <cellStyle name="20% - Énfasis1 2 7 5 2 2" xfId="54661" xr:uid="{E86A8288-8D90-47B0-9482-FECDE90C6297}"/>
    <cellStyle name="20% - Énfasis1 2 7 5 3" xfId="39219" xr:uid="{17B6BD3F-AA8E-43FE-8046-CEE4B91E6D76}"/>
    <cellStyle name="20% - Énfasis1 2 7 6" xfId="16056" xr:uid="{8945037A-C72F-4621-AF87-3E13B2C45AC5}"/>
    <cellStyle name="20% - Énfasis1 2 7 6 2" xfId="46940" xr:uid="{75BA7D13-0061-4225-AC81-70E801250E24}"/>
    <cellStyle name="20% - Énfasis1 2 7 7" xfId="31498" xr:uid="{039AAFD0-B179-4426-B4A8-167232F023D0}"/>
    <cellStyle name="20% - Énfasis1 2 8" xfId="1096" xr:uid="{D17C3427-3224-4B61-B19F-D9889D6036B3}"/>
    <cellStyle name="20% - Énfasis1 2 8 2" xfId="3026" xr:uid="{FBE517A7-9AA4-45F4-9E68-83C329597C84}"/>
    <cellStyle name="20% - Énfasis1 2 8 2 2" xfId="6886" xr:uid="{31787BE5-AD51-4548-AFD9-273F6AF30D85}"/>
    <cellStyle name="20% - Énfasis1 2 8 2 2 2" xfId="14607" xr:uid="{D4630EB5-4943-442E-B51D-22544FDBFC57}"/>
    <cellStyle name="20% - Énfasis1 2 8 2 2 2 2" xfId="30049" xr:uid="{667D4D69-A2E6-40C3-BF54-E6A2945A9966}"/>
    <cellStyle name="20% - Énfasis1 2 8 2 2 2 2 2" xfId="60933" xr:uid="{923C1518-4FCE-4C58-8EA6-F539D81CDDD8}"/>
    <cellStyle name="20% - Énfasis1 2 8 2 2 2 3" xfId="45491" xr:uid="{0DD2D2C7-B8F6-4244-994D-0256B8D39CBC}"/>
    <cellStyle name="20% - Énfasis1 2 8 2 2 3" xfId="22328" xr:uid="{C4A3E35F-0A6E-4EE2-9FA3-9BE928EEE4C0}"/>
    <cellStyle name="20% - Énfasis1 2 8 2 2 3 2" xfId="53212" xr:uid="{6F8A944B-ACE8-4FCA-BFB4-0E2230958138}"/>
    <cellStyle name="20% - Énfasis1 2 8 2 2 4" xfId="37770" xr:uid="{472E076F-B612-4B0E-A0B1-B745531CF019}"/>
    <cellStyle name="20% - Énfasis1 2 8 2 3" xfId="10747" xr:uid="{64DF755C-831C-4B16-918F-6EE879D6CB0B}"/>
    <cellStyle name="20% - Énfasis1 2 8 2 3 2" xfId="26189" xr:uid="{58A1F298-FE67-461C-B8BF-3110235BDCB1}"/>
    <cellStyle name="20% - Énfasis1 2 8 2 3 2 2" xfId="57073" xr:uid="{B2BD3191-36DB-4C76-9807-81C9EA3411BC}"/>
    <cellStyle name="20% - Énfasis1 2 8 2 3 3" xfId="41631" xr:uid="{C61475DB-6CE3-47B1-9F61-40B38ADC1E24}"/>
    <cellStyle name="20% - Énfasis1 2 8 2 4" xfId="18468" xr:uid="{D0205881-52AF-4E93-ADCD-29DCC9E050E5}"/>
    <cellStyle name="20% - Énfasis1 2 8 2 4 2" xfId="49352" xr:uid="{86C85C6E-DBB3-468B-8BD2-CE739E02B488}"/>
    <cellStyle name="20% - Énfasis1 2 8 2 5" xfId="33910" xr:uid="{02FDEA5B-EA43-4206-8C99-4FDFBF846043}"/>
    <cellStyle name="20% - Énfasis1 2 8 3" xfId="4956" xr:uid="{A01586F3-25BC-4264-9B26-BD3CFD37FE06}"/>
    <cellStyle name="20% - Énfasis1 2 8 3 2" xfId="12677" xr:uid="{05EAFF80-C44B-4668-969D-99B39B4EB1CE}"/>
    <cellStyle name="20% - Énfasis1 2 8 3 2 2" xfId="28119" xr:uid="{A3052293-D50F-4D06-9258-771949D4441F}"/>
    <cellStyle name="20% - Énfasis1 2 8 3 2 2 2" xfId="59003" xr:uid="{03FC9CD4-6A50-40EA-BB77-8C69176C7F5E}"/>
    <cellStyle name="20% - Énfasis1 2 8 3 2 3" xfId="43561" xr:uid="{9EBEEFF0-D0FF-456F-84C5-AE435B373782}"/>
    <cellStyle name="20% - Énfasis1 2 8 3 3" xfId="20398" xr:uid="{E7539C05-AF8F-47BF-890B-F9F843B35B47}"/>
    <cellStyle name="20% - Énfasis1 2 8 3 3 2" xfId="51282" xr:uid="{B3D0BAE2-FF37-45E4-87DF-7FD01D5A7FCC}"/>
    <cellStyle name="20% - Énfasis1 2 8 3 4" xfId="35840" xr:uid="{A20FF9FB-A05C-4E63-9A07-7828F3361CED}"/>
    <cellStyle name="20% - Énfasis1 2 8 4" xfId="8817" xr:uid="{A9A7489B-0DFF-4C4C-A65C-49968C428CAB}"/>
    <cellStyle name="20% - Énfasis1 2 8 4 2" xfId="24259" xr:uid="{8C7BE90B-268E-41A1-BBBF-D1FB5C85D7E6}"/>
    <cellStyle name="20% - Énfasis1 2 8 4 2 2" xfId="55143" xr:uid="{80B204E8-3F31-4576-B27D-07CABD92E2CE}"/>
    <cellStyle name="20% - Énfasis1 2 8 4 3" xfId="39701" xr:uid="{EFB1D595-A566-40B1-8941-4403453A9D40}"/>
    <cellStyle name="20% - Énfasis1 2 8 5" xfId="16538" xr:uid="{E283D1F9-73AA-41DF-B766-ACC62D50E664}"/>
    <cellStyle name="20% - Énfasis1 2 8 5 2" xfId="47422" xr:uid="{FD53D461-BD42-4F1F-989D-50290F57D33E}"/>
    <cellStyle name="20% - Énfasis1 2 8 6" xfId="31980" xr:uid="{AB66D847-2AE5-4E57-865C-ECAC62D969F3}"/>
    <cellStyle name="20% - Énfasis1 2 9" xfId="2061" xr:uid="{2752E97B-CE0D-4728-8D68-2E464B37F602}"/>
    <cellStyle name="20% - Énfasis1 2 9 2" xfId="5921" xr:uid="{E807FCAB-4096-48A6-9D6B-EB4D78CC4BE9}"/>
    <cellStyle name="20% - Énfasis1 2 9 2 2" xfId="13642" xr:uid="{F8EC7063-78C9-41DD-9BE0-546F64B6F1EC}"/>
    <cellStyle name="20% - Énfasis1 2 9 2 2 2" xfId="29084" xr:uid="{EDA3AA3D-C847-4256-8099-D7C7CD3A5EFC}"/>
    <cellStyle name="20% - Énfasis1 2 9 2 2 2 2" xfId="59968" xr:uid="{24B5797E-8013-4160-9A42-C31783E25E8B}"/>
    <cellStyle name="20% - Énfasis1 2 9 2 2 3" xfId="44526" xr:uid="{4AE9E54D-0024-44D5-8036-918C3B7C25C6}"/>
    <cellStyle name="20% - Énfasis1 2 9 2 3" xfId="21363" xr:uid="{87D99902-C327-45E6-BA78-9BDD740DF078}"/>
    <cellStyle name="20% - Énfasis1 2 9 2 3 2" xfId="52247" xr:uid="{F979E7DC-FC24-4305-9B5C-2932776372B6}"/>
    <cellStyle name="20% - Énfasis1 2 9 2 4" xfId="36805" xr:uid="{DE04714F-9F39-4C27-9FE4-C3086453E9B5}"/>
    <cellStyle name="20% - Énfasis1 2 9 3" xfId="9782" xr:uid="{AF11EAEC-1819-45B4-9A47-66E28A6C718F}"/>
    <cellStyle name="20% - Énfasis1 2 9 3 2" xfId="25224" xr:uid="{E8E0E363-FC56-4785-9EE7-55E43DF6915C}"/>
    <cellStyle name="20% - Énfasis1 2 9 3 2 2" xfId="56108" xr:uid="{C5585C4A-F53D-4103-B2E3-13F3519E0E1A}"/>
    <cellStyle name="20% - Énfasis1 2 9 3 3" xfId="40666" xr:uid="{14E8BDCE-4FAD-4A32-BE07-F443C0B424D0}"/>
    <cellStyle name="20% - Énfasis1 2 9 4" xfId="17503" xr:uid="{AC4FF8CC-02E7-4401-8317-48741DBD4993}"/>
    <cellStyle name="20% - Énfasis1 2 9 4 2" xfId="48387" xr:uid="{593B0F69-899C-46C8-B1BB-021141334285}"/>
    <cellStyle name="20% - Énfasis1 2 9 5" xfId="32945" xr:uid="{3FDE1DD1-DA63-4872-8B3F-EBD06E49E14D}"/>
    <cellStyle name="20% - Énfasis1 3" xfId="61971" xr:uid="{7A411C65-D3C9-416A-A5C5-1EBAEB62520B}"/>
    <cellStyle name="20% - Énfasis2" xfId="23" builtinId="34" customBuiltin="1"/>
    <cellStyle name="20% - Énfasis2 2" xfId="58" xr:uid="{9D4E46F4-D876-455D-B3C1-0146870E3A7E}"/>
    <cellStyle name="20% - Énfasis2 2 10" xfId="3997" xr:uid="{37896276-C8AD-4AF7-B2B3-BA3F07E265AE}"/>
    <cellStyle name="20% - Énfasis2 2 10 2" xfId="11718" xr:uid="{5F7DB55C-8522-4888-8BFC-2C6EED91C827}"/>
    <cellStyle name="20% - Énfasis2 2 10 2 2" xfId="27160" xr:uid="{1DB09AA5-458B-4728-9818-F63E94AA0DC4}"/>
    <cellStyle name="20% - Énfasis2 2 10 2 2 2" xfId="58044" xr:uid="{275A6AE5-01A7-4083-98A0-F90E0410FA28}"/>
    <cellStyle name="20% - Énfasis2 2 10 2 3" xfId="42602" xr:uid="{8F9A0BD4-161C-42A4-821B-A644E8AE2E0E}"/>
    <cellStyle name="20% - Énfasis2 2 10 3" xfId="19439" xr:uid="{47CE509A-E3ED-4CFA-980F-B4942AB65B34}"/>
    <cellStyle name="20% - Énfasis2 2 10 3 2" xfId="50323" xr:uid="{88209319-4978-4581-A648-94498E4EDE54}"/>
    <cellStyle name="20% - Énfasis2 2 10 4" xfId="34881" xr:uid="{80C7A8CA-10F6-41F9-B01C-6340B6DBA90F}"/>
    <cellStyle name="20% - Énfasis2 2 11" xfId="7858" xr:uid="{2B624696-0DA0-4B5A-8C49-ECD7A2A81CEF}"/>
    <cellStyle name="20% - Énfasis2 2 11 2" xfId="23300" xr:uid="{E1EAC210-A77A-4B5A-A147-41F8A62E1005}"/>
    <cellStyle name="20% - Énfasis2 2 11 2 2" xfId="54184" xr:uid="{F4FB598D-9C4F-4C32-8CF4-A68814ECCE6C}"/>
    <cellStyle name="20% - Énfasis2 2 11 3" xfId="38742" xr:uid="{59AD34B2-DDE6-461B-910C-423E8B9D3683}"/>
    <cellStyle name="20% - Énfasis2 2 12" xfId="15579" xr:uid="{C660EB05-4344-4DB8-8CF3-BA7C6123EDFA}"/>
    <cellStyle name="20% - Énfasis2 2 12 2" xfId="46463" xr:uid="{D1C46550-3C32-454D-BC1C-195D2C1EE7BC}"/>
    <cellStyle name="20% - Énfasis2 2 13" xfId="31021" xr:uid="{21E12F4E-A76D-4760-A8C6-9BD512CF0175}"/>
    <cellStyle name="20% - Énfasis2 2 14" xfId="61903" xr:uid="{70E79209-8C8B-45B2-8436-6150442E98FC}"/>
    <cellStyle name="20% - Énfasis2 2 2" xfId="59" xr:uid="{A2EDEDCC-1B8F-4727-AC1E-C5543DD830CD}"/>
    <cellStyle name="20% - Énfasis2 2 2 10" xfId="7859" xr:uid="{9B6E6872-DAEE-48FD-9619-89D730449E0E}"/>
    <cellStyle name="20% - Énfasis2 2 2 10 2" xfId="23301" xr:uid="{0CA779A0-5E82-4CF3-A1D0-B2B094DEA463}"/>
    <cellStyle name="20% - Énfasis2 2 2 10 2 2" xfId="54185" xr:uid="{F1756D16-DD8A-4315-8369-2CB89E914C3C}"/>
    <cellStyle name="20% - Énfasis2 2 2 10 3" xfId="38743" xr:uid="{287C16A3-8118-4AD5-95F2-6052EFC058EB}"/>
    <cellStyle name="20% - Énfasis2 2 2 11" xfId="15580" xr:uid="{A37827D2-212A-483E-921B-ACC8B0F3B290}"/>
    <cellStyle name="20% - Énfasis2 2 2 11 2" xfId="46464" xr:uid="{71DD1F2A-BBD2-459E-AFD8-049102A548CF}"/>
    <cellStyle name="20% - Énfasis2 2 2 12" xfId="31022" xr:uid="{0E36B40C-9DCA-4FF8-8D81-58DB4C2CA514}"/>
    <cellStyle name="20% - Énfasis2 2 2 2" xfId="60" xr:uid="{E5F317E5-10FA-4F8E-A5B0-11B013071F6F}"/>
    <cellStyle name="20% - Énfasis2 2 2 2 10" xfId="31023" xr:uid="{DA6D78A2-204B-4566-8A9B-F5D8080F931B}"/>
    <cellStyle name="20% - Énfasis2 2 2 2 2" xfId="310" xr:uid="{CCCEB133-6A42-4939-B93F-8B7A8344D2A4}"/>
    <cellStyle name="20% - Énfasis2 2 2 2 2 2" xfId="553" xr:uid="{C0B7EFC0-922D-4491-B03B-764973391456}"/>
    <cellStyle name="20% - Énfasis2 2 2 2 2 2 2" xfId="1036" xr:uid="{EF340CC1-5059-4EDC-A526-2AEA7CB4ACFD}"/>
    <cellStyle name="20% - Énfasis2 2 2 2 2 2 2 2" xfId="2001" xr:uid="{E7B8284A-9B9D-4D7C-B8F4-B5C68E066B9E}"/>
    <cellStyle name="20% - Énfasis2 2 2 2 2 2 2 2 2" xfId="3931" xr:uid="{8FB62358-7F4D-415A-8DDF-D10C650D4BF8}"/>
    <cellStyle name="20% - Énfasis2 2 2 2 2 2 2 2 2 2" xfId="7791" xr:uid="{8F2A5F32-F86E-46E3-9717-F874DF3BEA46}"/>
    <cellStyle name="20% - Énfasis2 2 2 2 2 2 2 2 2 2 2" xfId="15512" xr:uid="{39E2F260-6BA1-41BA-B24B-5DF5982002D1}"/>
    <cellStyle name="20% - Énfasis2 2 2 2 2 2 2 2 2 2 2 2" xfId="30954" xr:uid="{3F4121A5-CD25-49A7-9F3E-1E1D12053CC2}"/>
    <cellStyle name="20% - Énfasis2 2 2 2 2 2 2 2 2 2 2 2 2" xfId="61838" xr:uid="{802AD758-B5E6-43CC-A76C-003D7936CB73}"/>
    <cellStyle name="20% - Énfasis2 2 2 2 2 2 2 2 2 2 2 3" xfId="46396" xr:uid="{95E3EDBE-0051-498D-A1FD-B26013A93983}"/>
    <cellStyle name="20% - Énfasis2 2 2 2 2 2 2 2 2 2 3" xfId="23233" xr:uid="{C7353E31-2C85-4F18-8A90-AFD51B7A4FC7}"/>
    <cellStyle name="20% - Énfasis2 2 2 2 2 2 2 2 2 2 3 2" xfId="54117" xr:uid="{AE98554C-8C10-49F5-BA14-18D6839B1CF5}"/>
    <cellStyle name="20% - Énfasis2 2 2 2 2 2 2 2 2 2 4" xfId="38675" xr:uid="{2CE16A4F-A7C7-4843-A38F-28342086CFA8}"/>
    <cellStyle name="20% - Énfasis2 2 2 2 2 2 2 2 2 3" xfId="11652" xr:uid="{332566B7-9842-47F0-AB6D-558D3D78B5EF}"/>
    <cellStyle name="20% - Énfasis2 2 2 2 2 2 2 2 2 3 2" xfId="27094" xr:uid="{83AA0E7B-B80D-4EF6-B1A5-C4BFE02E1F2A}"/>
    <cellStyle name="20% - Énfasis2 2 2 2 2 2 2 2 2 3 2 2" xfId="57978" xr:uid="{88F7045F-DA4F-4615-B75B-38023830A8F0}"/>
    <cellStyle name="20% - Énfasis2 2 2 2 2 2 2 2 2 3 3" xfId="42536" xr:uid="{D6932456-88A7-47E5-8047-CDF60767FACC}"/>
    <cellStyle name="20% - Énfasis2 2 2 2 2 2 2 2 2 4" xfId="19373" xr:uid="{6DEF09DF-6D0E-4485-B6DE-F26D5280F921}"/>
    <cellStyle name="20% - Énfasis2 2 2 2 2 2 2 2 2 4 2" xfId="50257" xr:uid="{631F680C-0DA0-4321-9471-DC9203E98D97}"/>
    <cellStyle name="20% - Énfasis2 2 2 2 2 2 2 2 2 5" xfId="34815" xr:uid="{09A56AF5-8E6A-42A5-BCBB-293182D02C00}"/>
    <cellStyle name="20% - Énfasis2 2 2 2 2 2 2 2 3" xfId="5861" xr:uid="{14F8EE81-AEC8-4A88-B366-DCB5A6AA2C9B}"/>
    <cellStyle name="20% - Énfasis2 2 2 2 2 2 2 2 3 2" xfId="13582" xr:uid="{4CBB2DDA-B8C3-4C53-BE25-01D1DE0FC9DB}"/>
    <cellStyle name="20% - Énfasis2 2 2 2 2 2 2 2 3 2 2" xfId="29024" xr:uid="{FEBD5565-C72F-45F0-940C-F7D88D4F7772}"/>
    <cellStyle name="20% - Énfasis2 2 2 2 2 2 2 2 3 2 2 2" xfId="59908" xr:uid="{E4C50D11-7977-4F60-B413-E936D020859A}"/>
    <cellStyle name="20% - Énfasis2 2 2 2 2 2 2 2 3 2 3" xfId="44466" xr:uid="{ADA19EFD-6826-4B7D-9130-B929B40B02F8}"/>
    <cellStyle name="20% - Énfasis2 2 2 2 2 2 2 2 3 3" xfId="21303" xr:uid="{1B89D303-3DB5-4750-96EF-6380891F58E7}"/>
    <cellStyle name="20% - Énfasis2 2 2 2 2 2 2 2 3 3 2" xfId="52187" xr:uid="{337F3022-33BD-4BBC-A944-CB2121A4F433}"/>
    <cellStyle name="20% - Énfasis2 2 2 2 2 2 2 2 3 4" xfId="36745" xr:uid="{0DD19056-7543-472A-9E9B-E4170323A27E}"/>
    <cellStyle name="20% - Énfasis2 2 2 2 2 2 2 2 4" xfId="9722" xr:uid="{B134E96A-83BA-4B2A-B9D5-C08093856A60}"/>
    <cellStyle name="20% - Énfasis2 2 2 2 2 2 2 2 4 2" xfId="25164" xr:uid="{B759892E-3A65-44A2-9BE4-3CCE51CCCD52}"/>
    <cellStyle name="20% - Énfasis2 2 2 2 2 2 2 2 4 2 2" xfId="56048" xr:uid="{589F4DE5-33D7-4B62-96D5-53B211BBF9B0}"/>
    <cellStyle name="20% - Énfasis2 2 2 2 2 2 2 2 4 3" xfId="40606" xr:uid="{190912B5-7C97-420F-98A0-4B0FAEAD54D4}"/>
    <cellStyle name="20% - Énfasis2 2 2 2 2 2 2 2 5" xfId="17443" xr:uid="{C3256858-8CD3-4EF9-A5A2-E169C9ED7D2D}"/>
    <cellStyle name="20% - Énfasis2 2 2 2 2 2 2 2 5 2" xfId="48327" xr:uid="{75621A20-8243-4604-B314-7A90E59562D0}"/>
    <cellStyle name="20% - Énfasis2 2 2 2 2 2 2 2 6" xfId="32885" xr:uid="{87EF5841-7AF2-4201-8861-F0315F7FBA39}"/>
    <cellStyle name="20% - Énfasis2 2 2 2 2 2 2 3" xfId="2966" xr:uid="{EA65E1F0-7B17-40C2-9632-491D2EC58DFA}"/>
    <cellStyle name="20% - Énfasis2 2 2 2 2 2 2 3 2" xfId="6826" xr:uid="{914B4D76-5829-44A5-BD6F-EBED29C13157}"/>
    <cellStyle name="20% - Énfasis2 2 2 2 2 2 2 3 2 2" xfId="14547" xr:uid="{B02421C3-0B87-400D-B99B-C522E061B736}"/>
    <cellStyle name="20% - Énfasis2 2 2 2 2 2 2 3 2 2 2" xfId="29989" xr:uid="{6F130643-4CEA-4CAB-A8D8-D53E49F0B640}"/>
    <cellStyle name="20% - Énfasis2 2 2 2 2 2 2 3 2 2 2 2" xfId="60873" xr:uid="{6D3D5C46-B7A0-4497-83D2-D4631796B264}"/>
    <cellStyle name="20% - Énfasis2 2 2 2 2 2 2 3 2 2 3" xfId="45431" xr:uid="{8437352F-C2D1-4C28-B84B-162B1FFA415B}"/>
    <cellStyle name="20% - Énfasis2 2 2 2 2 2 2 3 2 3" xfId="22268" xr:uid="{B1E1500E-B15D-4E9A-B5DE-F061F78772C8}"/>
    <cellStyle name="20% - Énfasis2 2 2 2 2 2 2 3 2 3 2" xfId="53152" xr:uid="{1459E42A-A5CB-43CD-B6CE-7B23D1954395}"/>
    <cellStyle name="20% - Énfasis2 2 2 2 2 2 2 3 2 4" xfId="37710" xr:uid="{8777B217-2662-4180-A10D-4957FF8A5751}"/>
    <cellStyle name="20% - Énfasis2 2 2 2 2 2 2 3 3" xfId="10687" xr:uid="{A7AD1FC5-BDCF-46A5-B9D4-A6AE7FB0B389}"/>
    <cellStyle name="20% - Énfasis2 2 2 2 2 2 2 3 3 2" xfId="26129" xr:uid="{8D717D7E-6B3B-4C43-8A40-E8A8D2F2EF28}"/>
    <cellStyle name="20% - Énfasis2 2 2 2 2 2 2 3 3 2 2" xfId="57013" xr:uid="{EC3B8F3B-0159-40E0-B384-4A81FF7DD296}"/>
    <cellStyle name="20% - Énfasis2 2 2 2 2 2 2 3 3 3" xfId="41571" xr:uid="{C36A6BCD-BD6A-409A-B4B6-A61C9FBD0BBC}"/>
    <cellStyle name="20% - Énfasis2 2 2 2 2 2 2 3 4" xfId="18408" xr:uid="{78517EDA-E156-400A-A4BA-524EE174B93F}"/>
    <cellStyle name="20% - Énfasis2 2 2 2 2 2 2 3 4 2" xfId="49292" xr:uid="{5B11BEF3-E9AD-4478-B56D-3EF4E6FC4CC4}"/>
    <cellStyle name="20% - Énfasis2 2 2 2 2 2 2 3 5" xfId="33850" xr:uid="{3F350FCB-764E-4109-9CB7-369E8A35DD23}"/>
    <cellStyle name="20% - Énfasis2 2 2 2 2 2 2 4" xfId="4896" xr:uid="{E8CB1EA1-4808-464D-AF56-D6CADC434AF6}"/>
    <cellStyle name="20% - Énfasis2 2 2 2 2 2 2 4 2" xfId="12617" xr:uid="{CA334D57-C40B-4A22-A982-1A467A650AB8}"/>
    <cellStyle name="20% - Énfasis2 2 2 2 2 2 2 4 2 2" xfId="28059" xr:uid="{E569C911-59F0-404A-8CF5-512B606B6B48}"/>
    <cellStyle name="20% - Énfasis2 2 2 2 2 2 2 4 2 2 2" xfId="58943" xr:uid="{4A9E9821-BF71-4AD9-BF5A-1E86F294C44D}"/>
    <cellStyle name="20% - Énfasis2 2 2 2 2 2 2 4 2 3" xfId="43501" xr:uid="{CF2F5EE0-8CF7-4A6E-97D1-57F0D0748CCC}"/>
    <cellStyle name="20% - Énfasis2 2 2 2 2 2 2 4 3" xfId="20338" xr:uid="{8B5CC70B-C7D4-496B-A538-DF03501353AB}"/>
    <cellStyle name="20% - Énfasis2 2 2 2 2 2 2 4 3 2" xfId="51222" xr:uid="{C1676E8B-7100-49FF-A865-688200A03481}"/>
    <cellStyle name="20% - Énfasis2 2 2 2 2 2 2 4 4" xfId="35780" xr:uid="{7E4E773B-9DEC-44D8-AC68-AD862B98AE9C}"/>
    <cellStyle name="20% - Énfasis2 2 2 2 2 2 2 5" xfId="8757" xr:uid="{49E2CD9B-B751-449F-98ED-9C1E486238BC}"/>
    <cellStyle name="20% - Énfasis2 2 2 2 2 2 2 5 2" xfId="24199" xr:uid="{16BD0E0C-28AB-4CC5-BF14-B33E4B21FBD0}"/>
    <cellStyle name="20% - Énfasis2 2 2 2 2 2 2 5 2 2" xfId="55083" xr:uid="{5C036993-F55C-47D6-BECD-DB00A8D39BF6}"/>
    <cellStyle name="20% - Énfasis2 2 2 2 2 2 2 5 3" xfId="39641" xr:uid="{99591BFB-55AA-4452-B9F7-9439D1ADD713}"/>
    <cellStyle name="20% - Énfasis2 2 2 2 2 2 2 6" xfId="16478" xr:uid="{F8F0E543-B1E0-4C90-B42A-BF90AC0D5A85}"/>
    <cellStyle name="20% - Énfasis2 2 2 2 2 2 2 6 2" xfId="47362" xr:uid="{565A80A0-F1CF-45D4-A826-D8D5AFC20160}"/>
    <cellStyle name="20% - Énfasis2 2 2 2 2 2 2 7" xfId="31920" xr:uid="{0592B8DE-87C7-436F-8F81-AC1E9E1D222E}"/>
    <cellStyle name="20% - Énfasis2 2 2 2 2 2 3" xfId="1518" xr:uid="{F9BD6DC6-CF0C-458C-85DF-F3C9F09361D7}"/>
    <cellStyle name="20% - Énfasis2 2 2 2 2 2 3 2" xfId="3448" xr:uid="{9FECC99C-BF9E-40FB-BDE1-83333D44DD7D}"/>
    <cellStyle name="20% - Énfasis2 2 2 2 2 2 3 2 2" xfId="7308" xr:uid="{74C48E27-5EB6-4BA3-B0A6-F493F0FC707B}"/>
    <cellStyle name="20% - Énfasis2 2 2 2 2 2 3 2 2 2" xfId="15029" xr:uid="{4E014E79-E093-49F0-BE4F-797DE3E39E76}"/>
    <cellStyle name="20% - Énfasis2 2 2 2 2 2 3 2 2 2 2" xfId="30471" xr:uid="{D9B6C92A-A5DE-4E04-AEC6-DF6C447ECF27}"/>
    <cellStyle name="20% - Énfasis2 2 2 2 2 2 3 2 2 2 2 2" xfId="61355" xr:uid="{AEEF9739-D25E-4D60-A390-22BCD61A72B8}"/>
    <cellStyle name="20% - Énfasis2 2 2 2 2 2 3 2 2 2 3" xfId="45913" xr:uid="{C5A2CFB5-6F5F-4362-AF4B-8D37380B48E5}"/>
    <cellStyle name="20% - Énfasis2 2 2 2 2 2 3 2 2 3" xfId="22750" xr:uid="{B9A12D61-FEB7-456D-BCF1-72B0879D1687}"/>
    <cellStyle name="20% - Énfasis2 2 2 2 2 2 3 2 2 3 2" xfId="53634" xr:uid="{27A09BF8-2740-4699-ABAB-7DB7EFE570B8}"/>
    <cellStyle name="20% - Énfasis2 2 2 2 2 2 3 2 2 4" xfId="38192" xr:uid="{D7D475A2-E7EB-41DB-9E46-8246650A09C5}"/>
    <cellStyle name="20% - Énfasis2 2 2 2 2 2 3 2 3" xfId="11169" xr:uid="{74470946-B1C4-4407-847D-B905658B8A1D}"/>
    <cellStyle name="20% - Énfasis2 2 2 2 2 2 3 2 3 2" xfId="26611" xr:uid="{FB983D94-05EC-4859-B7DA-596595A0B09A}"/>
    <cellStyle name="20% - Énfasis2 2 2 2 2 2 3 2 3 2 2" xfId="57495" xr:uid="{D2120794-107E-4286-8784-87D427076A9A}"/>
    <cellStyle name="20% - Énfasis2 2 2 2 2 2 3 2 3 3" xfId="42053" xr:uid="{8CE5FB99-4965-4712-939F-B2AB7C9A3466}"/>
    <cellStyle name="20% - Énfasis2 2 2 2 2 2 3 2 4" xfId="18890" xr:uid="{BBF01D22-7008-4250-8E67-26C7AF50617F}"/>
    <cellStyle name="20% - Énfasis2 2 2 2 2 2 3 2 4 2" xfId="49774" xr:uid="{48667B5C-F949-4EB7-B607-059B2EE2EC17}"/>
    <cellStyle name="20% - Énfasis2 2 2 2 2 2 3 2 5" xfId="34332" xr:uid="{364605A5-D843-416E-94AC-351CA173EAD1}"/>
    <cellStyle name="20% - Énfasis2 2 2 2 2 2 3 3" xfId="5378" xr:uid="{97CAABFE-20DE-401A-933F-71F716EFD84D}"/>
    <cellStyle name="20% - Énfasis2 2 2 2 2 2 3 3 2" xfId="13099" xr:uid="{0D3330E6-217E-48BE-B7DA-26CE4B1E9333}"/>
    <cellStyle name="20% - Énfasis2 2 2 2 2 2 3 3 2 2" xfId="28541" xr:uid="{47C81EBF-D72F-49F9-8157-AD2CE0EE6D8B}"/>
    <cellStyle name="20% - Énfasis2 2 2 2 2 2 3 3 2 2 2" xfId="59425" xr:uid="{B55DFDAC-DCD9-46A5-837E-2B6587D6B495}"/>
    <cellStyle name="20% - Énfasis2 2 2 2 2 2 3 3 2 3" xfId="43983" xr:uid="{D20FB627-8A73-4D9C-BB24-246776E308FA}"/>
    <cellStyle name="20% - Énfasis2 2 2 2 2 2 3 3 3" xfId="20820" xr:uid="{9131EC66-44F1-4380-A5B1-E1C01376FC61}"/>
    <cellStyle name="20% - Énfasis2 2 2 2 2 2 3 3 3 2" xfId="51704" xr:uid="{2B2F20CE-88BC-41A8-8567-2C215C7D2E9B}"/>
    <cellStyle name="20% - Énfasis2 2 2 2 2 2 3 3 4" xfId="36262" xr:uid="{90F02823-7F04-43EF-BDB3-198626AF7F1C}"/>
    <cellStyle name="20% - Énfasis2 2 2 2 2 2 3 4" xfId="9239" xr:uid="{34A8A8F9-1952-4365-99FC-DE54936A8F3C}"/>
    <cellStyle name="20% - Énfasis2 2 2 2 2 2 3 4 2" xfId="24681" xr:uid="{F42061FA-1F13-4673-9951-B35FF59F9195}"/>
    <cellStyle name="20% - Énfasis2 2 2 2 2 2 3 4 2 2" xfId="55565" xr:uid="{0341F4CA-23BF-400B-8D59-960A4AE5F3EB}"/>
    <cellStyle name="20% - Énfasis2 2 2 2 2 2 3 4 3" xfId="40123" xr:uid="{DC11DA6C-7FD0-41C8-9E33-B942B931F8DB}"/>
    <cellStyle name="20% - Énfasis2 2 2 2 2 2 3 5" xfId="16960" xr:uid="{628F205E-8D7D-4D3F-8C2F-4BDAE6B72A23}"/>
    <cellStyle name="20% - Énfasis2 2 2 2 2 2 3 5 2" xfId="47844" xr:uid="{08AD969B-4A58-4679-B1F5-AF01FBC3D5C7}"/>
    <cellStyle name="20% - Énfasis2 2 2 2 2 2 3 6" xfId="32402" xr:uid="{834639CB-1D51-487B-ACCE-A3459E93A1E8}"/>
    <cellStyle name="20% - Énfasis2 2 2 2 2 2 4" xfId="2483" xr:uid="{A6CBA78B-6010-40E5-950F-71BB4FDEEBE7}"/>
    <cellStyle name="20% - Énfasis2 2 2 2 2 2 4 2" xfId="6343" xr:uid="{083D28F9-CA92-4984-996F-4DDBD4B81736}"/>
    <cellStyle name="20% - Énfasis2 2 2 2 2 2 4 2 2" xfId="14064" xr:uid="{5DFDC085-477E-4277-9DAB-F222665EEE8B}"/>
    <cellStyle name="20% - Énfasis2 2 2 2 2 2 4 2 2 2" xfId="29506" xr:uid="{6CE4963C-7866-4712-BB69-9D715BE94CFC}"/>
    <cellStyle name="20% - Énfasis2 2 2 2 2 2 4 2 2 2 2" xfId="60390" xr:uid="{2A42FD98-6855-4C6C-8B53-FAA93F56214A}"/>
    <cellStyle name="20% - Énfasis2 2 2 2 2 2 4 2 2 3" xfId="44948" xr:uid="{3324085E-B79C-4569-B013-3698AC15A3F1}"/>
    <cellStyle name="20% - Énfasis2 2 2 2 2 2 4 2 3" xfId="21785" xr:uid="{24235BCC-C81E-454E-869C-F7178CCFEA11}"/>
    <cellStyle name="20% - Énfasis2 2 2 2 2 2 4 2 3 2" xfId="52669" xr:uid="{C3472D83-2B57-464A-84DD-672D1028A92F}"/>
    <cellStyle name="20% - Énfasis2 2 2 2 2 2 4 2 4" xfId="37227" xr:uid="{09BAF013-3ADB-40D3-ABB9-BBF464D82900}"/>
    <cellStyle name="20% - Énfasis2 2 2 2 2 2 4 3" xfId="10204" xr:uid="{93224266-88EE-461C-89E9-0D06E3D11A25}"/>
    <cellStyle name="20% - Énfasis2 2 2 2 2 2 4 3 2" xfId="25646" xr:uid="{263FC575-3922-4615-8874-9B2CF6C05775}"/>
    <cellStyle name="20% - Énfasis2 2 2 2 2 2 4 3 2 2" xfId="56530" xr:uid="{5E994F85-58D7-4798-881A-D1A54D321C56}"/>
    <cellStyle name="20% - Énfasis2 2 2 2 2 2 4 3 3" xfId="41088" xr:uid="{63E93208-A28E-4AFC-85EF-4B65E434DCCC}"/>
    <cellStyle name="20% - Énfasis2 2 2 2 2 2 4 4" xfId="17925" xr:uid="{9D7C7BDA-27B0-46F6-B53B-78E59B11211A}"/>
    <cellStyle name="20% - Énfasis2 2 2 2 2 2 4 4 2" xfId="48809" xr:uid="{36D56C1B-1BC5-4158-880F-AEA58270BAF3}"/>
    <cellStyle name="20% - Énfasis2 2 2 2 2 2 4 5" xfId="33367" xr:uid="{0A9B0CB9-88AF-48D2-96B8-7ACC50D5314D}"/>
    <cellStyle name="20% - Énfasis2 2 2 2 2 2 5" xfId="4413" xr:uid="{B7916EFC-7CA1-4578-BCAC-05133A1B49E5}"/>
    <cellStyle name="20% - Énfasis2 2 2 2 2 2 5 2" xfId="12134" xr:uid="{851A51C1-DB95-45B1-AB96-48E6C1B48AAF}"/>
    <cellStyle name="20% - Énfasis2 2 2 2 2 2 5 2 2" xfId="27576" xr:uid="{B9E23D10-FED2-47B2-B5D6-6380E2B67433}"/>
    <cellStyle name="20% - Énfasis2 2 2 2 2 2 5 2 2 2" xfId="58460" xr:uid="{BF15B8E4-A8F4-499F-898E-BCC2145A7F84}"/>
    <cellStyle name="20% - Énfasis2 2 2 2 2 2 5 2 3" xfId="43018" xr:uid="{9936DDC5-8FC8-4885-BE59-CC9A18321690}"/>
    <cellStyle name="20% - Énfasis2 2 2 2 2 2 5 3" xfId="19855" xr:uid="{69938EFB-4A73-4936-B89A-1099337EE4D3}"/>
    <cellStyle name="20% - Énfasis2 2 2 2 2 2 5 3 2" xfId="50739" xr:uid="{705D43AC-3665-487C-8679-077C03732B7B}"/>
    <cellStyle name="20% - Énfasis2 2 2 2 2 2 5 4" xfId="35297" xr:uid="{69D6247A-626A-4FDE-B7A2-F75F074D7098}"/>
    <cellStyle name="20% - Énfasis2 2 2 2 2 2 6" xfId="8274" xr:uid="{D3856884-D4BB-4CB6-A490-06B0F957003F}"/>
    <cellStyle name="20% - Énfasis2 2 2 2 2 2 6 2" xfId="23716" xr:uid="{6E503BC0-9B5E-4F14-943A-C0C4E7F38EAE}"/>
    <cellStyle name="20% - Énfasis2 2 2 2 2 2 6 2 2" xfId="54600" xr:uid="{F8876650-BD8C-4856-B3A6-BDE9D38908C6}"/>
    <cellStyle name="20% - Énfasis2 2 2 2 2 2 6 3" xfId="39158" xr:uid="{D314F0D2-964B-446B-AF1D-6DE4FF04B76A}"/>
    <cellStyle name="20% - Énfasis2 2 2 2 2 2 7" xfId="15995" xr:uid="{F13BC349-E88C-4F02-8C7E-66B6AB692B70}"/>
    <cellStyle name="20% - Énfasis2 2 2 2 2 2 7 2" xfId="46879" xr:uid="{37BC2260-5D1B-4582-AEF7-F505E22AA20A}"/>
    <cellStyle name="20% - Énfasis2 2 2 2 2 2 8" xfId="31437" xr:uid="{8ABC4801-11D0-4682-A312-08E4C6704258}"/>
    <cellStyle name="20% - Énfasis2 2 2 2 2 3" xfId="795" xr:uid="{83907F3A-8FB0-4541-B95B-752C7E1F614A}"/>
    <cellStyle name="20% - Énfasis2 2 2 2 2 3 2" xfId="1760" xr:uid="{39A216FF-23A9-4CC6-96BA-D6150BA0DF33}"/>
    <cellStyle name="20% - Énfasis2 2 2 2 2 3 2 2" xfId="3690" xr:uid="{DF689566-3025-4417-8AA7-76BD58ED2ECA}"/>
    <cellStyle name="20% - Énfasis2 2 2 2 2 3 2 2 2" xfId="7550" xr:uid="{4FF522A4-C4F3-4F2B-8B56-24C0E90F4B86}"/>
    <cellStyle name="20% - Énfasis2 2 2 2 2 3 2 2 2 2" xfId="15271" xr:uid="{A23DACAF-FEC0-47A6-8CF2-66576AF4FC5F}"/>
    <cellStyle name="20% - Énfasis2 2 2 2 2 3 2 2 2 2 2" xfId="30713" xr:uid="{EE409DE4-C134-42D9-85A3-11DB2A460B0C}"/>
    <cellStyle name="20% - Énfasis2 2 2 2 2 3 2 2 2 2 2 2" xfId="61597" xr:uid="{EC0F5E4F-B2EC-44A7-825A-678BC45C749C}"/>
    <cellStyle name="20% - Énfasis2 2 2 2 2 3 2 2 2 2 3" xfId="46155" xr:uid="{6431AB2C-20D8-4469-BB07-EBC900874804}"/>
    <cellStyle name="20% - Énfasis2 2 2 2 2 3 2 2 2 3" xfId="22992" xr:uid="{5DC5AD7E-F3E1-4A27-AA76-CB9A6201AB0E}"/>
    <cellStyle name="20% - Énfasis2 2 2 2 2 3 2 2 2 3 2" xfId="53876" xr:uid="{317A2765-640A-47EB-876D-4CB8B3A0F594}"/>
    <cellStyle name="20% - Énfasis2 2 2 2 2 3 2 2 2 4" xfId="38434" xr:uid="{03AB51B1-20E0-45B8-9827-3366D24C397F}"/>
    <cellStyle name="20% - Énfasis2 2 2 2 2 3 2 2 3" xfId="11411" xr:uid="{B8E3B1E8-2508-4A68-8A69-CA271C4E93CB}"/>
    <cellStyle name="20% - Énfasis2 2 2 2 2 3 2 2 3 2" xfId="26853" xr:uid="{22241778-2854-4F61-863B-08E9684F5B4B}"/>
    <cellStyle name="20% - Énfasis2 2 2 2 2 3 2 2 3 2 2" xfId="57737" xr:uid="{C6EC351E-127A-465F-A579-B4DA0E65BDBB}"/>
    <cellStyle name="20% - Énfasis2 2 2 2 2 3 2 2 3 3" xfId="42295" xr:uid="{C5DEFE1D-B093-4AB3-B92A-01523ED965BF}"/>
    <cellStyle name="20% - Énfasis2 2 2 2 2 3 2 2 4" xfId="19132" xr:uid="{316FE879-1CCD-4047-B107-F34A2B92F9DC}"/>
    <cellStyle name="20% - Énfasis2 2 2 2 2 3 2 2 4 2" xfId="50016" xr:uid="{4E91E493-EB4C-45BA-BBCF-A1E06A78D20A}"/>
    <cellStyle name="20% - Énfasis2 2 2 2 2 3 2 2 5" xfId="34574" xr:uid="{E1E2DCA0-804C-4A5B-912B-E1DB6512E6F0}"/>
    <cellStyle name="20% - Énfasis2 2 2 2 2 3 2 3" xfId="5620" xr:uid="{1728D54A-70F5-4BA2-9602-A58A2618C4E1}"/>
    <cellStyle name="20% - Énfasis2 2 2 2 2 3 2 3 2" xfId="13341" xr:uid="{1A51A709-75FB-4E88-B3A0-5F665607BC42}"/>
    <cellStyle name="20% - Énfasis2 2 2 2 2 3 2 3 2 2" xfId="28783" xr:uid="{7AF35BA4-51D3-4558-A7B4-8DE9A8E145E3}"/>
    <cellStyle name="20% - Énfasis2 2 2 2 2 3 2 3 2 2 2" xfId="59667" xr:uid="{51576F0B-4380-4066-AA3E-F747DC77319D}"/>
    <cellStyle name="20% - Énfasis2 2 2 2 2 3 2 3 2 3" xfId="44225" xr:uid="{12B70669-D77B-4C79-B59E-3879FCB4E792}"/>
    <cellStyle name="20% - Énfasis2 2 2 2 2 3 2 3 3" xfId="21062" xr:uid="{3E8B82C0-89A1-45C8-8A3A-D6DF7F3C63DB}"/>
    <cellStyle name="20% - Énfasis2 2 2 2 2 3 2 3 3 2" xfId="51946" xr:uid="{4C940848-7118-4F1A-AD40-21730BF3C594}"/>
    <cellStyle name="20% - Énfasis2 2 2 2 2 3 2 3 4" xfId="36504" xr:uid="{2FBDFC40-1B78-4FB9-87B4-75D78EED2430}"/>
    <cellStyle name="20% - Énfasis2 2 2 2 2 3 2 4" xfId="9481" xr:uid="{3A178345-26D9-474A-8AF8-E17BEFCD1758}"/>
    <cellStyle name="20% - Énfasis2 2 2 2 2 3 2 4 2" xfId="24923" xr:uid="{AC6148AC-DF42-4B9B-BFFE-0EB308F44921}"/>
    <cellStyle name="20% - Énfasis2 2 2 2 2 3 2 4 2 2" xfId="55807" xr:uid="{ACD282A7-9CAE-4C54-9398-98D3B20F7CFF}"/>
    <cellStyle name="20% - Énfasis2 2 2 2 2 3 2 4 3" xfId="40365" xr:uid="{2EC7DB5D-6C47-4E83-9E92-3AFCE424C799}"/>
    <cellStyle name="20% - Énfasis2 2 2 2 2 3 2 5" xfId="17202" xr:uid="{4C6F3A9C-FF76-4DAF-9E8E-4271CC7575BE}"/>
    <cellStyle name="20% - Énfasis2 2 2 2 2 3 2 5 2" xfId="48086" xr:uid="{9CC3CC1B-1338-4C01-9A1F-A06AD87DCDA4}"/>
    <cellStyle name="20% - Énfasis2 2 2 2 2 3 2 6" xfId="32644" xr:uid="{4F7A8C45-2225-4025-AD1B-FD70A2DA33F8}"/>
    <cellStyle name="20% - Énfasis2 2 2 2 2 3 3" xfId="2725" xr:uid="{792B32F5-10A4-43D5-8572-BBF4FD1BBC29}"/>
    <cellStyle name="20% - Énfasis2 2 2 2 2 3 3 2" xfId="6585" xr:uid="{1EF0A448-F0A7-4CBC-9170-25060083346C}"/>
    <cellStyle name="20% - Énfasis2 2 2 2 2 3 3 2 2" xfId="14306" xr:uid="{0EAD1C37-F2DE-451A-9720-4658979A2782}"/>
    <cellStyle name="20% - Énfasis2 2 2 2 2 3 3 2 2 2" xfId="29748" xr:uid="{F13301A6-3BEE-4574-B671-A190083993D6}"/>
    <cellStyle name="20% - Énfasis2 2 2 2 2 3 3 2 2 2 2" xfId="60632" xr:uid="{636DC5C5-BDA3-4EB6-86A2-3256BE2E8C1C}"/>
    <cellStyle name="20% - Énfasis2 2 2 2 2 3 3 2 2 3" xfId="45190" xr:uid="{34183CDB-39BF-4313-B937-022D4B85F50C}"/>
    <cellStyle name="20% - Énfasis2 2 2 2 2 3 3 2 3" xfId="22027" xr:uid="{F3096E24-5404-4EF3-B606-C9A0A930152F}"/>
    <cellStyle name="20% - Énfasis2 2 2 2 2 3 3 2 3 2" xfId="52911" xr:uid="{B3DF492D-B523-4945-9EE9-F645B43C48EE}"/>
    <cellStyle name="20% - Énfasis2 2 2 2 2 3 3 2 4" xfId="37469" xr:uid="{DC32BF81-DB56-432B-8D34-0122F2DB2761}"/>
    <cellStyle name="20% - Énfasis2 2 2 2 2 3 3 3" xfId="10446" xr:uid="{C9A1E3E1-A9F2-4CBB-A184-947D9F89D671}"/>
    <cellStyle name="20% - Énfasis2 2 2 2 2 3 3 3 2" xfId="25888" xr:uid="{A6546DBB-B441-4ACB-B1D3-E183CEBF8D54}"/>
    <cellStyle name="20% - Énfasis2 2 2 2 2 3 3 3 2 2" xfId="56772" xr:uid="{3F1E6AFE-DEFD-4ECC-B7AF-965B8E937178}"/>
    <cellStyle name="20% - Énfasis2 2 2 2 2 3 3 3 3" xfId="41330" xr:uid="{BA1DB3C7-02A1-4C91-A72F-A291798D07A2}"/>
    <cellStyle name="20% - Énfasis2 2 2 2 2 3 3 4" xfId="18167" xr:uid="{563B7FF5-8D6A-4360-814A-30EBE93C2374}"/>
    <cellStyle name="20% - Énfasis2 2 2 2 2 3 3 4 2" xfId="49051" xr:uid="{965F0EDF-C8B3-4EA5-A4B0-2673A2B45F11}"/>
    <cellStyle name="20% - Énfasis2 2 2 2 2 3 3 5" xfId="33609" xr:uid="{3F800AD8-4EF0-410E-A603-41C38F74ACF1}"/>
    <cellStyle name="20% - Énfasis2 2 2 2 2 3 4" xfId="4655" xr:uid="{69A21CEB-450C-4473-BA32-187306E9392D}"/>
    <cellStyle name="20% - Énfasis2 2 2 2 2 3 4 2" xfId="12376" xr:uid="{5D97ACC9-34BE-4B9E-88B9-F1D3340F4141}"/>
    <cellStyle name="20% - Énfasis2 2 2 2 2 3 4 2 2" xfId="27818" xr:uid="{FDC92492-DD99-4BC9-BFC2-AD028AE77645}"/>
    <cellStyle name="20% - Énfasis2 2 2 2 2 3 4 2 2 2" xfId="58702" xr:uid="{A0C59C81-2380-46C9-9D73-88431706B912}"/>
    <cellStyle name="20% - Énfasis2 2 2 2 2 3 4 2 3" xfId="43260" xr:uid="{0BC69F84-5894-41E5-942D-B2C42E2273F4}"/>
    <cellStyle name="20% - Énfasis2 2 2 2 2 3 4 3" xfId="20097" xr:uid="{8B5E1113-B393-451D-B9CF-05607E696AD2}"/>
    <cellStyle name="20% - Énfasis2 2 2 2 2 3 4 3 2" xfId="50981" xr:uid="{3A562EE0-728A-414C-8FF6-CD0D229C2C2B}"/>
    <cellStyle name="20% - Énfasis2 2 2 2 2 3 4 4" xfId="35539" xr:uid="{E23B6BD2-D970-434D-81B5-F249A113A00F}"/>
    <cellStyle name="20% - Énfasis2 2 2 2 2 3 5" xfId="8516" xr:uid="{68E26532-EA11-459A-B480-23307B38BDA3}"/>
    <cellStyle name="20% - Énfasis2 2 2 2 2 3 5 2" xfId="23958" xr:uid="{40ECF682-1CB3-4E36-9F0C-7886D86B521A}"/>
    <cellStyle name="20% - Énfasis2 2 2 2 2 3 5 2 2" xfId="54842" xr:uid="{389D8ABF-7FD8-415B-8E65-CCB235DBB5CA}"/>
    <cellStyle name="20% - Énfasis2 2 2 2 2 3 5 3" xfId="39400" xr:uid="{BCEC3AA7-5D48-4F51-B460-8400E63496F2}"/>
    <cellStyle name="20% - Énfasis2 2 2 2 2 3 6" xfId="16237" xr:uid="{B856ED18-09FE-464E-ACE4-9E8CEC50FBF3}"/>
    <cellStyle name="20% - Énfasis2 2 2 2 2 3 6 2" xfId="47121" xr:uid="{7DE77B14-D708-4897-B428-679344AC7BBE}"/>
    <cellStyle name="20% - Énfasis2 2 2 2 2 3 7" xfId="31679" xr:uid="{66356DD8-0FE7-4611-8383-6C17D96B285C}"/>
    <cellStyle name="20% - Énfasis2 2 2 2 2 4" xfId="1277" xr:uid="{207D121A-F7BE-4283-8A2C-1791DCF5B85F}"/>
    <cellStyle name="20% - Énfasis2 2 2 2 2 4 2" xfId="3207" xr:uid="{C874B1E9-48A9-41A4-82F9-74760A540730}"/>
    <cellStyle name="20% - Énfasis2 2 2 2 2 4 2 2" xfId="7067" xr:uid="{6C4A99C2-480D-43D3-936E-87EEE20BB331}"/>
    <cellStyle name="20% - Énfasis2 2 2 2 2 4 2 2 2" xfId="14788" xr:uid="{8DFA855F-7541-4855-B685-A3A4F25A20D1}"/>
    <cellStyle name="20% - Énfasis2 2 2 2 2 4 2 2 2 2" xfId="30230" xr:uid="{ADF2EF9D-9459-4584-A870-94F9DAB840AA}"/>
    <cellStyle name="20% - Énfasis2 2 2 2 2 4 2 2 2 2 2" xfId="61114" xr:uid="{93619039-2FF9-45E9-B314-DAB7D5AD4CC6}"/>
    <cellStyle name="20% - Énfasis2 2 2 2 2 4 2 2 2 3" xfId="45672" xr:uid="{FD2E7431-C822-4911-BA72-198405A8DCBE}"/>
    <cellStyle name="20% - Énfasis2 2 2 2 2 4 2 2 3" xfId="22509" xr:uid="{555822DE-1E87-49E9-BA80-23BCDCDB529D}"/>
    <cellStyle name="20% - Énfasis2 2 2 2 2 4 2 2 3 2" xfId="53393" xr:uid="{C948A445-B498-4295-92BA-090DE7B9BAE6}"/>
    <cellStyle name="20% - Énfasis2 2 2 2 2 4 2 2 4" xfId="37951" xr:uid="{D80A7F63-A1DB-4CDC-9CA2-31BB4B292096}"/>
    <cellStyle name="20% - Énfasis2 2 2 2 2 4 2 3" xfId="10928" xr:uid="{1F138176-05A8-476F-8261-BAD27D34C418}"/>
    <cellStyle name="20% - Énfasis2 2 2 2 2 4 2 3 2" xfId="26370" xr:uid="{ECC0BBCB-8993-45EF-AA19-D3631787D462}"/>
    <cellStyle name="20% - Énfasis2 2 2 2 2 4 2 3 2 2" xfId="57254" xr:uid="{7425D862-B0D3-4BE0-ADFC-F9A218C55FCA}"/>
    <cellStyle name="20% - Énfasis2 2 2 2 2 4 2 3 3" xfId="41812" xr:uid="{B242B76D-4713-4570-8468-CF89098D342A}"/>
    <cellStyle name="20% - Énfasis2 2 2 2 2 4 2 4" xfId="18649" xr:uid="{F8466EB9-7D74-4A23-9AED-EE1700291CD1}"/>
    <cellStyle name="20% - Énfasis2 2 2 2 2 4 2 4 2" xfId="49533" xr:uid="{F9C73BAA-D96A-41BD-9212-AAD9C367C184}"/>
    <cellStyle name="20% - Énfasis2 2 2 2 2 4 2 5" xfId="34091" xr:uid="{27EA6929-CB73-4800-B64E-F3775C023970}"/>
    <cellStyle name="20% - Énfasis2 2 2 2 2 4 3" xfId="5137" xr:uid="{DBD56849-2A74-407E-B6EC-E51428A73972}"/>
    <cellStyle name="20% - Énfasis2 2 2 2 2 4 3 2" xfId="12858" xr:uid="{FC2406AF-8C08-4983-80A2-1A5EB03C18D6}"/>
    <cellStyle name="20% - Énfasis2 2 2 2 2 4 3 2 2" xfId="28300" xr:uid="{554D54E4-D56B-4E8E-A08C-D57F808048BE}"/>
    <cellStyle name="20% - Énfasis2 2 2 2 2 4 3 2 2 2" xfId="59184" xr:uid="{EED342F4-C9ED-4F77-B9F8-B09C063C56C1}"/>
    <cellStyle name="20% - Énfasis2 2 2 2 2 4 3 2 3" xfId="43742" xr:uid="{BBCF86C6-3545-4AE8-80C6-D90DE678A165}"/>
    <cellStyle name="20% - Énfasis2 2 2 2 2 4 3 3" xfId="20579" xr:uid="{5B4BFCEB-D935-4025-8210-638920BF4ED8}"/>
    <cellStyle name="20% - Énfasis2 2 2 2 2 4 3 3 2" xfId="51463" xr:uid="{1F2296D9-6C97-4EE6-ADBE-03F0C6D50D18}"/>
    <cellStyle name="20% - Énfasis2 2 2 2 2 4 3 4" xfId="36021" xr:uid="{BE01890F-21AC-4512-8E91-F0318742F9E3}"/>
    <cellStyle name="20% - Énfasis2 2 2 2 2 4 4" xfId="8998" xr:uid="{EEC66786-9393-437D-9DC7-51DE463B3645}"/>
    <cellStyle name="20% - Énfasis2 2 2 2 2 4 4 2" xfId="24440" xr:uid="{C00E187E-4F37-4399-815C-64AC94DC16B3}"/>
    <cellStyle name="20% - Énfasis2 2 2 2 2 4 4 2 2" xfId="55324" xr:uid="{3AFAB08C-E10F-4BAA-9056-39D1F0BCDDBD}"/>
    <cellStyle name="20% - Énfasis2 2 2 2 2 4 4 3" xfId="39882" xr:uid="{E0752C4F-FD50-4E13-95C6-B7412D4E7338}"/>
    <cellStyle name="20% - Énfasis2 2 2 2 2 4 5" xfId="16719" xr:uid="{61959BF2-1FF0-4501-BD73-D9267AE247D3}"/>
    <cellStyle name="20% - Énfasis2 2 2 2 2 4 5 2" xfId="47603" xr:uid="{C5040E23-0E1A-435B-A3AB-E5A50E0C98A4}"/>
    <cellStyle name="20% - Énfasis2 2 2 2 2 4 6" xfId="32161" xr:uid="{33C83DD8-4B5B-42B9-B127-74732DA9D7BD}"/>
    <cellStyle name="20% - Énfasis2 2 2 2 2 5" xfId="2242" xr:uid="{12DA82ED-180D-453F-B51A-A62EC39E7509}"/>
    <cellStyle name="20% - Énfasis2 2 2 2 2 5 2" xfId="6102" xr:uid="{FE956F17-0857-45BB-83E9-6DA8F866B519}"/>
    <cellStyle name="20% - Énfasis2 2 2 2 2 5 2 2" xfId="13823" xr:uid="{D61632D9-9E3D-4A8A-B6BF-C06D7A244700}"/>
    <cellStyle name="20% - Énfasis2 2 2 2 2 5 2 2 2" xfId="29265" xr:uid="{64E242D9-553C-4083-85B1-E12EE98D860F}"/>
    <cellStyle name="20% - Énfasis2 2 2 2 2 5 2 2 2 2" xfId="60149" xr:uid="{9D1A6FBF-181F-4BA7-BF38-170247A6817C}"/>
    <cellStyle name="20% - Énfasis2 2 2 2 2 5 2 2 3" xfId="44707" xr:uid="{F9AFF31E-CC20-4AA4-8B95-6212AE23FB2B}"/>
    <cellStyle name="20% - Énfasis2 2 2 2 2 5 2 3" xfId="21544" xr:uid="{409E77D4-B4D3-4473-836A-C787DA65A12C}"/>
    <cellStyle name="20% - Énfasis2 2 2 2 2 5 2 3 2" xfId="52428" xr:uid="{6361C976-BC61-40F8-825B-B4B329A01E83}"/>
    <cellStyle name="20% - Énfasis2 2 2 2 2 5 2 4" xfId="36986" xr:uid="{6729132F-6E1C-4144-A896-91EE1BDFEADB}"/>
    <cellStyle name="20% - Énfasis2 2 2 2 2 5 3" xfId="9963" xr:uid="{08B8CF76-F48A-4475-8646-0EFF5B0D70E8}"/>
    <cellStyle name="20% - Énfasis2 2 2 2 2 5 3 2" xfId="25405" xr:uid="{109CC99C-DF4C-4F80-8EAF-2571ECE918DF}"/>
    <cellStyle name="20% - Énfasis2 2 2 2 2 5 3 2 2" xfId="56289" xr:uid="{CEAB8B53-1B6F-4A1B-8B4C-467FABB3E178}"/>
    <cellStyle name="20% - Énfasis2 2 2 2 2 5 3 3" xfId="40847" xr:uid="{0B810148-ADC5-4410-919A-5C00DE812C3F}"/>
    <cellStyle name="20% - Énfasis2 2 2 2 2 5 4" xfId="17684" xr:uid="{5DBE0A0A-3BD1-4D81-A9C1-F778AF34314E}"/>
    <cellStyle name="20% - Énfasis2 2 2 2 2 5 4 2" xfId="48568" xr:uid="{0C7FB9C5-EBFC-48E1-AD01-E915D2826D2D}"/>
    <cellStyle name="20% - Énfasis2 2 2 2 2 5 5" xfId="33126" xr:uid="{5DAFA03C-BF90-4BD2-96AE-74ED06E32D2A}"/>
    <cellStyle name="20% - Énfasis2 2 2 2 2 6" xfId="4172" xr:uid="{1DBE3F9F-54D0-4B7B-8E2A-0781AE7AB7D1}"/>
    <cellStyle name="20% - Énfasis2 2 2 2 2 6 2" xfId="11893" xr:uid="{8CE0DE56-D61D-43E7-AC87-E2D97F585099}"/>
    <cellStyle name="20% - Énfasis2 2 2 2 2 6 2 2" xfId="27335" xr:uid="{CCAF1E1A-8EFE-49C4-971A-C4D870EF3B93}"/>
    <cellStyle name="20% - Énfasis2 2 2 2 2 6 2 2 2" xfId="58219" xr:uid="{6AD5B4F3-40CC-4116-A52E-6B563726A0B0}"/>
    <cellStyle name="20% - Énfasis2 2 2 2 2 6 2 3" xfId="42777" xr:uid="{786120F2-FCF3-49EC-9E10-2EE132ADD9C3}"/>
    <cellStyle name="20% - Énfasis2 2 2 2 2 6 3" xfId="19614" xr:uid="{C418D362-957F-4C89-A3C4-D450FCD7F4C8}"/>
    <cellStyle name="20% - Énfasis2 2 2 2 2 6 3 2" xfId="50498" xr:uid="{63899D0D-2376-4119-99C4-0B7A997DD1CB}"/>
    <cellStyle name="20% - Énfasis2 2 2 2 2 6 4" xfId="35056" xr:uid="{8F3F427B-0DA3-478E-A953-15887982AB5B}"/>
    <cellStyle name="20% - Énfasis2 2 2 2 2 7" xfId="8033" xr:uid="{BD8B0DB4-5278-4B65-A3CD-3C44FA081B55}"/>
    <cellStyle name="20% - Énfasis2 2 2 2 2 7 2" xfId="23475" xr:uid="{34D48853-7343-4B2A-ABA1-5EE6D6DD815A}"/>
    <cellStyle name="20% - Énfasis2 2 2 2 2 7 2 2" xfId="54359" xr:uid="{8CD91DD0-F471-46EE-8A61-4996A4D9AFA4}"/>
    <cellStyle name="20% - Énfasis2 2 2 2 2 7 3" xfId="38917" xr:uid="{EC3AE58D-14FE-4545-883B-BBC2EDE5AC0F}"/>
    <cellStyle name="20% - Énfasis2 2 2 2 2 8" xfId="15754" xr:uid="{86A9C100-7200-412F-B30B-5EA40809E837}"/>
    <cellStyle name="20% - Énfasis2 2 2 2 2 8 2" xfId="46638" xr:uid="{4E4060DC-F1C3-4B4F-9AFF-67B82BE5BB30}"/>
    <cellStyle name="20% - Énfasis2 2 2 2 2 9" xfId="31196" xr:uid="{EF0C5539-7F2F-4C4C-B584-27F3B034A524}"/>
    <cellStyle name="20% - Énfasis2 2 2 2 3" xfId="379" xr:uid="{0AD8CB7F-69E9-44F0-9D7F-BF77756EAF00}"/>
    <cellStyle name="20% - Énfasis2 2 2 2 3 2" xfId="863" xr:uid="{431C10B9-004F-4DF3-BBE6-C7BAD4932E08}"/>
    <cellStyle name="20% - Énfasis2 2 2 2 3 2 2" xfId="1828" xr:uid="{B3306F2D-ED78-4CC3-8004-53463A6CBF4A}"/>
    <cellStyle name="20% - Énfasis2 2 2 2 3 2 2 2" xfId="3758" xr:uid="{C483AEBD-52DC-4937-AB01-F6BE046ED1C6}"/>
    <cellStyle name="20% - Énfasis2 2 2 2 3 2 2 2 2" xfId="7618" xr:uid="{59BF6794-0506-4E4B-9A97-11E8BD10097D}"/>
    <cellStyle name="20% - Énfasis2 2 2 2 3 2 2 2 2 2" xfId="15339" xr:uid="{AF0FA995-BC46-47E7-964D-755EA76A65B4}"/>
    <cellStyle name="20% - Énfasis2 2 2 2 3 2 2 2 2 2 2" xfId="30781" xr:uid="{8EAE9084-79F7-4695-B329-B02CAC8AC1D1}"/>
    <cellStyle name="20% - Énfasis2 2 2 2 3 2 2 2 2 2 2 2" xfId="61665" xr:uid="{71945375-9624-4134-9DA5-BAEF79AD9B63}"/>
    <cellStyle name="20% - Énfasis2 2 2 2 3 2 2 2 2 2 3" xfId="46223" xr:uid="{2ACDE50C-A220-43C7-8356-6A5CDB810AA8}"/>
    <cellStyle name="20% - Énfasis2 2 2 2 3 2 2 2 2 3" xfId="23060" xr:uid="{F5D2BA6E-E795-495C-86F0-168DC4059F80}"/>
    <cellStyle name="20% - Énfasis2 2 2 2 3 2 2 2 2 3 2" xfId="53944" xr:uid="{B2222088-3FA0-412C-A527-C9E9A16313FA}"/>
    <cellStyle name="20% - Énfasis2 2 2 2 3 2 2 2 2 4" xfId="38502" xr:uid="{C514960F-D4F5-4E4B-AF63-D6E20F1173B6}"/>
    <cellStyle name="20% - Énfasis2 2 2 2 3 2 2 2 3" xfId="11479" xr:uid="{3BEF5522-3E10-4525-A310-D1FB1E85F221}"/>
    <cellStyle name="20% - Énfasis2 2 2 2 3 2 2 2 3 2" xfId="26921" xr:uid="{532A124A-D913-4749-B9F0-F5159AFB56ED}"/>
    <cellStyle name="20% - Énfasis2 2 2 2 3 2 2 2 3 2 2" xfId="57805" xr:uid="{E1A02DB9-B9A2-4233-8502-7F5C86770A0C}"/>
    <cellStyle name="20% - Énfasis2 2 2 2 3 2 2 2 3 3" xfId="42363" xr:uid="{3FB176A7-1CEA-4AB1-95D4-9B8C6DA5BD26}"/>
    <cellStyle name="20% - Énfasis2 2 2 2 3 2 2 2 4" xfId="19200" xr:uid="{CDE97E5E-1D80-4F50-A758-89D51D83DC8F}"/>
    <cellStyle name="20% - Énfasis2 2 2 2 3 2 2 2 4 2" xfId="50084" xr:uid="{FDD95298-1ECD-4870-A8B1-FE3F3087B83F}"/>
    <cellStyle name="20% - Énfasis2 2 2 2 3 2 2 2 5" xfId="34642" xr:uid="{76F88438-46B6-4A20-8FB9-C41BEC356EA2}"/>
    <cellStyle name="20% - Énfasis2 2 2 2 3 2 2 3" xfId="5688" xr:uid="{6A547FF1-AB88-433F-AE00-E2DC56745A73}"/>
    <cellStyle name="20% - Énfasis2 2 2 2 3 2 2 3 2" xfId="13409" xr:uid="{CCC5E56C-3BB8-4AF5-B681-2C06BBCFCE05}"/>
    <cellStyle name="20% - Énfasis2 2 2 2 3 2 2 3 2 2" xfId="28851" xr:uid="{1B6C1175-9CAA-4C04-9B10-A031A5436AE2}"/>
    <cellStyle name="20% - Énfasis2 2 2 2 3 2 2 3 2 2 2" xfId="59735" xr:uid="{2DA54870-8380-4658-B1DA-C68A0612CC43}"/>
    <cellStyle name="20% - Énfasis2 2 2 2 3 2 2 3 2 3" xfId="44293" xr:uid="{4DF6C37A-88BB-4DDA-B634-CE608E2AB301}"/>
    <cellStyle name="20% - Énfasis2 2 2 2 3 2 2 3 3" xfId="21130" xr:uid="{5163EB98-98D9-48E2-B76E-E6DEEA423863}"/>
    <cellStyle name="20% - Énfasis2 2 2 2 3 2 2 3 3 2" xfId="52014" xr:uid="{B847A85A-AF63-40DB-854C-2582FAB47F55}"/>
    <cellStyle name="20% - Énfasis2 2 2 2 3 2 2 3 4" xfId="36572" xr:uid="{CC52EC94-B09F-406B-8F7A-0980DFC5B787}"/>
    <cellStyle name="20% - Énfasis2 2 2 2 3 2 2 4" xfId="9549" xr:uid="{14CDE1FF-FECE-4CB5-8C0D-E3EC2F23EB61}"/>
    <cellStyle name="20% - Énfasis2 2 2 2 3 2 2 4 2" xfId="24991" xr:uid="{82A48BA4-3489-494E-95AE-852B83042230}"/>
    <cellStyle name="20% - Énfasis2 2 2 2 3 2 2 4 2 2" xfId="55875" xr:uid="{8E38E358-AEE3-48C3-8674-2DF47AC08695}"/>
    <cellStyle name="20% - Énfasis2 2 2 2 3 2 2 4 3" xfId="40433" xr:uid="{0B2555E8-57F0-43C0-89D1-F51546EC4CF9}"/>
    <cellStyle name="20% - Énfasis2 2 2 2 3 2 2 5" xfId="17270" xr:uid="{4440497B-ABB2-4016-B071-E0D8C1FD2936}"/>
    <cellStyle name="20% - Énfasis2 2 2 2 3 2 2 5 2" xfId="48154" xr:uid="{C5E6377D-9EA0-43A2-B6C5-8ADC184018D9}"/>
    <cellStyle name="20% - Énfasis2 2 2 2 3 2 2 6" xfId="32712" xr:uid="{BDFBBD4C-09FA-46A6-AAFB-2024D5E6060E}"/>
    <cellStyle name="20% - Énfasis2 2 2 2 3 2 3" xfId="2793" xr:uid="{51EBAD25-E048-4706-87EF-D5D1F29CC73C}"/>
    <cellStyle name="20% - Énfasis2 2 2 2 3 2 3 2" xfId="6653" xr:uid="{88C2F495-815D-41A7-91E6-A7D68842DAB5}"/>
    <cellStyle name="20% - Énfasis2 2 2 2 3 2 3 2 2" xfId="14374" xr:uid="{1E34432A-9A2F-4102-8955-576A9AAB0A24}"/>
    <cellStyle name="20% - Énfasis2 2 2 2 3 2 3 2 2 2" xfId="29816" xr:uid="{FE824210-3206-4FA5-A8E9-E440B7483ABA}"/>
    <cellStyle name="20% - Énfasis2 2 2 2 3 2 3 2 2 2 2" xfId="60700" xr:uid="{A7160D71-5B94-4186-9383-04F7072C894A}"/>
    <cellStyle name="20% - Énfasis2 2 2 2 3 2 3 2 2 3" xfId="45258" xr:uid="{2ADA7323-0065-4360-A190-921E9EEEAD97}"/>
    <cellStyle name="20% - Énfasis2 2 2 2 3 2 3 2 3" xfId="22095" xr:uid="{33F85C61-52EC-437B-B258-492C07123BF4}"/>
    <cellStyle name="20% - Énfasis2 2 2 2 3 2 3 2 3 2" xfId="52979" xr:uid="{F3768A0E-EAC9-452B-85A5-6FA422108E7F}"/>
    <cellStyle name="20% - Énfasis2 2 2 2 3 2 3 2 4" xfId="37537" xr:uid="{C3D3310E-5B4F-442C-81AC-8A671CBB4F12}"/>
    <cellStyle name="20% - Énfasis2 2 2 2 3 2 3 3" xfId="10514" xr:uid="{321238C7-D941-4288-B12B-F1A9D4C4F094}"/>
    <cellStyle name="20% - Énfasis2 2 2 2 3 2 3 3 2" xfId="25956" xr:uid="{23BEB950-0F20-4CA1-8549-2F8861BE214A}"/>
    <cellStyle name="20% - Énfasis2 2 2 2 3 2 3 3 2 2" xfId="56840" xr:uid="{80DA28D8-BBF0-4CA3-963E-FC540781DC84}"/>
    <cellStyle name="20% - Énfasis2 2 2 2 3 2 3 3 3" xfId="41398" xr:uid="{7846B3FB-9C22-4891-B4DA-1EFC96B6FBB4}"/>
    <cellStyle name="20% - Énfasis2 2 2 2 3 2 3 4" xfId="18235" xr:uid="{76A1BFD2-8502-4CD5-87BD-24C75F5ED975}"/>
    <cellStyle name="20% - Énfasis2 2 2 2 3 2 3 4 2" xfId="49119" xr:uid="{E9A24D30-823B-4750-8F14-4D5AD972EA13}"/>
    <cellStyle name="20% - Énfasis2 2 2 2 3 2 3 5" xfId="33677" xr:uid="{3728C8DE-683B-442B-8BEF-595BF0005074}"/>
    <cellStyle name="20% - Énfasis2 2 2 2 3 2 4" xfId="4723" xr:uid="{367D451A-D2E1-4C09-A20E-C2C5423EDDAB}"/>
    <cellStyle name="20% - Énfasis2 2 2 2 3 2 4 2" xfId="12444" xr:uid="{D1D3F688-9EC5-4EA8-842C-647C1927EC85}"/>
    <cellStyle name="20% - Énfasis2 2 2 2 3 2 4 2 2" xfId="27886" xr:uid="{9D0D751A-0EDC-421B-919F-444468433D06}"/>
    <cellStyle name="20% - Énfasis2 2 2 2 3 2 4 2 2 2" xfId="58770" xr:uid="{18226C14-C789-4E1D-9361-B29A3645619F}"/>
    <cellStyle name="20% - Énfasis2 2 2 2 3 2 4 2 3" xfId="43328" xr:uid="{1CB85B0C-72EB-4256-926A-CF9FD7AE6F39}"/>
    <cellStyle name="20% - Énfasis2 2 2 2 3 2 4 3" xfId="20165" xr:uid="{CA105DF8-86DC-4BE6-BC9B-DF9394393E49}"/>
    <cellStyle name="20% - Énfasis2 2 2 2 3 2 4 3 2" xfId="51049" xr:uid="{7B686B71-2892-4DC7-AA1B-ED18C53BF641}"/>
    <cellStyle name="20% - Énfasis2 2 2 2 3 2 4 4" xfId="35607" xr:uid="{75A3B6B9-77FB-41FB-B6C2-FEA135FDBCCF}"/>
    <cellStyle name="20% - Énfasis2 2 2 2 3 2 5" xfId="8584" xr:uid="{A5DAA365-FF63-4214-817F-9A32EA7305AD}"/>
    <cellStyle name="20% - Énfasis2 2 2 2 3 2 5 2" xfId="24026" xr:uid="{987F7C9F-B416-49F2-839D-C6B02A05B9C7}"/>
    <cellStyle name="20% - Énfasis2 2 2 2 3 2 5 2 2" xfId="54910" xr:uid="{371E7A9D-A08E-48C5-B6A3-B1D73D6CE52C}"/>
    <cellStyle name="20% - Énfasis2 2 2 2 3 2 5 3" xfId="39468" xr:uid="{1D21DCCD-F543-43A3-B280-BBB5AAD500D4}"/>
    <cellStyle name="20% - Énfasis2 2 2 2 3 2 6" xfId="16305" xr:uid="{3B2B482B-0771-4FF2-9D31-3615ED488C2F}"/>
    <cellStyle name="20% - Énfasis2 2 2 2 3 2 6 2" xfId="47189" xr:uid="{1EE45CB0-668A-4548-9B21-F05E3CB8985D}"/>
    <cellStyle name="20% - Énfasis2 2 2 2 3 2 7" xfId="31747" xr:uid="{BDBB9598-656D-43C5-BC18-3B0B6C866E0D}"/>
    <cellStyle name="20% - Énfasis2 2 2 2 3 3" xfId="1345" xr:uid="{B64C73E8-E3B6-48BD-A6E8-D9900FE41998}"/>
    <cellStyle name="20% - Énfasis2 2 2 2 3 3 2" xfId="3275" xr:uid="{10C8DC19-965B-49EB-AD17-D5A3D4DE0A89}"/>
    <cellStyle name="20% - Énfasis2 2 2 2 3 3 2 2" xfId="7135" xr:uid="{B5490E4E-E004-437A-8E50-CC379A2163F4}"/>
    <cellStyle name="20% - Énfasis2 2 2 2 3 3 2 2 2" xfId="14856" xr:uid="{89086B47-4286-4846-B537-2327F5FE9147}"/>
    <cellStyle name="20% - Énfasis2 2 2 2 3 3 2 2 2 2" xfId="30298" xr:uid="{85E7E602-C3CA-498A-8D26-0FCC15DD23EA}"/>
    <cellStyle name="20% - Énfasis2 2 2 2 3 3 2 2 2 2 2" xfId="61182" xr:uid="{F4FF0E5F-0AC9-4D65-8CAE-0A64EA293CD2}"/>
    <cellStyle name="20% - Énfasis2 2 2 2 3 3 2 2 2 3" xfId="45740" xr:uid="{6A716862-DF0B-43E1-96C0-F1F00B291DF8}"/>
    <cellStyle name="20% - Énfasis2 2 2 2 3 3 2 2 3" xfId="22577" xr:uid="{2E36A6F3-F6E2-4057-AEA7-82A4724FD138}"/>
    <cellStyle name="20% - Énfasis2 2 2 2 3 3 2 2 3 2" xfId="53461" xr:uid="{5583DB07-F3CD-4442-BB7C-A4231307B4DC}"/>
    <cellStyle name="20% - Énfasis2 2 2 2 3 3 2 2 4" xfId="38019" xr:uid="{81DD76D4-2BBA-4E86-A1C3-18A3DA2A7E03}"/>
    <cellStyle name="20% - Énfasis2 2 2 2 3 3 2 3" xfId="10996" xr:uid="{82658638-A481-4510-B1E7-6285354E1A18}"/>
    <cellStyle name="20% - Énfasis2 2 2 2 3 3 2 3 2" xfId="26438" xr:uid="{0E407BF3-4A96-4A90-B99D-617B83E2C0A0}"/>
    <cellStyle name="20% - Énfasis2 2 2 2 3 3 2 3 2 2" xfId="57322" xr:uid="{0F079D82-BBE6-43CB-94D6-A3D7CE8373F3}"/>
    <cellStyle name="20% - Énfasis2 2 2 2 3 3 2 3 3" xfId="41880" xr:uid="{668FAD56-2FF3-49D2-A6B7-167DB5D20C04}"/>
    <cellStyle name="20% - Énfasis2 2 2 2 3 3 2 4" xfId="18717" xr:uid="{0D927BCB-C82E-4357-B497-DB22C976928A}"/>
    <cellStyle name="20% - Énfasis2 2 2 2 3 3 2 4 2" xfId="49601" xr:uid="{81E57FCC-2F95-4386-B968-B2F89F9D58D0}"/>
    <cellStyle name="20% - Énfasis2 2 2 2 3 3 2 5" xfId="34159" xr:uid="{8F98C88B-9C63-44D0-96B3-C27AD056B36F}"/>
    <cellStyle name="20% - Énfasis2 2 2 2 3 3 3" xfId="5205" xr:uid="{7D297DA2-ADE1-4FCF-B6D9-70F617E21736}"/>
    <cellStyle name="20% - Énfasis2 2 2 2 3 3 3 2" xfId="12926" xr:uid="{5A911CEA-B34D-47AD-9307-7C270DAB1609}"/>
    <cellStyle name="20% - Énfasis2 2 2 2 3 3 3 2 2" xfId="28368" xr:uid="{2C72650E-9AFA-4412-8F83-C522875D8F14}"/>
    <cellStyle name="20% - Énfasis2 2 2 2 3 3 3 2 2 2" xfId="59252" xr:uid="{48DD9C2F-14B7-4D94-BA0E-F102DC13E100}"/>
    <cellStyle name="20% - Énfasis2 2 2 2 3 3 3 2 3" xfId="43810" xr:uid="{1C797789-E8AF-4018-A724-66B279ABC493}"/>
    <cellStyle name="20% - Énfasis2 2 2 2 3 3 3 3" xfId="20647" xr:uid="{083855BE-F9F9-4BA5-AF88-41441CCEF660}"/>
    <cellStyle name="20% - Énfasis2 2 2 2 3 3 3 3 2" xfId="51531" xr:uid="{1245AC68-F7DF-44F0-8D3B-310D96AA9793}"/>
    <cellStyle name="20% - Énfasis2 2 2 2 3 3 3 4" xfId="36089" xr:uid="{E390F8E4-FBCE-49F7-B0F9-F59567D037B6}"/>
    <cellStyle name="20% - Énfasis2 2 2 2 3 3 4" xfId="9066" xr:uid="{D0957DA5-9129-4CB2-BFDC-8CFDD3E25B57}"/>
    <cellStyle name="20% - Énfasis2 2 2 2 3 3 4 2" xfId="24508" xr:uid="{5D8852F9-25AC-4C3C-A3CF-D3B4051F894F}"/>
    <cellStyle name="20% - Énfasis2 2 2 2 3 3 4 2 2" xfId="55392" xr:uid="{E2C13033-413C-4661-B432-8D11C95F4EFD}"/>
    <cellStyle name="20% - Énfasis2 2 2 2 3 3 4 3" xfId="39950" xr:uid="{9E817E7A-DFB1-463A-B966-6423EE752763}"/>
    <cellStyle name="20% - Énfasis2 2 2 2 3 3 5" xfId="16787" xr:uid="{1D3681A7-A176-4C77-9D94-AA34DFC33DA6}"/>
    <cellStyle name="20% - Énfasis2 2 2 2 3 3 5 2" xfId="47671" xr:uid="{8BC37A8A-5783-4EDD-90F5-579890B42D80}"/>
    <cellStyle name="20% - Énfasis2 2 2 2 3 3 6" xfId="32229" xr:uid="{466BBA74-5873-4FCE-9836-218A8AC80E0A}"/>
    <cellStyle name="20% - Énfasis2 2 2 2 3 4" xfId="2310" xr:uid="{2D8FD7D9-8B61-4D37-92CD-FAE65CD1D445}"/>
    <cellStyle name="20% - Énfasis2 2 2 2 3 4 2" xfId="6170" xr:uid="{BD780A72-F65B-4D62-B72E-EEDCA2D8388A}"/>
    <cellStyle name="20% - Énfasis2 2 2 2 3 4 2 2" xfId="13891" xr:uid="{18572E6B-C180-4A81-AFFE-821AB32A6C0F}"/>
    <cellStyle name="20% - Énfasis2 2 2 2 3 4 2 2 2" xfId="29333" xr:uid="{A48486FF-B809-42D4-8AB0-9FEAA3591C26}"/>
    <cellStyle name="20% - Énfasis2 2 2 2 3 4 2 2 2 2" xfId="60217" xr:uid="{CD395B6D-A1BB-4908-8B40-335B4EFD6312}"/>
    <cellStyle name="20% - Énfasis2 2 2 2 3 4 2 2 3" xfId="44775" xr:uid="{3469F225-2898-43CB-96BD-48ACD62FAE53}"/>
    <cellStyle name="20% - Énfasis2 2 2 2 3 4 2 3" xfId="21612" xr:uid="{B8648F4A-D02B-464F-87AB-DD9CECE4FFF5}"/>
    <cellStyle name="20% - Énfasis2 2 2 2 3 4 2 3 2" xfId="52496" xr:uid="{BF2ADF70-2865-4B29-AB4A-B236D17FD861}"/>
    <cellStyle name="20% - Énfasis2 2 2 2 3 4 2 4" xfId="37054" xr:uid="{896CCE06-5ECD-4663-BBD3-E7ECFA874BC9}"/>
    <cellStyle name="20% - Énfasis2 2 2 2 3 4 3" xfId="10031" xr:uid="{505B4D65-E265-4DF9-BDA6-969A734B8FDB}"/>
    <cellStyle name="20% - Énfasis2 2 2 2 3 4 3 2" xfId="25473" xr:uid="{539B9D0F-436C-47B0-9C26-BD5813448313}"/>
    <cellStyle name="20% - Énfasis2 2 2 2 3 4 3 2 2" xfId="56357" xr:uid="{0A250744-4277-49A5-A4B7-5DA69E99F9EA}"/>
    <cellStyle name="20% - Énfasis2 2 2 2 3 4 3 3" xfId="40915" xr:uid="{C93CA16E-16A1-4405-92B8-63AB4D312E67}"/>
    <cellStyle name="20% - Énfasis2 2 2 2 3 4 4" xfId="17752" xr:uid="{D61119F9-43B8-40DD-A027-EA689EFF9B10}"/>
    <cellStyle name="20% - Énfasis2 2 2 2 3 4 4 2" xfId="48636" xr:uid="{C1A3AD36-7315-4170-8124-00233756E16F}"/>
    <cellStyle name="20% - Énfasis2 2 2 2 3 4 5" xfId="33194" xr:uid="{CB2AC783-E8D9-4DE4-AD07-5CD33038F00A}"/>
    <cellStyle name="20% - Énfasis2 2 2 2 3 5" xfId="4240" xr:uid="{00246B65-A112-4881-9BD5-65319FE5C58F}"/>
    <cellStyle name="20% - Énfasis2 2 2 2 3 5 2" xfId="11961" xr:uid="{80F79D40-9161-4C9C-B006-4EF026073904}"/>
    <cellStyle name="20% - Énfasis2 2 2 2 3 5 2 2" xfId="27403" xr:uid="{CAE33D0E-23A0-44AA-A5DC-5F21D7EBA5AD}"/>
    <cellStyle name="20% - Énfasis2 2 2 2 3 5 2 2 2" xfId="58287" xr:uid="{5B0CA1B5-F7B5-4131-973C-8AD40386C813}"/>
    <cellStyle name="20% - Énfasis2 2 2 2 3 5 2 3" xfId="42845" xr:uid="{4332D0CA-02F2-435B-A726-80A4C0E48FB5}"/>
    <cellStyle name="20% - Énfasis2 2 2 2 3 5 3" xfId="19682" xr:uid="{0A3C5CAC-77B2-4DA2-A1CB-DD6E950257F5}"/>
    <cellStyle name="20% - Énfasis2 2 2 2 3 5 3 2" xfId="50566" xr:uid="{5F3F2F8D-E0E4-4A6F-9A42-79AA28917C82}"/>
    <cellStyle name="20% - Énfasis2 2 2 2 3 5 4" xfId="35124" xr:uid="{2F95DC3B-F75A-4603-91FE-44FC5E17681C}"/>
    <cellStyle name="20% - Énfasis2 2 2 2 3 6" xfId="8101" xr:uid="{9C5A862C-AC49-4A29-A7CC-BE8DAE40D8E9}"/>
    <cellStyle name="20% - Énfasis2 2 2 2 3 6 2" xfId="23543" xr:uid="{86959701-3C0F-4B9B-9025-52266F62904E}"/>
    <cellStyle name="20% - Énfasis2 2 2 2 3 6 2 2" xfId="54427" xr:uid="{1F497C53-4CC4-43ED-8FB6-AEF8D80E4EC2}"/>
    <cellStyle name="20% - Énfasis2 2 2 2 3 6 3" xfId="38985" xr:uid="{286F43FF-8107-447D-BD87-F959C2102727}"/>
    <cellStyle name="20% - Énfasis2 2 2 2 3 7" xfId="15822" xr:uid="{6B17FEE6-8583-4980-9071-9A8A07B0DFE1}"/>
    <cellStyle name="20% - Énfasis2 2 2 2 3 7 2" xfId="46706" xr:uid="{166DE3EE-E577-4C48-866A-2CC474670DDD}"/>
    <cellStyle name="20% - Énfasis2 2 2 2 3 8" xfId="31264" xr:uid="{7273C0D2-982E-4317-A445-0AD4AAA5296E}"/>
    <cellStyle name="20% - Énfasis2 2 2 2 4" xfId="622" xr:uid="{7796F956-B1AF-4268-90B4-68E8D6BDD55A}"/>
    <cellStyle name="20% - Énfasis2 2 2 2 4 2" xfId="1587" xr:uid="{D6114F39-C847-4B64-9CD1-B0A90C16AE7D}"/>
    <cellStyle name="20% - Énfasis2 2 2 2 4 2 2" xfId="3517" xr:uid="{F8863CFD-C075-4B08-B2BE-915EA09D757D}"/>
    <cellStyle name="20% - Énfasis2 2 2 2 4 2 2 2" xfId="7377" xr:uid="{7DABFA30-1D4A-4AF5-BF52-5C585696AB8C}"/>
    <cellStyle name="20% - Énfasis2 2 2 2 4 2 2 2 2" xfId="15098" xr:uid="{BADA9DDE-AA7C-49C3-A61F-01EAF800A7D3}"/>
    <cellStyle name="20% - Énfasis2 2 2 2 4 2 2 2 2 2" xfId="30540" xr:uid="{841BBA1C-C89B-4862-9316-244FFE922A9F}"/>
    <cellStyle name="20% - Énfasis2 2 2 2 4 2 2 2 2 2 2" xfId="61424" xr:uid="{1AFC7BD3-B0DF-437C-886E-29518F02A3AC}"/>
    <cellStyle name="20% - Énfasis2 2 2 2 4 2 2 2 2 3" xfId="45982" xr:uid="{E89DFD3E-8E85-4924-B4BE-299B58EAAD17}"/>
    <cellStyle name="20% - Énfasis2 2 2 2 4 2 2 2 3" xfId="22819" xr:uid="{C1AD3E8D-C339-4FF5-A947-A1454540B4A5}"/>
    <cellStyle name="20% - Énfasis2 2 2 2 4 2 2 2 3 2" xfId="53703" xr:uid="{A669609A-65AA-4A02-BAE9-EC9DF0787389}"/>
    <cellStyle name="20% - Énfasis2 2 2 2 4 2 2 2 4" xfId="38261" xr:uid="{AEBDDC79-059A-4BDD-83B8-1B3FD45B0890}"/>
    <cellStyle name="20% - Énfasis2 2 2 2 4 2 2 3" xfId="11238" xr:uid="{DA36C19C-498E-441E-8BC3-3AF78BE71F3B}"/>
    <cellStyle name="20% - Énfasis2 2 2 2 4 2 2 3 2" xfId="26680" xr:uid="{984F79CF-08E4-4F53-82C3-142BF4A98C96}"/>
    <cellStyle name="20% - Énfasis2 2 2 2 4 2 2 3 2 2" xfId="57564" xr:uid="{E317724A-E351-4FBD-9F10-F38744905A49}"/>
    <cellStyle name="20% - Énfasis2 2 2 2 4 2 2 3 3" xfId="42122" xr:uid="{46AE4703-352B-4E6C-B845-F820D84FE37D}"/>
    <cellStyle name="20% - Énfasis2 2 2 2 4 2 2 4" xfId="18959" xr:uid="{0FC1EC5F-AA21-4E1A-A55F-85939742797A}"/>
    <cellStyle name="20% - Énfasis2 2 2 2 4 2 2 4 2" xfId="49843" xr:uid="{84D27299-AE8A-4558-A792-42E055764B3E}"/>
    <cellStyle name="20% - Énfasis2 2 2 2 4 2 2 5" xfId="34401" xr:uid="{ACBA9714-5B18-4720-A175-E76861B334FD}"/>
    <cellStyle name="20% - Énfasis2 2 2 2 4 2 3" xfId="5447" xr:uid="{FC733A76-53C9-449C-8629-EA7640646504}"/>
    <cellStyle name="20% - Énfasis2 2 2 2 4 2 3 2" xfId="13168" xr:uid="{E4029C19-9AC8-457B-94AE-633D32D908B5}"/>
    <cellStyle name="20% - Énfasis2 2 2 2 4 2 3 2 2" xfId="28610" xr:uid="{1AD5AF8B-D95F-43BC-B495-76A49C93BD38}"/>
    <cellStyle name="20% - Énfasis2 2 2 2 4 2 3 2 2 2" xfId="59494" xr:uid="{57220891-8B9F-475B-8D98-6C9854AA4203}"/>
    <cellStyle name="20% - Énfasis2 2 2 2 4 2 3 2 3" xfId="44052" xr:uid="{61A46789-C26B-4EE4-81EA-78C96D9FFAE8}"/>
    <cellStyle name="20% - Énfasis2 2 2 2 4 2 3 3" xfId="20889" xr:uid="{4919BA69-AC24-4D75-B1AF-632532804ED3}"/>
    <cellStyle name="20% - Énfasis2 2 2 2 4 2 3 3 2" xfId="51773" xr:uid="{7079BD6E-90BE-4760-AE35-FAAD08AAD68E}"/>
    <cellStyle name="20% - Énfasis2 2 2 2 4 2 3 4" xfId="36331" xr:uid="{581B4FA9-0DAA-459C-9562-7F4355752416}"/>
    <cellStyle name="20% - Énfasis2 2 2 2 4 2 4" xfId="9308" xr:uid="{0EA83DE8-F157-401E-B6EF-36709174A40C}"/>
    <cellStyle name="20% - Énfasis2 2 2 2 4 2 4 2" xfId="24750" xr:uid="{2A316914-6CEB-43D1-BDE6-DD42AA2B5ECF}"/>
    <cellStyle name="20% - Énfasis2 2 2 2 4 2 4 2 2" xfId="55634" xr:uid="{D119098F-50C2-4539-A224-7A9BCB7E5F07}"/>
    <cellStyle name="20% - Énfasis2 2 2 2 4 2 4 3" xfId="40192" xr:uid="{5D0A1F21-807A-4DAB-9930-176823084937}"/>
    <cellStyle name="20% - Énfasis2 2 2 2 4 2 5" xfId="17029" xr:uid="{90621AA7-C33F-437A-B283-F3548F9DD2BA}"/>
    <cellStyle name="20% - Énfasis2 2 2 2 4 2 5 2" xfId="47913" xr:uid="{21A42A32-E01D-4DF8-BA96-B6717C777FDB}"/>
    <cellStyle name="20% - Énfasis2 2 2 2 4 2 6" xfId="32471" xr:uid="{E1A9CEF7-6480-4DDB-AE29-9CA84C108D6D}"/>
    <cellStyle name="20% - Énfasis2 2 2 2 4 3" xfId="2552" xr:uid="{3B893D58-CC8F-476A-B202-693F5E62AE37}"/>
    <cellStyle name="20% - Énfasis2 2 2 2 4 3 2" xfId="6412" xr:uid="{0F313730-88F6-46E4-86B7-91CFCC7E4E6E}"/>
    <cellStyle name="20% - Énfasis2 2 2 2 4 3 2 2" xfId="14133" xr:uid="{9A148BA9-FE42-4C2E-A478-7667A86EC567}"/>
    <cellStyle name="20% - Énfasis2 2 2 2 4 3 2 2 2" xfId="29575" xr:uid="{E3FDDF42-6F72-44DE-889B-71B17DDA5EC4}"/>
    <cellStyle name="20% - Énfasis2 2 2 2 4 3 2 2 2 2" xfId="60459" xr:uid="{0B69FAE3-211E-4B34-B2BE-B8CD26C629F6}"/>
    <cellStyle name="20% - Énfasis2 2 2 2 4 3 2 2 3" xfId="45017" xr:uid="{7D36DFC7-7D85-4658-88AE-D8F256D9DA80}"/>
    <cellStyle name="20% - Énfasis2 2 2 2 4 3 2 3" xfId="21854" xr:uid="{C3411EB9-B997-4D0E-95D5-E2AAD2148539}"/>
    <cellStyle name="20% - Énfasis2 2 2 2 4 3 2 3 2" xfId="52738" xr:uid="{7A7976AC-0DD4-45C3-A3AF-6427ABE1AF25}"/>
    <cellStyle name="20% - Énfasis2 2 2 2 4 3 2 4" xfId="37296" xr:uid="{29B01B4E-900B-47C8-9E31-346BAD12A90B}"/>
    <cellStyle name="20% - Énfasis2 2 2 2 4 3 3" xfId="10273" xr:uid="{349C4A45-72DC-4435-B6B1-483B058BBBC4}"/>
    <cellStyle name="20% - Énfasis2 2 2 2 4 3 3 2" xfId="25715" xr:uid="{929D1F7A-D38E-427C-B3EF-98CD5AC967D5}"/>
    <cellStyle name="20% - Énfasis2 2 2 2 4 3 3 2 2" xfId="56599" xr:uid="{658478CD-23D0-42AB-8383-1AE702B49F6D}"/>
    <cellStyle name="20% - Énfasis2 2 2 2 4 3 3 3" xfId="41157" xr:uid="{27D87755-7019-490A-ADF8-D5F1FDAEDC8F}"/>
    <cellStyle name="20% - Énfasis2 2 2 2 4 3 4" xfId="17994" xr:uid="{E893FF75-6499-4E1B-A20A-8FF852D49902}"/>
    <cellStyle name="20% - Énfasis2 2 2 2 4 3 4 2" xfId="48878" xr:uid="{C954FBE0-B8FC-4E4B-8876-B41C03CC229C}"/>
    <cellStyle name="20% - Énfasis2 2 2 2 4 3 5" xfId="33436" xr:uid="{EC589B4B-C6B5-4C8E-8C83-E3CED196476B}"/>
    <cellStyle name="20% - Énfasis2 2 2 2 4 4" xfId="4482" xr:uid="{9563A4A9-5ED5-4CBD-8AFD-93921EC1B3AD}"/>
    <cellStyle name="20% - Énfasis2 2 2 2 4 4 2" xfId="12203" xr:uid="{65B13406-D9EA-44DF-91BD-5C6F3ACD9E35}"/>
    <cellStyle name="20% - Énfasis2 2 2 2 4 4 2 2" xfId="27645" xr:uid="{3ADD4284-EABC-4F75-B9DD-31D86AFEF146}"/>
    <cellStyle name="20% - Énfasis2 2 2 2 4 4 2 2 2" xfId="58529" xr:uid="{1F9B4EE4-390E-409E-8BC7-F417F722D60D}"/>
    <cellStyle name="20% - Énfasis2 2 2 2 4 4 2 3" xfId="43087" xr:uid="{FEAFB979-CEBC-4BBB-AC8C-2D355E4D3FE1}"/>
    <cellStyle name="20% - Énfasis2 2 2 2 4 4 3" xfId="19924" xr:uid="{E591CA54-3644-449E-9643-86933D891BA2}"/>
    <cellStyle name="20% - Énfasis2 2 2 2 4 4 3 2" xfId="50808" xr:uid="{E9230EF6-9DA5-4518-B18C-E7A6138CA81C}"/>
    <cellStyle name="20% - Énfasis2 2 2 2 4 4 4" xfId="35366" xr:uid="{59587081-0791-43FE-8572-D9B0F0AC67DD}"/>
    <cellStyle name="20% - Énfasis2 2 2 2 4 5" xfId="8343" xr:uid="{F9B208A2-A839-49A3-A500-A85BE532BB9F}"/>
    <cellStyle name="20% - Énfasis2 2 2 2 4 5 2" xfId="23785" xr:uid="{1EDF3835-8E77-493F-91A9-5E1005A9A7C1}"/>
    <cellStyle name="20% - Énfasis2 2 2 2 4 5 2 2" xfId="54669" xr:uid="{67AFA33E-2CE0-4836-A1B9-3B6FABF359C7}"/>
    <cellStyle name="20% - Énfasis2 2 2 2 4 5 3" xfId="39227" xr:uid="{18D70D84-6D26-4AE7-B7C2-9C0B4B1A8800}"/>
    <cellStyle name="20% - Énfasis2 2 2 2 4 6" xfId="16064" xr:uid="{8D24DA5F-93D7-4B16-91DA-C78C559D4826}"/>
    <cellStyle name="20% - Énfasis2 2 2 2 4 6 2" xfId="46948" xr:uid="{605C949E-D3C0-4D80-B02B-F8DBA17F5B38}"/>
    <cellStyle name="20% - Énfasis2 2 2 2 4 7" xfId="31506" xr:uid="{23D992E1-3EE3-4717-B406-2433F8A78797}"/>
    <cellStyle name="20% - Énfasis2 2 2 2 5" xfId="1104" xr:uid="{FF565C2F-CB75-49CC-A48B-355781D23B7E}"/>
    <cellStyle name="20% - Énfasis2 2 2 2 5 2" xfId="3034" xr:uid="{79955AE9-79DB-4EF7-8A8A-0775A53F0BD5}"/>
    <cellStyle name="20% - Énfasis2 2 2 2 5 2 2" xfId="6894" xr:uid="{96B60D85-A2FB-425E-9CC7-A229B36B0D2E}"/>
    <cellStyle name="20% - Énfasis2 2 2 2 5 2 2 2" xfId="14615" xr:uid="{94EF2B04-A4E8-4245-9FE0-5E4348075474}"/>
    <cellStyle name="20% - Énfasis2 2 2 2 5 2 2 2 2" xfId="30057" xr:uid="{892A993D-9FD6-4B96-8ADC-12F340498314}"/>
    <cellStyle name="20% - Énfasis2 2 2 2 5 2 2 2 2 2" xfId="60941" xr:uid="{B8A07743-BB7B-49EE-945C-4F91F6B961D3}"/>
    <cellStyle name="20% - Énfasis2 2 2 2 5 2 2 2 3" xfId="45499" xr:uid="{B05B46E4-5370-4292-8E28-4F66CC866E17}"/>
    <cellStyle name="20% - Énfasis2 2 2 2 5 2 2 3" xfId="22336" xr:uid="{2A54580F-64F4-4077-AD88-191A5E0C649C}"/>
    <cellStyle name="20% - Énfasis2 2 2 2 5 2 2 3 2" xfId="53220" xr:uid="{98B9D1C8-611C-4C96-8536-C8AEAA212E68}"/>
    <cellStyle name="20% - Énfasis2 2 2 2 5 2 2 4" xfId="37778" xr:uid="{018130BE-41DB-4D45-B577-756D5D4DC384}"/>
    <cellStyle name="20% - Énfasis2 2 2 2 5 2 3" xfId="10755" xr:uid="{DAFEB728-453A-4F1A-97F6-891769EDBB4C}"/>
    <cellStyle name="20% - Énfasis2 2 2 2 5 2 3 2" xfId="26197" xr:uid="{D27AB111-0CA9-4DAC-9AED-B7192EB0B3A6}"/>
    <cellStyle name="20% - Énfasis2 2 2 2 5 2 3 2 2" xfId="57081" xr:uid="{39F24E28-9CC6-4B65-935B-5A535F46B9A3}"/>
    <cellStyle name="20% - Énfasis2 2 2 2 5 2 3 3" xfId="41639" xr:uid="{715AFFF2-33D1-412C-8E8A-C0FF51BC382E}"/>
    <cellStyle name="20% - Énfasis2 2 2 2 5 2 4" xfId="18476" xr:uid="{01DBEE7C-C2E3-4320-876A-C7CF597C98DE}"/>
    <cellStyle name="20% - Énfasis2 2 2 2 5 2 4 2" xfId="49360" xr:uid="{CA188B3F-2CBB-4E0E-AFE8-787BF806DCA1}"/>
    <cellStyle name="20% - Énfasis2 2 2 2 5 2 5" xfId="33918" xr:uid="{BBA475EF-26E1-4643-A8D3-63B2BF13DF6A}"/>
    <cellStyle name="20% - Énfasis2 2 2 2 5 3" xfId="4964" xr:uid="{DEEC2052-871C-4E4A-B969-8E8E5FF9ED69}"/>
    <cellStyle name="20% - Énfasis2 2 2 2 5 3 2" xfId="12685" xr:uid="{1414A244-D19F-4908-B3E1-DDCA9F7867D6}"/>
    <cellStyle name="20% - Énfasis2 2 2 2 5 3 2 2" xfId="28127" xr:uid="{F7404D12-F6F7-4476-B36D-5253D9481E9E}"/>
    <cellStyle name="20% - Énfasis2 2 2 2 5 3 2 2 2" xfId="59011" xr:uid="{34329B8F-FD54-4D4B-A0A2-B80E3B3FEC8A}"/>
    <cellStyle name="20% - Énfasis2 2 2 2 5 3 2 3" xfId="43569" xr:uid="{FDCD1528-80E1-40C3-8214-9C063FB1973E}"/>
    <cellStyle name="20% - Énfasis2 2 2 2 5 3 3" xfId="20406" xr:uid="{10E9A1DD-953C-49E1-BF81-E842F8FB3E43}"/>
    <cellStyle name="20% - Énfasis2 2 2 2 5 3 3 2" xfId="51290" xr:uid="{11757113-9AE8-47FB-B5A4-947E9FC3A8AB}"/>
    <cellStyle name="20% - Énfasis2 2 2 2 5 3 4" xfId="35848" xr:uid="{823B1EE2-FB08-408E-A6B7-B02242EE231F}"/>
    <cellStyle name="20% - Énfasis2 2 2 2 5 4" xfId="8825" xr:uid="{791967E3-F51E-453F-83B0-465744654922}"/>
    <cellStyle name="20% - Énfasis2 2 2 2 5 4 2" xfId="24267" xr:uid="{7E7EC53E-2EF4-4DDF-B2DF-75AD4CC42624}"/>
    <cellStyle name="20% - Énfasis2 2 2 2 5 4 2 2" xfId="55151" xr:uid="{A80D1E61-80D9-4749-9B5F-6A6486F3057E}"/>
    <cellStyle name="20% - Énfasis2 2 2 2 5 4 3" xfId="39709" xr:uid="{CBB2C18C-1EE0-498D-B6D2-AE1F2F2DA674}"/>
    <cellStyle name="20% - Énfasis2 2 2 2 5 5" xfId="16546" xr:uid="{EFC95239-1B29-4E68-B721-EEBEBFA64325}"/>
    <cellStyle name="20% - Énfasis2 2 2 2 5 5 2" xfId="47430" xr:uid="{A7A70238-FC91-43EF-B547-2A194CC11B0E}"/>
    <cellStyle name="20% - Énfasis2 2 2 2 5 6" xfId="31988" xr:uid="{95F64F31-3BD0-4E48-B66F-18C2F08B561F}"/>
    <cellStyle name="20% - Énfasis2 2 2 2 6" xfId="2069" xr:uid="{6BC401CB-CF4E-470C-90B8-5EDEFCAF07A3}"/>
    <cellStyle name="20% - Énfasis2 2 2 2 6 2" xfId="5929" xr:uid="{E8AC978E-9AB5-47C3-829D-A4290853CAED}"/>
    <cellStyle name="20% - Énfasis2 2 2 2 6 2 2" xfId="13650" xr:uid="{8483841B-41A7-484B-AB88-714D2C03A0CF}"/>
    <cellStyle name="20% - Énfasis2 2 2 2 6 2 2 2" xfId="29092" xr:uid="{1667363C-2C1F-4533-BA34-0BF6B7DC9886}"/>
    <cellStyle name="20% - Énfasis2 2 2 2 6 2 2 2 2" xfId="59976" xr:uid="{95CE6C2C-4A54-4859-8F3F-640477021E37}"/>
    <cellStyle name="20% - Énfasis2 2 2 2 6 2 2 3" xfId="44534" xr:uid="{F8E47373-C734-4B48-AF60-70638DCE09F3}"/>
    <cellStyle name="20% - Énfasis2 2 2 2 6 2 3" xfId="21371" xr:uid="{DC9800D4-7C0A-46C7-A548-6E51CCA60B1E}"/>
    <cellStyle name="20% - Énfasis2 2 2 2 6 2 3 2" xfId="52255" xr:uid="{7E99FCCE-C0B3-4C78-B4CB-473EF5B4EFB3}"/>
    <cellStyle name="20% - Énfasis2 2 2 2 6 2 4" xfId="36813" xr:uid="{AD96BA43-1297-471A-9FD3-AE9EF30D3723}"/>
    <cellStyle name="20% - Énfasis2 2 2 2 6 3" xfId="9790" xr:uid="{8C7F3771-C9DC-4BCC-B3D8-92AF65C6BD5E}"/>
    <cellStyle name="20% - Énfasis2 2 2 2 6 3 2" xfId="25232" xr:uid="{4A064268-8B4F-4FFF-95F4-8C0C3D79BB2F}"/>
    <cellStyle name="20% - Énfasis2 2 2 2 6 3 2 2" xfId="56116" xr:uid="{EB8F5118-E815-45F9-98D3-37D9352F1BDA}"/>
    <cellStyle name="20% - Énfasis2 2 2 2 6 3 3" xfId="40674" xr:uid="{2E0A2047-3873-4EB3-81A6-735BE0ED09BA}"/>
    <cellStyle name="20% - Énfasis2 2 2 2 6 4" xfId="17511" xr:uid="{FD42390C-6E16-40C3-84F5-D7068CCE1F70}"/>
    <cellStyle name="20% - Énfasis2 2 2 2 6 4 2" xfId="48395" xr:uid="{47ED8062-2BF9-442E-A1C4-7B8720D918D9}"/>
    <cellStyle name="20% - Énfasis2 2 2 2 6 5" xfId="32953" xr:uid="{9A624953-2934-44EF-AC62-439A6300B71A}"/>
    <cellStyle name="20% - Énfasis2 2 2 2 7" xfId="3999" xr:uid="{CCC63CB3-1BA6-49E6-B1A4-11A3639F2DCD}"/>
    <cellStyle name="20% - Énfasis2 2 2 2 7 2" xfId="11720" xr:uid="{FE4BE2D6-C802-4351-A38E-A32B7A1CCBFE}"/>
    <cellStyle name="20% - Énfasis2 2 2 2 7 2 2" xfId="27162" xr:uid="{E2535150-184C-427F-AA05-02184E01B3AC}"/>
    <cellStyle name="20% - Énfasis2 2 2 2 7 2 2 2" xfId="58046" xr:uid="{1D2557F9-494A-40AF-838D-908803A89878}"/>
    <cellStyle name="20% - Énfasis2 2 2 2 7 2 3" xfId="42604" xr:uid="{5CD3F651-42E3-4BD1-A49D-2C6073BB504D}"/>
    <cellStyle name="20% - Énfasis2 2 2 2 7 3" xfId="19441" xr:uid="{BA9DF24C-EEFD-4275-A4D6-E20CEC0BCC08}"/>
    <cellStyle name="20% - Énfasis2 2 2 2 7 3 2" xfId="50325" xr:uid="{5941FEAB-4F3A-4A87-BAED-8DFC1ECC51C4}"/>
    <cellStyle name="20% - Énfasis2 2 2 2 7 4" xfId="34883" xr:uid="{BDBA0A8F-8D5B-43B9-A948-8A6D6094AE3A}"/>
    <cellStyle name="20% - Énfasis2 2 2 2 8" xfId="7860" xr:uid="{A4A1962A-8895-414C-9B26-DB97759F149F}"/>
    <cellStyle name="20% - Énfasis2 2 2 2 8 2" xfId="23302" xr:uid="{476C742A-CF5D-42F2-A765-8CB63DB1A2B3}"/>
    <cellStyle name="20% - Énfasis2 2 2 2 8 2 2" xfId="54186" xr:uid="{49A7A44C-C91A-457E-A9A4-229D077B096A}"/>
    <cellStyle name="20% - Énfasis2 2 2 2 8 3" xfId="38744" xr:uid="{DCEAF27E-E591-4313-ACDF-641495CD0270}"/>
    <cellStyle name="20% - Énfasis2 2 2 2 9" xfId="15581" xr:uid="{B6AE9625-F0D0-4520-A4CE-7F142BAFD8CA}"/>
    <cellStyle name="20% - Énfasis2 2 2 2 9 2" xfId="46465" xr:uid="{0C2A3E09-D514-4C2D-8E8A-EEC455BA6050}"/>
    <cellStyle name="20% - Énfasis2 2 2 3" xfId="61" xr:uid="{39B592B0-F973-4D92-8ECE-FA8E53AD30FC}"/>
    <cellStyle name="20% - Énfasis2 2 2 3 10" xfId="31024" xr:uid="{7F8F7F7F-EE09-46A5-92C5-87CCB059CB61}"/>
    <cellStyle name="20% - Énfasis2 2 2 3 2" xfId="350" xr:uid="{6C381FBC-325B-4384-8965-1DF83CA72DBC}"/>
    <cellStyle name="20% - Énfasis2 2 2 3 2 2" xfId="593" xr:uid="{958A9051-0680-4731-882B-99BBD4976002}"/>
    <cellStyle name="20% - Énfasis2 2 2 3 2 2 2" xfId="1076" xr:uid="{5E23BE70-0B83-41C5-B802-0EC79F21FC14}"/>
    <cellStyle name="20% - Énfasis2 2 2 3 2 2 2 2" xfId="2041" xr:uid="{4B8528BF-C21A-4ECE-BC2A-653A1D0A1203}"/>
    <cellStyle name="20% - Énfasis2 2 2 3 2 2 2 2 2" xfId="3971" xr:uid="{DC58B3FD-C03F-4686-BDB2-B35726C81D64}"/>
    <cellStyle name="20% - Énfasis2 2 2 3 2 2 2 2 2 2" xfId="7831" xr:uid="{3017B6A6-C323-4481-87BF-5C3AE0094FFF}"/>
    <cellStyle name="20% - Énfasis2 2 2 3 2 2 2 2 2 2 2" xfId="15552" xr:uid="{AB347D7D-630F-4E89-ADDD-45D080ED8216}"/>
    <cellStyle name="20% - Énfasis2 2 2 3 2 2 2 2 2 2 2 2" xfId="30994" xr:uid="{4A778797-6E2A-4638-85A1-5C34721A1A13}"/>
    <cellStyle name="20% - Énfasis2 2 2 3 2 2 2 2 2 2 2 2 2" xfId="61878" xr:uid="{2D1BC942-7BD1-4BAD-B8F0-A75D3671A1E8}"/>
    <cellStyle name="20% - Énfasis2 2 2 3 2 2 2 2 2 2 2 3" xfId="46436" xr:uid="{C094C68C-9149-4F59-801B-43ABE1CBEE02}"/>
    <cellStyle name="20% - Énfasis2 2 2 3 2 2 2 2 2 2 3" xfId="23273" xr:uid="{22D7A00B-00C5-4C00-A63F-A64F07251021}"/>
    <cellStyle name="20% - Énfasis2 2 2 3 2 2 2 2 2 2 3 2" xfId="54157" xr:uid="{AF5A10AE-6FFA-40D4-A829-CDC7A13C991F}"/>
    <cellStyle name="20% - Énfasis2 2 2 3 2 2 2 2 2 2 4" xfId="38715" xr:uid="{DA103E26-BA07-45CA-905A-CC4F5F24F522}"/>
    <cellStyle name="20% - Énfasis2 2 2 3 2 2 2 2 2 3" xfId="11692" xr:uid="{1C708624-B507-4051-B7BC-8BE78AF70470}"/>
    <cellStyle name="20% - Énfasis2 2 2 3 2 2 2 2 2 3 2" xfId="27134" xr:uid="{1DC10761-7AF5-4868-8B31-EA2AB51C1737}"/>
    <cellStyle name="20% - Énfasis2 2 2 3 2 2 2 2 2 3 2 2" xfId="58018" xr:uid="{3287A581-BA3D-4E30-91C7-018C91AB7461}"/>
    <cellStyle name="20% - Énfasis2 2 2 3 2 2 2 2 2 3 3" xfId="42576" xr:uid="{439CBD36-74F2-4038-AD35-FCE5BAFA64A8}"/>
    <cellStyle name="20% - Énfasis2 2 2 3 2 2 2 2 2 4" xfId="19413" xr:uid="{2EBA485E-0F1A-48FD-92A9-FF9E2D61349E}"/>
    <cellStyle name="20% - Énfasis2 2 2 3 2 2 2 2 2 4 2" xfId="50297" xr:uid="{E94F3D61-7072-4FC4-A6ED-692D521847FE}"/>
    <cellStyle name="20% - Énfasis2 2 2 3 2 2 2 2 2 5" xfId="34855" xr:uid="{F5963E59-86DB-4FB3-81E9-12FFA2B83BB7}"/>
    <cellStyle name="20% - Énfasis2 2 2 3 2 2 2 2 3" xfId="5901" xr:uid="{F2E37918-8B0B-4AAB-8648-7DB9123E2189}"/>
    <cellStyle name="20% - Énfasis2 2 2 3 2 2 2 2 3 2" xfId="13622" xr:uid="{04379F6A-4D58-417D-ADBE-179C032EC918}"/>
    <cellStyle name="20% - Énfasis2 2 2 3 2 2 2 2 3 2 2" xfId="29064" xr:uid="{0BEC65F3-8626-4180-BDFC-0CB0CA3424CE}"/>
    <cellStyle name="20% - Énfasis2 2 2 3 2 2 2 2 3 2 2 2" xfId="59948" xr:uid="{FB74EB57-944D-4F78-AB78-559064752048}"/>
    <cellStyle name="20% - Énfasis2 2 2 3 2 2 2 2 3 2 3" xfId="44506" xr:uid="{61889EC4-7B02-4233-B89C-A7178F7C3E86}"/>
    <cellStyle name="20% - Énfasis2 2 2 3 2 2 2 2 3 3" xfId="21343" xr:uid="{7781FF44-29EC-426C-B4B9-876C86F6BCC5}"/>
    <cellStyle name="20% - Énfasis2 2 2 3 2 2 2 2 3 3 2" xfId="52227" xr:uid="{460DE31A-99D5-4992-84C5-9E1FBE430730}"/>
    <cellStyle name="20% - Énfasis2 2 2 3 2 2 2 2 3 4" xfId="36785" xr:uid="{2DEBFBC8-3F68-4F43-8328-C5E28AB1565F}"/>
    <cellStyle name="20% - Énfasis2 2 2 3 2 2 2 2 4" xfId="9762" xr:uid="{5B402DFF-EDDC-4ED6-91DA-808F25453A09}"/>
    <cellStyle name="20% - Énfasis2 2 2 3 2 2 2 2 4 2" xfId="25204" xr:uid="{F144ECF5-A4F5-420B-8BD1-77998555CDC4}"/>
    <cellStyle name="20% - Énfasis2 2 2 3 2 2 2 2 4 2 2" xfId="56088" xr:uid="{CBED2949-F9A2-4BD4-82EA-5E6A9CB82221}"/>
    <cellStyle name="20% - Énfasis2 2 2 3 2 2 2 2 4 3" xfId="40646" xr:uid="{AC91C26D-1FBB-4FB7-83CD-98C73BED040B}"/>
    <cellStyle name="20% - Énfasis2 2 2 3 2 2 2 2 5" xfId="17483" xr:uid="{66E3AC77-0000-455F-AE21-8BF251CADCD7}"/>
    <cellStyle name="20% - Énfasis2 2 2 3 2 2 2 2 5 2" xfId="48367" xr:uid="{95DF2D6D-A44C-432F-9CFD-802E0C43CC9E}"/>
    <cellStyle name="20% - Énfasis2 2 2 3 2 2 2 2 6" xfId="32925" xr:uid="{7DACB45F-73FE-46CA-8B05-03B171EAF278}"/>
    <cellStyle name="20% - Énfasis2 2 2 3 2 2 2 3" xfId="3006" xr:uid="{D2815EA8-702D-4DE4-A28C-FA385771A6AC}"/>
    <cellStyle name="20% - Énfasis2 2 2 3 2 2 2 3 2" xfId="6866" xr:uid="{9D7069DC-FCA1-4DD7-8B0A-FCC94EBC642E}"/>
    <cellStyle name="20% - Énfasis2 2 2 3 2 2 2 3 2 2" xfId="14587" xr:uid="{E65BBC5F-7416-4F83-81AC-0C69858184C7}"/>
    <cellStyle name="20% - Énfasis2 2 2 3 2 2 2 3 2 2 2" xfId="30029" xr:uid="{C86EBB7F-1819-4A41-B5EF-2F4D262B5BA1}"/>
    <cellStyle name="20% - Énfasis2 2 2 3 2 2 2 3 2 2 2 2" xfId="60913" xr:uid="{09AC66DB-6FE1-4BE0-A15A-62840C9F7AA6}"/>
    <cellStyle name="20% - Énfasis2 2 2 3 2 2 2 3 2 2 3" xfId="45471" xr:uid="{1C48582B-E459-4F24-95E4-3C94AD52678F}"/>
    <cellStyle name="20% - Énfasis2 2 2 3 2 2 2 3 2 3" xfId="22308" xr:uid="{30DE7196-36E3-45FE-B5EE-900644AF1590}"/>
    <cellStyle name="20% - Énfasis2 2 2 3 2 2 2 3 2 3 2" xfId="53192" xr:uid="{C0CF02D2-C9A8-421A-98BD-DB7C5D487FEB}"/>
    <cellStyle name="20% - Énfasis2 2 2 3 2 2 2 3 2 4" xfId="37750" xr:uid="{150387C6-FE75-48B2-85D1-2C492C667395}"/>
    <cellStyle name="20% - Énfasis2 2 2 3 2 2 2 3 3" xfId="10727" xr:uid="{64C1E661-7B29-4EE7-9547-6518211765B5}"/>
    <cellStyle name="20% - Énfasis2 2 2 3 2 2 2 3 3 2" xfId="26169" xr:uid="{6CEF1F1A-4004-4257-A24F-84A6D86BAD4B}"/>
    <cellStyle name="20% - Énfasis2 2 2 3 2 2 2 3 3 2 2" xfId="57053" xr:uid="{5C210F8A-C386-47E1-A8B3-87FEA8FD1315}"/>
    <cellStyle name="20% - Énfasis2 2 2 3 2 2 2 3 3 3" xfId="41611" xr:uid="{BCA6BE52-CD6E-4B64-A8A7-95977BB97B5C}"/>
    <cellStyle name="20% - Énfasis2 2 2 3 2 2 2 3 4" xfId="18448" xr:uid="{218F5FB8-3CBA-49EA-8815-64B52BFF0DD6}"/>
    <cellStyle name="20% - Énfasis2 2 2 3 2 2 2 3 4 2" xfId="49332" xr:uid="{A93EFBD0-5402-4E69-B771-9F590CBCBB86}"/>
    <cellStyle name="20% - Énfasis2 2 2 3 2 2 2 3 5" xfId="33890" xr:uid="{A55D0AB1-3F09-40AA-8F42-DB109783F51A}"/>
    <cellStyle name="20% - Énfasis2 2 2 3 2 2 2 4" xfId="4936" xr:uid="{8C1E0823-7D26-4DA6-8787-53C04A791263}"/>
    <cellStyle name="20% - Énfasis2 2 2 3 2 2 2 4 2" xfId="12657" xr:uid="{D1F45791-2B23-435C-9C7B-9FDF060F40EA}"/>
    <cellStyle name="20% - Énfasis2 2 2 3 2 2 2 4 2 2" xfId="28099" xr:uid="{37CA6042-247A-4AB5-A008-FA6E82AD3A61}"/>
    <cellStyle name="20% - Énfasis2 2 2 3 2 2 2 4 2 2 2" xfId="58983" xr:uid="{F0CCF0B7-FD13-4F73-A391-32EAE6B5D7B3}"/>
    <cellStyle name="20% - Énfasis2 2 2 3 2 2 2 4 2 3" xfId="43541" xr:uid="{0CA564F0-5433-4513-86C7-98EE9727B116}"/>
    <cellStyle name="20% - Énfasis2 2 2 3 2 2 2 4 3" xfId="20378" xr:uid="{AABFDFB6-E42A-43D0-8AAA-9FD5769D22C6}"/>
    <cellStyle name="20% - Énfasis2 2 2 3 2 2 2 4 3 2" xfId="51262" xr:uid="{CA3B9E66-474C-4A40-BD6B-962080D36674}"/>
    <cellStyle name="20% - Énfasis2 2 2 3 2 2 2 4 4" xfId="35820" xr:uid="{F2E2C9F7-7B6E-4BE2-908E-CF58A941441E}"/>
    <cellStyle name="20% - Énfasis2 2 2 3 2 2 2 5" xfId="8797" xr:uid="{90B68EC9-01AE-410D-9CEB-C8339AC8679C}"/>
    <cellStyle name="20% - Énfasis2 2 2 3 2 2 2 5 2" xfId="24239" xr:uid="{B6B9F3D9-0DA8-404B-95B7-B3EC3C740959}"/>
    <cellStyle name="20% - Énfasis2 2 2 3 2 2 2 5 2 2" xfId="55123" xr:uid="{7C6814FC-D968-4A93-BA02-008890C1399E}"/>
    <cellStyle name="20% - Énfasis2 2 2 3 2 2 2 5 3" xfId="39681" xr:uid="{D2D69563-3CD9-4274-A5D8-7ECC3418B19C}"/>
    <cellStyle name="20% - Énfasis2 2 2 3 2 2 2 6" xfId="16518" xr:uid="{3F606828-6DB5-4029-8816-D29262666301}"/>
    <cellStyle name="20% - Énfasis2 2 2 3 2 2 2 6 2" xfId="47402" xr:uid="{41823A12-C5AF-4769-94EC-4F2833C74C34}"/>
    <cellStyle name="20% - Énfasis2 2 2 3 2 2 2 7" xfId="31960" xr:uid="{25A64498-A91D-4F56-8577-54A6DB458C1D}"/>
    <cellStyle name="20% - Énfasis2 2 2 3 2 2 3" xfId="1558" xr:uid="{69647FD3-E79D-4848-AB0F-DB1F696BDAFB}"/>
    <cellStyle name="20% - Énfasis2 2 2 3 2 2 3 2" xfId="3488" xr:uid="{41C3A136-5652-4168-A556-6670C377D32E}"/>
    <cellStyle name="20% - Énfasis2 2 2 3 2 2 3 2 2" xfId="7348" xr:uid="{B8A6E007-C4F5-4C0B-8C28-10B1967DF7FE}"/>
    <cellStyle name="20% - Énfasis2 2 2 3 2 2 3 2 2 2" xfId="15069" xr:uid="{597E9EF8-0B32-4B5D-9FD0-B71A5EA9DA83}"/>
    <cellStyle name="20% - Énfasis2 2 2 3 2 2 3 2 2 2 2" xfId="30511" xr:uid="{561D8B77-24D3-438A-8778-89F0EEED3F14}"/>
    <cellStyle name="20% - Énfasis2 2 2 3 2 2 3 2 2 2 2 2" xfId="61395" xr:uid="{397E53BA-80B2-41B9-A784-0BF2E05B59D6}"/>
    <cellStyle name="20% - Énfasis2 2 2 3 2 2 3 2 2 2 3" xfId="45953" xr:uid="{8572643F-2F0D-4B44-8CEB-1B9F0D3576FF}"/>
    <cellStyle name="20% - Énfasis2 2 2 3 2 2 3 2 2 3" xfId="22790" xr:uid="{2F9D4ED6-1583-44B7-8F3D-DC731B02CB0D}"/>
    <cellStyle name="20% - Énfasis2 2 2 3 2 2 3 2 2 3 2" xfId="53674" xr:uid="{9CE8DACE-E964-4491-AA0F-0771C0A482D3}"/>
    <cellStyle name="20% - Énfasis2 2 2 3 2 2 3 2 2 4" xfId="38232" xr:uid="{CA4E84E4-96B9-4669-914F-CF3D72E9DAB0}"/>
    <cellStyle name="20% - Énfasis2 2 2 3 2 2 3 2 3" xfId="11209" xr:uid="{D5CE3735-F56C-4411-AB00-70D74DD1143B}"/>
    <cellStyle name="20% - Énfasis2 2 2 3 2 2 3 2 3 2" xfId="26651" xr:uid="{BC6AE810-C4B9-42E4-A4EC-EFF7A94F8867}"/>
    <cellStyle name="20% - Énfasis2 2 2 3 2 2 3 2 3 2 2" xfId="57535" xr:uid="{3A5A32CB-C3FD-4D03-B0E4-404D6FE90309}"/>
    <cellStyle name="20% - Énfasis2 2 2 3 2 2 3 2 3 3" xfId="42093" xr:uid="{63DE7A11-BDEB-4467-B22B-7500B4F5CBED}"/>
    <cellStyle name="20% - Énfasis2 2 2 3 2 2 3 2 4" xfId="18930" xr:uid="{40706DD3-92F5-43FA-B12E-94382B412BA4}"/>
    <cellStyle name="20% - Énfasis2 2 2 3 2 2 3 2 4 2" xfId="49814" xr:uid="{D837AC0F-A26D-4484-B2F4-A933F6C36E8D}"/>
    <cellStyle name="20% - Énfasis2 2 2 3 2 2 3 2 5" xfId="34372" xr:uid="{705C1247-CFE7-495C-BDB2-966E984F5EE7}"/>
    <cellStyle name="20% - Énfasis2 2 2 3 2 2 3 3" xfId="5418" xr:uid="{F798CB32-756E-4B35-B3FA-FD70B16EF3A2}"/>
    <cellStyle name="20% - Énfasis2 2 2 3 2 2 3 3 2" xfId="13139" xr:uid="{7B49909B-3288-4A98-8C3A-6AD9F68F5C06}"/>
    <cellStyle name="20% - Énfasis2 2 2 3 2 2 3 3 2 2" xfId="28581" xr:uid="{C1FCE7C6-CF6E-48C7-BDF2-CE591050CC6A}"/>
    <cellStyle name="20% - Énfasis2 2 2 3 2 2 3 3 2 2 2" xfId="59465" xr:uid="{74CFBBD5-CCB6-42DB-8B07-87DFFFBB946B}"/>
    <cellStyle name="20% - Énfasis2 2 2 3 2 2 3 3 2 3" xfId="44023" xr:uid="{89FA3FA7-2BC5-44AE-9EAB-2D7A9CFA0E36}"/>
    <cellStyle name="20% - Énfasis2 2 2 3 2 2 3 3 3" xfId="20860" xr:uid="{172AA9DE-EE2A-4B28-820C-6867D3D8C786}"/>
    <cellStyle name="20% - Énfasis2 2 2 3 2 2 3 3 3 2" xfId="51744" xr:uid="{99F1037D-72F7-4C49-A2D6-2BF1B0EDDC1C}"/>
    <cellStyle name="20% - Énfasis2 2 2 3 2 2 3 3 4" xfId="36302" xr:uid="{2A3045B6-8B5C-4E87-A94B-A78B052CDFA8}"/>
    <cellStyle name="20% - Énfasis2 2 2 3 2 2 3 4" xfId="9279" xr:uid="{6679E77E-426E-4CFB-9223-63626C0625C3}"/>
    <cellStyle name="20% - Énfasis2 2 2 3 2 2 3 4 2" xfId="24721" xr:uid="{0DC00EED-B81F-41BB-B477-A6B53A54AC02}"/>
    <cellStyle name="20% - Énfasis2 2 2 3 2 2 3 4 2 2" xfId="55605" xr:uid="{B1B6AA56-07EB-4C45-AC37-8AD1D0569708}"/>
    <cellStyle name="20% - Énfasis2 2 2 3 2 2 3 4 3" xfId="40163" xr:uid="{F1E62418-1A2C-48F0-A9FF-06C55AE71723}"/>
    <cellStyle name="20% - Énfasis2 2 2 3 2 2 3 5" xfId="17000" xr:uid="{56F56011-A5EE-4DAB-A43A-68C348F1BD63}"/>
    <cellStyle name="20% - Énfasis2 2 2 3 2 2 3 5 2" xfId="47884" xr:uid="{184BD87B-5FEB-43E8-8829-49AF7B4106EE}"/>
    <cellStyle name="20% - Énfasis2 2 2 3 2 2 3 6" xfId="32442" xr:uid="{6CEE5839-B006-44ED-9D11-C9236CEE33CC}"/>
    <cellStyle name="20% - Énfasis2 2 2 3 2 2 4" xfId="2523" xr:uid="{2C29ABA5-BD6E-4BF2-BD98-D7BBA0BCF8B0}"/>
    <cellStyle name="20% - Énfasis2 2 2 3 2 2 4 2" xfId="6383" xr:uid="{29586910-A78B-40C5-A7A3-9EB7BCB72D57}"/>
    <cellStyle name="20% - Énfasis2 2 2 3 2 2 4 2 2" xfId="14104" xr:uid="{6708FA4C-A457-48BB-84EE-89FB5468DE91}"/>
    <cellStyle name="20% - Énfasis2 2 2 3 2 2 4 2 2 2" xfId="29546" xr:uid="{6CCF7CA8-602D-48E6-860E-1E4D64B53EEB}"/>
    <cellStyle name="20% - Énfasis2 2 2 3 2 2 4 2 2 2 2" xfId="60430" xr:uid="{82451345-24F1-43ED-BF44-7E4392DC4997}"/>
    <cellStyle name="20% - Énfasis2 2 2 3 2 2 4 2 2 3" xfId="44988" xr:uid="{D5D039CF-9D3C-4B1A-ABD9-020A249D1826}"/>
    <cellStyle name="20% - Énfasis2 2 2 3 2 2 4 2 3" xfId="21825" xr:uid="{EC5EE6C5-E6E1-4EEE-8F12-6B4C605C7655}"/>
    <cellStyle name="20% - Énfasis2 2 2 3 2 2 4 2 3 2" xfId="52709" xr:uid="{C18E2CCD-DFBB-463E-BE24-3B6A986745D8}"/>
    <cellStyle name="20% - Énfasis2 2 2 3 2 2 4 2 4" xfId="37267" xr:uid="{E8569C31-D37E-439C-AF9B-ED3831A1E578}"/>
    <cellStyle name="20% - Énfasis2 2 2 3 2 2 4 3" xfId="10244" xr:uid="{8888C5BA-5BFF-4E89-A555-2BC83025A370}"/>
    <cellStyle name="20% - Énfasis2 2 2 3 2 2 4 3 2" xfId="25686" xr:uid="{103F1CC0-AD8B-4C31-A246-ECCF472F43B7}"/>
    <cellStyle name="20% - Énfasis2 2 2 3 2 2 4 3 2 2" xfId="56570" xr:uid="{C44FD974-3F8E-4A03-A872-82B07F3FE943}"/>
    <cellStyle name="20% - Énfasis2 2 2 3 2 2 4 3 3" xfId="41128" xr:uid="{B2C4A4FF-71A3-4A88-AFB9-588CFFBEDE11}"/>
    <cellStyle name="20% - Énfasis2 2 2 3 2 2 4 4" xfId="17965" xr:uid="{58C0D1F0-D9DE-44D7-8C4A-89A713103D9A}"/>
    <cellStyle name="20% - Énfasis2 2 2 3 2 2 4 4 2" xfId="48849" xr:uid="{D106272F-92FB-478C-A60A-37F9EA3FDB77}"/>
    <cellStyle name="20% - Énfasis2 2 2 3 2 2 4 5" xfId="33407" xr:uid="{ED33F9F0-8777-43F7-AFA4-5BE326E44F40}"/>
    <cellStyle name="20% - Énfasis2 2 2 3 2 2 5" xfId="4453" xr:uid="{43774118-97C2-4699-99EF-B06854BACE30}"/>
    <cellStyle name="20% - Énfasis2 2 2 3 2 2 5 2" xfId="12174" xr:uid="{5CBCEDA7-3A83-4A03-BDD7-C8BCC9E1F01E}"/>
    <cellStyle name="20% - Énfasis2 2 2 3 2 2 5 2 2" xfId="27616" xr:uid="{271C6E77-9D7C-4850-839D-9D19FDB669C4}"/>
    <cellStyle name="20% - Énfasis2 2 2 3 2 2 5 2 2 2" xfId="58500" xr:uid="{D32B20D3-46A0-4977-86CD-1F7BC2DEA8EB}"/>
    <cellStyle name="20% - Énfasis2 2 2 3 2 2 5 2 3" xfId="43058" xr:uid="{7190AE79-9AB3-498F-8580-2A71F495F556}"/>
    <cellStyle name="20% - Énfasis2 2 2 3 2 2 5 3" xfId="19895" xr:uid="{D9BBD6D3-FE6C-4B22-A861-CA7F754E8336}"/>
    <cellStyle name="20% - Énfasis2 2 2 3 2 2 5 3 2" xfId="50779" xr:uid="{DCEE8F00-AA89-43FF-ACE4-FD8332BBE271}"/>
    <cellStyle name="20% - Énfasis2 2 2 3 2 2 5 4" xfId="35337" xr:uid="{EB36DAAF-5DC0-445B-A0D7-5CF96D6075AB}"/>
    <cellStyle name="20% - Énfasis2 2 2 3 2 2 6" xfId="8314" xr:uid="{E98830CD-92EF-461C-AF39-48A0E7666658}"/>
    <cellStyle name="20% - Énfasis2 2 2 3 2 2 6 2" xfId="23756" xr:uid="{E6C8E4D7-54CF-45F8-921F-ADC6B38B325B}"/>
    <cellStyle name="20% - Énfasis2 2 2 3 2 2 6 2 2" xfId="54640" xr:uid="{B08802B5-26E8-4B50-962C-C886CE910CCC}"/>
    <cellStyle name="20% - Énfasis2 2 2 3 2 2 6 3" xfId="39198" xr:uid="{ABD01C6A-8BD3-4AEA-A691-2FFC03FC7623}"/>
    <cellStyle name="20% - Énfasis2 2 2 3 2 2 7" xfId="16035" xr:uid="{C43AFD8E-990B-460B-91B5-C66331BDD15C}"/>
    <cellStyle name="20% - Énfasis2 2 2 3 2 2 7 2" xfId="46919" xr:uid="{CCC2C625-472A-4130-B3C2-9BE309F4305A}"/>
    <cellStyle name="20% - Énfasis2 2 2 3 2 2 8" xfId="31477" xr:uid="{41DEC450-A0D5-4502-B4B4-4CC122E96804}"/>
    <cellStyle name="20% - Énfasis2 2 2 3 2 3" xfId="835" xr:uid="{DE722B32-B69A-47AB-9475-F30210543F79}"/>
    <cellStyle name="20% - Énfasis2 2 2 3 2 3 2" xfId="1800" xr:uid="{9015B802-DE9B-4FE9-8C7D-AB1FB4B1E08B}"/>
    <cellStyle name="20% - Énfasis2 2 2 3 2 3 2 2" xfId="3730" xr:uid="{8E4CDC99-2D06-43BB-8443-3B8D88FE1386}"/>
    <cellStyle name="20% - Énfasis2 2 2 3 2 3 2 2 2" xfId="7590" xr:uid="{0239C7C6-88DE-434D-91C9-B738C0A35D8A}"/>
    <cellStyle name="20% - Énfasis2 2 2 3 2 3 2 2 2 2" xfId="15311" xr:uid="{8B9B68CD-1697-426B-A45E-B665343966C3}"/>
    <cellStyle name="20% - Énfasis2 2 2 3 2 3 2 2 2 2 2" xfId="30753" xr:uid="{EA756D28-ED67-4248-BD4E-7D19BD648757}"/>
    <cellStyle name="20% - Énfasis2 2 2 3 2 3 2 2 2 2 2 2" xfId="61637" xr:uid="{6FE2F33B-FFBD-463A-AE8B-E6C7B9247752}"/>
    <cellStyle name="20% - Énfasis2 2 2 3 2 3 2 2 2 2 3" xfId="46195" xr:uid="{30BF2B6D-0EA2-408E-A8A8-78EDCF8DBAF1}"/>
    <cellStyle name="20% - Énfasis2 2 2 3 2 3 2 2 2 3" xfId="23032" xr:uid="{B92DD7E1-A2D7-456D-859C-9778475DB8D8}"/>
    <cellStyle name="20% - Énfasis2 2 2 3 2 3 2 2 2 3 2" xfId="53916" xr:uid="{03F18BE6-2537-4985-B65E-05840AC3205E}"/>
    <cellStyle name="20% - Énfasis2 2 2 3 2 3 2 2 2 4" xfId="38474" xr:uid="{4D1367FB-E9FE-4F4F-A60E-F57A4DC0DD12}"/>
    <cellStyle name="20% - Énfasis2 2 2 3 2 3 2 2 3" xfId="11451" xr:uid="{9B4E4C8F-396D-4891-B092-2263356DA149}"/>
    <cellStyle name="20% - Énfasis2 2 2 3 2 3 2 2 3 2" xfId="26893" xr:uid="{F7813B12-192B-4617-8D37-0AE3D1212F71}"/>
    <cellStyle name="20% - Énfasis2 2 2 3 2 3 2 2 3 2 2" xfId="57777" xr:uid="{F8F400AA-B85D-480F-8150-6E99653E10C5}"/>
    <cellStyle name="20% - Énfasis2 2 2 3 2 3 2 2 3 3" xfId="42335" xr:uid="{7503CC53-89CC-4497-A611-460F2F397EC1}"/>
    <cellStyle name="20% - Énfasis2 2 2 3 2 3 2 2 4" xfId="19172" xr:uid="{9B5FE824-F417-470E-BADF-36BECD5E522F}"/>
    <cellStyle name="20% - Énfasis2 2 2 3 2 3 2 2 4 2" xfId="50056" xr:uid="{CE0E0E3E-8E64-45F3-A8CD-080052153FB7}"/>
    <cellStyle name="20% - Énfasis2 2 2 3 2 3 2 2 5" xfId="34614" xr:uid="{4BD8D937-FDC5-4266-B651-D7A625BD52F6}"/>
    <cellStyle name="20% - Énfasis2 2 2 3 2 3 2 3" xfId="5660" xr:uid="{F15B8D56-6042-48F6-81EB-4439E33996AA}"/>
    <cellStyle name="20% - Énfasis2 2 2 3 2 3 2 3 2" xfId="13381" xr:uid="{8CBAD115-B45D-4FA1-8FF2-637019254256}"/>
    <cellStyle name="20% - Énfasis2 2 2 3 2 3 2 3 2 2" xfId="28823" xr:uid="{C6BA8443-0496-45F7-94AA-E7A3207FBDAC}"/>
    <cellStyle name="20% - Énfasis2 2 2 3 2 3 2 3 2 2 2" xfId="59707" xr:uid="{7C12E473-E384-4E2B-B4D4-10543F4110FE}"/>
    <cellStyle name="20% - Énfasis2 2 2 3 2 3 2 3 2 3" xfId="44265" xr:uid="{DC38A357-5690-495C-94D0-30F2525F8F8B}"/>
    <cellStyle name="20% - Énfasis2 2 2 3 2 3 2 3 3" xfId="21102" xr:uid="{5B339E8E-F127-4294-A7BF-3DBD2294F60E}"/>
    <cellStyle name="20% - Énfasis2 2 2 3 2 3 2 3 3 2" xfId="51986" xr:uid="{13ED8E19-F292-411B-BF3A-252E2641FC43}"/>
    <cellStyle name="20% - Énfasis2 2 2 3 2 3 2 3 4" xfId="36544" xr:uid="{F918327F-DB53-4971-9C10-A690FC949486}"/>
    <cellStyle name="20% - Énfasis2 2 2 3 2 3 2 4" xfId="9521" xr:uid="{79C3D120-C580-4C7F-9B50-10AD506444D9}"/>
    <cellStyle name="20% - Énfasis2 2 2 3 2 3 2 4 2" xfId="24963" xr:uid="{8651562E-462F-4B54-AD4C-178F9912C1C8}"/>
    <cellStyle name="20% - Énfasis2 2 2 3 2 3 2 4 2 2" xfId="55847" xr:uid="{7F16C459-FE7C-450C-9890-A9E4963F570E}"/>
    <cellStyle name="20% - Énfasis2 2 2 3 2 3 2 4 3" xfId="40405" xr:uid="{1E276D0E-5C4C-4F65-BF14-AC71B2404AD2}"/>
    <cellStyle name="20% - Énfasis2 2 2 3 2 3 2 5" xfId="17242" xr:uid="{D4EEC2E3-3D89-463E-B550-DB155DEB95D9}"/>
    <cellStyle name="20% - Énfasis2 2 2 3 2 3 2 5 2" xfId="48126" xr:uid="{28417094-6F4D-42A4-89F5-0218C9EEFB7F}"/>
    <cellStyle name="20% - Énfasis2 2 2 3 2 3 2 6" xfId="32684" xr:uid="{1C85DEA6-AC30-481D-B512-5A219F5F8D8E}"/>
    <cellStyle name="20% - Énfasis2 2 2 3 2 3 3" xfId="2765" xr:uid="{B6A43595-50CF-411F-885C-0A8EBB411E2A}"/>
    <cellStyle name="20% - Énfasis2 2 2 3 2 3 3 2" xfId="6625" xr:uid="{CBB1763F-DE47-4B20-887D-E34DB910B2D7}"/>
    <cellStyle name="20% - Énfasis2 2 2 3 2 3 3 2 2" xfId="14346" xr:uid="{AF5253D5-3140-4476-BF47-EC6D1D7680C6}"/>
    <cellStyle name="20% - Énfasis2 2 2 3 2 3 3 2 2 2" xfId="29788" xr:uid="{FB1CD209-5352-4591-B137-9B8FC6A5AE64}"/>
    <cellStyle name="20% - Énfasis2 2 2 3 2 3 3 2 2 2 2" xfId="60672" xr:uid="{483A0BEE-F5B4-4AF4-83AD-A7410DAF23AB}"/>
    <cellStyle name="20% - Énfasis2 2 2 3 2 3 3 2 2 3" xfId="45230" xr:uid="{CA4B8308-8390-45EF-A193-D29C79E52DE8}"/>
    <cellStyle name="20% - Énfasis2 2 2 3 2 3 3 2 3" xfId="22067" xr:uid="{701874E9-9E93-4BF0-B7C4-A209524CE89C}"/>
    <cellStyle name="20% - Énfasis2 2 2 3 2 3 3 2 3 2" xfId="52951" xr:uid="{ACE18EBD-1BFF-4CC3-82B5-461837A38440}"/>
    <cellStyle name="20% - Énfasis2 2 2 3 2 3 3 2 4" xfId="37509" xr:uid="{69CBD0A5-12C8-4F7F-9AE1-E97CD6DF4B1C}"/>
    <cellStyle name="20% - Énfasis2 2 2 3 2 3 3 3" xfId="10486" xr:uid="{202ECE48-9052-414E-8C2E-750BD53C96FD}"/>
    <cellStyle name="20% - Énfasis2 2 2 3 2 3 3 3 2" xfId="25928" xr:uid="{3A7DDBE5-7F2C-44EF-A4F1-3B9D3333917C}"/>
    <cellStyle name="20% - Énfasis2 2 2 3 2 3 3 3 2 2" xfId="56812" xr:uid="{7AB4A138-3AC4-481B-B179-0BD43DDFE998}"/>
    <cellStyle name="20% - Énfasis2 2 2 3 2 3 3 3 3" xfId="41370" xr:uid="{E6B7BD44-C83A-46A0-9D83-07DA920280A9}"/>
    <cellStyle name="20% - Énfasis2 2 2 3 2 3 3 4" xfId="18207" xr:uid="{D3AF5A73-62AD-4423-A5FA-8B4B6B891054}"/>
    <cellStyle name="20% - Énfasis2 2 2 3 2 3 3 4 2" xfId="49091" xr:uid="{CC1C1050-3585-4039-86C8-CE006D2C24EB}"/>
    <cellStyle name="20% - Énfasis2 2 2 3 2 3 3 5" xfId="33649" xr:uid="{B1590A48-2F3F-4A85-803D-38BE2B0A7807}"/>
    <cellStyle name="20% - Énfasis2 2 2 3 2 3 4" xfId="4695" xr:uid="{7ED9DE9A-80C2-4460-B12D-022E8BD0C714}"/>
    <cellStyle name="20% - Énfasis2 2 2 3 2 3 4 2" xfId="12416" xr:uid="{E15EB740-8CAB-44E8-875A-6FA4889AEFAE}"/>
    <cellStyle name="20% - Énfasis2 2 2 3 2 3 4 2 2" xfId="27858" xr:uid="{0622B8BA-0E44-4855-BC2D-3AD784D2DA2C}"/>
    <cellStyle name="20% - Énfasis2 2 2 3 2 3 4 2 2 2" xfId="58742" xr:uid="{5E4DB016-0AD2-4BA5-8FAD-B1ED50ED3024}"/>
    <cellStyle name="20% - Énfasis2 2 2 3 2 3 4 2 3" xfId="43300" xr:uid="{50CFA9F5-B202-4D21-A2A0-AA8264757431}"/>
    <cellStyle name="20% - Énfasis2 2 2 3 2 3 4 3" xfId="20137" xr:uid="{FE2D87EC-7F5B-44D4-9915-3E6C939A7E88}"/>
    <cellStyle name="20% - Énfasis2 2 2 3 2 3 4 3 2" xfId="51021" xr:uid="{0A0F3C6A-D658-4F83-A581-781C7498A64F}"/>
    <cellStyle name="20% - Énfasis2 2 2 3 2 3 4 4" xfId="35579" xr:uid="{BE542EB5-439D-4106-9109-248AE09F2FA0}"/>
    <cellStyle name="20% - Énfasis2 2 2 3 2 3 5" xfId="8556" xr:uid="{FE34331B-B7FF-474C-8248-74A37F65B20D}"/>
    <cellStyle name="20% - Énfasis2 2 2 3 2 3 5 2" xfId="23998" xr:uid="{0EB260DD-1ED5-4659-8DAB-387AB548153D}"/>
    <cellStyle name="20% - Énfasis2 2 2 3 2 3 5 2 2" xfId="54882" xr:uid="{A1312C56-0BD3-4287-8519-353443215F81}"/>
    <cellStyle name="20% - Énfasis2 2 2 3 2 3 5 3" xfId="39440" xr:uid="{1DE0EF3D-B879-479B-8235-746AEA595BB3}"/>
    <cellStyle name="20% - Énfasis2 2 2 3 2 3 6" xfId="16277" xr:uid="{75FD6AAC-7ED8-4C5B-A411-BD9271519E18}"/>
    <cellStyle name="20% - Énfasis2 2 2 3 2 3 6 2" xfId="47161" xr:uid="{DAE851B8-C9A3-4CA0-9649-5CCAE62F8AA0}"/>
    <cellStyle name="20% - Énfasis2 2 2 3 2 3 7" xfId="31719" xr:uid="{A6C35A96-8728-4896-B718-12D22D48FAB2}"/>
    <cellStyle name="20% - Énfasis2 2 2 3 2 4" xfId="1317" xr:uid="{ACA941CC-B5C8-4B34-B1C0-D7E5259D2FAF}"/>
    <cellStyle name="20% - Énfasis2 2 2 3 2 4 2" xfId="3247" xr:uid="{04C0F28F-E07C-47EA-86ED-D5BB4487B57F}"/>
    <cellStyle name="20% - Énfasis2 2 2 3 2 4 2 2" xfId="7107" xr:uid="{968A13E0-4715-4A18-868D-C0C37887964C}"/>
    <cellStyle name="20% - Énfasis2 2 2 3 2 4 2 2 2" xfId="14828" xr:uid="{6427B0C8-3682-4E58-8514-DB0D3B2E74E6}"/>
    <cellStyle name="20% - Énfasis2 2 2 3 2 4 2 2 2 2" xfId="30270" xr:uid="{6CE2DFEA-D3C6-48ED-A3EA-F16F1ABABC39}"/>
    <cellStyle name="20% - Énfasis2 2 2 3 2 4 2 2 2 2 2" xfId="61154" xr:uid="{A139C8F4-FB88-426C-832D-4FFB1C27EFE7}"/>
    <cellStyle name="20% - Énfasis2 2 2 3 2 4 2 2 2 3" xfId="45712" xr:uid="{0CC66219-CD22-4063-BA49-D1D536B0775A}"/>
    <cellStyle name="20% - Énfasis2 2 2 3 2 4 2 2 3" xfId="22549" xr:uid="{C6001BF7-0AD2-4849-A868-DC8FD46A1C75}"/>
    <cellStyle name="20% - Énfasis2 2 2 3 2 4 2 2 3 2" xfId="53433" xr:uid="{E30F3FC3-3E63-40EC-945F-95B38C806F83}"/>
    <cellStyle name="20% - Énfasis2 2 2 3 2 4 2 2 4" xfId="37991" xr:uid="{74F8E4B9-1247-4704-9D7F-A5BE6F662A33}"/>
    <cellStyle name="20% - Énfasis2 2 2 3 2 4 2 3" xfId="10968" xr:uid="{65D836D2-6832-484C-9092-35A0CAC1B9C2}"/>
    <cellStyle name="20% - Énfasis2 2 2 3 2 4 2 3 2" xfId="26410" xr:uid="{C69E705A-6980-47DD-BB5A-7A34F41C5E11}"/>
    <cellStyle name="20% - Énfasis2 2 2 3 2 4 2 3 2 2" xfId="57294" xr:uid="{CC845012-2489-4AD1-BF04-5CAED4E64976}"/>
    <cellStyle name="20% - Énfasis2 2 2 3 2 4 2 3 3" xfId="41852" xr:uid="{CEA4EB9C-CD30-4217-9DF8-1D9286DCA4EB}"/>
    <cellStyle name="20% - Énfasis2 2 2 3 2 4 2 4" xfId="18689" xr:uid="{4194D949-DCAA-4561-9613-486001222060}"/>
    <cellStyle name="20% - Énfasis2 2 2 3 2 4 2 4 2" xfId="49573" xr:uid="{EDC1CDFC-DCB6-482F-9E5F-B456814DF6F1}"/>
    <cellStyle name="20% - Énfasis2 2 2 3 2 4 2 5" xfId="34131" xr:uid="{04CB7DC3-0B8D-430A-B2E4-72B7940D0F5F}"/>
    <cellStyle name="20% - Énfasis2 2 2 3 2 4 3" xfId="5177" xr:uid="{3CA904C6-5B5A-4126-8A7F-CAA4AD5BCE4E}"/>
    <cellStyle name="20% - Énfasis2 2 2 3 2 4 3 2" xfId="12898" xr:uid="{247B9D91-2B4F-4D12-A10E-9971B57A49E1}"/>
    <cellStyle name="20% - Énfasis2 2 2 3 2 4 3 2 2" xfId="28340" xr:uid="{C8EE901D-193B-4748-8BC3-3356A4783C19}"/>
    <cellStyle name="20% - Énfasis2 2 2 3 2 4 3 2 2 2" xfId="59224" xr:uid="{3100F33D-3E39-4468-BF31-F3648E331E12}"/>
    <cellStyle name="20% - Énfasis2 2 2 3 2 4 3 2 3" xfId="43782" xr:uid="{D6459B99-2D3B-4BAB-8665-B39DA5317A74}"/>
    <cellStyle name="20% - Énfasis2 2 2 3 2 4 3 3" xfId="20619" xr:uid="{9C1F869A-0E82-49EA-967A-0949F1B96639}"/>
    <cellStyle name="20% - Énfasis2 2 2 3 2 4 3 3 2" xfId="51503" xr:uid="{0403A0DB-572D-494F-BB42-BF21282A8D7B}"/>
    <cellStyle name="20% - Énfasis2 2 2 3 2 4 3 4" xfId="36061" xr:uid="{C25F7868-2211-415C-9047-E68465E4B2B6}"/>
    <cellStyle name="20% - Énfasis2 2 2 3 2 4 4" xfId="9038" xr:uid="{AAE0A9C8-E6AD-4F38-A473-79FE25636521}"/>
    <cellStyle name="20% - Énfasis2 2 2 3 2 4 4 2" xfId="24480" xr:uid="{C831E3D9-30F7-405E-8D88-1A6B670D80F7}"/>
    <cellStyle name="20% - Énfasis2 2 2 3 2 4 4 2 2" xfId="55364" xr:uid="{308297DD-C194-46CD-8436-9398B9814566}"/>
    <cellStyle name="20% - Énfasis2 2 2 3 2 4 4 3" xfId="39922" xr:uid="{E991B4EA-B68F-490E-8235-54CBECD29A3A}"/>
    <cellStyle name="20% - Énfasis2 2 2 3 2 4 5" xfId="16759" xr:uid="{96A1FE4D-85E4-41A0-9644-6D64AFB8CEE4}"/>
    <cellStyle name="20% - Énfasis2 2 2 3 2 4 5 2" xfId="47643" xr:uid="{29B178FD-8201-4560-8973-B2B6BA3D8F47}"/>
    <cellStyle name="20% - Énfasis2 2 2 3 2 4 6" xfId="32201" xr:uid="{3B9DC810-FFF5-432D-AE1F-056B8757FD53}"/>
    <cellStyle name="20% - Énfasis2 2 2 3 2 5" xfId="2282" xr:uid="{BC4AF776-6A48-4239-97A5-5B8D30173D3D}"/>
    <cellStyle name="20% - Énfasis2 2 2 3 2 5 2" xfId="6142" xr:uid="{FF685B5F-09A8-4422-B6DA-7F52AD5A0F72}"/>
    <cellStyle name="20% - Énfasis2 2 2 3 2 5 2 2" xfId="13863" xr:uid="{0C232D94-E56F-4554-9A55-B7B4FDB2F01E}"/>
    <cellStyle name="20% - Énfasis2 2 2 3 2 5 2 2 2" xfId="29305" xr:uid="{CC14C947-DFF7-4AC3-8340-DBD0F5ED2401}"/>
    <cellStyle name="20% - Énfasis2 2 2 3 2 5 2 2 2 2" xfId="60189" xr:uid="{A7791F63-05B4-4F52-94DE-8780C1D89CEF}"/>
    <cellStyle name="20% - Énfasis2 2 2 3 2 5 2 2 3" xfId="44747" xr:uid="{558FEE36-7009-45AC-A198-592641CC857C}"/>
    <cellStyle name="20% - Énfasis2 2 2 3 2 5 2 3" xfId="21584" xr:uid="{131C9E88-EA5D-49B5-9135-0407A9C0D4AC}"/>
    <cellStyle name="20% - Énfasis2 2 2 3 2 5 2 3 2" xfId="52468" xr:uid="{76D46C22-B5AD-42E2-A055-405DF2D62069}"/>
    <cellStyle name="20% - Énfasis2 2 2 3 2 5 2 4" xfId="37026" xr:uid="{139C5123-A504-4E74-9BB3-9E3110433816}"/>
    <cellStyle name="20% - Énfasis2 2 2 3 2 5 3" xfId="10003" xr:uid="{70374E94-72B9-45FF-9D26-25A718EDBDC3}"/>
    <cellStyle name="20% - Énfasis2 2 2 3 2 5 3 2" xfId="25445" xr:uid="{6BC44735-8A83-422B-8F93-6B7D240A65EF}"/>
    <cellStyle name="20% - Énfasis2 2 2 3 2 5 3 2 2" xfId="56329" xr:uid="{9B825DE9-47DA-496D-9B12-FFC1B4878587}"/>
    <cellStyle name="20% - Énfasis2 2 2 3 2 5 3 3" xfId="40887" xr:uid="{15DE2100-28AB-4356-B080-F49F82588F63}"/>
    <cellStyle name="20% - Énfasis2 2 2 3 2 5 4" xfId="17724" xr:uid="{92ED637A-0405-4400-9CC2-881DB60C2B23}"/>
    <cellStyle name="20% - Énfasis2 2 2 3 2 5 4 2" xfId="48608" xr:uid="{2F1EC145-161D-486A-9B29-FD2C8969826E}"/>
    <cellStyle name="20% - Énfasis2 2 2 3 2 5 5" xfId="33166" xr:uid="{E76E9608-294E-4FAE-963C-5F7AB0298AC7}"/>
    <cellStyle name="20% - Énfasis2 2 2 3 2 6" xfId="4212" xr:uid="{7D942CBE-014C-4314-AF51-EF7DD1D17807}"/>
    <cellStyle name="20% - Énfasis2 2 2 3 2 6 2" xfId="11933" xr:uid="{91CEC95B-158D-4F45-9BF9-A7A2A0FD8057}"/>
    <cellStyle name="20% - Énfasis2 2 2 3 2 6 2 2" xfId="27375" xr:uid="{C829F7ED-2365-4134-96FF-7AE993E5C079}"/>
    <cellStyle name="20% - Énfasis2 2 2 3 2 6 2 2 2" xfId="58259" xr:uid="{2382FFBF-4FF6-4E0B-A68D-B097C8780753}"/>
    <cellStyle name="20% - Énfasis2 2 2 3 2 6 2 3" xfId="42817" xr:uid="{B140A639-B68B-402C-A701-32B6A2441C48}"/>
    <cellStyle name="20% - Énfasis2 2 2 3 2 6 3" xfId="19654" xr:uid="{83A015A9-5DF2-42F8-A802-5BA97FFE08FB}"/>
    <cellStyle name="20% - Énfasis2 2 2 3 2 6 3 2" xfId="50538" xr:uid="{C8169BB9-A1F4-4F83-BCED-16558F236860}"/>
    <cellStyle name="20% - Énfasis2 2 2 3 2 6 4" xfId="35096" xr:uid="{145C039F-09FC-48F9-8925-FEAD6EF032EA}"/>
    <cellStyle name="20% - Énfasis2 2 2 3 2 7" xfId="8073" xr:uid="{3C04C94D-2274-4740-8214-269E494049BD}"/>
    <cellStyle name="20% - Énfasis2 2 2 3 2 7 2" xfId="23515" xr:uid="{CF62BD42-719C-49C2-A08C-4C7156D4C2EB}"/>
    <cellStyle name="20% - Énfasis2 2 2 3 2 7 2 2" xfId="54399" xr:uid="{34F512D5-D353-444D-B2E6-1E374770130D}"/>
    <cellStyle name="20% - Énfasis2 2 2 3 2 7 3" xfId="38957" xr:uid="{6D66CFC3-EB60-48AD-9C42-393E19B72C46}"/>
    <cellStyle name="20% - Énfasis2 2 2 3 2 8" xfId="15794" xr:uid="{62827766-6FF0-4877-A6F6-F64252BFA7A7}"/>
    <cellStyle name="20% - Énfasis2 2 2 3 2 8 2" xfId="46678" xr:uid="{89BA7ED5-94F5-4510-91F8-494FD29E8282}"/>
    <cellStyle name="20% - Énfasis2 2 2 3 2 9" xfId="31236" xr:uid="{AE001B28-4E4F-4B6F-A0EB-4CE4809D8E57}"/>
    <cellStyle name="20% - Énfasis2 2 2 3 3" xfId="380" xr:uid="{1D9FA236-3D75-4913-9488-DEEB90CC6D07}"/>
    <cellStyle name="20% - Énfasis2 2 2 3 3 2" xfId="864" xr:uid="{3824760B-AF0E-4A89-9F6A-E6B4DF42F575}"/>
    <cellStyle name="20% - Énfasis2 2 2 3 3 2 2" xfId="1829" xr:uid="{3A2EDF3A-B3D8-42C9-8F4E-406427689426}"/>
    <cellStyle name="20% - Énfasis2 2 2 3 3 2 2 2" xfId="3759" xr:uid="{B9AD043A-3FE3-40E5-BA2D-39A596FF430B}"/>
    <cellStyle name="20% - Énfasis2 2 2 3 3 2 2 2 2" xfId="7619" xr:uid="{5B351A85-FD33-43DF-A79D-C299B4A989B1}"/>
    <cellStyle name="20% - Énfasis2 2 2 3 3 2 2 2 2 2" xfId="15340" xr:uid="{547C4957-1EF3-4005-BFAE-80398E90F97D}"/>
    <cellStyle name="20% - Énfasis2 2 2 3 3 2 2 2 2 2 2" xfId="30782" xr:uid="{492ADEBA-3426-4592-B205-4C09311D2A77}"/>
    <cellStyle name="20% - Énfasis2 2 2 3 3 2 2 2 2 2 2 2" xfId="61666" xr:uid="{82202BB0-6B1B-4098-855A-5C4A7F3540C1}"/>
    <cellStyle name="20% - Énfasis2 2 2 3 3 2 2 2 2 2 3" xfId="46224" xr:uid="{C54B4598-A678-470A-9CA1-C05D68D9CF75}"/>
    <cellStyle name="20% - Énfasis2 2 2 3 3 2 2 2 2 3" xfId="23061" xr:uid="{FA744A44-0DCB-4FE1-BEE8-FAF7E425A845}"/>
    <cellStyle name="20% - Énfasis2 2 2 3 3 2 2 2 2 3 2" xfId="53945" xr:uid="{BF2B65A7-966B-4A49-ADE8-F776B871D09E}"/>
    <cellStyle name="20% - Énfasis2 2 2 3 3 2 2 2 2 4" xfId="38503" xr:uid="{CC7E9E0D-668E-4179-8E83-4787E2131832}"/>
    <cellStyle name="20% - Énfasis2 2 2 3 3 2 2 2 3" xfId="11480" xr:uid="{1001EF11-C133-4BE8-A52B-89FAFFBB7F0C}"/>
    <cellStyle name="20% - Énfasis2 2 2 3 3 2 2 2 3 2" xfId="26922" xr:uid="{D08EEF2B-A429-41BC-A009-78BBAB935F8C}"/>
    <cellStyle name="20% - Énfasis2 2 2 3 3 2 2 2 3 2 2" xfId="57806" xr:uid="{676AAAB1-0F6D-4769-86B5-BE3C2EC435E6}"/>
    <cellStyle name="20% - Énfasis2 2 2 3 3 2 2 2 3 3" xfId="42364" xr:uid="{79FFB789-25BE-470B-97E6-20D1FDC3E6CE}"/>
    <cellStyle name="20% - Énfasis2 2 2 3 3 2 2 2 4" xfId="19201" xr:uid="{DEA50A49-4283-4499-A0D3-B00C6502BF51}"/>
    <cellStyle name="20% - Énfasis2 2 2 3 3 2 2 2 4 2" xfId="50085" xr:uid="{E085995A-3746-4494-8090-980DEC690C4F}"/>
    <cellStyle name="20% - Énfasis2 2 2 3 3 2 2 2 5" xfId="34643" xr:uid="{C724423C-9550-4959-B8D7-C8F6437862D9}"/>
    <cellStyle name="20% - Énfasis2 2 2 3 3 2 2 3" xfId="5689" xr:uid="{3062DC44-BD22-4A65-85BB-3CB48513AF38}"/>
    <cellStyle name="20% - Énfasis2 2 2 3 3 2 2 3 2" xfId="13410" xr:uid="{562917E1-DB59-4BE8-BE84-FE15C784D104}"/>
    <cellStyle name="20% - Énfasis2 2 2 3 3 2 2 3 2 2" xfId="28852" xr:uid="{C2A6B958-965E-4811-9CA8-643C0CB06FC0}"/>
    <cellStyle name="20% - Énfasis2 2 2 3 3 2 2 3 2 2 2" xfId="59736" xr:uid="{2C04F8B4-FCF9-41A1-B2E0-D3B1D6939C20}"/>
    <cellStyle name="20% - Énfasis2 2 2 3 3 2 2 3 2 3" xfId="44294" xr:uid="{9EC97AC9-E5BB-4F7E-BC8A-55EBBE00657A}"/>
    <cellStyle name="20% - Énfasis2 2 2 3 3 2 2 3 3" xfId="21131" xr:uid="{0350BFB1-0A2D-407D-ADC9-48092966DD3D}"/>
    <cellStyle name="20% - Énfasis2 2 2 3 3 2 2 3 3 2" xfId="52015" xr:uid="{3D2F6DE9-B43D-41EF-8988-CE94C0633BA4}"/>
    <cellStyle name="20% - Énfasis2 2 2 3 3 2 2 3 4" xfId="36573" xr:uid="{3977212E-1DA8-49A2-A1DE-14E99899426F}"/>
    <cellStyle name="20% - Énfasis2 2 2 3 3 2 2 4" xfId="9550" xr:uid="{93E356AA-B073-4CE2-B9FE-6EE231D15A8B}"/>
    <cellStyle name="20% - Énfasis2 2 2 3 3 2 2 4 2" xfId="24992" xr:uid="{B07A08AB-1938-422C-A6AA-C03C361CDCB4}"/>
    <cellStyle name="20% - Énfasis2 2 2 3 3 2 2 4 2 2" xfId="55876" xr:uid="{2C9F3EF1-1DC7-4E59-A1B0-DB9305DFD708}"/>
    <cellStyle name="20% - Énfasis2 2 2 3 3 2 2 4 3" xfId="40434" xr:uid="{EC60FC95-11FF-413E-956F-F49772DE9B93}"/>
    <cellStyle name="20% - Énfasis2 2 2 3 3 2 2 5" xfId="17271" xr:uid="{E7866D52-191B-4A02-BFC9-A10C1EEBDB1A}"/>
    <cellStyle name="20% - Énfasis2 2 2 3 3 2 2 5 2" xfId="48155" xr:uid="{93E13AAE-E7C7-4E1A-AFF1-CA4D50F54E2A}"/>
    <cellStyle name="20% - Énfasis2 2 2 3 3 2 2 6" xfId="32713" xr:uid="{BEAC8000-163B-4BDD-9426-DD6BD11D6FBF}"/>
    <cellStyle name="20% - Énfasis2 2 2 3 3 2 3" xfId="2794" xr:uid="{675D0DD3-2682-4B45-B4DC-56E92F128D51}"/>
    <cellStyle name="20% - Énfasis2 2 2 3 3 2 3 2" xfId="6654" xr:uid="{C02551F4-9DB2-48E4-B187-36EA26AFC456}"/>
    <cellStyle name="20% - Énfasis2 2 2 3 3 2 3 2 2" xfId="14375" xr:uid="{1DB4C6BE-E039-4DE3-BDAB-27B41B7D775D}"/>
    <cellStyle name="20% - Énfasis2 2 2 3 3 2 3 2 2 2" xfId="29817" xr:uid="{EE2FA1A0-20EA-4019-84FA-05FDB6C94CDA}"/>
    <cellStyle name="20% - Énfasis2 2 2 3 3 2 3 2 2 2 2" xfId="60701" xr:uid="{A58713B1-241C-4EA7-BA15-50785DFF6EFB}"/>
    <cellStyle name="20% - Énfasis2 2 2 3 3 2 3 2 2 3" xfId="45259" xr:uid="{C2D6DE8F-BA11-4B12-B087-6CF530BBF9C9}"/>
    <cellStyle name="20% - Énfasis2 2 2 3 3 2 3 2 3" xfId="22096" xr:uid="{98083CF4-1FC3-452F-99D5-53ECE069C743}"/>
    <cellStyle name="20% - Énfasis2 2 2 3 3 2 3 2 3 2" xfId="52980" xr:uid="{0C066D77-D0C9-4F5E-8CCE-ABCDD9B5BA92}"/>
    <cellStyle name="20% - Énfasis2 2 2 3 3 2 3 2 4" xfId="37538" xr:uid="{DF2B2782-756A-44C9-BDB7-CCDEA594C698}"/>
    <cellStyle name="20% - Énfasis2 2 2 3 3 2 3 3" xfId="10515" xr:uid="{8FB3A69A-419F-4EC0-AF86-9C68C52A3740}"/>
    <cellStyle name="20% - Énfasis2 2 2 3 3 2 3 3 2" xfId="25957" xr:uid="{249C5FFB-B002-4782-BF21-D4701C7984E4}"/>
    <cellStyle name="20% - Énfasis2 2 2 3 3 2 3 3 2 2" xfId="56841" xr:uid="{DE3CDF1A-5615-4897-B320-A9952E27C35E}"/>
    <cellStyle name="20% - Énfasis2 2 2 3 3 2 3 3 3" xfId="41399" xr:uid="{FF4CB4B7-6381-4840-8D4A-78C79D2B5383}"/>
    <cellStyle name="20% - Énfasis2 2 2 3 3 2 3 4" xfId="18236" xr:uid="{AB619A8D-9698-4F12-848E-2759EBFE9EE1}"/>
    <cellStyle name="20% - Énfasis2 2 2 3 3 2 3 4 2" xfId="49120" xr:uid="{489EE44F-77D4-4DC6-9B9E-DB4509F21F6B}"/>
    <cellStyle name="20% - Énfasis2 2 2 3 3 2 3 5" xfId="33678" xr:uid="{A58D88DC-FC6A-43F6-AE09-21B213E18434}"/>
    <cellStyle name="20% - Énfasis2 2 2 3 3 2 4" xfId="4724" xr:uid="{6FEEDC11-8D34-4736-920F-F1F6D6134203}"/>
    <cellStyle name="20% - Énfasis2 2 2 3 3 2 4 2" xfId="12445" xr:uid="{973D0E3B-7500-465A-A0D1-8B7322329472}"/>
    <cellStyle name="20% - Énfasis2 2 2 3 3 2 4 2 2" xfId="27887" xr:uid="{8ABBE088-2720-48AF-BFBB-607DC9A90830}"/>
    <cellStyle name="20% - Énfasis2 2 2 3 3 2 4 2 2 2" xfId="58771" xr:uid="{DD32408C-F4B5-4EFA-BC89-E2ACC8678235}"/>
    <cellStyle name="20% - Énfasis2 2 2 3 3 2 4 2 3" xfId="43329" xr:uid="{E9EFF635-5DB0-4AC8-9232-A6E3E0EEC96D}"/>
    <cellStyle name="20% - Énfasis2 2 2 3 3 2 4 3" xfId="20166" xr:uid="{DDD13798-8067-4737-8DEC-5CA0C7D979C1}"/>
    <cellStyle name="20% - Énfasis2 2 2 3 3 2 4 3 2" xfId="51050" xr:uid="{38959D97-204A-4C66-AFD9-F71EDF40E45C}"/>
    <cellStyle name="20% - Énfasis2 2 2 3 3 2 4 4" xfId="35608" xr:uid="{809158DA-632B-403B-A14C-27AD613A1787}"/>
    <cellStyle name="20% - Énfasis2 2 2 3 3 2 5" xfId="8585" xr:uid="{1CAC58AE-640E-4B77-AD2F-80B4B45D0EEE}"/>
    <cellStyle name="20% - Énfasis2 2 2 3 3 2 5 2" xfId="24027" xr:uid="{84016EE4-1DEA-47C1-BD7B-7E72B6D742EB}"/>
    <cellStyle name="20% - Énfasis2 2 2 3 3 2 5 2 2" xfId="54911" xr:uid="{91A231F3-A933-4044-854F-9C99989F28F8}"/>
    <cellStyle name="20% - Énfasis2 2 2 3 3 2 5 3" xfId="39469" xr:uid="{0EF3C86F-ED70-4569-8406-493C6628A101}"/>
    <cellStyle name="20% - Énfasis2 2 2 3 3 2 6" xfId="16306" xr:uid="{1C382523-9B79-4C1B-88D5-6DC867C5E766}"/>
    <cellStyle name="20% - Énfasis2 2 2 3 3 2 6 2" xfId="47190" xr:uid="{2B4CD0AE-625B-4ED3-B13A-11EE57C776EF}"/>
    <cellStyle name="20% - Énfasis2 2 2 3 3 2 7" xfId="31748" xr:uid="{A8E5EEFB-AC2C-4864-A27C-9136B8B505BF}"/>
    <cellStyle name="20% - Énfasis2 2 2 3 3 3" xfId="1346" xr:uid="{7C5E4CBD-F6A6-4230-BC1C-5EF42EE20EF1}"/>
    <cellStyle name="20% - Énfasis2 2 2 3 3 3 2" xfId="3276" xr:uid="{2F51F475-5B76-4D26-A7CC-78296B161CEE}"/>
    <cellStyle name="20% - Énfasis2 2 2 3 3 3 2 2" xfId="7136" xr:uid="{0EC51A59-0032-45F1-A0B1-0C2EFF8889BD}"/>
    <cellStyle name="20% - Énfasis2 2 2 3 3 3 2 2 2" xfId="14857" xr:uid="{AD90187C-B983-4BF4-B449-6F930862DB36}"/>
    <cellStyle name="20% - Énfasis2 2 2 3 3 3 2 2 2 2" xfId="30299" xr:uid="{BF907BA4-8D8B-4D6E-AB99-9C6020EEC046}"/>
    <cellStyle name="20% - Énfasis2 2 2 3 3 3 2 2 2 2 2" xfId="61183" xr:uid="{86DD8867-F61E-48B5-A9BF-E8658586CC58}"/>
    <cellStyle name="20% - Énfasis2 2 2 3 3 3 2 2 2 3" xfId="45741" xr:uid="{72EFBF37-B032-4AAA-98AB-D6AC3AA5F768}"/>
    <cellStyle name="20% - Énfasis2 2 2 3 3 3 2 2 3" xfId="22578" xr:uid="{B93FB967-A245-4797-A08A-73FBA34BD7CC}"/>
    <cellStyle name="20% - Énfasis2 2 2 3 3 3 2 2 3 2" xfId="53462" xr:uid="{674096F4-2AC3-4C37-A2DA-2479DD166B9C}"/>
    <cellStyle name="20% - Énfasis2 2 2 3 3 3 2 2 4" xfId="38020" xr:uid="{017CF67B-225B-4BDF-A952-8156D4254422}"/>
    <cellStyle name="20% - Énfasis2 2 2 3 3 3 2 3" xfId="10997" xr:uid="{1E6D2B57-1E53-4B0E-95CA-A30726D0C0E9}"/>
    <cellStyle name="20% - Énfasis2 2 2 3 3 3 2 3 2" xfId="26439" xr:uid="{DF123BBE-BE16-4BD1-A177-6E2A96E715E2}"/>
    <cellStyle name="20% - Énfasis2 2 2 3 3 3 2 3 2 2" xfId="57323" xr:uid="{4FB12C26-05E2-4DF0-BAE8-60E825CF87C7}"/>
    <cellStyle name="20% - Énfasis2 2 2 3 3 3 2 3 3" xfId="41881" xr:uid="{65D987E1-DFA5-402D-8589-A70F6F1A5EB7}"/>
    <cellStyle name="20% - Énfasis2 2 2 3 3 3 2 4" xfId="18718" xr:uid="{5899B90B-F465-4139-890B-4C71CFFA9616}"/>
    <cellStyle name="20% - Énfasis2 2 2 3 3 3 2 4 2" xfId="49602" xr:uid="{3D97F19B-F988-4083-BB65-BBAA40508FB4}"/>
    <cellStyle name="20% - Énfasis2 2 2 3 3 3 2 5" xfId="34160" xr:uid="{C51FCA90-FF12-4ED4-98D4-3A59ACA3A505}"/>
    <cellStyle name="20% - Énfasis2 2 2 3 3 3 3" xfId="5206" xr:uid="{4F923026-319C-410D-977D-2DC65F35FDD3}"/>
    <cellStyle name="20% - Énfasis2 2 2 3 3 3 3 2" xfId="12927" xr:uid="{F927F722-4A77-4AF7-A5E3-FC951A2ED648}"/>
    <cellStyle name="20% - Énfasis2 2 2 3 3 3 3 2 2" xfId="28369" xr:uid="{046E5825-E796-48A4-93F0-F424C068FCC4}"/>
    <cellStyle name="20% - Énfasis2 2 2 3 3 3 3 2 2 2" xfId="59253" xr:uid="{A75480B5-E252-4227-8E0A-0CFB425EA02D}"/>
    <cellStyle name="20% - Énfasis2 2 2 3 3 3 3 2 3" xfId="43811" xr:uid="{2389F461-5668-4F90-863F-1E4420236FBA}"/>
    <cellStyle name="20% - Énfasis2 2 2 3 3 3 3 3" xfId="20648" xr:uid="{0046B201-70C3-44B6-94E9-6B5844C36AD6}"/>
    <cellStyle name="20% - Énfasis2 2 2 3 3 3 3 3 2" xfId="51532" xr:uid="{FF33776C-F352-49B4-959F-7BCAE60F541E}"/>
    <cellStyle name="20% - Énfasis2 2 2 3 3 3 3 4" xfId="36090" xr:uid="{D930A63E-12AC-47B3-B347-A04482ACF531}"/>
    <cellStyle name="20% - Énfasis2 2 2 3 3 3 4" xfId="9067" xr:uid="{34063F3A-964F-48D2-A4B2-3AAD2047F813}"/>
    <cellStyle name="20% - Énfasis2 2 2 3 3 3 4 2" xfId="24509" xr:uid="{90116E0F-937A-4601-9A92-3E50E7DE8517}"/>
    <cellStyle name="20% - Énfasis2 2 2 3 3 3 4 2 2" xfId="55393" xr:uid="{687FD959-9BF4-4D90-9DDA-66A58144A0A9}"/>
    <cellStyle name="20% - Énfasis2 2 2 3 3 3 4 3" xfId="39951" xr:uid="{F0003E46-90CE-4511-AE3D-95D935425CD6}"/>
    <cellStyle name="20% - Énfasis2 2 2 3 3 3 5" xfId="16788" xr:uid="{7C341FA3-7671-42DD-9206-11DD133FA3B0}"/>
    <cellStyle name="20% - Énfasis2 2 2 3 3 3 5 2" xfId="47672" xr:uid="{0AD81280-00E8-4B88-A4DA-2C9E9201B8B9}"/>
    <cellStyle name="20% - Énfasis2 2 2 3 3 3 6" xfId="32230" xr:uid="{5D80DDB8-5840-46E8-A703-CDDAEC6E542F}"/>
    <cellStyle name="20% - Énfasis2 2 2 3 3 4" xfId="2311" xr:uid="{5DC89A1E-BD27-4C10-AB6F-4077C5026B09}"/>
    <cellStyle name="20% - Énfasis2 2 2 3 3 4 2" xfId="6171" xr:uid="{8576C44E-A7DC-4598-BD7B-1F5C2EF11854}"/>
    <cellStyle name="20% - Énfasis2 2 2 3 3 4 2 2" xfId="13892" xr:uid="{975327FE-FE86-446E-8393-476508DA8C8D}"/>
    <cellStyle name="20% - Énfasis2 2 2 3 3 4 2 2 2" xfId="29334" xr:uid="{FB418205-BEDF-4FA1-8E88-ED144AC0D6F3}"/>
    <cellStyle name="20% - Énfasis2 2 2 3 3 4 2 2 2 2" xfId="60218" xr:uid="{A11CCCCB-4F8F-434E-A7D0-3BEC0D92CB1F}"/>
    <cellStyle name="20% - Énfasis2 2 2 3 3 4 2 2 3" xfId="44776" xr:uid="{146A2801-E02F-4E09-AD66-F61A739301E1}"/>
    <cellStyle name="20% - Énfasis2 2 2 3 3 4 2 3" xfId="21613" xr:uid="{BCC10434-1B1F-4C4B-886B-87FC5BA8F426}"/>
    <cellStyle name="20% - Énfasis2 2 2 3 3 4 2 3 2" xfId="52497" xr:uid="{19C81864-9D68-4D8D-8845-433A3EF1B5EE}"/>
    <cellStyle name="20% - Énfasis2 2 2 3 3 4 2 4" xfId="37055" xr:uid="{15C73966-7E6D-4D04-B777-CBC9FB8E5F26}"/>
    <cellStyle name="20% - Énfasis2 2 2 3 3 4 3" xfId="10032" xr:uid="{98741189-0D34-48A6-9808-3604FC9DFEC9}"/>
    <cellStyle name="20% - Énfasis2 2 2 3 3 4 3 2" xfId="25474" xr:uid="{1E49CC3A-80BC-40FD-BFBA-BC7CDCFC8C25}"/>
    <cellStyle name="20% - Énfasis2 2 2 3 3 4 3 2 2" xfId="56358" xr:uid="{1F606667-0511-4052-9DDC-32FA2F39B2C8}"/>
    <cellStyle name="20% - Énfasis2 2 2 3 3 4 3 3" xfId="40916" xr:uid="{F6D5670F-F189-4040-8293-A3C38547CA73}"/>
    <cellStyle name="20% - Énfasis2 2 2 3 3 4 4" xfId="17753" xr:uid="{C7BB40B0-F7CC-4B2A-915C-59285BD32364}"/>
    <cellStyle name="20% - Énfasis2 2 2 3 3 4 4 2" xfId="48637" xr:uid="{70AF7A3D-E981-49DF-89BB-B5875F6D87E6}"/>
    <cellStyle name="20% - Énfasis2 2 2 3 3 4 5" xfId="33195" xr:uid="{E77DAE1B-71BD-4D37-91C6-9525E2CA69F1}"/>
    <cellStyle name="20% - Énfasis2 2 2 3 3 5" xfId="4241" xr:uid="{0B28720F-2C6F-4B1E-AE39-0A2372433DAD}"/>
    <cellStyle name="20% - Énfasis2 2 2 3 3 5 2" xfId="11962" xr:uid="{1DB1338D-9758-43C2-81C0-12543CE84868}"/>
    <cellStyle name="20% - Énfasis2 2 2 3 3 5 2 2" xfId="27404" xr:uid="{7B78B988-CDBA-4D58-9E74-A75B7BE417C6}"/>
    <cellStyle name="20% - Énfasis2 2 2 3 3 5 2 2 2" xfId="58288" xr:uid="{2AA9C44B-F6E9-4A7B-9C3A-34FD51C996A1}"/>
    <cellStyle name="20% - Énfasis2 2 2 3 3 5 2 3" xfId="42846" xr:uid="{79AF8D5B-572F-4231-90F2-051D67FA9782}"/>
    <cellStyle name="20% - Énfasis2 2 2 3 3 5 3" xfId="19683" xr:uid="{1D8D7365-AA2D-4F4C-95F9-38000BFB7A82}"/>
    <cellStyle name="20% - Énfasis2 2 2 3 3 5 3 2" xfId="50567" xr:uid="{4272B825-042A-4955-ADEE-66A94B3D62AF}"/>
    <cellStyle name="20% - Énfasis2 2 2 3 3 5 4" xfId="35125" xr:uid="{ECEA6BF2-2886-4282-AC28-314174C7A72B}"/>
    <cellStyle name="20% - Énfasis2 2 2 3 3 6" xfId="8102" xr:uid="{AF91B2CE-5F6D-4429-BEFC-CD281E7C1C16}"/>
    <cellStyle name="20% - Énfasis2 2 2 3 3 6 2" xfId="23544" xr:uid="{92F166B6-6917-41C6-8117-20E837D62F9F}"/>
    <cellStyle name="20% - Énfasis2 2 2 3 3 6 2 2" xfId="54428" xr:uid="{268A5219-C534-4DC7-ACF6-04219D28EE31}"/>
    <cellStyle name="20% - Énfasis2 2 2 3 3 6 3" xfId="38986" xr:uid="{4C1D8EBE-8B22-4369-AD34-9F8128FDF2E4}"/>
    <cellStyle name="20% - Énfasis2 2 2 3 3 7" xfId="15823" xr:uid="{500B7D20-E300-47E0-BCDE-B47D8285A03E}"/>
    <cellStyle name="20% - Énfasis2 2 2 3 3 7 2" xfId="46707" xr:uid="{047FE456-0C42-4CE4-8BE7-D718A94A8723}"/>
    <cellStyle name="20% - Énfasis2 2 2 3 3 8" xfId="31265" xr:uid="{375B7381-5984-4862-A50E-5DC5B7E95F30}"/>
    <cellStyle name="20% - Énfasis2 2 2 3 4" xfId="623" xr:uid="{FFEF7B95-F8C1-4BB5-8E44-F6BE038ABA9F}"/>
    <cellStyle name="20% - Énfasis2 2 2 3 4 2" xfId="1588" xr:uid="{43635237-EDDE-4B50-8D90-24230141AEDB}"/>
    <cellStyle name="20% - Énfasis2 2 2 3 4 2 2" xfId="3518" xr:uid="{4C33A84C-64E8-4D2D-8256-07C547C02BB0}"/>
    <cellStyle name="20% - Énfasis2 2 2 3 4 2 2 2" xfId="7378" xr:uid="{0BA4B4BF-C556-4FF8-BECF-C8C47C1FA639}"/>
    <cellStyle name="20% - Énfasis2 2 2 3 4 2 2 2 2" xfId="15099" xr:uid="{52B3B223-2348-46E9-82C4-64332E52C14F}"/>
    <cellStyle name="20% - Énfasis2 2 2 3 4 2 2 2 2 2" xfId="30541" xr:uid="{81862044-918E-494B-B405-342FA185C8CF}"/>
    <cellStyle name="20% - Énfasis2 2 2 3 4 2 2 2 2 2 2" xfId="61425" xr:uid="{DC112C6B-D9A3-46E2-87B3-F1BC861D9023}"/>
    <cellStyle name="20% - Énfasis2 2 2 3 4 2 2 2 2 3" xfId="45983" xr:uid="{137F93D9-F564-47C9-9AE2-449D6681E720}"/>
    <cellStyle name="20% - Énfasis2 2 2 3 4 2 2 2 3" xfId="22820" xr:uid="{CE7A47E8-A012-4EAA-BD4D-99C554E33687}"/>
    <cellStyle name="20% - Énfasis2 2 2 3 4 2 2 2 3 2" xfId="53704" xr:uid="{7A90FE96-180B-4598-ADF7-E01D96A0A865}"/>
    <cellStyle name="20% - Énfasis2 2 2 3 4 2 2 2 4" xfId="38262" xr:uid="{4C5F4AF4-DAAB-4531-80AE-575F5D39D005}"/>
    <cellStyle name="20% - Énfasis2 2 2 3 4 2 2 3" xfId="11239" xr:uid="{DD7EB9A4-21DE-4C91-9523-EC64878C2FB4}"/>
    <cellStyle name="20% - Énfasis2 2 2 3 4 2 2 3 2" xfId="26681" xr:uid="{89196224-BB43-4EFD-B6C4-1F6F8C0E4308}"/>
    <cellStyle name="20% - Énfasis2 2 2 3 4 2 2 3 2 2" xfId="57565" xr:uid="{2B5D384F-5EFD-4C57-8248-AE2B28C2EB0B}"/>
    <cellStyle name="20% - Énfasis2 2 2 3 4 2 2 3 3" xfId="42123" xr:uid="{57855B44-AC78-470B-8E2E-6BA780D6CD36}"/>
    <cellStyle name="20% - Énfasis2 2 2 3 4 2 2 4" xfId="18960" xr:uid="{C95A8D5E-8767-4EBA-9D9A-D6E1F3EF24C4}"/>
    <cellStyle name="20% - Énfasis2 2 2 3 4 2 2 4 2" xfId="49844" xr:uid="{52ED1648-31BE-4FE5-8452-7AE69DD5B9D6}"/>
    <cellStyle name="20% - Énfasis2 2 2 3 4 2 2 5" xfId="34402" xr:uid="{67527804-A360-428C-9F42-8FA884D7D99A}"/>
    <cellStyle name="20% - Énfasis2 2 2 3 4 2 3" xfId="5448" xr:uid="{153F37AE-91D9-4329-A37D-9B460DDB9E9D}"/>
    <cellStyle name="20% - Énfasis2 2 2 3 4 2 3 2" xfId="13169" xr:uid="{961758F6-6D3B-442F-8FC6-A3AD01CF2665}"/>
    <cellStyle name="20% - Énfasis2 2 2 3 4 2 3 2 2" xfId="28611" xr:uid="{515C05C6-7D31-4677-9956-1F2518C8593E}"/>
    <cellStyle name="20% - Énfasis2 2 2 3 4 2 3 2 2 2" xfId="59495" xr:uid="{AF2339F5-280C-4D9F-9D2E-61126973A638}"/>
    <cellStyle name="20% - Énfasis2 2 2 3 4 2 3 2 3" xfId="44053" xr:uid="{D56EC723-5881-492C-8C87-5B18FF8B4F71}"/>
    <cellStyle name="20% - Énfasis2 2 2 3 4 2 3 3" xfId="20890" xr:uid="{BB702863-E1A5-4E61-A32E-BE780A850A34}"/>
    <cellStyle name="20% - Énfasis2 2 2 3 4 2 3 3 2" xfId="51774" xr:uid="{FDF2D919-FE20-4CF1-90FD-D0E67BA5AA26}"/>
    <cellStyle name="20% - Énfasis2 2 2 3 4 2 3 4" xfId="36332" xr:uid="{4F8FE3EB-F321-44C6-BCD8-7A98CEEA8B06}"/>
    <cellStyle name="20% - Énfasis2 2 2 3 4 2 4" xfId="9309" xr:uid="{96429A0E-7863-4EB1-A052-DBC41A8C5F1E}"/>
    <cellStyle name="20% - Énfasis2 2 2 3 4 2 4 2" xfId="24751" xr:uid="{E4941A37-DE2F-415C-B4C8-20FFB47A9E43}"/>
    <cellStyle name="20% - Énfasis2 2 2 3 4 2 4 2 2" xfId="55635" xr:uid="{A4D2D2D7-5CAA-4FCB-99BB-30F1462BE0C7}"/>
    <cellStyle name="20% - Énfasis2 2 2 3 4 2 4 3" xfId="40193" xr:uid="{1EECE84A-B94C-4DCD-B858-565A191C6170}"/>
    <cellStyle name="20% - Énfasis2 2 2 3 4 2 5" xfId="17030" xr:uid="{2342A98D-D788-440B-8AE8-6573A1E392C0}"/>
    <cellStyle name="20% - Énfasis2 2 2 3 4 2 5 2" xfId="47914" xr:uid="{720FF9FC-8BEF-46DA-84BC-7E9637579DFD}"/>
    <cellStyle name="20% - Énfasis2 2 2 3 4 2 6" xfId="32472" xr:uid="{8DB918D4-93B5-42DC-8C78-526F0FB73428}"/>
    <cellStyle name="20% - Énfasis2 2 2 3 4 3" xfId="2553" xr:uid="{0FE7E7EA-3896-4E10-BFC1-BED58D5B72BC}"/>
    <cellStyle name="20% - Énfasis2 2 2 3 4 3 2" xfId="6413" xr:uid="{42B192B9-25EE-4909-9C5C-349A52B59BD5}"/>
    <cellStyle name="20% - Énfasis2 2 2 3 4 3 2 2" xfId="14134" xr:uid="{6D2D2FE0-F8D9-4115-8656-0B96260CD773}"/>
    <cellStyle name="20% - Énfasis2 2 2 3 4 3 2 2 2" xfId="29576" xr:uid="{9BC4A1C8-39A0-4385-92CC-4823AD906F07}"/>
    <cellStyle name="20% - Énfasis2 2 2 3 4 3 2 2 2 2" xfId="60460" xr:uid="{71FC2FBE-4124-4631-B994-D52CDC2DAC75}"/>
    <cellStyle name="20% - Énfasis2 2 2 3 4 3 2 2 3" xfId="45018" xr:uid="{11ADFC5D-CDBA-4F2C-AE42-BF1CE73CDF34}"/>
    <cellStyle name="20% - Énfasis2 2 2 3 4 3 2 3" xfId="21855" xr:uid="{092F36A0-7571-49BE-A958-5ED5B3A30026}"/>
    <cellStyle name="20% - Énfasis2 2 2 3 4 3 2 3 2" xfId="52739" xr:uid="{90311466-A5D9-4A82-8C5A-7B11C7047F3B}"/>
    <cellStyle name="20% - Énfasis2 2 2 3 4 3 2 4" xfId="37297" xr:uid="{02B6C06D-15F7-4C7C-91CA-86C62D3B685B}"/>
    <cellStyle name="20% - Énfasis2 2 2 3 4 3 3" xfId="10274" xr:uid="{82078407-7586-4E74-95EF-7937C67DFAEC}"/>
    <cellStyle name="20% - Énfasis2 2 2 3 4 3 3 2" xfId="25716" xr:uid="{3DB65947-2CCB-48B3-A49E-97D6E64999A0}"/>
    <cellStyle name="20% - Énfasis2 2 2 3 4 3 3 2 2" xfId="56600" xr:uid="{B1246069-B2FD-4912-A009-A73BF7AE11B5}"/>
    <cellStyle name="20% - Énfasis2 2 2 3 4 3 3 3" xfId="41158" xr:uid="{94B435FA-0DF8-418B-A406-98CFB58FB19B}"/>
    <cellStyle name="20% - Énfasis2 2 2 3 4 3 4" xfId="17995" xr:uid="{94948603-8E0E-42F4-89B4-BB96F3368D62}"/>
    <cellStyle name="20% - Énfasis2 2 2 3 4 3 4 2" xfId="48879" xr:uid="{38E3381F-FF9F-4CD7-8012-65123EED3250}"/>
    <cellStyle name="20% - Énfasis2 2 2 3 4 3 5" xfId="33437" xr:uid="{D54504BB-8149-412B-A9AD-69C5D0F5BA12}"/>
    <cellStyle name="20% - Énfasis2 2 2 3 4 4" xfId="4483" xr:uid="{3447D22F-43FB-45DD-A82A-9C600635F4D4}"/>
    <cellStyle name="20% - Énfasis2 2 2 3 4 4 2" xfId="12204" xr:uid="{CBC748D8-5C9A-4136-A220-A68D08E36F95}"/>
    <cellStyle name="20% - Énfasis2 2 2 3 4 4 2 2" xfId="27646" xr:uid="{FB2D600C-BBFB-4944-9C5F-52DEDC317AF6}"/>
    <cellStyle name="20% - Énfasis2 2 2 3 4 4 2 2 2" xfId="58530" xr:uid="{2DCA94CD-DE59-4F66-B378-0627AF5F311C}"/>
    <cellStyle name="20% - Énfasis2 2 2 3 4 4 2 3" xfId="43088" xr:uid="{4708864D-9BD5-4A9D-9142-74655367DFB5}"/>
    <cellStyle name="20% - Énfasis2 2 2 3 4 4 3" xfId="19925" xr:uid="{F1587A65-7543-45BD-A799-1E5514A42FA8}"/>
    <cellStyle name="20% - Énfasis2 2 2 3 4 4 3 2" xfId="50809" xr:uid="{78CE500A-F1CD-48F8-8898-C907776091B1}"/>
    <cellStyle name="20% - Énfasis2 2 2 3 4 4 4" xfId="35367" xr:uid="{2F662318-4B4E-40B2-A874-3944D24391EF}"/>
    <cellStyle name="20% - Énfasis2 2 2 3 4 5" xfId="8344" xr:uid="{23A3C314-5F73-4AC6-A8FB-407E08FC4A5E}"/>
    <cellStyle name="20% - Énfasis2 2 2 3 4 5 2" xfId="23786" xr:uid="{215654C1-1911-413C-92DF-1B586E6F1EF8}"/>
    <cellStyle name="20% - Énfasis2 2 2 3 4 5 2 2" xfId="54670" xr:uid="{6237150B-901F-4001-85D5-D3836DA3E254}"/>
    <cellStyle name="20% - Énfasis2 2 2 3 4 5 3" xfId="39228" xr:uid="{767C12E8-0366-4AD2-96A7-59DE7521E5BA}"/>
    <cellStyle name="20% - Énfasis2 2 2 3 4 6" xfId="16065" xr:uid="{17D5C546-1B31-4E3E-AE51-D5FAB9048CD4}"/>
    <cellStyle name="20% - Énfasis2 2 2 3 4 6 2" xfId="46949" xr:uid="{CCEA704A-BA54-44B6-9C78-C9B77EDF1732}"/>
    <cellStyle name="20% - Énfasis2 2 2 3 4 7" xfId="31507" xr:uid="{546D109C-244B-4AB1-97D7-DA192E82ED8B}"/>
    <cellStyle name="20% - Énfasis2 2 2 3 5" xfId="1105" xr:uid="{43C4FBE0-505B-4A3F-AE37-EDFFE0C83017}"/>
    <cellStyle name="20% - Énfasis2 2 2 3 5 2" xfId="3035" xr:uid="{9D036EDE-F90D-4A3C-9D61-FC7F301DC73B}"/>
    <cellStyle name="20% - Énfasis2 2 2 3 5 2 2" xfId="6895" xr:uid="{382777DB-B89B-46E1-A1E6-5FB14FBF1A2B}"/>
    <cellStyle name="20% - Énfasis2 2 2 3 5 2 2 2" xfId="14616" xr:uid="{DEC85608-EA0E-4AA3-AFE7-9CC43E4F2131}"/>
    <cellStyle name="20% - Énfasis2 2 2 3 5 2 2 2 2" xfId="30058" xr:uid="{F5EC6544-02EA-4923-BD50-0899810D8F5A}"/>
    <cellStyle name="20% - Énfasis2 2 2 3 5 2 2 2 2 2" xfId="60942" xr:uid="{59FD00D2-913B-4E5E-9FB0-FA547E7907C0}"/>
    <cellStyle name="20% - Énfasis2 2 2 3 5 2 2 2 3" xfId="45500" xr:uid="{84114C99-4255-4C3C-9A95-F5CC6FB4A3C3}"/>
    <cellStyle name="20% - Énfasis2 2 2 3 5 2 2 3" xfId="22337" xr:uid="{8417E900-819A-4509-9CD1-1B004A5808A8}"/>
    <cellStyle name="20% - Énfasis2 2 2 3 5 2 2 3 2" xfId="53221" xr:uid="{AF02BA5C-F90E-4AEE-A342-443502848E07}"/>
    <cellStyle name="20% - Énfasis2 2 2 3 5 2 2 4" xfId="37779" xr:uid="{5037A072-BC4B-4B19-A595-433D426F499C}"/>
    <cellStyle name="20% - Énfasis2 2 2 3 5 2 3" xfId="10756" xr:uid="{7AB255FE-2718-4705-9D23-A17F1CBDD674}"/>
    <cellStyle name="20% - Énfasis2 2 2 3 5 2 3 2" xfId="26198" xr:uid="{42FBCF58-F2F4-4309-AB72-BDAC06ED1E1E}"/>
    <cellStyle name="20% - Énfasis2 2 2 3 5 2 3 2 2" xfId="57082" xr:uid="{0FAAA53A-FAE8-4D43-A64B-6CA7C7F164E7}"/>
    <cellStyle name="20% - Énfasis2 2 2 3 5 2 3 3" xfId="41640" xr:uid="{34F0DA82-2B93-4A91-8810-F2E72C8CB47A}"/>
    <cellStyle name="20% - Énfasis2 2 2 3 5 2 4" xfId="18477" xr:uid="{86B24384-52B2-439C-AE8F-9FAFF3944789}"/>
    <cellStyle name="20% - Énfasis2 2 2 3 5 2 4 2" xfId="49361" xr:uid="{F70BD2D3-7757-4A4D-A005-1AF663214CFB}"/>
    <cellStyle name="20% - Énfasis2 2 2 3 5 2 5" xfId="33919" xr:uid="{B8D82C4B-1056-45C8-B566-67EF61846960}"/>
    <cellStyle name="20% - Énfasis2 2 2 3 5 3" xfId="4965" xr:uid="{582015BC-67DF-4C78-AF48-A039921B335B}"/>
    <cellStyle name="20% - Énfasis2 2 2 3 5 3 2" xfId="12686" xr:uid="{8BA137F3-F394-4C0C-9C4C-8105F587B004}"/>
    <cellStyle name="20% - Énfasis2 2 2 3 5 3 2 2" xfId="28128" xr:uid="{8CA59A11-00F2-4951-99AA-422FFC44C87A}"/>
    <cellStyle name="20% - Énfasis2 2 2 3 5 3 2 2 2" xfId="59012" xr:uid="{93C89513-9436-4589-97B3-5BE270023363}"/>
    <cellStyle name="20% - Énfasis2 2 2 3 5 3 2 3" xfId="43570" xr:uid="{FC95990E-CC0B-48A0-9A5B-521908266213}"/>
    <cellStyle name="20% - Énfasis2 2 2 3 5 3 3" xfId="20407" xr:uid="{A9F55AB2-E24F-4D39-8DBD-4A1CF4673A4A}"/>
    <cellStyle name="20% - Énfasis2 2 2 3 5 3 3 2" xfId="51291" xr:uid="{F8BF0C53-76EE-45BE-AD0E-8CDCF4A661D8}"/>
    <cellStyle name="20% - Énfasis2 2 2 3 5 3 4" xfId="35849" xr:uid="{50E07D3E-DC81-462D-98D9-315158B36D03}"/>
    <cellStyle name="20% - Énfasis2 2 2 3 5 4" xfId="8826" xr:uid="{3DE6DE12-DED4-4EBC-B9B7-AC7C28AA8D1F}"/>
    <cellStyle name="20% - Énfasis2 2 2 3 5 4 2" xfId="24268" xr:uid="{29BF1584-8440-40EC-9F3C-061574DC6C7B}"/>
    <cellStyle name="20% - Énfasis2 2 2 3 5 4 2 2" xfId="55152" xr:uid="{DABAA17D-8EE2-40DF-93AD-0F3255374878}"/>
    <cellStyle name="20% - Énfasis2 2 2 3 5 4 3" xfId="39710" xr:uid="{7AAF6661-8832-45D1-AB3A-2E04028494BB}"/>
    <cellStyle name="20% - Énfasis2 2 2 3 5 5" xfId="16547" xr:uid="{CCBBFDB2-E2EE-4467-B5C0-EA40CA9BD1F7}"/>
    <cellStyle name="20% - Énfasis2 2 2 3 5 5 2" xfId="47431" xr:uid="{DFC146BC-6D6B-4200-A4F4-EDDBDB668557}"/>
    <cellStyle name="20% - Énfasis2 2 2 3 5 6" xfId="31989" xr:uid="{2DE3E434-613E-46A0-AE97-7A47D015507B}"/>
    <cellStyle name="20% - Énfasis2 2 2 3 6" xfId="2070" xr:uid="{7481E3B3-7C11-4550-AF54-C7953A07A096}"/>
    <cellStyle name="20% - Énfasis2 2 2 3 6 2" xfId="5930" xr:uid="{82AFE782-B928-484B-9D58-40FF57149D2D}"/>
    <cellStyle name="20% - Énfasis2 2 2 3 6 2 2" xfId="13651" xr:uid="{702D6CCF-2773-4CAB-8A4E-7F3E4FE1028B}"/>
    <cellStyle name="20% - Énfasis2 2 2 3 6 2 2 2" xfId="29093" xr:uid="{E86E243C-1574-431B-95EC-4B46D6F68219}"/>
    <cellStyle name="20% - Énfasis2 2 2 3 6 2 2 2 2" xfId="59977" xr:uid="{AEF857E7-8640-4EAE-8EA0-96B8F911B627}"/>
    <cellStyle name="20% - Énfasis2 2 2 3 6 2 2 3" xfId="44535" xr:uid="{063B69EB-75AB-418C-AD6A-682E7A535273}"/>
    <cellStyle name="20% - Énfasis2 2 2 3 6 2 3" xfId="21372" xr:uid="{8F1429DD-9E6B-4809-902E-F7AA51C9598D}"/>
    <cellStyle name="20% - Énfasis2 2 2 3 6 2 3 2" xfId="52256" xr:uid="{DC4A55AA-85C7-42C3-9088-352D5B4713CC}"/>
    <cellStyle name="20% - Énfasis2 2 2 3 6 2 4" xfId="36814" xr:uid="{E63A470F-7680-4C70-9B95-71EE0C2C29CE}"/>
    <cellStyle name="20% - Énfasis2 2 2 3 6 3" xfId="9791" xr:uid="{E55D3794-C2F5-43A6-BB66-86BEC51D1E3E}"/>
    <cellStyle name="20% - Énfasis2 2 2 3 6 3 2" xfId="25233" xr:uid="{FC9E5ECF-497A-4721-AB65-94E0C1E11623}"/>
    <cellStyle name="20% - Énfasis2 2 2 3 6 3 2 2" xfId="56117" xr:uid="{D7077A2F-CCC0-4074-BDBC-C8B34EC73994}"/>
    <cellStyle name="20% - Énfasis2 2 2 3 6 3 3" xfId="40675" xr:uid="{5C70BF3C-AC7D-4B19-9AEE-9AC248589CE9}"/>
    <cellStyle name="20% - Énfasis2 2 2 3 6 4" xfId="17512" xr:uid="{CB43373F-CAF4-494E-B2C7-51D2BDC8C236}"/>
    <cellStyle name="20% - Énfasis2 2 2 3 6 4 2" xfId="48396" xr:uid="{AE334FEE-7933-4142-B6F6-E6BC98E2B707}"/>
    <cellStyle name="20% - Énfasis2 2 2 3 6 5" xfId="32954" xr:uid="{A6B945BF-A31A-4B70-8082-73A485A870D7}"/>
    <cellStyle name="20% - Énfasis2 2 2 3 7" xfId="4000" xr:uid="{6B3FABB0-4F6D-4249-ABEF-307354982E9B}"/>
    <cellStyle name="20% - Énfasis2 2 2 3 7 2" xfId="11721" xr:uid="{4C23A606-2C28-426B-B0E8-3CC182BF5363}"/>
    <cellStyle name="20% - Énfasis2 2 2 3 7 2 2" xfId="27163" xr:uid="{12C148CC-AC04-4BCE-8C10-BA78BC508556}"/>
    <cellStyle name="20% - Énfasis2 2 2 3 7 2 2 2" xfId="58047" xr:uid="{1A8E6968-5CD3-4C65-9F02-C7A4A85939A3}"/>
    <cellStyle name="20% - Énfasis2 2 2 3 7 2 3" xfId="42605" xr:uid="{ED923509-CAEF-497E-A403-D73FAF7B91B3}"/>
    <cellStyle name="20% - Énfasis2 2 2 3 7 3" xfId="19442" xr:uid="{D7B77787-2C68-4BC7-9537-B23245B025A9}"/>
    <cellStyle name="20% - Énfasis2 2 2 3 7 3 2" xfId="50326" xr:uid="{438352B7-C842-478C-81A4-4F3537103A49}"/>
    <cellStyle name="20% - Énfasis2 2 2 3 7 4" xfId="34884" xr:uid="{01912204-A062-47C6-A609-87D6DD03E8E2}"/>
    <cellStyle name="20% - Énfasis2 2 2 3 8" xfId="7861" xr:uid="{B5AEBF51-3148-4FB1-985E-7E08EBB6D10D}"/>
    <cellStyle name="20% - Énfasis2 2 2 3 8 2" xfId="23303" xr:uid="{B4311CCB-C122-4408-AEA8-4823CA5B93BF}"/>
    <cellStyle name="20% - Énfasis2 2 2 3 8 2 2" xfId="54187" xr:uid="{53B378EC-5D55-487E-A3B7-972CC3983827}"/>
    <cellStyle name="20% - Énfasis2 2 2 3 8 3" xfId="38745" xr:uid="{0D114136-8505-4267-82C9-C41889CDFE87}"/>
    <cellStyle name="20% - Énfasis2 2 2 3 9" xfId="15582" xr:uid="{FA31E221-6ACF-456D-B4E6-65A7552EE7B1}"/>
    <cellStyle name="20% - Énfasis2 2 2 3 9 2" xfId="46466" xr:uid="{9A7AEAC8-EEEE-4A3D-80D5-121A8901D7D5}"/>
    <cellStyle name="20% - Énfasis2 2 2 4" xfId="270" xr:uid="{841954AE-9449-4DB6-A467-2B3393515B5C}"/>
    <cellStyle name="20% - Énfasis2 2 2 4 2" xfId="513" xr:uid="{BD1541A3-E9CB-42F9-A731-CEF5882DCA78}"/>
    <cellStyle name="20% - Énfasis2 2 2 4 2 2" xfId="996" xr:uid="{35D9C188-B31E-49A5-AAFF-6D53B8863809}"/>
    <cellStyle name="20% - Énfasis2 2 2 4 2 2 2" xfId="1961" xr:uid="{323215C6-D6A8-44B7-9805-AA37AF1DA8C5}"/>
    <cellStyle name="20% - Énfasis2 2 2 4 2 2 2 2" xfId="3891" xr:uid="{8B9F2D41-49EE-47BC-BFC2-2334849D9950}"/>
    <cellStyle name="20% - Énfasis2 2 2 4 2 2 2 2 2" xfId="7751" xr:uid="{A32742E9-D13B-40AC-8FB5-5EA4144DA15A}"/>
    <cellStyle name="20% - Énfasis2 2 2 4 2 2 2 2 2 2" xfId="15472" xr:uid="{B0255D5C-16DD-4039-B086-47BA2C171152}"/>
    <cellStyle name="20% - Énfasis2 2 2 4 2 2 2 2 2 2 2" xfId="30914" xr:uid="{C7841284-5939-4C05-BB33-FCD3A3FA1D66}"/>
    <cellStyle name="20% - Énfasis2 2 2 4 2 2 2 2 2 2 2 2" xfId="61798" xr:uid="{175470E6-586A-450B-87EA-8D788C56804C}"/>
    <cellStyle name="20% - Énfasis2 2 2 4 2 2 2 2 2 2 3" xfId="46356" xr:uid="{DE9CEC93-2246-4337-A7AE-A0FBF81CA218}"/>
    <cellStyle name="20% - Énfasis2 2 2 4 2 2 2 2 2 3" xfId="23193" xr:uid="{EBE6BF89-8C47-424F-9807-0D9A983B2C6F}"/>
    <cellStyle name="20% - Énfasis2 2 2 4 2 2 2 2 2 3 2" xfId="54077" xr:uid="{A098727C-7BED-4B28-8B07-22D828705F82}"/>
    <cellStyle name="20% - Énfasis2 2 2 4 2 2 2 2 2 4" xfId="38635" xr:uid="{C87C385F-55DD-432D-B758-7589F1FF276A}"/>
    <cellStyle name="20% - Énfasis2 2 2 4 2 2 2 2 3" xfId="11612" xr:uid="{A6A0106F-F3DD-4B67-BEBD-7CD0C0C3359D}"/>
    <cellStyle name="20% - Énfasis2 2 2 4 2 2 2 2 3 2" xfId="27054" xr:uid="{A77C20F1-2516-4D64-93D8-BFE33EC927C1}"/>
    <cellStyle name="20% - Énfasis2 2 2 4 2 2 2 2 3 2 2" xfId="57938" xr:uid="{9706B3E6-F55A-41B9-9589-92266AE7FD72}"/>
    <cellStyle name="20% - Énfasis2 2 2 4 2 2 2 2 3 3" xfId="42496" xr:uid="{4074D6A4-B7E0-427E-AFC8-C6E12E40C3A5}"/>
    <cellStyle name="20% - Énfasis2 2 2 4 2 2 2 2 4" xfId="19333" xr:uid="{4074DE1B-E9F6-4ACC-A906-CF3732B7EAE5}"/>
    <cellStyle name="20% - Énfasis2 2 2 4 2 2 2 2 4 2" xfId="50217" xr:uid="{05CE187A-2C7B-46CA-85FB-E969B3A8A36B}"/>
    <cellStyle name="20% - Énfasis2 2 2 4 2 2 2 2 5" xfId="34775" xr:uid="{535626CC-4315-4C47-B0A4-0B3F3557C762}"/>
    <cellStyle name="20% - Énfasis2 2 2 4 2 2 2 3" xfId="5821" xr:uid="{D4F63DE9-5AB2-47A5-B37E-1425E3BE3C58}"/>
    <cellStyle name="20% - Énfasis2 2 2 4 2 2 2 3 2" xfId="13542" xr:uid="{7D1811B7-D707-4C5D-B5DD-25224FB2F7C4}"/>
    <cellStyle name="20% - Énfasis2 2 2 4 2 2 2 3 2 2" xfId="28984" xr:uid="{9D65A6C4-D50C-4A8C-9968-CF32AFBE1531}"/>
    <cellStyle name="20% - Énfasis2 2 2 4 2 2 2 3 2 2 2" xfId="59868" xr:uid="{87BFB18F-C129-4E5E-9C44-C2B7568B082B}"/>
    <cellStyle name="20% - Énfasis2 2 2 4 2 2 2 3 2 3" xfId="44426" xr:uid="{CEC37831-0A81-4756-A299-299968C3EDDE}"/>
    <cellStyle name="20% - Énfasis2 2 2 4 2 2 2 3 3" xfId="21263" xr:uid="{094AF0D5-433F-4A00-AEC7-2A12459EE790}"/>
    <cellStyle name="20% - Énfasis2 2 2 4 2 2 2 3 3 2" xfId="52147" xr:uid="{A29109F7-08D7-41A4-9395-CBCA2A305302}"/>
    <cellStyle name="20% - Énfasis2 2 2 4 2 2 2 3 4" xfId="36705" xr:uid="{6C5D9D88-A9CC-441B-AE97-5F7E29D1042E}"/>
    <cellStyle name="20% - Énfasis2 2 2 4 2 2 2 4" xfId="9682" xr:uid="{04D0916F-BC15-42AB-80F3-CA93B0E19C93}"/>
    <cellStyle name="20% - Énfasis2 2 2 4 2 2 2 4 2" xfId="25124" xr:uid="{BD9D735A-F304-4A82-A96C-825DCA750E02}"/>
    <cellStyle name="20% - Énfasis2 2 2 4 2 2 2 4 2 2" xfId="56008" xr:uid="{6310AA38-DA5C-4BAA-8067-003AAC062FD5}"/>
    <cellStyle name="20% - Énfasis2 2 2 4 2 2 2 4 3" xfId="40566" xr:uid="{B1569E9F-8E0B-4D67-B5EE-D131A51BB5A3}"/>
    <cellStyle name="20% - Énfasis2 2 2 4 2 2 2 5" xfId="17403" xr:uid="{49B510E5-E471-4992-BB6B-1BC702CEA930}"/>
    <cellStyle name="20% - Énfasis2 2 2 4 2 2 2 5 2" xfId="48287" xr:uid="{660FEC60-0FF8-4657-8787-DD15E251FBF2}"/>
    <cellStyle name="20% - Énfasis2 2 2 4 2 2 2 6" xfId="32845" xr:uid="{C199FA5D-1B0B-444D-BB6E-8F1E30C04ACB}"/>
    <cellStyle name="20% - Énfasis2 2 2 4 2 2 3" xfId="2926" xr:uid="{8CC891E8-D23D-4470-B88F-FE4C9E4C2549}"/>
    <cellStyle name="20% - Énfasis2 2 2 4 2 2 3 2" xfId="6786" xr:uid="{FED44143-1A0A-4258-98A1-EAA82F3332ED}"/>
    <cellStyle name="20% - Énfasis2 2 2 4 2 2 3 2 2" xfId="14507" xr:uid="{4A43C944-0E9E-4153-A5E3-4F2D8980EE37}"/>
    <cellStyle name="20% - Énfasis2 2 2 4 2 2 3 2 2 2" xfId="29949" xr:uid="{DE5E3856-B165-47BA-A8EF-0C66F9C93958}"/>
    <cellStyle name="20% - Énfasis2 2 2 4 2 2 3 2 2 2 2" xfId="60833" xr:uid="{E772C04C-FC58-4CD8-8037-9E23C92A5FD8}"/>
    <cellStyle name="20% - Énfasis2 2 2 4 2 2 3 2 2 3" xfId="45391" xr:uid="{88296234-F556-4E68-8F36-CBC723C89102}"/>
    <cellStyle name="20% - Énfasis2 2 2 4 2 2 3 2 3" xfId="22228" xr:uid="{D2329C63-A320-4DA8-BEC3-D3C0F9FA5B19}"/>
    <cellStyle name="20% - Énfasis2 2 2 4 2 2 3 2 3 2" xfId="53112" xr:uid="{DB3C9B7F-175F-43B3-9106-995F3AB08C9E}"/>
    <cellStyle name="20% - Énfasis2 2 2 4 2 2 3 2 4" xfId="37670" xr:uid="{F9B4F8FA-A029-44E7-9A12-668CFB919BF7}"/>
    <cellStyle name="20% - Énfasis2 2 2 4 2 2 3 3" xfId="10647" xr:uid="{501CB7C2-B7E5-4A43-9694-41B20FA05231}"/>
    <cellStyle name="20% - Énfasis2 2 2 4 2 2 3 3 2" xfId="26089" xr:uid="{4ECD1169-AB8B-4A4D-BFB6-B8E1EECB70A9}"/>
    <cellStyle name="20% - Énfasis2 2 2 4 2 2 3 3 2 2" xfId="56973" xr:uid="{F1E768C3-D186-42B4-9BDC-6CA703009399}"/>
    <cellStyle name="20% - Énfasis2 2 2 4 2 2 3 3 3" xfId="41531" xr:uid="{5BA35EA7-F07E-47EE-B8C3-C0F71C062569}"/>
    <cellStyle name="20% - Énfasis2 2 2 4 2 2 3 4" xfId="18368" xr:uid="{4789E693-8E25-4570-AA01-B7C361E2B843}"/>
    <cellStyle name="20% - Énfasis2 2 2 4 2 2 3 4 2" xfId="49252" xr:uid="{71BEF38C-EC3B-46F0-8612-BEF023EF440A}"/>
    <cellStyle name="20% - Énfasis2 2 2 4 2 2 3 5" xfId="33810" xr:uid="{612FBC6D-A1C8-407F-9137-F233454F51BF}"/>
    <cellStyle name="20% - Énfasis2 2 2 4 2 2 4" xfId="4856" xr:uid="{A3383DF1-37F3-45C2-8C40-00C8FDE0D271}"/>
    <cellStyle name="20% - Énfasis2 2 2 4 2 2 4 2" xfId="12577" xr:uid="{9DDCABC5-C045-481C-B715-96501FBEF82E}"/>
    <cellStyle name="20% - Énfasis2 2 2 4 2 2 4 2 2" xfId="28019" xr:uid="{A32EC4EB-E209-463B-8543-FA9086B90A9B}"/>
    <cellStyle name="20% - Énfasis2 2 2 4 2 2 4 2 2 2" xfId="58903" xr:uid="{61BB9EE9-D7A4-4008-A845-7A17556C0929}"/>
    <cellStyle name="20% - Énfasis2 2 2 4 2 2 4 2 3" xfId="43461" xr:uid="{B14609F6-22C0-422A-831D-225B37D2B5E2}"/>
    <cellStyle name="20% - Énfasis2 2 2 4 2 2 4 3" xfId="20298" xr:uid="{3E2377A0-3C53-47F9-B479-AD86EDB3F2E8}"/>
    <cellStyle name="20% - Énfasis2 2 2 4 2 2 4 3 2" xfId="51182" xr:uid="{FB8B30FF-3E58-4F5B-A372-AD9407313E5E}"/>
    <cellStyle name="20% - Énfasis2 2 2 4 2 2 4 4" xfId="35740" xr:uid="{B22933DB-6F47-4155-A52E-A03A7BFB45E2}"/>
    <cellStyle name="20% - Énfasis2 2 2 4 2 2 5" xfId="8717" xr:uid="{F2572636-CD8A-4B9D-A76C-7760127B980B}"/>
    <cellStyle name="20% - Énfasis2 2 2 4 2 2 5 2" xfId="24159" xr:uid="{1C43BA7A-DCF3-4249-9F88-CC779C1CBEE4}"/>
    <cellStyle name="20% - Énfasis2 2 2 4 2 2 5 2 2" xfId="55043" xr:uid="{BB676AA5-11D3-4558-8EC1-4BDA7EF57BD8}"/>
    <cellStyle name="20% - Énfasis2 2 2 4 2 2 5 3" xfId="39601" xr:uid="{2F41408E-1E9D-45EA-B0FD-2D153157C18F}"/>
    <cellStyle name="20% - Énfasis2 2 2 4 2 2 6" xfId="16438" xr:uid="{1E20822D-DB84-4DB5-A7D0-0C4F375DAB3F}"/>
    <cellStyle name="20% - Énfasis2 2 2 4 2 2 6 2" xfId="47322" xr:uid="{78B34244-FC02-44BE-BB73-A433AAFAB78F}"/>
    <cellStyle name="20% - Énfasis2 2 2 4 2 2 7" xfId="31880" xr:uid="{D34B973A-BD21-4C44-84FE-F6E2611DD761}"/>
    <cellStyle name="20% - Énfasis2 2 2 4 2 3" xfId="1478" xr:uid="{F3287362-E185-4FDD-B185-8071A57B5834}"/>
    <cellStyle name="20% - Énfasis2 2 2 4 2 3 2" xfId="3408" xr:uid="{07D1E646-F12C-4D72-8635-EB7C5186EB82}"/>
    <cellStyle name="20% - Énfasis2 2 2 4 2 3 2 2" xfId="7268" xr:uid="{A43D282F-6D3A-49E5-BC73-6DEEE2D8F04E}"/>
    <cellStyle name="20% - Énfasis2 2 2 4 2 3 2 2 2" xfId="14989" xr:uid="{09AF9807-2361-4CBD-B2E8-1DB7390CAEA9}"/>
    <cellStyle name="20% - Énfasis2 2 2 4 2 3 2 2 2 2" xfId="30431" xr:uid="{9725B2B9-3EC9-41E0-86E5-861A267C1F6A}"/>
    <cellStyle name="20% - Énfasis2 2 2 4 2 3 2 2 2 2 2" xfId="61315" xr:uid="{352198F0-8BAB-418A-891D-DBE2ED52D767}"/>
    <cellStyle name="20% - Énfasis2 2 2 4 2 3 2 2 2 3" xfId="45873" xr:uid="{DE02A535-12F7-460D-A995-97F5790EF592}"/>
    <cellStyle name="20% - Énfasis2 2 2 4 2 3 2 2 3" xfId="22710" xr:uid="{7247BF7D-C68C-46E0-A58A-176B29944A6B}"/>
    <cellStyle name="20% - Énfasis2 2 2 4 2 3 2 2 3 2" xfId="53594" xr:uid="{3C5B8F7C-8126-4DDB-9D11-8316244C0431}"/>
    <cellStyle name="20% - Énfasis2 2 2 4 2 3 2 2 4" xfId="38152" xr:uid="{18587BC9-3140-421C-B778-789133ACF2A8}"/>
    <cellStyle name="20% - Énfasis2 2 2 4 2 3 2 3" xfId="11129" xr:uid="{D9E56944-7FF6-4651-A768-C1D70D51B356}"/>
    <cellStyle name="20% - Énfasis2 2 2 4 2 3 2 3 2" xfId="26571" xr:uid="{D1F0A03B-C03F-4823-84F4-8CA22E774D62}"/>
    <cellStyle name="20% - Énfasis2 2 2 4 2 3 2 3 2 2" xfId="57455" xr:uid="{D79D6487-5DA7-423E-BB75-401D9CDF12CB}"/>
    <cellStyle name="20% - Énfasis2 2 2 4 2 3 2 3 3" xfId="42013" xr:uid="{B99CEDD5-225B-4CD2-BB45-6349A26A8466}"/>
    <cellStyle name="20% - Énfasis2 2 2 4 2 3 2 4" xfId="18850" xr:uid="{5E7D4966-DF49-4EB7-B670-DD85E180227F}"/>
    <cellStyle name="20% - Énfasis2 2 2 4 2 3 2 4 2" xfId="49734" xr:uid="{0DEE0B86-EF2C-4D0D-B7DD-A95B667C032E}"/>
    <cellStyle name="20% - Énfasis2 2 2 4 2 3 2 5" xfId="34292" xr:uid="{E70F6FAD-D431-4014-B0B1-12E30CC9FAC6}"/>
    <cellStyle name="20% - Énfasis2 2 2 4 2 3 3" xfId="5338" xr:uid="{0E7C91B6-3BFC-4876-A414-3825EC2E3487}"/>
    <cellStyle name="20% - Énfasis2 2 2 4 2 3 3 2" xfId="13059" xr:uid="{9020D181-3744-419E-9CFE-7593FA4EEDB8}"/>
    <cellStyle name="20% - Énfasis2 2 2 4 2 3 3 2 2" xfId="28501" xr:uid="{95492E74-1E1E-4F18-A395-C9D588FBBC7D}"/>
    <cellStyle name="20% - Énfasis2 2 2 4 2 3 3 2 2 2" xfId="59385" xr:uid="{C582ECBE-D78B-4C90-8016-7E26B6C6E311}"/>
    <cellStyle name="20% - Énfasis2 2 2 4 2 3 3 2 3" xfId="43943" xr:uid="{94F590B2-A3D6-4E89-AC23-05044D8293A7}"/>
    <cellStyle name="20% - Énfasis2 2 2 4 2 3 3 3" xfId="20780" xr:uid="{8BB5CEF1-DB4B-4001-95DC-CA73825E8BF0}"/>
    <cellStyle name="20% - Énfasis2 2 2 4 2 3 3 3 2" xfId="51664" xr:uid="{FE84AA2B-8352-40ED-8F99-5FDD4CD8F215}"/>
    <cellStyle name="20% - Énfasis2 2 2 4 2 3 3 4" xfId="36222" xr:uid="{2E9DC852-155C-438B-B5F1-57CB8A427BF8}"/>
    <cellStyle name="20% - Énfasis2 2 2 4 2 3 4" xfId="9199" xr:uid="{B57AE1EC-7D28-47C0-97B7-B63EE6B741C9}"/>
    <cellStyle name="20% - Énfasis2 2 2 4 2 3 4 2" xfId="24641" xr:uid="{059D78C9-7E53-465F-8F32-D0A6E64431F3}"/>
    <cellStyle name="20% - Énfasis2 2 2 4 2 3 4 2 2" xfId="55525" xr:uid="{FA9AB85A-12FC-4281-B12B-3E41AD996CA3}"/>
    <cellStyle name="20% - Énfasis2 2 2 4 2 3 4 3" xfId="40083" xr:uid="{54DE0AAE-F316-4C1A-B002-EAF885B0012C}"/>
    <cellStyle name="20% - Énfasis2 2 2 4 2 3 5" xfId="16920" xr:uid="{7EFB92FF-66B1-4CFA-8C4E-5A0F5F119901}"/>
    <cellStyle name="20% - Énfasis2 2 2 4 2 3 5 2" xfId="47804" xr:uid="{3C2215FF-3B42-475D-8580-6AD12BB5B11F}"/>
    <cellStyle name="20% - Énfasis2 2 2 4 2 3 6" xfId="32362" xr:uid="{A07A7541-41C6-44E2-8ABA-9A6DA6111659}"/>
    <cellStyle name="20% - Énfasis2 2 2 4 2 4" xfId="2443" xr:uid="{CDD232F8-CD87-4A7B-99A8-67A4A8881F26}"/>
    <cellStyle name="20% - Énfasis2 2 2 4 2 4 2" xfId="6303" xr:uid="{845FAA89-0CA2-4163-9145-98C31734C6A8}"/>
    <cellStyle name="20% - Énfasis2 2 2 4 2 4 2 2" xfId="14024" xr:uid="{05FC619C-402A-4033-BBF6-E153E585C9BE}"/>
    <cellStyle name="20% - Énfasis2 2 2 4 2 4 2 2 2" xfId="29466" xr:uid="{10635F63-1E79-45DE-8192-D0E8E3B1531D}"/>
    <cellStyle name="20% - Énfasis2 2 2 4 2 4 2 2 2 2" xfId="60350" xr:uid="{C1ECB658-60E9-4779-90C1-945F2AC7CC46}"/>
    <cellStyle name="20% - Énfasis2 2 2 4 2 4 2 2 3" xfId="44908" xr:uid="{834C573B-160D-4AD1-BA15-62B7D5EE0CC2}"/>
    <cellStyle name="20% - Énfasis2 2 2 4 2 4 2 3" xfId="21745" xr:uid="{8D1654A4-A6F0-483B-A5EB-961DA974E95F}"/>
    <cellStyle name="20% - Énfasis2 2 2 4 2 4 2 3 2" xfId="52629" xr:uid="{1651BEAF-2988-48C2-9CCA-26AF40B3DEA0}"/>
    <cellStyle name="20% - Énfasis2 2 2 4 2 4 2 4" xfId="37187" xr:uid="{FCAEFF09-C061-4F05-9DC3-5B32173E991B}"/>
    <cellStyle name="20% - Énfasis2 2 2 4 2 4 3" xfId="10164" xr:uid="{C971CF55-3E5E-4156-8BBA-DBAD229320B4}"/>
    <cellStyle name="20% - Énfasis2 2 2 4 2 4 3 2" xfId="25606" xr:uid="{3A04DB2F-690E-4820-8FAD-710517B3D97B}"/>
    <cellStyle name="20% - Énfasis2 2 2 4 2 4 3 2 2" xfId="56490" xr:uid="{E73F1CFD-61FF-41E9-BC18-C38EC60CE303}"/>
    <cellStyle name="20% - Énfasis2 2 2 4 2 4 3 3" xfId="41048" xr:uid="{93BDB16F-65AE-4E44-9B75-8130F1B03488}"/>
    <cellStyle name="20% - Énfasis2 2 2 4 2 4 4" xfId="17885" xr:uid="{636C626D-BA08-4FA2-8934-A985F64754BC}"/>
    <cellStyle name="20% - Énfasis2 2 2 4 2 4 4 2" xfId="48769" xr:uid="{6DEABFD4-1120-4EE5-96D0-E7A6A08F359E}"/>
    <cellStyle name="20% - Énfasis2 2 2 4 2 4 5" xfId="33327" xr:uid="{7874AC73-49AD-48C7-BE0A-81CD3078058D}"/>
    <cellStyle name="20% - Énfasis2 2 2 4 2 5" xfId="4373" xr:uid="{3E2E3A56-0EFB-43C6-934A-65C6D5DEA237}"/>
    <cellStyle name="20% - Énfasis2 2 2 4 2 5 2" xfId="12094" xr:uid="{EEF0ACCE-4732-4296-BA38-A7754AA1ECFB}"/>
    <cellStyle name="20% - Énfasis2 2 2 4 2 5 2 2" xfId="27536" xr:uid="{1119CDFA-ECFC-44F3-A328-5DAA5A2490BD}"/>
    <cellStyle name="20% - Énfasis2 2 2 4 2 5 2 2 2" xfId="58420" xr:uid="{8464D0B1-21D3-40CA-B75A-75986187F0D7}"/>
    <cellStyle name="20% - Énfasis2 2 2 4 2 5 2 3" xfId="42978" xr:uid="{69986CCE-1D77-477B-A881-AFF0F16D0356}"/>
    <cellStyle name="20% - Énfasis2 2 2 4 2 5 3" xfId="19815" xr:uid="{27FDD845-0C92-45CD-AC60-37B09C47B694}"/>
    <cellStyle name="20% - Énfasis2 2 2 4 2 5 3 2" xfId="50699" xr:uid="{0FCD40A3-CFF7-4D46-8A29-231162DEB2F5}"/>
    <cellStyle name="20% - Énfasis2 2 2 4 2 5 4" xfId="35257" xr:uid="{95E58C6E-5ED2-4C9B-9084-E71E11CA6694}"/>
    <cellStyle name="20% - Énfasis2 2 2 4 2 6" xfId="8234" xr:uid="{6FFCECCA-9D07-451C-AA3B-16DE7462EF61}"/>
    <cellStyle name="20% - Énfasis2 2 2 4 2 6 2" xfId="23676" xr:uid="{A79B6050-4FF2-498F-9D51-9E3450FD9D5B}"/>
    <cellStyle name="20% - Énfasis2 2 2 4 2 6 2 2" xfId="54560" xr:uid="{361DA8A0-E0BF-471F-9DF4-800E9516FE70}"/>
    <cellStyle name="20% - Énfasis2 2 2 4 2 6 3" xfId="39118" xr:uid="{26F27E11-1049-49EC-A5C7-776710E1A352}"/>
    <cellStyle name="20% - Énfasis2 2 2 4 2 7" xfId="15955" xr:uid="{25C5CD20-63F0-4C0C-8608-E96FF2BA4043}"/>
    <cellStyle name="20% - Énfasis2 2 2 4 2 7 2" xfId="46839" xr:uid="{F47DC07D-F693-40D3-93CB-BAC844B55787}"/>
    <cellStyle name="20% - Énfasis2 2 2 4 2 8" xfId="31397" xr:uid="{0A837B55-5E07-4CB2-B859-BC8D6C46E98B}"/>
    <cellStyle name="20% - Énfasis2 2 2 4 3" xfId="755" xr:uid="{F82070FA-AB78-40DA-8555-1FB55E21523D}"/>
    <cellStyle name="20% - Énfasis2 2 2 4 3 2" xfId="1720" xr:uid="{A4775E22-CDFF-40BE-B908-2D3C3C5492C7}"/>
    <cellStyle name="20% - Énfasis2 2 2 4 3 2 2" xfId="3650" xr:uid="{F35D5965-686B-4645-B7D5-F6B3A06A4452}"/>
    <cellStyle name="20% - Énfasis2 2 2 4 3 2 2 2" xfId="7510" xr:uid="{A46EFBEE-7923-4061-A1F5-E88559D85B15}"/>
    <cellStyle name="20% - Énfasis2 2 2 4 3 2 2 2 2" xfId="15231" xr:uid="{A06B1D86-BF2F-4B2F-A592-3CE0021F2755}"/>
    <cellStyle name="20% - Énfasis2 2 2 4 3 2 2 2 2 2" xfId="30673" xr:uid="{D0DEC81B-051C-4173-AFA6-2F61BFD1D7F7}"/>
    <cellStyle name="20% - Énfasis2 2 2 4 3 2 2 2 2 2 2" xfId="61557" xr:uid="{1D58B98C-EB7B-46CA-9B7F-F7386BA85ABA}"/>
    <cellStyle name="20% - Énfasis2 2 2 4 3 2 2 2 2 3" xfId="46115" xr:uid="{DC3BC7E6-1F5C-4264-9110-0EA8DB0DCF04}"/>
    <cellStyle name="20% - Énfasis2 2 2 4 3 2 2 2 3" xfId="22952" xr:uid="{BD03A2FF-02C0-40FA-960B-0C123B5D089C}"/>
    <cellStyle name="20% - Énfasis2 2 2 4 3 2 2 2 3 2" xfId="53836" xr:uid="{A19A2B64-3DC5-4CB4-832E-B32B8A4B54B6}"/>
    <cellStyle name="20% - Énfasis2 2 2 4 3 2 2 2 4" xfId="38394" xr:uid="{3529E7CC-9865-437F-B848-D7F24EDE575D}"/>
    <cellStyle name="20% - Énfasis2 2 2 4 3 2 2 3" xfId="11371" xr:uid="{53EC7428-9A24-47FA-9977-AFED88A60D7B}"/>
    <cellStyle name="20% - Énfasis2 2 2 4 3 2 2 3 2" xfId="26813" xr:uid="{B9C80220-AE73-43B5-A3FA-CFA79006F3FF}"/>
    <cellStyle name="20% - Énfasis2 2 2 4 3 2 2 3 2 2" xfId="57697" xr:uid="{9768384F-753B-49B0-8E3F-EA7707474AD8}"/>
    <cellStyle name="20% - Énfasis2 2 2 4 3 2 2 3 3" xfId="42255" xr:uid="{022260B6-2EF1-4B53-99EF-7DAEBC3FB932}"/>
    <cellStyle name="20% - Énfasis2 2 2 4 3 2 2 4" xfId="19092" xr:uid="{7CFA56B3-26E1-4B8B-ACCC-FB62FA42164E}"/>
    <cellStyle name="20% - Énfasis2 2 2 4 3 2 2 4 2" xfId="49976" xr:uid="{1F400915-8623-49C7-954A-B79F60E752F4}"/>
    <cellStyle name="20% - Énfasis2 2 2 4 3 2 2 5" xfId="34534" xr:uid="{ED55BE76-B255-4459-ADC4-3C0EA5095266}"/>
    <cellStyle name="20% - Énfasis2 2 2 4 3 2 3" xfId="5580" xr:uid="{3D5E73D2-BB82-42FF-844D-3BA722D4D015}"/>
    <cellStyle name="20% - Énfasis2 2 2 4 3 2 3 2" xfId="13301" xr:uid="{A8DC126C-C514-4339-82BC-24C2DB9C8684}"/>
    <cellStyle name="20% - Énfasis2 2 2 4 3 2 3 2 2" xfId="28743" xr:uid="{B01F7157-184A-4FC9-808A-CC97A024D70D}"/>
    <cellStyle name="20% - Énfasis2 2 2 4 3 2 3 2 2 2" xfId="59627" xr:uid="{7B96BA73-8B61-49E7-8494-8390950173BA}"/>
    <cellStyle name="20% - Énfasis2 2 2 4 3 2 3 2 3" xfId="44185" xr:uid="{77AC47C1-456C-4252-91B9-468AED2EC9FA}"/>
    <cellStyle name="20% - Énfasis2 2 2 4 3 2 3 3" xfId="21022" xr:uid="{AF937FD8-1F94-491F-A643-63C33F29C8C1}"/>
    <cellStyle name="20% - Énfasis2 2 2 4 3 2 3 3 2" xfId="51906" xr:uid="{7A761922-29C1-4768-AD51-0DA0DD09F7CF}"/>
    <cellStyle name="20% - Énfasis2 2 2 4 3 2 3 4" xfId="36464" xr:uid="{64A1BA31-15CC-427C-AACF-AC58BA116818}"/>
    <cellStyle name="20% - Énfasis2 2 2 4 3 2 4" xfId="9441" xr:uid="{1C306639-CA1F-48E3-AC38-F33B32D43C42}"/>
    <cellStyle name="20% - Énfasis2 2 2 4 3 2 4 2" xfId="24883" xr:uid="{DD3A6F16-CC6F-4A76-B030-510AB75D2CBF}"/>
    <cellStyle name="20% - Énfasis2 2 2 4 3 2 4 2 2" xfId="55767" xr:uid="{46E71626-2B27-4FD6-A326-723608068F1B}"/>
    <cellStyle name="20% - Énfasis2 2 2 4 3 2 4 3" xfId="40325" xr:uid="{DA4D2F50-B66E-45B8-9103-DC79527DCB9D}"/>
    <cellStyle name="20% - Énfasis2 2 2 4 3 2 5" xfId="17162" xr:uid="{F33C09C2-9682-4902-B4E7-A36B85F2E9D0}"/>
    <cellStyle name="20% - Énfasis2 2 2 4 3 2 5 2" xfId="48046" xr:uid="{B59FC54F-3ECD-4E13-A58B-BB25263ACBB2}"/>
    <cellStyle name="20% - Énfasis2 2 2 4 3 2 6" xfId="32604" xr:uid="{3774379E-0CBB-49EA-B5E8-04349C2A36D0}"/>
    <cellStyle name="20% - Énfasis2 2 2 4 3 3" xfId="2685" xr:uid="{969760E0-FCFF-431B-8826-FBA5777A6F66}"/>
    <cellStyle name="20% - Énfasis2 2 2 4 3 3 2" xfId="6545" xr:uid="{B7EC7DE8-1809-4685-BB0A-B88A4F47B94C}"/>
    <cellStyle name="20% - Énfasis2 2 2 4 3 3 2 2" xfId="14266" xr:uid="{5CB7955F-370A-47A6-9557-B445E04AE45D}"/>
    <cellStyle name="20% - Énfasis2 2 2 4 3 3 2 2 2" xfId="29708" xr:uid="{BF9AD302-000D-419B-8875-0D5BC69275F3}"/>
    <cellStyle name="20% - Énfasis2 2 2 4 3 3 2 2 2 2" xfId="60592" xr:uid="{ED78B054-4AF7-479C-BBD7-95C3C8BFB68A}"/>
    <cellStyle name="20% - Énfasis2 2 2 4 3 3 2 2 3" xfId="45150" xr:uid="{71FCA128-E112-46E8-B6E7-7F1947D6699D}"/>
    <cellStyle name="20% - Énfasis2 2 2 4 3 3 2 3" xfId="21987" xr:uid="{58E3258E-4422-463F-A7A6-0A1BEB46281C}"/>
    <cellStyle name="20% - Énfasis2 2 2 4 3 3 2 3 2" xfId="52871" xr:uid="{8033581A-B5C6-4E50-A70D-9F65FB953EDB}"/>
    <cellStyle name="20% - Énfasis2 2 2 4 3 3 2 4" xfId="37429" xr:uid="{9C1E061F-0F09-462D-AA22-ECE69CAB9E63}"/>
    <cellStyle name="20% - Énfasis2 2 2 4 3 3 3" xfId="10406" xr:uid="{601193A7-7C29-47DA-8800-A9166DF0AA94}"/>
    <cellStyle name="20% - Énfasis2 2 2 4 3 3 3 2" xfId="25848" xr:uid="{51BC7C89-6DD4-4EE8-AD53-5DDAA81B1D6B}"/>
    <cellStyle name="20% - Énfasis2 2 2 4 3 3 3 2 2" xfId="56732" xr:uid="{23E29CF1-01CF-4A6F-9D81-A3384550C586}"/>
    <cellStyle name="20% - Énfasis2 2 2 4 3 3 3 3" xfId="41290" xr:uid="{90A3FA82-EBFE-40CB-A06E-896801AC8CE1}"/>
    <cellStyle name="20% - Énfasis2 2 2 4 3 3 4" xfId="18127" xr:uid="{AB8C95E9-C5B8-48D9-8DF7-125F5C3087D4}"/>
    <cellStyle name="20% - Énfasis2 2 2 4 3 3 4 2" xfId="49011" xr:uid="{DA7B74EA-4546-470D-B867-3E9BF75851EA}"/>
    <cellStyle name="20% - Énfasis2 2 2 4 3 3 5" xfId="33569" xr:uid="{A49BBDE0-DF63-471D-A3B5-B33F38B9886D}"/>
    <cellStyle name="20% - Énfasis2 2 2 4 3 4" xfId="4615" xr:uid="{51ABBCBE-F963-4DDB-9AEE-7386BCADA07C}"/>
    <cellStyle name="20% - Énfasis2 2 2 4 3 4 2" xfId="12336" xr:uid="{F5F5FC4E-02A8-41A9-BAFB-D13F72182510}"/>
    <cellStyle name="20% - Énfasis2 2 2 4 3 4 2 2" xfId="27778" xr:uid="{435A6889-057E-45E6-B91F-3C52CDBB9A96}"/>
    <cellStyle name="20% - Énfasis2 2 2 4 3 4 2 2 2" xfId="58662" xr:uid="{E60A70FB-5A05-4201-BC80-E1C27217830A}"/>
    <cellStyle name="20% - Énfasis2 2 2 4 3 4 2 3" xfId="43220" xr:uid="{C443B76B-69FD-4426-8D80-5EF05D2D2F41}"/>
    <cellStyle name="20% - Énfasis2 2 2 4 3 4 3" xfId="20057" xr:uid="{20B283EE-65B5-462F-9917-AB8B757EB425}"/>
    <cellStyle name="20% - Énfasis2 2 2 4 3 4 3 2" xfId="50941" xr:uid="{213212DF-F5DF-4BD8-9422-A8809BBE548C}"/>
    <cellStyle name="20% - Énfasis2 2 2 4 3 4 4" xfId="35499" xr:uid="{C20254C9-E67B-4170-924A-70381863A80C}"/>
    <cellStyle name="20% - Énfasis2 2 2 4 3 5" xfId="8476" xr:uid="{358FC7F0-81A6-440A-9A68-C3CE0B3B983C}"/>
    <cellStyle name="20% - Énfasis2 2 2 4 3 5 2" xfId="23918" xr:uid="{B89D1F97-07D0-45BB-B635-06B087D6005F}"/>
    <cellStyle name="20% - Énfasis2 2 2 4 3 5 2 2" xfId="54802" xr:uid="{4CF1DE63-E845-4F62-91D4-62C77A5CB2D0}"/>
    <cellStyle name="20% - Énfasis2 2 2 4 3 5 3" xfId="39360" xr:uid="{CA2BB565-0120-4810-9E22-7E452F5A97E9}"/>
    <cellStyle name="20% - Énfasis2 2 2 4 3 6" xfId="16197" xr:uid="{B8C3B734-19D3-46EC-ADC5-CCB845DA0185}"/>
    <cellStyle name="20% - Énfasis2 2 2 4 3 6 2" xfId="47081" xr:uid="{4F62373C-E182-4FE1-8E4E-BAB11031A22D}"/>
    <cellStyle name="20% - Énfasis2 2 2 4 3 7" xfId="31639" xr:uid="{DE00089C-E6D6-4C36-BC30-D568AD3099C5}"/>
    <cellStyle name="20% - Énfasis2 2 2 4 4" xfId="1237" xr:uid="{20A066CC-D969-4401-BB57-1FAA9D505649}"/>
    <cellStyle name="20% - Énfasis2 2 2 4 4 2" xfId="3167" xr:uid="{5ADC5C5F-973D-4797-BB80-61CB3D1CDE61}"/>
    <cellStyle name="20% - Énfasis2 2 2 4 4 2 2" xfId="7027" xr:uid="{884D4EFC-3BC1-4A48-A7C2-5F9BADFA3AED}"/>
    <cellStyle name="20% - Énfasis2 2 2 4 4 2 2 2" xfId="14748" xr:uid="{0ECF79E6-536A-4D43-AA69-FF8AA5855724}"/>
    <cellStyle name="20% - Énfasis2 2 2 4 4 2 2 2 2" xfId="30190" xr:uid="{B3AB7B01-704D-4ECC-9BDA-8D81EAFBB376}"/>
    <cellStyle name="20% - Énfasis2 2 2 4 4 2 2 2 2 2" xfId="61074" xr:uid="{8EDAC7FA-5E2B-4738-8D58-A17030DC0441}"/>
    <cellStyle name="20% - Énfasis2 2 2 4 4 2 2 2 3" xfId="45632" xr:uid="{5D4A56B2-D540-4467-B6F6-4312BED6876D}"/>
    <cellStyle name="20% - Énfasis2 2 2 4 4 2 2 3" xfId="22469" xr:uid="{890464D0-A920-48BC-BFA8-33E755026A2A}"/>
    <cellStyle name="20% - Énfasis2 2 2 4 4 2 2 3 2" xfId="53353" xr:uid="{989CF7A7-F9AD-45C2-8707-C7095EEB392B}"/>
    <cellStyle name="20% - Énfasis2 2 2 4 4 2 2 4" xfId="37911" xr:uid="{E4F169D6-BA02-4F19-8128-88948A22A40B}"/>
    <cellStyle name="20% - Énfasis2 2 2 4 4 2 3" xfId="10888" xr:uid="{E6BF057A-23E6-4949-8324-0389E184A26A}"/>
    <cellStyle name="20% - Énfasis2 2 2 4 4 2 3 2" xfId="26330" xr:uid="{06786250-8071-4E3A-9274-EC0AA8E1A66B}"/>
    <cellStyle name="20% - Énfasis2 2 2 4 4 2 3 2 2" xfId="57214" xr:uid="{BBFFD726-3887-460C-B4C9-5F604F00458E}"/>
    <cellStyle name="20% - Énfasis2 2 2 4 4 2 3 3" xfId="41772" xr:uid="{A5F6C94E-6EE0-4DD3-9BF0-0E25C004352E}"/>
    <cellStyle name="20% - Énfasis2 2 2 4 4 2 4" xfId="18609" xr:uid="{9AB24CD2-ACE3-4907-A427-825646EFECDA}"/>
    <cellStyle name="20% - Énfasis2 2 2 4 4 2 4 2" xfId="49493" xr:uid="{9DDA91DD-A319-47E7-8E9E-939B29EF8CB5}"/>
    <cellStyle name="20% - Énfasis2 2 2 4 4 2 5" xfId="34051" xr:uid="{747272D2-543D-489A-9DD1-2D1CB5EBDC0E}"/>
    <cellStyle name="20% - Énfasis2 2 2 4 4 3" xfId="5097" xr:uid="{C68BA1B9-347F-49BD-A449-18B49BB42AC4}"/>
    <cellStyle name="20% - Énfasis2 2 2 4 4 3 2" xfId="12818" xr:uid="{9F98BDA0-F420-4D69-8172-892F24D65624}"/>
    <cellStyle name="20% - Énfasis2 2 2 4 4 3 2 2" xfId="28260" xr:uid="{298CBE16-3B54-4A6A-95FC-56A6C1B8DDBE}"/>
    <cellStyle name="20% - Énfasis2 2 2 4 4 3 2 2 2" xfId="59144" xr:uid="{03E30AC9-4B9D-4C68-A591-BC6405741740}"/>
    <cellStyle name="20% - Énfasis2 2 2 4 4 3 2 3" xfId="43702" xr:uid="{3B2E3EC2-25EE-4C98-B76E-853F4DD86A68}"/>
    <cellStyle name="20% - Énfasis2 2 2 4 4 3 3" xfId="20539" xr:uid="{D4F5E7B1-DCB7-491C-976F-FBB4527DF7D9}"/>
    <cellStyle name="20% - Énfasis2 2 2 4 4 3 3 2" xfId="51423" xr:uid="{C3932195-DD16-4BA5-84C1-CB0A73B810D9}"/>
    <cellStyle name="20% - Énfasis2 2 2 4 4 3 4" xfId="35981" xr:uid="{9ECDF9A8-E91F-495D-94F4-03DD71D2C4D6}"/>
    <cellStyle name="20% - Énfasis2 2 2 4 4 4" xfId="8958" xr:uid="{251CD559-2EA9-44C3-B5D8-E78A87372EDE}"/>
    <cellStyle name="20% - Énfasis2 2 2 4 4 4 2" xfId="24400" xr:uid="{7AEA8717-C219-4F6D-A84B-7AB757590360}"/>
    <cellStyle name="20% - Énfasis2 2 2 4 4 4 2 2" xfId="55284" xr:uid="{0A006E96-D00E-4DB7-B8AB-DD64B3BD3E06}"/>
    <cellStyle name="20% - Énfasis2 2 2 4 4 4 3" xfId="39842" xr:uid="{F6FDD718-E0F8-4582-A28E-2B56092DB5A7}"/>
    <cellStyle name="20% - Énfasis2 2 2 4 4 5" xfId="16679" xr:uid="{4D97720D-AA08-4967-B8B3-3FC3BFC41483}"/>
    <cellStyle name="20% - Énfasis2 2 2 4 4 5 2" xfId="47563" xr:uid="{42FE857D-758E-45E3-B606-15BB42A7A2CC}"/>
    <cellStyle name="20% - Énfasis2 2 2 4 4 6" xfId="32121" xr:uid="{F3EB6AF3-C05B-4C9D-B12E-440649B9023E}"/>
    <cellStyle name="20% - Énfasis2 2 2 4 5" xfId="2202" xr:uid="{4FCF0E85-22FA-42E3-864E-C828CEF51460}"/>
    <cellStyle name="20% - Énfasis2 2 2 4 5 2" xfId="6062" xr:uid="{D3991DC6-5839-49A0-A3B3-1C625940D5B4}"/>
    <cellStyle name="20% - Énfasis2 2 2 4 5 2 2" xfId="13783" xr:uid="{9DCBECD8-74FD-4622-BC6D-E6A84E80DF05}"/>
    <cellStyle name="20% - Énfasis2 2 2 4 5 2 2 2" xfId="29225" xr:uid="{832D7B51-C046-4D43-A2E9-459454DCB58E}"/>
    <cellStyle name="20% - Énfasis2 2 2 4 5 2 2 2 2" xfId="60109" xr:uid="{771DFF1D-369A-4128-A157-A92A62CFCDB4}"/>
    <cellStyle name="20% - Énfasis2 2 2 4 5 2 2 3" xfId="44667" xr:uid="{527C9543-5001-4947-8C0C-D86ED494CFB2}"/>
    <cellStyle name="20% - Énfasis2 2 2 4 5 2 3" xfId="21504" xr:uid="{A4D93C0C-9C9A-4070-9E93-0D2A28CE84C9}"/>
    <cellStyle name="20% - Énfasis2 2 2 4 5 2 3 2" xfId="52388" xr:uid="{745295C9-8719-4386-B2AE-D6C724899C80}"/>
    <cellStyle name="20% - Énfasis2 2 2 4 5 2 4" xfId="36946" xr:uid="{3B1E7A25-EC32-47CD-B837-DD6F389DBE21}"/>
    <cellStyle name="20% - Énfasis2 2 2 4 5 3" xfId="9923" xr:uid="{BE9C023E-8151-4438-80DB-7291E2F48E57}"/>
    <cellStyle name="20% - Énfasis2 2 2 4 5 3 2" xfId="25365" xr:uid="{77FDBF39-F9F6-4B8C-9F92-06991567D3D7}"/>
    <cellStyle name="20% - Énfasis2 2 2 4 5 3 2 2" xfId="56249" xr:uid="{8999A856-4C30-486E-BF76-3881FB0C11B3}"/>
    <cellStyle name="20% - Énfasis2 2 2 4 5 3 3" xfId="40807" xr:uid="{97618A0E-07FD-40C5-9864-7918980D5F36}"/>
    <cellStyle name="20% - Énfasis2 2 2 4 5 4" xfId="17644" xr:uid="{B9B37DB5-A128-4DE2-A3CC-95A74391B7F6}"/>
    <cellStyle name="20% - Énfasis2 2 2 4 5 4 2" xfId="48528" xr:uid="{670C9825-D611-4027-ABB3-340060C3764B}"/>
    <cellStyle name="20% - Énfasis2 2 2 4 5 5" xfId="33086" xr:uid="{4DE5C43E-5C9B-48DE-8211-1A4E4FB71AEC}"/>
    <cellStyle name="20% - Énfasis2 2 2 4 6" xfId="4132" xr:uid="{0E2B5FF7-7CF5-4E3C-9937-69197E7F89C4}"/>
    <cellStyle name="20% - Énfasis2 2 2 4 6 2" xfId="11853" xr:uid="{BF812C81-112F-4CC0-A626-9A2001F87B61}"/>
    <cellStyle name="20% - Énfasis2 2 2 4 6 2 2" xfId="27295" xr:uid="{9FF4E32C-169B-4DB4-A7B5-6860918842CE}"/>
    <cellStyle name="20% - Énfasis2 2 2 4 6 2 2 2" xfId="58179" xr:uid="{E0263588-54A3-4425-A607-5B28E36F3E03}"/>
    <cellStyle name="20% - Énfasis2 2 2 4 6 2 3" xfId="42737" xr:uid="{36A0EE5E-298C-4418-A58B-17B06B4D0FC7}"/>
    <cellStyle name="20% - Énfasis2 2 2 4 6 3" xfId="19574" xr:uid="{D9D4EEEB-A431-4A78-B2A6-F655888B7E78}"/>
    <cellStyle name="20% - Énfasis2 2 2 4 6 3 2" xfId="50458" xr:uid="{F55C8DC8-0AB2-45D5-A95D-0B502CA716D5}"/>
    <cellStyle name="20% - Énfasis2 2 2 4 6 4" xfId="35016" xr:uid="{37A3C8FF-132C-4C0F-930D-9DD043DC94A2}"/>
    <cellStyle name="20% - Énfasis2 2 2 4 7" xfId="7993" xr:uid="{BA838540-E5C2-402A-B987-98DA9EBB75CF}"/>
    <cellStyle name="20% - Énfasis2 2 2 4 7 2" xfId="23435" xr:uid="{82D967A0-367C-4FEB-B741-DFE719D3B63E}"/>
    <cellStyle name="20% - Énfasis2 2 2 4 7 2 2" xfId="54319" xr:uid="{7ED18EA5-958A-448F-9C2E-0D9DD0089F69}"/>
    <cellStyle name="20% - Énfasis2 2 2 4 7 3" xfId="38877" xr:uid="{40F98407-6746-4B4F-8918-14620A540168}"/>
    <cellStyle name="20% - Énfasis2 2 2 4 8" xfId="15714" xr:uid="{517AED74-04CD-49EA-8449-2BE1FC7C365D}"/>
    <cellStyle name="20% - Énfasis2 2 2 4 8 2" xfId="46598" xr:uid="{8821BAAD-6FEF-4242-A74C-3E717D61477B}"/>
    <cellStyle name="20% - Énfasis2 2 2 4 9" xfId="31156" xr:uid="{34569A3E-033B-408B-8D73-D3533667CE2C}"/>
    <cellStyle name="20% - Énfasis2 2 2 5" xfId="378" xr:uid="{86001928-9525-414E-A870-AC1629E2A1D1}"/>
    <cellStyle name="20% - Énfasis2 2 2 5 2" xfId="862" xr:uid="{F3461699-6B05-49E4-B7BB-2408F51D9813}"/>
    <cellStyle name="20% - Énfasis2 2 2 5 2 2" xfId="1827" xr:uid="{97D3CAB8-7EB0-4CAF-B1B7-8C86BE4C96F8}"/>
    <cellStyle name="20% - Énfasis2 2 2 5 2 2 2" xfId="3757" xr:uid="{89858A8C-A590-4DC4-B6B9-84A9B07567DD}"/>
    <cellStyle name="20% - Énfasis2 2 2 5 2 2 2 2" xfId="7617" xr:uid="{5E94E7E6-AFF4-4CA0-8E82-0F768DDB461F}"/>
    <cellStyle name="20% - Énfasis2 2 2 5 2 2 2 2 2" xfId="15338" xr:uid="{59E1FC65-D959-4E43-9D8D-100E1B1B83DC}"/>
    <cellStyle name="20% - Énfasis2 2 2 5 2 2 2 2 2 2" xfId="30780" xr:uid="{B487EABA-0636-4348-8F7F-AF6E05FD70F9}"/>
    <cellStyle name="20% - Énfasis2 2 2 5 2 2 2 2 2 2 2" xfId="61664" xr:uid="{9363A50C-879A-45C0-9207-095F899A73BA}"/>
    <cellStyle name="20% - Énfasis2 2 2 5 2 2 2 2 2 3" xfId="46222" xr:uid="{FB64ECCC-1F40-43F8-92C8-2EC8B7215E97}"/>
    <cellStyle name="20% - Énfasis2 2 2 5 2 2 2 2 3" xfId="23059" xr:uid="{7585C397-C607-42C2-A8D4-14329F254BCA}"/>
    <cellStyle name="20% - Énfasis2 2 2 5 2 2 2 2 3 2" xfId="53943" xr:uid="{24B942F1-FD9B-4403-AC09-DCCBCEA8F991}"/>
    <cellStyle name="20% - Énfasis2 2 2 5 2 2 2 2 4" xfId="38501" xr:uid="{B37C3934-F85D-4989-8F57-9EDBC4746CEA}"/>
    <cellStyle name="20% - Énfasis2 2 2 5 2 2 2 3" xfId="11478" xr:uid="{688805B5-D753-46B2-915B-CC6865AAB613}"/>
    <cellStyle name="20% - Énfasis2 2 2 5 2 2 2 3 2" xfId="26920" xr:uid="{A129AD1C-7B63-45AC-BA46-CD4E7DDD0C45}"/>
    <cellStyle name="20% - Énfasis2 2 2 5 2 2 2 3 2 2" xfId="57804" xr:uid="{59830D8A-3286-4199-8A6B-5EE1A705778C}"/>
    <cellStyle name="20% - Énfasis2 2 2 5 2 2 2 3 3" xfId="42362" xr:uid="{F170B80D-1005-449F-82CC-827A61F71720}"/>
    <cellStyle name="20% - Énfasis2 2 2 5 2 2 2 4" xfId="19199" xr:uid="{1800E5FC-FB00-48F6-B28D-E7DA7687FE06}"/>
    <cellStyle name="20% - Énfasis2 2 2 5 2 2 2 4 2" xfId="50083" xr:uid="{620E2B95-A4B5-41EF-9FAF-593BA19CD184}"/>
    <cellStyle name="20% - Énfasis2 2 2 5 2 2 2 5" xfId="34641" xr:uid="{09B800DD-7C5C-446D-A13F-8C5B0EE80A88}"/>
    <cellStyle name="20% - Énfasis2 2 2 5 2 2 3" xfId="5687" xr:uid="{29DD9613-6C1F-4F5F-B5DB-50EF5C57F9EF}"/>
    <cellStyle name="20% - Énfasis2 2 2 5 2 2 3 2" xfId="13408" xr:uid="{E9039E3D-BF89-4960-B9E8-5E738D1220F0}"/>
    <cellStyle name="20% - Énfasis2 2 2 5 2 2 3 2 2" xfId="28850" xr:uid="{084E31A2-216D-459B-A1E0-0F1BA95B1436}"/>
    <cellStyle name="20% - Énfasis2 2 2 5 2 2 3 2 2 2" xfId="59734" xr:uid="{D4EFFE35-2225-4108-B2ED-866D447648C8}"/>
    <cellStyle name="20% - Énfasis2 2 2 5 2 2 3 2 3" xfId="44292" xr:uid="{D7E1F545-626F-4674-936A-C2427E304802}"/>
    <cellStyle name="20% - Énfasis2 2 2 5 2 2 3 3" xfId="21129" xr:uid="{C225C6A9-BB48-40F9-B63E-14F0E6D135E0}"/>
    <cellStyle name="20% - Énfasis2 2 2 5 2 2 3 3 2" xfId="52013" xr:uid="{15C45C3C-68A9-4463-BD20-C5E38ACA1E0F}"/>
    <cellStyle name="20% - Énfasis2 2 2 5 2 2 3 4" xfId="36571" xr:uid="{9E9C367E-9AC1-4AF5-8E9C-354C03245730}"/>
    <cellStyle name="20% - Énfasis2 2 2 5 2 2 4" xfId="9548" xr:uid="{BE49558E-D52C-4A27-A9E3-083565503A5D}"/>
    <cellStyle name="20% - Énfasis2 2 2 5 2 2 4 2" xfId="24990" xr:uid="{7FF01D4D-2DF1-42FD-BD32-A6BA5B91BF46}"/>
    <cellStyle name="20% - Énfasis2 2 2 5 2 2 4 2 2" xfId="55874" xr:uid="{273DD3D3-4789-40EF-B91C-FFA2F765BF84}"/>
    <cellStyle name="20% - Énfasis2 2 2 5 2 2 4 3" xfId="40432" xr:uid="{27308EB7-E0C7-4CB6-8B10-29F513D41E42}"/>
    <cellStyle name="20% - Énfasis2 2 2 5 2 2 5" xfId="17269" xr:uid="{4BA056A7-0D2B-4FA2-A1E7-72C9462A5C19}"/>
    <cellStyle name="20% - Énfasis2 2 2 5 2 2 5 2" xfId="48153" xr:uid="{023D23D2-4C97-4628-B8E4-A61E2F56120A}"/>
    <cellStyle name="20% - Énfasis2 2 2 5 2 2 6" xfId="32711" xr:uid="{DD7A03EB-14BD-484D-80E9-DFA930BF3830}"/>
    <cellStyle name="20% - Énfasis2 2 2 5 2 3" xfId="2792" xr:uid="{E381AA0C-B515-4FEE-AFC7-5DBC8C2705AF}"/>
    <cellStyle name="20% - Énfasis2 2 2 5 2 3 2" xfId="6652" xr:uid="{6260AFAC-4FE2-46CA-A584-941CDF83A782}"/>
    <cellStyle name="20% - Énfasis2 2 2 5 2 3 2 2" xfId="14373" xr:uid="{D4C94EED-0B8D-4E9F-8C3B-0872AA0DD6F0}"/>
    <cellStyle name="20% - Énfasis2 2 2 5 2 3 2 2 2" xfId="29815" xr:uid="{5FC321ED-4B54-4137-B6CA-E466114D976A}"/>
    <cellStyle name="20% - Énfasis2 2 2 5 2 3 2 2 2 2" xfId="60699" xr:uid="{E62B8CFC-2636-406B-82B9-28020CFD7BAD}"/>
    <cellStyle name="20% - Énfasis2 2 2 5 2 3 2 2 3" xfId="45257" xr:uid="{82ADCA27-EE49-4E01-8C62-A8A63608FC00}"/>
    <cellStyle name="20% - Énfasis2 2 2 5 2 3 2 3" xfId="22094" xr:uid="{6CD31BFD-E11E-42C0-A117-0BE86C0CB8E8}"/>
    <cellStyle name="20% - Énfasis2 2 2 5 2 3 2 3 2" xfId="52978" xr:uid="{2541E287-BE7F-4699-B991-3C9258FC86A5}"/>
    <cellStyle name="20% - Énfasis2 2 2 5 2 3 2 4" xfId="37536" xr:uid="{77513F2D-84EA-490E-9A8F-B10CEBD250DE}"/>
    <cellStyle name="20% - Énfasis2 2 2 5 2 3 3" xfId="10513" xr:uid="{3808BE0C-5A01-41C9-A5D6-B2E257376CDB}"/>
    <cellStyle name="20% - Énfasis2 2 2 5 2 3 3 2" xfId="25955" xr:uid="{7E09301D-0ACE-4337-A8E3-18DE7E63B3C6}"/>
    <cellStyle name="20% - Énfasis2 2 2 5 2 3 3 2 2" xfId="56839" xr:uid="{77A00118-676B-4E24-88B2-4D4C98AE195B}"/>
    <cellStyle name="20% - Énfasis2 2 2 5 2 3 3 3" xfId="41397" xr:uid="{FACFEAEE-5575-42B6-A1E9-F457D3D9273A}"/>
    <cellStyle name="20% - Énfasis2 2 2 5 2 3 4" xfId="18234" xr:uid="{778E928D-5123-437D-8CCF-E7FC933BE332}"/>
    <cellStyle name="20% - Énfasis2 2 2 5 2 3 4 2" xfId="49118" xr:uid="{E53F2AA9-F9DD-44E2-9FCB-A1D14A5CD101}"/>
    <cellStyle name="20% - Énfasis2 2 2 5 2 3 5" xfId="33676" xr:uid="{A0E1562F-D5CF-4004-B5F7-889EA100AF8A}"/>
    <cellStyle name="20% - Énfasis2 2 2 5 2 4" xfId="4722" xr:uid="{ED3F1B90-13A0-4AB5-81AA-6A2A3BA64F21}"/>
    <cellStyle name="20% - Énfasis2 2 2 5 2 4 2" xfId="12443" xr:uid="{D37AA0BA-9569-479B-959C-C7CF8C04DEB3}"/>
    <cellStyle name="20% - Énfasis2 2 2 5 2 4 2 2" xfId="27885" xr:uid="{76544D83-28B6-4519-B2CB-6F4AA7681CB0}"/>
    <cellStyle name="20% - Énfasis2 2 2 5 2 4 2 2 2" xfId="58769" xr:uid="{BDFC6AF6-C342-4F00-B015-41795264CBAD}"/>
    <cellStyle name="20% - Énfasis2 2 2 5 2 4 2 3" xfId="43327" xr:uid="{00DE9A31-A8E9-4EFE-BD84-06CEAB0A5BCE}"/>
    <cellStyle name="20% - Énfasis2 2 2 5 2 4 3" xfId="20164" xr:uid="{3200F46B-4320-4D40-AF22-B27247F79079}"/>
    <cellStyle name="20% - Énfasis2 2 2 5 2 4 3 2" xfId="51048" xr:uid="{0D9F17AC-2459-40CF-9700-27272F43C244}"/>
    <cellStyle name="20% - Énfasis2 2 2 5 2 4 4" xfId="35606" xr:uid="{B288D3F8-5B92-4494-A004-D7BC7D978A69}"/>
    <cellStyle name="20% - Énfasis2 2 2 5 2 5" xfId="8583" xr:uid="{0DD4ED79-3205-467A-8929-6645A44C89BD}"/>
    <cellStyle name="20% - Énfasis2 2 2 5 2 5 2" xfId="24025" xr:uid="{68D67FEC-A32B-4D67-979D-B1E086B1D7DA}"/>
    <cellStyle name="20% - Énfasis2 2 2 5 2 5 2 2" xfId="54909" xr:uid="{D8A14E69-26F5-407E-8389-EEE5255EF190}"/>
    <cellStyle name="20% - Énfasis2 2 2 5 2 5 3" xfId="39467" xr:uid="{1F42C5EE-61B8-47D9-9074-4E9A9F626A57}"/>
    <cellStyle name="20% - Énfasis2 2 2 5 2 6" xfId="16304" xr:uid="{9FC3A9D9-CCA2-45FC-B41F-59EAA64287AE}"/>
    <cellStyle name="20% - Énfasis2 2 2 5 2 6 2" xfId="47188" xr:uid="{5CCD67B0-24D6-4A62-83FB-027DAC6D7A99}"/>
    <cellStyle name="20% - Énfasis2 2 2 5 2 7" xfId="31746" xr:uid="{0391E232-1A29-4021-B58A-A986CDD1AAF8}"/>
    <cellStyle name="20% - Énfasis2 2 2 5 3" xfId="1344" xr:uid="{4D6D5379-E0FF-40FD-97DF-06B35E8E8EEF}"/>
    <cellStyle name="20% - Énfasis2 2 2 5 3 2" xfId="3274" xr:uid="{5661950A-7234-46F8-8173-C75E4A779E32}"/>
    <cellStyle name="20% - Énfasis2 2 2 5 3 2 2" xfId="7134" xr:uid="{FA4F495C-CEA1-4C4E-9FD1-1E3A868E74A6}"/>
    <cellStyle name="20% - Énfasis2 2 2 5 3 2 2 2" xfId="14855" xr:uid="{68276525-85E3-4417-A131-48B908E326B7}"/>
    <cellStyle name="20% - Énfasis2 2 2 5 3 2 2 2 2" xfId="30297" xr:uid="{A71356AA-7131-41E4-8B0E-D7DF1CA023BA}"/>
    <cellStyle name="20% - Énfasis2 2 2 5 3 2 2 2 2 2" xfId="61181" xr:uid="{43A6C04F-146D-4428-A0BA-CDC66598F426}"/>
    <cellStyle name="20% - Énfasis2 2 2 5 3 2 2 2 3" xfId="45739" xr:uid="{853225D4-695B-4662-B018-E8B238DDA34D}"/>
    <cellStyle name="20% - Énfasis2 2 2 5 3 2 2 3" xfId="22576" xr:uid="{52B55524-5E83-4138-BCB2-2315E223E3A1}"/>
    <cellStyle name="20% - Énfasis2 2 2 5 3 2 2 3 2" xfId="53460" xr:uid="{5DCEC5E8-29BA-45D3-81AE-45205D60C86E}"/>
    <cellStyle name="20% - Énfasis2 2 2 5 3 2 2 4" xfId="38018" xr:uid="{CFBB5302-B4CD-4D8A-B0C6-5718EB3B3802}"/>
    <cellStyle name="20% - Énfasis2 2 2 5 3 2 3" xfId="10995" xr:uid="{9DCF5BD5-C2D0-4A09-BD8F-551C4DFF5069}"/>
    <cellStyle name="20% - Énfasis2 2 2 5 3 2 3 2" xfId="26437" xr:uid="{8952D24C-6E51-4BFD-B8DE-6DBD52B1BE1B}"/>
    <cellStyle name="20% - Énfasis2 2 2 5 3 2 3 2 2" xfId="57321" xr:uid="{92D968DC-E27B-4302-87A1-103EF21AB76B}"/>
    <cellStyle name="20% - Énfasis2 2 2 5 3 2 3 3" xfId="41879" xr:uid="{52061218-7D29-4007-B2CE-163FB8A2C1BC}"/>
    <cellStyle name="20% - Énfasis2 2 2 5 3 2 4" xfId="18716" xr:uid="{8CCA2B1A-70EB-4E50-BF14-DE812884E134}"/>
    <cellStyle name="20% - Énfasis2 2 2 5 3 2 4 2" xfId="49600" xr:uid="{525E98EC-28B4-416F-9218-70724CC9E964}"/>
    <cellStyle name="20% - Énfasis2 2 2 5 3 2 5" xfId="34158" xr:uid="{C7B447C2-F7F4-4138-AC81-4EED6D4B049B}"/>
    <cellStyle name="20% - Énfasis2 2 2 5 3 3" xfId="5204" xr:uid="{5DC9CFA5-9521-4549-B9B5-F1EAB02E36A3}"/>
    <cellStyle name="20% - Énfasis2 2 2 5 3 3 2" xfId="12925" xr:uid="{01B95FAF-0D10-4484-B434-76B424FCDD3C}"/>
    <cellStyle name="20% - Énfasis2 2 2 5 3 3 2 2" xfId="28367" xr:uid="{C8B40C15-3921-482F-8682-E61C8233E885}"/>
    <cellStyle name="20% - Énfasis2 2 2 5 3 3 2 2 2" xfId="59251" xr:uid="{2EC6A0DD-C69F-4173-B14D-0E30B8BC550D}"/>
    <cellStyle name="20% - Énfasis2 2 2 5 3 3 2 3" xfId="43809" xr:uid="{A0D856CF-DDA2-4F30-BA36-F54AAF1FAE6A}"/>
    <cellStyle name="20% - Énfasis2 2 2 5 3 3 3" xfId="20646" xr:uid="{12F041CE-BEBA-46CC-A8DC-C2366F661A60}"/>
    <cellStyle name="20% - Énfasis2 2 2 5 3 3 3 2" xfId="51530" xr:uid="{A67EE8CE-AB1C-4802-B2AC-8A3BF36AC550}"/>
    <cellStyle name="20% - Énfasis2 2 2 5 3 3 4" xfId="36088" xr:uid="{4EFA004C-C1D1-463F-9C8E-48D49F06028E}"/>
    <cellStyle name="20% - Énfasis2 2 2 5 3 4" xfId="9065" xr:uid="{816F2BFA-5A83-4FFC-91F7-C728ACD6DF6A}"/>
    <cellStyle name="20% - Énfasis2 2 2 5 3 4 2" xfId="24507" xr:uid="{AC026718-2C76-4A0C-9F2C-D431E93F139B}"/>
    <cellStyle name="20% - Énfasis2 2 2 5 3 4 2 2" xfId="55391" xr:uid="{C1B430DE-A044-470F-823E-D80062D89A23}"/>
    <cellStyle name="20% - Énfasis2 2 2 5 3 4 3" xfId="39949" xr:uid="{0EDF4BBA-CD74-4C2F-9E86-CA8DFE5BCD06}"/>
    <cellStyle name="20% - Énfasis2 2 2 5 3 5" xfId="16786" xr:uid="{EA1C19C7-0A41-4D86-B183-33D347D280A4}"/>
    <cellStyle name="20% - Énfasis2 2 2 5 3 5 2" xfId="47670" xr:uid="{27226B75-4720-4EAC-819D-C801CB8D6E6E}"/>
    <cellStyle name="20% - Énfasis2 2 2 5 3 6" xfId="32228" xr:uid="{76B62EFA-4AA2-47A0-9082-2A9548B750EA}"/>
    <cellStyle name="20% - Énfasis2 2 2 5 4" xfId="2309" xr:uid="{925156DD-E3E9-4E15-8178-DD939CC26C00}"/>
    <cellStyle name="20% - Énfasis2 2 2 5 4 2" xfId="6169" xr:uid="{23983A3B-8210-47A4-842F-E8066D7F996C}"/>
    <cellStyle name="20% - Énfasis2 2 2 5 4 2 2" xfId="13890" xr:uid="{C35D8083-1154-45F4-937F-09F1A9C7AA06}"/>
    <cellStyle name="20% - Énfasis2 2 2 5 4 2 2 2" xfId="29332" xr:uid="{F79D184E-94A1-4A51-AE86-3B876B0C976D}"/>
    <cellStyle name="20% - Énfasis2 2 2 5 4 2 2 2 2" xfId="60216" xr:uid="{C1E0782D-EE1D-49F8-9635-4CB8CEFC9573}"/>
    <cellStyle name="20% - Énfasis2 2 2 5 4 2 2 3" xfId="44774" xr:uid="{82BF2E37-73BD-44F1-A88D-FF88D992FF65}"/>
    <cellStyle name="20% - Énfasis2 2 2 5 4 2 3" xfId="21611" xr:uid="{B5C4DC1D-A220-4348-A02F-1BD2699E9DB1}"/>
    <cellStyle name="20% - Énfasis2 2 2 5 4 2 3 2" xfId="52495" xr:uid="{29EF91E7-4193-49AF-8A3E-D515D64BBE14}"/>
    <cellStyle name="20% - Énfasis2 2 2 5 4 2 4" xfId="37053" xr:uid="{F7B7F3E5-E90E-4ABC-819C-1906EB647521}"/>
    <cellStyle name="20% - Énfasis2 2 2 5 4 3" xfId="10030" xr:uid="{7E530457-B598-435B-982F-719FF54E5FA2}"/>
    <cellStyle name="20% - Énfasis2 2 2 5 4 3 2" xfId="25472" xr:uid="{7888E1CD-7F5C-4562-BD3B-AE44000E1A48}"/>
    <cellStyle name="20% - Énfasis2 2 2 5 4 3 2 2" xfId="56356" xr:uid="{6251D52C-A7C1-4905-AB74-939EDB055742}"/>
    <cellStyle name="20% - Énfasis2 2 2 5 4 3 3" xfId="40914" xr:uid="{18552CD7-42E4-4B25-9508-BBC09A1F9858}"/>
    <cellStyle name="20% - Énfasis2 2 2 5 4 4" xfId="17751" xr:uid="{F8C93EAE-71AA-49FF-AA5B-5E3889590613}"/>
    <cellStyle name="20% - Énfasis2 2 2 5 4 4 2" xfId="48635" xr:uid="{220952BE-0E46-49AA-AB37-FB5BD5719731}"/>
    <cellStyle name="20% - Énfasis2 2 2 5 4 5" xfId="33193" xr:uid="{B455E6E0-0E70-4A5B-8E88-C9F8AB34D5D0}"/>
    <cellStyle name="20% - Énfasis2 2 2 5 5" xfId="4239" xr:uid="{57BDF9AD-7558-4D62-A6C5-8313A7D01B55}"/>
    <cellStyle name="20% - Énfasis2 2 2 5 5 2" xfId="11960" xr:uid="{1A5048BB-C719-45A3-A3A4-2281D1F5D343}"/>
    <cellStyle name="20% - Énfasis2 2 2 5 5 2 2" xfId="27402" xr:uid="{F5761FF0-3367-4A9F-BEA2-CE7AD9E9E727}"/>
    <cellStyle name="20% - Énfasis2 2 2 5 5 2 2 2" xfId="58286" xr:uid="{99BD7ACD-2F9A-4038-999B-B9101123D142}"/>
    <cellStyle name="20% - Énfasis2 2 2 5 5 2 3" xfId="42844" xr:uid="{1EAA17EF-CC4A-49CD-88C9-345FDE9B4235}"/>
    <cellStyle name="20% - Énfasis2 2 2 5 5 3" xfId="19681" xr:uid="{DD5E0125-C49E-4BF0-B41B-C264F5E1B704}"/>
    <cellStyle name="20% - Énfasis2 2 2 5 5 3 2" xfId="50565" xr:uid="{2A20912C-6CBE-404B-AEB1-5CB28F78078D}"/>
    <cellStyle name="20% - Énfasis2 2 2 5 5 4" xfId="35123" xr:uid="{8907E485-6C65-42E0-9F72-E0292D49C50B}"/>
    <cellStyle name="20% - Énfasis2 2 2 5 6" xfId="8100" xr:uid="{D1A5352F-20A0-4418-8927-3857B90DBD6E}"/>
    <cellStyle name="20% - Énfasis2 2 2 5 6 2" xfId="23542" xr:uid="{DFA0DC09-79E0-48D1-AE2C-29A502C23A21}"/>
    <cellStyle name="20% - Énfasis2 2 2 5 6 2 2" xfId="54426" xr:uid="{D4D6CCB3-53B3-46D1-B933-31037086D0DA}"/>
    <cellStyle name="20% - Énfasis2 2 2 5 6 3" xfId="38984" xr:uid="{851C0FCD-0377-41DD-B9ED-031D4E9339D4}"/>
    <cellStyle name="20% - Énfasis2 2 2 5 7" xfId="15821" xr:uid="{7BCE7DDD-5B99-4652-A7E4-AEC34FF1995C}"/>
    <cellStyle name="20% - Énfasis2 2 2 5 7 2" xfId="46705" xr:uid="{CA31620D-22E0-4D9B-8FA4-475AE429E5D1}"/>
    <cellStyle name="20% - Énfasis2 2 2 5 8" xfId="31263" xr:uid="{92423505-C516-4C3D-8063-3F6AD40C39C1}"/>
    <cellStyle name="20% - Énfasis2 2 2 6" xfId="621" xr:uid="{1E7F1965-905B-4FEE-B8F6-80F19888DA88}"/>
    <cellStyle name="20% - Énfasis2 2 2 6 2" xfId="1586" xr:uid="{EB28160D-5344-47A3-A9E5-0158ACD27C8C}"/>
    <cellStyle name="20% - Énfasis2 2 2 6 2 2" xfId="3516" xr:uid="{7EE7185D-C729-43DE-9C21-F63AF32C2F89}"/>
    <cellStyle name="20% - Énfasis2 2 2 6 2 2 2" xfId="7376" xr:uid="{DB8B246F-D858-45AB-B657-682862B9CA46}"/>
    <cellStyle name="20% - Énfasis2 2 2 6 2 2 2 2" xfId="15097" xr:uid="{2F66EAC4-3B1E-468C-A48A-F376CC142FA6}"/>
    <cellStyle name="20% - Énfasis2 2 2 6 2 2 2 2 2" xfId="30539" xr:uid="{BDA16772-D223-4258-9F0A-64CFCD40DD86}"/>
    <cellStyle name="20% - Énfasis2 2 2 6 2 2 2 2 2 2" xfId="61423" xr:uid="{0B5B235A-DBFB-4BE8-B5BC-83A93A8624D3}"/>
    <cellStyle name="20% - Énfasis2 2 2 6 2 2 2 2 3" xfId="45981" xr:uid="{1783E2D0-F5B5-40DF-B559-2F250C197CB8}"/>
    <cellStyle name="20% - Énfasis2 2 2 6 2 2 2 3" xfId="22818" xr:uid="{9AAA1B16-1317-460C-825A-6ADE5CF0FD24}"/>
    <cellStyle name="20% - Énfasis2 2 2 6 2 2 2 3 2" xfId="53702" xr:uid="{EED11E96-19CD-497B-BED4-06CC595BF1E1}"/>
    <cellStyle name="20% - Énfasis2 2 2 6 2 2 2 4" xfId="38260" xr:uid="{DC2E66A2-F51F-4A70-BE11-3D8325CB066B}"/>
    <cellStyle name="20% - Énfasis2 2 2 6 2 2 3" xfId="11237" xr:uid="{66502200-8C99-4061-978C-CC5E3C5DA110}"/>
    <cellStyle name="20% - Énfasis2 2 2 6 2 2 3 2" xfId="26679" xr:uid="{33D86CF5-DFCB-4C43-8129-E7A264018C77}"/>
    <cellStyle name="20% - Énfasis2 2 2 6 2 2 3 2 2" xfId="57563" xr:uid="{1B7BD0AC-59C5-4062-A6FA-167BE95D988E}"/>
    <cellStyle name="20% - Énfasis2 2 2 6 2 2 3 3" xfId="42121" xr:uid="{6F968D6C-AFD3-4098-90D9-A355FB1C6088}"/>
    <cellStyle name="20% - Énfasis2 2 2 6 2 2 4" xfId="18958" xr:uid="{24295118-78EC-4B45-A520-975D1B37D0A0}"/>
    <cellStyle name="20% - Énfasis2 2 2 6 2 2 4 2" xfId="49842" xr:uid="{EA63D9BC-398F-4817-9600-5AD845602FBF}"/>
    <cellStyle name="20% - Énfasis2 2 2 6 2 2 5" xfId="34400" xr:uid="{E4962740-15F0-439A-B867-2251A099561D}"/>
    <cellStyle name="20% - Énfasis2 2 2 6 2 3" xfId="5446" xr:uid="{104C86A8-C04C-4321-BD12-8EF29248A0F4}"/>
    <cellStyle name="20% - Énfasis2 2 2 6 2 3 2" xfId="13167" xr:uid="{2FA43A26-53AB-490E-B1A0-C9AD2801521F}"/>
    <cellStyle name="20% - Énfasis2 2 2 6 2 3 2 2" xfId="28609" xr:uid="{5B0761CA-796E-4B38-ADCA-876E93730A59}"/>
    <cellStyle name="20% - Énfasis2 2 2 6 2 3 2 2 2" xfId="59493" xr:uid="{DF60A850-4964-4FE6-909F-50F4EFA9769D}"/>
    <cellStyle name="20% - Énfasis2 2 2 6 2 3 2 3" xfId="44051" xr:uid="{9205C826-263B-4F8E-9899-CA2D9545AB77}"/>
    <cellStyle name="20% - Énfasis2 2 2 6 2 3 3" xfId="20888" xr:uid="{BA020106-CD1D-4961-A498-5D6F722D50AE}"/>
    <cellStyle name="20% - Énfasis2 2 2 6 2 3 3 2" xfId="51772" xr:uid="{9914681D-4674-4AE1-91EF-6B8B338CDC35}"/>
    <cellStyle name="20% - Énfasis2 2 2 6 2 3 4" xfId="36330" xr:uid="{2F117EE5-E539-45C2-8B7B-D651280DA4AA}"/>
    <cellStyle name="20% - Énfasis2 2 2 6 2 4" xfId="9307" xr:uid="{7842169A-72C7-4FA2-80B2-A8AA4B2EBDF0}"/>
    <cellStyle name="20% - Énfasis2 2 2 6 2 4 2" xfId="24749" xr:uid="{48CBBFEF-E12A-4CF6-A41C-CE8F6DB06A35}"/>
    <cellStyle name="20% - Énfasis2 2 2 6 2 4 2 2" xfId="55633" xr:uid="{DFEEF901-4D79-4E5B-80A9-F5D7A565F0AC}"/>
    <cellStyle name="20% - Énfasis2 2 2 6 2 4 3" xfId="40191" xr:uid="{C82A8358-4D98-4D13-9D3F-2A12AC687DE0}"/>
    <cellStyle name="20% - Énfasis2 2 2 6 2 5" xfId="17028" xr:uid="{2BF88C0D-3884-4BBB-A66B-506964AC8210}"/>
    <cellStyle name="20% - Énfasis2 2 2 6 2 5 2" xfId="47912" xr:uid="{A9A74FCE-100F-406F-A053-FC004D5BFF87}"/>
    <cellStyle name="20% - Énfasis2 2 2 6 2 6" xfId="32470" xr:uid="{AF44F5D1-8EAE-4CF7-9F1A-44C19D46C705}"/>
    <cellStyle name="20% - Énfasis2 2 2 6 3" xfId="2551" xr:uid="{6E27FF75-0816-4022-BF1F-3111DC003F33}"/>
    <cellStyle name="20% - Énfasis2 2 2 6 3 2" xfId="6411" xr:uid="{F1DA92FF-B8EB-4E22-9B80-97848B0A2A5A}"/>
    <cellStyle name="20% - Énfasis2 2 2 6 3 2 2" xfId="14132" xr:uid="{7D49521D-48C1-40E1-8E0D-CA815AC03EC6}"/>
    <cellStyle name="20% - Énfasis2 2 2 6 3 2 2 2" xfId="29574" xr:uid="{C50E0761-D6E0-455E-9B9E-E07DB9585920}"/>
    <cellStyle name="20% - Énfasis2 2 2 6 3 2 2 2 2" xfId="60458" xr:uid="{0F70A412-72D0-4C36-8007-05280E992ED0}"/>
    <cellStyle name="20% - Énfasis2 2 2 6 3 2 2 3" xfId="45016" xr:uid="{7E687CBB-2B63-4686-BC8A-4566AB4937C4}"/>
    <cellStyle name="20% - Énfasis2 2 2 6 3 2 3" xfId="21853" xr:uid="{A083210F-8C43-424D-A5F3-615674F0EF28}"/>
    <cellStyle name="20% - Énfasis2 2 2 6 3 2 3 2" xfId="52737" xr:uid="{9AA1007A-4348-413A-A772-2DC5933778B4}"/>
    <cellStyle name="20% - Énfasis2 2 2 6 3 2 4" xfId="37295" xr:uid="{9538D798-1438-4F3F-A3F5-7D12A1285043}"/>
    <cellStyle name="20% - Énfasis2 2 2 6 3 3" xfId="10272" xr:uid="{5F39A4EA-C9B4-4E3D-8EC4-13354764FAEE}"/>
    <cellStyle name="20% - Énfasis2 2 2 6 3 3 2" xfId="25714" xr:uid="{8BD21DF5-0C84-4CD8-A618-B7C3ADAF6A2D}"/>
    <cellStyle name="20% - Énfasis2 2 2 6 3 3 2 2" xfId="56598" xr:uid="{FC6DC554-8B12-4FD2-B5AA-C5582939BC28}"/>
    <cellStyle name="20% - Énfasis2 2 2 6 3 3 3" xfId="41156" xr:uid="{F2C590B9-7514-485B-9941-892772B886DA}"/>
    <cellStyle name="20% - Énfasis2 2 2 6 3 4" xfId="17993" xr:uid="{6287D2F0-7AF6-4F53-BA2D-0E59C9C1B9F4}"/>
    <cellStyle name="20% - Énfasis2 2 2 6 3 4 2" xfId="48877" xr:uid="{871FC649-AE34-465D-A16D-D4FDB37111BB}"/>
    <cellStyle name="20% - Énfasis2 2 2 6 3 5" xfId="33435" xr:uid="{D650A472-8BD0-4AAF-9A2C-D9320CB44716}"/>
    <cellStyle name="20% - Énfasis2 2 2 6 4" xfId="4481" xr:uid="{2941D276-ACC8-4AA4-9C0F-526BD3CDDC39}"/>
    <cellStyle name="20% - Énfasis2 2 2 6 4 2" xfId="12202" xr:uid="{668A1C9D-900B-484E-80AE-0F775299FD4B}"/>
    <cellStyle name="20% - Énfasis2 2 2 6 4 2 2" xfId="27644" xr:uid="{57315859-1363-4990-B2DC-77EAABAE45BB}"/>
    <cellStyle name="20% - Énfasis2 2 2 6 4 2 2 2" xfId="58528" xr:uid="{8754756E-7532-4744-9EFA-8917B89F02D8}"/>
    <cellStyle name="20% - Énfasis2 2 2 6 4 2 3" xfId="43086" xr:uid="{7200D154-059B-4D7C-B72A-23796F65A99B}"/>
    <cellStyle name="20% - Énfasis2 2 2 6 4 3" xfId="19923" xr:uid="{E11220CF-5513-4799-A182-1A9855CEF791}"/>
    <cellStyle name="20% - Énfasis2 2 2 6 4 3 2" xfId="50807" xr:uid="{565F6DCF-C92D-49B0-80F0-2D8B3D2CB5D9}"/>
    <cellStyle name="20% - Énfasis2 2 2 6 4 4" xfId="35365" xr:uid="{302B4588-95E9-4D52-8090-017443F0E2C8}"/>
    <cellStyle name="20% - Énfasis2 2 2 6 5" xfId="8342" xr:uid="{183928E0-FA2B-4B94-A2F1-BAA85723909C}"/>
    <cellStyle name="20% - Énfasis2 2 2 6 5 2" xfId="23784" xr:uid="{96001A31-B277-41BD-9CEC-EF2CE8C5EF2F}"/>
    <cellStyle name="20% - Énfasis2 2 2 6 5 2 2" xfId="54668" xr:uid="{F6B30411-728C-4CAB-B47F-7274F06ED852}"/>
    <cellStyle name="20% - Énfasis2 2 2 6 5 3" xfId="39226" xr:uid="{FF38BB85-E3E1-4FF2-940D-052D04AEF9D1}"/>
    <cellStyle name="20% - Énfasis2 2 2 6 6" xfId="16063" xr:uid="{3EFC6F7F-86DC-4346-B639-4541F9F84CF3}"/>
    <cellStyle name="20% - Énfasis2 2 2 6 6 2" xfId="46947" xr:uid="{E32D3ABA-5501-4C87-A2DD-9E1F898B41B6}"/>
    <cellStyle name="20% - Énfasis2 2 2 6 7" xfId="31505" xr:uid="{B31DDB6C-3E7D-4D81-AF36-FA401A48C1A7}"/>
    <cellStyle name="20% - Énfasis2 2 2 7" xfId="1103" xr:uid="{E6E03817-B69E-4CDB-ADA5-B755BCC1F813}"/>
    <cellStyle name="20% - Énfasis2 2 2 7 2" xfId="3033" xr:uid="{DA0DFAA2-F049-46AD-B891-2C5981F6FC91}"/>
    <cellStyle name="20% - Énfasis2 2 2 7 2 2" xfId="6893" xr:uid="{C8EC6A53-D169-4280-8250-12D1DC6F46F3}"/>
    <cellStyle name="20% - Énfasis2 2 2 7 2 2 2" xfId="14614" xr:uid="{8B506EF9-1BE2-43AF-AD04-A95778C51CC7}"/>
    <cellStyle name="20% - Énfasis2 2 2 7 2 2 2 2" xfId="30056" xr:uid="{AB5EFD21-37FA-43FF-9477-D25218FB71D2}"/>
    <cellStyle name="20% - Énfasis2 2 2 7 2 2 2 2 2" xfId="60940" xr:uid="{F310AA84-1E58-4295-9008-0662E23EF5DA}"/>
    <cellStyle name="20% - Énfasis2 2 2 7 2 2 2 3" xfId="45498" xr:uid="{A01BC46F-8CFC-4228-B27E-65625EA2411E}"/>
    <cellStyle name="20% - Énfasis2 2 2 7 2 2 3" xfId="22335" xr:uid="{CFB82BA0-DE5F-4FE9-9999-6DC7021A884C}"/>
    <cellStyle name="20% - Énfasis2 2 2 7 2 2 3 2" xfId="53219" xr:uid="{7674B864-5FAC-45E3-B7CA-B29F882CD6B0}"/>
    <cellStyle name="20% - Énfasis2 2 2 7 2 2 4" xfId="37777" xr:uid="{D473229D-C242-4EB6-864D-7F64B934D0B1}"/>
    <cellStyle name="20% - Énfasis2 2 2 7 2 3" xfId="10754" xr:uid="{50A57F19-E664-4C4C-83F3-09CD2CF8B6D1}"/>
    <cellStyle name="20% - Énfasis2 2 2 7 2 3 2" xfId="26196" xr:uid="{BA51260C-D438-4A8D-A379-A30A1BA2B728}"/>
    <cellStyle name="20% - Énfasis2 2 2 7 2 3 2 2" xfId="57080" xr:uid="{E0E10309-493A-451F-90DC-61CA48216BCD}"/>
    <cellStyle name="20% - Énfasis2 2 2 7 2 3 3" xfId="41638" xr:uid="{B657E55A-BBEF-48AB-B625-3AF958AB0552}"/>
    <cellStyle name="20% - Énfasis2 2 2 7 2 4" xfId="18475" xr:uid="{4F799CDA-CBA9-48F3-9028-5D39E9959EB7}"/>
    <cellStyle name="20% - Énfasis2 2 2 7 2 4 2" xfId="49359" xr:uid="{72E0875E-AF76-4928-8ED8-57CE63E66F66}"/>
    <cellStyle name="20% - Énfasis2 2 2 7 2 5" xfId="33917" xr:uid="{BE9833CC-7DC6-44B2-8694-C627006433F7}"/>
    <cellStyle name="20% - Énfasis2 2 2 7 3" xfId="4963" xr:uid="{5D43A5E3-E185-4059-9708-538162718A4F}"/>
    <cellStyle name="20% - Énfasis2 2 2 7 3 2" xfId="12684" xr:uid="{A764AB4A-C404-4C7F-B5CB-4614605B1A30}"/>
    <cellStyle name="20% - Énfasis2 2 2 7 3 2 2" xfId="28126" xr:uid="{321CC474-EE39-4471-9D1B-DCD92174D669}"/>
    <cellStyle name="20% - Énfasis2 2 2 7 3 2 2 2" xfId="59010" xr:uid="{BBE15C1F-EC00-4B6B-BB38-12740F257E57}"/>
    <cellStyle name="20% - Énfasis2 2 2 7 3 2 3" xfId="43568" xr:uid="{774C58A8-5EBE-4954-8456-426E07FC9A92}"/>
    <cellStyle name="20% - Énfasis2 2 2 7 3 3" xfId="20405" xr:uid="{4B8F3A23-D49E-4C74-B708-2DA5EF4D9660}"/>
    <cellStyle name="20% - Énfasis2 2 2 7 3 3 2" xfId="51289" xr:uid="{FAA78B88-1EBE-4B9B-8FE9-E3F0D133B356}"/>
    <cellStyle name="20% - Énfasis2 2 2 7 3 4" xfId="35847" xr:uid="{E4436AC3-3B58-4850-8E2D-9A4FD81B0CBE}"/>
    <cellStyle name="20% - Énfasis2 2 2 7 4" xfId="8824" xr:uid="{18B8D6B0-ED4D-475D-952A-FDA137341B8D}"/>
    <cellStyle name="20% - Énfasis2 2 2 7 4 2" xfId="24266" xr:uid="{95355FBB-1E31-45D4-A151-DDBD528781CE}"/>
    <cellStyle name="20% - Énfasis2 2 2 7 4 2 2" xfId="55150" xr:uid="{4EAC95BC-BF73-41E2-818E-C50264FD131C}"/>
    <cellStyle name="20% - Énfasis2 2 2 7 4 3" xfId="39708" xr:uid="{EB47279A-973F-4BD0-B154-7707AB8BF972}"/>
    <cellStyle name="20% - Énfasis2 2 2 7 5" xfId="16545" xr:uid="{EF1375DE-F942-4749-AA5A-B0B73D4BD029}"/>
    <cellStyle name="20% - Énfasis2 2 2 7 5 2" xfId="47429" xr:uid="{15F12BA2-E6C8-4C3E-ABA4-85E213406F6C}"/>
    <cellStyle name="20% - Énfasis2 2 2 7 6" xfId="31987" xr:uid="{E7EEA8FC-0A02-4E2E-BA36-8A757CD57F18}"/>
    <cellStyle name="20% - Énfasis2 2 2 8" xfId="2068" xr:uid="{9CAF1D0F-CFC2-4155-9626-A5348C4830F9}"/>
    <cellStyle name="20% - Énfasis2 2 2 8 2" xfId="5928" xr:uid="{256A527B-4505-4282-8B09-3440A45BC2A6}"/>
    <cellStyle name="20% - Énfasis2 2 2 8 2 2" xfId="13649" xr:uid="{7943D9E2-F26C-4A85-AEE5-AD9FAB4DAC19}"/>
    <cellStyle name="20% - Énfasis2 2 2 8 2 2 2" xfId="29091" xr:uid="{E8ABD2E4-656C-4143-BDB8-A78A7C5E6E07}"/>
    <cellStyle name="20% - Énfasis2 2 2 8 2 2 2 2" xfId="59975" xr:uid="{D6A91246-B3CD-42D5-AE3C-3ECEAB4CDA5B}"/>
    <cellStyle name="20% - Énfasis2 2 2 8 2 2 3" xfId="44533" xr:uid="{5D32584A-C31E-4AD3-B79D-8DA1560E2588}"/>
    <cellStyle name="20% - Énfasis2 2 2 8 2 3" xfId="21370" xr:uid="{4FACA50E-D5D8-4A27-8FE8-8E316AE37DF8}"/>
    <cellStyle name="20% - Énfasis2 2 2 8 2 3 2" xfId="52254" xr:uid="{28AE8D94-99BA-488C-B1E7-B7EB08241689}"/>
    <cellStyle name="20% - Énfasis2 2 2 8 2 4" xfId="36812" xr:uid="{D90FE043-0199-4744-BB11-44B7EA64988F}"/>
    <cellStyle name="20% - Énfasis2 2 2 8 3" xfId="9789" xr:uid="{0ADE09BC-B669-4218-B53D-D06221C9F423}"/>
    <cellStyle name="20% - Énfasis2 2 2 8 3 2" xfId="25231" xr:uid="{EE591393-BCB6-43FE-B41D-494ABB6B37BA}"/>
    <cellStyle name="20% - Énfasis2 2 2 8 3 2 2" xfId="56115" xr:uid="{9FF1D2E5-5ACE-4BB5-88D3-63C6A88A092D}"/>
    <cellStyle name="20% - Énfasis2 2 2 8 3 3" xfId="40673" xr:uid="{E869F550-5447-4B1C-BD0B-90C755AE9118}"/>
    <cellStyle name="20% - Énfasis2 2 2 8 4" xfId="17510" xr:uid="{696B6839-95AB-45D9-AFB4-EEC08F34FFE8}"/>
    <cellStyle name="20% - Énfasis2 2 2 8 4 2" xfId="48394" xr:uid="{5D5553F5-028E-40E5-83B2-77BA2C9D2839}"/>
    <cellStyle name="20% - Énfasis2 2 2 8 5" xfId="32952" xr:uid="{E26772C5-0FB9-4BC6-9D28-C341DD5E5958}"/>
    <cellStyle name="20% - Énfasis2 2 2 9" xfId="3998" xr:uid="{599819D1-FDD5-46E9-8760-F85977034A70}"/>
    <cellStyle name="20% - Énfasis2 2 2 9 2" xfId="11719" xr:uid="{5FB12B45-6DFF-4B30-8A99-95BB15270645}"/>
    <cellStyle name="20% - Énfasis2 2 2 9 2 2" xfId="27161" xr:uid="{6513C011-CBD7-4BFE-860F-610049F15F95}"/>
    <cellStyle name="20% - Énfasis2 2 2 9 2 2 2" xfId="58045" xr:uid="{905020C8-F57D-4CD8-8A3E-EDC1373FC379}"/>
    <cellStyle name="20% - Énfasis2 2 2 9 2 3" xfId="42603" xr:uid="{69714F1A-DB53-476D-98AD-509E948FC8C8}"/>
    <cellStyle name="20% - Énfasis2 2 2 9 3" xfId="19440" xr:uid="{ED843430-34D4-41B2-8601-1D20591BC5BA}"/>
    <cellStyle name="20% - Énfasis2 2 2 9 3 2" xfId="50324" xr:uid="{CF762647-B5C5-4617-A496-1C310926DE87}"/>
    <cellStyle name="20% - Énfasis2 2 2 9 4" xfId="34882" xr:uid="{9FC2429F-3CC3-4763-BFE6-E0DE631FFB45}"/>
    <cellStyle name="20% - Énfasis2 2 3" xfId="62" xr:uid="{07A60575-AAFD-42F9-BA17-BC1EC227D94F}"/>
    <cellStyle name="20% - Énfasis2 2 3 10" xfId="31025" xr:uid="{A8E977E3-986B-44FE-AB79-19CC19D10F75}"/>
    <cellStyle name="20% - Énfasis2 2 3 2" xfId="290" xr:uid="{4177BB7C-8C43-4DE7-B871-1DC4D1CA4B5A}"/>
    <cellStyle name="20% - Énfasis2 2 3 2 2" xfId="533" xr:uid="{80D6F096-865C-4DA9-B6C2-C6E0AC19A17E}"/>
    <cellStyle name="20% - Énfasis2 2 3 2 2 2" xfId="1016" xr:uid="{B68CB3A0-EC00-4DCB-B197-6C573CFCCF35}"/>
    <cellStyle name="20% - Énfasis2 2 3 2 2 2 2" xfId="1981" xr:uid="{EAEC39BD-3CAA-4458-A126-23FD2274AC75}"/>
    <cellStyle name="20% - Énfasis2 2 3 2 2 2 2 2" xfId="3911" xr:uid="{BC66FDB9-6921-4698-A513-DFF13408266E}"/>
    <cellStyle name="20% - Énfasis2 2 3 2 2 2 2 2 2" xfId="7771" xr:uid="{7DB624F2-8B7A-436F-B790-0ADB568C6F9D}"/>
    <cellStyle name="20% - Énfasis2 2 3 2 2 2 2 2 2 2" xfId="15492" xr:uid="{434EF14D-927D-4B0F-9835-A2A71024A9A9}"/>
    <cellStyle name="20% - Énfasis2 2 3 2 2 2 2 2 2 2 2" xfId="30934" xr:uid="{C208B702-30C1-445B-9409-5D38A3FBC3BD}"/>
    <cellStyle name="20% - Énfasis2 2 3 2 2 2 2 2 2 2 2 2" xfId="61818" xr:uid="{9202119D-AEFE-4C1D-A71A-03659C29ED7D}"/>
    <cellStyle name="20% - Énfasis2 2 3 2 2 2 2 2 2 2 3" xfId="46376" xr:uid="{152D065C-C793-4B12-A985-226406CCFFE0}"/>
    <cellStyle name="20% - Énfasis2 2 3 2 2 2 2 2 2 3" xfId="23213" xr:uid="{427A4C62-F483-4A34-9781-7B4C8197AC10}"/>
    <cellStyle name="20% - Énfasis2 2 3 2 2 2 2 2 2 3 2" xfId="54097" xr:uid="{D035E114-32D6-413C-AA79-E7C631B49573}"/>
    <cellStyle name="20% - Énfasis2 2 3 2 2 2 2 2 2 4" xfId="38655" xr:uid="{9C5249C6-AE80-451B-891F-4EF4DCA46E2F}"/>
    <cellStyle name="20% - Énfasis2 2 3 2 2 2 2 2 3" xfId="11632" xr:uid="{30AAB927-5076-4DA4-AAB7-4F6489044F1B}"/>
    <cellStyle name="20% - Énfasis2 2 3 2 2 2 2 2 3 2" xfId="27074" xr:uid="{150FE7C2-1B8B-441C-8C55-79361A10F9F9}"/>
    <cellStyle name="20% - Énfasis2 2 3 2 2 2 2 2 3 2 2" xfId="57958" xr:uid="{2FD33471-1125-4D9D-AABE-611DB77ACF2F}"/>
    <cellStyle name="20% - Énfasis2 2 3 2 2 2 2 2 3 3" xfId="42516" xr:uid="{C1A0076C-5623-4EB4-867B-6952ABCF016B}"/>
    <cellStyle name="20% - Énfasis2 2 3 2 2 2 2 2 4" xfId="19353" xr:uid="{E87C4899-3444-4A4A-BA5C-C14B5728A3B0}"/>
    <cellStyle name="20% - Énfasis2 2 3 2 2 2 2 2 4 2" xfId="50237" xr:uid="{64C75D67-8F52-4FC7-B4A9-87586CC492C4}"/>
    <cellStyle name="20% - Énfasis2 2 3 2 2 2 2 2 5" xfId="34795" xr:uid="{8B7780DD-0527-4EE3-83A9-4AF77F8B69E4}"/>
    <cellStyle name="20% - Énfasis2 2 3 2 2 2 2 3" xfId="5841" xr:uid="{33C4521D-510D-4268-99C8-1668A81890C3}"/>
    <cellStyle name="20% - Énfasis2 2 3 2 2 2 2 3 2" xfId="13562" xr:uid="{5E8D8AC1-6FD0-4B8E-A43C-CC0C42787A9A}"/>
    <cellStyle name="20% - Énfasis2 2 3 2 2 2 2 3 2 2" xfId="29004" xr:uid="{0F61630A-761E-46E3-8565-29A410D640A5}"/>
    <cellStyle name="20% - Énfasis2 2 3 2 2 2 2 3 2 2 2" xfId="59888" xr:uid="{C768C6B1-083A-4088-B5CB-C00ABF2CD1B0}"/>
    <cellStyle name="20% - Énfasis2 2 3 2 2 2 2 3 2 3" xfId="44446" xr:uid="{821307DB-127E-4754-9577-3ACD005DEE04}"/>
    <cellStyle name="20% - Énfasis2 2 3 2 2 2 2 3 3" xfId="21283" xr:uid="{91D5C1EE-C24F-4424-B649-D64CCF62085A}"/>
    <cellStyle name="20% - Énfasis2 2 3 2 2 2 2 3 3 2" xfId="52167" xr:uid="{FD07B589-A277-4260-BF04-6DC19E6D1FDB}"/>
    <cellStyle name="20% - Énfasis2 2 3 2 2 2 2 3 4" xfId="36725" xr:uid="{BE60493F-E5E2-443B-B96A-24591DB609D9}"/>
    <cellStyle name="20% - Énfasis2 2 3 2 2 2 2 4" xfId="9702" xr:uid="{6FEA4F46-4157-4821-8EF7-0AF1E3DC8BF1}"/>
    <cellStyle name="20% - Énfasis2 2 3 2 2 2 2 4 2" xfId="25144" xr:uid="{60960200-6B72-4C80-95C6-08E820E01AB5}"/>
    <cellStyle name="20% - Énfasis2 2 3 2 2 2 2 4 2 2" xfId="56028" xr:uid="{2924F38E-6DF7-43CB-98C6-63CC52E7D67B}"/>
    <cellStyle name="20% - Énfasis2 2 3 2 2 2 2 4 3" xfId="40586" xr:uid="{212B65E5-B3E5-4F36-8292-7B4FBD64C9E2}"/>
    <cellStyle name="20% - Énfasis2 2 3 2 2 2 2 5" xfId="17423" xr:uid="{DA0E75A2-D248-47C3-929D-34DBC3610D45}"/>
    <cellStyle name="20% - Énfasis2 2 3 2 2 2 2 5 2" xfId="48307" xr:uid="{FCE57096-B88E-4AC3-8204-F610F2D8A49B}"/>
    <cellStyle name="20% - Énfasis2 2 3 2 2 2 2 6" xfId="32865" xr:uid="{1EBAEA82-60FC-439A-8751-D16F91CE9DA6}"/>
    <cellStyle name="20% - Énfasis2 2 3 2 2 2 3" xfId="2946" xr:uid="{1319B9F4-4BA2-41E4-B772-48FC54EE1FCA}"/>
    <cellStyle name="20% - Énfasis2 2 3 2 2 2 3 2" xfId="6806" xr:uid="{72882FDA-C8D5-4F71-B65F-FA01E6F47D8E}"/>
    <cellStyle name="20% - Énfasis2 2 3 2 2 2 3 2 2" xfId="14527" xr:uid="{AB405347-5991-46E9-AC92-581FF7230692}"/>
    <cellStyle name="20% - Énfasis2 2 3 2 2 2 3 2 2 2" xfId="29969" xr:uid="{5ADA05EC-E854-4EF6-950F-171F60661500}"/>
    <cellStyle name="20% - Énfasis2 2 3 2 2 2 3 2 2 2 2" xfId="60853" xr:uid="{E8E35420-2FED-4947-A91E-5E5FACE07947}"/>
    <cellStyle name="20% - Énfasis2 2 3 2 2 2 3 2 2 3" xfId="45411" xr:uid="{AAAD11AA-1A32-42AF-98FC-A4D49D267301}"/>
    <cellStyle name="20% - Énfasis2 2 3 2 2 2 3 2 3" xfId="22248" xr:uid="{84B8B43F-4601-4855-A36F-A98B48DF6079}"/>
    <cellStyle name="20% - Énfasis2 2 3 2 2 2 3 2 3 2" xfId="53132" xr:uid="{C1D00872-596A-4FA2-A885-17A669D15531}"/>
    <cellStyle name="20% - Énfasis2 2 3 2 2 2 3 2 4" xfId="37690" xr:uid="{1DD19528-25EB-4E23-B27B-D460D5BBF8CA}"/>
    <cellStyle name="20% - Énfasis2 2 3 2 2 2 3 3" xfId="10667" xr:uid="{C7941715-140F-4EA1-BE8D-E73913B75632}"/>
    <cellStyle name="20% - Énfasis2 2 3 2 2 2 3 3 2" xfId="26109" xr:uid="{FF56ED61-7F48-4A80-B5B0-207DC07FA4BE}"/>
    <cellStyle name="20% - Énfasis2 2 3 2 2 2 3 3 2 2" xfId="56993" xr:uid="{3E3B6744-1B17-4001-97E2-E75B5AFD6866}"/>
    <cellStyle name="20% - Énfasis2 2 3 2 2 2 3 3 3" xfId="41551" xr:uid="{A99C8EBF-CDD5-4CC0-BDE4-6C028E92B1FA}"/>
    <cellStyle name="20% - Énfasis2 2 3 2 2 2 3 4" xfId="18388" xr:uid="{B1EC1632-7102-42D1-85BF-2C8EE5B80DB2}"/>
    <cellStyle name="20% - Énfasis2 2 3 2 2 2 3 4 2" xfId="49272" xr:uid="{6CE01C58-BB44-4794-873C-A3576EB051D6}"/>
    <cellStyle name="20% - Énfasis2 2 3 2 2 2 3 5" xfId="33830" xr:uid="{4C9874CE-9516-49E0-B393-CF1EED901CCD}"/>
    <cellStyle name="20% - Énfasis2 2 3 2 2 2 4" xfId="4876" xr:uid="{6CF97114-82E0-48FA-A642-077AAF2B8E3D}"/>
    <cellStyle name="20% - Énfasis2 2 3 2 2 2 4 2" xfId="12597" xr:uid="{5677E510-61E1-4982-B1C2-62C0632E2DFB}"/>
    <cellStyle name="20% - Énfasis2 2 3 2 2 2 4 2 2" xfId="28039" xr:uid="{CBF675ED-8062-4B4B-AF6E-40236BC1C846}"/>
    <cellStyle name="20% - Énfasis2 2 3 2 2 2 4 2 2 2" xfId="58923" xr:uid="{1F7608ED-75FC-4C6D-8528-AEB96D292054}"/>
    <cellStyle name="20% - Énfasis2 2 3 2 2 2 4 2 3" xfId="43481" xr:uid="{9372D219-4890-4D3F-BEA4-0A763E75A765}"/>
    <cellStyle name="20% - Énfasis2 2 3 2 2 2 4 3" xfId="20318" xr:uid="{5AB39FEB-964D-4882-8715-261BCD611CFF}"/>
    <cellStyle name="20% - Énfasis2 2 3 2 2 2 4 3 2" xfId="51202" xr:uid="{36316B00-090B-44D0-8232-AA0BC224B758}"/>
    <cellStyle name="20% - Énfasis2 2 3 2 2 2 4 4" xfId="35760" xr:uid="{AB255024-D3B9-4903-B1DD-23484B97B405}"/>
    <cellStyle name="20% - Énfasis2 2 3 2 2 2 5" xfId="8737" xr:uid="{DAAB50ED-0B25-499B-9B6F-B0ACB8A94C2A}"/>
    <cellStyle name="20% - Énfasis2 2 3 2 2 2 5 2" xfId="24179" xr:uid="{61DAF6B6-F4DF-4BF2-8B64-C54244009233}"/>
    <cellStyle name="20% - Énfasis2 2 3 2 2 2 5 2 2" xfId="55063" xr:uid="{3FE7AA47-8F56-4515-92FD-350072EF89E3}"/>
    <cellStyle name="20% - Énfasis2 2 3 2 2 2 5 3" xfId="39621" xr:uid="{9F3F8D16-79CB-4CF0-AC6B-756720CC26AB}"/>
    <cellStyle name="20% - Énfasis2 2 3 2 2 2 6" xfId="16458" xr:uid="{2292E34F-CC24-43FA-AF97-2A4A1363C6BA}"/>
    <cellStyle name="20% - Énfasis2 2 3 2 2 2 6 2" xfId="47342" xr:uid="{2DB58FCA-6388-453D-9D35-75030B9D1AF7}"/>
    <cellStyle name="20% - Énfasis2 2 3 2 2 2 7" xfId="31900" xr:uid="{025C364B-203D-4600-B3D5-CA8C37E9B295}"/>
    <cellStyle name="20% - Énfasis2 2 3 2 2 3" xfId="1498" xr:uid="{78F48CF3-B66C-413D-A793-8907E66127B5}"/>
    <cellStyle name="20% - Énfasis2 2 3 2 2 3 2" xfId="3428" xr:uid="{6C822A60-EC73-4C5C-A7C8-4AF87C917D23}"/>
    <cellStyle name="20% - Énfasis2 2 3 2 2 3 2 2" xfId="7288" xr:uid="{55D00409-8FE8-4EF5-B5EC-8E9510B45E45}"/>
    <cellStyle name="20% - Énfasis2 2 3 2 2 3 2 2 2" xfId="15009" xr:uid="{DBBB7035-BE0A-4828-842B-B64D99564B71}"/>
    <cellStyle name="20% - Énfasis2 2 3 2 2 3 2 2 2 2" xfId="30451" xr:uid="{7504F759-4937-42E8-8DBA-74B5F58BB283}"/>
    <cellStyle name="20% - Énfasis2 2 3 2 2 3 2 2 2 2 2" xfId="61335" xr:uid="{93EC4561-1F49-4628-997B-23BAE21FCCC4}"/>
    <cellStyle name="20% - Énfasis2 2 3 2 2 3 2 2 2 3" xfId="45893" xr:uid="{16B0CDFE-9851-42B2-A4CB-8C83AAC6996F}"/>
    <cellStyle name="20% - Énfasis2 2 3 2 2 3 2 2 3" xfId="22730" xr:uid="{7F55FC43-DEC6-4DED-8CA6-B35D2823E1B9}"/>
    <cellStyle name="20% - Énfasis2 2 3 2 2 3 2 2 3 2" xfId="53614" xr:uid="{2BC5A186-693E-4AF6-B80A-BF5846595BF8}"/>
    <cellStyle name="20% - Énfasis2 2 3 2 2 3 2 2 4" xfId="38172" xr:uid="{37C6FF5A-E0A3-417F-8AFA-419679ABF9F8}"/>
    <cellStyle name="20% - Énfasis2 2 3 2 2 3 2 3" xfId="11149" xr:uid="{D13BF344-E45C-41A7-9FAD-EB9AA03DA1D3}"/>
    <cellStyle name="20% - Énfasis2 2 3 2 2 3 2 3 2" xfId="26591" xr:uid="{7A3AF002-44E6-4642-9706-DE4E0D895820}"/>
    <cellStyle name="20% - Énfasis2 2 3 2 2 3 2 3 2 2" xfId="57475" xr:uid="{5A0A0ACA-7ABC-479B-B124-6EDC49EE24D6}"/>
    <cellStyle name="20% - Énfasis2 2 3 2 2 3 2 3 3" xfId="42033" xr:uid="{863DC786-6326-47D7-A3C9-54BCE148720F}"/>
    <cellStyle name="20% - Énfasis2 2 3 2 2 3 2 4" xfId="18870" xr:uid="{E152F6D6-8D8C-4ACC-8CA1-CE1E1694180A}"/>
    <cellStyle name="20% - Énfasis2 2 3 2 2 3 2 4 2" xfId="49754" xr:uid="{6E9D2DFC-42DC-471B-8991-61D325114BCB}"/>
    <cellStyle name="20% - Énfasis2 2 3 2 2 3 2 5" xfId="34312" xr:uid="{37C0C6A8-8260-4624-9093-A03FB504C4A9}"/>
    <cellStyle name="20% - Énfasis2 2 3 2 2 3 3" xfId="5358" xr:uid="{1816498F-C083-4379-841A-FDC3FCE81500}"/>
    <cellStyle name="20% - Énfasis2 2 3 2 2 3 3 2" xfId="13079" xr:uid="{80681636-F80C-4CC1-92EF-E7EE4F90DD06}"/>
    <cellStyle name="20% - Énfasis2 2 3 2 2 3 3 2 2" xfId="28521" xr:uid="{9D498FB6-B913-4C7F-9A5F-DA85D8A81AA6}"/>
    <cellStyle name="20% - Énfasis2 2 3 2 2 3 3 2 2 2" xfId="59405" xr:uid="{C2353DC3-262B-491A-8649-C9F38FC1A79D}"/>
    <cellStyle name="20% - Énfasis2 2 3 2 2 3 3 2 3" xfId="43963" xr:uid="{9E3007C0-79F6-4473-899C-853928C9E7C4}"/>
    <cellStyle name="20% - Énfasis2 2 3 2 2 3 3 3" xfId="20800" xr:uid="{3733BDC2-C421-4CCF-A54A-6DE3F62D7659}"/>
    <cellStyle name="20% - Énfasis2 2 3 2 2 3 3 3 2" xfId="51684" xr:uid="{5C7D2353-801C-47AC-9571-31C5A854AB5A}"/>
    <cellStyle name="20% - Énfasis2 2 3 2 2 3 3 4" xfId="36242" xr:uid="{92E44362-5021-467A-BD02-535BCDD72EDC}"/>
    <cellStyle name="20% - Énfasis2 2 3 2 2 3 4" xfId="9219" xr:uid="{51B428AF-313C-4FDF-9841-7F1AC91E1424}"/>
    <cellStyle name="20% - Énfasis2 2 3 2 2 3 4 2" xfId="24661" xr:uid="{243CBF83-76E0-4063-A15E-FCCA75A1C7A4}"/>
    <cellStyle name="20% - Énfasis2 2 3 2 2 3 4 2 2" xfId="55545" xr:uid="{A980959E-7F54-47DC-92B0-7EDB4CEF5793}"/>
    <cellStyle name="20% - Énfasis2 2 3 2 2 3 4 3" xfId="40103" xr:uid="{AF707F5F-146E-42B4-AAF5-1BD41F5CF918}"/>
    <cellStyle name="20% - Énfasis2 2 3 2 2 3 5" xfId="16940" xr:uid="{E452273B-AFD9-43DF-8DAE-D36B97C75BCC}"/>
    <cellStyle name="20% - Énfasis2 2 3 2 2 3 5 2" xfId="47824" xr:uid="{EFAB9EBB-00E0-460A-949B-67AE3562DB2A}"/>
    <cellStyle name="20% - Énfasis2 2 3 2 2 3 6" xfId="32382" xr:uid="{CBD673AD-1A78-45D1-984B-80EAE669017B}"/>
    <cellStyle name="20% - Énfasis2 2 3 2 2 4" xfId="2463" xr:uid="{18D7DCDA-84ED-49E5-9EEA-C029DA65ADB0}"/>
    <cellStyle name="20% - Énfasis2 2 3 2 2 4 2" xfId="6323" xr:uid="{FCCBE97C-E788-4B84-A4FA-581DA2458F20}"/>
    <cellStyle name="20% - Énfasis2 2 3 2 2 4 2 2" xfId="14044" xr:uid="{644F52B9-8B11-4D84-A819-CE5CEF3D1C74}"/>
    <cellStyle name="20% - Énfasis2 2 3 2 2 4 2 2 2" xfId="29486" xr:uid="{2B47385F-0CC5-4D32-9470-A53C044B7929}"/>
    <cellStyle name="20% - Énfasis2 2 3 2 2 4 2 2 2 2" xfId="60370" xr:uid="{7E74586A-7764-4ED5-A5D9-472677C64B20}"/>
    <cellStyle name="20% - Énfasis2 2 3 2 2 4 2 2 3" xfId="44928" xr:uid="{1208CFF5-05D1-4383-8E22-72461A459FB7}"/>
    <cellStyle name="20% - Énfasis2 2 3 2 2 4 2 3" xfId="21765" xr:uid="{F393527F-12A6-4257-97AE-E2083398DA1D}"/>
    <cellStyle name="20% - Énfasis2 2 3 2 2 4 2 3 2" xfId="52649" xr:uid="{C6E4581B-C15E-4D4B-89C9-74039211BB16}"/>
    <cellStyle name="20% - Énfasis2 2 3 2 2 4 2 4" xfId="37207" xr:uid="{7AAF591C-3EF1-4963-9884-E6ED9D39EFCD}"/>
    <cellStyle name="20% - Énfasis2 2 3 2 2 4 3" xfId="10184" xr:uid="{50E24758-810F-4674-A36A-37AEC9AF985E}"/>
    <cellStyle name="20% - Énfasis2 2 3 2 2 4 3 2" xfId="25626" xr:uid="{B11F6886-D3A9-4E00-A580-B6B65DF85487}"/>
    <cellStyle name="20% - Énfasis2 2 3 2 2 4 3 2 2" xfId="56510" xr:uid="{1597507E-3AA2-4C1C-A59F-2596DDA299D2}"/>
    <cellStyle name="20% - Énfasis2 2 3 2 2 4 3 3" xfId="41068" xr:uid="{D7462D88-1D7D-44C1-B2BE-1CFAE4E208B0}"/>
    <cellStyle name="20% - Énfasis2 2 3 2 2 4 4" xfId="17905" xr:uid="{AA8FB704-C20B-4868-9E92-EBBB636A95D2}"/>
    <cellStyle name="20% - Énfasis2 2 3 2 2 4 4 2" xfId="48789" xr:uid="{6BE76EB5-F000-4CA8-A423-BDFEF198FA04}"/>
    <cellStyle name="20% - Énfasis2 2 3 2 2 4 5" xfId="33347" xr:uid="{15E9F650-4B63-4429-B647-6D3C5BCBC9C6}"/>
    <cellStyle name="20% - Énfasis2 2 3 2 2 5" xfId="4393" xr:uid="{E1B9365D-9A0A-46F5-93CE-89D9A3B4181A}"/>
    <cellStyle name="20% - Énfasis2 2 3 2 2 5 2" xfId="12114" xr:uid="{D8AFD4B6-E182-4939-BE99-3AA4E688831D}"/>
    <cellStyle name="20% - Énfasis2 2 3 2 2 5 2 2" xfId="27556" xr:uid="{84F32CBD-945F-4264-84DD-3171D6A406CE}"/>
    <cellStyle name="20% - Énfasis2 2 3 2 2 5 2 2 2" xfId="58440" xr:uid="{85CE1786-E474-4BB5-A72E-94D170386F31}"/>
    <cellStyle name="20% - Énfasis2 2 3 2 2 5 2 3" xfId="42998" xr:uid="{70E75479-9625-4459-A291-82C46EABF8A1}"/>
    <cellStyle name="20% - Énfasis2 2 3 2 2 5 3" xfId="19835" xr:uid="{1C97990A-A2A9-4007-892A-DD7302B43CDA}"/>
    <cellStyle name="20% - Énfasis2 2 3 2 2 5 3 2" xfId="50719" xr:uid="{836C1BA7-3CCA-4D9F-A2A7-99D4C813676C}"/>
    <cellStyle name="20% - Énfasis2 2 3 2 2 5 4" xfId="35277" xr:uid="{2C2F9216-0F0E-4E92-BB37-C7672CA565D0}"/>
    <cellStyle name="20% - Énfasis2 2 3 2 2 6" xfId="8254" xr:uid="{60FC3B20-50F6-488B-876B-4AAA5BCD6959}"/>
    <cellStyle name="20% - Énfasis2 2 3 2 2 6 2" xfId="23696" xr:uid="{A9F6800D-CFCF-4F36-9E88-FF270507C906}"/>
    <cellStyle name="20% - Énfasis2 2 3 2 2 6 2 2" xfId="54580" xr:uid="{BCE8EA30-EC68-4391-8C3B-623F79F2BE20}"/>
    <cellStyle name="20% - Énfasis2 2 3 2 2 6 3" xfId="39138" xr:uid="{B854DB66-8D8F-411C-B849-17F9585A85E9}"/>
    <cellStyle name="20% - Énfasis2 2 3 2 2 7" xfId="15975" xr:uid="{65448F77-E805-463D-8320-D703B87640C8}"/>
    <cellStyle name="20% - Énfasis2 2 3 2 2 7 2" xfId="46859" xr:uid="{2D7E7CDC-66A9-49EA-9D5C-844BB79C06F4}"/>
    <cellStyle name="20% - Énfasis2 2 3 2 2 8" xfId="31417" xr:uid="{40044B9C-56E2-49E6-A85B-0F2FA40F1151}"/>
    <cellStyle name="20% - Énfasis2 2 3 2 3" xfId="775" xr:uid="{91FAAC73-9A07-4A2C-8968-3312E0254A27}"/>
    <cellStyle name="20% - Énfasis2 2 3 2 3 2" xfId="1740" xr:uid="{0DDC579B-94B1-4153-A346-466DAE92D1C8}"/>
    <cellStyle name="20% - Énfasis2 2 3 2 3 2 2" xfId="3670" xr:uid="{64A620CA-F036-454E-A0D6-B675ED3CC3DE}"/>
    <cellStyle name="20% - Énfasis2 2 3 2 3 2 2 2" xfId="7530" xr:uid="{1574A980-21EB-4981-8D60-5424C54CC4B2}"/>
    <cellStyle name="20% - Énfasis2 2 3 2 3 2 2 2 2" xfId="15251" xr:uid="{0774BB87-6F96-4208-8C24-3F0EC7C694F1}"/>
    <cellStyle name="20% - Énfasis2 2 3 2 3 2 2 2 2 2" xfId="30693" xr:uid="{CE912974-84FE-47A5-B0B0-6CAE73D9C09B}"/>
    <cellStyle name="20% - Énfasis2 2 3 2 3 2 2 2 2 2 2" xfId="61577" xr:uid="{78F1881D-6EE6-47D6-B704-1C9A39186772}"/>
    <cellStyle name="20% - Énfasis2 2 3 2 3 2 2 2 2 3" xfId="46135" xr:uid="{38D05DD9-B32D-449D-8CD1-28EA41064CB6}"/>
    <cellStyle name="20% - Énfasis2 2 3 2 3 2 2 2 3" xfId="22972" xr:uid="{9EAC731F-4035-4173-A90A-F2CFA8DF743F}"/>
    <cellStyle name="20% - Énfasis2 2 3 2 3 2 2 2 3 2" xfId="53856" xr:uid="{C4BACF7B-F07E-4525-945E-D16094CF25DD}"/>
    <cellStyle name="20% - Énfasis2 2 3 2 3 2 2 2 4" xfId="38414" xr:uid="{3E47261D-966F-4DA2-A4B8-0F144D53A650}"/>
    <cellStyle name="20% - Énfasis2 2 3 2 3 2 2 3" xfId="11391" xr:uid="{679EA7FA-4377-4D27-B2E1-F59A70734E8E}"/>
    <cellStyle name="20% - Énfasis2 2 3 2 3 2 2 3 2" xfId="26833" xr:uid="{C676E09C-C325-4195-A7E0-7EFCD08020D4}"/>
    <cellStyle name="20% - Énfasis2 2 3 2 3 2 2 3 2 2" xfId="57717" xr:uid="{2197F18C-319C-47CC-B869-F44D08E778BF}"/>
    <cellStyle name="20% - Énfasis2 2 3 2 3 2 2 3 3" xfId="42275" xr:uid="{253A4479-8FE9-47C1-84B6-75DD1EEE2848}"/>
    <cellStyle name="20% - Énfasis2 2 3 2 3 2 2 4" xfId="19112" xr:uid="{DD95E173-6ED0-4E67-AECB-398C8A67802E}"/>
    <cellStyle name="20% - Énfasis2 2 3 2 3 2 2 4 2" xfId="49996" xr:uid="{4BBF30B8-E765-45D6-8038-110E15A41FE8}"/>
    <cellStyle name="20% - Énfasis2 2 3 2 3 2 2 5" xfId="34554" xr:uid="{758F980D-D280-4F56-9355-E96503D84CF9}"/>
    <cellStyle name="20% - Énfasis2 2 3 2 3 2 3" xfId="5600" xr:uid="{1985C313-42C6-41E6-B17D-9D3879ABAD46}"/>
    <cellStyle name="20% - Énfasis2 2 3 2 3 2 3 2" xfId="13321" xr:uid="{C0EF0F2F-8CAA-41E9-8682-4957E5A19F51}"/>
    <cellStyle name="20% - Énfasis2 2 3 2 3 2 3 2 2" xfId="28763" xr:uid="{7340D95E-0AA9-449C-8820-5BE321B66584}"/>
    <cellStyle name="20% - Énfasis2 2 3 2 3 2 3 2 2 2" xfId="59647" xr:uid="{E8CF0400-ED90-4E7D-8A60-A25A56629892}"/>
    <cellStyle name="20% - Énfasis2 2 3 2 3 2 3 2 3" xfId="44205" xr:uid="{0A6D7C3D-8908-4C97-BBEB-78D26800DD3B}"/>
    <cellStyle name="20% - Énfasis2 2 3 2 3 2 3 3" xfId="21042" xr:uid="{31C3A2FA-71D7-4D1B-88EB-35782C9FB638}"/>
    <cellStyle name="20% - Énfasis2 2 3 2 3 2 3 3 2" xfId="51926" xr:uid="{3486C34C-B603-472C-BBDF-8DEE9509F2E3}"/>
    <cellStyle name="20% - Énfasis2 2 3 2 3 2 3 4" xfId="36484" xr:uid="{E92AE048-472C-4730-95AF-EA046447AD23}"/>
    <cellStyle name="20% - Énfasis2 2 3 2 3 2 4" xfId="9461" xr:uid="{8098909B-85AC-4BCD-BCC1-0085FDE90189}"/>
    <cellStyle name="20% - Énfasis2 2 3 2 3 2 4 2" xfId="24903" xr:uid="{D9A972DA-8691-410D-A898-7EF6B160346C}"/>
    <cellStyle name="20% - Énfasis2 2 3 2 3 2 4 2 2" xfId="55787" xr:uid="{30DCE376-E368-4E93-B333-9C8DCABE0F20}"/>
    <cellStyle name="20% - Énfasis2 2 3 2 3 2 4 3" xfId="40345" xr:uid="{9D29EE22-549E-458A-8BF7-6BE4E3DF38BD}"/>
    <cellStyle name="20% - Énfasis2 2 3 2 3 2 5" xfId="17182" xr:uid="{FC1A1998-1241-4C68-958B-F52016A024A9}"/>
    <cellStyle name="20% - Énfasis2 2 3 2 3 2 5 2" xfId="48066" xr:uid="{BCA5B8B5-2D4E-489B-8252-428302EBDD06}"/>
    <cellStyle name="20% - Énfasis2 2 3 2 3 2 6" xfId="32624" xr:uid="{5EDCBAA9-795A-44DB-BBD8-D80CA15E680E}"/>
    <cellStyle name="20% - Énfasis2 2 3 2 3 3" xfId="2705" xr:uid="{614DDDF7-8D30-43EB-A57E-2B2ACB10A687}"/>
    <cellStyle name="20% - Énfasis2 2 3 2 3 3 2" xfId="6565" xr:uid="{AFA799BF-61B7-46F9-9F29-0B9E5B0141DD}"/>
    <cellStyle name="20% - Énfasis2 2 3 2 3 3 2 2" xfId="14286" xr:uid="{8F150566-70C0-4C71-8705-FE763406FC44}"/>
    <cellStyle name="20% - Énfasis2 2 3 2 3 3 2 2 2" xfId="29728" xr:uid="{0C4D7B6B-8886-4879-A798-97FA0398941A}"/>
    <cellStyle name="20% - Énfasis2 2 3 2 3 3 2 2 2 2" xfId="60612" xr:uid="{1D697A2A-09C7-44A6-BF8D-F8FA073618E7}"/>
    <cellStyle name="20% - Énfasis2 2 3 2 3 3 2 2 3" xfId="45170" xr:uid="{9C82ECE5-D551-49E3-9065-03BB12E7BFBB}"/>
    <cellStyle name="20% - Énfasis2 2 3 2 3 3 2 3" xfId="22007" xr:uid="{8B7983EB-F179-4421-989F-028E4552957E}"/>
    <cellStyle name="20% - Énfasis2 2 3 2 3 3 2 3 2" xfId="52891" xr:uid="{B048644E-0371-4125-8E46-82A898179A08}"/>
    <cellStyle name="20% - Énfasis2 2 3 2 3 3 2 4" xfId="37449" xr:uid="{09C403EC-8263-4D6D-ACA5-17A4B04F15C5}"/>
    <cellStyle name="20% - Énfasis2 2 3 2 3 3 3" xfId="10426" xr:uid="{0D1ED86D-F30D-458F-BC72-019091289B5D}"/>
    <cellStyle name="20% - Énfasis2 2 3 2 3 3 3 2" xfId="25868" xr:uid="{39B0BE5A-221F-47FB-9607-ADA3482E4792}"/>
    <cellStyle name="20% - Énfasis2 2 3 2 3 3 3 2 2" xfId="56752" xr:uid="{36C58956-B812-404C-85F3-8E9EF0DFCEE3}"/>
    <cellStyle name="20% - Énfasis2 2 3 2 3 3 3 3" xfId="41310" xr:uid="{23DEB1EC-8309-4B1C-8E06-7F9250AA90DD}"/>
    <cellStyle name="20% - Énfasis2 2 3 2 3 3 4" xfId="18147" xr:uid="{47665EBB-D103-419E-B66B-F5CBDD9E88D7}"/>
    <cellStyle name="20% - Énfasis2 2 3 2 3 3 4 2" xfId="49031" xr:uid="{3C188F56-A8B8-43F1-8EE9-0E69E21EF2F3}"/>
    <cellStyle name="20% - Énfasis2 2 3 2 3 3 5" xfId="33589" xr:uid="{C8E36D76-3EA7-45AB-9BA2-ED7712993E87}"/>
    <cellStyle name="20% - Énfasis2 2 3 2 3 4" xfId="4635" xr:uid="{23EB6D61-4EC5-4663-94CD-A2F01ED131A2}"/>
    <cellStyle name="20% - Énfasis2 2 3 2 3 4 2" xfId="12356" xr:uid="{F49A76D5-94F9-4BA7-A31E-2B62CC49036B}"/>
    <cellStyle name="20% - Énfasis2 2 3 2 3 4 2 2" xfId="27798" xr:uid="{3343E731-12FE-4AFE-A80C-ADC0EE0E2B74}"/>
    <cellStyle name="20% - Énfasis2 2 3 2 3 4 2 2 2" xfId="58682" xr:uid="{3B1E24BC-AFEF-468F-88EB-4FF2CE694800}"/>
    <cellStyle name="20% - Énfasis2 2 3 2 3 4 2 3" xfId="43240" xr:uid="{16C538D5-D04E-45BF-9564-E17B9F12FBF9}"/>
    <cellStyle name="20% - Énfasis2 2 3 2 3 4 3" xfId="20077" xr:uid="{D9F61922-4D99-4F0B-9A64-AA56F9D551EE}"/>
    <cellStyle name="20% - Énfasis2 2 3 2 3 4 3 2" xfId="50961" xr:uid="{C3D6D442-11F1-44EB-9651-38CF8AFB5AEE}"/>
    <cellStyle name="20% - Énfasis2 2 3 2 3 4 4" xfId="35519" xr:uid="{C67CA9DC-E11D-4B46-BD77-66FE0198373E}"/>
    <cellStyle name="20% - Énfasis2 2 3 2 3 5" xfId="8496" xr:uid="{FA208505-4531-4DC9-A76F-329DE26FDFE1}"/>
    <cellStyle name="20% - Énfasis2 2 3 2 3 5 2" xfId="23938" xr:uid="{48C7F920-050B-4A5B-830F-611127280EC4}"/>
    <cellStyle name="20% - Énfasis2 2 3 2 3 5 2 2" xfId="54822" xr:uid="{01F4399C-C5DE-4698-9F37-386C34D5C10E}"/>
    <cellStyle name="20% - Énfasis2 2 3 2 3 5 3" xfId="39380" xr:uid="{754CBEF8-1285-43CF-915E-28E530A31E35}"/>
    <cellStyle name="20% - Énfasis2 2 3 2 3 6" xfId="16217" xr:uid="{629726AA-AE20-4F74-A769-483EC9254640}"/>
    <cellStyle name="20% - Énfasis2 2 3 2 3 6 2" xfId="47101" xr:uid="{CAB9B11D-C6EE-486D-B5AF-F6100D64D9DD}"/>
    <cellStyle name="20% - Énfasis2 2 3 2 3 7" xfId="31659" xr:uid="{15F72460-C839-4462-810D-84AC2209BABC}"/>
    <cellStyle name="20% - Énfasis2 2 3 2 4" xfId="1257" xr:uid="{4D09A1DC-5AC6-4660-8434-5BAF62B4E1E9}"/>
    <cellStyle name="20% - Énfasis2 2 3 2 4 2" xfId="3187" xr:uid="{3651938A-2287-4194-9A9E-4134C7FA7E6E}"/>
    <cellStyle name="20% - Énfasis2 2 3 2 4 2 2" xfId="7047" xr:uid="{777ED745-193C-44F9-B2D8-AB226CB518F8}"/>
    <cellStyle name="20% - Énfasis2 2 3 2 4 2 2 2" xfId="14768" xr:uid="{4CE3C192-CB74-4777-B031-99219C8B694F}"/>
    <cellStyle name="20% - Énfasis2 2 3 2 4 2 2 2 2" xfId="30210" xr:uid="{4BFA2FA3-C96E-4454-A48D-D30351426B8F}"/>
    <cellStyle name="20% - Énfasis2 2 3 2 4 2 2 2 2 2" xfId="61094" xr:uid="{C6FDC513-5C4F-4852-9E94-2F4B43F524A5}"/>
    <cellStyle name="20% - Énfasis2 2 3 2 4 2 2 2 3" xfId="45652" xr:uid="{46AB5962-7537-4DDF-97ED-E89B1BB7E040}"/>
    <cellStyle name="20% - Énfasis2 2 3 2 4 2 2 3" xfId="22489" xr:uid="{96D23734-4A97-42E8-8FF5-A4FF3886337E}"/>
    <cellStyle name="20% - Énfasis2 2 3 2 4 2 2 3 2" xfId="53373" xr:uid="{4CA6CD43-D80B-419E-B2AD-4B63ECE4ACB9}"/>
    <cellStyle name="20% - Énfasis2 2 3 2 4 2 2 4" xfId="37931" xr:uid="{43F5D0FA-AD50-4304-AAD7-632E2B8C506D}"/>
    <cellStyle name="20% - Énfasis2 2 3 2 4 2 3" xfId="10908" xr:uid="{391C72F0-A248-448D-A3BB-DCC05C840DE1}"/>
    <cellStyle name="20% - Énfasis2 2 3 2 4 2 3 2" xfId="26350" xr:uid="{ECE9246D-55BB-4FC6-9E03-1006D85C9F37}"/>
    <cellStyle name="20% - Énfasis2 2 3 2 4 2 3 2 2" xfId="57234" xr:uid="{41112F8F-5B02-4BD8-9FF4-845A465BB2D2}"/>
    <cellStyle name="20% - Énfasis2 2 3 2 4 2 3 3" xfId="41792" xr:uid="{93A6B674-0EDD-464B-ACB2-BDC926C1D0BD}"/>
    <cellStyle name="20% - Énfasis2 2 3 2 4 2 4" xfId="18629" xr:uid="{EC0AEA7A-8911-4223-BF6D-A75BEA17D7EF}"/>
    <cellStyle name="20% - Énfasis2 2 3 2 4 2 4 2" xfId="49513" xr:uid="{915B8C56-4C10-43DC-AF22-4F04FEB90E4F}"/>
    <cellStyle name="20% - Énfasis2 2 3 2 4 2 5" xfId="34071" xr:uid="{2BE46887-6052-431E-86A5-0E9C2886ABCF}"/>
    <cellStyle name="20% - Énfasis2 2 3 2 4 3" xfId="5117" xr:uid="{05827324-06C7-4DCE-80AE-B508E1CCCC25}"/>
    <cellStyle name="20% - Énfasis2 2 3 2 4 3 2" xfId="12838" xr:uid="{CFCD3BD0-19BF-4EBE-B473-B17E5E25CC0F}"/>
    <cellStyle name="20% - Énfasis2 2 3 2 4 3 2 2" xfId="28280" xr:uid="{997539B0-9D91-45A0-89EE-EA71E297AAEF}"/>
    <cellStyle name="20% - Énfasis2 2 3 2 4 3 2 2 2" xfId="59164" xr:uid="{17B8961F-F3C9-4407-8A7B-052BF79CAF6E}"/>
    <cellStyle name="20% - Énfasis2 2 3 2 4 3 2 3" xfId="43722" xr:uid="{5F966853-DCE7-4629-8193-05119493EE16}"/>
    <cellStyle name="20% - Énfasis2 2 3 2 4 3 3" xfId="20559" xr:uid="{C3532CBD-EF9D-4AA8-87BB-47D235CB34DF}"/>
    <cellStyle name="20% - Énfasis2 2 3 2 4 3 3 2" xfId="51443" xr:uid="{CE428C1B-E820-4D14-824E-7BD038BB2950}"/>
    <cellStyle name="20% - Énfasis2 2 3 2 4 3 4" xfId="36001" xr:uid="{03F9DE80-1859-44B3-97F4-18E4D63105A9}"/>
    <cellStyle name="20% - Énfasis2 2 3 2 4 4" xfId="8978" xr:uid="{20FF3795-9182-4A31-BBFF-886F79F7027A}"/>
    <cellStyle name="20% - Énfasis2 2 3 2 4 4 2" xfId="24420" xr:uid="{F94ECBFB-E9BE-4867-93E8-2D33D666DF7B}"/>
    <cellStyle name="20% - Énfasis2 2 3 2 4 4 2 2" xfId="55304" xr:uid="{6C2E9D52-BA41-4039-9B02-E152E7F7D278}"/>
    <cellStyle name="20% - Énfasis2 2 3 2 4 4 3" xfId="39862" xr:uid="{5FAE7E01-D4D8-4682-B65E-3A5A6335629A}"/>
    <cellStyle name="20% - Énfasis2 2 3 2 4 5" xfId="16699" xr:uid="{963FC26D-3DDD-450D-AB7A-EE18A81B0DA7}"/>
    <cellStyle name="20% - Énfasis2 2 3 2 4 5 2" xfId="47583" xr:uid="{5A786DA9-4AF3-4D99-A34C-C57F07DE6443}"/>
    <cellStyle name="20% - Énfasis2 2 3 2 4 6" xfId="32141" xr:uid="{BAADA1E2-1A24-4829-95F5-D4376F862F2C}"/>
    <cellStyle name="20% - Énfasis2 2 3 2 5" xfId="2222" xr:uid="{A947688A-780B-4B31-81E4-EE5FD61F1E93}"/>
    <cellStyle name="20% - Énfasis2 2 3 2 5 2" xfId="6082" xr:uid="{463E1C93-7604-4079-B58F-3A80B068E8B8}"/>
    <cellStyle name="20% - Énfasis2 2 3 2 5 2 2" xfId="13803" xr:uid="{F1FDCC9E-99BD-410F-9A90-1B04B1C09D9B}"/>
    <cellStyle name="20% - Énfasis2 2 3 2 5 2 2 2" xfId="29245" xr:uid="{B397E592-36A7-49A2-AABE-48E201CCF458}"/>
    <cellStyle name="20% - Énfasis2 2 3 2 5 2 2 2 2" xfId="60129" xr:uid="{FCCEE89D-7424-4350-BBB8-187A42EA56F2}"/>
    <cellStyle name="20% - Énfasis2 2 3 2 5 2 2 3" xfId="44687" xr:uid="{FEAA21DC-E59F-488F-8E7F-51CC55FC3C3E}"/>
    <cellStyle name="20% - Énfasis2 2 3 2 5 2 3" xfId="21524" xr:uid="{E6CBF06D-A794-4F88-A6D9-8F7CF1F0B169}"/>
    <cellStyle name="20% - Énfasis2 2 3 2 5 2 3 2" xfId="52408" xr:uid="{D2DEE315-0A10-4D2F-8D80-799230B7FD0E}"/>
    <cellStyle name="20% - Énfasis2 2 3 2 5 2 4" xfId="36966" xr:uid="{D77A4696-8D26-479E-BA48-F7D70780BDF3}"/>
    <cellStyle name="20% - Énfasis2 2 3 2 5 3" xfId="9943" xr:uid="{31CEDE1F-DAE4-4A83-A0B2-610631A1FD50}"/>
    <cellStyle name="20% - Énfasis2 2 3 2 5 3 2" xfId="25385" xr:uid="{F3909511-58F8-4668-900D-78CFFAE0F707}"/>
    <cellStyle name="20% - Énfasis2 2 3 2 5 3 2 2" xfId="56269" xr:uid="{BB712B6A-98FE-4C84-938B-699C56D51E76}"/>
    <cellStyle name="20% - Énfasis2 2 3 2 5 3 3" xfId="40827" xr:uid="{A57AA064-4C44-4FF5-BA68-34E86AA458CB}"/>
    <cellStyle name="20% - Énfasis2 2 3 2 5 4" xfId="17664" xr:uid="{D709E64D-758D-4B20-94E6-B2ADD1BB9453}"/>
    <cellStyle name="20% - Énfasis2 2 3 2 5 4 2" xfId="48548" xr:uid="{B6E121C4-6C5F-4CEC-ADB2-4360A843A680}"/>
    <cellStyle name="20% - Énfasis2 2 3 2 5 5" xfId="33106" xr:uid="{6806FD61-B350-4C84-8E70-9B0757182EE2}"/>
    <cellStyle name="20% - Énfasis2 2 3 2 6" xfId="4152" xr:uid="{8D9955B3-FF39-4C31-BFEE-6A5C27E05718}"/>
    <cellStyle name="20% - Énfasis2 2 3 2 6 2" xfId="11873" xr:uid="{BE6B017B-F87A-4AD9-8E30-861FF18DDCC9}"/>
    <cellStyle name="20% - Énfasis2 2 3 2 6 2 2" xfId="27315" xr:uid="{04E06065-0672-4E6B-B967-360D1E235F44}"/>
    <cellStyle name="20% - Énfasis2 2 3 2 6 2 2 2" xfId="58199" xr:uid="{4BF28B01-C843-46EA-A0F0-6B30F0EF0B91}"/>
    <cellStyle name="20% - Énfasis2 2 3 2 6 2 3" xfId="42757" xr:uid="{71CA34A6-9767-45C9-8710-BE8F8A1AE91D}"/>
    <cellStyle name="20% - Énfasis2 2 3 2 6 3" xfId="19594" xr:uid="{18B8AB23-C269-4945-B1BE-140425B424F6}"/>
    <cellStyle name="20% - Énfasis2 2 3 2 6 3 2" xfId="50478" xr:uid="{7ADEA9B4-2737-4E6D-8C56-EA32EF26CF8A}"/>
    <cellStyle name="20% - Énfasis2 2 3 2 6 4" xfId="35036" xr:uid="{32F32087-923C-4ACA-8C60-4FADADA0A66F}"/>
    <cellStyle name="20% - Énfasis2 2 3 2 7" xfId="8013" xr:uid="{8E9DB5A7-0104-4B7C-92EA-59D3E788F3E8}"/>
    <cellStyle name="20% - Énfasis2 2 3 2 7 2" xfId="23455" xr:uid="{A04E720E-A322-49E5-AEF7-50C538739C93}"/>
    <cellStyle name="20% - Énfasis2 2 3 2 7 2 2" xfId="54339" xr:uid="{8D3CE705-8127-4BA9-B710-B0DFC5343970}"/>
    <cellStyle name="20% - Énfasis2 2 3 2 7 3" xfId="38897" xr:uid="{04C8B1C9-B070-439B-9BDA-EC09937B1765}"/>
    <cellStyle name="20% - Énfasis2 2 3 2 8" xfId="15734" xr:uid="{1BBAE1A3-151E-4627-818D-E68275F2DF50}"/>
    <cellStyle name="20% - Énfasis2 2 3 2 8 2" xfId="46618" xr:uid="{2F522D76-89DA-4AC1-B6D0-BCC05E13B8CF}"/>
    <cellStyle name="20% - Énfasis2 2 3 2 9" xfId="31176" xr:uid="{DC42CC08-C05A-4EA4-A401-29F9D4264C33}"/>
    <cellStyle name="20% - Énfasis2 2 3 3" xfId="381" xr:uid="{E9E4EFB7-82D7-44F9-9970-511500EDDF11}"/>
    <cellStyle name="20% - Énfasis2 2 3 3 2" xfId="865" xr:uid="{221EEAD3-35E2-43FB-9708-D3EC303ED579}"/>
    <cellStyle name="20% - Énfasis2 2 3 3 2 2" xfId="1830" xr:uid="{6A0CBEC1-5D82-4CD3-8678-36CB54EB90E0}"/>
    <cellStyle name="20% - Énfasis2 2 3 3 2 2 2" xfId="3760" xr:uid="{51FF9550-6B2B-4F5B-A0B4-DB21724CA174}"/>
    <cellStyle name="20% - Énfasis2 2 3 3 2 2 2 2" xfId="7620" xr:uid="{F1D126CD-80E2-4D68-8F47-977B9B1980B2}"/>
    <cellStyle name="20% - Énfasis2 2 3 3 2 2 2 2 2" xfId="15341" xr:uid="{4A0F5B75-C537-41DD-92AA-465ECC742955}"/>
    <cellStyle name="20% - Énfasis2 2 3 3 2 2 2 2 2 2" xfId="30783" xr:uid="{57108C2C-8C28-4AE1-B70C-A98DFB23F758}"/>
    <cellStyle name="20% - Énfasis2 2 3 3 2 2 2 2 2 2 2" xfId="61667" xr:uid="{F11B9D44-D96B-46A2-86E7-75DC75018683}"/>
    <cellStyle name="20% - Énfasis2 2 3 3 2 2 2 2 2 3" xfId="46225" xr:uid="{29E3EC0E-99F8-4CE8-91F3-608CCBB3CDEB}"/>
    <cellStyle name="20% - Énfasis2 2 3 3 2 2 2 2 3" xfId="23062" xr:uid="{EAD26AA6-B05E-4ABD-BC83-4C726A4F2783}"/>
    <cellStyle name="20% - Énfasis2 2 3 3 2 2 2 2 3 2" xfId="53946" xr:uid="{F04F5D99-ACEC-4A5D-AFA9-E4A7981706F9}"/>
    <cellStyle name="20% - Énfasis2 2 3 3 2 2 2 2 4" xfId="38504" xr:uid="{02254780-2F1D-4EDD-8FEF-13317EB763F4}"/>
    <cellStyle name="20% - Énfasis2 2 3 3 2 2 2 3" xfId="11481" xr:uid="{EC2FE240-CA11-404F-98CA-9567CC6CD6CF}"/>
    <cellStyle name="20% - Énfasis2 2 3 3 2 2 2 3 2" xfId="26923" xr:uid="{C00B39E0-CEAD-41A9-B5E6-E725EBB8BCDC}"/>
    <cellStyle name="20% - Énfasis2 2 3 3 2 2 2 3 2 2" xfId="57807" xr:uid="{2FB44ED9-3C09-448C-8B88-1C4AA14BD5AE}"/>
    <cellStyle name="20% - Énfasis2 2 3 3 2 2 2 3 3" xfId="42365" xr:uid="{C99937D7-D7B5-4B20-81DE-8A0730F7D681}"/>
    <cellStyle name="20% - Énfasis2 2 3 3 2 2 2 4" xfId="19202" xr:uid="{80A26AB2-CF3F-487B-A031-063A7F6DE7C3}"/>
    <cellStyle name="20% - Énfasis2 2 3 3 2 2 2 4 2" xfId="50086" xr:uid="{E88CD1FE-AF5C-4454-ACA9-3BFD705DC177}"/>
    <cellStyle name="20% - Énfasis2 2 3 3 2 2 2 5" xfId="34644" xr:uid="{2877467A-AD45-46E3-A1EC-766174354374}"/>
    <cellStyle name="20% - Énfasis2 2 3 3 2 2 3" xfId="5690" xr:uid="{95F6FC09-811D-4C13-9F33-BEB6D98914AC}"/>
    <cellStyle name="20% - Énfasis2 2 3 3 2 2 3 2" xfId="13411" xr:uid="{291BE185-EECA-4E1C-8660-4C5853B3EA73}"/>
    <cellStyle name="20% - Énfasis2 2 3 3 2 2 3 2 2" xfId="28853" xr:uid="{0848835A-3E41-442E-8FA3-42223648AD14}"/>
    <cellStyle name="20% - Énfasis2 2 3 3 2 2 3 2 2 2" xfId="59737" xr:uid="{6D819551-7403-47E2-B10F-E78D9959FE8F}"/>
    <cellStyle name="20% - Énfasis2 2 3 3 2 2 3 2 3" xfId="44295" xr:uid="{1104CBD8-E38E-41B3-9F9A-C7E5B78F2AAA}"/>
    <cellStyle name="20% - Énfasis2 2 3 3 2 2 3 3" xfId="21132" xr:uid="{3B293043-3F34-48BF-910C-88ECE88EC7B3}"/>
    <cellStyle name="20% - Énfasis2 2 3 3 2 2 3 3 2" xfId="52016" xr:uid="{177DB08D-0670-4127-9057-8805124B2874}"/>
    <cellStyle name="20% - Énfasis2 2 3 3 2 2 3 4" xfId="36574" xr:uid="{824392BD-4541-4310-B4E3-356A147C3057}"/>
    <cellStyle name="20% - Énfasis2 2 3 3 2 2 4" xfId="9551" xr:uid="{64B3DD8C-F294-416D-B075-D4883FBDDC5C}"/>
    <cellStyle name="20% - Énfasis2 2 3 3 2 2 4 2" xfId="24993" xr:uid="{2CCE1580-9B8A-4B8F-9171-BD6F69CC3CFF}"/>
    <cellStyle name="20% - Énfasis2 2 3 3 2 2 4 2 2" xfId="55877" xr:uid="{1509AF7B-2B41-436F-A01A-E50C4A8157CE}"/>
    <cellStyle name="20% - Énfasis2 2 3 3 2 2 4 3" xfId="40435" xr:uid="{25DF4369-362F-4910-9C2F-423620E01070}"/>
    <cellStyle name="20% - Énfasis2 2 3 3 2 2 5" xfId="17272" xr:uid="{E9392114-7C46-4D76-8725-7C13525B3835}"/>
    <cellStyle name="20% - Énfasis2 2 3 3 2 2 5 2" xfId="48156" xr:uid="{7F8F1213-44F3-4985-BE2C-2EF8742BD35A}"/>
    <cellStyle name="20% - Énfasis2 2 3 3 2 2 6" xfId="32714" xr:uid="{594C6333-C339-45FF-8344-B5C97AA87CD8}"/>
    <cellStyle name="20% - Énfasis2 2 3 3 2 3" xfId="2795" xr:uid="{5CCEB94F-AEEE-4D48-8A77-2C0E8C7664B9}"/>
    <cellStyle name="20% - Énfasis2 2 3 3 2 3 2" xfId="6655" xr:uid="{E5DE686D-1E0A-42FE-AF80-77F6B9524422}"/>
    <cellStyle name="20% - Énfasis2 2 3 3 2 3 2 2" xfId="14376" xr:uid="{FA8E5A9F-C648-448C-9BFD-7E77CB57392F}"/>
    <cellStyle name="20% - Énfasis2 2 3 3 2 3 2 2 2" xfId="29818" xr:uid="{82A57842-9003-4AFD-AE16-F8754E838935}"/>
    <cellStyle name="20% - Énfasis2 2 3 3 2 3 2 2 2 2" xfId="60702" xr:uid="{BB5AC975-900F-431E-94E8-364A1759631E}"/>
    <cellStyle name="20% - Énfasis2 2 3 3 2 3 2 2 3" xfId="45260" xr:uid="{D7F327BB-014A-49EB-BFA9-AD827EBCCF03}"/>
    <cellStyle name="20% - Énfasis2 2 3 3 2 3 2 3" xfId="22097" xr:uid="{F564DDEF-DBE6-4917-906B-D3CC572E005E}"/>
    <cellStyle name="20% - Énfasis2 2 3 3 2 3 2 3 2" xfId="52981" xr:uid="{30235A39-9196-4A94-ACCE-B482BB995BAB}"/>
    <cellStyle name="20% - Énfasis2 2 3 3 2 3 2 4" xfId="37539" xr:uid="{1F3D0882-E21C-4062-8CC6-4E56760C8514}"/>
    <cellStyle name="20% - Énfasis2 2 3 3 2 3 3" xfId="10516" xr:uid="{5AFED080-2EEF-49AD-95B3-4002D91AE5F3}"/>
    <cellStyle name="20% - Énfasis2 2 3 3 2 3 3 2" xfId="25958" xr:uid="{FD77AC1B-686E-491E-8B4E-9E7669247674}"/>
    <cellStyle name="20% - Énfasis2 2 3 3 2 3 3 2 2" xfId="56842" xr:uid="{BBA789FB-DE70-4154-8E58-BB0740AB2FED}"/>
    <cellStyle name="20% - Énfasis2 2 3 3 2 3 3 3" xfId="41400" xr:uid="{2A5D28C4-C0E4-48AD-AE55-1006E9190051}"/>
    <cellStyle name="20% - Énfasis2 2 3 3 2 3 4" xfId="18237" xr:uid="{C730FC45-8EBD-41CB-B226-F3EA6F5CBEFD}"/>
    <cellStyle name="20% - Énfasis2 2 3 3 2 3 4 2" xfId="49121" xr:uid="{56D2B7A6-2560-42CA-9924-5548B1C5A036}"/>
    <cellStyle name="20% - Énfasis2 2 3 3 2 3 5" xfId="33679" xr:uid="{9702E139-0C60-423D-B3CA-BC9692B37DD0}"/>
    <cellStyle name="20% - Énfasis2 2 3 3 2 4" xfId="4725" xr:uid="{F455BE76-FA11-4B86-9B8F-AC386CC68350}"/>
    <cellStyle name="20% - Énfasis2 2 3 3 2 4 2" xfId="12446" xr:uid="{407C7442-9090-417D-AEED-BEFE50ED1AC1}"/>
    <cellStyle name="20% - Énfasis2 2 3 3 2 4 2 2" xfId="27888" xr:uid="{643ABCCB-4060-481A-856D-0C8B584857FE}"/>
    <cellStyle name="20% - Énfasis2 2 3 3 2 4 2 2 2" xfId="58772" xr:uid="{DFC340DA-B70E-440D-B254-BF2D5343BEA6}"/>
    <cellStyle name="20% - Énfasis2 2 3 3 2 4 2 3" xfId="43330" xr:uid="{DB287A0D-BBFB-4B89-AE70-89349C83562D}"/>
    <cellStyle name="20% - Énfasis2 2 3 3 2 4 3" xfId="20167" xr:uid="{C86B3B7B-5445-4B16-AEBC-4081CD33D092}"/>
    <cellStyle name="20% - Énfasis2 2 3 3 2 4 3 2" xfId="51051" xr:uid="{63AF001F-F524-4142-9B0D-68BF1FCC2DA5}"/>
    <cellStyle name="20% - Énfasis2 2 3 3 2 4 4" xfId="35609" xr:uid="{0F9824AA-B335-4655-916F-C82CCEAD7ED9}"/>
    <cellStyle name="20% - Énfasis2 2 3 3 2 5" xfId="8586" xr:uid="{9851E47D-628B-4C4D-BBE4-0FFD00BB1F6A}"/>
    <cellStyle name="20% - Énfasis2 2 3 3 2 5 2" xfId="24028" xr:uid="{82160979-0847-47EA-95F3-FC90C6A48B0A}"/>
    <cellStyle name="20% - Énfasis2 2 3 3 2 5 2 2" xfId="54912" xr:uid="{054522FA-C217-4CC0-86D9-30AC071C22F4}"/>
    <cellStyle name="20% - Énfasis2 2 3 3 2 5 3" xfId="39470" xr:uid="{29B89701-8332-4055-8BFA-111D41891F72}"/>
    <cellStyle name="20% - Énfasis2 2 3 3 2 6" xfId="16307" xr:uid="{B194FA94-5D56-4F1E-8E94-0F07FAB2B682}"/>
    <cellStyle name="20% - Énfasis2 2 3 3 2 6 2" xfId="47191" xr:uid="{3F2DCA04-6695-4D84-BA3C-0094D85447C4}"/>
    <cellStyle name="20% - Énfasis2 2 3 3 2 7" xfId="31749" xr:uid="{0B830EB3-FD7D-4D52-AE50-DFD625D5C1B0}"/>
    <cellStyle name="20% - Énfasis2 2 3 3 3" xfId="1347" xr:uid="{A5F7F5DA-4488-416F-B2D2-6CB6509DE7B2}"/>
    <cellStyle name="20% - Énfasis2 2 3 3 3 2" xfId="3277" xr:uid="{4F8DFB5D-EAFA-4795-AB93-74AB6ADF9482}"/>
    <cellStyle name="20% - Énfasis2 2 3 3 3 2 2" xfId="7137" xr:uid="{8D2F4727-B310-48E3-9CF9-CD0F44626114}"/>
    <cellStyle name="20% - Énfasis2 2 3 3 3 2 2 2" xfId="14858" xr:uid="{EC297682-76A7-4070-A27A-6AC95CF5F555}"/>
    <cellStyle name="20% - Énfasis2 2 3 3 3 2 2 2 2" xfId="30300" xr:uid="{6A5F0848-F7E3-482C-9BC9-634CDABFAF78}"/>
    <cellStyle name="20% - Énfasis2 2 3 3 3 2 2 2 2 2" xfId="61184" xr:uid="{D7C1656D-2828-447B-A58D-015B653CC70C}"/>
    <cellStyle name="20% - Énfasis2 2 3 3 3 2 2 2 3" xfId="45742" xr:uid="{2252394C-BD60-4627-ACA9-EE4A01929603}"/>
    <cellStyle name="20% - Énfasis2 2 3 3 3 2 2 3" xfId="22579" xr:uid="{69E6A851-03DE-4543-871D-E5D98091FBB9}"/>
    <cellStyle name="20% - Énfasis2 2 3 3 3 2 2 3 2" xfId="53463" xr:uid="{0164FD8D-D03B-4D12-9E7A-21792CA568DA}"/>
    <cellStyle name="20% - Énfasis2 2 3 3 3 2 2 4" xfId="38021" xr:uid="{B82EC87A-F36E-4EF6-ABDC-A04A99635298}"/>
    <cellStyle name="20% - Énfasis2 2 3 3 3 2 3" xfId="10998" xr:uid="{DD40CFFB-C453-4663-B3A4-8A1C94249328}"/>
    <cellStyle name="20% - Énfasis2 2 3 3 3 2 3 2" xfId="26440" xr:uid="{696CC851-66B4-4E78-8059-3AD1C81630C3}"/>
    <cellStyle name="20% - Énfasis2 2 3 3 3 2 3 2 2" xfId="57324" xr:uid="{C30393E2-5910-4546-B23D-BA64C4FADEE6}"/>
    <cellStyle name="20% - Énfasis2 2 3 3 3 2 3 3" xfId="41882" xr:uid="{CD38A7BF-A020-448A-98D4-9F3A31D6958F}"/>
    <cellStyle name="20% - Énfasis2 2 3 3 3 2 4" xfId="18719" xr:uid="{D033386B-027A-4322-842C-E8E195F4E1E2}"/>
    <cellStyle name="20% - Énfasis2 2 3 3 3 2 4 2" xfId="49603" xr:uid="{EEBCA033-1058-4A99-85F1-3A2D735625F6}"/>
    <cellStyle name="20% - Énfasis2 2 3 3 3 2 5" xfId="34161" xr:uid="{9D23D871-BADF-4724-B993-9EE0545A6DBE}"/>
    <cellStyle name="20% - Énfasis2 2 3 3 3 3" xfId="5207" xr:uid="{5C2FBAB8-08E7-4529-84FA-ED6E8A0D92DC}"/>
    <cellStyle name="20% - Énfasis2 2 3 3 3 3 2" xfId="12928" xr:uid="{71A0674D-ABD2-4178-8EF2-7EE23FF17F44}"/>
    <cellStyle name="20% - Énfasis2 2 3 3 3 3 2 2" xfId="28370" xr:uid="{633F83D0-BA0C-4173-8F6D-7B1B9FD3F9E1}"/>
    <cellStyle name="20% - Énfasis2 2 3 3 3 3 2 2 2" xfId="59254" xr:uid="{7AE94D7A-0A06-4FB3-B939-316BFF912029}"/>
    <cellStyle name="20% - Énfasis2 2 3 3 3 3 2 3" xfId="43812" xr:uid="{AF06FE3B-C94B-4D51-AA62-8326710EFEA3}"/>
    <cellStyle name="20% - Énfasis2 2 3 3 3 3 3" xfId="20649" xr:uid="{29CFF0A5-16C6-47FE-B6CF-16C79DE9BBCA}"/>
    <cellStyle name="20% - Énfasis2 2 3 3 3 3 3 2" xfId="51533" xr:uid="{6D41452A-3FD5-42F4-ADF1-1B06C94D75BF}"/>
    <cellStyle name="20% - Énfasis2 2 3 3 3 3 4" xfId="36091" xr:uid="{481FC820-06D6-4B1C-8DC9-A668C2234BC2}"/>
    <cellStyle name="20% - Énfasis2 2 3 3 3 4" xfId="9068" xr:uid="{7FAD33D1-0908-4652-85D8-B24C97AEB4A2}"/>
    <cellStyle name="20% - Énfasis2 2 3 3 3 4 2" xfId="24510" xr:uid="{229E188C-14EF-4390-9695-6EB322456053}"/>
    <cellStyle name="20% - Énfasis2 2 3 3 3 4 2 2" xfId="55394" xr:uid="{689C6D07-4587-4E04-BBE9-65BBEE2ED49F}"/>
    <cellStyle name="20% - Énfasis2 2 3 3 3 4 3" xfId="39952" xr:uid="{2E4D2846-30C1-4920-A4EC-0FCAAA348F66}"/>
    <cellStyle name="20% - Énfasis2 2 3 3 3 5" xfId="16789" xr:uid="{342172CA-2226-424D-B8D9-61E536BF3B2E}"/>
    <cellStyle name="20% - Énfasis2 2 3 3 3 5 2" xfId="47673" xr:uid="{845B2EC7-EFDB-4BBF-A27B-B0AA289CCE71}"/>
    <cellStyle name="20% - Énfasis2 2 3 3 3 6" xfId="32231" xr:uid="{11F31C8D-CFE5-43E4-981D-6E3B281C0441}"/>
    <cellStyle name="20% - Énfasis2 2 3 3 4" xfId="2312" xr:uid="{ADB05998-A6B8-46EE-B971-67FBCED3AD2C}"/>
    <cellStyle name="20% - Énfasis2 2 3 3 4 2" xfId="6172" xr:uid="{B7828086-E185-4A06-8DAF-F8E3DB2B752D}"/>
    <cellStyle name="20% - Énfasis2 2 3 3 4 2 2" xfId="13893" xr:uid="{4C10B462-29E7-4B6B-81C6-06707784B9EF}"/>
    <cellStyle name="20% - Énfasis2 2 3 3 4 2 2 2" xfId="29335" xr:uid="{302C5490-6C8E-4420-AA7B-110FE31B5014}"/>
    <cellStyle name="20% - Énfasis2 2 3 3 4 2 2 2 2" xfId="60219" xr:uid="{E6A18DAC-4AC7-495A-B292-233535C850A5}"/>
    <cellStyle name="20% - Énfasis2 2 3 3 4 2 2 3" xfId="44777" xr:uid="{6CD433CC-393D-4055-843D-DF7DE7997ACF}"/>
    <cellStyle name="20% - Énfasis2 2 3 3 4 2 3" xfId="21614" xr:uid="{32730FAD-775A-4F4B-81FC-1F2ACCD90550}"/>
    <cellStyle name="20% - Énfasis2 2 3 3 4 2 3 2" xfId="52498" xr:uid="{E4BC2955-35CB-43C1-8ED5-85A40F709844}"/>
    <cellStyle name="20% - Énfasis2 2 3 3 4 2 4" xfId="37056" xr:uid="{23C88E79-404D-4FBE-BD2E-AC329A8937EE}"/>
    <cellStyle name="20% - Énfasis2 2 3 3 4 3" xfId="10033" xr:uid="{86669100-C213-43FE-87A3-960EE7F3CD12}"/>
    <cellStyle name="20% - Énfasis2 2 3 3 4 3 2" xfId="25475" xr:uid="{3BC42333-B73B-4FD9-AD57-E6D19807C53D}"/>
    <cellStyle name="20% - Énfasis2 2 3 3 4 3 2 2" xfId="56359" xr:uid="{124C3D09-7199-40E4-B4E3-5099A6F73D25}"/>
    <cellStyle name="20% - Énfasis2 2 3 3 4 3 3" xfId="40917" xr:uid="{8B5ADEE9-364E-4CF1-BAE9-7CAC47A4887E}"/>
    <cellStyle name="20% - Énfasis2 2 3 3 4 4" xfId="17754" xr:uid="{0C60B24A-73E9-4E9D-9DBE-3A09EF377BA7}"/>
    <cellStyle name="20% - Énfasis2 2 3 3 4 4 2" xfId="48638" xr:uid="{C69FACB8-0333-412B-94E4-0AC3C5CB90F0}"/>
    <cellStyle name="20% - Énfasis2 2 3 3 4 5" xfId="33196" xr:uid="{29775F15-B15B-4034-9A0B-15D0BA9F934B}"/>
    <cellStyle name="20% - Énfasis2 2 3 3 5" xfId="4242" xr:uid="{21397193-4DDD-442F-A8B0-C8E09F3BB2AC}"/>
    <cellStyle name="20% - Énfasis2 2 3 3 5 2" xfId="11963" xr:uid="{02C775A7-A742-46D1-B16E-CC811273961A}"/>
    <cellStyle name="20% - Énfasis2 2 3 3 5 2 2" xfId="27405" xr:uid="{D49C6D3C-BA2D-4F7E-BAC1-EB3DD13460D2}"/>
    <cellStyle name="20% - Énfasis2 2 3 3 5 2 2 2" xfId="58289" xr:uid="{4DA1FDE5-5E52-4CC8-B3B2-00C6DC94C6F5}"/>
    <cellStyle name="20% - Énfasis2 2 3 3 5 2 3" xfId="42847" xr:uid="{C6D2D3BA-7539-46F0-B7F5-DE1117698BC7}"/>
    <cellStyle name="20% - Énfasis2 2 3 3 5 3" xfId="19684" xr:uid="{DEBA8370-CF5F-4D54-90CB-B9F73FBC10F5}"/>
    <cellStyle name="20% - Énfasis2 2 3 3 5 3 2" xfId="50568" xr:uid="{11336CEE-2952-4243-9B46-83EB73CD2AC0}"/>
    <cellStyle name="20% - Énfasis2 2 3 3 5 4" xfId="35126" xr:uid="{35A60EE1-22D6-4DE1-88A4-281029A1C91F}"/>
    <cellStyle name="20% - Énfasis2 2 3 3 6" xfId="8103" xr:uid="{231FAD05-02F6-4022-B454-9EA9033DDB81}"/>
    <cellStyle name="20% - Énfasis2 2 3 3 6 2" xfId="23545" xr:uid="{734C7D91-9BD0-4DFD-A100-04419DD1341F}"/>
    <cellStyle name="20% - Énfasis2 2 3 3 6 2 2" xfId="54429" xr:uid="{04EFC0AF-D563-4ED3-B58D-CBFE6BA1B9C0}"/>
    <cellStyle name="20% - Énfasis2 2 3 3 6 3" xfId="38987" xr:uid="{91609786-575C-49D2-8881-0056780B61C1}"/>
    <cellStyle name="20% - Énfasis2 2 3 3 7" xfId="15824" xr:uid="{210C73BE-090B-4294-92E5-7A41CCFB06E3}"/>
    <cellStyle name="20% - Énfasis2 2 3 3 7 2" xfId="46708" xr:uid="{73B4097B-E8A3-4A8F-A0CD-A27DF46A6CB9}"/>
    <cellStyle name="20% - Énfasis2 2 3 3 8" xfId="31266" xr:uid="{8057FA64-86FF-4793-B55C-FA03C2294415}"/>
    <cellStyle name="20% - Énfasis2 2 3 4" xfId="624" xr:uid="{E3EA95AC-6705-4539-A9B5-ED33C12C22F1}"/>
    <cellStyle name="20% - Énfasis2 2 3 4 2" xfId="1589" xr:uid="{1E8BD888-F3A3-4A06-90A0-98D54D79D378}"/>
    <cellStyle name="20% - Énfasis2 2 3 4 2 2" xfId="3519" xr:uid="{354647F8-8599-431D-9F27-ECA6F0884060}"/>
    <cellStyle name="20% - Énfasis2 2 3 4 2 2 2" xfId="7379" xr:uid="{AA6D8096-98C9-4647-8ECD-6FC904865D0B}"/>
    <cellStyle name="20% - Énfasis2 2 3 4 2 2 2 2" xfId="15100" xr:uid="{CCF39877-9652-40DE-BA81-B15E195434F6}"/>
    <cellStyle name="20% - Énfasis2 2 3 4 2 2 2 2 2" xfId="30542" xr:uid="{B9C11F3E-9974-4579-B1D8-8E08D1804C76}"/>
    <cellStyle name="20% - Énfasis2 2 3 4 2 2 2 2 2 2" xfId="61426" xr:uid="{5B669BD8-0D55-4131-A27F-077D3024B631}"/>
    <cellStyle name="20% - Énfasis2 2 3 4 2 2 2 2 3" xfId="45984" xr:uid="{7FCC876B-E19C-4BDB-BA89-01983128CBBB}"/>
    <cellStyle name="20% - Énfasis2 2 3 4 2 2 2 3" xfId="22821" xr:uid="{700EE0FE-98E1-4544-ADCA-EDE4D026AFAF}"/>
    <cellStyle name="20% - Énfasis2 2 3 4 2 2 2 3 2" xfId="53705" xr:uid="{C9813ADE-202A-42F1-BFCD-ED4AB248DD9D}"/>
    <cellStyle name="20% - Énfasis2 2 3 4 2 2 2 4" xfId="38263" xr:uid="{1FADF4FC-DB26-4710-861C-7E062BD0D432}"/>
    <cellStyle name="20% - Énfasis2 2 3 4 2 2 3" xfId="11240" xr:uid="{997040D3-DBEE-4B35-9D76-D8D2D04E6AC3}"/>
    <cellStyle name="20% - Énfasis2 2 3 4 2 2 3 2" xfId="26682" xr:uid="{38E67F98-D0A9-4D2A-A74F-7D8038BF3D20}"/>
    <cellStyle name="20% - Énfasis2 2 3 4 2 2 3 2 2" xfId="57566" xr:uid="{AA0C4C9D-4B17-4D65-9866-DC6099F37444}"/>
    <cellStyle name="20% - Énfasis2 2 3 4 2 2 3 3" xfId="42124" xr:uid="{B9C7DB0F-1711-4C29-BD3C-1EF976536BEB}"/>
    <cellStyle name="20% - Énfasis2 2 3 4 2 2 4" xfId="18961" xr:uid="{E22CFBDC-27E9-4B80-891E-855C14D01100}"/>
    <cellStyle name="20% - Énfasis2 2 3 4 2 2 4 2" xfId="49845" xr:uid="{94A3C4EA-A5CF-4D19-87BA-F5482EDAC88A}"/>
    <cellStyle name="20% - Énfasis2 2 3 4 2 2 5" xfId="34403" xr:uid="{E33A239F-7649-4A7C-9FE1-81F20BCD4E68}"/>
    <cellStyle name="20% - Énfasis2 2 3 4 2 3" xfId="5449" xr:uid="{C31F7BF1-A787-4AD2-800A-3737612D903B}"/>
    <cellStyle name="20% - Énfasis2 2 3 4 2 3 2" xfId="13170" xr:uid="{22164194-1BAA-4A37-A0B0-6E94959B9C52}"/>
    <cellStyle name="20% - Énfasis2 2 3 4 2 3 2 2" xfId="28612" xr:uid="{2469796A-987D-4E0A-A3F3-63D356006FC7}"/>
    <cellStyle name="20% - Énfasis2 2 3 4 2 3 2 2 2" xfId="59496" xr:uid="{876D3173-BCF2-4D07-9B7A-3B9DEDCF2D3F}"/>
    <cellStyle name="20% - Énfasis2 2 3 4 2 3 2 3" xfId="44054" xr:uid="{EEBD0282-BA15-4B2C-9789-FB31D24A6B4B}"/>
    <cellStyle name="20% - Énfasis2 2 3 4 2 3 3" xfId="20891" xr:uid="{AB387645-964C-46E5-BD37-B842EC71CDCD}"/>
    <cellStyle name="20% - Énfasis2 2 3 4 2 3 3 2" xfId="51775" xr:uid="{5220E141-66A2-450E-A4B2-042F2C94252D}"/>
    <cellStyle name="20% - Énfasis2 2 3 4 2 3 4" xfId="36333" xr:uid="{044482CB-05DA-420E-B55C-1651A41C7EE7}"/>
    <cellStyle name="20% - Énfasis2 2 3 4 2 4" xfId="9310" xr:uid="{0936FC70-2B97-4ACB-9DF2-1EDE96EFAC68}"/>
    <cellStyle name="20% - Énfasis2 2 3 4 2 4 2" xfId="24752" xr:uid="{8AEA65E7-5227-47FF-BF39-D478FE7C0B7E}"/>
    <cellStyle name="20% - Énfasis2 2 3 4 2 4 2 2" xfId="55636" xr:uid="{BBBC25D6-E9A8-4791-9DAD-1E0B422D4C80}"/>
    <cellStyle name="20% - Énfasis2 2 3 4 2 4 3" xfId="40194" xr:uid="{9CFA37EC-AA11-446A-85C4-DBA8366A7281}"/>
    <cellStyle name="20% - Énfasis2 2 3 4 2 5" xfId="17031" xr:uid="{166FC722-5169-4DE9-878F-017C94FF644F}"/>
    <cellStyle name="20% - Énfasis2 2 3 4 2 5 2" xfId="47915" xr:uid="{CFB9705F-7434-4EED-9E28-C1A82C7F621D}"/>
    <cellStyle name="20% - Énfasis2 2 3 4 2 6" xfId="32473" xr:uid="{454E322D-29D2-4EC2-A8A2-85AE47880C79}"/>
    <cellStyle name="20% - Énfasis2 2 3 4 3" xfId="2554" xr:uid="{56161A69-2136-4867-B787-2B9734907AD5}"/>
    <cellStyle name="20% - Énfasis2 2 3 4 3 2" xfId="6414" xr:uid="{7AE86B13-A387-4968-A5B7-2FD151FDE6CC}"/>
    <cellStyle name="20% - Énfasis2 2 3 4 3 2 2" xfId="14135" xr:uid="{81420825-8455-4C5D-B6AB-A63189B85CA8}"/>
    <cellStyle name="20% - Énfasis2 2 3 4 3 2 2 2" xfId="29577" xr:uid="{6203B924-6DA0-43FD-B30C-A54DFE9EAAAC}"/>
    <cellStyle name="20% - Énfasis2 2 3 4 3 2 2 2 2" xfId="60461" xr:uid="{4C1B6B56-D5C2-4958-BF22-1D5707868CDE}"/>
    <cellStyle name="20% - Énfasis2 2 3 4 3 2 2 3" xfId="45019" xr:uid="{DB7979D7-C82E-4AC6-8C39-D38E906B5043}"/>
    <cellStyle name="20% - Énfasis2 2 3 4 3 2 3" xfId="21856" xr:uid="{51F7D113-A5CB-48DC-82DB-3140393E8DFC}"/>
    <cellStyle name="20% - Énfasis2 2 3 4 3 2 3 2" xfId="52740" xr:uid="{C44F4898-F9A4-493C-BBE4-96761AA7A59D}"/>
    <cellStyle name="20% - Énfasis2 2 3 4 3 2 4" xfId="37298" xr:uid="{F743101F-F6A0-4EAD-9735-C4A48B1CAC00}"/>
    <cellStyle name="20% - Énfasis2 2 3 4 3 3" xfId="10275" xr:uid="{79ED65A6-E925-4C7D-8524-AD70853798D8}"/>
    <cellStyle name="20% - Énfasis2 2 3 4 3 3 2" xfId="25717" xr:uid="{D6C7F9C3-537C-46C1-80EB-31F7A1CB46AF}"/>
    <cellStyle name="20% - Énfasis2 2 3 4 3 3 2 2" xfId="56601" xr:uid="{8A7F0E49-E9E6-4314-9A87-56A9A1B58AEF}"/>
    <cellStyle name="20% - Énfasis2 2 3 4 3 3 3" xfId="41159" xr:uid="{AA9A2A71-F7CF-430C-92F0-BE81F997115B}"/>
    <cellStyle name="20% - Énfasis2 2 3 4 3 4" xfId="17996" xr:uid="{E426282B-0345-4B0E-80F5-B29986204625}"/>
    <cellStyle name="20% - Énfasis2 2 3 4 3 4 2" xfId="48880" xr:uid="{83AE0754-A7A4-4517-A4ED-6BF1544EF357}"/>
    <cellStyle name="20% - Énfasis2 2 3 4 3 5" xfId="33438" xr:uid="{D11B4C6C-D47E-4373-A106-CDAFDBB3574C}"/>
    <cellStyle name="20% - Énfasis2 2 3 4 4" xfId="4484" xr:uid="{38D4FC5B-C2CA-420F-81EB-CFE674317DE3}"/>
    <cellStyle name="20% - Énfasis2 2 3 4 4 2" xfId="12205" xr:uid="{9AC030B6-6277-4878-823A-211B28F8F5E1}"/>
    <cellStyle name="20% - Énfasis2 2 3 4 4 2 2" xfId="27647" xr:uid="{9A3DE041-992C-4824-8ED4-645867E5D944}"/>
    <cellStyle name="20% - Énfasis2 2 3 4 4 2 2 2" xfId="58531" xr:uid="{D3427B89-8569-49B3-BEDC-7244BE5232DE}"/>
    <cellStyle name="20% - Énfasis2 2 3 4 4 2 3" xfId="43089" xr:uid="{71F68580-92B8-4904-8D66-E798B954B627}"/>
    <cellStyle name="20% - Énfasis2 2 3 4 4 3" xfId="19926" xr:uid="{BFE36237-EA56-4148-9920-DC89801423D3}"/>
    <cellStyle name="20% - Énfasis2 2 3 4 4 3 2" xfId="50810" xr:uid="{5B131AB3-AE0D-46A4-B57F-0B8142790C04}"/>
    <cellStyle name="20% - Énfasis2 2 3 4 4 4" xfId="35368" xr:uid="{3883FB5D-C5C4-4D13-8BA1-B7B3DB3CC33B}"/>
    <cellStyle name="20% - Énfasis2 2 3 4 5" xfId="8345" xr:uid="{6B7E6662-0EE2-44FA-9208-D4635D2425CC}"/>
    <cellStyle name="20% - Énfasis2 2 3 4 5 2" xfId="23787" xr:uid="{611C124C-D1CF-4724-9D56-71932A71343F}"/>
    <cellStyle name="20% - Énfasis2 2 3 4 5 2 2" xfId="54671" xr:uid="{4FEF59EB-8EF3-4FA1-9626-2818F2DB8077}"/>
    <cellStyle name="20% - Énfasis2 2 3 4 5 3" xfId="39229" xr:uid="{CB8F67EF-CC19-494F-9E7F-1CBB4CFEE344}"/>
    <cellStyle name="20% - Énfasis2 2 3 4 6" xfId="16066" xr:uid="{44F68BE0-20C9-4C78-BB73-BD652AB5F5AA}"/>
    <cellStyle name="20% - Énfasis2 2 3 4 6 2" xfId="46950" xr:uid="{9295A9B6-0428-408E-8822-E7464E2A8B70}"/>
    <cellStyle name="20% - Énfasis2 2 3 4 7" xfId="31508" xr:uid="{57D66981-224B-4F64-8853-BF437F591BEE}"/>
    <cellStyle name="20% - Énfasis2 2 3 5" xfId="1106" xr:uid="{B094A2C3-F45A-4199-B26D-FBE6CBEF7F9E}"/>
    <cellStyle name="20% - Énfasis2 2 3 5 2" xfId="3036" xr:uid="{3F2195E9-11E3-4795-AC3E-28C398714322}"/>
    <cellStyle name="20% - Énfasis2 2 3 5 2 2" xfId="6896" xr:uid="{65F2D5E1-D052-42D0-94A4-0384318889A2}"/>
    <cellStyle name="20% - Énfasis2 2 3 5 2 2 2" xfId="14617" xr:uid="{CDC9C913-44B6-4AF5-B04D-1F3D18E29C5E}"/>
    <cellStyle name="20% - Énfasis2 2 3 5 2 2 2 2" xfId="30059" xr:uid="{E8B482ED-63B7-490C-B768-C6A694F53262}"/>
    <cellStyle name="20% - Énfasis2 2 3 5 2 2 2 2 2" xfId="60943" xr:uid="{AAA4B845-03B3-452A-AEB8-7FBABC7B0EAD}"/>
    <cellStyle name="20% - Énfasis2 2 3 5 2 2 2 3" xfId="45501" xr:uid="{610F5F9E-B85E-4983-B8E8-BB3280285C9B}"/>
    <cellStyle name="20% - Énfasis2 2 3 5 2 2 3" xfId="22338" xr:uid="{54B23638-DC29-4208-BE7B-452B3E3CD3C8}"/>
    <cellStyle name="20% - Énfasis2 2 3 5 2 2 3 2" xfId="53222" xr:uid="{94B78046-D15F-4613-8330-1CC863D9B36C}"/>
    <cellStyle name="20% - Énfasis2 2 3 5 2 2 4" xfId="37780" xr:uid="{93729547-F309-468D-9206-9106849262F1}"/>
    <cellStyle name="20% - Énfasis2 2 3 5 2 3" xfId="10757" xr:uid="{EA68060A-1DF0-4773-865E-14C5E7938B1C}"/>
    <cellStyle name="20% - Énfasis2 2 3 5 2 3 2" xfId="26199" xr:uid="{72D53BCE-732E-4DF3-A8B5-440A9CF7698D}"/>
    <cellStyle name="20% - Énfasis2 2 3 5 2 3 2 2" xfId="57083" xr:uid="{8E01E429-F136-4CC7-9BF1-67AF516EDE86}"/>
    <cellStyle name="20% - Énfasis2 2 3 5 2 3 3" xfId="41641" xr:uid="{CE9E71AB-3022-44B9-B64A-D2CE762B03E3}"/>
    <cellStyle name="20% - Énfasis2 2 3 5 2 4" xfId="18478" xr:uid="{289412F9-0801-4EEE-A13A-A45F723C2DA2}"/>
    <cellStyle name="20% - Énfasis2 2 3 5 2 4 2" xfId="49362" xr:uid="{DF416468-98A4-4C45-847F-25C70F29AFAF}"/>
    <cellStyle name="20% - Énfasis2 2 3 5 2 5" xfId="33920" xr:uid="{B3BA7156-F5AD-4894-8ECA-3625EF876760}"/>
    <cellStyle name="20% - Énfasis2 2 3 5 3" xfId="4966" xr:uid="{0D9F7B16-0C6D-421A-984B-33CFDC4FFB8C}"/>
    <cellStyle name="20% - Énfasis2 2 3 5 3 2" xfId="12687" xr:uid="{B2E8C589-A303-46D0-A74E-C86FD9490E22}"/>
    <cellStyle name="20% - Énfasis2 2 3 5 3 2 2" xfId="28129" xr:uid="{AA7ED2CB-7158-43B6-A1D8-6E10EAB7A85C}"/>
    <cellStyle name="20% - Énfasis2 2 3 5 3 2 2 2" xfId="59013" xr:uid="{81BAEBA3-1631-4A1A-983D-D2FAFD137FE9}"/>
    <cellStyle name="20% - Énfasis2 2 3 5 3 2 3" xfId="43571" xr:uid="{AA0DD326-52C3-411E-A354-58031B5278EE}"/>
    <cellStyle name="20% - Énfasis2 2 3 5 3 3" xfId="20408" xr:uid="{F8C03039-B323-44BE-9808-3A0A356C431D}"/>
    <cellStyle name="20% - Énfasis2 2 3 5 3 3 2" xfId="51292" xr:uid="{D21CCD90-1284-4C76-8B6F-3CD17536C015}"/>
    <cellStyle name="20% - Énfasis2 2 3 5 3 4" xfId="35850" xr:uid="{A8A416ED-F6AE-4028-BCBB-EECF050EB76C}"/>
    <cellStyle name="20% - Énfasis2 2 3 5 4" xfId="8827" xr:uid="{3EF57982-CF5A-4BC2-9ECC-69C4E654CF50}"/>
    <cellStyle name="20% - Énfasis2 2 3 5 4 2" xfId="24269" xr:uid="{9620F0DB-30F3-41A6-86A3-366B67D651EF}"/>
    <cellStyle name="20% - Énfasis2 2 3 5 4 2 2" xfId="55153" xr:uid="{83B4BBF8-F923-4166-8E0E-186ADDBECD1E}"/>
    <cellStyle name="20% - Énfasis2 2 3 5 4 3" xfId="39711" xr:uid="{80FF5739-2078-48EC-9055-0DC34D3ECB13}"/>
    <cellStyle name="20% - Énfasis2 2 3 5 5" xfId="16548" xr:uid="{43D62EBB-8DF5-409F-8AAF-585A93E364EB}"/>
    <cellStyle name="20% - Énfasis2 2 3 5 5 2" xfId="47432" xr:uid="{785416A3-70D4-44BE-A779-495EC919162E}"/>
    <cellStyle name="20% - Énfasis2 2 3 5 6" xfId="31990" xr:uid="{69323C5C-5C4C-44FD-918B-AF5FB7844532}"/>
    <cellStyle name="20% - Énfasis2 2 3 6" xfId="2071" xr:uid="{DE8283D3-38C6-4A23-9A26-21C4E6E101E0}"/>
    <cellStyle name="20% - Énfasis2 2 3 6 2" xfId="5931" xr:uid="{2F6B8C61-0BEC-48B6-9EC1-0377139F4276}"/>
    <cellStyle name="20% - Énfasis2 2 3 6 2 2" xfId="13652" xr:uid="{19B8E2FB-B75B-49A9-9B75-7C456D97FC52}"/>
    <cellStyle name="20% - Énfasis2 2 3 6 2 2 2" xfId="29094" xr:uid="{F53A68CD-80B0-4CFE-A50B-CCCAF7E6832D}"/>
    <cellStyle name="20% - Énfasis2 2 3 6 2 2 2 2" xfId="59978" xr:uid="{07B7D903-8B22-4736-A0C0-763354256EF7}"/>
    <cellStyle name="20% - Énfasis2 2 3 6 2 2 3" xfId="44536" xr:uid="{087DE7A9-F410-487D-B900-221E896564CA}"/>
    <cellStyle name="20% - Énfasis2 2 3 6 2 3" xfId="21373" xr:uid="{6080C1AD-F899-4E6A-9DAD-343000A1CBD2}"/>
    <cellStyle name="20% - Énfasis2 2 3 6 2 3 2" xfId="52257" xr:uid="{B5409E9C-D109-4438-A6CC-411B4E789E0D}"/>
    <cellStyle name="20% - Énfasis2 2 3 6 2 4" xfId="36815" xr:uid="{DEA1B9D9-70EA-4A91-98D2-F5CDA59D639E}"/>
    <cellStyle name="20% - Énfasis2 2 3 6 3" xfId="9792" xr:uid="{0B1C2977-90CB-4C98-B8D7-AA6E4B76F435}"/>
    <cellStyle name="20% - Énfasis2 2 3 6 3 2" xfId="25234" xr:uid="{7E4EAF8E-0674-4585-A774-D7BC4EA12205}"/>
    <cellStyle name="20% - Énfasis2 2 3 6 3 2 2" xfId="56118" xr:uid="{16D63E2D-57FE-4B6D-8053-220107852C73}"/>
    <cellStyle name="20% - Énfasis2 2 3 6 3 3" xfId="40676" xr:uid="{6A2939ED-96DB-4DEF-8EF2-83F4C6668592}"/>
    <cellStyle name="20% - Énfasis2 2 3 6 4" xfId="17513" xr:uid="{B80A2615-3453-4341-8198-151B920F4FF1}"/>
    <cellStyle name="20% - Énfasis2 2 3 6 4 2" xfId="48397" xr:uid="{A3C58180-8E51-4AA8-8A31-A2249D44C279}"/>
    <cellStyle name="20% - Énfasis2 2 3 6 5" xfId="32955" xr:uid="{65CE1AD3-44DD-4660-8E2F-CEC67E6F3190}"/>
    <cellStyle name="20% - Énfasis2 2 3 7" xfId="4001" xr:uid="{861B1FF8-D908-4170-AE7A-2EF04A3EECCF}"/>
    <cellStyle name="20% - Énfasis2 2 3 7 2" xfId="11722" xr:uid="{A54A2FEF-775B-4F5D-A8D9-4F068AD2FF95}"/>
    <cellStyle name="20% - Énfasis2 2 3 7 2 2" xfId="27164" xr:uid="{5A29806B-DF9D-4B0C-BB1F-41B191CAE20D}"/>
    <cellStyle name="20% - Énfasis2 2 3 7 2 2 2" xfId="58048" xr:uid="{1599720D-7760-49C7-B779-4B6F5B7B9E3C}"/>
    <cellStyle name="20% - Énfasis2 2 3 7 2 3" xfId="42606" xr:uid="{0DEA3A72-4719-4433-8A52-B352E289405F}"/>
    <cellStyle name="20% - Énfasis2 2 3 7 3" xfId="19443" xr:uid="{8926891D-21B2-449D-AC30-3E55E42400DA}"/>
    <cellStyle name="20% - Énfasis2 2 3 7 3 2" xfId="50327" xr:uid="{F65A5C5A-E6D1-473A-A540-EEB94C5F2FA4}"/>
    <cellStyle name="20% - Énfasis2 2 3 7 4" xfId="34885" xr:uid="{0DB97325-157E-4FA4-A273-BBA51E7E4EC2}"/>
    <cellStyle name="20% - Énfasis2 2 3 8" xfId="7862" xr:uid="{4564880E-4B0D-420D-81B2-3C72383B398C}"/>
    <cellStyle name="20% - Énfasis2 2 3 8 2" xfId="23304" xr:uid="{58EBCBE5-6203-4E63-A9A5-563DE780E77D}"/>
    <cellStyle name="20% - Énfasis2 2 3 8 2 2" xfId="54188" xr:uid="{041E7A64-54F5-4EF4-9891-B19DB31BEC9D}"/>
    <cellStyle name="20% - Énfasis2 2 3 8 3" xfId="38746" xr:uid="{7F0210B3-4199-4B1E-917C-3034EE2C4257}"/>
    <cellStyle name="20% - Énfasis2 2 3 9" xfId="15583" xr:uid="{237544B7-5806-4B95-9903-0114B0086F3D}"/>
    <cellStyle name="20% - Énfasis2 2 3 9 2" xfId="46467" xr:uid="{4496F29D-D6B2-4726-BBCB-2280437A2625}"/>
    <cellStyle name="20% - Énfasis2 2 4" xfId="63" xr:uid="{AF1EA48A-A8E1-45A9-9A94-F7958226EEF7}"/>
    <cellStyle name="20% - Énfasis2 2 4 10" xfId="31026" xr:uid="{53B58E21-AD61-4029-8D42-8A37DDB27B5E}"/>
    <cellStyle name="20% - Énfasis2 2 4 2" xfId="330" xr:uid="{436D551E-A5E8-4329-85FF-D863C3837D4E}"/>
    <cellStyle name="20% - Énfasis2 2 4 2 2" xfId="573" xr:uid="{CDBB8610-4739-4B97-9D7C-3472CC348612}"/>
    <cellStyle name="20% - Énfasis2 2 4 2 2 2" xfId="1056" xr:uid="{FA17DE6C-B90C-4538-B2DE-8BBD24BE269F}"/>
    <cellStyle name="20% - Énfasis2 2 4 2 2 2 2" xfId="2021" xr:uid="{C6CC7413-194C-4621-B52F-9F5EAD1518D4}"/>
    <cellStyle name="20% - Énfasis2 2 4 2 2 2 2 2" xfId="3951" xr:uid="{20FF09E5-8B0D-4F57-B46B-6ADD214D820E}"/>
    <cellStyle name="20% - Énfasis2 2 4 2 2 2 2 2 2" xfId="7811" xr:uid="{686DE337-0601-4828-9E7D-68CD4F116839}"/>
    <cellStyle name="20% - Énfasis2 2 4 2 2 2 2 2 2 2" xfId="15532" xr:uid="{46B19BCC-EE62-40D5-BCAE-E97732017597}"/>
    <cellStyle name="20% - Énfasis2 2 4 2 2 2 2 2 2 2 2" xfId="30974" xr:uid="{EC7FA92E-F421-4CE2-8081-FE94D51A5A43}"/>
    <cellStyle name="20% - Énfasis2 2 4 2 2 2 2 2 2 2 2 2" xfId="61858" xr:uid="{BF81DB69-1EB0-4585-9959-051804B8895E}"/>
    <cellStyle name="20% - Énfasis2 2 4 2 2 2 2 2 2 2 3" xfId="46416" xr:uid="{C549B712-FCD0-4649-858B-CEBF7927B042}"/>
    <cellStyle name="20% - Énfasis2 2 4 2 2 2 2 2 2 3" xfId="23253" xr:uid="{DD54A328-9D7E-4138-B45B-B173AA75AC8B}"/>
    <cellStyle name="20% - Énfasis2 2 4 2 2 2 2 2 2 3 2" xfId="54137" xr:uid="{3B96EC97-15B5-47CC-959A-D57C3AE3EB5C}"/>
    <cellStyle name="20% - Énfasis2 2 4 2 2 2 2 2 2 4" xfId="38695" xr:uid="{BB1604A4-CE08-4F63-BC17-F74D371720AA}"/>
    <cellStyle name="20% - Énfasis2 2 4 2 2 2 2 2 3" xfId="11672" xr:uid="{ECB61F81-E555-4A1E-93B8-CF37BB43773D}"/>
    <cellStyle name="20% - Énfasis2 2 4 2 2 2 2 2 3 2" xfId="27114" xr:uid="{CA783AB3-4649-4675-B4B1-71457D84831D}"/>
    <cellStyle name="20% - Énfasis2 2 4 2 2 2 2 2 3 2 2" xfId="57998" xr:uid="{5CEAD8FD-F5DF-4CDB-B7E3-074D0BA5C692}"/>
    <cellStyle name="20% - Énfasis2 2 4 2 2 2 2 2 3 3" xfId="42556" xr:uid="{90410695-5031-4E23-9ABB-AA161F0972CE}"/>
    <cellStyle name="20% - Énfasis2 2 4 2 2 2 2 2 4" xfId="19393" xr:uid="{9A97AC06-5FDC-4504-822A-16CEDDAB0B6B}"/>
    <cellStyle name="20% - Énfasis2 2 4 2 2 2 2 2 4 2" xfId="50277" xr:uid="{634E4AE6-B8F4-442A-A041-C5D34172F614}"/>
    <cellStyle name="20% - Énfasis2 2 4 2 2 2 2 2 5" xfId="34835" xr:uid="{11B86300-7E18-4805-BE24-516F703490E9}"/>
    <cellStyle name="20% - Énfasis2 2 4 2 2 2 2 3" xfId="5881" xr:uid="{BAE7C2C4-AC6A-41BC-8011-F60D30D88EB5}"/>
    <cellStyle name="20% - Énfasis2 2 4 2 2 2 2 3 2" xfId="13602" xr:uid="{1100F8FC-70DF-4DA8-BD6B-FACE693457CF}"/>
    <cellStyle name="20% - Énfasis2 2 4 2 2 2 2 3 2 2" xfId="29044" xr:uid="{594B385A-A96E-48DE-8A95-89960552EF4D}"/>
    <cellStyle name="20% - Énfasis2 2 4 2 2 2 2 3 2 2 2" xfId="59928" xr:uid="{6FB7AD46-574C-4486-89DB-3606DCF25A5A}"/>
    <cellStyle name="20% - Énfasis2 2 4 2 2 2 2 3 2 3" xfId="44486" xr:uid="{A2820A44-96EF-4C23-B0A7-0B4BDB11686F}"/>
    <cellStyle name="20% - Énfasis2 2 4 2 2 2 2 3 3" xfId="21323" xr:uid="{58264620-3784-4817-A377-0F865A54957E}"/>
    <cellStyle name="20% - Énfasis2 2 4 2 2 2 2 3 3 2" xfId="52207" xr:uid="{F1B5E4D1-BDA2-47ED-A102-8816EAA214D0}"/>
    <cellStyle name="20% - Énfasis2 2 4 2 2 2 2 3 4" xfId="36765" xr:uid="{027C62E7-378C-4F9A-92F9-36B2ABF1446C}"/>
    <cellStyle name="20% - Énfasis2 2 4 2 2 2 2 4" xfId="9742" xr:uid="{9462CA42-8076-4337-B217-C8AD6E2906FE}"/>
    <cellStyle name="20% - Énfasis2 2 4 2 2 2 2 4 2" xfId="25184" xr:uid="{29E649BA-853F-42D1-B43C-B86FFAFD28D4}"/>
    <cellStyle name="20% - Énfasis2 2 4 2 2 2 2 4 2 2" xfId="56068" xr:uid="{90B1D39D-8A21-4F39-9A22-6E065AD19657}"/>
    <cellStyle name="20% - Énfasis2 2 4 2 2 2 2 4 3" xfId="40626" xr:uid="{936BD33A-B4B3-452F-B622-513F1D1C65CD}"/>
    <cellStyle name="20% - Énfasis2 2 4 2 2 2 2 5" xfId="17463" xr:uid="{BD895E6F-4ED9-4AD1-993C-0782309CFC81}"/>
    <cellStyle name="20% - Énfasis2 2 4 2 2 2 2 5 2" xfId="48347" xr:uid="{1FBB39A5-CF19-4F16-96BA-75BBD91755EA}"/>
    <cellStyle name="20% - Énfasis2 2 4 2 2 2 2 6" xfId="32905" xr:uid="{ADD1F3F3-6AF1-441F-A50F-D80F3B85D0DD}"/>
    <cellStyle name="20% - Énfasis2 2 4 2 2 2 3" xfId="2986" xr:uid="{006F64F8-0AA5-4679-BD4A-9A6944CFB1F1}"/>
    <cellStyle name="20% - Énfasis2 2 4 2 2 2 3 2" xfId="6846" xr:uid="{CA046B27-CAD5-4AAB-9D62-6C75C3377F3B}"/>
    <cellStyle name="20% - Énfasis2 2 4 2 2 2 3 2 2" xfId="14567" xr:uid="{E061011C-4E5B-4A87-8718-7788EBB04C8D}"/>
    <cellStyle name="20% - Énfasis2 2 4 2 2 2 3 2 2 2" xfId="30009" xr:uid="{C6878585-36E4-4C00-B362-7963AB9D0D82}"/>
    <cellStyle name="20% - Énfasis2 2 4 2 2 2 3 2 2 2 2" xfId="60893" xr:uid="{A576040F-F350-4EB3-BEAE-3D70A974912C}"/>
    <cellStyle name="20% - Énfasis2 2 4 2 2 2 3 2 2 3" xfId="45451" xr:uid="{27187CB3-48B3-49D6-8959-CECCD83364B4}"/>
    <cellStyle name="20% - Énfasis2 2 4 2 2 2 3 2 3" xfId="22288" xr:uid="{6C27B087-307D-4C72-B4EC-56CFF7A91636}"/>
    <cellStyle name="20% - Énfasis2 2 4 2 2 2 3 2 3 2" xfId="53172" xr:uid="{51A20FB1-6C1A-4E55-9EBC-8D3F7C8B408C}"/>
    <cellStyle name="20% - Énfasis2 2 4 2 2 2 3 2 4" xfId="37730" xr:uid="{CEEC9F5E-B42F-4AB8-B02C-8487B09F2BC1}"/>
    <cellStyle name="20% - Énfasis2 2 4 2 2 2 3 3" xfId="10707" xr:uid="{F3C0317B-7B5D-4B7D-BB89-4CFFE07D5719}"/>
    <cellStyle name="20% - Énfasis2 2 4 2 2 2 3 3 2" xfId="26149" xr:uid="{EAB6C676-31B2-4075-AB3B-D6A5004B354C}"/>
    <cellStyle name="20% - Énfasis2 2 4 2 2 2 3 3 2 2" xfId="57033" xr:uid="{477D3F11-3B48-4904-9017-6D58DFA9EFE2}"/>
    <cellStyle name="20% - Énfasis2 2 4 2 2 2 3 3 3" xfId="41591" xr:uid="{EA693E3D-ED82-448B-B9D7-6C180069354D}"/>
    <cellStyle name="20% - Énfasis2 2 4 2 2 2 3 4" xfId="18428" xr:uid="{2BC5E3C6-D8E8-4BB6-9154-7B32ED03D0F9}"/>
    <cellStyle name="20% - Énfasis2 2 4 2 2 2 3 4 2" xfId="49312" xr:uid="{5923CD46-2FBC-49CE-BE2C-A008733BFE09}"/>
    <cellStyle name="20% - Énfasis2 2 4 2 2 2 3 5" xfId="33870" xr:uid="{B4AF880F-5905-4023-B6BC-CBE537E93085}"/>
    <cellStyle name="20% - Énfasis2 2 4 2 2 2 4" xfId="4916" xr:uid="{7E5BB104-43AE-43CC-8C28-25E7D6CAB1D6}"/>
    <cellStyle name="20% - Énfasis2 2 4 2 2 2 4 2" xfId="12637" xr:uid="{AD6867BB-A3BF-473F-9584-291C137BF5F1}"/>
    <cellStyle name="20% - Énfasis2 2 4 2 2 2 4 2 2" xfId="28079" xr:uid="{050D3A5E-3FE7-48D3-AAED-E98C56D44E30}"/>
    <cellStyle name="20% - Énfasis2 2 4 2 2 2 4 2 2 2" xfId="58963" xr:uid="{534EA2F5-3690-48C4-BF6E-E8BCEF45876B}"/>
    <cellStyle name="20% - Énfasis2 2 4 2 2 2 4 2 3" xfId="43521" xr:uid="{71D2BDE3-A3D1-44BE-9366-838FD14A2D81}"/>
    <cellStyle name="20% - Énfasis2 2 4 2 2 2 4 3" xfId="20358" xr:uid="{ED0D02E3-3389-4A26-BA07-04690C4C5902}"/>
    <cellStyle name="20% - Énfasis2 2 4 2 2 2 4 3 2" xfId="51242" xr:uid="{BB163AC6-82AD-4156-A02F-F324F9D2723D}"/>
    <cellStyle name="20% - Énfasis2 2 4 2 2 2 4 4" xfId="35800" xr:uid="{F34E6D7C-403D-4126-B0AA-805811BADDEF}"/>
    <cellStyle name="20% - Énfasis2 2 4 2 2 2 5" xfId="8777" xr:uid="{0EC1CD5C-E250-4C0B-AC7E-CEBEF9C5289D}"/>
    <cellStyle name="20% - Énfasis2 2 4 2 2 2 5 2" xfId="24219" xr:uid="{809D66C1-43A4-44CA-9C29-9852698A0719}"/>
    <cellStyle name="20% - Énfasis2 2 4 2 2 2 5 2 2" xfId="55103" xr:uid="{2A259E4B-1B78-41F7-A79F-FB4C7D90E3FE}"/>
    <cellStyle name="20% - Énfasis2 2 4 2 2 2 5 3" xfId="39661" xr:uid="{989047C5-6E03-480C-BB61-45976F4A5629}"/>
    <cellStyle name="20% - Énfasis2 2 4 2 2 2 6" xfId="16498" xr:uid="{B707EF21-B16A-4196-A515-96343DE4D07C}"/>
    <cellStyle name="20% - Énfasis2 2 4 2 2 2 6 2" xfId="47382" xr:uid="{8340162A-ED75-4F65-B639-CEDFF9652B85}"/>
    <cellStyle name="20% - Énfasis2 2 4 2 2 2 7" xfId="31940" xr:uid="{4713A230-E56F-44AD-9115-4D88B5DCC8E1}"/>
    <cellStyle name="20% - Énfasis2 2 4 2 2 3" xfId="1538" xr:uid="{05684397-55E7-40EE-AB6C-46B27E74A321}"/>
    <cellStyle name="20% - Énfasis2 2 4 2 2 3 2" xfId="3468" xr:uid="{58B2F621-E133-4422-9821-737B3B64964C}"/>
    <cellStyle name="20% - Énfasis2 2 4 2 2 3 2 2" xfId="7328" xr:uid="{0EA3F321-2209-42FE-ABE6-279D133612C7}"/>
    <cellStyle name="20% - Énfasis2 2 4 2 2 3 2 2 2" xfId="15049" xr:uid="{EF83E1ED-1861-4C72-8317-F1C39285B640}"/>
    <cellStyle name="20% - Énfasis2 2 4 2 2 3 2 2 2 2" xfId="30491" xr:uid="{0309AC4F-C35D-4F70-BE74-8E7F5C2FD44A}"/>
    <cellStyle name="20% - Énfasis2 2 4 2 2 3 2 2 2 2 2" xfId="61375" xr:uid="{EEDB5816-68E3-4958-BBFC-5F1E2E167298}"/>
    <cellStyle name="20% - Énfasis2 2 4 2 2 3 2 2 2 3" xfId="45933" xr:uid="{F38C1162-4AFA-4882-B788-21932B544BE9}"/>
    <cellStyle name="20% - Énfasis2 2 4 2 2 3 2 2 3" xfId="22770" xr:uid="{96E6FAC8-5139-4C23-86A4-3BCD472888E5}"/>
    <cellStyle name="20% - Énfasis2 2 4 2 2 3 2 2 3 2" xfId="53654" xr:uid="{096EF78C-3DEC-4381-88C7-351903AAA56A}"/>
    <cellStyle name="20% - Énfasis2 2 4 2 2 3 2 2 4" xfId="38212" xr:uid="{CA23C19B-280B-495B-909D-EDF126BE89A9}"/>
    <cellStyle name="20% - Énfasis2 2 4 2 2 3 2 3" xfId="11189" xr:uid="{09D9B970-A18B-4249-9B40-C2FDA9EA26D9}"/>
    <cellStyle name="20% - Énfasis2 2 4 2 2 3 2 3 2" xfId="26631" xr:uid="{E4DAC239-5BD0-40EE-9FA6-02D4E8A45D24}"/>
    <cellStyle name="20% - Énfasis2 2 4 2 2 3 2 3 2 2" xfId="57515" xr:uid="{BBD4F474-94C6-4B86-AE09-C047B141552D}"/>
    <cellStyle name="20% - Énfasis2 2 4 2 2 3 2 3 3" xfId="42073" xr:uid="{F842393E-655D-430C-A5AB-FE2088CEBD66}"/>
    <cellStyle name="20% - Énfasis2 2 4 2 2 3 2 4" xfId="18910" xr:uid="{16C0E60A-57BD-4EF4-8C62-E36A3AE63110}"/>
    <cellStyle name="20% - Énfasis2 2 4 2 2 3 2 4 2" xfId="49794" xr:uid="{FC6A12FF-0913-4C25-89D7-6FEE1B939AFD}"/>
    <cellStyle name="20% - Énfasis2 2 4 2 2 3 2 5" xfId="34352" xr:uid="{AED7D0A3-9DAE-4ACB-A160-023B5E26D4F9}"/>
    <cellStyle name="20% - Énfasis2 2 4 2 2 3 3" xfId="5398" xr:uid="{3C6AB8A8-3768-44E7-B5CD-FBE88EF7477F}"/>
    <cellStyle name="20% - Énfasis2 2 4 2 2 3 3 2" xfId="13119" xr:uid="{05AB262E-AD9A-4529-8F16-77F58677035D}"/>
    <cellStyle name="20% - Énfasis2 2 4 2 2 3 3 2 2" xfId="28561" xr:uid="{194E12EC-9D9B-4BF7-B1BC-6A97E89C6200}"/>
    <cellStyle name="20% - Énfasis2 2 4 2 2 3 3 2 2 2" xfId="59445" xr:uid="{2819BA08-378E-4FC6-9180-49B0B06C67AC}"/>
    <cellStyle name="20% - Énfasis2 2 4 2 2 3 3 2 3" xfId="44003" xr:uid="{A71A27B2-AFDA-444E-80AD-6061EDEF95BA}"/>
    <cellStyle name="20% - Énfasis2 2 4 2 2 3 3 3" xfId="20840" xr:uid="{30475CDA-72F8-4320-B44D-0A392F91AD0E}"/>
    <cellStyle name="20% - Énfasis2 2 4 2 2 3 3 3 2" xfId="51724" xr:uid="{863EB594-D626-4638-AFE3-0DBA3DED391D}"/>
    <cellStyle name="20% - Énfasis2 2 4 2 2 3 3 4" xfId="36282" xr:uid="{D956F505-44CB-422C-BF40-2B3929661DF8}"/>
    <cellStyle name="20% - Énfasis2 2 4 2 2 3 4" xfId="9259" xr:uid="{F04B7881-7C34-4442-9623-DD6FD2713FBA}"/>
    <cellStyle name="20% - Énfasis2 2 4 2 2 3 4 2" xfId="24701" xr:uid="{ADD17512-856D-4CDB-B19E-757087860A14}"/>
    <cellStyle name="20% - Énfasis2 2 4 2 2 3 4 2 2" xfId="55585" xr:uid="{831545E3-451C-4248-B1F7-1AF4DBBCE8EB}"/>
    <cellStyle name="20% - Énfasis2 2 4 2 2 3 4 3" xfId="40143" xr:uid="{D4F14A2B-0DEF-4D9C-8A21-368BF8BE8C9D}"/>
    <cellStyle name="20% - Énfasis2 2 4 2 2 3 5" xfId="16980" xr:uid="{A573790D-4C41-4B7D-8092-4EB05DE6C4F7}"/>
    <cellStyle name="20% - Énfasis2 2 4 2 2 3 5 2" xfId="47864" xr:uid="{AC160C2B-67D6-4452-BF2B-D4B9972A15E4}"/>
    <cellStyle name="20% - Énfasis2 2 4 2 2 3 6" xfId="32422" xr:uid="{244BA580-08E6-40AF-89DD-F7548BE5AD63}"/>
    <cellStyle name="20% - Énfasis2 2 4 2 2 4" xfId="2503" xr:uid="{8ED1360E-08F5-49CA-938E-8D79D8389518}"/>
    <cellStyle name="20% - Énfasis2 2 4 2 2 4 2" xfId="6363" xr:uid="{59340A08-50F4-4615-8A56-54160E6BE70C}"/>
    <cellStyle name="20% - Énfasis2 2 4 2 2 4 2 2" xfId="14084" xr:uid="{02A48F55-F0CF-4E1D-8180-9788C935329E}"/>
    <cellStyle name="20% - Énfasis2 2 4 2 2 4 2 2 2" xfId="29526" xr:uid="{B8C796E3-FAB1-446B-92DE-30E3165EF49B}"/>
    <cellStyle name="20% - Énfasis2 2 4 2 2 4 2 2 2 2" xfId="60410" xr:uid="{59FD2321-F656-4635-A219-54F9AC3AD5EE}"/>
    <cellStyle name="20% - Énfasis2 2 4 2 2 4 2 2 3" xfId="44968" xr:uid="{25DD98AA-704D-4360-AD1A-ADACDF5D29E2}"/>
    <cellStyle name="20% - Énfasis2 2 4 2 2 4 2 3" xfId="21805" xr:uid="{A9219224-C9C4-4292-A6FD-DE3F2922DC6D}"/>
    <cellStyle name="20% - Énfasis2 2 4 2 2 4 2 3 2" xfId="52689" xr:uid="{E0AD1266-19FF-4157-BFFC-6F9F760D666E}"/>
    <cellStyle name="20% - Énfasis2 2 4 2 2 4 2 4" xfId="37247" xr:uid="{BDB6218D-26C0-48EE-8D54-311E64828F89}"/>
    <cellStyle name="20% - Énfasis2 2 4 2 2 4 3" xfId="10224" xr:uid="{1A03A89B-387D-4E11-BE64-D4FAD38EF612}"/>
    <cellStyle name="20% - Énfasis2 2 4 2 2 4 3 2" xfId="25666" xr:uid="{B5BA209B-2177-4D73-9C0B-347B4003F7E0}"/>
    <cellStyle name="20% - Énfasis2 2 4 2 2 4 3 2 2" xfId="56550" xr:uid="{607D7AE8-79BC-4372-B511-2A80D4A4F2C6}"/>
    <cellStyle name="20% - Énfasis2 2 4 2 2 4 3 3" xfId="41108" xr:uid="{2C9EE25C-2C89-4627-9BDD-326C4D51F14D}"/>
    <cellStyle name="20% - Énfasis2 2 4 2 2 4 4" xfId="17945" xr:uid="{3B5E6D50-4EC9-41AD-841E-C886DBD06FE8}"/>
    <cellStyle name="20% - Énfasis2 2 4 2 2 4 4 2" xfId="48829" xr:uid="{C02DBB01-3E11-4F65-8E66-C6D26FC77D5E}"/>
    <cellStyle name="20% - Énfasis2 2 4 2 2 4 5" xfId="33387" xr:uid="{2D7D529B-C4D7-4413-A876-9FD97567573A}"/>
    <cellStyle name="20% - Énfasis2 2 4 2 2 5" xfId="4433" xr:uid="{B4A59603-C43E-439E-96EE-D29CB30BB2AB}"/>
    <cellStyle name="20% - Énfasis2 2 4 2 2 5 2" xfId="12154" xr:uid="{7B0C80F5-0959-498D-A959-38DDFDB10E41}"/>
    <cellStyle name="20% - Énfasis2 2 4 2 2 5 2 2" xfId="27596" xr:uid="{16092F22-3E75-4F00-8611-E4F9C726F51B}"/>
    <cellStyle name="20% - Énfasis2 2 4 2 2 5 2 2 2" xfId="58480" xr:uid="{1EB3E990-FB3D-487A-BBE0-1C5F8BA3067A}"/>
    <cellStyle name="20% - Énfasis2 2 4 2 2 5 2 3" xfId="43038" xr:uid="{20E3C95A-6B8D-486B-8935-8C57C9B9F30C}"/>
    <cellStyle name="20% - Énfasis2 2 4 2 2 5 3" xfId="19875" xr:uid="{7C2A03DF-0690-4DE1-B07A-7D8B94E2E56A}"/>
    <cellStyle name="20% - Énfasis2 2 4 2 2 5 3 2" xfId="50759" xr:uid="{BC3BEFC3-7784-41BF-BC62-48CA671F5F34}"/>
    <cellStyle name="20% - Énfasis2 2 4 2 2 5 4" xfId="35317" xr:uid="{5A9A3438-2A16-4E91-985F-8CA2B6CBCB8B}"/>
    <cellStyle name="20% - Énfasis2 2 4 2 2 6" xfId="8294" xr:uid="{38745F3E-F1C3-4655-8FF1-DB4B1729826B}"/>
    <cellStyle name="20% - Énfasis2 2 4 2 2 6 2" xfId="23736" xr:uid="{DDE8888D-AED6-4B96-8034-230C163CDD7D}"/>
    <cellStyle name="20% - Énfasis2 2 4 2 2 6 2 2" xfId="54620" xr:uid="{73C84606-550D-411F-BA92-31CD50E463A4}"/>
    <cellStyle name="20% - Énfasis2 2 4 2 2 6 3" xfId="39178" xr:uid="{6594A440-5F9F-4646-AEDE-CF9822E111F2}"/>
    <cellStyle name="20% - Énfasis2 2 4 2 2 7" xfId="16015" xr:uid="{38BF8B95-E479-4570-A469-21E22D499970}"/>
    <cellStyle name="20% - Énfasis2 2 4 2 2 7 2" xfId="46899" xr:uid="{697E64BB-1379-414B-AC61-5178F7CAE022}"/>
    <cellStyle name="20% - Énfasis2 2 4 2 2 8" xfId="31457" xr:uid="{792F7C1C-653B-473F-BB0C-BC2DE73CABCA}"/>
    <cellStyle name="20% - Énfasis2 2 4 2 3" xfId="815" xr:uid="{F13FA120-6696-48C1-BFD1-ED25C082E4EA}"/>
    <cellStyle name="20% - Énfasis2 2 4 2 3 2" xfId="1780" xr:uid="{ED31D51D-A486-491D-B63B-EB2BA6B88CCB}"/>
    <cellStyle name="20% - Énfasis2 2 4 2 3 2 2" xfId="3710" xr:uid="{C3B84283-74BE-4DAA-B552-E911EEB00237}"/>
    <cellStyle name="20% - Énfasis2 2 4 2 3 2 2 2" xfId="7570" xr:uid="{507F040D-1D95-43F6-A536-9E786DA09310}"/>
    <cellStyle name="20% - Énfasis2 2 4 2 3 2 2 2 2" xfId="15291" xr:uid="{026CE4BA-3B01-4054-989A-D6AB527D64A7}"/>
    <cellStyle name="20% - Énfasis2 2 4 2 3 2 2 2 2 2" xfId="30733" xr:uid="{935560DC-DEDF-4418-9EB1-5F1C1F281E80}"/>
    <cellStyle name="20% - Énfasis2 2 4 2 3 2 2 2 2 2 2" xfId="61617" xr:uid="{95BE3346-255D-4D15-88F8-C9FB1A5AFC7B}"/>
    <cellStyle name="20% - Énfasis2 2 4 2 3 2 2 2 2 3" xfId="46175" xr:uid="{D65C3493-C940-4E2B-8ACD-DA348BA31527}"/>
    <cellStyle name="20% - Énfasis2 2 4 2 3 2 2 2 3" xfId="23012" xr:uid="{F573DE2C-D046-446F-B7AD-E586638BBEF8}"/>
    <cellStyle name="20% - Énfasis2 2 4 2 3 2 2 2 3 2" xfId="53896" xr:uid="{390C51DD-8223-4625-810B-B0D79D5CEAB0}"/>
    <cellStyle name="20% - Énfasis2 2 4 2 3 2 2 2 4" xfId="38454" xr:uid="{891A437C-0C2D-432C-9177-DD59BDB60FCB}"/>
    <cellStyle name="20% - Énfasis2 2 4 2 3 2 2 3" xfId="11431" xr:uid="{909810D9-07B6-4CFC-8AD0-F609112E0969}"/>
    <cellStyle name="20% - Énfasis2 2 4 2 3 2 2 3 2" xfId="26873" xr:uid="{C6BD2C1D-E4DC-4FC1-8E9C-FEDC18466169}"/>
    <cellStyle name="20% - Énfasis2 2 4 2 3 2 2 3 2 2" xfId="57757" xr:uid="{EE1BCBB0-1506-44D6-8ECA-ED8C3C2D2F00}"/>
    <cellStyle name="20% - Énfasis2 2 4 2 3 2 2 3 3" xfId="42315" xr:uid="{BFA3EAA3-F64E-4E94-A77B-CDBA5243C58A}"/>
    <cellStyle name="20% - Énfasis2 2 4 2 3 2 2 4" xfId="19152" xr:uid="{109E93EE-321A-4BEC-992D-0F4E95B6ACE9}"/>
    <cellStyle name="20% - Énfasis2 2 4 2 3 2 2 4 2" xfId="50036" xr:uid="{E7B20EBA-2BC2-4E73-888B-2DD3891638DA}"/>
    <cellStyle name="20% - Énfasis2 2 4 2 3 2 2 5" xfId="34594" xr:uid="{79AA82AD-8F1E-4A03-BEA7-5F367C038B0A}"/>
    <cellStyle name="20% - Énfasis2 2 4 2 3 2 3" xfId="5640" xr:uid="{7DE7DAF7-B141-49CC-A0FD-7C2C469C6FE1}"/>
    <cellStyle name="20% - Énfasis2 2 4 2 3 2 3 2" xfId="13361" xr:uid="{78697C6E-B084-4240-83D9-9A3A21A819F1}"/>
    <cellStyle name="20% - Énfasis2 2 4 2 3 2 3 2 2" xfId="28803" xr:uid="{0D25CB4E-774E-42CC-B22F-ED43BFC9528A}"/>
    <cellStyle name="20% - Énfasis2 2 4 2 3 2 3 2 2 2" xfId="59687" xr:uid="{222BFEA8-915E-4826-8FF0-B05BE079565E}"/>
    <cellStyle name="20% - Énfasis2 2 4 2 3 2 3 2 3" xfId="44245" xr:uid="{A868EE70-6A63-4120-B79D-EBBF628A5AFD}"/>
    <cellStyle name="20% - Énfasis2 2 4 2 3 2 3 3" xfId="21082" xr:uid="{FAA08BC5-F5CB-46CE-BE45-FC845E89D72A}"/>
    <cellStyle name="20% - Énfasis2 2 4 2 3 2 3 3 2" xfId="51966" xr:uid="{26263694-18C4-4F05-AAC6-55D2B04608C1}"/>
    <cellStyle name="20% - Énfasis2 2 4 2 3 2 3 4" xfId="36524" xr:uid="{442BFA7C-1CD4-455B-9D01-2F961E3EE917}"/>
    <cellStyle name="20% - Énfasis2 2 4 2 3 2 4" xfId="9501" xr:uid="{CD00EB0C-45D0-4868-8FE3-9CDBB1031306}"/>
    <cellStyle name="20% - Énfasis2 2 4 2 3 2 4 2" xfId="24943" xr:uid="{04F152BC-BE62-4517-B578-D4EF1A2A5B73}"/>
    <cellStyle name="20% - Énfasis2 2 4 2 3 2 4 2 2" xfId="55827" xr:uid="{422D8EA1-A5EF-4F98-8C64-ABE91F20A2D2}"/>
    <cellStyle name="20% - Énfasis2 2 4 2 3 2 4 3" xfId="40385" xr:uid="{4940164D-F4B0-4666-84CD-0C1880C01398}"/>
    <cellStyle name="20% - Énfasis2 2 4 2 3 2 5" xfId="17222" xr:uid="{B944AE7E-BD3E-40C4-B2BD-0FFA67147C52}"/>
    <cellStyle name="20% - Énfasis2 2 4 2 3 2 5 2" xfId="48106" xr:uid="{9D3DE394-5095-4ADB-8CCE-0A27A5266AA2}"/>
    <cellStyle name="20% - Énfasis2 2 4 2 3 2 6" xfId="32664" xr:uid="{257E6BC1-4984-4094-99E7-C0CFB53D68D5}"/>
    <cellStyle name="20% - Énfasis2 2 4 2 3 3" xfId="2745" xr:uid="{C5ACC5DB-93E6-46EE-BAA3-19D41CE8C5F6}"/>
    <cellStyle name="20% - Énfasis2 2 4 2 3 3 2" xfId="6605" xr:uid="{FBF229D5-87DD-45E5-BB2A-403060B6D96C}"/>
    <cellStyle name="20% - Énfasis2 2 4 2 3 3 2 2" xfId="14326" xr:uid="{F790295D-C5FD-4272-BD23-AD2EE6A8065A}"/>
    <cellStyle name="20% - Énfasis2 2 4 2 3 3 2 2 2" xfId="29768" xr:uid="{920FE5A4-C03C-45A0-ABDA-2C0AB087C952}"/>
    <cellStyle name="20% - Énfasis2 2 4 2 3 3 2 2 2 2" xfId="60652" xr:uid="{47486A24-B8C8-456A-92B8-45BF6430B94C}"/>
    <cellStyle name="20% - Énfasis2 2 4 2 3 3 2 2 3" xfId="45210" xr:uid="{3384D0E6-EED3-4B00-8DFC-5159845441AD}"/>
    <cellStyle name="20% - Énfasis2 2 4 2 3 3 2 3" xfId="22047" xr:uid="{C3267E46-2B91-4CE3-A67E-46ADB384A4D0}"/>
    <cellStyle name="20% - Énfasis2 2 4 2 3 3 2 3 2" xfId="52931" xr:uid="{5CB3F61F-6512-41C7-B901-E52E638CBA57}"/>
    <cellStyle name="20% - Énfasis2 2 4 2 3 3 2 4" xfId="37489" xr:uid="{453EA92D-8D11-4711-B479-B800906AA540}"/>
    <cellStyle name="20% - Énfasis2 2 4 2 3 3 3" xfId="10466" xr:uid="{DF96FD52-2BCB-4DCB-B3E2-C159AB8B8987}"/>
    <cellStyle name="20% - Énfasis2 2 4 2 3 3 3 2" xfId="25908" xr:uid="{219E4139-08B1-4352-ABBB-25EE170C3DBF}"/>
    <cellStyle name="20% - Énfasis2 2 4 2 3 3 3 2 2" xfId="56792" xr:uid="{66E3F007-FCC9-4022-B8AC-5522C2CC47F4}"/>
    <cellStyle name="20% - Énfasis2 2 4 2 3 3 3 3" xfId="41350" xr:uid="{2A7C48E8-7401-44D0-858B-C268218A518B}"/>
    <cellStyle name="20% - Énfasis2 2 4 2 3 3 4" xfId="18187" xr:uid="{609F9AC3-1950-481E-BA82-0A68D938DC88}"/>
    <cellStyle name="20% - Énfasis2 2 4 2 3 3 4 2" xfId="49071" xr:uid="{119C8D9C-CA33-4EF9-950A-2CD8EAFAA6C9}"/>
    <cellStyle name="20% - Énfasis2 2 4 2 3 3 5" xfId="33629" xr:uid="{2DA8A6B4-DBF8-4C74-94F7-F2513AC45306}"/>
    <cellStyle name="20% - Énfasis2 2 4 2 3 4" xfId="4675" xr:uid="{93CC2BFA-C9A1-4353-A777-E61A4CA77EBE}"/>
    <cellStyle name="20% - Énfasis2 2 4 2 3 4 2" xfId="12396" xr:uid="{1CE61FBC-BBA6-481D-9CEA-758DD47E9F99}"/>
    <cellStyle name="20% - Énfasis2 2 4 2 3 4 2 2" xfId="27838" xr:uid="{FD95B153-A055-4621-A173-D54D42EE3BAA}"/>
    <cellStyle name="20% - Énfasis2 2 4 2 3 4 2 2 2" xfId="58722" xr:uid="{0ACDE51E-8DAA-4F72-8B70-CB133F5F6C1E}"/>
    <cellStyle name="20% - Énfasis2 2 4 2 3 4 2 3" xfId="43280" xr:uid="{5B80DAA0-BDB0-44C0-94B7-305AFEE1258D}"/>
    <cellStyle name="20% - Énfasis2 2 4 2 3 4 3" xfId="20117" xr:uid="{41B0AC9F-43EB-4F69-8DC9-DE19A60E6C6E}"/>
    <cellStyle name="20% - Énfasis2 2 4 2 3 4 3 2" xfId="51001" xr:uid="{8D75018D-73F1-45EC-A759-27D131BEA622}"/>
    <cellStyle name="20% - Énfasis2 2 4 2 3 4 4" xfId="35559" xr:uid="{8EC0A169-D746-4129-B064-70C3A174860C}"/>
    <cellStyle name="20% - Énfasis2 2 4 2 3 5" xfId="8536" xr:uid="{30A616D1-C446-4AFC-B5EE-D22DAD062B17}"/>
    <cellStyle name="20% - Énfasis2 2 4 2 3 5 2" xfId="23978" xr:uid="{00003404-3F6F-4443-9D82-38CED39FD1CE}"/>
    <cellStyle name="20% - Énfasis2 2 4 2 3 5 2 2" xfId="54862" xr:uid="{1EC513DE-B3E1-44A1-9167-F427C8B46DA0}"/>
    <cellStyle name="20% - Énfasis2 2 4 2 3 5 3" xfId="39420" xr:uid="{00B2A915-553B-48F9-BCD6-4E172FA40C85}"/>
    <cellStyle name="20% - Énfasis2 2 4 2 3 6" xfId="16257" xr:uid="{1E3DACB3-E36F-4393-B1A9-7081EF2C0ED6}"/>
    <cellStyle name="20% - Énfasis2 2 4 2 3 6 2" xfId="47141" xr:uid="{87CA1932-962C-426A-8764-31F76D681F76}"/>
    <cellStyle name="20% - Énfasis2 2 4 2 3 7" xfId="31699" xr:uid="{3CD19DB1-3525-4734-8308-AAB4376537A7}"/>
    <cellStyle name="20% - Énfasis2 2 4 2 4" xfId="1297" xr:uid="{918C610A-A94A-458C-88B4-E6D22DA4F402}"/>
    <cellStyle name="20% - Énfasis2 2 4 2 4 2" xfId="3227" xr:uid="{34EAE7EC-4F65-47C4-9E86-3B9249BE1139}"/>
    <cellStyle name="20% - Énfasis2 2 4 2 4 2 2" xfId="7087" xr:uid="{2BDAABB7-5779-4F82-B928-C7BCD5EA547A}"/>
    <cellStyle name="20% - Énfasis2 2 4 2 4 2 2 2" xfId="14808" xr:uid="{74D0E2B1-0F2E-4414-B755-0B5ECBC4CBC5}"/>
    <cellStyle name="20% - Énfasis2 2 4 2 4 2 2 2 2" xfId="30250" xr:uid="{DEA9B981-3F7F-45A2-86DB-102B806271F0}"/>
    <cellStyle name="20% - Énfasis2 2 4 2 4 2 2 2 2 2" xfId="61134" xr:uid="{4612AE1F-1C5F-43B6-A109-68DF69A7EDAE}"/>
    <cellStyle name="20% - Énfasis2 2 4 2 4 2 2 2 3" xfId="45692" xr:uid="{78460AB5-A2C3-4EC3-B747-08AB66C33E59}"/>
    <cellStyle name="20% - Énfasis2 2 4 2 4 2 2 3" xfId="22529" xr:uid="{256EF3CB-5A82-4FA6-B338-AD6D32C66633}"/>
    <cellStyle name="20% - Énfasis2 2 4 2 4 2 2 3 2" xfId="53413" xr:uid="{D3641A58-9FFA-4985-94D0-2751EF0B676C}"/>
    <cellStyle name="20% - Énfasis2 2 4 2 4 2 2 4" xfId="37971" xr:uid="{43E1BEBA-EFE6-4DF6-8ECA-7B6E3424C9C6}"/>
    <cellStyle name="20% - Énfasis2 2 4 2 4 2 3" xfId="10948" xr:uid="{78E421BD-8321-466F-A72E-7577F156D347}"/>
    <cellStyle name="20% - Énfasis2 2 4 2 4 2 3 2" xfId="26390" xr:uid="{24DC178E-5DE0-4B51-9C54-B462B564BEBB}"/>
    <cellStyle name="20% - Énfasis2 2 4 2 4 2 3 2 2" xfId="57274" xr:uid="{A3C315D2-B8DB-4730-9A7E-BF7C5666B211}"/>
    <cellStyle name="20% - Énfasis2 2 4 2 4 2 3 3" xfId="41832" xr:uid="{E32A78C7-5EE0-493A-A618-2E1EE7173D37}"/>
    <cellStyle name="20% - Énfasis2 2 4 2 4 2 4" xfId="18669" xr:uid="{1C3C87D7-047E-4E79-B411-4A003F1D9253}"/>
    <cellStyle name="20% - Énfasis2 2 4 2 4 2 4 2" xfId="49553" xr:uid="{C4113BE8-CCE6-43C8-942B-04B1A38889D4}"/>
    <cellStyle name="20% - Énfasis2 2 4 2 4 2 5" xfId="34111" xr:uid="{01C73382-3318-4D83-913A-CD8974F22486}"/>
    <cellStyle name="20% - Énfasis2 2 4 2 4 3" xfId="5157" xr:uid="{71629AEF-4E55-40A9-AA55-29C321DEC6E7}"/>
    <cellStyle name="20% - Énfasis2 2 4 2 4 3 2" xfId="12878" xr:uid="{4A4AFA29-A475-4238-A05B-435FF85BE50F}"/>
    <cellStyle name="20% - Énfasis2 2 4 2 4 3 2 2" xfId="28320" xr:uid="{B46C3B25-1FDB-4ED3-BB40-2F56C261DACA}"/>
    <cellStyle name="20% - Énfasis2 2 4 2 4 3 2 2 2" xfId="59204" xr:uid="{A0AC7ECB-1965-45AB-B4D4-04EB0040DD22}"/>
    <cellStyle name="20% - Énfasis2 2 4 2 4 3 2 3" xfId="43762" xr:uid="{B5EA159C-1C5B-4AF0-9121-3F14B8AD9021}"/>
    <cellStyle name="20% - Énfasis2 2 4 2 4 3 3" xfId="20599" xr:uid="{04B7A76D-2D81-45B3-AB34-222B48C03B71}"/>
    <cellStyle name="20% - Énfasis2 2 4 2 4 3 3 2" xfId="51483" xr:uid="{531F6E3F-A25E-49EA-8E1B-5983F5F54342}"/>
    <cellStyle name="20% - Énfasis2 2 4 2 4 3 4" xfId="36041" xr:uid="{B0877FC5-BC4E-4E21-8F1E-CEDD2187BDC2}"/>
    <cellStyle name="20% - Énfasis2 2 4 2 4 4" xfId="9018" xr:uid="{36637353-C4DD-46D3-A0B9-F2EC0DD6831E}"/>
    <cellStyle name="20% - Énfasis2 2 4 2 4 4 2" xfId="24460" xr:uid="{25EADCCB-4F80-40A7-B44B-97911566FB42}"/>
    <cellStyle name="20% - Énfasis2 2 4 2 4 4 2 2" xfId="55344" xr:uid="{29DE3964-83C8-412D-869F-C3F1EFE7C0EB}"/>
    <cellStyle name="20% - Énfasis2 2 4 2 4 4 3" xfId="39902" xr:uid="{B33FF870-E4A6-4C1D-9AC6-FDFDF9D8BE4C}"/>
    <cellStyle name="20% - Énfasis2 2 4 2 4 5" xfId="16739" xr:uid="{E30A344E-053D-4EBF-AC9C-E337894580BB}"/>
    <cellStyle name="20% - Énfasis2 2 4 2 4 5 2" xfId="47623" xr:uid="{4ED276CB-F873-4BC7-B104-83C08B0AE27B}"/>
    <cellStyle name="20% - Énfasis2 2 4 2 4 6" xfId="32181" xr:uid="{5162597F-87A1-41AE-AF9A-A54101A059E5}"/>
    <cellStyle name="20% - Énfasis2 2 4 2 5" xfId="2262" xr:uid="{B6320160-0B69-4919-9BED-6698B687E612}"/>
    <cellStyle name="20% - Énfasis2 2 4 2 5 2" xfId="6122" xr:uid="{6A588086-02EA-4666-9FF3-0B82C09D75D9}"/>
    <cellStyle name="20% - Énfasis2 2 4 2 5 2 2" xfId="13843" xr:uid="{EBC4B14F-2356-4280-8DB3-9D283087D6A9}"/>
    <cellStyle name="20% - Énfasis2 2 4 2 5 2 2 2" xfId="29285" xr:uid="{9D29856B-49AA-4D2C-906E-D4730A490E4A}"/>
    <cellStyle name="20% - Énfasis2 2 4 2 5 2 2 2 2" xfId="60169" xr:uid="{EFD5313D-CC16-4B96-B939-3BBE6DBDB558}"/>
    <cellStyle name="20% - Énfasis2 2 4 2 5 2 2 3" xfId="44727" xr:uid="{CD943565-57E3-46CC-9C1C-0581550639D2}"/>
    <cellStyle name="20% - Énfasis2 2 4 2 5 2 3" xfId="21564" xr:uid="{632CC44F-DFF8-4230-8CDE-48565980622C}"/>
    <cellStyle name="20% - Énfasis2 2 4 2 5 2 3 2" xfId="52448" xr:uid="{82C25DE7-4052-4911-BFDE-81273F340F60}"/>
    <cellStyle name="20% - Énfasis2 2 4 2 5 2 4" xfId="37006" xr:uid="{8A0DF3C5-1B88-4B78-89D5-B628F49A9AD6}"/>
    <cellStyle name="20% - Énfasis2 2 4 2 5 3" xfId="9983" xr:uid="{DA22A15B-275E-4B2B-97A0-9784C52421AA}"/>
    <cellStyle name="20% - Énfasis2 2 4 2 5 3 2" xfId="25425" xr:uid="{54790E93-D4E2-4D7E-B4D0-1C36838282A2}"/>
    <cellStyle name="20% - Énfasis2 2 4 2 5 3 2 2" xfId="56309" xr:uid="{C815B082-F78E-4690-81AB-915F7EABEAC7}"/>
    <cellStyle name="20% - Énfasis2 2 4 2 5 3 3" xfId="40867" xr:uid="{499B141E-D942-4918-9298-9233F6FB8221}"/>
    <cellStyle name="20% - Énfasis2 2 4 2 5 4" xfId="17704" xr:uid="{08E98E3A-242F-4BD0-A98B-8CFCF245C23F}"/>
    <cellStyle name="20% - Énfasis2 2 4 2 5 4 2" xfId="48588" xr:uid="{B08FCF3A-C66F-4609-8508-D1160AF64A3D}"/>
    <cellStyle name="20% - Énfasis2 2 4 2 5 5" xfId="33146" xr:uid="{DB4A3322-43BC-493F-85D9-6D6E2D63655D}"/>
    <cellStyle name="20% - Énfasis2 2 4 2 6" xfId="4192" xr:uid="{1A9973A8-BBC1-4458-8204-CF3736662CCF}"/>
    <cellStyle name="20% - Énfasis2 2 4 2 6 2" xfId="11913" xr:uid="{1228E21F-44A1-4BA1-95DD-D90DACC69737}"/>
    <cellStyle name="20% - Énfasis2 2 4 2 6 2 2" xfId="27355" xr:uid="{0A13629B-CFEA-41B2-8CA0-8586416FD5DB}"/>
    <cellStyle name="20% - Énfasis2 2 4 2 6 2 2 2" xfId="58239" xr:uid="{36005D05-6796-44AD-9729-D8C64E42A4BC}"/>
    <cellStyle name="20% - Énfasis2 2 4 2 6 2 3" xfId="42797" xr:uid="{B38831D8-E907-4FE0-B7F7-BE8233FD39DF}"/>
    <cellStyle name="20% - Énfasis2 2 4 2 6 3" xfId="19634" xr:uid="{03E55893-836A-4D8A-BB6D-3E6C47FF0F70}"/>
    <cellStyle name="20% - Énfasis2 2 4 2 6 3 2" xfId="50518" xr:uid="{E4933874-E1FB-4BF9-BE1B-700419B8C731}"/>
    <cellStyle name="20% - Énfasis2 2 4 2 6 4" xfId="35076" xr:uid="{87ECB600-A5B9-4C9D-B7A2-E5D3C364DE1A}"/>
    <cellStyle name="20% - Énfasis2 2 4 2 7" xfId="8053" xr:uid="{046057A3-A7F7-4002-BBC5-7CAC6E5E70AA}"/>
    <cellStyle name="20% - Énfasis2 2 4 2 7 2" xfId="23495" xr:uid="{57235229-9878-4938-89AF-A0826002444E}"/>
    <cellStyle name="20% - Énfasis2 2 4 2 7 2 2" xfId="54379" xr:uid="{4FEEA2A4-E508-4FAD-B203-A82BE22F3E1D}"/>
    <cellStyle name="20% - Énfasis2 2 4 2 7 3" xfId="38937" xr:uid="{FC069707-205F-441A-8D3A-1F42FDC8BB08}"/>
    <cellStyle name="20% - Énfasis2 2 4 2 8" xfId="15774" xr:uid="{768FDAB3-3A5E-4FF2-AF19-0B20AC2E19F0}"/>
    <cellStyle name="20% - Énfasis2 2 4 2 8 2" xfId="46658" xr:uid="{DE700FC7-01BB-466F-8239-25EDB8B49CF3}"/>
    <cellStyle name="20% - Énfasis2 2 4 2 9" xfId="31216" xr:uid="{55E70FB1-D4C8-4363-844B-609452B470F2}"/>
    <cellStyle name="20% - Énfasis2 2 4 3" xfId="382" xr:uid="{C2F4F612-56BD-4AC3-9F7D-95B4CB064768}"/>
    <cellStyle name="20% - Énfasis2 2 4 3 2" xfId="866" xr:uid="{DD1E812E-8CF6-48C5-9709-49F1B1C26D6C}"/>
    <cellStyle name="20% - Énfasis2 2 4 3 2 2" xfId="1831" xr:uid="{2CB58885-8D5A-434C-B600-81CF6390C896}"/>
    <cellStyle name="20% - Énfasis2 2 4 3 2 2 2" xfId="3761" xr:uid="{F80D6554-9578-444E-B7D6-FC715ADF0CF8}"/>
    <cellStyle name="20% - Énfasis2 2 4 3 2 2 2 2" xfId="7621" xr:uid="{CA3A793C-5B78-4F16-9C9D-44EBF7F1D95F}"/>
    <cellStyle name="20% - Énfasis2 2 4 3 2 2 2 2 2" xfId="15342" xr:uid="{3FBF9447-205D-4F27-8BB6-6C778CEEA4C7}"/>
    <cellStyle name="20% - Énfasis2 2 4 3 2 2 2 2 2 2" xfId="30784" xr:uid="{E9047E54-D666-4206-A808-A77FB80829E7}"/>
    <cellStyle name="20% - Énfasis2 2 4 3 2 2 2 2 2 2 2" xfId="61668" xr:uid="{9BB7D5ED-2C35-4A4F-B2A1-E9FF6D17BBDF}"/>
    <cellStyle name="20% - Énfasis2 2 4 3 2 2 2 2 2 3" xfId="46226" xr:uid="{69A0C668-F692-4E90-A9D0-9A1687ADA1E8}"/>
    <cellStyle name="20% - Énfasis2 2 4 3 2 2 2 2 3" xfId="23063" xr:uid="{CF000AD9-30B6-4CC1-96B9-0C80DCD60450}"/>
    <cellStyle name="20% - Énfasis2 2 4 3 2 2 2 2 3 2" xfId="53947" xr:uid="{3230FB9A-0236-4468-8846-4735B71B7C8F}"/>
    <cellStyle name="20% - Énfasis2 2 4 3 2 2 2 2 4" xfId="38505" xr:uid="{D74081D1-5457-4594-8846-8B03446CAD00}"/>
    <cellStyle name="20% - Énfasis2 2 4 3 2 2 2 3" xfId="11482" xr:uid="{971CE9F5-64DF-4ED1-80A9-EF9232A845C3}"/>
    <cellStyle name="20% - Énfasis2 2 4 3 2 2 2 3 2" xfId="26924" xr:uid="{10E1D63B-AA5C-4829-9786-E142B74B25C2}"/>
    <cellStyle name="20% - Énfasis2 2 4 3 2 2 2 3 2 2" xfId="57808" xr:uid="{16C4C9B4-6C36-4D46-99C7-29063128CAEA}"/>
    <cellStyle name="20% - Énfasis2 2 4 3 2 2 2 3 3" xfId="42366" xr:uid="{AAA73529-08F1-40ED-8D22-EA618700B059}"/>
    <cellStyle name="20% - Énfasis2 2 4 3 2 2 2 4" xfId="19203" xr:uid="{54A7ED93-25FB-4D7D-B1D3-DF16FDA8C49A}"/>
    <cellStyle name="20% - Énfasis2 2 4 3 2 2 2 4 2" xfId="50087" xr:uid="{445555D8-FD85-4FB1-844D-9DE7743C9CCE}"/>
    <cellStyle name="20% - Énfasis2 2 4 3 2 2 2 5" xfId="34645" xr:uid="{1EB1B23D-805C-4542-9FE2-2DC585AF1CB9}"/>
    <cellStyle name="20% - Énfasis2 2 4 3 2 2 3" xfId="5691" xr:uid="{1AD17042-E50D-420A-9E74-21EC872A6DB1}"/>
    <cellStyle name="20% - Énfasis2 2 4 3 2 2 3 2" xfId="13412" xr:uid="{268A90C7-6B42-4D9A-AA04-C7C4F9920D27}"/>
    <cellStyle name="20% - Énfasis2 2 4 3 2 2 3 2 2" xfId="28854" xr:uid="{23DFC6A5-E07B-4E34-8AE8-60C44A3B5F9C}"/>
    <cellStyle name="20% - Énfasis2 2 4 3 2 2 3 2 2 2" xfId="59738" xr:uid="{A43A04F6-3362-43BE-AB92-ACF5EF6F4293}"/>
    <cellStyle name="20% - Énfasis2 2 4 3 2 2 3 2 3" xfId="44296" xr:uid="{85BC74F2-0A3F-4136-9AE8-E7EC543AB1E5}"/>
    <cellStyle name="20% - Énfasis2 2 4 3 2 2 3 3" xfId="21133" xr:uid="{A5139FE9-5951-4CD4-8243-F191EB13B289}"/>
    <cellStyle name="20% - Énfasis2 2 4 3 2 2 3 3 2" xfId="52017" xr:uid="{33242F9E-628A-4323-B072-153D5096E0EE}"/>
    <cellStyle name="20% - Énfasis2 2 4 3 2 2 3 4" xfId="36575" xr:uid="{B3AB6FDD-1DC8-456D-BF06-02821511C675}"/>
    <cellStyle name="20% - Énfasis2 2 4 3 2 2 4" xfId="9552" xr:uid="{405DA3D2-148F-4895-883B-692012EFA60E}"/>
    <cellStyle name="20% - Énfasis2 2 4 3 2 2 4 2" xfId="24994" xr:uid="{24C6C1ED-3C7E-4B62-9DE8-90ACDFBDE9F7}"/>
    <cellStyle name="20% - Énfasis2 2 4 3 2 2 4 2 2" xfId="55878" xr:uid="{0575DA68-31B1-4A27-B2A1-9310899D30B9}"/>
    <cellStyle name="20% - Énfasis2 2 4 3 2 2 4 3" xfId="40436" xr:uid="{B3C56331-D373-4F58-83B5-73366C1510BD}"/>
    <cellStyle name="20% - Énfasis2 2 4 3 2 2 5" xfId="17273" xr:uid="{153AE65F-173F-4C54-98B8-FE2A3F653B09}"/>
    <cellStyle name="20% - Énfasis2 2 4 3 2 2 5 2" xfId="48157" xr:uid="{5B079560-F6DD-4AFB-987B-1B148A10F083}"/>
    <cellStyle name="20% - Énfasis2 2 4 3 2 2 6" xfId="32715" xr:uid="{DA18259A-2E63-49AA-B6EB-B2D373DE14E8}"/>
    <cellStyle name="20% - Énfasis2 2 4 3 2 3" xfId="2796" xr:uid="{51B8B094-E56F-46C1-AA8B-556C25B7B770}"/>
    <cellStyle name="20% - Énfasis2 2 4 3 2 3 2" xfId="6656" xr:uid="{C7307030-F794-4A2F-B838-726B280CE44D}"/>
    <cellStyle name="20% - Énfasis2 2 4 3 2 3 2 2" xfId="14377" xr:uid="{7A1B592F-3BC2-462C-B158-3A74AE8757C2}"/>
    <cellStyle name="20% - Énfasis2 2 4 3 2 3 2 2 2" xfId="29819" xr:uid="{A929756F-ACF7-41AB-BC46-51A3FAA6C9A8}"/>
    <cellStyle name="20% - Énfasis2 2 4 3 2 3 2 2 2 2" xfId="60703" xr:uid="{33EACAB5-6F85-42EE-B08D-F5A2E44C8CC3}"/>
    <cellStyle name="20% - Énfasis2 2 4 3 2 3 2 2 3" xfId="45261" xr:uid="{A2F6B849-51BA-426E-8D7F-B8400B7DC0AA}"/>
    <cellStyle name="20% - Énfasis2 2 4 3 2 3 2 3" xfId="22098" xr:uid="{8F9053A8-F74B-4FA2-B992-CE0BA450B718}"/>
    <cellStyle name="20% - Énfasis2 2 4 3 2 3 2 3 2" xfId="52982" xr:uid="{A5B4C33F-D594-4216-97BF-276849BDCB9F}"/>
    <cellStyle name="20% - Énfasis2 2 4 3 2 3 2 4" xfId="37540" xr:uid="{EB7F70C8-1BD2-476B-B9A4-BFAC871CF819}"/>
    <cellStyle name="20% - Énfasis2 2 4 3 2 3 3" xfId="10517" xr:uid="{CDD07B11-F666-44EC-A180-22E0FB227D58}"/>
    <cellStyle name="20% - Énfasis2 2 4 3 2 3 3 2" xfId="25959" xr:uid="{C406B41D-BF23-4C63-8092-8AAA18A7AEA7}"/>
    <cellStyle name="20% - Énfasis2 2 4 3 2 3 3 2 2" xfId="56843" xr:uid="{F90B00B0-4EAA-421E-8BE7-3CC42917C52F}"/>
    <cellStyle name="20% - Énfasis2 2 4 3 2 3 3 3" xfId="41401" xr:uid="{08FBA8D6-6EC9-4E7D-8631-A06929DB4D74}"/>
    <cellStyle name="20% - Énfasis2 2 4 3 2 3 4" xfId="18238" xr:uid="{48D54199-1AA8-4578-A30C-C5523FC98292}"/>
    <cellStyle name="20% - Énfasis2 2 4 3 2 3 4 2" xfId="49122" xr:uid="{CF4EF3C6-A240-4320-BE7E-74287D58386E}"/>
    <cellStyle name="20% - Énfasis2 2 4 3 2 3 5" xfId="33680" xr:uid="{9345C816-FBD3-4B41-BD65-BE383EF771A8}"/>
    <cellStyle name="20% - Énfasis2 2 4 3 2 4" xfId="4726" xr:uid="{BCFA1B13-F247-408A-8D24-D1E3996D6E1B}"/>
    <cellStyle name="20% - Énfasis2 2 4 3 2 4 2" xfId="12447" xr:uid="{B6F9F338-C2E6-4A3B-9D74-9428F252733D}"/>
    <cellStyle name="20% - Énfasis2 2 4 3 2 4 2 2" xfId="27889" xr:uid="{FABB93C0-73DA-4E7D-A7D1-25F2A1A0CA9A}"/>
    <cellStyle name="20% - Énfasis2 2 4 3 2 4 2 2 2" xfId="58773" xr:uid="{5A332004-B78A-4EA5-AFF3-6B06C887E708}"/>
    <cellStyle name="20% - Énfasis2 2 4 3 2 4 2 3" xfId="43331" xr:uid="{63617AE7-0032-4BB8-A9FE-3C35DE25E74C}"/>
    <cellStyle name="20% - Énfasis2 2 4 3 2 4 3" xfId="20168" xr:uid="{5AEBA4EE-9D56-49A0-A716-EE3B09B42AA6}"/>
    <cellStyle name="20% - Énfasis2 2 4 3 2 4 3 2" xfId="51052" xr:uid="{A7099B13-9824-4FED-9001-65771E7A0783}"/>
    <cellStyle name="20% - Énfasis2 2 4 3 2 4 4" xfId="35610" xr:uid="{5FC96E69-AA4D-45BC-A998-70AB7400D326}"/>
    <cellStyle name="20% - Énfasis2 2 4 3 2 5" xfId="8587" xr:uid="{62E18AD0-4C01-4EBF-AAB2-B40CD83453DF}"/>
    <cellStyle name="20% - Énfasis2 2 4 3 2 5 2" xfId="24029" xr:uid="{16A472D0-635D-4597-A799-FD2A847B7E24}"/>
    <cellStyle name="20% - Énfasis2 2 4 3 2 5 2 2" xfId="54913" xr:uid="{6F6580DB-CBDC-46A8-948A-E105678DB0F3}"/>
    <cellStyle name="20% - Énfasis2 2 4 3 2 5 3" xfId="39471" xr:uid="{7D1AD4F2-0638-4126-8DAF-DB80D68041C4}"/>
    <cellStyle name="20% - Énfasis2 2 4 3 2 6" xfId="16308" xr:uid="{B501766C-265B-4C72-93A3-C49DF149F519}"/>
    <cellStyle name="20% - Énfasis2 2 4 3 2 6 2" xfId="47192" xr:uid="{FDB86972-E231-483E-A00A-C77FD8A38B3A}"/>
    <cellStyle name="20% - Énfasis2 2 4 3 2 7" xfId="31750" xr:uid="{4DA3C89E-249F-437F-85C8-AD668420026F}"/>
    <cellStyle name="20% - Énfasis2 2 4 3 3" xfId="1348" xr:uid="{0F5CF31E-9F01-409C-8EBC-198B5DD536E1}"/>
    <cellStyle name="20% - Énfasis2 2 4 3 3 2" xfId="3278" xr:uid="{8D0CC603-8EFA-4371-8DEC-69827B0032ED}"/>
    <cellStyle name="20% - Énfasis2 2 4 3 3 2 2" xfId="7138" xr:uid="{3939ACA9-4300-4464-BAC9-6ED30638425C}"/>
    <cellStyle name="20% - Énfasis2 2 4 3 3 2 2 2" xfId="14859" xr:uid="{08F82219-C8CD-42F0-9F30-198ADE376FDB}"/>
    <cellStyle name="20% - Énfasis2 2 4 3 3 2 2 2 2" xfId="30301" xr:uid="{02037B41-6BEF-4749-9D68-C6F7FF5D81D8}"/>
    <cellStyle name="20% - Énfasis2 2 4 3 3 2 2 2 2 2" xfId="61185" xr:uid="{6E0BE497-A3AB-49BC-A821-6CB2D0B8827D}"/>
    <cellStyle name="20% - Énfasis2 2 4 3 3 2 2 2 3" xfId="45743" xr:uid="{97F1826C-7998-4E7B-A1B3-BB4FFDCE780D}"/>
    <cellStyle name="20% - Énfasis2 2 4 3 3 2 2 3" xfId="22580" xr:uid="{26081360-5BA4-4252-8D54-3300DCCF4948}"/>
    <cellStyle name="20% - Énfasis2 2 4 3 3 2 2 3 2" xfId="53464" xr:uid="{77C507E6-2D32-4CB2-8F1B-165D1F0893AB}"/>
    <cellStyle name="20% - Énfasis2 2 4 3 3 2 2 4" xfId="38022" xr:uid="{C6A2D5B4-EC94-473E-853A-76B4F03759AD}"/>
    <cellStyle name="20% - Énfasis2 2 4 3 3 2 3" xfId="10999" xr:uid="{DFE8BDEC-4F38-45D7-9608-EF19703ACD6E}"/>
    <cellStyle name="20% - Énfasis2 2 4 3 3 2 3 2" xfId="26441" xr:uid="{580B7895-D84B-4DD1-9893-506F5C04ACEA}"/>
    <cellStyle name="20% - Énfasis2 2 4 3 3 2 3 2 2" xfId="57325" xr:uid="{39889286-33F0-4E11-93BE-C97B8704F89F}"/>
    <cellStyle name="20% - Énfasis2 2 4 3 3 2 3 3" xfId="41883" xr:uid="{907F51AB-4A04-4328-82DF-0B37CADB4F3D}"/>
    <cellStyle name="20% - Énfasis2 2 4 3 3 2 4" xfId="18720" xr:uid="{DF89EC07-F534-4315-AC0B-4C8E89F1D32B}"/>
    <cellStyle name="20% - Énfasis2 2 4 3 3 2 4 2" xfId="49604" xr:uid="{369D7ABD-8F64-4BCA-9867-482D554A388E}"/>
    <cellStyle name="20% - Énfasis2 2 4 3 3 2 5" xfId="34162" xr:uid="{BA4C81DD-19B8-42C2-B32E-9C204804F5FC}"/>
    <cellStyle name="20% - Énfasis2 2 4 3 3 3" xfId="5208" xr:uid="{BECEF02E-FA3F-4321-B54F-DCF531A40F0A}"/>
    <cellStyle name="20% - Énfasis2 2 4 3 3 3 2" xfId="12929" xr:uid="{8A27C9C1-5AB3-4CD3-9642-B03F69E79F3F}"/>
    <cellStyle name="20% - Énfasis2 2 4 3 3 3 2 2" xfId="28371" xr:uid="{C6ED0BA9-AB03-4119-A87A-EBA3251344BA}"/>
    <cellStyle name="20% - Énfasis2 2 4 3 3 3 2 2 2" xfId="59255" xr:uid="{3BFA5594-546E-45FF-8A54-76344C91701E}"/>
    <cellStyle name="20% - Énfasis2 2 4 3 3 3 2 3" xfId="43813" xr:uid="{262F59E2-4310-431D-B50B-A80A8EB84787}"/>
    <cellStyle name="20% - Énfasis2 2 4 3 3 3 3" xfId="20650" xr:uid="{C1C74EC5-7CDE-4012-8384-DED0253A2478}"/>
    <cellStyle name="20% - Énfasis2 2 4 3 3 3 3 2" xfId="51534" xr:uid="{46CF0F99-923C-4CE1-8338-A30E289FF6EE}"/>
    <cellStyle name="20% - Énfasis2 2 4 3 3 3 4" xfId="36092" xr:uid="{586D14AE-51D9-4DED-B514-05EBE88632E0}"/>
    <cellStyle name="20% - Énfasis2 2 4 3 3 4" xfId="9069" xr:uid="{D7CA88DE-B70A-4F98-8F43-0EF57B52EB4E}"/>
    <cellStyle name="20% - Énfasis2 2 4 3 3 4 2" xfId="24511" xr:uid="{B3067C38-2D59-4FFD-8A5E-55C1C6B952A5}"/>
    <cellStyle name="20% - Énfasis2 2 4 3 3 4 2 2" xfId="55395" xr:uid="{B2BD20D6-C8CD-4C01-97DC-29BB5E0A1DCE}"/>
    <cellStyle name="20% - Énfasis2 2 4 3 3 4 3" xfId="39953" xr:uid="{561B8B6E-7D0B-4417-9E74-F3209F14B557}"/>
    <cellStyle name="20% - Énfasis2 2 4 3 3 5" xfId="16790" xr:uid="{F33C5C50-A675-4DD3-A1FC-23195A9AE9AE}"/>
    <cellStyle name="20% - Énfasis2 2 4 3 3 5 2" xfId="47674" xr:uid="{68A80FBB-7DC4-41AF-A82E-EE3480FCF29C}"/>
    <cellStyle name="20% - Énfasis2 2 4 3 3 6" xfId="32232" xr:uid="{7CB08FEA-FFA8-462A-A562-C5DED63279A2}"/>
    <cellStyle name="20% - Énfasis2 2 4 3 4" xfId="2313" xr:uid="{5552982E-5941-4100-9D5D-10DC5DB3C1C1}"/>
    <cellStyle name="20% - Énfasis2 2 4 3 4 2" xfId="6173" xr:uid="{45228334-527E-4709-8408-3A21D8A026AB}"/>
    <cellStyle name="20% - Énfasis2 2 4 3 4 2 2" xfId="13894" xr:uid="{02FADD8B-5260-485F-AE3B-0F192CE0A674}"/>
    <cellStyle name="20% - Énfasis2 2 4 3 4 2 2 2" xfId="29336" xr:uid="{3313B0CD-D703-4946-B75C-585653625700}"/>
    <cellStyle name="20% - Énfasis2 2 4 3 4 2 2 2 2" xfId="60220" xr:uid="{0A07EAB8-4839-4401-88E8-FB3469C3AE4C}"/>
    <cellStyle name="20% - Énfasis2 2 4 3 4 2 2 3" xfId="44778" xr:uid="{D340E595-15C5-4153-B1AC-B7AD2FF9BF85}"/>
    <cellStyle name="20% - Énfasis2 2 4 3 4 2 3" xfId="21615" xr:uid="{633D3322-2629-48EA-B7E8-7F64B8092094}"/>
    <cellStyle name="20% - Énfasis2 2 4 3 4 2 3 2" xfId="52499" xr:uid="{A8DE4BDF-3CB0-43AF-A8BB-C961A4CAA48F}"/>
    <cellStyle name="20% - Énfasis2 2 4 3 4 2 4" xfId="37057" xr:uid="{3EDED452-62B5-465B-863E-637476441535}"/>
    <cellStyle name="20% - Énfasis2 2 4 3 4 3" xfId="10034" xr:uid="{EE72815E-8A2E-4666-A646-5CCB25B7D6A5}"/>
    <cellStyle name="20% - Énfasis2 2 4 3 4 3 2" xfId="25476" xr:uid="{BB064251-27C1-4A69-89E0-F5B027674621}"/>
    <cellStyle name="20% - Énfasis2 2 4 3 4 3 2 2" xfId="56360" xr:uid="{7A142F4D-E7FB-4B8B-8C5B-9FE35C415ED1}"/>
    <cellStyle name="20% - Énfasis2 2 4 3 4 3 3" xfId="40918" xr:uid="{3007A5B0-B8FB-41E0-9E49-D98C8C887F0D}"/>
    <cellStyle name="20% - Énfasis2 2 4 3 4 4" xfId="17755" xr:uid="{808E571B-2D03-4797-A059-C3F0ED39E39C}"/>
    <cellStyle name="20% - Énfasis2 2 4 3 4 4 2" xfId="48639" xr:uid="{431BEC57-40E4-4CF4-99FC-675F176E2B05}"/>
    <cellStyle name="20% - Énfasis2 2 4 3 4 5" xfId="33197" xr:uid="{414DFCCA-4A18-4B80-9415-C9768BE7B987}"/>
    <cellStyle name="20% - Énfasis2 2 4 3 5" xfId="4243" xr:uid="{2CA38F2B-BF0B-4FF4-AC97-A4673BE1124D}"/>
    <cellStyle name="20% - Énfasis2 2 4 3 5 2" xfId="11964" xr:uid="{D71F26D0-9ACC-4AE0-86FE-73AEF22FD23D}"/>
    <cellStyle name="20% - Énfasis2 2 4 3 5 2 2" xfId="27406" xr:uid="{498B7679-5564-44D3-8664-071AB43F9305}"/>
    <cellStyle name="20% - Énfasis2 2 4 3 5 2 2 2" xfId="58290" xr:uid="{CF98E09A-019A-4D08-ACBB-CCA37A02D6C8}"/>
    <cellStyle name="20% - Énfasis2 2 4 3 5 2 3" xfId="42848" xr:uid="{AE65343F-CCAC-4169-BCB2-C822951DC364}"/>
    <cellStyle name="20% - Énfasis2 2 4 3 5 3" xfId="19685" xr:uid="{ADB742C5-5E82-43B0-9D54-51BE4D53BF85}"/>
    <cellStyle name="20% - Énfasis2 2 4 3 5 3 2" xfId="50569" xr:uid="{D78A4ECB-C279-4FC5-9D82-A6375E2713DC}"/>
    <cellStyle name="20% - Énfasis2 2 4 3 5 4" xfId="35127" xr:uid="{FFC4988B-ED8D-49C8-9EF6-B87739E6D4B4}"/>
    <cellStyle name="20% - Énfasis2 2 4 3 6" xfId="8104" xr:uid="{A506A9D5-47EC-4FE9-95A5-C47ABE98F59D}"/>
    <cellStyle name="20% - Énfasis2 2 4 3 6 2" xfId="23546" xr:uid="{75DF582A-D395-488E-95AE-E6B429809CB0}"/>
    <cellStyle name="20% - Énfasis2 2 4 3 6 2 2" xfId="54430" xr:uid="{8F4C935B-7E39-48D1-8A8E-7AD6CF940484}"/>
    <cellStyle name="20% - Énfasis2 2 4 3 6 3" xfId="38988" xr:uid="{3B25E50C-548E-4791-A02E-ACC0D24DDF89}"/>
    <cellStyle name="20% - Énfasis2 2 4 3 7" xfId="15825" xr:uid="{F43D652C-6AAB-4CD8-8B89-EB7F1DFF2C96}"/>
    <cellStyle name="20% - Énfasis2 2 4 3 7 2" xfId="46709" xr:uid="{6A80D809-815B-436B-931F-9D1A77DF551E}"/>
    <cellStyle name="20% - Énfasis2 2 4 3 8" xfId="31267" xr:uid="{AB9BB6BE-5494-440C-BDC1-C6C57A3A1AF3}"/>
    <cellStyle name="20% - Énfasis2 2 4 4" xfId="625" xr:uid="{1C96E8F1-05C5-4296-A158-5444BE49CDE2}"/>
    <cellStyle name="20% - Énfasis2 2 4 4 2" xfId="1590" xr:uid="{5F45709B-621A-47DC-A59A-A20275D9D16D}"/>
    <cellStyle name="20% - Énfasis2 2 4 4 2 2" xfId="3520" xr:uid="{4CFED757-C71B-443C-9279-B76D9594EA53}"/>
    <cellStyle name="20% - Énfasis2 2 4 4 2 2 2" xfId="7380" xr:uid="{EF62C3E0-8D19-43AC-8283-8ED2D985557B}"/>
    <cellStyle name="20% - Énfasis2 2 4 4 2 2 2 2" xfId="15101" xr:uid="{8CE1429D-6FEE-4579-8337-5AFAE36AC1F4}"/>
    <cellStyle name="20% - Énfasis2 2 4 4 2 2 2 2 2" xfId="30543" xr:uid="{3E221C41-961D-4CE2-9E33-8E8C6D356151}"/>
    <cellStyle name="20% - Énfasis2 2 4 4 2 2 2 2 2 2" xfId="61427" xr:uid="{020BE0DE-C477-40E7-A0F2-CE3CC8DEE9C7}"/>
    <cellStyle name="20% - Énfasis2 2 4 4 2 2 2 2 3" xfId="45985" xr:uid="{7541F47B-1447-4F9A-9032-4C6BD831B463}"/>
    <cellStyle name="20% - Énfasis2 2 4 4 2 2 2 3" xfId="22822" xr:uid="{A5F98DB2-51EF-40A5-95D1-48FC36AD3FEA}"/>
    <cellStyle name="20% - Énfasis2 2 4 4 2 2 2 3 2" xfId="53706" xr:uid="{C3D1D975-FCB1-4D2B-A766-B5D9EF8DEBD5}"/>
    <cellStyle name="20% - Énfasis2 2 4 4 2 2 2 4" xfId="38264" xr:uid="{154251B3-A196-4CD1-ABAE-E6C2142315C6}"/>
    <cellStyle name="20% - Énfasis2 2 4 4 2 2 3" xfId="11241" xr:uid="{A9A31B80-DD68-4B45-A75C-F3B52A52B768}"/>
    <cellStyle name="20% - Énfasis2 2 4 4 2 2 3 2" xfId="26683" xr:uid="{E85FF129-1196-43E0-A9AD-71C5971DFE7A}"/>
    <cellStyle name="20% - Énfasis2 2 4 4 2 2 3 2 2" xfId="57567" xr:uid="{B52C1DB1-0A4D-4864-B80A-D71DE07B429B}"/>
    <cellStyle name="20% - Énfasis2 2 4 4 2 2 3 3" xfId="42125" xr:uid="{9698E671-411C-4397-97E8-B742083BB63B}"/>
    <cellStyle name="20% - Énfasis2 2 4 4 2 2 4" xfId="18962" xr:uid="{335BDF33-9D23-44FE-BD6B-B7098E908ED7}"/>
    <cellStyle name="20% - Énfasis2 2 4 4 2 2 4 2" xfId="49846" xr:uid="{BAD7B5AE-81FD-4AE9-A918-38D631151BCA}"/>
    <cellStyle name="20% - Énfasis2 2 4 4 2 2 5" xfId="34404" xr:uid="{98A5E58C-112C-49E3-9EB1-8CF35D6CC21A}"/>
    <cellStyle name="20% - Énfasis2 2 4 4 2 3" xfId="5450" xr:uid="{9A224827-4F9D-4AB5-B618-528609C5AA38}"/>
    <cellStyle name="20% - Énfasis2 2 4 4 2 3 2" xfId="13171" xr:uid="{13AFB43A-C590-4331-80CF-37DBA8F3FB68}"/>
    <cellStyle name="20% - Énfasis2 2 4 4 2 3 2 2" xfId="28613" xr:uid="{6A2813BE-5E77-4FDB-8967-FC2AC7CC4905}"/>
    <cellStyle name="20% - Énfasis2 2 4 4 2 3 2 2 2" xfId="59497" xr:uid="{CF74268A-64A5-4F65-B289-F96053C69F40}"/>
    <cellStyle name="20% - Énfasis2 2 4 4 2 3 2 3" xfId="44055" xr:uid="{F6353BE2-1DF6-4EBE-B5B6-A9FBF9D99D4B}"/>
    <cellStyle name="20% - Énfasis2 2 4 4 2 3 3" xfId="20892" xr:uid="{FF39D5B1-C743-498C-BA42-CD1ADBC54492}"/>
    <cellStyle name="20% - Énfasis2 2 4 4 2 3 3 2" xfId="51776" xr:uid="{C2C0E8CE-3B77-4599-B776-9ED9BA0798D6}"/>
    <cellStyle name="20% - Énfasis2 2 4 4 2 3 4" xfId="36334" xr:uid="{638F8051-406D-4009-9310-68DCF9994232}"/>
    <cellStyle name="20% - Énfasis2 2 4 4 2 4" xfId="9311" xr:uid="{DF57F19C-A41E-4C20-BC5C-5DD5738477C7}"/>
    <cellStyle name="20% - Énfasis2 2 4 4 2 4 2" xfId="24753" xr:uid="{4BBEC05A-B452-4AE0-AD35-11996B3D2005}"/>
    <cellStyle name="20% - Énfasis2 2 4 4 2 4 2 2" xfId="55637" xr:uid="{5FB73373-97F4-4537-8BEA-5BEFEBB9C4FE}"/>
    <cellStyle name="20% - Énfasis2 2 4 4 2 4 3" xfId="40195" xr:uid="{40C5A2F7-4E8F-4D21-8D96-BF7E583963D9}"/>
    <cellStyle name="20% - Énfasis2 2 4 4 2 5" xfId="17032" xr:uid="{69877796-EFD8-40A5-A75B-CD097BEEA9C4}"/>
    <cellStyle name="20% - Énfasis2 2 4 4 2 5 2" xfId="47916" xr:uid="{D1164540-5FFA-4E87-A910-F66D822BE046}"/>
    <cellStyle name="20% - Énfasis2 2 4 4 2 6" xfId="32474" xr:uid="{68D559D0-9C4A-4DB5-942A-43980B05F3AE}"/>
    <cellStyle name="20% - Énfasis2 2 4 4 3" xfId="2555" xr:uid="{24518AEC-E8AD-42CB-B5AB-D945A058C23A}"/>
    <cellStyle name="20% - Énfasis2 2 4 4 3 2" xfId="6415" xr:uid="{F7C38FBE-C1BB-438F-B3E6-A5A1BBE702D4}"/>
    <cellStyle name="20% - Énfasis2 2 4 4 3 2 2" xfId="14136" xr:uid="{B172FE74-A96F-4101-A159-E1E35D856B74}"/>
    <cellStyle name="20% - Énfasis2 2 4 4 3 2 2 2" xfId="29578" xr:uid="{94ABA693-DF06-4A6E-838C-ABDB3C622F66}"/>
    <cellStyle name="20% - Énfasis2 2 4 4 3 2 2 2 2" xfId="60462" xr:uid="{EDCEEB2C-9305-4EF3-98A4-9CD57568EE77}"/>
    <cellStyle name="20% - Énfasis2 2 4 4 3 2 2 3" xfId="45020" xr:uid="{20D21779-DDB3-427C-BECB-E4B173B0C32B}"/>
    <cellStyle name="20% - Énfasis2 2 4 4 3 2 3" xfId="21857" xr:uid="{3405A477-BD7C-4E08-A6A7-1E3DBEFAE6A1}"/>
    <cellStyle name="20% - Énfasis2 2 4 4 3 2 3 2" xfId="52741" xr:uid="{BA73FEA8-0840-4B68-8E5F-9A7A1EAE2044}"/>
    <cellStyle name="20% - Énfasis2 2 4 4 3 2 4" xfId="37299" xr:uid="{DB4B557C-FCEE-4115-B265-99A1B326DE1F}"/>
    <cellStyle name="20% - Énfasis2 2 4 4 3 3" xfId="10276" xr:uid="{DB4E0945-CADE-4CFD-8CD6-ECD4D3D84A34}"/>
    <cellStyle name="20% - Énfasis2 2 4 4 3 3 2" xfId="25718" xr:uid="{C2DB0E9E-A5A5-411E-8CC4-DF977209DB84}"/>
    <cellStyle name="20% - Énfasis2 2 4 4 3 3 2 2" xfId="56602" xr:uid="{95596694-E48C-4E2E-AC6F-DB39ADDBCF77}"/>
    <cellStyle name="20% - Énfasis2 2 4 4 3 3 3" xfId="41160" xr:uid="{75012B09-E76A-4041-A669-8574BB2795FB}"/>
    <cellStyle name="20% - Énfasis2 2 4 4 3 4" xfId="17997" xr:uid="{754B2248-8E8E-4DD4-8761-5029DCEA0315}"/>
    <cellStyle name="20% - Énfasis2 2 4 4 3 4 2" xfId="48881" xr:uid="{A9EB5702-0D99-4569-A64F-A2EA3D78A491}"/>
    <cellStyle name="20% - Énfasis2 2 4 4 3 5" xfId="33439" xr:uid="{E59F02B3-AC76-4F08-8EA6-D7414BE98EDA}"/>
    <cellStyle name="20% - Énfasis2 2 4 4 4" xfId="4485" xr:uid="{8DDC3F91-31B1-4CE0-867D-BD93D4A268D5}"/>
    <cellStyle name="20% - Énfasis2 2 4 4 4 2" xfId="12206" xr:uid="{06FFF006-0827-483A-8581-3756A01E6E94}"/>
    <cellStyle name="20% - Énfasis2 2 4 4 4 2 2" xfId="27648" xr:uid="{7191C378-AAFA-49B3-95BA-6AAF1E55FA35}"/>
    <cellStyle name="20% - Énfasis2 2 4 4 4 2 2 2" xfId="58532" xr:uid="{78524DC0-85B4-47CF-8F15-380686AF108E}"/>
    <cellStyle name="20% - Énfasis2 2 4 4 4 2 3" xfId="43090" xr:uid="{344ECC5B-1317-44C6-AF4C-1AC48D165DC4}"/>
    <cellStyle name="20% - Énfasis2 2 4 4 4 3" xfId="19927" xr:uid="{37E819F8-D879-4B91-9193-2259DA2D2AE0}"/>
    <cellStyle name="20% - Énfasis2 2 4 4 4 3 2" xfId="50811" xr:uid="{18FFEE02-5774-450F-9A0B-BAE028CB104A}"/>
    <cellStyle name="20% - Énfasis2 2 4 4 4 4" xfId="35369" xr:uid="{B3BB6894-66D4-498C-BFA3-55D22CEDFE95}"/>
    <cellStyle name="20% - Énfasis2 2 4 4 5" xfId="8346" xr:uid="{87AC3A39-75DA-4AEA-9081-7ADD625AF3B2}"/>
    <cellStyle name="20% - Énfasis2 2 4 4 5 2" xfId="23788" xr:uid="{4FED6732-448B-4F27-95C4-F85352BDBAAE}"/>
    <cellStyle name="20% - Énfasis2 2 4 4 5 2 2" xfId="54672" xr:uid="{16729616-5548-420F-8863-288E7A2558FC}"/>
    <cellStyle name="20% - Énfasis2 2 4 4 5 3" xfId="39230" xr:uid="{FEAC0253-8BB7-4F06-B6F6-81BD4D1FEC97}"/>
    <cellStyle name="20% - Énfasis2 2 4 4 6" xfId="16067" xr:uid="{CB920E9E-D0D0-4339-ACA8-917C8397BEEE}"/>
    <cellStyle name="20% - Énfasis2 2 4 4 6 2" xfId="46951" xr:uid="{549A150A-D1DF-4313-A2B0-89F3AEC4741F}"/>
    <cellStyle name="20% - Énfasis2 2 4 4 7" xfId="31509" xr:uid="{680190ED-E3B9-4053-9B4A-F781E6D684F6}"/>
    <cellStyle name="20% - Énfasis2 2 4 5" xfId="1107" xr:uid="{B0A69887-FD6C-4002-862B-B908841B3820}"/>
    <cellStyle name="20% - Énfasis2 2 4 5 2" xfId="3037" xr:uid="{71E84D26-C9BF-49BF-88BE-3AD10B155C99}"/>
    <cellStyle name="20% - Énfasis2 2 4 5 2 2" xfId="6897" xr:uid="{E9A6F8A4-E672-45DF-B4FC-F2ECC15E03C3}"/>
    <cellStyle name="20% - Énfasis2 2 4 5 2 2 2" xfId="14618" xr:uid="{6C94A1C5-8C07-4CDF-8DF9-91490AF8DEF8}"/>
    <cellStyle name="20% - Énfasis2 2 4 5 2 2 2 2" xfId="30060" xr:uid="{B763122D-2678-4F9D-8B00-FC6CCA64A1C6}"/>
    <cellStyle name="20% - Énfasis2 2 4 5 2 2 2 2 2" xfId="60944" xr:uid="{6689E8E7-DB09-49EB-9C1F-C285C60AB372}"/>
    <cellStyle name="20% - Énfasis2 2 4 5 2 2 2 3" xfId="45502" xr:uid="{AAFA86D4-CEE4-486C-9010-2DA949E47FB6}"/>
    <cellStyle name="20% - Énfasis2 2 4 5 2 2 3" xfId="22339" xr:uid="{95889355-23FA-44C7-8ED4-B2AD4C3A3A0B}"/>
    <cellStyle name="20% - Énfasis2 2 4 5 2 2 3 2" xfId="53223" xr:uid="{6BC449CA-86C6-448C-97E9-E6C194729EB3}"/>
    <cellStyle name="20% - Énfasis2 2 4 5 2 2 4" xfId="37781" xr:uid="{F404FB9A-AA22-4B3A-95B4-85F703618728}"/>
    <cellStyle name="20% - Énfasis2 2 4 5 2 3" xfId="10758" xr:uid="{67F7C416-59C2-43F9-86F8-D658E689D186}"/>
    <cellStyle name="20% - Énfasis2 2 4 5 2 3 2" xfId="26200" xr:uid="{E17EAA5D-1671-421E-9B95-18066BDCBBE1}"/>
    <cellStyle name="20% - Énfasis2 2 4 5 2 3 2 2" xfId="57084" xr:uid="{780D0AEB-796E-4B02-B756-CA79A53DFA29}"/>
    <cellStyle name="20% - Énfasis2 2 4 5 2 3 3" xfId="41642" xr:uid="{72D6E89F-2645-43DB-8799-25B761A24D47}"/>
    <cellStyle name="20% - Énfasis2 2 4 5 2 4" xfId="18479" xr:uid="{11799B53-78D1-4E52-9196-788B48E45108}"/>
    <cellStyle name="20% - Énfasis2 2 4 5 2 4 2" xfId="49363" xr:uid="{7CAF88D3-802B-44E5-B93A-82F65E570546}"/>
    <cellStyle name="20% - Énfasis2 2 4 5 2 5" xfId="33921" xr:uid="{93735B8C-C146-456E-946E-B63C7A445318}"/>
    <cellStyle name="20% - Énfasis2 2 4 5 3" xfId="4967" xr:uid="{BD0E475C-65F2-484E-8488-A5222F8B6A4D}"/>
    <cellStyle name="20% - Énfasis2 2 4 5 3 2" xfId="12688" xr:uid="{7FBA17B6-638C-42FB-9C70-E64BABA190DD}"/>
    <cellStyle name="20% - Énfasis2 2 4 5 3 2 2" xfId="28130" xr:uid="{210E1B4C-AAAA-4929-A797-9A21A7D8A660}"/>
    <cellStyle name="20% - Énfasis2 2 4 5 3 2 2 2" xfId="59014" xr:uid="{3F2D106B-69B4-49D5-88D1-5624EC454E34}"/>
    <cellStyle name="20% - Énfasis2 2 4 5 3 2 3" xfId="43572" xr:uid="{06780913-0D4A-40B9-A55C-586BD319C939}"/>
    <cellStyle name="20% - Énfasis2 2 4 5 3 3" xfId="20409" xr:uid="{AF265100-4E68-4800-825A-FE3CC03E941F}"/>
    <cellStyle name="20% - Énfasis2 2 4 5 3 3 2" xfId="51293" xr:uid="{5F9DAD91-C2EE-4B56-87B6-75D21D9249F2}"/>
    <cellStyle name="20% - Énfasis2 2 4 5 3 4" xfId="35851" xr:uid="{13BCB61E-8F7D-4413-9C9E-1A353EDB3D5A}"/>
    <cellStyle name="20% - Énfasis2 2 4 5 4" xfId="8828" xr:uid="{566DFD2C-8D5A-46F4-A317-F9DC02484A7F}"/>
    <cellStyle name="20% - Énfasis2 2 4 5 4 2" xfId="24270" xr:uid="{97CC2DE8-4C34-448F-A5EA-7D8C0FC855FF}"/>
    <cellStyle name="20% - Énfasis2 2 4 5 4 2 2" xfId="55154" xr:uid="{1F8ED94D-12B8-4010-9934-6EB2EF14B26A}"/>
    <cellStyle name="20% - Énfasis2 2 4 5 4 3" xfId="39712" xr:uid="{2D7C4EE5-4ABE-413A-A0AB-6921E62A6655}"/>
    <cellStyle name="20% - Énfasis2 2 4 5 5" xfId="16549" xr:uid="{0933D92C-F21D-4777-AB0F-6AD3A9FB69B3}"/>
    <cellStyle name="20% - Énfasis2 2 4 5 5 2" xfId="47433" xr:uid="{F3C67C60-D331-4C37-A5C3-4F240D4658B1}"/>
    <cellStyle name="20% - Énfasis2 2 4 5 6" xfId="31991" xr:uid="{3278F9E0-27DC-4F6A-B70A-5DE42AD32C1A}"/>
    <cellStyle name="20% - Énfasis2 2 4 6" xfId="2072" xr:uid="{5FFEEEB9-AB0F-468F-BCA5-85F4F423F448}"/>
    <cellStyle name="20% - Énfasis2 2 4 6 2" xfId="5932" xr:uid="{1ED8792C-C5C7-4FE1-B9F5-FDF804232ADE}"/>
    <cellStyle name="20% - Énfasis2 2 4 6 2 2" xfId="13653" xr:uid="{97F89629-0512-4901-A1B4-7A4EFDC7FF50}"/>
    <cellStyle name="20% - Énfasis2 2 4 6 2 2 2" xfId="29095" xr:uid="{6EACDA3A-74DF-40B3-817A-467047E6EF3F}"/>
    <cellStyle name="20% - Énfasis2 2 4 6 2 2 2 2" xfId="59979" xr:uid="{42222311-8C0A-4DF5-BB3C-F6996F064008}"/>
    <cellStyle name="20% - Énfasis2 2 4 6 2 2 3" xfId="44537" xr:uid="{A01586B1-956D-49DD-9960-DB69F950E366}"/>
    <cellStyle name="20% - Énfasis2 2 4 6 2 3" xfId="21374" xr:uid="{2CDA159E-0C8A-4001-BC39-4BD2904EE4EC}"/>
    <cellStyle name="20% - Énfasis2 2 4 6 2 3 2" xfId="52258" xr:uid="{28AC1381-6840-4FFF-8A7B-EF31EA3EEADB}"/>
    <cellStyle name="20% - Énfasis2 2 4 6 2 4" xfId="36816" xr:uid="{8A09CEC0-F912-42C5-B608-AC477ECD368D}"/>
    <cellStyle name="20% - Énfasis2 2 4 6 3" xfId="9793" xr:uid="{33027EF3-211C-4EAD-881B-175E6200B1C3}"/>
    <cellStyle name="20% - Énfasis2 2 4 6 3 2" xfId="25235" xr:uid="{F0B2E327-C1F8-4BB9-8806-B6FA65A8ADC8}"/>
    <cellStyle name="20% - Énfasis2 2 4 6 3 2 2" xfId="56119" xr:uid="{73F28116-B9C0-4CDD-AC4B-D42FE59DBD4F}"/>
    <cellStyle name="20% - Énfasis2 2 4 6 3 3" xfId="40677" xr:uid="{0DC95BC6-C78E-4178-A93F-A69B4E63A6BC}"/>
    <cellStyle name="20% - Énfasis2 2 4 6 4" xfId="17514" xr:uid="{FB8E6D4D-D466-42F4-B8F9-E3BF285D2BD2}"/>
    <cellStyle name="20% - Énfasis2 2 4 6 4 2" xfId="48398" xr:uid="{50C4EA76-CFC5-449E-AC69-99F777C4241F}"/>
    <cellStyle name="20% - Énfasis2 2 4 6 5" xfId="32956" xr:uid="{7C1BAC06-5397-49BA-8BF8-16C5A8702A6C}"/>
    <cellStyle name="20% - Énfasis2 2 4 7" xfId="4002" xr:uid="{18E98531-1573-4023-AF85-F6867724AA4C}"/>
    <cellStyle name="20% - Énfasis2 2 4 7 2" xfId="11723" xr:uid="{05A262BD-661D-48CC-BFA0-3AAE18936931}"/>
    <cellStyle name="20% - Énfasis2 2 4 7 2 2" xfId="27165" xr:uid="{3388906C-7E48-4398-9203-039B98CACF47}"/>
    <cellStyle name="20% - Énfasis2 2 4 7 2 2 2" xfId="58049" xr:uid="{9B944B8B-E100-407F-BB74-DB40A9ED2D1E}"/>
    <cellStyle name="20% - Énfasis2 2 4 7 2 3" xfId="42607" xr:uid="{0F56F750-0E0C-45CC-B097-015586A3D642}"/>
    <cellStyle name="20% - Énfasis2 2 4 7 3" xfId="19444" xr:uid="{F134E246-0C80-4967-AABF-8B8CAA403F21}"/>
    <cellStyle name="20% - Énfasis2 2 4 7 3 2" xfId="50328" xr:uid="{30805FA7-4D5D-4B3D-AED2-07F15B2B26D3}"/>
    <cellStyle name="20% - Énfasis2 2 4 7 4" xfId="34886" xr:uid="{DC068860-1001-4E9C-9F4A-6A1BED726DD9}"/>
    <cellStyle name="20% - Énfasis2 2 4 8" xfId="7863" xr:uid="{39F280B1-98FA-491A-9B76-C6807B2AC1E5}"/>
    <cellStyle name="20% - Énfasis2 2 4 8 2" xfId="23305" xr:uid="{D4195186-028A-43C2-B2F4-5D20B4815D57}"/>
    <cellStyle name="20% - Énfasis2 2 4 8 2 2" xfId="54189" xr:uid="{26429F23-9FDF-4374-B15A-BC279AE9726F}"/>
    <cellStyle name="20% - Énfasis2 2 4 8 3" xfId="38747" xr:uid="{886931F5-C642-4AE3-A6E0-7F2CF2C1DEBF}"/>
    <cellStyle name="20% - Énfasis2 2 4 9" xfId="15584" xr:uid="{1E51F0A9-5345-465E-B9EE-56E73C369CFB}"/>
    <cellStyle name="20% - Énfasis2 2 4 9 2" xfId="46468" xr:uid="{3CC1E229-256F-45F1-B959-4A6A4305CDAF}"/>
    <cellStyle name="20% - Énfasis2 2 5" xfId="250" xr:uid="{DF8B777B-E361-4E0D-9F67-0A6A59599FFA}"/>
    <cellStyle name="20% - Énfasis2 2 5 2" xfId="493" xr:uid="{60B9AA0E-8E90-494A-9074-9E00D4E2C22A}"/>
    <cellStyle name="20% - Énfasis2 2 5 2 2" xfId="976" xr:uid="{DF43E225-F2DA-43BD-A18C-F1B0644C155B}"/>
    <cellStyle name="20% - Énfasis2 2 5 2 2 2" xfId="1941" xr:uid="{49D96A9C-71CA-4F64-A31E-9CD237C72787}"/>
    <cellStyle name="20% - Énfasis2 2 5 2 2 2 2" xfId="3871" xr:uid="{9C09D2F0-6F26-4894-96FD-C6C1F150650F}"/>
    <cellStyle name="20% - Énfasis2 2 5 2 2 2 2 2" xfId="7731" xr:uid="{D8C384F0-3AF3-46D2-86DE-265F50CA9F99}"/>
    <cellStyle name="20% - Énfasis2 2 5 2 2 2 2 2 2" xfId="15452" xr:uid="{668A4759-6BF5-4AD0-95CB-6B45875E38E3}"/>
    <cellStyle name="20% - Énfasis2 2 5 2 2 2 2 2 2 2" xfId="30894" xr:uid="{8D730557-7577-4878-BA3E-83C3D5BE023E}"/>
    <cellStyle name="20% - Énfasis2 2 5 2 2 2 2 2 2 2 2" xfId="61778" xr:uid="{3065CE8F-714E-48BF-BE8A-FFE67DF8A795}"/>
    <cellStyle name="20% - Énfasis2 2 5 2 2 2 2 2 2 3" xfId="46336" xr:uid="{C3CB1180-22A8-4E31-8495-639E4960293E}"/>
    <cellStyle name="20% - Énfasis2 2 5 2 2 2 2 2 3" xfId="23173" xr:uid="{562CD194-74BC-475E-A041-7D7C1BF92885}"/>
    <cellStyle name="20% - Énfasis2 2 5 2 2 2 2 2 3 2" xfId="54057" xr:uid="{5B793959-27F1-4D75-BC29-D82666E6480D}"/>
    <cellStyle name="20% - Énfasis2 2 5 2 2 2 2 2 4" xfId="38615" xr:uid="{2EEEEDBA-860E-40C2-8539-01C0E25F45DA}"/>
    <cellStyle name="20% - Énfasis2 2 5 2 2 2 2 3" xfId="11592" xr:uid="{B6243C0E-94CC-4653-BA9A-794E65E689D5}"/>
    <cellStyle name="20% - Énfasis2 2 5 2 2 2 2 3 2" xfId="27034" xr:uid="{83E1523E-ABA7-4197-BC26-6F9DDF1EC266}"/>
    <cellStyle name="20% - Énfasis2 2 5 2 2 2 2 3 2 2" xfId="57918" xr:uid="{08961481-D73C-4F57-B9BF-6985F3E39A30}"/>
    <cellStyle name="20% - Énfasis2 2 5 2 2 2 2 3 3" xfId="42476" xr:uid="{63C82377-9173-4BA6-869A-3ED954C53109}"/>
    <cellStyle name="20% - Énfasis2 2 5 2 2 2 2 4" xfId="19313" xr:uid="{4DC34F09-24CE-4107-A56E-D537D73334AF}"/>
    <cellStyle name="20% - Énfasis2 2 5 2 2 2 2 4 2" xfId="50197" xr:uid="{B9EF671C-12DC-458F-B2DA-FAB7FB961DCD}"/>
    <cellStyle name="20% - Énfasis2 2 5 2 2 2 2 5" xfId="34755" xr:uid="{0114E47C-3911-423C-A529-7B7CF81D510E}"/>
    <cellStyle name="20% - Énfasis2 2 5 2 2 2 3" xfId="5801" xr:uid="{61EA81DD-61EA-4249-A543-7C5594F7E718}"/>
    <cellStyle name="20% - Énfasis2 2 5 2 2 2 3 2" xfId="13522" xr:uid="{D4FADE16-1219-4275-95DC-215ABCA991DA}"/>
    <cellStyle name="20% - Énfasis2 2 5 2 2 2 3 2 2" xfId="28964" xr:uid="{11F7072A-24D7-49F4-A1B6-9BF8C2EA82C5}"/>
    <cellStyle name="20% - Énfasis2 2 5 2 2 2 3 2 2 2" xfId="59848" xr:uid="{F60C0E00-6270-49E1-9FA2-8EAF74DD7EF3}"/>
    <cellStyle name="20% - Énfasis2 2 5 2 2 2 3 2 3" xfId="44406" xr:uid="{449C0AC7-BC21-4134-B4CF-FA43066B2F4B}"/>
    <cellStyle name="20% - Énfasis2 2 5 2 2 2 3 3" xfId="21243" xr:uid="{A7595F41-224D-4F29-8A8C-F3B3CC63109B}"/>
    <cellStyle name="20% - Énfasis2 2 5 2 2 2 3 3 2" xfId="52127" xr:uid="{ED521777-4696-42FB-8A6D-F7F7B7428441}"/>
    <cellStyle name="20% - Énfasis2 2 5 2 2 2 3 4" xfId="36685" xr:uid="{17E21C92-19CA-48C9-9967-56C8BF6F38BF}"/>
    <cellStyle name="20% - Énfasis2 2 5 2 2 2 4" xfId="9662" xr:uid="{C53F292D-3E13-4B35-B1EF-C71A3FFC82D5}"/>
    <cellStyle name="20% - Énfasis2 2 5 2 2 2 4 2" xfId="25104" xr:uid="{60297802-D917-45AF-9850-48AD25307B47}"/>
    <cellStyle name="20% - Énfasis2 2 5 2 2 2 4 2 2" xfId="55988" xr:uid="{C79E31EE-6FA3-470E-AA9D-70BD93DA90AC}"/>
    <cellStyle name="20% - Énfasis2 2 5 2 2 2 4 3" xfId="40546" xr:uid="{09D3DBE8-AB36-4C73-A131-9BB258DB9D19}"/>
    <cellStyle name="20% - Énfasis2 2 5 2 2 2 5" xfId="17383" xr:uid="{BABF7206-58AD-471A-B3CD-370AA422A5D9}"/>
    <cellStyle name="20% - Énfasis2 2 5 2 2 2 5 2" xfId="48267" xr:uid="{31CB3C4F-1A2F-43DB-8D85-90BE7452212C}"/>
    <cellStyle name="20% - Énfasis2 2 5 2 2 2 6" xfId="32825" xr:uid="{9A82A0DE-27A8-4FD4-A857-63FC47EF9862}"/>
    <cellStyle name="20% - Énfasis2 2 5 2 2 3" xfId="2906" xr:uid="{9E395177-9B28-46EB-8E3A-46E50B8630A0}"/>
    <cellStyle name="20% - Énfasis2 2 5 2 2 3 2" xfId="6766" xr:uid="{A8EEDCE4-3491-42A2-9739-3D9F59926223}"/>
    <cellStyle name="20% - Énfasis2 2 5 2 2 3 2 2" xfId="14487" xr:uid="{F0E5D4D1-2AB0-4F76-B20F-787964F64A09}"/>
    <cellStyle name="20% - Énfasis2 2 5 2 2 3 2 2 2" xfId="29929" xr:uid="{AF835262-9BA7-4578-8791-58F80B1C4B15}"/>
    <cellStyle name="20% - Énfasis2 2 5 2 2 3 2 2 2 2" xfId="60813" xr:uid="{E1596631-C96B-49BD-8DC9-FB61C37C03D3}"/>
    <cellStyle name="20% - Énfasis2 2 5 2 2 3 2 2 3" xfId="45371" xr:uid="{2D704498-AAB7-4BB6-B269-53480327C655}"/>
    <cellStyle name="20% - Énfasis2 2 5 2 2 3 2 3" xfId="22208" xr:uid="{5A48DF9D-F051-4CC7-B5C2-61F99B9465D8}"/>
    <cellStyle name="20% - Énfasis2 2 5 2 2 3 2 3 2" xfId="53092" xr:uid="{26E244E2-C729-4AD5-A5F2-431E8E117096}"/>
    <cellStyle name="20% - Énfasis2 2 5 2 2 3 2 4" xfId="37650" xr:uid="{9AD12AB7-C89E-4CFF-A20D-CC192105E584}"/>
    <cellStyle name="20% - Énfasis2 2 5 2 2 3 3" xfId="10627" xr:uid="{19366E61-090A-4C89-9044-6386052B8F00}"/>
    <cellStyle name="20% - Énfasis2 2 5 2 2 3 3 2" xfId="26069" xr:uid="{4942BC14-3B49-4297-A76D-D3711A96D630}"/>
    <cellStyle name="20% - Énfasis2 2 5 2 2 3 3 2 2" xfId="56953" xr:uid="{1E092EE3-4426-4A69-A6BC-EF7ECFD68B09}"/>
    <cellStyle name="20% - Énfasis2 2 5 2 2 3 3 3" xfId="41511" xr:uid="{84A1E2BF-1C02-41A5-83F6-33187219F771}"/>
    <cellStyle name="20% - Énfasis2 2 5 2 2 3 4" xfId="18348" xr:uid="{246000C6-B809-4A1A-88B4-EE9CC95ABB01}"/>
    <cellStyle name="20% - Énfasis2 2 5 2 2 3 4 2" xfId="49232" xr:uid="{CC2D3F11-3D98-4294-8128-9AC2A327171B}"/>
    <cellStyle name="20% - Énfasis2 2 5 2 2 3 5" xfId="33790" xr:uid="{B8094F16-119A-4CA9-BF30-8E9F9D5F59B4}"/>
    <cellStyle name="20% - Énfasis2 2 5 2 2 4" xfId="4836" xr:uid="{4036C2C5-FB59-4A5C-BB42-2B1B275960E9}"/>
    <cellStyle name="20% - Énfasis2 2 5 2 2 4 2" xfId="12557" xr:uid="{AD953652-4295-4629-80BF-F8B7A052E037}"/>
    <cellStyle name="20% - Énfasis2 2 5 2 2 4 2 2" xfId="27999" xr:uid="{BAB74B05-C905-42DA-B16B-DFB3A72DA7D1}"/>
    <cellStyle name="20% - Énfasis2 2 5 2 2 4 2 2 2" xfId="58883" xr:uid="{75445294-1FF4-4EFD-9B8B-C0714216305B}"/>
    <cellStyle name="20% - Énfasis2 2 5 2 2 4 2 3" xfId="43441" xr:uid="{AC091355-4225-4F8D-A405-DB0D6AEB9D08}"/>
    <cellStyle name="20% - Énfasis2 2 5 2 2 4 3" xfId="20278" xr:uid="{844CBAF5-8952-452D-A12A-B83A0604E090}"/>
    <cellStyle name="20% - Énfasis2 2 5 2 2 4 3 2" xfId="51162" xr:uid="{A880339C-B02E-45FD-A4DC-92093E42143D}"/>
    <cellStyle name="20% - Énfasis2 2 5 2 2 4 4" xfId="35720" xr:uid="{3971B0EA-E61D-4A49-A61D-86370A5D948C}"/>
    <cellStyle name="20% - Énfasis2 2 5 2 2 5" xfId="8697" xr:uid="{6A32C6AA-CE00-460C-84C4-4C032C3435C3}"/>
    <cellStyle name="20% - Énfasis2 2 5 2 2 5 2" xfId="24139" xr:uid="{7F489A15-1769-40DD-964C-51639EB6E6F6}"/>
    <cellStyle name="20% - Énfasis2 2 5 2 2 5 2 2" xfId="55023" xr:uid="{13A89A6D-2533-4ABA-9DB4-77502A184112}"/>
    <cellStyle name="20% - Énfasis2 2 5 2 2 5 3" xfId="39581" xr:uid="{BB20A6AE-CB37-4ABC-ADB6-D685D35D2D72}"/>
    <cellStyle name="20% - Énfasis2 2 5 2 2 6" xfId="16418" xr:uid="{52BEE65D-5122-47FB-9ABA-993D793378D5}"/>
    <cellStyle name="20% - Énfasis2 2 5 2 2 6 2" xfId="47302" xr:uid="{08B06932-61AD-49E9-AADC-0B0228B1B179}"/>
    <cellStyle name="20% - Énfasis2 2 5 2 2 7" xfId="31860" xr:uid="{FB2D2326-3DC8-4EB2-BA8A-F1328162EA1B}"/>
    <cellStyle name="20% - Énfasis2 2 5 2 3" xfId="1458" xr:uid="{AEF7F721-D157-49D3-943C-E79990807A47}"/>
    <cellStyle name="20% - Énfasis2 2 5 2 3 2" xfId="3388" xr:uid="{CB98E1CA-8E60-4EC8-9DEF-820E0E2A5478}"/>
    <cellStyle name="20% - Énfasis2 2 5 2 3 2 2" xfId="7248" xr:uid="{1A3E878E-C489-4476-AEBF-3E17D5F03432}"/>
    <cellStyle name="20% - Énfasis2 2 5 2 3 2 2 2" xfId="14969" xr:uid="{91982C8C-1288-4559-BDCD-82A0BBA71F23}"/>
    <cellStyle name="20% - Énfasis2 2 5 2 3 2 2 2 2" xfId="30411" xr:uid="{67FA41EF-B7F1-45BC-895B-025818ABED26}"/>
    <cellStyle name="20% - Énfasis2 2 5 2 3 2 2 2 2 2" xfId="61295" xr:uid="{FAB110BD-3D93-4C4D-B77F-E00827DD9F4A}"/>
    <cellStyle name="20% - Énfasis2 2 5 2 3 2 2 2 3" xfId="45853" xr:uid="{0A4B4E31-2B08-4604-BBD0-813097AC6DDF}"/>
    <cellStyle name="20% - Énfasis2 2 5 2 3 2 2 3" xfId="22690" xr:uid="{67B7902C-E434-4E41-A4AA-4B7830BCCE56}"/>
    <cellStyle name="20% - Énfasis2 2 5 2 3 2 2 3 2" xfId="53574" xr:uid="{35D3AFA5-E881-4AE3-BF5B-AC9B2B51E792}"/>
    <cellStyle name="20% - Énfasis2 2 5 2 3 2 2 4" xfId="38132" xr:uid="{6E32096E-5E88-4896-B209-90282AE1F6CB}"/>
    <cellStyle name="20% - Énfasis2 2 5 2 3 2 3" xfId="11109" xr:uid="{37AB287C-BF34-48D1-A545-D12443DF21C9}"/>
    <cellStyle name="20% - Énfasis2 2 5 2 3 2 3 2" xfId="26551" xr:uid="{08EE0DD9-3DCE-43A0-8BA9-A9D3BC65805C}"/>
    <cellStyle name="20% - Énfasis2 2 5 2 3 2 3 2 2" xfId="57435" xr:uid="{A00CCFA9-EEDC-46FA-9045-691ACD87558A}"/>
    <cellStyle name="20% - Énfasis2 2 5 2 3 2 3 3" xfId="41993" xr:uid="{C494F2C6-2582-4999-A181-3AF0357861F0}"/>
    <cellStyle name="20% - Énfasis2 2 5 2 3 2 4" xfId="18830" xr:uid="{ECFF6CA9-FD27-4B05-A6B2-D38B6C836947}"/>
    <cellStyle name="20% - Énfasis2 2 5 2 3 2 4 2" xfId="49714" xr:uid="{25FFAFE7-36F7-4CA9-B734-53A2E6E79613}"/>
    <cellStyle name="20% - Énfasis2 2 5 2 3 2 5" xfId="34272" xr:uid="{C9880CC6-6BFF-45BD-AD41-55DD2C2982E1}"/>
    <cellStyle name="20% - Énfasis2 2 5 2 3 3" xfId="5318" xr:uid="{3FD63D74-56D9-43FE-A169-05032F2B91F6}"/>
    <cellStyle name="20% - Énfasis2 2 5 2 3 3 2" xfId="13039" xr:uid="{0E3A5CD4-290B-4A95-BE66-EEF534994751}"/>
    <cellStyle name="20% - Énfasis2 2 5 2 3 3 2 2" xfId="28481" xr:uid="{31C9BB87-8676-41CD-BDF2-368498A7C94D}"/>
    <cellStyle name="20% - Énfasis2 2 5 2 3 3 2 2 2" xfId="59365" xr:uid="{F1196FEB-DD95-480F-9CBA-FFDDE157E78B}"/>
    <cellStyle name="20% - Énfasis2 2 5 2 3 3 2 3" xfId="43923" xr:uid="{24212814-89F0-4C9C-A56B-7063ECD4C4EF}"/>
    <cellStyle name="20% - Énfasis2 2 5 2 3 3 3" xfId="20760" xr:uid="{7C003B50-555E-4CDD-B009-436EEB1E76CA}"/>
    <cellStyle name="20% - Énfasis2 2 5 2 3 3 3 2" xfId="51644" xr:uid="{BACD2958-183A-4404-8A30-FFDB35F53620}"/>
    <cellStyle name="20% - Énfasis2 2 5 2 3 3 4" xfId="36202" xr:uid="{A249A567-8CBB-4F1E-939F-F1088F9A0ACF}"/>
    <cellStyle name="20% - Énfasis2 2 5 2 3 4" xfId="9179" xr:uid="{B4C95D7C-BE04-458C-B4CF-04CB151BFAC8}"/>
    <cellStyle name="20% - Énfasis2 2 5 2 3 4 2" xfId="24621" xr:uid="{62AAB045-2D49-406C-BC36-CCF1C44AD342}"/>
    <cellStyle name="20% - Énfasis2 2 5 2 3 4 2 2" xfId="55505" xr:uid="{129BE50E-CE98-4331-BFB0-F6DF61790D51}"/>
    <cellStyle name="20% - Énfasis2 2 5 2 3 4 3" xfId="40063" xr:uid="{6D07D024-F99F-499C-AEC2-EABE95F0A7B5}"/>
    <cellStyle name="20% - Énfasis2 2 5 2 3 5" xfId="16900" xr:uid="{276F136C-0820-49F5-B01B-9198ADC3AE88}"/>
    <cellStyle name="20% - Énfasis2 2 5 2 3 5 2" xfId="47784" xr:uid="{EF2EEFFD-0F48-4448-8990-6E564C3C75B6}"/>
    <cellStyle name="20% - Énfasis2 2 5 2 3 6" xfId="32342" xr:uid="{E6A40709-E88B-4DC5-8A93-DF355E093A3D}"/>
    <cellStyle name="20% - Énfasis2 2 5 2 4" xfId="2423" xr:uid="{EA3BD26C-88CA-41ED-8E9A-DCA6F661A73E}"/>
    <cellStyle name="20% - Énfasis2 2 5 2 4 2" xfId="6283" xr:uid="{A9FE85B9-83D9-4B69-A626-EE1703DD97EA}"/>
    <cellStyle name="20% - Énfasis2 2 5 2 4 2 2" xfId="14004" xr:uid="{65839E34-897B-4B3D-99E6-BD7608A19F7B}"/>
    <cellStyle name="20% - Énfasis2 2 5 2 4 2 2 2" xfId="29446" xr:uid="{279BCC62-6AB5-40F5-9BBF-C377694F9AEE}"/>
    <cellStyle name="20% - Énfasis2 2 5 2 4 2 2 2 2" xfId="60330" xr:uid="{D1648D98-C50E-40F3-B67B-EF1BC22B7AB5}"/>
    <cellStyle name="20% - Énfasis2 2 5 2 4 2 2 3" xfId="44888" xr:uid="{FBECDC5A-9AF4-43CC-83D6-F9BC5D3BAF7C}"/>
    <cellStyle name="20% - Énfasis2 2 5 2 4 2 3" xfId="21725" xr:uid="{1D347696-E3E1-42B7-B588-163D75674B15}"/>
    <cellStyle name="20% - Énfasis2 2 5 2 4 2 3 2" xfId="52609" xr:uid="{23791E9E-3346-410F-A822-692A2FA5C22F}"/>
    <cellStyle name="20% - Énfasis2 2 5 2 4 2 4" xfId="37167" xr:uid="{570DD9F4-B799-454B-8FE0-DD2162522446}"/>
    <cellStyle name="20% - Énfasis2 2 5 2 4 3" xfId="10144" xr:uid="{671CF80A-BBC5-4840-AC24-C46C4BD41B0D}"/>
    <cellStyle name="20% - Énfasis2 2 5 2 4 3 2" xfId="25586" xr:uid="{A97A3F6B-7F4E-4703-B1FC-23EA4339D9FA}"/>
    <cellStyle name="20% - Énfasis2 2 5 2 4 3 2 2" xfId="56470" xr:uid="{46DCA646-315B-4E0C-BD77-435C6F36D72D}"/>
    <cellStyle name="20% - Énfasis2 2 5 2 4 3 3" xfId="41028" xr:uid="{4CB8ECA6-5149-47BF-8BAE-7317B394C5EF}"/>
    <cellStyle name="20% - Énfasis2 2 5 2 4 4" xfId="17865" xr:uid="{B8B0B336-5C30-4974-BADC-8C171C9630DC}"/>
    <cellStyle name="20% - Énfasis2 2 5 2 4 4 2" xfId="48749" xr:uid="{9AB277F5-9B18-4B96-8E20-26E8C1BBA1FF}"/>
    <cellStyle name="20% - Énfasis2 2 5 2 4 5" xfId="33307" xr:uid="{F85206B2-44D9-4598-B7ED-58FBF5CD5501}"/>
    <cellStyle name="20% - Énfasis2 2 5 2 5" xfId="4353" xr:uid="{822C82D7-295F-483D-BC3A-42FF154077DE}"/>
    <cellStyle name="20% - Énfasis2 2 5 2 5 2" xfId="12074" xr:uid="{C2B098C8-043B-40B9-AA45-EA20E3AD5C2D}"/>
    <cellStyle name="20% - Énfasis2 2 5 2 5 2 2" xfId="27516" xr:uid="{525ECBEF-B313-412C-9CF3-A3E98FF43128}"/>
    <cellStyle name="20% - Énfasis2 2 5 2 5 2 2 2" xfId="58400" xr:uid="{DA5FCC99-B6C0-4F23-ABEB-16FD331AFC92}"/>
    <cellStyle name="20% - Énfasis2 2 5 2 5 2 3" xfId="42958" xr:uid="{F3797771-F84C-4418-A9C4-C632DC4F09C0}"/>
    <cellStyle name="20% - Énfasis2 2 5 2 5 3" xfId="19795" xr:uid="{D4731F6E-8D0F-4120-9E71-2743D1AB19B3}"/>
    <cellStyle name="20% - Énfasis2 2 5 2 5 3 2" xfId="50679" xr:uid="{86E7A6EE-1745-4D2F-8A17-A97B02C0C3A3}"/>
    <cellStyle name="20% - Énfasis2 2 5 2 5 4" xfId="35237" xr:uid="{EA3FB20A-C4CF-411F-8491-31276AA724CC}"/>
    <cellStyle name="20% - Énfasis2 2 5 2 6" xfId="8214" xr:uid="{7C13C42A-C3F0-4FA1-BD75-0D0132B30410}"/>
    <cellStyle name="20% - Énfasis2 2 5 2 6 2" xfId="23656" xr:uid="{4A60E0F4-F5C0-43DA-97C9-ABE53F0DC8A2}"/>
    <cellStyle name="20% - Énfasis2 2 5 2 6 2 2" xfId="54540" xr:uid="{35EBD858-257E-4DC0-AD85-2A9B07DECDFC}"/>
    <cellStyle name="20% - Énfasis2 2 5 2 6 3" xfId="39098" xr:uid="{9C3473B2-C41F-4D67-9B67-E5308DE3E6EB}"/>
    <cellStyle name="20% - Énfasis2 2 5 2 7" xfId="15935" xr:uid="{22C265E8-9B92-4F80-AC5B-C1BC12FD4D18}"/>
    <cellStyle name="20% - Énfasis2 2 5 2 7 2" xfId="46819" xr:uid="{0445B6AA-AE44-4825-8C17-B566EB23CEB5}"/>
    <cellStyle name="20% - Énfasis2 2 5 2 8" xfId="31377" xr:uid="{AC7E2A57-1C63-40BB-9706-62833948C836}"/>
    <cellStyle name="20% - Énfasis2 2 5 3" xfId="735" xr:uid="{A9644DAA-8088-497D-BEA3-F759DA2D0B76}"/>
    <cellStyle name="20% - Énfasis2 2 5 3 2" xfId="1700" xr:uid="{A2EFC488-9EA9-4BA9-86A9-EAA95572A5C7}"/>
    <cellStyle name="20% - Énfasis2 2 5 3 2 2" xfId="3630" xr:uid="{8F5061A3-6262-4195-9717-B7BE9CE1A1E7}"/>
    <cellStyle name="20% - Énfasis2 2 5 3 2 2 2" xfId="7490" xr:uid="{4443E2CA-29DC-4B10-8BFE-73E690B326CF}"/>
    <cellStyle name="20% - Énfasis2 2 5 3 2 2 2 2" xfId="15211" xr:uid="{98E43341-E8E9-4D29-A0F8-F4D5508DC09F}"/>
    <cellStyle name="20% - Énfasis2 2 5 3 2 2 2 2 2" xfId="30653" xr:uid="{15400972-0791-4798-B09F-C1D0A9C491F8}"/>
    <cellStyle name="20% - Énfasis2 2 5 3 2 2 2 2 2 2" xfId="61537" xr:uid="{8D429187-3A83-4975-A18F-177E960FD797}"/>
    <cellStyle name="20% - Énfasis2 2 5 3 2 2 2 2 3" xfId="46095" xr:uid="{A811C665-0944-48DA-A083-8535C2A4A4C6}"/>
    <cellStyle name="20% - Énfasis2 2 5 3 2 2 2 3" xfId="22932" xr:uid="{21D57AC2-637B-4747-8D15-22022B80C6E1}"/>
    <cellStyle name="20% - Énfasis2 2 5 3 2 2 2 3 2" xfId="53816" xr:uid="{DE04A876-9B2F-4C8D-96CF-5ED801BAC137}"/>
    <cellStyle name="20% - Énfasis2 2 5 3 2 2 2 4" xfId="38374" xr:uid="{CD65752F-63FB-481F-9A94-3126C9A009D5}"/>
    <cellStyle name="20% - Énfasis2 2 5 3 2 2 3" xfId="11351" xr:uid="{A3BCCC69-1F21-4DCE-9571-9123B94306B8}"/>
    <cellStyle name="20% - Énfasis2 2 5 3 2 2 3 2" xfId="26793" xr:uid="{78044910-6FF4-4D7D-B6BA-7E7AEAA1A830}"/>
    <cellStyle name="20% - Énfasis2 2 5 3 2 2 3 2 2" xfId="57677" xr:uid="{FC3BAB81-5055-4B89-8697-B89E9288A27D}"/>
    <cellStyle name="20% - Énfasis2 2 5 3 2 2 3 3" xfId="42235" xr:uid="{C55D945B-91D5-4984-9E17-953255DA9649}"/>
    <cellStyle name="20% - Énfasis2 2 5 3 2 2 4" xfId="19072" xr:uid="{DCF36780-19BD-491D-AC8B-BA2370BEBE51}"/>
    <cellStyle name="20% - Énfasis2 2 5 3 2 2 4 2" xfId="49956" xr:uid="{BFB39FC2-4D5C-4014-8D73-F4C6A003644C}"/>
    <cellStyle name="20% - Énfasis2 2 5 3 2 2 5" xfId="34514" xr:uid="{0FB63CB3-44C9-453A-AA19-1540B9DD6EAB}"/>
    <cellStyle name="20% - Énfasis2 2 5 3 2 3" xfId="5560" xr:uid="{D2D23BEF-5FAF-4FA5-BD42-8274EA73DD5F}"/>
    <cellStyle name="20% - Énfasis2 2 5 3 2 3 2" xfId="13281" xr:uid="{D9571286-F769-4A11-B65B-5946E56A37D7}"/>
    <cellStyle name="20% - Énfasis2 2 5 3 2 3 2 2" xfId="28723" xr:uid="{AAB5498E-3835-48BC-8F1D-9F0AE76E2FAC}"/>
    <cellStyle name="20% - Énfasis2 2 5 3 2 3 2 2 2" xfId="59607" xr:uid="{D4A98C27-2807-4B07-9786-71D23F36E2F9}"/>
    <cellStyle name="20% - Énfasis2 2 5 3 2 3 2 3" xfId="44165" xr:uid="{E5B5CFFB-176F-42F8-AC4A-75264FE8AF6D}"/>
    <cellStyle name="20% - Énfasis2 2 5 3 2 3 3" xfId="21002" xr:uid="{5AA9B776-6BE9-442F-9EE3-7385ECAB086E}"/>
    <cellStyle name="20% - Énfasis2 2 5 3 2 3 3 2" xfId="51886" xr:uid="{5F2C1BBE-DBCC-4F6F-9234-F882C5B45ECD}"/>
    <cellStyle name="20% - Énfasis2 2 5 3 2 3 4" xfId="36444" xr:uid="{57DBDE5D-FD2C-4E1E-95FE-1570AB89C940}"/>
    <cellStyle name="20% - Énfasis2 2 5 3 2 4" xfId="9421" xr:uid="{DA70E973-07C9-4561-B956-73443F887C5D}"/>
    <cellStyle name="20% - Énfasis2 2 5 3 2 4 2" xfId="24863" xr:uid="{8713E9E2-34CF-4E7F-AA8B-40E78823DC72}"/>
    <cellStyle name="20% - Énfasis2 2 5 3 2 4 2 2" xfId="55747" xr:uid="{018AEA8E-6AE9-4603-A6D5-75B52336B5C9}"/>
    <cellStyle name="20% - Énfasis2 2 5 3 2 4 3" xfId="40305" xr:uid="{610603D0-A10B-46EC-A8BE-A85EE9C99FA9}"/>
    <cellStyle name="20% - Énfasis2 2 5 3 2 5" xfId="17142" xr:uid="{0E4EFD25-F78C-4F74-A644-FE5ECFAF88B2}"/>
    <cellStyle name="20% - Énfasis2 2 5 3 2 5 2" xfId="48026" xr:uid="{069C4C0F-4BBB-4D15-98C3-9F8693EA609B}"/>
    <cellStyle name="20% - Énfasis2 2 5 3 2 6" xfId="32584" xr:uid="{2031ED75-0386-4229-BA19-5DE11B57FC9C}"/>
    <cellStyle name="20% - Énfasis2 2 5 3 3" xfId="2665" xr:uid="{45763B85-502E-497D-83D4-11EA0F031CB3}"/>
    <cellStyle name="20% - Énfasis2 2 5 3 3 2" xfId="6525" xr:uid="{25042FAE-55DF-469F-8BBA-651715AFDC47}"/>
    <cellStyle name="20% - Énfasis2 2 5 3 3 2 2" xfId="14246" xr:uid="{5451E731-1962-4F6F-A2CA-1894EF317DA5}"/>
    <cellStyle name="20% - Énfasis2 2 5 3 3 2 2 2" xfId="29688" xr:uid="{283E4246-F4ED-4E68-BE4C-644E2D931C8C}"/>
    <cellStyle name="20% - Énfasis2 2 5 3 3 2 2 2 2" xfId="60572" xr:uid="{11A77EC1-9F80-4790-B0B6-A85BBB2E30D8}"/>
    <cellStyle name="20% - Énfasis2 2 5 3 3 2 2 3" xfId="45130" xr:uid="{553D3E3B-CB38-4FED-8899-9F739008E03E}"/>
    <cellStyle name="20% - Énfasis2 2 5 3 3 2 3" xfId="21967" xr:uid="{D95CCE82-6843-48B3-95F1-B91B669821D5}"/>
    <cellStyle name="20% - Énfasis2 2 5 3 3 2 3 2" xfId="52851" xr:uid="{7E3FC0ED-0F14-4A47-BF50-3F2BE48F705D}"/>
    <cellStyle name="20% - Énfasis2 2 5 3 3 2 4" xfId="37409" xr:uid="{3EEFCE9E-C5B7-4C1E-AD94-D1B508B39D0E}"/>
    <cellStyle name="20% - Énfasis2 2 5 3 3 3" xfId="10386" xr:uid="{3818414E-7696-4C78-94CE-F2BF506C929E}"/>
    <cellStyle name="20% - Énfasis2 2 5 3 3 3 2" xfId="25828" xr:uid="{48E9B6D5-AA49-4027-91E8-C57C3CF855D1}"/>
    <cellStyle name="20% - Énfasis2 2 5 3 3 3 2 2" xfId="56712" xr:uid="{ED1D7DBD-453A-41A1-AE57-3C8C7A0AC172}"/>
    <cellStyle name="20% - Énfasis2 2 5 3 3 3 3" xfId="41270" xr:uid="{CCF91AB6-11E7-408E-B791-FAA2DAA6C14C}"/>
    <cellStyle name="20% - Énfasis2 2 5 3 3 4" xfId="18107" xr:uid="{7CA21874-6156-42D9-BFBC-C6C8B9FEBCCD}"/>
    <cellStyle name="20% - Énfasis2 2 5 3 3 4 2" xfId="48991" xr:uid="{5183364C-9C03-4EA9-A9C2-8131CE581A3E}"/>
    <cellStyle name="20% - Énfasis2 2 5 3 3 5" xfId="33549" xr:uid="{F8371785-E5A7-4264-BA86-81D037995C81}"/>
    <cellStyle name="20% - Énfasis2 2 5 3 4" xfId="4595" xr:uid="{B22D38AF-9EB9-44AB-9AB9-24350E59FA39}"/>
    <cellStyle name="20% - Énfasis2 2 5 3 4 2" xfId="12316" xr:uid="{DD047ECE-B990-4BDD-B482-BF18A2592746}"/>
    <cellStyle name="20% - Énfasis2 2 5 3 4 2 2" xfId="27758" xr:uid="{23D89751-FBBA-4055-B7AB-35CD88653968}"/>
    <cellStyle name="20% - Énfasis2 2 5 3 4 2 2 2" xfId="58642" xr:uid="{6AAC43E2-F26A-471F-9006-CC2A06942E93}"/>
    <cellStyle name="20% - Énfasis2 2 5 3 4 2 3" xfId="43200" xr:uid="{BF5CE472-4ACE-4F7E-9D05-FA49E2C2291C}"/>
    <cellStyle name="20% - Énfasis2 2 5 3 4 3" xfId="20037" xr:uid="{CD4897BF-0D99-4594-BF06-16695BE0B5D7}"/>
    <cellStyle name="20% - Énfasis2 2 5 3 4 3 2" xfId="50921" xr:uid="{75296245-5268-46BC-84CA-857217681B26}"/>
    <cellStyle name="20% - Énfasis2 2 5 3 4 4" xfId="35479" xr:uid="{BFDCCB1B-1B9A-4C55-8E82-AD6C3DC66D89}"/>
    <cellStyle name="20% - Énfasis2 2 5 3 5" xfId="8456" xr:uid="{1EF86DF3-856E-47E1-AC93-F3F1889A8F92}"/>
    <cellStyle name="20% - Énfasis2 2 5 3 5 2" xfId="23898" xr:uid="{34B9C350-D5AD-4A1F-8942-58C0C5C1A0AC}"/>
    <cellStyle name="20% - Énfasis2 2 5 3 5 2 2" xfId="54782" xr:uid="{042CB38D-45B4-4283-BFF6-F5F1638A6341}"/>
    <cellStyle name="20% - Énfasis2 2 5 3 5 3" xfId="39340" xr:uid="{F80FF02B-05BE-4AB8-ADE4-A24BF7C9307D}"/>
    <cellStyle name="20% - Énfasis2 2 5 3 6" xfId="16177" xr:uid="{FE92C189-E8A4-4079-A7CC-D8118B467127}"/>
    <cellStyle name="20% - Énfasis2 2 5 3 6 2" xfId="47061" xr:uid="{DEFCB3D8-AC8B-4798-9DC7-094366200EDA}"/>
    <cellStyle name="20% - Énfasis2 2 5 3 7" xfId="31619" xr:uid="{248A2164-71CB-4BAF-B0ED-C03766055368}"/>
    <cellStyle name="20% - Énfasis2 2 5 4" xfId="1217" xr:uid="{658288C5-B542-4BDF-BB73-6C6782F01F39}"/>
    <cellStyle name="20% - Énfasis2 2 5 4 2" xfId="3147" xr:uid="{7B40702C-E8B4-4473-9088-BDC1DB09FAEC}"/>
    <cellStyle name="20% - Énfasis2 2 5 4 2 2" xfId="7007" xr:uid="{390193C2-7A57-496D-9774-9C3A0FDF3993}"/>
    <cellStyle name="20% - Énfasis2 2 5 4 2 2 2" xfId="14728" xr:uid="{2473BAD9-36F6-4F43-9C01-ED9E9603729E}"/>
    <cellStyle name="20% - Énfasis2 2 5 4 2 2 2 2" xfId="30170" xr:uid="{1C418FBF-EA3C-4593-92DC-60B914DC6D90}"/>
    <cellStyle name="20% - Énfasis2 2 5 4 2 2 2 2 2" xfId="61054" xr:uid="{FE98F2F1-5FDB-403B-B88E-248B0BB61C84}"/>
    <cellStyle name="20% - Énfasis2 2 5 4 2 2 2 3" xfId="45612" xr:uid="{4973C1B4-72B3-405D-9223-3FFDAFB6E1FE}"/>
    <cellStyle name="20% - Énfasis2 2 5 4 2 2 3" xfId="22449" xr:uid="{4C284A14-C110-448A-82B4-BE74E9FD6927}"/>
    <cellStyle name="20% - Énfasis2 2 5 4 2 2 3 2" xfId="53333" xr:uid="{0311EE09-0D25-4EDF-9FD5-D65FA86B2FED}"/>
    <cellStyle name="20% - Énfasis2 2 5 4 2 2 4" xfId="37891" xr:uid="{4B36C3C7-6D88-4FED-AF48-0E667A534B95}"/>
    <cellStyle name="20% - Énfasis2 2 5 4 2 3" xfId="10868" xr:uid="{68B7961C-C4CF-4751-B431-39656F2338D1}"/>
    <cellStyle name="20% - Énfasis2 2 5 4 2 3 2" xfId="26310" xr:uid="{9574ECDA-8410-4F59-A1E5-059FF3FAC859}"/>
    <cellStyle name="20% - Énfasis2 2 5 4 2 3 2 2" xfId="57194" xr:uid="{8FC4287B-4839-4CBB-A3C0-C75761E4E3B0}"/>
    <cellStyle name="20% - Énfasis2 2 5 4 2 3 3" xfId="41752" xr:uid="{619723DC-89CD-484C-94E2-96689EBFC020}"/>
    <cellStyle name="20% - Énfasis2 2 5 4 2 4" xfId="18589" xr:uid="{41C33B52-2A19-4328-B177-237BDAB5C890}"/>
    <cellStyle name="20% - Énfasis2 2 5 4 2 4 2" xfId="49473" xr:uid="{AA56D91A-A67B-4AA3-AF81-CB1C261B448A}"/>
    <cellStyle name="20% - Énfasis2 2 5 4 2 5" xfId="34031" xr:uid="{0815CEA6-C1C2-42C2-B81F-7FFE773D97E9}"/>
    <cellStyle name="20% - Énfasis2 2 5 4 3" xfId="5077" xr:uid="{0CF14A26-DBFB-48ED-BCE1-2321B1F7E7D2}"/>
    <cellStyle name="20% - Énfasis2 2 5 4 3 2" xfId="12798" xr:uid="{7F077A8B-88A2-4C84-96DF-CAB642173430}"/>
    <cellStyle name="20% - Énfasis2 2 5 4 3 2 2" xfId="28240" xr:uid="{2189C164-DBC3-4ED8-BFDF-E566B1C2EC91}"/>
    <cellStyle name="20% - Énfasis2 2 5 4 3 2 2 2" xfId="59124" xr:uid="{D6494E7B-6D92-40F8-8298-034BDCDB9920}"/>
    <cellStyle name="20% - Énfasis2 2 5 4 3 2 3" xfId="43682" xr:uid="{1DCD96A9-0CA1-4175-A11E-F7F65FEC932E}"/>
    <cellStyle name="20% - Énfasis2 2 5 4 3 3" xfId="20519" xr:uid="{485E2428-819C-4166-86AE-E19562D3198E}"/>
    <cellStyle name="20% - Énfasis2 2 5 4 3 3 2" xfId="51403" xr:uid="{6D4BE3E7-7D91-48DE-89C6-0D9FF4933712}"/>
    <cellStyle name="20% - Énfasis2 2 5 4 3 4" xfId="35961" xr:uid="{D432C4AD-F3BD-43DA-8625-8B400E64FE69}"/>
    <cellStyle name="20% - Énfasis2 2 5 4 4" xfId="8938" xr:uid="{3775179C-3E26-4DC9-834A-0E370C9F865C}"/>
    <cellStyle name="20% - Énfasis2 2 5 4 4 2" xfId="24380" xr:uid="{83DA23A7-892F-43C2-8FFD-214525C45C75}"/>
    <cellStyle name="20% - Énfasis2 2 5 4 4 2 2" xfId="55264" xr:uid="{B3138FC4-4717-495C-B7B9-6F340BD2DD55}"/>
    <cellStyle name="20% - Énfasis2 2 5 4 4 3" xfId="39822" xr:uid="{6158D0DE-58C6-4E2C-A8D8-E6D79E7033AA}"/>
    <cellStyle name="20% - Énfasis2 2 5 4 5" xfId="16659" xr:uid="{16921D15-3383-4B65-8F0B-AF32F626DCA7}"/>
    <cellStyle name="20% - Énfasis2 2 5 4 5 2" xfId="47543" xr:uid="{23F6DF83-0DA5-4A6D-9827-4F87BE05ABB6}"/>
    <cellStyle name="20% - Énfasis2 2 5 4 6" xfId="32101" xr:uid="{10115A9F-A1CF-403F-8229-402560256059}"/>
    <cellStyle name="20% - Énfasis2 2 5 5" xfId="2182" xr:uid="{E8ED49DC-4DD0-405B-8813-4403F111CF12}"/>
    <cellStyle name="20% - Énfasis2 2 5 5 2" xfId="6042" xr:uid="{7F3C251E-CEEB-4516-911F-4874EF407C08}"/>
    <cellStyle name="20% - Énfasis2 2 5 5 2 2" xfId="13763" xr:uid="{AD5BE7E7-4342-4CFF-AB80-3F7AD6301C26}"/>
    <cellStyle name="20% - Énfasis2 2 5 5 2 2 2" xfId="29205" xr:uid="{F90D3154-F706-48B7-A90B-F452EBD19C5E}"/>
    <cellStyle name="20% - Énfasis2 2 5 5 2 2 2 2" xfId="60089" xr:uid="{6D5E0F36-B674-44DD-9034-EF5B8223F55A}"/>
    <cellStyle name="20% - Énfasis2 2 5 5 2 2 3" xfId="44647" xr:uid="{EF17C172-46B5-4096-AE13-EF3332B4A038}"/>
    <cellStyle name="20% - Énfasis2 2 5 5 2 3" xfId="21484" xr:uid="{49BFF86E-CE13-47CB-BEE3-B2517892226F}"/>
    <cellStyle name="20% - Énfasis2 2 5 5 2 3 2" xfId="52368" xr:uid="{E718ABA5-4382-43DA-BC0C-299A03140AD5}"/>
    <cellStyle name="20% - Énfasis2 2 5 5 2 4" xfId="36926" xr:uid="{76FD7DE6-0CB7-43AA-B2C5-B0834AA065C8}"/>
    <cellStyle name="20% - Énfasis2 2 5 5 3" xfId="9903" xr:uid="{00B0DA14-8E12-4AEF-A45C-BA6295D3A1A7}"/>
    <cellStyle name="20% - Énfasis2 2 5 5 3 2" xfId="25345" xr:uid="{82E03EF9-A139-4CE4-AF8E-0BC80D6D88FF}"/>
    <cellStyle name="20% - Énfasis2 2 5 5 3 2 2" xfId="56229" xr:uid="{0987A18B-44CC-4BDC-86D6-6A7C56CD70D7}"/>
    <cellStyle name="20% - Énfasis2 2 5 5 3 3" xfId="40787" xr:uid="{3817D5A0-2161-4041-BD2E-C52344331C8F}"/>
    <cellStyle name="20% - Énfasis2 2 5 5 4" xfId="17624" xr:uid="{8DCD5C6E-4165-4BA9-A473-6971080ACE1D}"/>
    <cellStyle name="20% - Énfasis2 2 5 5 4 2" xfId="48508" xr:uid="{3E7BD8F8-BC22-4534-A887-F21B15EBCEDE}"/>
    <cellStyle name="20% - Énfasis2 2 5 5 5" xfId="33066" xr:uid="{BF01A5BF-C456-4226-B651-29F221B68BD1}"/>
    <cellStyle name="20% - Énfasis2 2 5 6" xfId="4112" xr:uid="{E373A7F1-6166-42C3-80A7-4781CD53F7E9}"/>
    <cellStyle name="20% - Énfasis2 2 5 6 2" xfId="11833" xr:uid="{866181D2-6ED8-495F-B5EF-C64A376648D9}"/>
    <cellStyle name="20% - Énfasis2 2 5 6 2 2" xfId="27275" xr:uid="{D4405E56-6F2C-4FF2-B677-3C300EEA7F53}"/>
    <cellStyle name="20% - Énfasis2 2 5 6 2 2 2" xfId="58159" xr:uid="{6ACBDBBB-36AC-4399-BDCC-CEAA2F32E19A}"/>
    <cellStyle name="20% - Énfasis2 2 5 6 2 3" xfId="42717" xr:uid="{15215DED-AEF8-4BEB-936E-E7486DCF1A06}"/>
    <cellStyle name="20% - Énfasis2 2 5 6 3" xfId="19554" xr:uid="{2F5DDDA5-0AC0-450F-A896-FE67719E9B9F}"/>
    <cellStyle name="20% - Énfasis2 2 5 6 3 2" xfId="50438" xr:uid="{D1D54D37-6B44-43E5-9F6F-169BFAED32F8}"/>
    <cellStyle name="20% - Énfasis2 2 5 6 4" xfId="34996" xr:uid="{F7673E8E-78EC-44AB-B992-965C49C485D3}"/>
    <cellStyle name="20% - Énfasis2 2 5 7" xfId="7973" xr:uid="{73CD28CB-2B68-47F6-813C-BE6D0A66A3B1}"/>
    <cellStyle name="20% - Énfasis2 2 5 7 2" xfId="23415" xr:uid="{895A2D98-ECB7-4DED-B4F4-0228613C016C}"/>
    <cellStyle name="20% - Énfasis2 2 5 7 2 2" xfId="54299" xr:uid="{C84E0BCB-9E99-4958-A229-87B7D5B5787E}"/>
    <cellStyle name="20% - Énfasis2 2 5 7 3" xfId="38857" xr:uid="{FFD506AC-1E93-467B-AF36-8FF6DB27E0D8}"/>
    <cellStyle name="20% - Énfasis2 2 5 8" xfId="15694" xr:uid="{95EBCCC8-C6F5-41AD-BFCA-A7D5CCD3F78C}"/>
    <cellStyle name="20% - Énfasis2 2 5 8 2" xfId="46578" xr:uid="{D91F3624-642E-46D9-A5F0-CB94B091A66A}"/>
    <cellStyle name="20% - Énfasis2 2 5 9" xfId="31136" xr:uid="{856B23D6-48BB-449E-8B88-9A9631C74AF3}"/>
    <cellStyle name="20% - Énfasis2 2 6" xfId="377" xr:uid="{46581F31-46AB-426C-B0D0-41C638E960EE}"/>
    <cellStyle name="20% - Énfasis2 2 6 2" xfId="861" xr:uid="{16732C49-9C88-4103-AB8C-FE308A6D3D43}"/>
    <cellStyle name="20% - Énfasis2 2 6 2 2" xfId="1826" xr:uid="{04CC8065-4A5F-4758-AEB2-6406850C3FA2}"/>
    <cellStyle name="20% - Énfasis2 2 6 2 2 2" xfId="3756" xr:uid="{950400BC-0CCE-42D1-A080-953A1022CDA5}"/>
    <cellStyle name="20% - Énfasis2 2 6 2 2 2 2" xfId="7616" xr:uid="{8B1C6ABE-8759-4345-A147-B0CC8374D739}"/>
    <cellStyle name="20% - Énfasis2 2 6 2 2 2 2 2" xfId="15337" xr:uid="{A876E4CE-7894-487C-A1FE-4C589D8078BC}"/>
    <cellStyle name="20% - Énfasis2 2 6 2 2 2 2 2 2" xfId="30779" xr:uid="{6B7D507C-ACDB-473E-9E81-62D2C3EC326A}"/>
    <cellStyle name="20% - Énfasis2 2 6 2 2 2 2 2 2 2" xfId="61663" xr:uid="{BABE1BF7-E45D-4799-93BF-B7051307E9E2}"/>
    <cellStyle name="20% - Énfasis2 2 6 2 2 2 2 2 3" xfId="46221" xr:uid="{92C0439F-94D7-4140-A783-43BF5725F9B1}"/>
    <cellStyle name="20% - Énfasis2 2 6 2 2 2 2 3" xfId="23058" xr:uid="{CC84E85D-CAE2-4559-9F11-67D7C3328446}"/>
    <cellStyle name="20% - Énfasis2 2 6 2 2 2 2 3 2" xfId="53942" xr:uid="{72C89829-6AA3-4EB4-9CA9-34BC193BAB0E}"/>
    <cellStyle name="20% - Énfasis2 2 6 2 2 2 2 4" xfId="38500" xr:uid="{01A5DEC2-A281-4816-B9BA-70FD02729711}"/>
    <cellStyle name="20% - Énfasis2 2 6 2 2 2 3" xfId="11477" xr:uid="{60733CCA-6868-491C-BEE2-021C66A54D63}"/>
    <cellStyle name="20% - Énfasis2 2 6 2 2 2 3 2" xfId="26919" xr:uid="{14C5F744-E529-42BB-A690-556AD5510B13}"/>
    <cellStyle name="20% - Énfasis2 2 6 2 2 2 3 2 2" xfId="57803" xr:uid="{8EB7EF0A-D932-4690-811A-2231E5E65F5F}"/>
    <cellStyle name="20% - Énfasis2 2 6 2 2 2 3 3" xfId="42361" xr:uid="{B1C0CC2F-3669-4D95-9DC8-02B3A4F1291B}"/>
    <cellStyle name="20% - Énfasis2 2 6 2 2 2 4" xfId="19198" xr:uid="{A463135F-9727-44EA-9730-FBD367EF9275}"/>
    <cellStyle name="20% - Énfasis2 2 6 2 2 2 4 2" xfId="50082" xr:uid="{85EDDC57-AA75-4626-B6EC-E6518338E4CD}"/>
    <cellStyle name="20% - Énfasis2 2 6 2 2 2 5" xfId="34640" xr:uid="{24C0A29E-DBD5-4F66-A7C6-C1F8FBA94BD9}"/>
    <cellStyle name="20% - Énfasis2 2 6 2 2 3" xfId="5686" xr:uid="{D21CD8BF-79A2-4032-889A-69F4A63DC184}"/>
    <cellStyle name="20% - Énfasis2 2 6 2 2 3 2" xfId="13407" xr:uid="{88A9B484-AA11-4551-992E-6776175AD70D}"/>
    <cellStyle name="20% - Énfasis2 2 6 2 2 3 2 2" xfId="28849" xr:uid="{9F9F0217-B88B-480C-88D3-979ABC84EDAF}"/>
    <cellStyle name="20% - Énfasis2 2 6 2 2 3 2 2 2" xfId="59733" xr:uid="{FC4E3A2B-0516-4C6C-AC0E-E9F2AFCF5870}"/>
    <cellStyle name="20% - Énfasis2 2 6 2 2 3 2 3" xfId="44291" xr:uid="{E0AF962E-B2AC-4112-895F-B3DC1BB88DC2}"/>
    <cellStyle name="20% - Énfasis2 2 6 2 2 3 3" xfId="21128" xr:uid="{0CF62220-A340-4405-85BF-DF95FA5EF906}"/>
    <cellStyle name="20% - Énfasis2 2 6 2 2 3 3 2" xfId="52012" xr:uid="{F3F37F19-26C3-4C97-9ADB-51B651F43084}"/>
    <cellStyle name="20% - Énfasis2 2 6 2 2 3 4" xfId="36570" xr:uid="{3D54AC3D-710D-4152-991E-4BFFDEEB101B}"/>
    <cellStyle name="20% - Énfasis2 2 6 2 2 4" xfId="9547" xr:uid="{CA4C3E25-3CDF-4741-927F-148D341801C3}"/>
    <cellStyle name="20% - Énfasis2 2 6 2 2 4 2" xfId="24989" xr:uid="{2654F459-751F-486D-833D-8517D3CB73C9}"/>
    <cellStyle name="20% - Énfasis2 2 6 2 2 4 2 2" xfId="55873" xr:uid="{9B4B76CE-A6B3-4CDA-9C8F-47ABDA7099A1}"/>
    <cellStyle name="20% - Énfasis2 2 6 2 2 4 3" xfId="40431" xr:uid="{C133C7AE-5A6F-4B00-B1D5-17299E5FB692}"/>
    <cellStyle name="20% - Énfasis2 2 6 2 2 5" xfId="17268" xr:uid="{6EAA5506-5881-476B-8579-610D12D5BBA8}"/>
    <cellStyle name="20% - Énfasis2 2 6 2 2 5 2" xfId="48152" xr:uid="{C00C0AA9-6C4D-42BC-982A-281CBD19873A}"/>
    <cellStyle name="20% - Énfasis2 2 6 2 2 6" xfId="32710" xr:uid="{56D5058B-9D11-430B-AD19-01E7B2FE82E2}"/>
    <cellStyle name="20% - Énfasis2 2 6 2 3" xfId="2791" xr:uid="{C549DBC0-FC93-42AD-B0CF-4D7E913A2F76}"/>
    <cellStyle name="20% - Énfasis2 2 6 2 3 2" xfId="6651" xr:uid="{105C2BBA-CC0E-4723-81D7-ED0F762886A4}"/>
    <cellStyle name="20% - Énfasis2 2 6 2 3 2 2" xfId="14372" xr:uid="{200AEAB1-74F0-4BA7-8427-F1A6109A5D9E}"/>
    <cellStyle name="20% - Énfasis2 2 6 2 3 2 2 2" xfId="29814" xr:uid="{852C6FA9-8585-43D0-8DA1-5251DDCCE0FC}"/>
    <cellStyle name="20% - Énfasis2 2 6 2 3 2 2 2 2" xfId="60698" xr:uid="{778E74FD-1373-4D4E-9A28-01F8C37EAAD0}"/>
    <cellStyle name="20% - Énfasis2 2 6 2 3 2 2 3" xfId="45256" xr:uid="{1F1B22D6-E3E4-4415-83D6-998FFC641E6A}"/>
    <cellStyle name="20% - Énfasis2 2 6 2 3 2 3" xfId="22093" xr:uid="{CDF4B7F0-6F4B-48D0-AF84-0D4BADC54CBF}"/>
    <cellStyle name="20% - Énfasis2 2 6 2 3 2 3 2" xfId="52977" xr:uid="{78AC6C8D-9952-41FD-A05C-7B82C36D007D}"/>
    <cellStyle name="20% - Énfasis2 2 6 2 3 2 4" xfId="37535" xr:uid="{6B3F4074-CBDA-4362-A75E-27E3A71A8052}"/>
    <cellStyle name="20% - Énfasis2 2 6 2 3 3" xfId="10512" xr:uid="{12E71E98-39CD-4931-81E1-515D33CEEB00}"/>
    <cellStyle name="20% - Énfasis2 2 6 2 3 3 2" xfId="25954" xr:uid="{0DCD83E3-1DE3-4A0D-A1EF-9FAC85C57339}"/>
    <cellStyle name="20% - Énfasis2 2 6 2 3 3 2 2" xfId="56838" xr:uid="{F8B28DD4-88DC-4269-A8A6-219B7C74C842}"/>
    <cellStyle name="20% - Énfasis2 2 6 2 3 3 3" xfId="41396" xr:uid="{4042AB99-6C7B-4A42-98B1-099418988CD7}"/>
    <cellStyle name="20% - Énfasis2 2 6 2 3 4" xfId="18233" xr:uid="{02AED447-395F-4822-ACC9-54DBCA93DCDC}"/>
    <cellStyle name="20% - Énfasis2 2 6 2 3 4 2" xfId="49117" xr:uid="{F9982662-C3A2-43D9-9C02-78D2A4F039A3}"/>
    <cellStyle name="20% - Énfasis2 2 6 2 3 5" xfId="33675" xr:uid="{AF69FC73-BF02-4454-B1F2-FB42CDE48D42}"/>
    <cellStyle name="20% - Énfasis2 2 6 2 4" xfId="4721" xr:uid="{A2A6FF8D-AD9A-4E2C-B2AD-002C8D7ADD13}"/>
    <cellStyle name="20% - Énfasis2 2 6 2 4 2" xfId="12442" xr:uid="{3A8D9264-E1DA-4DC1-BFEC-8945AE2D6F1F}"/>
    <cellStyle name="20% - Énfasis2 2 6 2 4 2 2" xfId="27884" xr:uid="{19B8BE44-4498-4D42-9AA4-99EA7CE913F1}"/>
    <cellStyle name="20% - Énfasis2 2 6 2 4 2 2 2" xfId="58768" xr:uid="{D109E0A0-0834-47B9-A5B1-7669FDBBF628}"/>
    <cellStyle name="20% - Énfasis2 2 6 2 4 2 3" xfId="43326" xr:uid="{382E2E8E-4951-49C1-94CD-CD1FADF9C40F}"/>
    <cellStyle name="20% - Énfasis2 2 6 2 4 3" xfId="20163" xr:uid="{3462AF09-4A23-4550-9D7A-2CDFB614EB70}"/>
    <cellStyle name="20% - Énfasis2 2 6 2 4 3 2" xfId="51047" xr:uid="{91AAA212-F762-40C1-B831-44346B6A4969}"/>
    <cellStyle name="20% - Énfasis2 2 6 2 4 4" xfId="35605" xr:uid="{C4BD0150-2B7C-4979-95D7-40B0FB31F506}"/>
    <cellStyle name="20% - Énfasis2 2 6 2 5" xfId="8582" xr:uid="{422F0D40-C73E-4D68-AF5F-21A33A1D8155}"/>
    <cellStyle name="20% - Énfasis2 2 6 2 5 2" xfId="24024" xr:uid="{BE72E6BB-6321-4B5B-90E8-88323AC6DBB9}"/>
    <cellStyle name="20% - Énfasis2 2 6 2 5 2 2" xfId="54908" xr:uid="{23B6B36B-673E-437E-AB55-732924266255}"/>
    <cellStyle name="20% - Énfasis2 2 6 2 5 3" xfId="39466" xr:uid="{9FD37FE9-3E10-4168-A4C2-3810F065D165}"/>
    <cellStyle name="20% - Énfasis2 2 6 2 6" xfId="16303" xr:uid="{D6F0B9ED-268F-478F-8037-AE426E4734B6}"/>
    <cellStyle name="20% - Énfasis2 2 6 2 6 2" xfId="47187" xr:uid="{D05105FF-80A1-4E4C-87E6-FBA303F98588}"/>
    <cellStyle name="20% - Énfasis2 2 6 2 7" xfId="31745" xr:uid="{1825653C-9BD8-4123-B881-312D37E5DE44}"/>
    <cellStyle name="20% - Énfasis2 2 6 3" xfId="1343" xr:uid="{69C5D565-3C46-4503-9DCA-66B1B8FAFEFC}"/>
    <cellStyle name="20% - Énfasis2 2 6 3 2" xfId="3273" xr:uid="{79D9EC7E-927F-462C-80F3-22E5EA097194}"/>
    <cellStyle name="20% - Énfasis2 2 6 3 2 2" xfId="7133" xr:uid="{9A5A726F-8941-445A-B44D-DBC5298B4F3A}"/>
    <cellStyle name="20% - Énfasis2 2 6 3 2 2 2" xfId="14854" xr:uid="{B1153F5D-BEF5-4C88-AF72-C5E11BA5B088}"/>
    <cellStyle name="20% - Énfasis2 2 6 3 2 2 2 2" xfId="30296" xr:uid="{876C3407-BD36-496D-A8B5-52FCB2FE7D91}"/>
    <cellStyle name="20% - Énfasis2 2 6 3 2 2 2 2 2" xfId="61180" xr:uid="{BCA4AF46-CB21-465D-AE2B-2805C93A0888}"/>
    <cellStyle name="20% - Énfasis2 2 6 3 2 2 2 3" xfId="45738" xr:uid="{60B13597-59F0-4126-8556-3C97021B072E}"/>
    <cellStyle name="20% - Énfasis2 2 6 3 2 2 3" xfId="22575" xr:uid="{385A22B4-36A7-4A0B-90D4-03FA751E241F}"/>
    <cellStyle name="20% - Énfasis2 2 6 3 2 2 3 2" xfId="53459" xr:uid="{9661439B-A3A8-4DA5-841C-52E7670ACB79}"/>
    <cellStyle name="20% - Énfasis2 2 6 3 2 2 4" xfId="38017" xr:uid="{395A6674-DF8A-488A-8B63-68E9B4BCCF79}"/>
    <cellStyle name="20% - Énfasis2 2 6 3 2 3" xfId="10994" xr:uid="{CDD60763-0BB8-4C6D-9BB1-8E21F5887B3E}"/>
    <cellStyle name="20% - Énfasis2 2 6 3 2 3 2" xfId="26436" xr:uid="{879AF0B2-000D-46DB-AC0F-8102C06260EB}"/>
    <cellStyle name="20% - Énfasis2 2 6 3 2 3 2 2" xfId="57320" xr:uid="{C3E35638-BCB6-4053-8677-2CFA2F9AFAAF}"/>
    <cellStyle name="20% - Énfasis2 2 6 3 2 3 3" xfId="41878" xr:uid="{333E2EBD-8606-4114-AA2C-3B0CC754F57A}"/>
    <cellStyle name="20% - Énfasis2 2 6 3 2 4" xfId="18715" xr:uid="{ACAC3F95-6290-4456-BB08-A51FAEF8921D}"/>
    <cellStyle name="20% - Énfasis2 2 6 3 2 4 2" xfId="49599" xr:uid="{162ED54D-DD62-48F6-A7B4-4440EDE7B088}"/>
    <cellStyle name="20% - Énfasis2 2 6 3 2 5" xfId="34157" xr:uid="{ED19E5F6-91C8-4231-9496-4982B36452C8}"/>
    <cellStyle name="20% - Énfasis2 2 6 3 3" xfId="5203" xr:uid="{0E3892A7-80FF-40CA-8496-60ABD0AEB870}"/>
    <cellStyle name="20% - Énfasis2 2 6 3 3 2" xfId="12924" xr:uid="{9B861516-88C6-4789-B3E9-9B7C6F81E98D}"/>
    <cellStyle name="20% - Énfasis2 2 6 3 3 2 2" xfId="28366" xr:uid="{F52823AA-1860-4DD4-B5C8-61F79053401C}"/>
    <cellStyle name="20% - Énfasis2 2 6 3 3 2 2 2" xfId="59250" xr:uid="{9AFAA513-2114-4AC5-9D6A-EDC337A71683}"/>
    <cellStyle name="20% - Énfasis2 2 6 3 3 2 3" xfId="43808" xr:uid="{BAC64CC2-3E9D-4AD5-847A-C93C1715F64C}"/>
    <cellStyle name="20% - Énfasis2 2 6 3 3 3" xfId="20645" xr:uid="{D5750170-743C-46E3-88C2-2E9408E24CFD}"/>
    <cellStyle name="20% - Énfasis2 2 6 3 3 3 2" xfId="51529" xr:uid="{E30EA3FF-6599-4C0B-964F-453D1A7519E8}"/>
    <cellStyle name="20% - Énfasis2 2 6 3 3 4" xfId="36087" xr:uid="{09152FDF-EFDA-4AC7-8D48-2F436C97AAF9}"/>
    <cellStyle name="20% - Énfasis2 2 6 3 4" xfId="9064" xr:uid="{6E05D6DD-3442-4723-AC67-CA33C9FCD9F3}"/>
    <cellStyle name="20% - Énfasis2 2 6 3 4 2" xfId="24506" xr:uid="{2DFD8137-C83A-4E40-A3DD-F493669A42B6}"/>
    <cellStyle name="20% - Énfasis2 2 6 3 4 2 2" xfId="55390" xr:uid="{5DABFBFD-FBF2-42DF-A365-2921B56DEEEF}"/>
    <cellStyle name="20% - Énfasis2 2 6 3 4 3" xfId="39948" xr:uid="{22C9420E-5B5C-459A-BDC2-E9E6FF1D2C1B}"/>
    <cellStyle name="20% - Énfasis2 2 6 3 5" xfId="16785" xr:uid="{3C2FDE8B-24E7-4F1A-B187-0C30C1A1A11E}"/>
    <cellStyle name="20% - Énfasis2 2 6 3 5 2" xfId="47669" xr:uid="{633E75A2-222E-4796-9F59-2D3BD6FEB9C9}"/>
    <cellStyle name="20% - Énfasis2 2 6 3 6" xfId="32227" xr:uid="{DEDF2393-056B-4944-AD31-E0A6F03AC8DB}"/>
    <cellStyle name="20% - Énfasis2 2 6 4" xfId="2308" xr:uid="{D56FE772-46F0-44B9-9750-D80756CA7ABB}"/>
    <cellStyle name="20% - Énfasis2 2 6 4 2" xfId="6168" xr:uid="{01475C00-FA64-454E-9C09-6179B3D01BA9}"/>
    <cellStyle name="20% - Énfasis2 2 6 4 2 2" xfId="13889" xr:uid="{EE0394D3-1CDC-4110-949D-B8A42930DEC9}"/>
    <cellStyle name="20% - Énfasis2 2 6 4 2 2 2" xfId="29331" xr:uid="{9B04C16C-0B3A-4DA4-B357-58A512BFDBC4}"/>
    <cellStyle name="20% - Énfasis2 2 6 4 2 2 2 2" xfId="60215" xr:uid="{C50F3C35-65BF-4666-829B-44A010364404}"/>
    <cellStyle name="20% - Énfasis2 2 6 4 2 2 3" xfId="44773" xr:uid="{6DF16EC0-5806-4C90-9647-BD58235D6D49}"/>
    <cellStyle name="20% - Énfasis2 2 6 4 2 3" xfId="21610" xr:uid="{F0B0D464-0238-4D18-83CD-27B23D62C526}"/>
    <cellStyle name="20% - Énfasis2 2 6 4 2 3 2" xfId="52494" xr:uid="{6316785E-4D75-416D-9538-2E4D0A8CBD01}"/>
    <cellStyle name="20% - Énfasis2 2 6 4 2 4" xfId="37052" xr:uid="{EC9C50A4-40DF-4057-A8E3-54863DB2BC84}"/>
    <cellStyle name="20% - Énfasis2 2 6 4 3" xfId="10029" xr:uid="{4ECC5279-B086-4BCF-95F7-89F838818D59}"/>
    <cellStyle name="20% - Énfasis2 2 6 4 3 2" xfId="25471" xr:uid="{81DD331C-CC36-4A73-9D63-F392B563FCA8}"/>
    <cellStyle name="20% - Énfasis2 2 6 4 3 2 2" xfId="56355" xr:uid="{1FFABA0C-C733-4304-B7F5-8162FC45192F}"/>
    <cellStyle name="20% - Énfasis2 2 6 4 3 3" xfId="40913" xr:uid="{10CA3296-31D1-4DAC-A226-F3F27799EFF6}"/>
    <cellStyle name="20% - Énfasis2 2 6 4 4" xfId="17750" xr:uid="{3A8E87A3-7FB0-4344-9548-D7BA56C3246B}"/>
    <cellStyle name="20% - Énfasis2 2 6 4 4 2" xfId="48634" xr:uid="{5FA93FB2-C2AB-4125-90A0-F44C4A2F9280}"/>
    <cellStyle name="20% - Énfasis2 2 6 4 5" xfId="33192" xr:uid="{DB9FCA20-9CA0-4823-BDF7-EB009A7D8037}"/>
    <cellStyle name="20% - Énfasis2 2 6 5" xfId="4238" xr:uid="{84AC47C1-1DD7-4707-8A71-F5F84D0F351D}"/>
    <cellStyle name="20% - Énfasis2 2 6 5 2" xfId="11959" xr:uid="{B07EDA02-3A0E-4DA0-A2E1-0DCC16C06B25}"/>
    <cellStyle name="20% - Énfasis2 2 6 5 2 2" xfId="27401" xr:uid="{D7ED5B36-332E-4653-A746-D53A2BF65DE5}"/>
    <cellStyle name="20% - Énfasis2 2 6 5 2 2 2" xfId="58285" xr:uid="{78C1F5F2-E62B-4E10-8C54-CEB7E27F33B2}"/>
    <cellStyle name="20% - Énfasis2 2 6 5 2 3" xfId="42843" xr:uid="{69444798-94B0-4D7A-9F31-1B0A1A74712F}"/>
    <cellStyle name="20% - Énfasis2 2 6 5 3" xfId="19680" xr:uid="{149FB070-0944-4FA2-BDFE-21F2EA45A2D2}"/>
    <cellStyle name="20% - Énfasis2 2 6 5 3 2" xfId="50564" xr:uid="{5717AA9F-379D-4304-BFDC-5B22C0B22043}"/>
    <cellStyle name="20% - Énfasis2 2 6 5 4" xfId="35122" xr:uid="{38F9996D-B182-4425-B301-19553F5C4708}"/>
    <cellStyle name="20% - Énfasis2 2 6 6" xfId="8099" xr:uid="{10B84D78-F01B-47DB-930A-41707BF1FE29}"/>
    <cellStyle name="20% - Énfasis2 2 6 6 2" xfId="23541" xr:uid="{E791EB37-F109-4615-AC97-F16D289F0A10}"/>
    <cellStyle name="20% - Énfasis2 2 6 6 2 2" xfId="54425" xr:uid="{BD070274-1395-4705-BDF9-E57AE2E13505}"/>
    <cellStyle name="20% - Énfasis2 2 6 6 3" xfId="38983" xr:uid="{17F1D9F3-8D55-4B6F-B0DA-FD72571C1CB3}"/>
    <cellStyle name="20% - Énfasis2 2 6 7" xfId="15820" xr:uid="{F2FC543E-4F96-40EA-915A-9117CE6151D3}"/>
    <cellStyle name="20% - Énfasis2 2 6 7 2" xfId="46704" xr:uid="{F8C2A078-2642-4103-A2EA-56170B272C4A}"/>
    <cellStyle name="20% - Énfasis2 2 6 8" xfId="31262" xr:uid="{F8BCA339-837A-496C-AF60-E88BAE3AAC9A}"/>
    <cellStyle name="20% - Énfasis2 2 7" xfId="620" xr:uid="{3EBC76CC-7041-4E8D-8D6F-623AC28874A7}"/>
    <cellStyle name="20% - Énfasis2 2 7 2" xfId="1585" xr:uid="{A531FC5C-C329-4897-BC35-032BC9A1C848}"/>
    <cellStyle name="20% - Énfasis2 2 7 2 2" xfId="3515" xr:uid="{E03B1E67-0DC6-4EB2-B49B-F3E168E958A5}"/>
    <cellStyle name="20% - Énfasis2 2 7 2 2 2" xfId="7375" xr:uid="{DF0E0FB4-F564-4BA6-A5A3-D4C0BFD12086}"/>
    <cellStyle name="20% - Énfasis2 2 7 2 2 2 2" xfId="15096" xr:uid="{F1FB686C-01A7-413F-BA8D-0A50D7C43CF9}"/>
    <cellStyle name="20% - Énfasis2 2 7 2 2 2 2 2" xfId="30538" xr:uid="{1E833BD3-8EC6-492E-808F-90B8EED6E0A0}"/>
    <cellStyle name="20% - Énfasis2 2 7 2 2 2 2 2 2" xfId="61422" xr:uid="{736A0506-66C8-4492-A15D-5DFE0C8CA7E1}"/>
    <cellStyle name="20% - Énfasis2 2 7 2 2 2 2 3" xfId="45980" xr:uid="{11292478-A3B6-4876-A0CB-294174B08128}"/>
    <cellStyle name="20% - Énfasis2 2 7 2 2 2 3" xfId="22817" xr:uid="{537CF196-4217-4072-8CFE-56A9D7F25746}"/>
    <cellStyle name="20% - Énfasis2 2 7 2 2 2 3 2" xfId="53701" xr:uid="{A48F50CC-030C-4999-9F63-5E150EF30768}"/>
    <cellStyle name="20% - Énfasis2 2 7 2 2 2 4" xfId="38259" xr:uid="{55366D8B-3298-47E1-AE86-3318B31C5D2F}"/>
    <cellStyle name="20% - Énfasis2 2 7 2 2 3" xfId="11236" xr:uid="{9FF1A2F7-192F-48AB-9D86-556FC81C4030}"/>
    <cellStyle name="20% - Énfasis2 2 7 2 2 3 2" xfId="26678" xr:uid="{DE463243-580D-46BB-BEDF-2F4E2460433C}"/>
    <cellStyle name="20% - Énfasis2 2 7 2 2 3 2 2" xfId="57562" xr:uid="{1762119D-A954-4E36-B252-6EEB318E7127}"/>
    <cellStyle name="20% - Énfasis2 2 7 2 2 3 3" xfId="42120" xr:uid="{32588164-C329-418A-B03A-B06F6C1152E7}"/>
    <cellStyle name="20% - Énfasis2 2 7 2 2 4" xfId="18957" xr:uid="{86C63877-2AA5-45E8-B3EB-01291DE6C035}"/>
    <cellStyle name="20% - Énfasis2 2 7 2 2 4 2" xfId="49841" xr:uid="{904459A5-5257-4732-AF83-3FB43554048C}"/>
    <cellStyle name="20% - Énfasis2 2 7 2 2 5" xfId="34399" xr:uid="{3267F3CE-5934-40D2-A4C9-1A86EFF3F76B}"/>
    <cellStyle name="20% - Énfasis2 2 7 2 3" xfId="5445" xr:uid="{CB6EDF3D-5798-4D14-B8B2-2CADD523B38D}"/>
    <cellStyle name="20% - Énfasis2 2 7 2 3 2" xfId="13166" xr:uid="{145069E1-AFEF-4CBF-BEF0-9070F8D4EE08}"/>
    <cellStyle name="20% - Énfasis2 2 7 2 3 2 2" xfId="28608" xr:uid="{C18BB3DD-1C26-460E-B154-E98D38EA8AE2}"/>
    <cellStyle name="20% - Énfasis2 2 7 2 3 2 2 2" xfId="59492" xr:uid="{1D02FB4E-7695-42C7-AC09-FBC77EFC1FD1}"/>
    <cellStyle name="20% - Énfasis2 2 7 2 3 2 3" xfId="44050" xr:uid="{656B23BF-51AC-4E51-9D65-F8380F058DBC}"/>
    <cellStyle name="20% - Énfasis2 2 7 2 3 3" xfId="20887" xr:uid="{C7577D44-8C7C-4765-8155-7CA3EBC7DED6}"/>
    <cellStyle name="20% - Énfasis2 2 7 2 3 3 2" xfId="51771" xr:uid="{C75EED4A-3F97-4FC9-8559-41D7B7D49F29}"/>
    <cellStyle name="20% - Énfasis2 2 7 2 3 4" xfId="36329" xr:uid="{7286C7D0-816A-4223-8913-3DCB89E69CAE}"/>
    <cellStyle name="20% - Énfasis2 2 7 2 4" xfId="9306" xr:uid="{8AC2134F-D8EB-4B87-A920-9F1AE3685DA7}"/>
    <cellStyle name="20% - Énfasis2 2 7 2 4 2" xfId="24748" xr:uid="{40F4C048-A52E-445D-A2F2-CD4F71904F10}"/>
    <cellStyle name="20% - Énfasis2 2 7 2 4 2 2" xfId="55632" xr:uid="{ACB79EB8-4947-45A1-BFD5-A7239E58E75C}"/>
    <cellStyle name="20% - Énfasis2 2 7 2 4 3" xfId="40190" xr:uid="{AF3875DD-43DF-41BF-837F-E458170C1824}"/>
    <cellStyle name="20% - Énfasis2 2 7 2 5" xfId="17027" xr:uid="{4ED45C38-1122-40CA-9D06-D62A1DA007C6}"/>
    <cellStyle name="20% - Énfasis2 2 7 2 5 2" xfId="47911" xr:uid="{20E50F45-FF57-4BDA-9978-2F58B82AF930}"/>
    <cellStyle name="20% - Énfasis2 2 7 2 6" xfId="32469" xr:uid="{32686EC0-7A7E-4A52-BA50-F9F98014DB66}"/>
    <cellStyle name="20% - Énfasis2 2 7 3" xfId="2550" xr:uid="{7A29E59F-7050-4967-BCD5-2B4DB907CF2D}"/>
    <cellStyle name="20% - Énfasis2 2 7 3 2" xfId="6410" xr:uid="{45EC945B-33E3-42EB-8BF6-0FE92B464252}"/>
    <cellStyle name="20% - Énfasis2 2 7 3 2 2" xfId="14131" xr:uid="{64582BB2-FE53-41C6-84FB-609C93B5C0D8}"/>
    <cellStyle name="20% - Énfasis2 2 7 3 2 2 2" xfId="29573" xr:uid="{E06CA53F-608B-466B-B78A-670F75F36595}"/>
    <cellStyle name="20% - Énfasis2 2 7 3 2 2 2 2" xfId="60457" xr:uid="{1CC46544-C783-4103-AE0E-7CD12E2FAA48}"/>
    <cellStyle name="20% - Énfasis2 2 7 3 2 2 3" xfId="45015" xr:uid="{8FAB3D9E-74DB-4C71-A83D-41DEC93CE535}"/>
    <cellStyle name="20% - Énfasis2 2 7 3 2 3" xfId="21852" xr:uid="{56D0F83B-CE3D-4228-9933-FD664C104AD6}"/>
    <cellStyle name="20% - Énfasis2 2 7 3 2 3 2" xfId="52736" xr:uid="{3204B08D-91BF-4C73-BA03-3132946B6104}"/>
    <cellStyle name="20% - Énfasis2 2 7 3 2 4" xfId="37294" xr:uid="{EADBA381-C4A0-4398-87E9-A708D0D5C770}"/>
    <cellStyle name="20% - Énfasis2 2 7 3 3" xfId="10271" xr:uid="{FD16443B-1187-4861-82B5-120C94770563}"/>
    <cellStyle name="20% - Énfasis2 2 7 3 3 2" xfId="25713" xr:uid="{15DF9C42-F8D1-4970-9C02-A90D66655980}"/>
    <cellStyle name="20% - Énfasis2 2 7 3 3 2 2" xfId="56597" xr:uid="{DBE93087-F6BE-4F81-8AFC-DD0B77EEDAD0}"/>
    <cellStyle name="20% - Énfasis2 2 7 3 3 3" xfId="41155" xr:uid="{D71B9237-BB4D-4323-BEE3-7375AE3AA3E5}"/>
    <cellStyle name="20% - Énfasis2 2 7 3 4" xfId="17992" xr:uid="{835243F4-4648-401C-A07D-6DBC0BF0D82C}"/>
    <cellStyle name="20% - Énfasis2 2 7 3 4 2" xfId="48876" xr:uid="{9E35DEDF-0F6F-4B29-A6D3-1077F76F19B7}"/>
    <cellStyle name="20% - Énfasis2 2 7 3 5" xfId="33434" xr:uid="{40AB13B3-3826-46E3-A542-DE0BE951D426}"/>
    <cellStyle name="20% - Énfasis2 2 7 4" xfId="4480" xr:uid="{AB94F6A0-0607-4B9B-8393-82E07448DBD3}"/>
    <cellStyle name="20% - Énfasis2 2 7 4 2" xfId="12201" xr:uid="{D43E3585-9952-4948-869C-06469AA369D3}"/>
    <cellStyle name="20% - Énfasis2 2 7 4 2 2" xfId="27643" xr:uid="{9B4B8D83-A4BD-429F-BFC2-08C4E000F06C}"/>
    <cellStyle name="20% - Énfasis2 2 7 4 2 2 2" xfId="58527" xr:uid="{19C64A4D-4FD6-4A41-8627-226962C75639}"/>
    <cellStyle name="20% - Énfasis2 2 7 4 2 3" xfId="43085" xr:uid="{E9F11D5C-FC82-4DD9-BD9F-EE0BF96ECD26}"/>
    <cellStyle name="20% - Énfasis2 2 7 4 3" xfId="19922" xr:uid="{AACCFCE9-EC61-4125-8577-F13584283A44}"/>
    <cellStyle name="20% - Énfasis2 2 7 4 3 2" xfId="50806" xr:uid="{1B9E66BF-9FDE-40DC-82E7-051304F34D19}"/>
    <cellStyle name="20% - Énfasis2 2 7 4 4" xfId="35364" xr:uid="{8F2ADBAB-943C-4851-BAF9-637FCE4DD09F}"/>
    <cellStyle name="20% - Énfasis2 2 7 5" xfId="8341" xr:uid="{A3E0BB0C-299F-4F08-8EC3-296AD4DEFC19}"/>
    <cellStyle name="20% - Énfasis2 2 7 5 2" xfId="23783" xr:uid="{05D67016-616B-4A6D-9C2F-F6A266564F81}"/>
    <cellStyle name="20% - Énfasis2 2 7 5 2 2" xfId="54667" xr:uid="{F47DB545-9624-4B7F-82FF-CB17B5F37CB4}"/>
    <cellStyle name="20% - Énfasis2 2 7 5 3" xfId="39225" xr:uid="{34457202-7FCA-4FF9-831D-63B5336B338D}"/>
    <cellStyle name="20% - Énfasis2 2 7 6" xfId="16062" xr:uid="{15521F99-B5AD-4096-A82D-394E3527ECD7}"/>
    <cellStyle name="20% - Énfasis2 2 7 6 2" xfId="46946" xr:uid="{EBEBEBE2-86BB-4B25-AC6B-10930F687E6E}"/>
    <cellStyle name="20% - Énfasis2 2 7 7" xfId="31504" xr:uid="{BA938B91-65C7-45DC-AA30-691806E351ED}"/>
    <cellStyle name="20% - Énfasis2 2 8" xfId="1102" xr:uid="{E57E40C9-9D55-42DE-AA13-045959070547}"/>
    <cellStyle name="20% - Énfasis2 2 8 2" xfId="3032" xr:uid="{B0FEAF41-9043-4A5A-A3F9-7EE36A4AE5FF}"/>
    <cellStyle name="20% - Énfasis2 2 8 2 2" xfId="6892" xr:uid="{B758FDBC-C57A-43F4-8DD2-9CEEB6EDBE5A}"/>
    <cellStyle name="20% - Énfasis2 2 8 2 2 2" xfId="14613" xr:uid="{3E979F49-0340-4996-B146-0596655865EC}"/>
    <cellStyle name="20% - Énfasis2 2 8 2 2 2 2" xfId="30055" xr:uid="{99040F88-5377-47C2-A739-7A849BE6CEC5}"/>
    <cellStyle name="20% - Énfasis2 2 8 2 2 2 2 2" xfId="60939" xr:uid="{2E17A705-DF49-45FE-A742-CD99AC836FE7}"/>
    <cellStyle name="20% - Énfasis2 2 8 2 2 2 3" xfId="45497" xr:uid="{62CD73D2-1A6F-4C93-9A67-BC46F8CF4688}"/>
    <cellStyle name="20% - Énfasis2 2 8 2 2 3" xfId="22334" xr:uid="{A0D8BCA4-8E8E-42C8-9392-CB1B64D190D2}"/>
    <cellStyle name="20% - Énfasis2 2 8 2 2 3 2" xfId="53218" xr:uid="{2E757103-8081-4D67-88D8-5B94E7083B6F}"/>
    <cellStyle name="20% - Énfasis2 2 8 2 2 4" xfId="37776" xr:uid="{F73EE1A2-099C-4434-BB6C-71DF2F6F1B7C}"/>
    <cellStyle name="20% - Énfasis2 2 8 2 3" xfId="10753" xr:uid="{CD4FF638-2164-4819-A202-A0C7C99B4D76}"/>
    <cellStyle name="20% - Énfasis2 2 8 2 3 2" xfId="26195" xr:uid="{58238FCA-CCCC-47D9-88C2-C1558A922BB1}"/>
    <cellStyle name="20% - Énfasis2 2 8 2 3 2 2" xfId="57079" xr:uid="{412A7A32-5AC0-425B-B127-65446C8F92BE}"/>
    <cellStyle name="20% - Énfasis2 2 8 2 3 3" xfId="41637" xr:uid="{BF0FC862-03BD-49ED-A4C9-712BB976B16E}"/>
    <cellStyle name="20% - Énfasis2 2 8 2 4" xfId="18474" xr:uid="{88618EA7-D4FD-4A2A-B0DD-F028BDE8490E}"/>
    <cellStyle name="20% - Énfasis2 2 8 2 4 2" xfId="49358" xr:uid="{A933B1D0-52B2-4667-A098-3CD1423C7470}"/>
    <cellStyle name="20% - Énfasis2 2 8 2 5" xfId="33916" xr:uid="{E9ACC4E5-3648-417D-BB0B-7B163D2ABEA0}"/>
    <cellStyle name="20% - Énfasis2 2 8 3" xfId="4962" xr:uid="{AC0FC760-2B54-477D-AA75-001CDC7A63E8}"/>
    <cellStyle name="20% - Énfasis2 2 8 3 2" xfId="12683" xr:uid="{7D059681-A2B4-43BB-B322-7EA02E4012D7}"/>
    <cellStyle name="20% - Énfasis2 2 8 3 2 2" xfId="28125" xr:uid="{EE930F38-E854-4107-875C-E49552196861}"/>
    <cellStyle name="20% - Énfasis2 2 8 3 2 2 2" xfId="59009" xr:uid="{84000308-EE36-4941-ADD8-3645B17E59E8}"/>
    <cellStyle name="20% - Énfasis2 2 8 3 2 3" xfId="43567" xr:uid="{7C90342C-435E-48D1-A055-94E77E55643A}"/>
    <cellStyle name="20% - Énfasis2 2 8 3 3" xfId="20404" xr:uid="{AC8B1890-2CFB-496A-B48F-D46C11D9D6BB}"/>
    <cellStyle name="20% - Énfasis2 2 8 3 3 2" xfId="51288" xr:uid="{0C0D1A9F-9A51-411F-B563-FD2C6D8E2851}"/>
    <cellStyle name="20% - Énfasis2 2 8 3 4" xfId="35846" xr:uid="{AA8A0648-DB2D-45F8-8F73-ABB2E323165D}"/>
    <cellStyle name="20% - Énfasis2 2 8 4" xfId="8823" xr:uid="{C866D079-3D2A-4105-97FE-93308CC3F415}"/>
    <cellStyle name="20% - Énfasis2 2 8 4 2" xfId="24265" xr:uid="{9A101417-AEFE-41F2-9319-36AB77E97DDF}"/>
    <cellStyle name="20% - Énfasis2 2 8 4 2 2" xfId="55149" xr:uid="{EB9B3932-97FD-4610-AAED-1E18A32D2FA2}"/>
    <cellStyle name="20% - Énfasis2 2 8 4 3" xfId="39707" xr:uid="{42BE1D81-8884-4C88-9218-47867241FA60}"/>
    <cellStyle name="20% - Énfasis2 2 8 5" xfId="16544" xr:uid="{44875EFA-3B5B-49F0-B03A-77BF463A9EA9}"/>
    <cellStyle name="20% - Énfasis2 2 8 5 2" xfId="47428" xr:uid="{C89DE560-B20D-40CF-8C50-A3701211D25E}"/>
    <cellStyle name="20% - Énfasis2 2 8 6" xfId="31986" xr:uid="{8E91F555-9905-4944-9211-57B11D93684B}"/>
    <cellStyle name="20% - Énfasis2 2 9" xfId="2067" xr:uid="{E14B6712-D290-46BF-AD9A-DFFFC216D520}"/>
    <cellStyle name="20% - Énfasis2 2 9 2" xfId="5927" xr:uid="{BB5B4FDC-2C2F-4347-ADB5-63EB87D5F930}"/>
    <cellStyle name="20% - Énfasis2 2 9 2 2" xfId="13648" xr:uid="{1CDF27F4-D930-4BD4-AFFA-72A0C753D531}"/>
    <cellStyle name="20% - Énfasis2 2 9 2 2 2" xfId="29090" xr:uid="{2995625B-E979-4C7D-B00D-FE77717DF39D}"/>
    <cellStyle name="20% - Énfasis2 2 9 2 2 2 2" xfId="59974" xr:uid="{36D3BE8B-BBA0-4FE6-9CA2-C52B569F3BCC}"/>
    <cellStyle name="20% - Énfasis2 2 9 2 2 3" xfId="44532" xr:uid="{FA364B5A-A274-43C9-9619-534A4A97FD55}"/>
    <cellStyle name="20% - Énfasis2 2 9 2 3" xfId="21369" xr:uid="{E9FF1A69-DC5B-44F8-93D3-FCFB305603D5}"/>
    <cellStyle name="20% - Énfasis2 2 9 2 3 2" xfId="52253" xr:uid="{37BD19C0-36F7-4DFB-997D-B1F9FF71DFC8}"/>
    <cellStyle name="20% - Énfasis2 2 9 2 4" xfId="36811" xr:uid="{00308008-EE06-4044-96AE-9C2776C8434F}"/>
    <cellStyle name="20% - Énfasis2 2 9 3" xfId="9788" xr:uid="{26B67CD7-3AEE-48AA-B29E-B5B727629630}"/>
    <cellStyle name="20% - Énfasis2 2 9 3 2" xfId="25230" xr:uid="{EB849AC1-8D3A-4182-9739-9A30C94A4699}"/>
    <cellStyle name="20% - Énfasis2 2 9 3 2 2" xfId="56114" xr:uid="{84C75C52-0B12-4C59-BCF6-148338E87BCB}"/>
    <cellStyle name="20% - Énfasis2 2 9 3 3" xfId="40672" xr:uid="{2C588327-1E9D-4763-94C0-081B061696A9}"/>
    <cellStyle name="20% - Énfasis2 2 9 4" xfId="17509" xr:uid="{DD62FA17-1BBE-47DA-809B-361C531E8803}"/>
    <cellStyle name="20% - Énfasis2 2 9 4 2" xfId="48393" xr:uid="{D716AB7F-BB27-4F6B-AABC-23B2512FA83A}"/>
    <cellStyle name="20% - Énfasis2 2 9 5" xfId="32951" xr:uid="{23BB7744-85FF-49F6-8F81-85C23ACA5383}"/>
    <cellStyle name="20% - Énfasis2 3" xfId="61974" xr:uid="{09D4CC41-3407-4481-9CAB-2DE21E77F0A6}"/>
    <cellStyle name="20% - Énfasis3" xfId="27" builtinId="38" customBuiltin="1"/>
    <cellStyle name="20% - Énfasis3 2" xfId="64" xr:uid="{9D8A4C6D-B70F-4AB6-BA69-947F05849667}"/>
    <cellStyle name="20% - Énfasis3 2 10" xfId="4003" xr:uid="{CA6915A0-3D32-4614-A23D-14533168016C}"/>
    <cellStyle name="20% - Énfasis3 2 10 2" xfId="11724" xr:uid="{231F502C-C951-4FC3-8612-468379B78D9A}"/>
    <cellStyle name="20% - Énfasis3 2 10 2 2" xfId="27166" xr:uid="{FADA75B3-4EB2-42AC-AE09-5E0AF1C38221}"/>
    <cellStyle name="20% - Énfasis3 2 10 2 2 2" xfId="58050" xr:uid="{80FEC973-3C5D-4C5E-AC7E-CC1A20A55EAF}"/>
    <cellStyle name="20% - Énfasis3 2 10 2 3" xfId="42608" xr:uid="{254068FB-CDEC-46D4-9C68-52AFAA3D427B}"/>
    <cellStyle name="20% - Énfasis3 2 10 3" xfId="19445" xr:uid="{05659BE5-E8A8-4240-B8D0-7C547BB5422E}"/>
    <cellStyle name="20% - Énfasis3 2 10 3 2" xfId="50329" xr:uid="{400B0906-E5F4-401E-A341-26C17C72DEC9}"/>
    <cellStyle name="20% - Énfasis3 2 10 4" xfId="34887" xr:uid="{A72CD26B-1943-4303-9152-40F69B8D4C4F}"/>
    <cellStyle name="20% - Énfasis3 2 11" xfId="7864" xr:uid="{64DA21BE-DEFE-481A-AB2A-8827E7FE9526}"/>
    <cellStyle name="20% - Énfasis3 2 11 2" xfId="23306" xr:uid="{FA991D53-8CDD-4EDF-8AF1-E03FD9D5B78B}"/>
    <cellStyle name="20% - Énfasis3 2 11 2 2" xfId="54190" xr:uid="{8322A65A-A59B-4833-B9D7-9D18A4F04D08}"/>
    <cellStyle name="20% - Énfasis3 2 11 3" xfId="38748" xr:uid="{A26A19EC-2D95-4923-A6F3-2B39DF5549C1}"/>
    <cellStyle name="20% - Énfasis3 2 12" xfId="15585" xr:uid="{029DC087-28FB-474E-A397-8973701B6AB6}"/>
    <cellStyle name="20% - Énfasis3 2 12 2" xfId="46469" xr:uid="{66187D7C-AF75-4F77-AF5D-98C5E0CC19F8}"/>
    <cellStyle name="20% - Énfasis3 2 13" xfId="31027" xr:uid="{B3B7E5AC-73F3-4FFD-B983-DFA9B5E4F4D8}"/>
    <cellStyle name="20% - Énfasis3 2 14" xfId="61904" xr:uid="{C13C5AFE-DF19-4259-85FA-C5DE7E1DD523}"/>
    <cellStyle name="20% - Énfasis3 2 2" xfId="65" xr:uid="{1FF6AC7E-4BA9-411F-92F4-B798A33ADE62}"/>
    <cellStyle name="20% - Énfasis3 2 2 10" xfId="7865" xr:uid="{C72608C4-638E-45D3-B660-6765B94F50A2}"/>
    <cellStyle name="20% - Énfasis3 2 2 10 2" xfId="23307" xr:uid="{24A53EB8-5034-4974-92DE-B329E7FC7FFD}"/>
    <cellStyle name="20% - Énfasis3 2 2 10 2 2" xfId="54191" xr:uid="{7CCC9B74-F184-43E4-88E6-1AC1EC3C926E}"/>
    <cellStyle name="20% - Énfasis3 2 2 10 3" xfId="38749" xr:uid="{9DDEB01E-A4A2-4B58-A416-74DFE31BAF69}"/>
    <cellStyle name="20% - Énfasis3 2 2 11" xfId="15586" xr:uid="{84372D3F-87B0-4181-88EC-855E22AE3979}"/>
    <cellStyle name="20% - Énfasis3 2 2 11 2" xfId="46470" xr:uid="{912E8FD2-573D-4A07-B728-469EBA7DB0F5}"/>
    <cellStyle name="20% - Énfasis3 2 2 12" xfId="31028" xr:uid="{09895B30-8EFD-4572-95F3-A89611D30907}"/>
    <cellStyle name="20% - Énfasis3 2 2 2" xfId="66" xr:uid="{47E6E172-5606-4AB4-90C1-EEAAD2C84F90}"/>
    <cellStyle name="20% - Énfasis3 2 2 2 10" xfId="31029" xr:uid="{67C640F9-491B-4C6D-B947-775D6ED7C264}"/>
    <cellStyle name="20% - Énfasis3 2 2 2 2" xfId="311" xr:uid="{CC92A96E-4EDE-498F-879D-17E420777D43}"/>
    <cellStyle name="20% - Énfasis3 2 2 2 2 2" xfId="554" xr:uid="{7A921E67-0B3E-4325-B1E8-250C7A4872BA}"/>
    <cellStyle name="20% - Énfasis3 2 2 2 2 2 2" xfId="1037" xr:uid="{DA9D7ABD-0BAF-4044-B06E-DE22DE887845}"/>
    <cellStyle name="20% - Énfasis3 2 2 2 2 2 2 2" xfId="2002" xr:uid="{47623405-127B-4938-A0B8-AA3161498F0E}"/>
    <cellStyle name="20% - Énfasis3 2 2 2 2 2 2 2 2" xfId="3932" xr:uid="{D89F8867-4623-4B73-9056-42185D80FAA2}"/>
    <cellStyle name="20% - Énfasis3 2 2 2 2 2 2 2 2 2" xfId="7792" xr:uid="{1C20135A-B532-4215-8B73-E919E4FB72AB}"/>
    <cellStyle name="20% - Énfasis3 2 2 2 2 2 2 2 2 2 2" xfId="15513" xr:uid="{FC839FAA-B996-48C6-AAA3-F57D3A2EC348}"/>
    <cellStyle name="20% - Énfasis3 2 2 2 2 2 2 2 2 2 2 2" xfId="30955" xr:uid="{6347DD29-9039-4174-BB0F-9FCD1D30C7F5}"/>
    <cellStyle name="20% - Énfasis3 2 2 2 2 2 2 2 2 2 2 2 2" xfId="61839" xr:uid="{48926EFF-2F1D-41C7-BAF6-67EB5921FECF}"/>
    <cellStyle name="20% - Énfasis3 2 2 2 2 2 2 2 2 2 2 3" xfId="46397" xr:uid="{E96D73D2-38A0-4041-AF96-3E85F7099E95}"/>
    <cellStyle name="20% - Énfasis3 2 2 2 2 2 2 2 2 2 3" xfId="23234" xr:uid="{29F42876-7EE1-4188-BA8D-51C9F3315F1A}"/>
    <cellStyle name="20% - Énfasis3 2 2 2 2 2 2 2 2 2 3 2" xfId="54118" xr:uid="{F2C53704-81AD-46D4-92BC-82D36DBAE40C}"/>
    <cellStyle name="20% - Énfasis3 2 2 2 2 2 2 2 2 2 4" xfId="38676" xr:uid="{96C686E2-E15A-48FC-9F03-C0171D6CBB51}"/>
    <cellStyle name="20% - Énfasis3 2 2 2 2 2 2 2 2 3" xfId="11653" xr:uid="{D72EB7BD-E9E8-419C-8062-C21569027E3C}"/>
    <cellStyle name="20% - Énfasis3 2 2 2 2 2 2 2 2 3 2" xfId="27095" xr:uid="{0934A4C0-7D24-412C-8B5C-5D6D1A0D04E0}"/>
    <cellStyle name="20% - Énfasis3 2 2 2 2 2 2 2 2 3 2 2" xfId="57979" xr:uid="{73C7C2BD-1B90-4E56-BCB8-AD4DC9A9F3A8}"/>
    <cellStyle name="20% - Énfasis3 2 2 2 2 2 2 2 2 3 3" xfId="42537" xr:uid="{C2E3FB23-D984-46D5-BF0D-25E075B1726C}"/>
    <cellStyle name="20% - Énfasis3 2 2 2 2 2 2 2 2 4" xfId="19374" xr:uid="{0399F4A8-3E4B-4168-8C52-7D6FCF837AAE}"/>
    <cellStyle name="20% - Énfasis3 2 2 2 2 2 2 2 2 4 2" xfId="50258" xr:uid="{9227B125-D0FE-4DFF-BF15-0DEF2B7F18BB}"/>
    <cellStyle name="20% - Énfasis3 2 2 2 2 2 2 2 2 5" xfId="34816" xr:uid="{838D56DB-2CFC-4ECB-9B6C-87660930A6D2}"/>
    <cellStyle name="20% - Énfasis3 2 2 2 2 2 2 2 3" xfId="5862" xr:uid="{0D463D67-782E-4C8F-B815-B5C5B7A9FAF8}"/>
    <cellStyle name="20% - Énfasis3 2 2 2 2 2 2 2 3 2" xfId="13583" xr:uid="{827C8FBE-2581-4064-8A4D-C05BCB54B02D}"/>
    <cellStyle name="20% - Énfasis3 2 2 2 2 2 2 2 3 2 2" xfId="29025" xr:uid="{51F3C2CA-F5E0-4B19-8EF6-F794FF27DFD5}"/>
    <cellStyle name="20% - Énfasis3 2 2 2 2 2 2 2 3 2 2 2" xfId="59909" xr:uid="{869A1552-270B-4CE7-8E9E-C5C665FAF73E}"/>
    <cellStyle name="20% - Énfasis3 2 2 2 2 2 2 2 3 2 3" xfId="44467" xr:uid="{07DF9911-2A75-4D29-B6E0-AA8819AD6178}"/>
    <cellStyle name="20% - Énfasis3 2 2 2 2 2 2 2 3 3" xfId="21304" xr:uid="{ED2B1F38-09DB-4E9A-9088-7E964726FE51}"/>
    <cellStyle name="20% - Énfasis3 2 2 2 2 2 2 2 3 3 2" xfId="52188" xr:uid="{7E8A8932-98ED-48F0-A5E0-5414085C66BD}"/>
    <cellStyle name="20% - Énfasis3 2 2 2 2 2 2 2 3 4" xfId="36746" xr:uid="{B5FA9927-0EC8-4F98-A9B1-A70E732A1B7C}"/>
    <cellStyle name="20% - Énfasis3 2 2 2 2 2 2 2 4" xfId="9723" xr:uid="{6E0E9247-E48B-4484-98BC-DEB7AA759332}"/>
    <cellStyle name="20% - Énfasis3 2 2 2 2 2 2 2 4 2" xfId="25165" xr:uid="{D5A8E5FF-67FA-454C-A95A-D141F86C438E}"/>
    <cellStyle name="20% - Énfasis3 2 2 2 2 2 2 2 4 2 2" xfId="56049" xr:uid="{7E8F2894-7E14-4B91-B9B9-2F47B47C6134}"/>
    <cellStyle name="20% - Énfasis3 2 2 2 2 2 2 2 4 3" xfId="40607" xr:uid="{B0D24BD4-D620-480A-BB2B-A0D5E0B97F2C}"/>
    <cellStyle name="20% - Énfasis3 2 2 2 2 2 2 2 5" xfId="17444" xr:uid="{1B8207AC-4DF7-46A8-AA12-9C7365420718}"/>
    <cellStyle name="20% - Énfasis3 2 2 2 2 2 2 2 5 2" xfId="48328" xr:uid="{C2930C3E-522C-4240-89BC-6A29334BD22C}"/>
    <cellStyle name="20% - Énfasis3 2 2 2 2 2 2 2 6" xfId="32886" xr:uid="{3A535A88-D59A-4039-9FBD-540EAB3A3A96}"/>
    <cellStyle name="20% - Énfasis3 2 2 2 2 2 2 3" xfId="2967" xr:uid="{F443AE09-0FC3-4201-BA13-3D155D85D8D1}"/>
    <cellStyle name="20% - Énfasis3 2 2 2 2 2 2 3 2" xfId="6827" xr:uid="{0BD115B6-CDB8-4404-8C42-E51950DAE020}"/>
    <cellStyle name="20% - Énfasis3 2 2 2 2 2 2 3 2 2" xfId="14548" xr:uid="{FCF1BD9C-AAB6-49D9-8398-1055BFE238C8}"/>
    <cellStyle name="20% - Énfasis3 2 2 2 2 2 2 3 2 2 2" xfId="29990" xr:uid="{419B61CE-28B5-41EE-B8AE-6CDFE01B1EB3}"/>
    <cellStyle name="20% - Énfasis3 2 2 2 2 2 2 3 2 2 2 2" xfId="60874" xr:uid="{7E87A164-6942-42DE-B046-CB12170A5B20}"/>
    <cellStyle name="20% - Énfasis3 2 2 2 2 2 2 3 2 2 3" xfId="45432" xr:uid="{FF23FA01-0713-4EF0-89D9-D58C24A0EC84}"/>
    <cellStyle name="20% - Énfasis3 2 2 2 2 2 2 3 2 3" xfId="22269" xr:uid="{F0D78DBD-5A22-439D-9430-4031283A8C8E}"/>
    <cellStyle name="20% - Énfasis3 2 2 2 2 2 2 3 2 3 2" xfId="53153" xr:uid="{F51137FF-C92D-4FB4-B811-698EE0A18403}"/>
    <cellStyle name="20% - Énfasis3 2 2 2 2 2 2 3 2 4" xfId="37711" xr:uid="{16DF61D6-4036-4EE7-BB5A-B5A24EC4DB3B}"/>
    <cellStyle name="20% - Énfasis3 2 2 2 2 2 2 3 3" xfId="10688" xr:uid="{27D282CC-5BC9-44EC-BA5C-1DD455DC774E}"/>
    <cellStyle name="20% - Énfasis3 2 2 2 2 2 2 3 3 2" xfId="26130" xr:uid="{4A129C3A-BE61-4A53-B926-BE0161479B62}"/>
    <cellStyle name="20% - Énfasis3 2 2 2 2 2 2 3 3 2 2" xfId="57014" xr:uid="{D094C55D-9CF5-42CA-8C7F-4F4FCBF740B3}"/>
    <cellStyle name="20% - Énfasis3 2 2 2 2 2 2 3 3 3" xfId="41572" xr:uid="{D3468847-3755-432A-9BE3-86C73FC87905}"/>
    <cellStyle name="20% - Énfasis3 2 2 2 2 2 2 3 4" xfId="18409" xr:uid="{B3978540-756F-4B98-84D6-7A139F186A7C}"/>
    <cellStyle name="20% - Énfasis3 2 2 2 2 2 2 3 4 2" xfId="49293" xr:uid="{27D0E6E8-C6DA-468D-852D-620C988D5547}"/>
    <cellStyle name="20% - Énfasis3 2 2 2 2 2 2 3 5" xfId="33851" xr:uid="{1CF3BA31-E12A-476E-8CC5-3ECFC4850E99}"/>
    <cellStyle name="20% - Énfasis3 2 2 2 2 2 2 4" xfId="4897" xr:uid="{ECB8ABF6-1514-4232-93DC-6D50ED59463A}"/>
    <cellStyle name="20% - Énfasis3 2 2 2 2 2 2 4 2" xfId="12618" xr:uid="{3A65E785-F9E7-45BD-9F3F-D4AF0ADDC954}"/>
    <cellStyle name="20% - Énfasis3 2 2 2 2 2 2 4 2 2" xfId="28060" xr:uid="{CEC35936-7C54-4836-85BD-CBDBA58DC3ED}"/>
    <cellStyle name="20% - Énfasis3 2 2 2 2 2 2 4 2 2 2" xfId="58944" xr:uid="{B83FA3DF-6C87-4C47-9C13-24425458C4CA}"/>
    <cellStyle name="20% - Énfasis3 2 2 2 2 2 2 4 2 3" xfId="43502" xr:uid="{41B80113-7118-46BB-B5B7-9BF8350F2A69}"/>
    <cellStyle name="20% - Énfasis3 2 2 2 2 2 2 4 3" xfId="20339" xr:uid="{E88B58FC-8617-4734-83C6-A0952FC13EC1}"/>
    <cellStyle name="20% - Énfasis3 2 2 2 2 2 2 4 3 2" xfId="51223" xr:uid="{2C7CD6C3-9600-45E0-9135-2A3DBA8FEDB4}"/>
    <cellStyle name="20% - Énfasis3 2 2 2 2 2 2 4 4" xfId="35781" xr:uid="{8C064445-2AD8-4A07-81E8-ED0A8C463831}"/>
    <cellStyle name="20% - Énfasis3 2 2 2 2 2 2 5" xfId="8758" xr:uid="{37656372-D62D-43B3-A95C-48D495A021F6}"/>
    <cellStyle name="20% - Énfasis3 2 2 2 2 2 2 5 2" xfId="24200" xr:uid="{22E2E6F8-6B1B-4214-8467-0F793ADEB342}"/>
    <cellStyle name="20% - Énfasis3 2 2 2 2 2 2 5 2 2" xfId="55084" xr:uid="{D7F03EB2-7F1D-4486-9A66-E4E7DD323051}"/>
    <cellStyle name="20% - Énfasis3 2 2 2 2 2 2 5 3" xfId="39642" xr:uid="{7A136DF9-CD4A-4098-931E-D4DE39E4AA39}"/>
    <cellStyle name="20% - Énfasis3 2 2 2 2 2 2 6" xfId="16479" xr:uid="{6FDED011-F8DB-48BC-BB56-B635357A0FB4}"/>
    <cellStyle name="20% - Énfasis3 2 2 2 2 2 2 6 2" xfId="47363" xr:uid="{5BFC2519-C048-4716-A3C5-F7C6303E3D5A}"/>
    <cellStyle name="20% - Énfasis3 2 2 2 2 2 2 7" xfId="31921" xr:uid="{56D50C6F-28D9-40EB-8F03-572252F3625E}"/>
    <cellStyle name="20% - Énfasis3 2 2 2 2 2 3" xfId="1519" xr:uid="{9A182D04-1380-40A7-B6E3-FAB457EE66D5}"/>
    <cellStyle name="20% - Énfasis3 2 2 2 2 2 3 2" xfId="3449" xr:uid="{6767E083-5BC6-470D-9199-781AEC6B768C}"/>
    <cellStyle name="20% - Énfasis3 2 2 2 2 2 3 2 2" xfId="7309" xr:uid="{157A33EC-BE7D-4DAD-A77B-EC94AC813B07}"/>
    <cellStyle name="20% - Énfasis3 2 2 2 2 2 3 2 2 2" xfId="15030" xr:uid="{ABC37305-C97D-4394-AEE0-FFF03F3912F8}"/>
    <cellStyle name="20% - Énfasis3 2 2 2 2 2 3 2 2 2 2" xfId="30472" xr:uid="{644E7A0A-F183-46E9-AF09-16878B27BE66}"/>
    <cellStyle name="20% - Énfasis3 2 2 2 2 2 3 2 2 2 2 2" xfId="61356" xr:uid="{D1BB4FBF-E317-4D68-B861-AE7A880DA36E}"/>
    <cellStyle name="20% - Énfasis3 2 2 2 2 2 3 2 2 2 3" xfId="45914" xr:uid="{746A5683-6DD0-4CB8-ADCC-DA4ADDC29D85}"/>
    <cellStyle name="20% - Énfasis3 2 2 2 2 2 3 2 2 3" xfId="22751" xr:uid="{5D58951F-40CA-444D-BC6C-F01E3FDCC189}"/>
    <cellStyle name="20% - Énfasis3 2 2 2 2 2 3 2 2 3 2" xfId="53635" xr:uid="{742848AD-04A2-4CFC-A051-68569181194C}"/>
    <cellStyle name="20% - Énfasis3 2 2 2 2 2 3 2 2 4" xfId="38193" xr:uid="{073B87C2-12EF-4875-B230-F1C9E8365DBE}"/>
    <cellStyle name="20% - Énfasis3 2 2 2 2 2 3 2 3" xfId="11170" xr:uid="{045C26F3-8F86-430C-8A57-C5C511E63E91}"/>
    <cellStyle name="20% - Énfasis3 2 2 2 2 2 3 2 3 2" xfId="26612" xr:uid="{317DDDBB-F34C-4942-AAD1-7969C04596F0}"/>
    <cellStyle name="20% - Énfasis3 2 2 2 2 2 3 2 3 2 2" xfId="57496" xr:uid="{B4CB3B4A-ECAC-469C-8827-E0400C19E92F}"/>
    <cellStyle name="20% - Énfasis3 2 2 2 2 2 3 2 3 3" xfId="42054" xr:uid="{F60CAC96-1CC2-45C1-828D-24F1F8F3B8C8}"/>
    <cellStyle name="20% - Énfasis3 2 2 2 2 2 3 2 4" xfId="18891" xr:uid="{474ADDCE-C019-4C10-81B8-4638256B33E6}"/>
    <cellStyle name="20% - Énfasis3 2 2 2 2 2 3 2 4 2" xfId="49775" xr:uid="{CE34CF37-4C55-426A-84DF-7DF4161CE4E5}"/>
    <cellStyle name="20% - Énfasis3 2 2 2 2 2 3 2 5" xfId="34333" xr:uid="{FAB6E80A-F6BB-4D4C-B269-12FFAAFE9328}"/>
    <cellStyle name="20% - Énfasis3 2 2 2 2 2 3 3" xfId="5379" xr:uid="{18D6E476-B9BB-4759-A554-87D186DFA51B}"/>
    <cellStyle name="20% - Énfasis3 2 2 2 2 2 3 3 2" xfId="13100" xr:uid="{8083922E-FA92-4A1B-AFEA-EFCEED1A4BBC}"/>
    <cellStyle name="20% - Énfasis3 2 2 2 2 2 3 3 2 2" xfId="28542" xr:uid="{8445FFE8-7F07-488E-8ABB-DB6CD89EB013}"/>
    <cellStyle name="20% - Énfasis3 2 2 2 2 2 3 3 2 2 2" xfId="59426" xr:uid="{20D1D3AC-E268-42CB-9D5C-39EB29D3EC71}"/>
    <cellStyle name="20% - Énfasis3 2 2 2 2 2 3 3 2 3" xfId="43984" xr:uid="{C8139045-6A31-42F4-8482-DDCD6F98C98B}"/>
    <cellStyle name="20% - Énfasis3 2 2 2 2 2 3 3 3" xfId="20821" xr:uid="{CAA22310-4A2F-46CE-8C08-66C304C9CF34}"/>
    <cellStyle name="20% - Énfasis3 2 2 2 2 2 3 3 3 2" xfId="51705" xr:uid="{84783B48-F503-443B-B7FE-87935167A5A2}"/>
    <cellStyle name="20% - Énfasis3 2 2 2 2 2 3 3 4" xfId="36263" xr:uid="{7E484103-9C58-4C62-9085-64CB29F9692D}"/>
    <cellStyle name="20% - Énfasis3 2 2 2 2 2 3 4" xfId="9240" xr:uid="{46D75BF4-40D1-469D-B492-BD064ED9AB08}"/>
    <cellStyle name="20% - Énfasis3 2 2 2 2 2 3 4 2" xfId="24682" xr:uid="{74DA1C45-AF1F-4C64-B054-B8180B6C75B5}"/>
    <cellStyle name="20% - Énfasis3 2 2 2 2 2 3 4 2 2" xfId="55566" xr:uid="{BF54DB36-BF2F-4AE2-A523-5DE8C125B74A}"/>
    <cellStyle name="20% - Énfasis3 2 2 2 2 2 3 4 3" xfId="40124" xr:uid="{97DF096A-0336-413F-8852-D2FA574A2B5F}"/>
    <cellStyle name="20% - Énfasis3 2 2 2 2 2 3 5" xfId="16961" xr:uid="{598C6BDA-9B83-4532-B686-277CD469EC6D}"/>
    <cellStyle name="20% - Énfasis3 2 2 2 2 2 3 5 2" xfId="47845" xr:uid="{DEE6FECD-5EE0-4E5C-85EE-23A5A5F4D9DB}"/>
    <cellStyle name="20% - Énfasis3 2 2 2 2 2 3 6" xfId="32403" xr:uid="{BEAAEA46-E12A-4A99-B56C-8946BC4559BD}"/>
    <cellStyle name="20% - Énfasis3 2 2 2 2 2 4" xfId="2484" xr:uid="{211A58EB-65A0-4567-A460-E70F4555013B}"/>
    <cellStyle name="20% - Énfasis3 2 2 2 2 2 4 2" xfId="6344" xr:uid="{299DF0E9-3B43-4820-9A2E-46C7F7D02B59}"/>
    <cellStyle name="20% - Énfasis3 2 2 2 2 2 4 2 2" xfId="14065" xr:uid="{573DF02F-FE55-4D2F-9286-1A0777179124}"/>
    <cellStyle name="20% - Énfasis3 2 2 2 2 2 4 2 2 2" xfId="29507" xr:uid="{78175408-9721-47B9-870A-1E8C5F94C599}"/>
    <cellStyle name="20% - Énfasis3 2 2 2 2 2 4 2 2 2 2" xfId="60391" xr:uid="{C699B52F-6776-4CE6-93A6-0BEB638504D9}"/>
    <cellStyle name="20% - Énfasis3 2 2 2 2 2 4 2 2 3" xfId="44949" xr:uid="{D96E3B88-98B3-4452-AE30-FFA379D8E81C}"/>
    <cellStyle name="20% - Énfasis3 2 2 2 2 2 4 2 3" xfId="21786" xr:uid="{6EA9DA65-1F79-43DF-A060-BF6437455DCE}"/>
    <cellStyle name="20% - Énfasis3 2 2 2 2 2 4 2 3 2" xfId="52670" xr:uid="{984F4D85-0703-4FD6-934C-693F2DF5D501}"/>
    <cellStyle name="20% - Énfasis3 2 2 2 2 2 4 2 4" xfId="37228" xr:uid="{9D5E8BE2-C568-48EC-A0BE-40A333BD44A3}"/>
    <cellStyle name="20% - Énfasis3 2 2 2 2 2 4 3" xfId="10205" xr:uid="{06BD6639-1C2F-44B0-9CE2-8B34E1344DA3}"/>
    <cellStyle name="20% - Énfasis3 2 2 2 2 2 4 3 2" xfId="25647" xr:uid="{173D39C3-D091-4286-B13F-9BA743597FC7}"/>
    <cellStyle name="20% - Énfasis3 2 2 2 2 2 4 3 2 2" xfId="56531" xr:uid="{DF756DF4-7B13-4194-8DB6-0ADD04C8115D}"/>
    <cellStyle name="20% - Énfasis3 2 2 2 2 2 4 3 3" xfId="41089" xr:uid="{777691A2-9817-4380-939A-8122D6BDC13B}"/>
    <cellStyle name="20% - Énfasis3 2 2 2 2 2 4 4" xfId="17926" xr:uid="{AD2F8C3A-94FD-44BC-8070-9111CF47D930}"/>
    <cellStyle name="20% - Énfasis3 2 2 2 2 2 4 4 2" xfId="48810" xr:uid="{70A8C803-4A09-49E3-B131-23CA6FD49A98}"/>
    <cellStyle name="20% - Énfasis3 2 2 2 2 2 4 5" xfId="33368" xr:uid="{CAAC2F33-A7F0-4495-B967-3DB5D94EFF81}"/>
    <cellStyle name="20% - Énfasis3 2 2 2 2 2 5" xfId="4414" xr:uid="{12A39FD9-8719-4F60-A57C-0D26DC68D381}"/>
    <cellStyle name="20% - Énfasis3 2 2 2 2 2 5 2" xfId="12135" xr:uid="{BDB42A76-1CDE-426E-8EC7-D1C9E4FD8767}"/>
    <cellStyle name="20% - Énfasis3 2 2 2 2 2 5 2 2" xfId="27577" xr:uid="{A80CEADB-B3D2-4E67-A629-0724EB967D89}"/>
    <cellStyle name="20% - Énfasis3 2 2 2 2 2 5 2 2 2" xfId="58461" xr:uid="{343F145F-39A2-4CC1-9069-56A3ADF9E46E}"/>
    <cellStyle name="20% - Énfasis3 2 2 2 2 2 5 2 3" xfId="43019" xr:uid="{D66446D6-2740-4876-9C0F-DBB5C2000A13}"/>
    <cellStyle name="20% - Énfasis3 2 2 2 2 2 5 3" xfId="19856" xr:uid="{96AF15AD-3E67-4BFB-AC59-481FB48AF6CD}"/>
    <cellStyle name="20% - Énfasis3 2 2 2 2 2 5 3 2" xfId="50740" xr:uid="{839D73F4-44B1-4A82-A356-3F28B9017168}"/>
    <cellStyle name="20% - Énfasis3 2 2 2 2 2 5 4" xfId="35298" xr:uid="{24592355-9783-4CFD-8A38-CE2309367917}"/>
    <cellStyle name="20% - Énfasis3 2 2 2 2 2 6" xfId="8275" xr:uid="{2ED8157A-3A2A-4A17-A3CE-676F0288837A}"/>
    <cellStyle name="20% - Énfasis3 2 2 2 2 2 6 2" xfId="23717" xr:uid="{866FC65B-64CC-4960-99AA-02B65B442F62}"/>
    <cellStyle name="20% - Énfasis3 2 2 2 2 2 6 2 2" xfId="54601" xr:uid="{08A6560C-4165-4FF7-8BEE-B697ECC86D6D}"/>
    <cellStyle name="20% - Énfasis3 2 2 2 2 2 6 3" xfId="39159" xr:uid="{850DCE67-1D7E-4B0B-8AA0-DF27DDDCFFDA}"/>
    <cellStyle name="20% - Énfasis3 2 2 2 2 2 7" xfId="15996" xr:uid="{85581DC9-D32B-470C-868D-2EDCF6F53226}"/>
    <cellStyle name="20% - Énfasis3 2 2 2 2 2 7 2" xfId="46880" xr:uid="{2E8D2FD4-E6A6-474A-A932-6AA26186E65F}"/>
    <cellStyle name="20% - Énfasis3 2 2 2 2 2 8" xfId="31438" xr:uid="{EC4B3F1D-8A44-4AB6-97A6-7518232CC691}"/>
    <cellStyle name="20% - Énfasis3 2 2 2 2 3" xfId="796" xr:uid="{B2DDED6D-20B7-4656-8E3F-1DD373D3A6DD}"/>
    <cellStyle name="20% - Énfasis3 2 2 2 2 3 2" xfId="1761" xr:uid="{DEFAA0E4-CDD0-4732-BEB8-A8930FDF04D4}"/>
    <cellStyle name="20% - Énfasis3 2 2 2 2 3 2 2" xfId="3691" xr:uid="{D5CE9AA2-9AC7-40A3-8E29-CFACFC0E5C0A}"/>
    <cellStyle name="20% - Énfasis3 2 2 2 2 3 2 2 2" xfId="7551" xr:uid="{6C6C90E6-B613-4ED4-A751-F665FB06D1EC}"/>
    <cellStyle name="20% - Énfasis3 2 2 2 2 3 2 2 2 2" xfId="15272" xr:uid="{B0852FA1-53ED-4EFE-A7C6-47DB36D6239E}"/>
    <cellStyle name="20% - Énfasis3 2 2 2 2 3 2 2 2 2 2" xfId="30714" xr:uid="{36D872B2-D548-4748-97FC-A84851EE9AB6}"/>
    <cellStyle name="20% - Énfasis3 2 2 2 2 3 2 2 2 2 2 2" xfId="61598" xr:uid="{16E7CA26-AC76-43A8-A57B-90B2FED807C6}"/>
    <cellStyle name="20% - Énfasis3 2 2 2 2 3 2 2 2 2 3" xfId="46156" xr:uid="{912FDCBC-67F6-4B62-806B-839127470D15}"/>
    <cellStyle name="20% - Énfasis3 2 2 2 2 3 2 2 2 3" xfId="22993" xr:uid="{48DEB86C-9A23-4767-94CB-F6CD61E9144E}"/>
    <cellStyle name="20% - Énfasis3 2 2 2 2 3 2 2 2 3 2" xfId="53877" xr:uid="{0D84E664-5F5F-4B89-8601-5C307D7CD6A8}"/>
    <cellStyle name="20% - Énfasis3 2 2 2 2 3 2 2 2 4" xfId="38435" xr:uid="{F1AC5820-586A-4BF1-92BC-DE8F3E9816F9}"/>
    <cellStyle name="20% - Énfasis3 2 2 2 2 3 2 2 3" xfId="11412" xr:uid="{CAC82263-955C-4714-842D-08B92489558A}"/>
    <cellStyle name="20% - Énfasis3 2 2 2 2 3 2 2 3 2" xfId="26854" xr:uid="{C5429A36-CD05-4B77-A24A-615E89ACF1ED}"/>
    <cellStyle name="20% - Énfasis3 2 2 2 2 3 2 2 3 2 2" xfId="57738" xr:uid="{FA1A1EEC-2A59-41D3-9374-FF715C41E6EF}"/>
    <cellStyle name="20% - Énfasis3 2 2 2 2 3 2 2 3 3" xfId="42296" xr:uid="{0DD5200E-3D10-4C11-8206-F245AED4EB25}"/>
    <cellStyle name="20% - Énfasis3 2 2 2 2 3 2 2 4" xfId="19133" xr:uid="{1D877CDA-ACA9-46A0-882D-4F99D51EAB74}"/>
    <cellStyle name="20% - Énfasis3 2 2 2 2 3 2 2 4 2" xfId="50017" xr:uid="{565C0F9F-798C-4334-9330-15DB57FC26C1}"/>
    <cellStyle name="20% - Énfasis3 2 2 2 2 3 2 2 5" xfId="34575" xr:uid="{5F6CB713-3FA9-48A3-84C7-37F76B782868}"/>
    <cellStyle name="20% - Énfasis3 2 2 2 2 3 2 3" xfId="5621" xr:uid="{F1E4681D-C43E-4803-AED8-273C3F840AF4}"/>
    <cellStyle name="20% - Énfasis3 2 2 2 2 3 2 3 2" xfId="13342" xr:uid="{6E44336A-72BD-4F82-AAB5-1C95228CDE42}"/>
    <cellStyle name="20% - Énfasis3 2 2 2 2 3 2 3 2 2" xfId="28784" xr:uid="{2B45943B-865F-4BE1-BAC7-25DE38F606FA}"/>
    <cellStyle name="20% - Énfasis3 2 2 2 2 3 2 3 2 2 2" xfId="59668" xr:uid="{82C2AD4E-20E9-4145-955E-DC82A2882199}"/>
    <cellStyle name="20% - Énfasis3 2 2 2 2 3 2 3 2 3" xfId="44226" xr:uid="{1F559A2C-0681-4E3B-A164-CE5BFA6EE2AA}"/>
    <cellStyle name="20% - Énfasis3 2 2 2 2 3 2 3 3" xfId="21063" xr:uid="{508F3246-F346-438F-B69D-1041482FFBD5}"/>
    <cellStyle name="20% - Énfasis3 2 2 2 2 3 2 3 3 2" xfId="51947" xr:uid="{F33C80A6-97F7-46FD-ADA6-8756421EE4D0}"/>
    <cellStyle name="20% - Énfasis3 2 2 2 2 3 2 3 4" xfId="36505" xr:uid="{F6201B56-F891-477E-9C18-9CBFB8FA314B}"/>
    <cellStyle name="20% - Énfasis3 2 2 2 2 3 2 4" xfId="9482" xr:uid="{57A06717-EC12-4412-9C5F-0C50398F610D}"/>
    <cellStyle name="20% - Énfasis3 2 2 2 2 3 2 4 2" xfId="24924" xr:uid="{24990CB0-254F-498B-8875-CB498AE306BA}"/>
    <cellStyle name="20% - Énfasis3 2 2 2 2 3 2 4 2 2" xfId="55808" xr:uid="{AEBAD8E0-FCB1-4421-B64C-AA7E77AAB2C5}"/>
    <cellStyle name="20% - Énfasis3 2 2 2 2 3 2 4 3" xfId="40366" xr:uid="{C14D978D-1AC1-482A-97E1-ADDC1EDADCB4}"/>
    <cellStyle name="20% - Énfasis3 2 2 2 2 3 2 5" xfId="17203" xr:uid="{9988E96D-A32C-445D-88FC-EACF12DA3BC0}"/>
    <cellStyle name="20% - Énfasis3 2 2 2 2 3 2 5 2" xfId="48087" xr:uid="{61D78728-7EA0-4DD0-BA29-E87340276CD4}"/>
    <cellStyle name="20% - Énfasis3 2 2 2 2 3 2 6" xfId="32645" xr:uid="{08894D89-BC60-46FE-9F7E-1173D0FB3798}"/>
    <cellStyle name="20% - Énfasis3 2 2 2 2 3 3" xfId="2726" xr:uid="{65EA1292-5431-4147-ACDF-06BF16398980}"/>
    <cellStyle name="20% - Énfasis3 2 2 2 2 3 3 2" xfId="6586" xr:uid="{0E98825B-4F54-4FF2-81A6-61A1C229DA69}"/>
    <cellStyle name="20% - Énfasis3 2 2 2 2 3 3 2 2" xfId="14307" xr:uid="{D269C18D-882C-4350-9675-8B3036F4890B}"/>
    <cellStyle name="20% - Énfasis3 2 2 2 2 3 3 2 2 2" xfId="29749" xr:uid="{1C776A5C-EF92-4F00-8C32-57EAA7E07A86}"/>
    <cellStyle name="20% - Énfasis3 2 2 2 2 3 3 2 2 2 2" xfId="60633" xr:uid="{C9CE7FF3-4685-4BEB-9373-A94B384CA112}"/>
    <cellStyle name="20% - Énfasis3 2 2 2 2 3 3 2 2 3" xfId="45191" xr:uid="{21BF649E-EBCB-4735-B925-7F396587946D}"/>
    <cellStyle name="20% - Énfasis3 2 2 2 2 3 3 2 3" xfId="22028" xr:uid="{47DA2312-1D2B-49D5-BC0F-A19EC96C2EEA}"/>
    <cellStyle name="20% - Énfasis3 2 2 2 2 3 3 2 3 2" xfId="52912" xr:uid="{ACB165B2-4E89-446B-9506-3E67CED5E8EE}"/>
    <cellStyle name="20% - Énfasis3 2 2 2 2 3 3 2 4" xfId="37470" xr:uid="{EB629676-66E7-44F6-9BC1-200BC01965C6}"/>
    <cellStyle name="20% - Énfasis3 2 2 2 2 3 3 3" xfId="10447" xr:uid="{C1057504-3B73-494A-99C3-99C908E17AD9}"/>
    <cellStyle name="20% - Énfasis3 2 2 2 2 3 3 3 2" xfId="25889" xr:uid="{FCB25B57-1315-4674-8C46-A8C3BEF598DD}"/>
    <cellStyle name="20% - Énfasis3 2 2 2 2 3 3 3 2 2" xfId="56773" xr:uid="{65060C95-92C7-45B8-BC1E-C69CAE34F4D4}"/>
    <cellStyle name="20% - Énfasis3 2 2 2 2 3 3 3 3" xfId="41331" xr:uid="{A27BA75C-FD95-4FDC-A0C5-A9A072BBAA07}"/>
    <cellStyle name="20% - Énfasis3 2 2 2 2 3 3 4" xfId="18168" xr:uid="{D0EA1C37-4FDA-43CB-B2CD-3D534EA50065}"/>
    <cellStyle name="20% - Énfasis3 2 2 2 2 3 3 4 2" xfId="49052" xr:uid="{E60C5ED6-EB54-4B4D-AA90-548B00B279CF}"/>
    <cellStyle name="20% - Énfasis3 2 2 2 2 3 3 5" xfId="33610" xr:uid="{A14E11DC-C3CF-4C0C-8D8C-4DB6AC9CAEA7}"/>
    <cellStyle name="20% - Énfasis3 2 2 2 2 3 4" xfId="4656" xr:uid="{87536C48-2855-4645-91CC-04F2E07D8D87}"/>
    <cellStyle name="20% - Énfasis3 2 2 2 2 3 4 2" xfId="12377" xr:uid="{A4C9AC4B-01D2-461E-A653-F25FA5DC8480}"/>
    <cellStyle name="20% - Énfasis3 2 2 2 2 3 4 2 2" xfId="27819" xr:uid="{60E0490F-7F38-4CFC-83E1-36615C49940A}"/>
    <cellStyle name="20% - Énfasis3 2 2 2 2 3 4 2 2 2" xfId="58703" xr:uid="{73AE18EA-2A46-4F54-AC47-B84C41991F1E}"/>
    <cellStyle name="20% - Énfasis3 2 2 2 2 3 4 2 3" xfId="43261" xr:uid="{6EA0A7BE-D0E4-48AB-9351-8F9068147C88}"/>
    <cellStyle name="20% - Énfasis3 2 2 2 2 3 4 3" xfId="20098" xr:uid="{AE538D66-3B48-48B3-A0FC-689AC836EDF6}"/>
    <cellStyle name="20% - Énfasis3 2 2 2 2 3 4 3 2" xfId="50982" xr:uid="{BC5D75EF-D72C-49F0-A5BC-AFF03A40EDE8}"/>
    <cellStyle name="20% - Énfasis3 2 2 2 2 3 4 4" xfId="35540" xr:uid="{85FF040E-5418-4FB4-862C-682243689C71}"/>
    <cellStyle name="20% - Énfasis3 2 2 2 2 3 5" xfId="8517" xr:uid="{9DD144FE-9EE6-48AB-AE21-C574327B2225}"/>
    <cellStyle name="20% - Énfasis3 2 2 2 2 3 5 2" xfId="23959" xr:uid="{64DE5322-195D-4BD1-AF40-EE7C9D9DE348}"/>
    <cellStyle name="20% - Énfasis3 2 2 2 2 3 5 2 2" xfId="54843" xr:uid="{C5606108-79A6-4B4B-A6CB-3B8989A99445}"/>
    <cellStyle name="20% - Énfasis3 2 2 2 2 3 5 3" xfId="39401" xr:uid="{7805DAE1-6576-4079-9ABA-4FC959E72306}"/>
    <cellStyle name="20% - Énfasis3 2 2 2 2 3 6" xfId="16238" xr:uid="{C94D116F-7DF7-46C4-BC78-3AC17656A611}"/>
    <cellStyle name="20% - Énfasis3 2 2 2 2 3 6 2" xfId="47122" xr:uid="{0C9CE7C4-EB40-44BE-965C-6DA63C81187E}"/>
    <cellStyle name="20% - Énfasis3 2 2 2 2 3 7" xfId="31680" xr:uid="{C62C8CFB-3E0F-414D-9C97-E107CADFB3F2}"/>
    <cellStyle name="20% - Énfasis3 2 2 2 2 4" xfId="1278" xr:uid="{81AC45C0-3530-4BBE-B507-AD3C704504B7}"/>
    <cellStyle name="20% - Énfasis3 2 2 2 2 4 2" xfId="3208" xr:uid="{A8084BAE-077B-4BBC-9A02-B35B0D4B50B9}"/>
    <cellStyle name="20% - Énfasis3 2 2 2 2 4 2 2" xfId="7068" xr:uid="{038BA779-2712-4C79-BA9D-F2F4B60F5451}"/>
    <cellStyle name="20% - Énfasis3 2 2 2 2 4 2 2 2" xfId="14789" xr:uid="{B6B2156E-436C-40B3-84F8-7F393088F2C2}"/>
    <cellStyle name="20% - Énfasis3 2 2 2 2 4 2 2 2 2" xfId="30231" xr:uid="{C8B3E48F-A81F-488F-9B40-9EEC248F4EBA}"/>
    <cellStyle name="20% - Énfasis3 2 2 2 2 4 2 2 2 2 2" xfId="61115" xr:uid="{09031F0B-217E-4116-A318-E61D4D8364FB}"/>
    <cellStyle name="20% - Énfasis3 2 2 2 2 4 2 2 2 3" xfId="45673" xr:uid="{D88C3E98-14E3-4D61-BF50-EE51AAC00F12}"/>
    <cellStyle name="20% - Énfasis3 2 2 2 2 4 2 2 3" xfId="22510" xr:uid="{86739AD5-2F89-47DF-B628-4EB07E31B997}"/>
    <cellStyle name="20% - Énfasis3 2 2 2 2 4 2 2 3 2" xfId="53394" xr:uid="{D0AED1E9-D7A4-47E1-A076-68EA552A0D81}"/>
    <cellStyle name="20% - Énfasis3 2 2 2 2 4 2 2 4" xfId="37952" xr:uid="{18437ED1-8DAB-4B0F-B55C-CAB4350CDDCC}"/>
    <cellStyle name="20% - Énfasis3 2 2 2 2 4 2 3" xfId="10929" xr:uid="{F55455A7-1B9B-4C48-B97C-9B53E577AAC7}"/>
    <cellStyle name="20% - Énfasis3 2 2 2 2 4 2 3 2" xfId="26371" xr:uid="{7A856A5E-9AEA-49EE-BA89-118E4F2B538D}"/>
    <cellStyle name="20% - Énfasis3 2 2 2 2 4 2 3 2 2" xfId="57255" xr:uid="{9F7235AA-AC2A-4F1B-BB02-9E28C9C80663}"/>
    <cellStyle name="20% - Énfasis3 2 2 2 2 4 2 3 3" xfId="41813" xr:uid="{72BF56F8-6CA4-4CA8-B227-84FAF11067E2}"/>
    <cellStyle name="20% - Énfasis3 2 2 2 2 4 2 4" xfId="18650" xr:uid="{AC9430E7-0819-4505-9385-ED4B8EFDD92E}"/>
    <cellStyle name="20% - Énfasis3 2 2 2 2 4 2 4 2" xfId="49534" xr:uid="{B365E704-1052-468C-85C7-9FE84335A82C}"/>
    <cellStyle name="20% - Énfasis3 2 2 2 2 4 2 5" xfId="34092" xr:uid="{F110F941-BCCE-4C68-BBE6-FB9D68C6EE8B}"/>
    <cellStyle name="20% - Énfasis3 2 2 2 2 4 3" xfId="5138" xr:uid="{F8C5CEB4-6981-43B0-AB25-E98FB6ED7134}"/>
    <cellStyle name="20% - Énfasis3 2 2 2 2 4 3 2" xfId="12859" xr:uid="{BB09013B-67AC-42B8-AA60-CD8EDF905C67}"/>
    <cellStyle name="20% - Énfasis3 2 2 2 2 4 3 2 2" xfId="28301" xr:uid="{C0D6AE0A-6D94-437A-A626-CDD0F65D14BE}"/>
    <cellStyle name="20% - Énfasis3 2 2 2 2 4 3 2 2 2" xfId="59185" xr:uid="{A1FE2730-4F77-4B63-B1B5-4E60DB2F6B76}"/>
    <cellStyle name="20% - Énfasis3 2 2 2 2 4 3 2 3" xfId="43743" xr:uid="{68027AF7-1503-43BA-966B-9969AB3BCF6B}"/>
    <cellStyle name="20% - Énfasis3 2 2 2 2 4 3 3" xfId="20580" xr:uid="{C88E8522-F33C-4676-8CFB-81F71B6D7F72}"/>
    <cellStyle name="20% - Énfasis3 2 2 2 2 4 3 3 2" xfId="51464" xr:uid="{974EEC36-C48E-466B-90F0-37380190F023}"/>
    <cellStyle name="20% - Énfasis3 2 2 2 2 4 3 4" xfId="36022" xr:uid="{022C7804-3865-4CBF-A8FA-0DC90C20B890}"/>
    <cellStyle name="20% - Énfasis3 2 2 2 2 4 4" xfId="8999" xr:uid="{BFA9C087-A442-4964-9BE1-82084AC22A7C}"/>
    <cellStyle name="20% - Énfasis3 2 2 2 2 4 4 2" xfId="24441" xr:uid="{3D76AFBA-4990-451C-98DD-57FADB3AD174}"/>
    <cellStyle name="20% - Énfasis3 2 2 2 2 4 4 2 2" xfId="55325" xr:uid="{B98ED633-0E52-4D9D-B073-4D6F687B8420}"/>
    <cellStyle name="20% - Énfasis3 2 2 2 2 4 4 3" xfId="39883" xr:uid="{5DDFE804-1B5D-4463-9F1A-D60CCBAC699D}"/>
    <cellStyle name="20% - Énfasis3 2 2 2 2 4 5" xfId="16720" xr:uid="{B182EE67-12EF-4F1D-A240-544FB108C125}"/>
    <cellStyle name="20% - Énfasis3 2 2 2 2 4 5 2" xfId="47604" xr:uid="{D44B88A0-166F-4DB4-B6B2-265392093FA8}"/>
    <cellStyle name="20% - Énfasis3 2 2 2 2 4 6" xfId="32162" xr:uid="{A50635D2-1E22-44A9-B813-F7D34B147F50}"/>
    <cellStyle name="20% - Énfasis3 2 2 2 2 5" xfId="2243" xr:uid="{093AC5F3-FC97-494C-837B-C0FDB06AD00B}"/>
    <cellStyle name="20% - Énfasis3 2 2 2 2 5 2" xfId="6103" xr:uid="{036504E0-33FB-4908-B4FF-9314D07D527F}"/>
    <cellStyle name="20% - Énfasis3 2 2 2 2 5 2 2" xfId="13824" xr:uid="{3801102C-2F29-4F95-AF92-053B02C0C264}"/>
    <cellStyle name="20% - Énfasis3 2 2 2 2 5 2 2 2" xfId="29266" xr:uid="{4EF43A34-4C37-42F8-999A-80F83B0502F1}"/>
    <cellStyle name="20% - Énfasis3 2 2 2 2 5 2 2 2 2" xfId="60150" xr:uid="{9B4379B1-96D4-4E8A-83BC-A26AB6410497}"/>
    <cellStyle name="20% - Énfasis3 2 2 2 2 5 2 2 3" xfId="44708" xr:uid="{C21C57C7-1499-44B5-A1BF-0D211B28A50C}"/>
    <cellStyle name="20% - Énfasis3 2 2 2 2 5 2 3" xfId="21545" xr:uid="{8A592F89-4AA4-425E-9EB3-51478FA16389}"/>
    <cellStyle name="20% - Énfasis3 2 2 2 2 5 2 3 2" xfId="52429" xr:uid="{5D9D8629-FBD6-4301-8E91-914CDE27773E}"/>
    <cellStyle name="20% - Énfasis3 2 2 2 2 5 2 4" xfId="36987" xr:uid="{FE382C4B-8E4B-420B-A63D-D3DAD0F12BE4}"/>
    <cellStyle name="20% - Énfasis3 2 2 2 2 5 3" xfId="9964" xr:uid="{A66E671B-5D07-41AB-9D3F-51B8A8C88F6B}"/>
    <cellStyle name="20% - Énfasis3 2 2 2 2 5 3 2" xfId="25406" xr:uid="{2AFA8458-9467-4D53-822A-BB746B065440}"/>
    <cellStyle name="20% - Énfasis3 2 2 2 2 5 3 2 2" xfId="56290" xr:uid="{D8DE7F90-16A3-4314-9EBC-75FAC4049206}"/>
    <cellStyle name="20% - Énfasis3 2 2 2 2 5 3 3" xfId="40848" xr:uid="{FF9D5EF1-590A-4EDE-A3E8-87666D9DB6F7}"/>
    <cellStyle name="20% - Énfasis3 2 2 2 2 5 4" xfId="17685" xr:uid="{28268882-2187-449C-A04A-42C8F2C4AC2B}"/>
    <cellStyle name="20% - Énfasis3 2 2 2 2 5 4 2" xfId="48569" xr:uid="{C6D29FC8-7D46-4AF9-8B4C-06D022B4B427}"/>
    <cellStyle name="20% - Énfasis3 2 2 2 2 5 5" xfId="33127" xr:uid="{03E97E6E-67AF-431E-98C3-C3CB117A46E0}"/>
    <cellStyle name="20% - Énfasis3 2 2 2 2 6" xfId="4173" xr:uid="{7C386B99-1FDC-48DD-9E7E-2700FE72559F}"/>
    <cellStyle name="20% - Énfasis3 2 2 2 2 6 2" xfId="11894" xr:uid="{74D5051D-EF5C-484E-83CE-EDD775B6FEA7}"/>
    <cellStyle name="20% - Énfasis3 2 2 2 2 6 2 2" xfId="27336" xr:uid="{E122C3A2-2766-4C2F-B8A4-C6E0B878D63A}"/>
    <cellStyle name="20% - Énfasis3 2 2 2 2 6 2 2 2" xfId="58220" xr:uid="{1D04C2D8-4D57-44A7-8FAA-D91DD182AE6A}"/>
    <cellStyle name="20% - Énfasis3 2 2 2 2 6 2 3" xfId="42778" xr:uid="{40B11109-4427-4C67-84B1-774F248E1B92}"/>
    <cellStyle name="20% - Énfasis3 2 2 2 2 6 3" xfId="19615" xr:uid="{B6E5B13A-6D8C-4AC3-B74B-1F9BE6173F5D}"/>
    <cellStyle name="20% - Énfasis3 2 2 2 2 6 3 2" xfId="50499" xr:uid="{5BC8A173-2A32-4D01-AEAA-348B649D7762}"/>
    <cellStyle name="20% - Énfasis3 2 2 2 2 6 4" xfId="35057" xr:uid="{3D02BA96-030E-4323-9803-8D08363109EA}"/>
    <cellStyle name="20% - Énfasis3 2 2 2 2 7" xfId="8034" xr:uid="{E34572A1-FC18-4F97-86BA-03B9C9BF7E7B}"/>
    <cellStyle name="20% - Énfasis3 2 2 2 2 7 2" xfId="23476" xr:uid="{B307375F-A60C-4769-9965-8DA8F2782480}"/>
    <cellStyle name="20% - Énfasis3 2 2 2 2 7 2 2" xfId="54360" xr:uid="{268D142C-1070-4044-9CBF-70DF01B29787}"/>
    <cellStyle name="20% - Énfasis3 2 2 2 2 7 3" xfId="38918" xr:uid="{B463E729-8434-4DCE-902E-2DBD5C571640}"/>
    <cellStyle name="20% - Énfasis3 2 2 2 2 8" xfId="15755" xr:uid="{0186245C-9D38-4483-A3E3-A0F241B6B7D7}"/>
    <cellStyle name="20% - Énfasis3 2 2 2 2 8 2" xfId="46639" xr:uid="{74FA5390-0954-4F2F-AD25-D63F3A02A236}"/>
    <cellStyle name="20% - Énfasis3 2 2 2 2 9" xfId="31197" xr:uid="{2383A434-BBC5-4E34-AE7C-D41F3094AF4A}"/>
    <cellStyle name="20% - Énfasis3 2 2 2 3" xfId="385" xr:uid="{DB389C7F-3506-4C01-BC46-CC1ACEE95133}"/>
    <cellStyle name="20% - Énfasis3 2 2 2 3 2" xfId="869" xr:uid="{B0E575D4-2013-40CB-ADA2-EA2EF630EE90}"/>
    <cellStyle name="20% - Énfasis3 2 2 2 3 2 2" xfId="1834" xr:uid="{5A2D807B-88F6-4F7A-9ACF-782AE46D13DB}"/>
    <cellStyle name="20% - Énfasis3 2 2 2 3 2 2 2" xfId="3764" xr:uid="{2106E5FF-F0EE-4E3D-848F-05F546A14FEE}"/>
    <cellStyle name="20% - Énfasis3 2 2 2 3 2 2 2 2" xfId="7624" xr:uid="{F143BB18-65BE-400A-B546-0017471E1FD8}"/>
    <cellStyle name="20% - Énfasis3 2 2 2 3 2 2 2 2 2" xfId="15345" xr:uid="{0BD88EE5-32A1-4879-A9A5-B2C77CE8C98A}"/>
    <cellStyle name="20% - Énfasis3 2 2 2 3 2 2 2 2 2 2" xfId="30787" xr:uid="{857298F4-5683-4EBC-BBE0-08CA17256583}"/>
    <cellStyle name="20% - Énfasis3 2 2 2 3 2 2 2 2 2 2 2" xfId="61671" xr:uid="{E1678501-21A4-420C-BD78-EFD34285C3F5}"/>
    <cellStyle name="20% - Énfasis3 2 2 2 3 2 2 2 2 2 3" xfId="46229" xr:uid="{37DFA7AE-3ACF-477A-8495-36944A5B8004}"/>
    <cellStyle name="20% - Énfasis3 2 2 2 3 2 2 2 2 3" xfId="23066" xr:uid="{A11B9CF2-6B3F-4763-92DB-E04B4A36F2AE}"/>
    <cellStyle name="20% - Énfasis3 2 2 2 3 2 2 2 2 3 2" xfId="53950" xr:uid="{619D4BEA-9D53-4FF3-87FC-E830877E55FD}"/>
    <cellStyle name="20% - Énfasis3 2 2 2 3 2 2 2 2 4" xfId="38508" xr:uid="{AD8435B6-3F58-451E-86B6-9256D1A1A908}"/>
    <cellStyle name="20% - Énfasis3 2 2 2 3 2 2 2 3" xfId="11485" xr:uid="{0DCE542B-DBC2-4EB0-B431-256987646A84}"/>
    <cellStyle name="20% - Énfasis3 2 2 2 3 2 2 2 3 2" xfId="26927" xr:uid="{C87B55F6-16BA-47AF-BFC5-7DBE99233840}"/>
    <cellStyle name="20% - Énfasis3 2 2 2 3 2 2 2 3 2 2" xfId="57811" xr:uid="{EE3386CB-AADC-4D2A-B6A3-D09C25CA99AD}"/>
    <cellStyle name="20% - Énfasis3 2 2 2 3 2 2 2 3 3" xfId="42369" xr:uid="{5F647C14-1DBB-402A-AA9F-2B9C4E28FBB5}"/>
    <cellStyle name="20% - Énfasis3 2 2 2 3 2 2 2 4" xfId="19206" xr:uid="{694DFADE-98A9-4552-B30B-921D0BCC6B06}"/>
    <cellStyle name="20% - Énfasis3 2 2 2 3 2 2 2 4 2" xfId="50090" xr:uid="{2067C1F6-C8A6-4118-BC1B-7E6C4FF1109E}"/>
    <cellStyle name="20% - Énfasis3 2 2 2 3 2 2 2 5" xfId="34648" xr:uid="{89798590-82B7-4FE0-A0CB-F511C972CDCA}"/>
    <cellStyle name="20% - Énfasis3 2 2 2 3 2 2 3" xfId="5694" xr:uid="{4E4786B6-0E2A-44D8-B96A-74324D2E4E15}"/>
    <cellStyle name="20% - Énfasis3 2 2 2 3 2 2 3 2" xfId="13415" xr:uid="{F1C547C6-5FB0-4127-B7DD-88BFE44C5D10}"/>
    <cellStyle name="20% - Énfasis3 2 2 2 3 2 2 3 2 2" xfId="28857" xr:uid="{3B8D6CE2-1851-486B-A72D-4D7C8A65912F}"/>
    <cellStyle name="20% - Énfasis3 2 2 2 3 2 2 3 2 2 2" xfId="59741" xr:uid="{9D531911-D14D-40EE-B65A-FE8859E7316A}"/>
    <cellStyle name="20% - Énfasis3 2 2 2 3 2 2 3 2 3" xfId="44299" xr:uid="{BD6E38F5-1893-4EF4-B4E2-4E7B99068146}"/>
    <cellStyle name="20% - Énfasis3 2 2 2 3 2 2 3 3" xfId="21136" xr:uid="{DCE9F6FA-01C1-4B86-B924-D60D5193D5A8}"/>
    <cellStyle name="20% - Énfasis3 2 2 2 3 2 2 3 3 2" xfId="52020" xr:uid="{E2EF06C5-2A16-4AE6-8136-D284BC63DD1A}"/>
    <cellStyle name="20% - Énfasis3 2 2 2 3 2 2 3 4" xfId="36578" xr:uid="{AA924EC0-FDC8-483D-A14B-9AB23E2D70BA}"/>
    <cellStyle name="20% - Énfasis3 2 2 2 3 2 2 4" xfId="9555" xr:uid="{9AA065B7-01B9-48AD-82C6-EAA8A318D36C}"/>
    <cellStyle name="20% - Énfasis3 2 2 2 3 2 2 4 2" xfId="24997" xr:uid="{67D3D3E8-E980-4722-911A-555C3B4C6890}"/>
    <cellStyle name="20% - Énfasis3 2 2 2 3 2 2 4 2 2" xfId="55881" xr:uid="{57EEC307-0C74-4089-9A32-E0AEA9502345}"/>
    <cellStyle name="20% - Énfasis3 2 2 2 3 2 2 4 3" xfId="40439" xr:uid="{613650A8-8D93-4D5A-8508-7CD056C02ED1}"/>
    <cellStyle name="20% - Énfasis3 2 2 2 3 2 2 5" xfId="17276" xr:uid="{A76F5783-A9B7-4099-9311-CCF80B4EF414}"/>
    <cellStyle name="20% - Énfasis3 2 2 2 3 2 2 5 2" xfId="48160" xr:uid="{785316BC-9568-425B-B08F-F4AD2653C492}"/>
    <cellStyle name="20% - Énfasis3 2 2 2 3 2 2 6" xfId="32718" xr:uid="{0A76437B-DD58-4BE3-9CE9-4E4CD154563C}"/>
    <cellStyle name="20% - Énfasis3 2 2 2 3 2 3" xfId="2799" xr:uid="{5BDA911B-ABA3-414F-BB51-04E778AC64CE}"/>
    <cellStyle name="20% - Énfasis3 2 2 2 3 2 3 2" xfId="6659" xr:uid="{2A9B14E9-811C-4545-A160-480F82150F64}"/>
    <cellStyle name="20% - Énfasis3 2 2 2 3 2 3 2 2" xfId="14380" xr:uid="{DE11DFE4-C42D-40A7-A403-DA1417C87E71}"/>
    <cellStyle name="20% - Énfasis3 2 2 2 3 2 3 2 2 2" xfId="29822" xr:uid="{A520332F-8551-4E36-A14B-F2CAD58D32F8}"/>
    <cellStyle name="20% - Énfasis3 2 2 2 3 2 3 2 2 2 2" xfId="60706" xr:uid="{242131A1-4F91-4B45-B137-92C6765BA6FE}"/>
    <cellStyle name="20% - Énfasis3 2 2 2 3 2 3 2 2 3" xfId="45264" xr:uid="{543D8331-6002-4189-A1F2-53EF9E05DF91}"/>
    <cellStyle name="20% - Énfasis3 2 2 2 3 2 3 2 3" xfId="22101" xr:uid="{6A4F2316-E33E-4F50-83E6-5CF1E9735621}"/>
    <cellStyle name="20% - Énfasis3 2 2 2 3 2 3 2 3 2" xfId="52985" xr:uid="{C6B71162-FDE1-41FE-AC37-FE28B5EBB189}"/>
    <cellStyle name="20% - Énfasis3 2 2 2 3 2 3 2 4" xfId="37543" xr:uid="{165D2903-983B-4020-9B95-878D88365574}"/>
    <cellStyle name="20% - Énfasis3 2 2 2 3 2 3 3" xfId="10520" xr:uid="{F750ED52-A936-4D32-9F04-693C3A61CB64}"/>
    <cellStyle name="20% - Énfasis3 2 2 2 3 2 3 3 2" xfId="25962" xr:uid="{1326B6AC-6C57-457B-BCB0-1308DF53A250}"/>
    <cellStyle name="20% - Énfasis3 2 2 2 3 2 3 3 2 2" xfId="56846" xr:uid="{283ECFD1-C2D2-4CDB-A0BF-640F86855F89}"/>
    <cellStyle name="20% - Énfasis3 2 2 2 3 2 3 3 3" xfId="41404" xr:uid="{5329A351-1F6F-4242-B662-067580E35500}"/>
    <cellStyle name="20% - Énfasis3 2 2 2 3 2 3 4" xfId="18241" xr:uid="{9C0DD4E5-9FA6-4DA9-81F5-98BC3CB5CEE1}"/>
    <cellStyle name="20% - Énfasis3 2 2 2 3 2 3 4 2" xfId="49125" xr:uid="{0E124D35-D340-4E73-989D-2CEB5BDA911C}"/>
    <cellStyle name="20% - Énfasis3 2 2 2 3 2 3 5" xfId="33683" xr:uid="{476F141B-9A7B-4CED-8CB9-AB9A9FC0BE19}"/>
    <cellStyle name="20% - Énfasis3 2 2 2 3 2 4" xfId="4729" xr:uid="{44EA0FB8-3284-40E8-846C-7C1099695AF1}"/>
    <cellStyle name="20% - Énfasis3 2 2 2 3 2 4 2" xfId="12450" xr:uid="{D4B9E16D-BF49-44A3-9DDB-F4ED7208A9A5}"/>
    <cellStyle name="20% - Énfasis3 2 2 2 3 2 4 2 2" xfId="27892" xr:uid="{B02F974F-D854-4932-83EB-EB78F9DE4091}"/>
    <cellStyle name="20% - Énfasis3 2 2 2 3 2 4 2 2 2" xfId="58776" xr:uid="{33E9C8A0-4487-4FAB-B743-BBB30DD37355}"/>
    <cellStyle name="20% - Énfasis3 2 2 2 3 2 4 2 3" xfId="43334" xr:uid="{9EF8C0BD-2C8B-45D7-BD81-DB2C852FA500}"/>
    <cellStyle name="20% - Énfasis3 2 2 2 3 2 4 3" xfId="20171" xr:uid="{AB76E847-9DDB-4914-B03E-6C6C50F62160}"/>
    <cellStyle name="20% - Énfasis3 2 2 2 3 2 4 3 2" xfId="51055" xr:uid="{75E5914F-C9BA-48F1-8EEB-C98BC042F1C2}"/>
    <cellStyle name="20% - Énfasis3 2 2 2 3 2 4 4" xfId="35613" xr:uid="{FFE646A6-D808-4CF2-925A-49C08A89D2AB}"/>
    <cellStyle name="20% - Énfasis3 2 2 2 3 2 5" xfId="8590" xr:uid="{0A5214AC-9DC5-45E4-AD28-7F22CD8038F0}"/>
    <cellStyle name="20% - Énfasis3 2 2 2 3 2 5 2" xfId="24032" xr:uid="{0E46EF7E-29FB-49D9-968C-490ACD21E13C}"/>
    <cellStyle name="20% - Énfasis3 2 2 2 3 2 5 2 2" xfId="54916" xr:uid="{33D89079-BA44-47C0-BDB9-9CA312EA8217}"/>
    <cellStyle name="20% - Énfasis3 2 2 2 3 2 5 3" xfId="39474" xr:uid="{4695EF1C-821F-4A54-B7D2-B0FC7ABF0E33}"/>
    <cellStyle name="20% - Énfasis3 2 2 2 3 2 6" xfId="16311" xr:uid="{8E507FCE-79AB-47D6-A59E-137FE1FE4030}"/>
    <cellStyle name="20% - Énfasis3 2 2 2 3 2 6 2" xfId="47195" xr:uid="{D12A1FE1-9304-4D02-867C-482432F079E8}"/>
    <cellStyle name="20% - Énfasis3 2 2 2 3 2 7" xfId="31753" xr:uid="{F3E1332A-AC90-431C-8FA6-EC90888A6E7C}"/>
    <cellStyle name="20% - Énfasis3 2 2 2 3 3" xfId="1351" xr:uid="{F5C79697-BB5E-4CBB-A584-B88532CEDB6C}"/>
    <cellStyle name="20% - Énfasis3 2 2 2 3 3 2" xfId="3281" xr:uid="{ED55C3DD-D28A-4BDC-B0BA-031FA5C69AAD}"/>
    <cellStyle name="20% - Énfasis3 2 2 2 3 3 2 2" xfId="7141" xr:uid="{BA0DD2D9-0E98-4E25-A596-F4842342C719}"/>
    <cellStyle name="20% - Énfasis3 2 2 2 3 3 2 2 2" xfId="14862" xr:uid="{C8518538-ADC9-4114-8637-58A8CD910B7B}"/>
    <cellStyle name="20% - Énfasis3 2 2 2 3 3 2 2 2 2" xfId="30304" xr:uid="{ABCCBD0E-6132-47AF-9841-15815DAC98E7}"/>
    <cellStyle name="20% - Énfasis3 2 2 2 3 3 2 2 2 2 2" xfId="61188" xr:uid="{6E1A89DC-51B2-486E-8987-684216932BEA}"/>
    <cellStyle name="20% - Énfasis3 2 2 2 3 3 2 2 2 3" xfId="45746" xr:uid="{5E80CC65-541E-434F-9945-F7E31934F2D4}"/>
    <cellStyle name="20% - Énfasis3 2 2 2 3 3 2 2 3" xfId="22583" xr:uid="{B586A3FD-7E40-4EDE-9227-83635B34179E}"/>
    <cellStyle name="20% - Énfasis3 2 2 2 3 3 2 2 3 2" xfId="53467" xr:uid="{F3328593-281E-4980-BF9C-772D7BCFF04B}"/>
    <cellStyle name="20% - Énfasis3 2 2 2 3 3 2 2 4" xfId="38025" xr:uid="{51F50D55-BA83-4363-AAAD-2C77DAC74525}"/>
    <cellStyle name="20% - Énfasis3 2 2 2 3 3 2 3" xfId="11002" xr:uid="{47F4DA17-459D-47F8-80BF-D9938CD5004D}"/>
    <cellStyle name="20% - Énfasis3 2 2 2 3 3 2 3 2" xfId="26444" xr:uid="{838B9570-1B94-4107-89FB-AD14C20F0A14}"/>
    <cellStyle name="20% - Énfasis3 2 2 2 3 3 2 3 2 2" xfId="57328" xr:uid="{D8B52AB8-8A80-4AC1-8432-6C8616D0ABAD}"/>
    <cellStyle name="20% - Énfasis3 2 2 2 3 3 2 3 3" xfId="41886" xr:uid="{5B6CB97A-A91B-4372-856D-D052E0F0BF4A}"/>
    <cellStyle name="20% - Énfasis3 2 2 2 3 3 2 4" xfId="18723" xr:uid="{2CC4F2A8-7A49-4D31-80F1-57B57E80777C}"/>
    <cellStyle name="20% - Énfasis3 2 2 2 3 3 2 4 2" xfId="49607" xr:uid="{F97BCA40-25D9-4A00-94E0-DA86CC4D9D05}"/>
    <cellStyle name="20% - Énfasis3 2 2 2 3 3 2 5" xfId="34165" xr:uid="{6C50E1AD-BA65-4930-B2CB-F3F10D2A25E5}"/>
    <cellStyle name="20% - Énfasis3 2 2 2 3 3 3" xfId="5211" xr:uid="{4C9A041D-41D1-4225-922A-437530BDA116}"/>
    <cellStyle name="20% - Énfasis3 2 2 2 3 3 3 2" xfId="12932" xr:uid="{67DD6AA3-4B4B-434D-85CD-E30EBC47389C}"/>
    <cellStyle name="20% - Énfasis3 2 2 2 3 3 3 2 2" xfId="28374" xr:uid="{10F334F5-538A-4CCC-B134-095ACFEA4453}"/>
    <cellStyle name="20% - Énfasis3 2 2 2 3 3 3 2 2 2" xfId="59258" xr:uid="{7F93C5E5-19BB-4431-95F2-1E536E1710C3}"/>
    <cellStyle name="20% - Énfasis3 2 2 2 3 3 3 2 3" xfId="43816" xr:uid="{6BCE8AFB-5A07-440D-9534-AAEB30A6DE76}"/>
    <cellStyle name="20% - Énfasis3 2 2 2 3 3 3 3" xfId="20653" xr:uid="{82FFBBFF-D5A8-4F84-9114-4BD807C0CF43}"/>
    <cellStyle name="20% - Énfasis3 2 2 2 3 3 3 3 2" xfId="51537" xr:uid="{54B9B402-765C-4AAC-9F70-A14AEEDC9190}"/>
    <cellStyle name="20% - Énfasis3 2 2 2 3 3 3 4" xfId="36095" xr:uid="{26FC7BB2-B9A5-4878-AC50-25ECE32164F6}"/>
    <cellStyle name="20% - Énfasis3 2 2 2 3 3 4" xfId="9072" xr:uid="{382B8EF2-E802-47B0-B260-EC501D38ECEE}"/>
    <cellStyle name="20% - Énfasis3 2 2 2 3 3 4 2" xfId="24514" xr:uid="{1BAE8481-5E40-41C2-9DFA-123931C11EC5}"/>
    <cellStyle name="20% - Énfasis3 2 2 2 3 3 4 2 2" xfId="55398" xr:uid="{386218B9-A24F-424E-AC00-ACAC41658ED5}"/>
    <cellStyle name="20% - Énfasis3 2 2 2 3 3 4 3" xfId="39956" xr:uid="{EAAA2CFF-E814-4A57-A5A3-78C39A0DFE2A}"/>
    <cellStyle name="20% - Énfasis3 2 2 2 3 3 5" xfId="16793" xr:uid="{9EBA57F4-9B8A-4333-9D96-D09A09EF7A09}"/>
    <cellStyle name="20% - Énfasis3 2 2 2 3 3 5 2" xfId="47677" xr:uid="{CC092ACC-8436-4BA0-BCA6-88C7EEE2E056}"/>
    <cellStyle name="20% - Énfasis3 2 2 2 3 3 6" xfId="32235" xr:uid="{56EA37A5-C017-45C7-A1B5-39D781A31EB8}"/>
    <cellStyle name="20% - Énfasis3 2 2 2 3 4" xfId="2316" xr:uid="{E1C9FBC1-9775-484A-B9B3-AEE4E28D4498}"/>
    <cellStyle name="20% - Énfasis3 2 2 2 3 4 2" xfId="6176" xr:uid="{A914D343-DA40-4376-B3D2-12DAB89A7ED7}"/>
    <cellStyle name="20% - Énfasis3 2 2 2 3 4 2 2" xfId="13897" xr:uid="{EE481FC3-495D-4173-9912-F04F4DD96230}"/>
    <cellStyle name="20% - Énfasis3 2 2 2 3 4 2 2 2" xfId="29339" xr:uid="{27BF90FA-39A4-4969-AE78-13E38394BBBB}"/>
    <cellStyle name="20% - Énfasis3 2 2 2 3 4 2 2 2 2" xfId="60223" xr:uid="{F2DF35F8-429B-4B8D-AE84-10263F60ED27}"/>
    <cellStyle name="20% - Énfasis3 2 2 2 3 4 2 2 3" xfId="44781" xr:uid="{5F348C37-8065-4581-863D-6EED9605E9AE}"/>
    <cellStyle name="20% - Énfasis3 2 2 2 3 4 2 3" xfId="21618" xr:uid="{274D5BD2-FB72-476C-9744-75FE09C8BA0D}"/>
    <cellStyle name="20% - Énfasis3 2 2 2 3 4 2 3 2" xfId="52502" xr:uid="{EA5459DB-FBFC-4B33-914A-79347199980C}"/>
    <cellStyle name="20% - Énfasis3 2 2 2 3 4 2 4" xfId="37060" xr:uid="{E53ACE80-47F4-4166-80EB-2E8F61175D42}"/>
    <cellStyle name="20% - Énfasis3 2 2 2 3 4 3" xfId="10037" xr:uid="{A025C14D-7C5C-49A8-A340-AB6A75E9DE13}"/>
    <cellStyle name="20% - Énfasis3 2 2 2 3 4 3 2" xfId="25479" xr:uid="{D406B041-E2D0-476E-93C2-DCBAA2FF1694}"/>
    <cellStyle name="20% - Énfasis3 2 2 2 3 4 3 2 2" xfId="56363" xr:uid="{C9A73970-F74A-4BF9-91BE-BE099E30F005}"/>
    <cellStyle name="20% - Énfasis3 2 2 2 3 4 3 3" xfId="40921" xr:uid="{260FE9BA-E23E-4989-9C7B-B636D4492605}"/>
    <cellStyle name="20% - Énfasis3 2 2 2 3 4 4" xfId="17758" xr:uid="{81A2E603-9E65-4406-B485-8E70CE18F6BE}"/>
    <cellStyle name="20% - Énfasis3 2 2 2 3 4 4 2" xfId="48642" xr:uid="{EAAC71F7-1661-4698-BECC-964F09E25D71}"/>
    <cellStyle name="20% - Énfasis3 2 2 2 3 4 5" xfId="33200" xr:uid="{A3B4B638-941B-45E9-9C6C-202F8FCE2806}"/>
    <cellStyle name="20% - Énfasis3 2 2 2 3 5" xfId="4246" xr:uid="{7F5B1AB7-CBFF-4C00-99F1-9EB5B21D4C96}"/>
    <cellStyle name="20% - Énfasis3 2 2 2 3 5 2" xfId="11967" xr:uid="{D199A4F4-5548-4293-9580-43BE9B546736}"/>
    <cellStyle name="20% - Énfasis3 2 2 2 3 5 2 2" xfId="27409" xr:uid="{081E02D6-B4B0-4417-B50A-08D0AD19A762}"/>
    <cellStyle name="20% - Énfasis3 2 2 2 3 5 2 2 2" xfId="58293" xr:uid="{55BC8AAB-2F10-4C1E-B0BE-4B438DEEA125}"/>
    <cellStyle name="20% - Énfasis3 2 2 2 3 5 2 3" xfId="42851" xr:uid="{0A06758B-7633-41F6-87CC-C6A61C2849B5}"/>
    <cellStyle name="20% - Énfasis3 2 2 2 3 5 3" xfId="19688" xr:uid="{D94EFEF2-A29A-432E-8AB4-3443C3365AEB}"/>
    <cellStyle name="20% - Énfasis3 2 2 2 3 5 3 2" xfId="50572" xr:uid="{853C98BD-7A82-4D6B-8D57-66ECE511A19C}"/>
    <cellStyle name="20% - Énfasis3 2 2 2 3 5 4" xfId="35130" xr:uid="{AB68CE62-BBB8-4549-BD2F-7BE734C06238}"/>
    <cellStyle name="20% - Énfasis3 2 2 2 3 6" xfId="8107" xr:uid="{C2364B13-6605-4E6F-AB8E-B1DF7646E5A3}"/>
    <cellStyle name="20% - Énfasis3 2 2 2 3 6 2" xfId="23549" xr:uid="{79E3A723-47F3-4327-8F65-0BB329DB14AC}"/>
    <cellStyle name="20% - Énfasis3 2 2 2 3 6 2 2" xfId="54433" xr:uid="{A6D33673-988E-47AD-9920-63A3BD50B4C4}"/>
    <cellStyle name="20% - Énfasis3 2 2 2 3 6 3" xfId="38991" xr:uid="{F453FA8F-01DA-469E-9EAA-640A3423AE10}"/>
    <cellStyle name="20% - Énfasis3 2 2 2 3 7" xfId="15828" xr:uid="{44A41FF0-E11C-4CC7-99FF-9D7949CAEF49}"/>
    <cellStyle name="20% - Énfasis3 2 2 2 3 7 2" xfId="46712" xr:uid="{D59D94D9-E172-4F30-A917-2757CF2333A5}"/>
    <cellStyle name="20% - Énfasis3 2 2 2 3 8" xfId="31270" xr:uid="{35F97D46-D714-4318-AECE-59A9613AF62B}"/>
    <cellStyle name="20% - Énfasis3 2 2 2 4" xfId="628" xr:uid="{4D9C0ADA-293B-40E8-9367-80F81641BF35}"/>
    <cellStyle name="20% - Énfasis3 2 2 2 4 2" xfId="1593" xr:uid="{0FF5A214-C30C-4293-A32D-E8BF3A0190F5}"/>
    <cellStyle name="20% - Énfasis3 2 2 2 4 2 2" xfId="3523" xr:uid="{86AFD8F9-AD11-4108-9644-F8A63AC9166A}"/>
    <cellStyle name="20% - Énfasis3 2 2 2 4 2 2 2" xfId="7383" xr:uid="{6D27FBED-70DA-4A3A-8A99-35AAA76C8701}"/>
    <cellStyle name="20% - Énfasis3 2 2 2 4 2 2 2 2" xfId="15104" xr:uid="{262E97BC-0518-4A8C-8369-AA522CEBC67B}"/>
    <cellStyle name="20% - Énfasis3 2 2 2 4 2 2 2 2 2" xfId="30546" xr:uid="{E54580ED-8CA4-4A20-9E0D-EB0D28F9F0AA}"/>
    <cellStyle name="20% - Énfasis3 2 2 2 4 2 2 2 2 2 2" xfId="61430" xr:uid="{0A891463-1E4A-4202-8E1F-84A7906928A4}"/>
    <cellStyle name="20% - Énfasis3 2 2 2 4 2 2 2 2 3" xfId="45988" xr:uid="{0111D6F5-4383-4698-9A58-79C9BB21ADE7}"/>
    <cellStyle name="20% - Énfasis3 2 2 2 4 2 2 2 3" xfId="22825" xr:uid="{3CE63CA0-0A7B-41EB-BAEB-86D4AE92141B}"/>
    <cellStyle name="20% - Énfasis3 2 2 2 4 2 2 2 3 2" xfId="53709" xr:uid="{17DF6E5E-317E-4088-919D-9E02A332F2C0}"/>
    <cellStyle name="20% - Énfasis3 2 2 2 4 2 2 2 4" xfId="38267" xr:uid="{863E27C9-1286-4633-9880-4993C06A165B}"/>
    <cellStyle name="20% - Énfasis3 2 2 2 4 2 2 3" xfId="11244" xr:uid="{252BD569-FDB8-4756-BD94-016A93107E16}"/>
    <cellStyle name="20% - Énfasis3 2 2 2 4 2 2 3 2" xfId="26686" xr:uid="{69DDA1BA-0144-44E6-A865-99FC4962F689}"/>
    <cellStyle name="20% - Énfasis3 2 2 2 4 2 2 3 2 2" xfId="57570" xr:uid="{46B906DD-D0E8-4991-8F04-7066ABDC2917}"/>
    <cellStyle name="20% - Énfasis3 2 2 2 4 2 2 3 3" xfId="42128" xr:uid="{2A2B7EFB-97C7-4CFE-87E3-0328AC54B4E9}"/>
    <cellStyle name="20% - Énfasis3 2 2 2 4 2 2 4" xfId="18965" xr:uid="{547C0804-67EC-459A-A5A6-F066CC3935A6}"/>
    <cellStyle name="20% - Énfasis3 2 2 2 4 2 2 4 2" xfId="49849" xr:uid="{F6694506-8CE0-4C17-9395-E4DF09AF49A3}"/>
    <cellStyle name="20% - Énfasis3 2 2 2 4 2 2 5" xfId="34407" xr:uid="{062296BB-9517-463A-8CDE-BCF8CFFD3406}"/>
    <cellStyle name="20% - Énfasis3 2 2 2 4 2 3" xfId="5453" xr:uid="{7633964F-ED59-4058-B29C-81AA41A26BD5}"/>
    <cellStyle name="20% - Énfasis3 2 2 2 4 2 3 2" xfId="13174" xr:uid="{FFC7A3DC-1FD7-426B-806F-277F0D0F6DB8}"/>
    <cellStyle name="20% - Énfasis3 2 2 2 4 2 3 2 2" xfId="28616" xr:uid="{05CC765A-6C3C-4895-A4B0-DB696D17DC4D}"/>
    <cellStyle name="20% - Énfasis3 2 2 2 4 2 3 2 2 2" xfId="59500" xr:uid="{A74A2389-E941-4784-9D34-73F58C3BD748}"/>
    <cellStyle name="20% - Énfasis3 2 2 2 4 2 3 2 3" xfId="44058" xr:uid="{CDC86326-78C2-4D8B-9B11-B993597514B2}"/>
    <cellStyle name="20% - Énfasis3 2 2 2 4 2 3 3" xfId="20895" xr:uid="{D1D5DF6F-35A1-4C52-9221-A72FF74068B2}"/>
    <cellStyle name="20% - Énfasis3 2 2 2 4 2 3 3 2" xfId="51779" xr:uid="{1CF92BB9-304A-48F4-9C20-FC0F6B2A1807}"/>
    <cellStyle name="20% - Énfasis3 2 2 2 4 2 3 4" xfId="36337" xr:uid="{8ADA4F70-8F02-4DD8-A8A9-ABFB107D458A}"/>
    <cellStyle name="20% - Énfasis3 2 2 2 4 2 4" xfId="9314" xr:uid="{85314CC3-44AC-42FA-972C-5CB66964CD10}"/>
    <cellStyle name="20% - Énfasis3 2 2 2 4 2 4 2" xfId="24756" xr:uid="{D86ACF8E-D7DE-4C05-B337-A1B26B2A7742}"/>
    <cellStyle name="20% - Énfasis3 2 2 2 4 2 4 2 2" xfId="55640" xr:uid="{A7D0CE8F-30F8-4CE9-9FD2-693C0808C477}"/>
    <cellStyle name="20% - Énfasis3 2 2 2 4 2 4 3" xfId="40198" xr:uid="{0CEB413F-8B13-44B9-90F0-574F0C63D2DB}"/>
    <cellStyle name="20% - Énfasis3 2 2 2 4 2 5" xfId="17035" xr:uid="{DB693EA4-A326-4E64-ADE8-D0A9EC43EE45}"/>
    <cellStyle name="20% - Énfasis3 2 2 2 4 2 5 2" xfId="47919" xr:uid="{DFAEEC83-7335-4F5F-BEF0-B46E1CB6C812}"/>
    <cellStyle name="20% - Énfasis3 2 2 2 4 2 6" xfId="32477" xr:uid="{59812887-352F-416A-BAD2-30490F21F31E}"/>
    <cellStyle name="20% - Énfasis3 2 2 2 4 3" xfId="2558" xr:uid="{68EE9F69-775F-4553-BACE-1135534571D8}"/>
    <cellStyle name="20% - Énfasis3 2 2 2 4 3 2" xfId="6418" xr:uid="{7FAE5F8C-0D48-4EBE-9CB7-2BFC2C45A4EC}"/>
    <cellStyle name="20% - Énfasis3 2 2 2 4 3 2 2" xfId="14139" xr:uid="{D9B0EB30-E4EE-4955-AB7F-B38A4C596B13}"/>
    <cellStyle name="20% - Énfasis3 2 2 2 4 3 2 2 2" xfId="29581" xr:uid="{DDBC677A-8C65-4D3C-B5C6-71A2BC6E7584}"/>
    <cellStyle name="20% - Énfasis3 2 2 2 4 3 2 2 2 2" xfId="60465" xr:uid="{CE6D859C-AD78-4D85-82D5-16F1325FF2E2}"/>
    <cellStyle name="20% - Énfasis3 2 2 2 4 3 2 2 3" xfId="45023" xr:uid="{D164A790-CAB5-47D1-8753-B2B05231C2BC}"/>
    <cellStyle name="20% - Énfasis3 2 2 2 4 3 2 3" xfId="21860" xr:uid="{64EB9635-0AFF-412B-B919-7B627B54A4BA}"/>
    <cellStyle name="20% - Énfasis3 2 2 2 4 3 2 3 2" xfId="52744" xr:uid="{5949C0CD-42E2-49A8-B9F0-22A22895B92B}"/>
    <cellStyle name="20% - Énfasis3 2 2 2 4 3 2 4" xfId="37302" xr:uid="{7E1FE6E3-0F7C-4099-B0A0-C666DD610D42}"/>
    <cellStyle name="20% - Énfasis3 2 2 2 4 3 3" xfId="10279" xr:uid="{875D223D-F9DC-4587-83A7-B776AFE97082}"/>
    <cellStyle name="20% - Énfasis3 2 2 2 4 3 3 2" xfId="25721" xr:uid="{DAA86A7A-AB04-4FD6-A3DC-619A597EF3CF}"/>
    <cellStyle name="20% - Énfasis3 2 2 2 4 3 3 2 2" xfId="56605" xr:uid="{860D3B12-59B3-489F-A6DC-97B3394AA8AB}"/>
    <cellStyle name="20% - Énfasis3 2 2 2 4 3 3 3" xfId="41163" xr:uid="{91C0FFAC-A401-4497-9758-A744577BA391}"/>
    <cellStyle name="20% - Énfasis3 2 2 2 4 3 4" xfId="18000" xr:uid="{7563FFEC-7A7F-4993-BD87-237ADABAAA87}"/>
    <cellStyle name="20% - Énfasis3 2 2 2 4 3 4 2" xfId="48884" xr:uid="{27FFAF0F-39DC-451D-9750-DABEBE0EC228}"/>
    <cellStyle name="20% - Énfasis3 2 2 2 4 3 5" xfId="33442" xr:uid="{779C4477-0996-48A1-8C3A-D4C74C65988E}"/>
    <cellStyle name="20% - Énfasis3 2 2 2 4 4" xfId="4488" xr:uid="{AA78FCC1-3B7A-4036-8B78-43092EEDC736}"/>
    <cellStyle name="20% - Énfasis3 2 2 2 4 4 2" xfId="12209" xr:uid="{3C51C21F-A77E-4CF5-97F2-1F50F4A73438}"/>
    <cellStyle name="20% - Énfasis3 2 2 2 4 4 2 2" xfId="27651" xr:uid="{BED86FEB-4884-4D8A-901A-790E29A5BD6C}"/>
    <cellStyle name="20% - Énfasis3 2 2 2 4 4 2 2 2" xfId="58535" xr:uid="{6FBD5FAB-32A8-4560-85E3-F222AE8167A1}"/>
    <cellStyle name="20% - Énfasis3 2 2 2 4 4 2 3" xfId="43093" xr:uid="{9B6DD4A9-33AA-403A-8ABA-A26F6217A84C}"/>
    <cellStyle name="20% - Énfasis3 2 2 2 4 4 3" xfId="19930" xr:uid="{24D6B77F-F844-46CB-A905-03E04EC3AE1B}"/>
    <cellStyle name="20% - Énfasis3 2 2 2 4 4 3 2" xfId="50814" xr:uid="{6DA8CB9D-C568-434D-A2CB-EB8DBC863FF7}"/>
    <cellStyle name="20% - Énfasis3 2 2 2 4 4 4" xfId="35372" xr:uid="{1427EDB2-80C0-450D-86A6-59171FB21354}"/>
    <cellStyle name="20% - Énfasis3 2 2 2 4 5" xfId="8349" xr:uid="{E24A3EAC-3E16-4D21-94C7-B9C129D42DA7}"/>
    <cellStyle name="20% - Énfasis3 2 2 2 4 5 2" xfId="23791" xr:uid="{491D2A32-B9DB-432C-81BB-0B65B87D3D8D}"/>
    <cellStyle name="20% - Énfasis3 2 2 2 4 5 2 2" xfId="54675" xr:uid="{DD4ECEB8-1566-4275-A3F2-D6DD08603744}"/>
    <cellStyle name="20% - Énfasis3 2 2 2 4 5 3" xfId="39233" xr:uid="{94C451DE-3BE1-4085-8060-9E2036095378}"/>
    <cellStyle name="20% - Énfasis3 2 2 2 4 6" xfId="16070" xr:uid="{6CF723BC-297F-4FA5-8A5B-7952C801977E}"/>
    <cellStyle name="20% - Énfasis3 2 2 2 4 6 2" xfId="46954" xr:uid="{BEEBE6FC-FC2F-4D39-9063-CD919EF05555}"/>
    <cellStyle name="20% - Énfasis3 2 2 2 4 7" xfId="31512" xr:uid="{0539BC7F-B157-42BF-9325-DD94F0CBD58F}"/>
    <cellStyle name="20% - Énfasis3 2 2 2 5" xfId="1110" xr:uid="{2FB927C1-7966-4A3A-93AC-D068CB1995AF}"/>
    <cellStyle name="20% - Énfasis3 2 2 2 5 2" xfId="3040" xr:uid="{325589B3-4E02-4D06-AFC5-47DD9F4A5DED}"/>
    <cellStyle name="20% - Énfasis3 2 2 2 5 2 2" xfId="6900" xr:uid="{AB774FE8-33F7-45A9-A2EE-361BD2D12E07}"/>
    <cellStyle name="20% - Énfasis3 2 2 2 5 2 2 2" xfId="14621" xr:uid="{27EB6280-400D-412E-9A9D-5D9546FBE218}"/>
    <cellStyle name="20% - Énfasis3 2 2 2 5 2 2 2 2" xfId="30063" xr:uid="{3BEC569C-2C15-444A-80C6-2DBC7A7DE72B}"/>
    <cellStyle name="20% - Énfasis3 2 2 2 5 2 2 2 2 2" xfId="60947" xr:uid="{229C2A40-10FA-4085-85BE-118DEAAA548C}"/>
    <cellStyle name="20% - Énfasis3 2 2 2 5 2 2 2 3" xfId="45505" xr:uid="{07CC08F5-F3BB-430A-A5B7-E9148E1F2379}"/>
    <cellStyle name="20% - Énfasis3 2 2 2 5 2 2 3" xfId="22342" xr:uid="{36D3C510-C31D-451C-B3FF-4887E00B17F9}"/>
    <cellStyle name="20% - Énfasis3 2 2 2 5 2 2 3 2" xfId="53226" xr:uid="{BC76F415-B46B-4FF7-A658-FE825824806F}"/>
    <cellStyle name="20% - Énfasis3 2 2 2 5 2 2 4" xfId="37784" xr:uid="{78C9D773-2796-4CC7-9340-712C83619C40}"/>
    <cellStyle name="20% - Énfasis3 2 2 2 5 2 3" xfId="10761" xr:uid="{30D73873-C9C3-4383-B099-934792B2F323}"/>
    <cellStyle name="20% - Énfasis3 2 2 2 5 2 3 2" xfId="26203" xr:uid="{EC32887B-6A89-43BF-A293-849D605BAC54}"/>
    <cellStyle name="20% - Énfasis3 2 2 2 5 2 3 2 2" xfId="57087" xr:uid="{6875851B-F9E4-4C8B-BCC8-823A32E6C45E}"/>
    <cellStyle name="20% - Énfasis3 2 2 2 5 2 3 3" xfId="41645" xr:uid="{E8415D82-1A17-4FD0-A48D-4BEB84797EE3}"/>
    <cellStyle name="20% - Énfasis3 2 2 2 5 2 4" xfId="18482" xr:uid="{C296B1AE-8983-4D19-A75D-428206436BB2}"/>
    <cellStyle name="20% - Énfasis3 2 2 2 5 2 4 2" xfId="49366" xr:uid="{F8ECDB67-FF08-485A-96B7-611557BC6877}"/>
    <cellStyle name="20% - Énfasis3 2 2 2 5 2 5" xfId="33924" xr:uid="{2043D712-AC18-4B74-9521-6EAD1B52C7B1}"/>
    <cellStyle name="20% - Énfasis3 2 2 2 5 3" xfId="4970" xr:uid="{94014569-B0B2-484B-ADD6-3F070A694BA1}"/>
    <cellStyle name="20% - Énfasis3 2 2 2 5 3 2" xfId="12691" xr:uid="{B25838FF-7E73-4C2C-90E1-44E015C83F7F}"/>
    <cellStyle name="20% - Énfasis3 2 2 2 5 3 2 2" xfId="28133" xr:uid="{033E3632-6BE4-4637-BA9D-9EC08B9EBEEF}"/>
    <cellStyle name="20% - Énfasis3 2 2 2 5 3 2 2 2" xfId="59017" xr:uid="{F39EC558-A977-4836-9A5D-E69A348148FC}"/>
    <cellStyle name="20% - Énfasis3 2 2 2 5 3 2 3" xfId="43575" xr:uid="{2AC25200-E971-46DB-8819-F1AFE09A2A40}"/>
    <cellStyle name="20% - Énfasis3 2 2 2 5 3 3" xfId="20412" xr:uid="{1CBA4B4F-EF3D-4E17-8ACD-32AEF52CF638}"/>
    <cellStyle name="20% - Énfasis3 2 2 2 5 3 3 2" xfId="51296" xr:uid="{E458DF1A-E318-47B9-947E-BC956E66BC07}"/>
    <cellStyle name="20% - Énfasis3 2 2 2 5 3 4" xfId="35854" xr:uid="{D77FE197-D599-476D-899A-F7E09D6084B1}"/>
    <cellStyle name="20% - Énfasis3 2 2 2 5 4" xfId="8831" xr:uid="{7ED81094-A2C9-4766-A415-34FDEC9825C0}"/>
    <cellStyle name="20% - Énfasis3 2 2 2 5 4 2" xfId="24273" xr:uid="{B711B7C2-A700-4E8F-A209-47B13AD2F45A}"/>
    <cellStyle name="20% - Énfasis3 2 2 2 5 4 2 2" xfId="55157" xr:uid="{AB8ACE0F-0133-4E76-BB3E-C0FC62464D4E}"/>
    <cellStyle name="20% - Énfasis3 2 2 2 5 4 3" xfId="39715" xr:uid="{0AFEDAB5-C160-43E4-9DB1-99345A25E497}"/>
    <cellStyle name="20% - Énfasis3 2 2 2 5 5" xfId="16552" xr:uid="{BFDF42F7-F288-4442-B94D-FA70244AD978}"/>
    <cellStyle name="20% - Énfasis3 2 2 2 5 5 2" xfId="47436" xr:uid="{D27C3BFC-3AC2-4F3D-9B7D-436084A4068E}"/>
    <cellStyle name="20% - Énfasis3 2 2 2 5 6" xfId="31994" xr:uid="{CFEB4CB5-E2EC-4CEF-9E4D-B56C90EA655A}"/>
    <cellStyle name="20% - Énfasis3 2 2 2 6" xfId="2075" xr:uid="{5AF43391-8309-44A7-B9B0-B9D7CAB49C5C}"/>
    <cellStyle name="20% - Énfasis3 2 2 2 6 2" xfId="5935" xr:uid="{7DCF0A35-38E2-4517-9244-4274D6B03AAA}"/>
    <cellStyle name="20% - Énfasis3 2 2 2 6 2 2" xfId="13656" xr:uid="{9A935F25-0345-488F-9BEF-7324711BDA46}"/>
    <cellStyle name="20% - Énfasis3 2 2 2 6 2 2 2" xfId="29098" xr:uid="{97317A7F-87C4-4506-9D21-DDFE3E71AF85}"/>
    <cellStyle name="20% - Énfasis3 2 2 2 6 2 2 2 2" xfId="59982" xr:uid="{A561DCAA-C85C-4CC4-BCCA-4D6EE493E5D8}"/>
    <cellStyle name="20% - Énfasis3 2 2 2 6 2 2 3" xfId="44540" xr:uid="{728B76BA-66E2-4B1D-90E4-1E054FAAC127}"/>
    <cellStyle name="20% - Énfasis3 2 2 2 6 2 3" xfId="21377" xr:uid="{13F80746-24ED-42BE-990E-B9100E4CAF18}"/>
    <cellStyle name="20% - Énfasis3 2 2 2 6 2 3 2" xfId="52261" xr:uid="{A1F01D9B-BB97-4E35-A5CB-B2CC1B8E5E35}"/>
    <cellStyle name="20% - Énfasis3 2 2 2 6 2 4" xfId="36819" xr:uid="{275F1BF0-64EF-4B81-AEA6-6C93F41AED80}"/>
    <cellStyle name="20% - Énfasis3 2 2 2 6 3" xfId="9796" xr:uid="{D04B9E1F-F8D0-4DCC-AB6C-CE002EC6BD6C}"/>
    <cellStyle name="20% - Énfasis3 2 2 2 6 3 2" xfId="25238" xr:uid="{FA500B5C-2020-47D4-88D7-FEBBD1C3BC38}"/>
    <cellStyle name="20% - Énfasis3 2 2 2 6 3 2 2" xfId="56122" xr:uid="{18E1AB2C-F7CF-4EA2-858B-3F5F90990766}"/>
    <cellStyle name="20% - Énfasis3 2 2 2 6 3 3" xfId="40680" xr:uid="{70C5AF4E-92D0-460A-913D-D918C0F2C4D5}"/>
    <cellStyle name="20% - Énfasis3 2 2 2 6 4" xfId="17517" xr:uid="{115FCB57-ADBE-4D3B-B994-55C86AE4125B}"/>
    <cellStyle name="20% - Énfasis3 2 2 2 6 4 2" xfId="48401" xr:uid="{E73AC827-3DF4-4325-AEE3-152A639348CD}"/>
    <cellStyle name="20% - Énfasis3 2 2 2 6 5" xfId="32959" xr:uid="{321ED4F1-B275-4A66-904C-3424C1844B23}"/>
    <cellStyle name="20% - Énfasis3 2 2 2 7" xfId="4005" xr:uid="{06CF45B8-89FC-42E8-A1A1-C2619198013F}"/>
    <cellStyle name="20% - Énfasis3 2 2 2 7 2" xfId="11726" xr:uid="{F7C36AA4-AE3D-4561-A0E0-2C7850B79448}"/>
    <cellStyle name="20% - Énfasis3 2 2 2 7 2 2" xfId="27168" xr:uid="{A8C27738-44E3-4A59-801F-04CDC9D17CC1}"/>
    <cellStyle name="20% - Énfasis3 2 2 2 7 2 2 2" xfId="58052" xr:uid="{28D55BCC-614C-4410-8059-60254DFB7FCB}"/>
    <cellStyle name="20% - Énfasis3 2 2 2 7 2 3" xfId="42610" xr:uid="{0CEDC157-4F0C-4E3B-AD0B-D6FA6A157329}"/>
    <cellStyle name="20% - Énfasis3 2 2 2 7 3" xfId="19447" xr:uid="{BE5A953E-0697-477B-870C-AED0021F3AED}"/>
    <cellStyle name="20% - Énfasis3 2 2 2 7 3 2" xfId="50331" xr:uid="{97E7A319-11E0-4390-B3B7-9664CBDE60B6}"/>
    <cellStyle name="20% - Énfasis3 2 2 2 7 4" xfId="34889" xr:uid="{2089617E-47BC-4E5F-BF00-C7091B48AD0D}"/>
    <cellStyle name="20% - Énfasis3 2 2 2 8" xfId="7866" xr:uid="{8C1ED482-8325-4F49-A5CE-555AA85D05E3}"/>
    <cellStyle name="20% - Énfasis3 2 2 2 8 2" xfId="23308" xr:uid="{C135F97C-CC75-481C-96BA-45EC2440C311}"/>
    <cellStyle name="20% - Énfasis3 2 2 2 8 2 2" xfId="54192" xr:uid="{5F1C481E-D3A1-47A6-9BD9-980DE3C484A1}"/>
    <cellStyle name="20% - Énfasis3 2 2 2 8 3" xfId="38750" xr:uid="{AF8F29F7-9D6D-4E4A-A1E9-069D2E64910C}"/>
    <cellStyle name="20% - Énfasis3 2 2 2 9" xfId="15587" xr:uid="{E167C762-63F9-402C-97AB-C5B78C55E132}"/>
    <cellStyle name="20% - Énfasis3 2 2 2 9 2" xfId="46471" xr:uid="{03D48B03-935D-4BCF-8483-4051FDCAFBE0}"/>
    <cellStyle name="20% - Énfasis3 2 2 3" xfId="67" xr:uid="{8A6173A4-F2AB-4000-A705-62F53F2F48BE}"/>
    <cellStyle name="20% - Énfasis3 2 2 3 10" xfId="31030" xr:uid="{CCFE97BE-491C-4565-9CC7-EC378630EFE7}"/>
    <cellStyle name="20% - Énfasis3 2 2 3 2" xfId="351" xr:uid="{48C2D1C8-DCDB-498F-A54D-9B7E90F5BF04}"/>
    <cellStyle name="20% - Énfasis3 2 2 3 2 2" xfId="594" xr:uid="{C91C80F5-101F-4EA7-907A-437E39605BDC}"/>
    <cellStyle name="20% - Énfasis3 2 2 3 2 2 2" xfId="1077" xr:uid="{2286E394-70EC-481E-90CF-44DED7CECC52}"/>
    <cellStyle name="20% - Énfasis3 2 2 3 2 2 2 2" xfId="2042" xr:uid="{AC10854D-291B-4544-AA6D-1381D0D36F22}"/>
    <cellStyle name="20% - Énfasis3 2 2 3 2 2 2 2 2" xfId="3972" xr:uid="{DFDA2E31-21B7-4DEF-8ACC-87CC670517F8}"/>
    <cellStyle name="20% - Énfasis3 2 2 3 2 2 2 2 2 2" xfId="7832" xr:uid="{946BF850-A657-48F9-9552-9289C9E26132}"/>
    <cellStyle name="20% - Énfasis3 2 2 3 2 2 2 2 2 2 2" xfId="15553" xr:uid="{6084C067-48C1-43E8-8686-907958CCAA68}"/>
    <cellStyle name="20% - Énfasis3 2 2 3 2 2 2 2 2 2 2 2" xfId="30995" xr:uid="{3D13E651-C0EA-4542-B68B-6C1A0352247F}"/>
    <cellStyle name="20% - Énfasis3 2 2 3 2 2 2 2 2 2 2 2 2" xfId="61879" xr:uid="{B589C75C-1CDC-4D6E-8C97-5B89B2674F65}"/>
    <cellStyle name="20% - Énfasis3 2 2 3 2 2 2 2 2 2 2 3" xfId="46437" xr:uid="{D02B2269-9817-4930-B1B2-AF580A894B75}"/>
    <cellStyle name="20% - Énfasis3 2 2 3 2 2 2 2 2 2 3" xfId="23274" xr:uid="{07F316EA-1ACF-4164-A6CA-DC8C98D1935F}"/>
    <cellStyle name="20% - Énfasis3 2 2 3 2 2 2 2 2 2 3 2" xfId="54158" xr:uid="{65BCDFE9-8062-4DF8-B153-E4EC4290E078}"/>
    <cellStyle name="20% - Énfasis3 2 2 3 2 2 2 2 2 2 4" xfId="38716" xr:uid="{FA86C506-446B-4DC8-B2EE-AC872C2AE3D5}"/>
    <cellStyle name="20% - Énfasis3 2 2 3 2 2 2 2 2 3" xfId="11693" xr:uid="{428DC7B5-9BDE-42A8-AF04-AEC655745C78}"/>
    <cellStyle name="20% - Énfasis3 2 2 3 2 2 2 2 2 3 2" xfId="27135" xr:uid="{A2B86975-7996-4293-94C5-89D8E75ACB84}"/>
    <cellStyle name="20% - Énfasis3 2 2 3 2 2 2 2 2 3 2 2" xfId="58019" xr:uid="{991E639B-808A-4C25-B8C3-823BDFAA876B}"/>
    <cellStyle name="20% - Énfasis3 2 2 3 2 2 2 2 2 3 3" xfId="42577" xr:uid="{C5EE2A49-F8A3-4554-A722-D916A6F31E31}"/>
    <cellStyle name="20% - Énfasis3 2 2 3 2 2 2 2 2 4" xfId="19414" xr:uid="{B101876A-C2AB-46F6-8869-9B863CDA3697}"/>
    <cellStyle name="20% - Énfasis3 2 2 3 2 2 2 2 2 4 2" xfId="50298" xr:uid="{1256C722-7FA9-4ED6-8B24-33FF86255D8E}"/>
    <cellStyle name="20% - Énfasis3 2 2 3 2 2 2 2 2 5" xfId="34856" xr:uid="{99CFB7C8-D2CA-43C9-8076-16238A091D7E}"/>
    <cellStyle name="20% - Énfasis3 2 2 3 2 2 2 2 3" xfId="5902" xr:uid="{91C836B4-3760-4272-A2F0-3B65C48E7312}"/>
    <cellStyle name="20% - Énfasis3 2 2 3 2 2 2 2 3 2" xfId="13623" xr:uid="{F54B5FAF-A08E-48E4-9B57-989EE244B39C}"/>
    <cellStyle name="20% - Énfasis3 2 2 3 2 2 2 2 3 2 2" xfId="29065" xr:uid="{CA38B704-7245-47A7-9A5F-BADF591913F8}"/>
    <cellStyle name="20% - Énfasis3 2 2 3 2 2 2 2 3 2 2 2" xfId="59949" xr:uid="{C99736FE-6B86-468F-8FC2-D6F0698E8E59}"/>
    <cellStyle name="20% - Énfasis3 2 2 3 2 2 2 2 3 2 3" xfId="44507" xr:uid="{0251B3FF-7045-41B6-B2F8-747FA40EA569}"/>
    <cellStyle name="20% - Énfasis3 2 2 3 2 2 2 2 3 3" xfId="21344" xr:uid="{595F3930-46FC-43D0-9C00-A750FEA0B597}"/>
    <cellStyle name="20% - Énfasis3 2 2 3 2 2 2 2 3 3 2" xfId="52228" xr:uid="{C8355B39-DB74-4A35-97F5-44667215FB35}"/>
    <cellStyle name="20% - Énfasis3 2 2 3 2 2 2 2 3 4" xfId="36786" xr:uid="{34C8BFB6-073F-435C-9314-9D0A8B5F74D6}"/>
    <cellStyle name="20% - Énfasis3 2 2 3 2 2 2 2 4" xfId="9763" xr:uid="{BF3E6B00-5AE2-4174-B8B1-D61929713D7B}"/>
    <cellStyle name="20% - Énfasis3 2 2 3 2 2 2 2 4 2" xfId="25205" xr:uid="{F5B262F7-7312-4BF1-B255-32269D7BC05D}"/>
    <cellStyle name="20% - Énfasis3 2 2 3 2 2 2 2 4 2 2" xfId="56089" xr:uid="{22C09A57-9C58-4992-B37E-E47E44A7E849}"/>
    <cellStyle name="20% - Énfasis3 2 2 3 2 2 2 2 4 3" xfId="40647" xr:uid="{D353EA51-7254-41D6-B313-54036BA89390}"/>
    <cellStyle name="20% - Énfasis3 2 2 3 2 2 2 2 5" xfId="17484" xr:uid="{9A7D85F4-5578-467C-8063-9D74CB86B23A}"/>
    <cellStyle name="20% - Énfasis3 2 2 3 2 2 2 2 5 2" xfId="48368" xr:uid="{E75DB451-2C80-41CB-8D78-A1C82AAB01C1}"/>
    <cellStyle name="20% - Énfasis3 2 2 3 2 2 2 2 6" xfId="32926" xr:uid="{3791400D-D596-4B93-B06F-7757131602DF}"/>
    <cellStyle name="20% - Énfasis3 2 2 3 2 2 2 3" xfId="3007" xr:uid="{A75E260B-B8E8-49C1-AD56-7DF531492591}"/>
    <cellStyle name="20% - Énfasis3 2 2 3 2 2 2 3 2" xfId="6867" xr:uid="{403E3DA0-F71A-454E-9F65-B90A3498E48E}"/>
    <cellStyle name="20% - Énfasis3 2 2 3 2 2 2 3 2 2" xfId="14588" xr:uid="{C0F81A31-4E2E-482A-866D-030AAB458DCE}"/>
    <cellStyle name="20% - Énfasis3 2 2 3 2 2 2 3 2 2 2" xfId="30030" xr:uid="{75B1FD1C-57E1-42CF-8BCF-1548E8D4998E}"/>
    <cellStyle name="20% - Énfasis3 2 2 3 2 2 2 3 2 2 2 2" xfId="60914" xr:uid="{7B36AE40-3533-4FDF-BF02-50DD2E0BBF86}"/>
    <cellStyle name="20% - Énfasis3 2 2 3 2 2 2 3 2 2 3" xfId="45472" xr:uid="{21FD89DA-A581-420E-A41E-0F0AD06399E6}"/>
    <cellStyle name="20% - Énfasis3 2 2 3 2 2 2 3 2 3" xfId="22309" xr:uid="{E2086ABD-786A-40D2-A690-BF0EA40B5F06}"/>
    <cellStyle name="20% - Énfasis3 2 2 3 2 2 2 3 2 3 2" xfId="53193" xr:uid="{A0F6B6F4-85BD-4BC6-96E8-71818C212CF5}"/>
    <cellStyle name="20% - Énfasis3 2 2 3 2 2 2 3 2 4" xfId="37751" xr:uid="{6FE53631-8A1E-4572-B83E-03A6C34AC1BB}"/>
    <cellStyle name="20% - Énfasis3 2 2 3 2 2 2 3 3" xfId="10728" xr:uid="{6C7CA923-E9CE-47C3-A914-F34F1878B652}"/>
    <cellStyle name="20% - Énfasis3 2 2 3 2 2 2 3 3 2" xfId="26170" xr:uid="{A70DF0F2-900F-4727-AF71-E23427495E05}"/>
    <cellStyle name="20% - Énfasis3 2 2 3 2 2 2 3 3 2 2" xfId="57054" xr:uid="{9579CCDB-16F5-4439-9A6C-097B87B708E2}"/>
    <cellStyle name="20% - Énfasis3 2 2 3 2 2 2 3 3 3" xfId="41612" xr:uid="{B5DED673-4A02-49B4-AE5C-C8E4584F98FF}"/>
    <cellStyle name="20% - Énfasis3 2 2 3 2 2 2 3 4" xfId="18449" xr:uid="{BB70118F-F9E2-4B6B-AF46-92EF2DFFDC13}"/>
    <cellStyle name="20% - Énfasis3 2 2 3 2 2 2 3 4 2" xfId="49333" xr:uid="{64872D6D-B38C-4327-9014-53FC55134AD3}"/>
    <cellStyle name="20% - Énfasis3 2 2 3 2 2 2 3 5" xfId="33891" xr:uid="{07153D9A-3D42-4AD5-A356-ED313ADC3998}"/>
    <cellStyle name="20% - Énfasis3 2 2 3 2 2 2 4" xfId="4937" xr:uid="{BB4B0218-9CE7-4298-B8C5-DF5E3B4DC413}"/>
    <cellStyle name="20% - Énfasis3 2 2 3 2 2 2 4 2" xfId="12658" xr:uid="{DA96F7B3-FFE3-4B81-910D-DDB024D6D6D8}"/>
    <cellStyle name="20% - Énfasis3 2 2 3 2 2 2 4 2 2" xfId="28100" xr:uid="{C3A8A8AF-C800-45F2-8F18-BE64FC417E93}"/>
    <cellStyle name="20% - Énfasis3 2 2 3 2 2 2 4 2 2 2" xfId="58984" xr:uid="{0E538DC6-6DDA-4AE6-897B-3B6E1F081972}"/>
    <cellStyle name="20% - Énfasis3 2 2 3 2 2 2 4 2 3" xfId="43542" xr:uid="{24499585-FA3C-4E1A-AD40-D668C16B76E9}"/>
    <cellStyle name="20% - Énfasis3 2 2 3 2 2 2 4 3" xfId="20379" xr:uid="{32C7A284-3827-4497-857C-2C2D2A6EFC54}"/>
    <cellStyle name="20% - Énfasis3 2 2 3 2 2 2 4 3 2" xfId="51263" xr:uid="{B166AD09-0702-439B-BF81-9C3B242200FE}"/>
    <cellStyle name="20% - Énfasis3 2 2 3 2 2 2 4 4" xfId="35821" xr:uid="{66237281-FD83-4221-A3A9-374B793F82ED}"/>
    <cellStyle name="20% - Énfasis3 2 2 3 2 2 2 5" xfId="8798" xr:uid="{41974EAF-FDD9-4330-B235-B5DE3A78C6D3}"/>
    <cellStyle name="20% - Énfasis3 2 2 3 2 2 2 5 2" xfId="24240" xr:uid="{94AF0DE9-D4C8-4AB7-900F-458A09F63930}"/>
    <cellStyle name="20% - Énfasis3 2 2 3 2 2 2 5 2 2" xfId="55124" xr:uid="{2727CCC1-C8BC-461B-86D9-16AAA76B24AC}"/>
    <cellStyle name="20% - Énfasis3 2 2 3 2 2 2 5 3" xfId="39682" xr:uid="{1E16F4BF-54F4-47DC-84A2-11B50882E458}"/>
    <cellStyle name="20% - Énfasis3 2 2 3 2 2 2 6" xfId="16519" xr:uid="{6F498FF3-48FE-4DAE-823D-4F2F1F22537C}"/>
    <cellStyle name="20% - Énfasis3 2 2 3 2 2 2 6 2" xfId="47403" xr:uid="{74248895-2E97-4963-BAE3-28F00BC401D7}"/>
    <cellStyle name="20% - Énfasis3 2 2 3 2 2 2 7" xfId="31961" xr:uid="{F0DDED5E-FE8D-41D7-A206-C9AE010DADFE}"/>
    <cellStyle name="20% - Énfasis3 2 2 3 2 2 3" xfId="1559" xr:uid="{CE4054BF-AE22-428D-A570-523266CDA53C}"/>
    <cellStyle name="20% - Énfasis3 2 2 3 2 2 3 2" xfId="3489" xr:uid="{7800E5E8-C569-4499-9D5C-2D527B269938}"/>
    <cellStyle name="20% - Énfasis3 2 2 3 2 2 3 2 2" xfId="7349" xr:uid="{8234D280-A27C-4BD1-AEC3-CA4BBC3C717E}"/>
    <cellStyle name="20% - Énfasis3 2 2 3 2 2 3 2 2 2" xfId="15070" xr:uid="{95A1FEC3-361B-45EE-A22A-C43B2414E862}"/>
    <cellStyle name="20% - Énfasis3 2 2 3 2 2 3 2 2 2 2" xfId="30512" xr:uid="{2628AAD9-E1B2-4C89-96CA-3E303885011B}"/>
    <cellStyle name="20% - Énfasis3 2 2 3 2 2 3 2 2 2 2 2" xfId="61396" xr:uid="{67D7B87B-A29B-4532-BC62-A8D98E175E2B}"/>
    <cellStyle name="20% - Énfasis3 2 2 3 2 2 3 2 2 2 3" xfId="45954" xr:uid="{F0730A84-5B7C-4C7E-B1CA-0FEC98903101}"/>
    <cellStyle name="20% - Énfasis3 2 2 3 2 2 3 2 2 3" xfId="22791" xr:uid="{FB9D0BC4-FB9D-4345-9B75-C986E1EFD1AE}"/>
    <cellStyle name="20% - Énfasis3 2 2 3 2 2 3 2 2 3 2" xfId="53675" xr:uid="{4095AD44-4666-4585-925D-8D37CCB4B0DA}"/>
    <cellStyle name="20% - Énfasis3 2 2 3 2 2 3 2 2 4" xfId="38233" xr:uid="{8B96DE55-C80D-47A7-A5E8-E35CFF73C0AF}"/>
    <cellStyle name="20% - Énfasis3 2 2 3 2 2 3 2 3" xfId="11210" xr:uid="{9B26182F-D42C-4956-BF55-ADE390B53783}"/>
    <cellStyle name="20% - Énfasis3 2 2 3 2 2 3 2 3 2" xfId="26652" xr:uid="{573BFF99-6067-4967-9F40-40233DC29619}"/>
    <cellStyle name="20% - Énfasis3 2 2 3 2 2 3 2 3 2 2" xfId="57536" xr:uid="{61477081-BF38-43ED-B14B-AA0CA6995243}"/>
    <cellStyle name="20% - Énfasis3 2 2 3 2 2 3 2 3 3" xfId="42094" xr:uid="{3C18AFB6-A31F-401B-BF63-38D961019132}"/>
    <cellStyle name="20% - Énfasis3 2 2 3 2 2 3 2 4" xfId="18931" xr:uid="{10F13AC7-C39F-4C16-A21E-29718615CAA7}"/>
    <cellStyle name="20% - Énfasis3 2 2 3 2 2 3 2 4 2" xfId="49815" xr:uid="{58DC9C99-D97B-46E0-AD27-4CD3024DD627}"/>
    <cellStyle name="20% - Énfasis3 2 2 3 2 2 3 2 5" xfId="34373" xr:uid="{DFCD68E9-07D0-4C83-8969-ED40E5316FF5}"/>
    <cellStyle name="20% - Énfasis3 2 2 3 2 2 3 3" xfId="5419" xr:uid="{656AFF1D-6A46-4771-95F9-39C75A63BD32}"/>
    <cellStyle name="20% - Énfasis3 2 2 3 2 2 3 3 2" xfId="13140" xr:uid="{DA0AB379-925D-4E8E-ABC6-321898FCAB27}"/>
    <cellStyle name="20% - Énfasis3 2 2 3 2 2 3 3 2 2" xfId="28582" xr:uid="{4C009743-4B30-416C-AB2C-ED898C709F16}"/>
    <cellStyle name="20% - Énfasis3 2 2 3 2 2 3 3 2 2 2" xfId="59466" xr:uid="{56596FDF-7A4D-4950-9F6D-F13EB38EA23D}"/>
    <cellStyle name="20% - Énfasis3 2 2 3 2 2 3 3 2 3" xfId="44024" xr:uid="{93B63475-D09A-4980-808D-BEB7490C0809}"/>
    <cellStyle name="20% - Énfasis3 2 2 3 2 2 3 3 3" xfId="20861" xr:uid="{32252F3C-885D-486A-84C3-5DBAD5E44FC9}"/>
    <cellStyle name="20% - Énfasis3 2 2 3 2 2 3 3 3 2" xfId="51745" xr:uid="{C3B54A2B-C36C-4DAF-81B4-CFCA5C95B8AB}"/>
    <cellStyle name="20% - Énfasis3 2 2 3 2 2 3 3 4" xfId="36303" xr:uid="{858104CC-821B-4812-91DA-72CF2F24AA0D}"/>
    <cellStyle name="20% - Énfasis3 2 2 3 2 2 3 4" xfId="9280" xr:uid="{49DD1C64-F9B7-439F-9593-5C0DDEA4E998}"/>
    <cellStyle name="20% - Énfasis3 2 2 3 2 2 3 4 2" xfId="24722" xr:uid="{104FFA1B-3D71-4C1C-9D30-C32959F5673D}"/>
    <cellStyle name="20% - Énfasis3 2 2 3 2 2 3 4 2 2" xfId="55606" xr:uid="{088A6CD4-2CF5-4A3C-AA0D-0571D6F1EB26}"/>
    <cellStyle name="20% - Énfasis3 2 2 3 2 2 3 4 3" xfId="40164" xr:uid="{8DC68C17-1259-4876-9859-29936C81357B}"/>
    <cellStyle name="20% - Énfasis3 2 2 3 2 2 3 5" xfId="17001" xr:uid="{8A06EACC-28DB-4C88-B698-B57E44C1D903}"/>
    <cellStyle name="20% - Énfasis3 2 2 3 2 2 3 5 2" xfId="47885" xr:uid="{229E777D-48C3-4800-A89D-A9AE210F754D}"/>
    <cellStyle name="20% - Énfasis3 2 2 3 2 2 3 6" xfId="32443" xr:uid="{25C03331-5863-4449-BEDF-D23F7E7C7622}"/>
    <cellStyle name="20% - Énfasis3 2 2 3 2 2 4" xfId="2524" xr:uid="{7E028537-F5E3-4DAE-B484-055B29F388CC}"/>
    <cellStyle name="20% - Énfasis3 2 2 3 2 2 4 2" xfId="6384" xr:uid="{5A935636-01E4-45B1-80DB-C34555B3DFCF}"/>
    <cellStyle name="20% - Énfasis3 2 2 3 2 2 4 2 2" xfId="14105" xr:uid="{38AC7A37-DE91-42B4-BCA2-668983DD86F1}"/>
    <cellStyle name="20% - Énfasis3 2 2 3 2 2 4 2 2 2" xfId="29547" xr:uid="{5D762514-1BD5-42BE-A81C-2437E425A723}"/>
    <cellStyle name="20% - Énfasis3 2 2 3 2 2 4 2 2 2 2" xfId="60431" xr:uid="{052423D7-D698-4BA1-8BA8-CF6758E72B2E}"/>
    <cellStyle name="20% - Énfasis3 2 2 3 2 2 4 2 2 3" xfId="44989" xr:uid="{F1311760-57D0-40CD-BD0C-F7396B912233}"/>
    <cellStyle name="20% - Énfasis3 2 2 3 2 2 4 2 3" xfId="21826" xr:uid="{82FAD0C5-2EFF-4ECE-96A6-D8CD026A67F0}"/>
    <cellStyle name="20% - Énfasis3 2 2 3 2 2 4 2 3 2" xfId="52710" xr:uid="{0AD9201C-64D0-4741-8131-4D14CA50853F}"/>
    <cellStyle name="20% - Énfasis3 2 2 3 2 2 4 2 4" xfId="37268" xr:uid="{8F9C1B10-8471-4CBB-99BF-F32F207D070C}"/>
    <cellStyle name="20% - Énfasis3 2 2 3 2 2 4 3" xfId="10245" xr:uid="{E794232F-C507-43DC-89D3-94EA506A2959}"/>
    <cellStyle name="20% - Énfasis3 2 2 3 2 2 4 3 2" xfId="25687" xr:uid="{5635C46F-BE9D-4CCA-A17E-7570D2886FFB}"/>
    <cellStyle name="20% - Énfasis3 2 2 3 2 2 4 3 2 2" xfId="56571" xr:uid="{92025CA3-9221-4760-AEC8-1712C04DF890}"/>
    <cellStyle name="20% - Énfasis3 2 2 3 2 2 4 3 3" xfId="41129" xr:uid="{41D9B127-EC5D-430E-9D7C-5DFD9A0169F5}"/>
    <cellStyle name="20% - Énfasis3 2 2 3 2 2 4 4" xfId="17966" xr:uid="{FBDD8FB7-C306-4348-B2A9-C5EBB6D1A211}"/>
    <cellStyle name="20% - Énfasis3 2 2 3 2 2 4 4 2" xfId="48850" xr:uid="{158C2D32-25EE-4CDC-B2A1-F18AA854BD15}"/>
    <cellStyle name="20% - Énfasis3 2 2 3 2 2 4 5" xfId="33408" xr:uid="{803044FB-BA2D-4D5F-9CAD-4009CACE17F6}"/>
    <cellStyle name="20% - Énfasis3 2 2 3 2 2 5" xfId="4454" xr:uid="{E1F33853-F818-462F-83E9-7393CE9A3180}"/>
    <cellStyle name="20% - Énfasis3 2 2 3 2 2 5 2" xfId="12175" xr:uid="{CA6376A3-9A1D-4C60-8F83-C2B9F2E2FE84}"/>
    <cellStyle name="20% - Énfasis3 2 2 3 2 2 5 2 2" xfId="27617" xr:uid="{6A81DFEB-A74F-48ED-947D-4DA2FD1B380C}"/>
    <cellStyle name="20% - Énfasis3 2 2 3 2 2 5 2 2 2" xfId="58501" xr:uid="{DE35C92B-7026-4D04-B488-3B75587AF035}"/>
    <cellStyle name="20% - Énfasis3 2 2 3 2 2 5 2 3" xfId="43059" xr:uid="{5932A763-271A-4B6E-A390-3F7AE887435B}"/>
    <cellStyle name="20% - Énfasis3 2 2 3 2 2 5 3" xfId="19896" xr:uid="{145857C9-613E-47CD-A508-FDD29406F52B}"/>
    <cellStyle name="20% - Énfasis3 2 2 3 2 2 5 3 2" xfId="50780" xr:uid="{CAFA245C-7DB0-40FA-AAEC-D252D789D025}"/>
    <cellStyle name="20% - Énfasis3 2 2 3 2 2 5 4" xfId="35338" xr:uid="{4427C9AF-C9E2-4922-965D-BEC45CB488EB}"/>
    <cellStyle name="20% - Énfasis3 2 2 3 2 2 6" xfId="8315" xr:uid="{4D9A8F4C-4CBE-48AB-98A5-8DDBE4769F35}"/>
    <cellStyle name="20% - Énfasis3 2 2 3 2 2 6 2" xfId="23757" xr:uid="{1EFE9436-62B5-4299-99B2-8187D4B9B6F8}"/>
    <cellStyle name="20% - Énfasis3 2 2 3 2 2 6 2 2" xfId="54641" xr:uid="{63DE7AF0-197B-4F22-AD3A-E4E4879BCF39}"/>
    <cellStyle name="20% - Énfasis3 2 2 3 2 2 6 3" xfId="39199" xr:uid="{64287847-9570-4228-BB27-83A0098AF461}"/>
    <cellStyle name="20% - Énfasis3 2 2 3 2 2 7" xfId="16036" xr:uid="{53872E5C-3CD4-412C-B75F-3C1893D6220C}"/>
    <cellStyle name="20% - Énfasis3 2 2 3 2 2 7 2" xfId="46920" xr:uid="{1348CAE8-49E2-4A82-99EA-28AE4165135E}"/>
    <cellStyle name="20% - Énfasis3 2 2 3 2 2 8" xfId="31478" xr:uid="{F5DEBB71-53B3-49C7-9104-4A11B5D0D563}"/>
    <cellStyle name="20% - Énfasis3 2 2 3 2 3" xfId="836" xr:uid="{A8B9A17A-7779-4A0C-8255-B318B0774906}"/>
    <cellStyle name="20% - Énfasis3 2 2 3 2 3 2" xfId="1801" xr:uid="{849EF2AD-E3CF-4560-8F47-E3A6287F4EAC}"/>
    <cellStyle name="20% - Énfasis3 2 2 3 2 3 2 2" xfId="3731" xr:uid="{859AE229-0049-4F1C-BFE9-7ADF13C4A5EF}"/>
    <cellStyle name="20% - Énfasis3 2 2 3 2 3 2 2 2" xfId="7591" xr:uid="{54A26E2C-320A-43A5-A2C6-48CC94C5C1BD}"/>
    <cellStyle name="20% - Énfasis3 2 2 3 2 3 2 2 2 2" xfId="15312" xr:uid="{71F662C0-7C51-4CB7-BE26-5D4480D5155A}"/>
    <cellStyle name="20% - Énfasis3 2 2 3 2 3 2 2 2 2 2" xfId="30754" xr:uid="{D272B26A-7688-4611-9099-816F0F68FA1A}"/>
    <cellStyle name="20% - Énfasis3 2 2 3 2 3 2 2 2 2 2 2" xfId="61638" xr:uid="{9DAD5308-AC01-45A3-A06F-45BE521270C2}"/>
    <cellStyle name="20% - Énfasis3 2 2 3 2 3 2 2 2 2 3" xfId="46196" xr:uid="{5D8599E8-7C9A-404B-9C4F-4E6298BD4777}"/>
    <cellStyle name="20% - Énfasis3 2 2 3 2 3 2 2 2 3" xfId="23033" xr:uid="{858355B3-15A2-4CC3-90B8-E373AF1AEEE3}"/>
    <cellStyle name="20% - Énfasis3 2 2 3 2 3 2 2 2 3 2" xfId="53917" xr:uid="{38574167-795F-44F4-96ED-3123B855C822}"/>
    <cellStyle name="20% - Énfasis3 2 2 3 2 3 2 2 2 4" xfId="38475" xr:uid="{FC26A41A-72F6-4F4A-895D-E8B2E80F7472}"/>
    <cellStyle name="20% - Énfasis3 2 2 3 2 3 2 2 3" xfId="11452" xr:uid="{431A5304-14F7-4173-958E-AC8CBEDBDE1B}"/>
    <cellStyle name="20% - Énfasis3 2 2 3 2 3 2 2 3 2" xfId="26894" xr:uid="{AED9CA09-48BE-4170-9019-C373CE6FA3E6}"/>
    <cellStyle name="20% - Énfasis3 2 2 3 2 3 2 2 3 2 2" xfId="57778" xr:uid="{49805664-298F-40E1-98E0-F7605B89FB2B}"/>
    <cellStyle name="20% - Énfasis3 2 2 3 2 3 2 2 3 3" xfId="42336" xr:uid="{11AF6E3D-EE88-41ED-8DAF-7F50472B81FA}"/>
    <cellStyle name="20% - Énfasis3 2 2 3 2 3 2 2 4" xfId="19173" xr:uid="{4919AA72-B35E-4BB4-8DF6-151B015C0B97}"/>
    <cellStyle name="20% - Énfasis3 2 2 3 2 3 2 2 4 2" xfId="50057" xr:uid="{519502EF-F7D9-4BD4-BF0E-921B8B5AF9CA}"/>
    <cellStyle name="20% - Énfasis3 2 2 3 2 3 2 2 5" xfId="34615" xr:uid="{B85EC523-DA71-404E-BE37-01A0C0F0B969}"/>
    <cellStyle name="20% - Énfasis3 2 2 3 2 3 2 3" xfId="5661" xr:uid="{FA50CDCD-62D7-4E21-99B9-EA19BA4EE7EB}"/>
    <cellStyle name="20% - Énfasis3 2 2 3 2 3 2 3 2" xfId="13382" xr:uid="{FB73079D-5BAC-4125-83CC-A8F03C337739}"/>
    <cellStyle name="20% - Énfasis3 2 2 3 2 3 2 3 2 2" xfId="28824" xr:uid="{202EBD62-5AF5-4DF0-8316-359FA03D888C}"/>
    <cellStyle name="20% - Énfasis3 2 2 3 2 3 2 3 2 2 2" xfId="59708" xr:uid="{7EE8632A-8BA3-49AC-97D8-FB8F4368E573}"/>
    <cellStyle name="20% - Énfasis3 2 2 3 2 3 2 3 2 3" xfId="44266" xr:uid="{31942303-C327-43E8-9D99-F3C75D5EABEC}"/>
    <cellStyle name="20% - Énfasis3 2 2 3 2 3 2 3 3" xfId="21103" xr:uid="{9CAD7524-AA8F-468A-827F-C0044B29979B}"/>
    <cellStyle name="20% - Énfasis3 2 2 3 2 3 2 3 3 2" xfId="51987" xr:uid="{2C7B8E84-AB44-42D3-B092-F1CAA6479B4B}"/>
    <cellStyle name="20% - Énfasis3 2 2 3 2 3 2 3 4" xfId="36545" xr:uid="{33033F92-0640-4D48-8A98-BFED66D4972E}"/>
    <cellStyle name="20% - Énfasis3 2 2 3 2 3 2 4" xfId="9522" xr:uid="{D50F9D25-E590-4B42-BB7C-FD6D64FC468B}"/>
    <cellStyle name="20% - Énfasis3 2 2 3 2 3 2 4 2" xfId="24964" xr:uid="{5D64D036-0773-4CB1-8A1C-8860943482C5}"/>
    <cellStyle name="20% - Énfasis3 2 2 3 2 3 2 4 2 2" xfId="55848" xr:uid="{38A7C619-AE1A-4AC5-B26B-B2F09465EDA2}"/>
    <cellStyle name="20% - Énfasis3 2 2 3 2 3 2 4 3" xfId="40406" xr:uid="{89692F45-75A2-494D-BE01-07CB4349A126}"/>
    <cellStyle name="20% - Énfasis3 2 2 3 2 3 2 5" xfId="17243" xr:uid="{F240ED0A-440A-4CC3-8007-A0E37540FCAE}"/>
    <cellStyle name="20% - Énfasis3 2 2 3 2 3 2 5 2" xfId="48127" xr:uid="{1F534EE3-E754-4D5B-80A7-2D01C565A697}"/>
    <cellStyle name="20% - Énfasis3 2 2 3 2 3 2 6" xfId="32685" xr:uid="{0B1AA126-3028-464D-A95A-52E2B3381385}"/>
    <cellStyle name="20% - Énfasis3 2 2 3 2 3 3" xfId="2766" xr:uid="{C55C5326-C128-4D4D-AB33-F94D701EC042}"/>
    <cellStyle name="20% - Énfasis3 2 2 3 2 3 3 2" xfId="6626" xr:uid="{FFA3955A-746B-4BDF-A483-B99E17604629}"/>
    <cellStyle name="20% - Énfasis3 2 2 3 2 3 3 2 2" xfId="14347" xr:uid="{3B7D20C0-8EF3-490D-8F2D-92A912A31CC8}"/>
    <cellStyle name="20% - Énfasis3 2 2 3 2 3 3 2 2 2" xfId="29789" xr:uid="{BBFF073C-A616-477C-BE6A-59C131956B45}"/>
    <cellStyle name="20% - Énfasis3 2 2 3 2 3 3 2 2 2 2" xfId="60673" xr:uid="{9DAEDCD6-84C9-4D92-ACCA-582EDD2C3102}"/>
    <cellStyle name="20% - Énfasis3 2 2 3 2 3 3 2 2 3" xfId="45231" xr:uid="{7C3961E4-6B25-41EE-A824-2BF5C9972B56}"/>
    <cellStyle name="20% - Énfasis3 2 2 3 2 3 3 2 3" xfId="22068" xr:uid="{7D84AB4D-2821-417A-B169-B03DE9497BA1}"/>
    <cellStyle name="20% - Énfasis3 2 2 3 2 3 3 2 3 2" xfId="52952" xr:uid="{B8F616F2-47B1-4364-8882-E38BE3FFC5D1}"/>
    <cellStyle name="20% - Énfasis3 2 2 3 2 3 3 2 4" xfId="37510" xr:uid="{EE2DBDAE-BC89-441B-90B5-F94BEBDBD33D}"/>
    <cellStyle name="20% - Énfasis3 2 2 3 2 3 3 3" xfId="10487" xr:uid="{D78C00A2-04E7-40E4-BE6A-87484831C809}"/>
    <cellStyle name="20% - Énfasis3 2 2 3 2 3 3 3 2" xfId="25929" xr:uid="{B6683CEF-709B-46BD-9C8B-310329F6343C}"/>
    <cellStyle name="20% - Énfasis3 2 2 3 2 3 3 3 2 2" xfId="56813" xr:uid="{91A03511-FB75-46D1-9A4C-E49DC3A24400}"/>
    <cellStyle name="20% - Énfasis3 2 2 3 2 3 3 3 3" xfId="41371" xr:uid="{D36F5A1C-9655-4461-AF34-EFB93700EC2E}"/>
    <cellStyle name="20% - Énfasis3 2 2 3 2 3 3 4" xfId="18208" xr:uid="{90B72A7A-6FF1-4C5A-8C5F-CD0FEF673738}"/>
    <cellStyle name="20% - Énfasis3 2 2 3 2 3 3 4 2" xfId="49092" xr:uid="{619F60E5-D164-4B0F-82B2-C6BFC650DC1C}"/>
    <cellStyle name="20% - Énfasis3 2 2 3 2 3 3 5" xfId="33650" xr:uid="{78349218-4D04-4EFA-85C2-E84A4438B275}"/>
    <cellStyle name="20% - Énfasis3 2 2 3 2 3 4" xfId="4696" xr:uid="{F3FFCAA1-0CB8-46DC-A446-FB2D941C8FE4}"/>
    <cellStyle name="20% - Énfasis3 2 2 3 2 3 4 2" xfId="12417" xr:uid="{8C375061-8EA9-492D-9B72-67B397B1529D}"/>
    <cellStyle name="20% - Énfasis3 2 2 3 2 3 4 2 2" xfId="27859" xr:uid="{41924C17-038D-4A8F-8032-25E4E1DD9276}"/>
    <cellStyle name="20% - Énfasis3 2 2 3 2 3 4 2 2 2" xfId="58743" xr:uid="{B5C98A73-8931-4B72-9A79-3E300697308E}"/>
    <cellStyle name="20% - Énfasis3 2 2 3 2 3 4 2 3" xfId="43301" xr:uid="{8616FE98-9E81-4D14-B147-F50BEE7084E9}"/>
    <cellStyle name="20% - Énfasis3 2 2 3 2 3 4 3" xfId="20138" xr:uid="{040802B4-7024-4278-80E6-0B45D87C12CC}"/>
    <cellStyle name="20% - Énfasis3 2 2 3 2 3 4 3 2" xfId="51022" xr:uid="{8F8E329C-C50F-4F3E-8A37-5719CAE98F1F}"/>
    <cellStyle name="20% - Énfasis3 2 2 3 2 3 4 4" xfId="35580" xr:uid="{FA98FC12-5E00-4FAF-B441-5719D3638791}"/>
    <cellStyle name="20% - Énfasis3 2 2 3 2 3 5" xfId="8557" xr:uid="{0E4ABA33-EEA1-42F5-BA1D-1F0785788306}"/>
    <cellStyle name="20% - Énfasis3 2 2 3 2 3 5 2" xfId="23999" xr:uid="{E6E078D0-1550-4755-AA2A-A9323D0603A6}"/>
    <cellStyle name="20% - Énfasis3 2 2 3 2 3 5 2 2" xfId="54883" xr:uid="{0785C1F6-9D18-4D39-B699-DF646A8CE931}"/>
    <cellStyle name="20% - Énfasis3 2 2 3 2 3 5 3" xfId="39441" xr:uid="{B13554AD-9760-4B69-8C24-4BDA13B996B8}"/>
    <cellStyle name="20% - Énfasis3 2 2 3 2 3 6" xfId="16278" xr:uid="{5F0FDE09-DA82-49D0-9422-3D71D8E62102}"/>
    <cellStyle name="20% - Énfasis3 2 2 3 2 3 6 2" xfId="47162" xr:uid="{6C7BBE7E-25EE-417B-9A7B-554993E652CF}"/>
    <cellStyle name="20% - Énfasis3 2 2 3 2 3 7" xfId="31720" xr:uid="{ACF3F25A-A14B-469A-A1C6-1B5B404573DE}"/>
    <cellStyle name="20% - Énfasis3 2 2 3 2 4" xfId="1318" xr:uid="{0AFCB389-7299-45AF-8AB5-D2DDCEA74D1B}"/>
    <cellStyle name="20% - Énfasis3 2 2 3 2 4 2" xfId="3248" xr:uid="{0317F71E-C37B-4459-AA4C-0524D446064D}"/>
    <cellStyle name="20% - Énfasis3 2 2 3 2 4 2 2" xfId="7108" xr:uid="{DFD629B5-E520-4E6A-90BD-DF538D375E0C}"/>
    <cellStyle name="20% - Énfasis3 2 2 3 2 4 2 2 2" xfId="14829" xr:uid="{0961B337-7AA0-4EE5-A193-5A41A21B7CC6}"/>
    <cellStyle name="20% - Énfasis3 2 2 3 2 4 2 2 2 2" xfId="30271" xr:uid="{5765D718-5992-4D12-98E4-724FAF2BAEB7}"/>
    <cellStyle name="20% - Énfasis3 2 2 3 2 4 2 2 2 2 2" xfId="61155" xr:uid="{96E16B29-FB53-45B7-8657-DCEE214100B3}"/>
    <cellStyle name="20% - Énfasis3 2 2 3 2 4 2 2 2 3" xfId="45713" xr:uid="{BEABE524-BBA3-4DDE-A0D1-71E14D84B327}"/>
    <cellStyle name="20% - Énfasis3 2 2 3 2 4 2 2 3" xfId="22550" xr:uid="{59211AF2-D0A1-4082-AD7D-3B073C055A6D}"/>
    <cellStyle name="20% - Énfasis3 2 2 3 2 4 2 2 3 2" xfId="53434" xr:uid="{FC6C9377-CC0D-448E-AC32-F620D86D5A15}"/>
    <cellStyle name="20% - Énfasis3 2 2 3 2 4 2 2 4" xfId="37992" xr:uid="{A9596123-592A-4C00-BF2C-EAF584B07E9E}"/>
    <cellStyle name="20% - Énfasis3 2 2 3 2 4 2 3" xfId="10969" xr:uid="{CD8B73B7-0BBA-42F5-BED3-E6EACF7BE1C0}"/>
    <cellStyle name="20% - Énfasis3 2 2 3 2 4 2 3 2" xfId="26411" xr:uid="{7D519976-143A-47CB-A4CF-D4D2BBA4D5B9}"/>
    <cellStyle name="20% - Énfasis3 2 2 3 2 4 2 3 2 2" xfId="57295" xr:uid="{F02923BE-62AF-4140-B621-B49CC3AE0A8E}"/>
    <cellStyle name="20% - Énfasis3 2 2 3 2 4 2 3 3" xfId="41853" xr:uid="{332C8A26-9D0C-4FDE-B226-33A5912B5305}"/>
    <cellStyle name="20% - Énfasis3 2 2 3 2 4 2 4" xfId="18690" xr:uid="{82120CAD-FCA8-4897-B487-D2AB6BDD4AF4}"/>
    <cellStyle name="20% - Énfasis3 2 2 3 2 4 2 4 2" xfId="49574" xr:uid="{CBA7B29D-D990-4B74-8319-A9AD2218076E}"/>
    <cellStyle name="20% - Énfasis3 2 2 3 2 4 2 5" xfId="34132" xr:uid="{9FD10E64-15EA-411A-BE98-E0FE7DFC37FF}"/>
    <cellStyle name="20% - Énfasis3 2 2 3 2 4 3" xfId="5178" xr:uid="{85C23B58-C0AD-4B39-9A46-BC6A9C8B6459}"/>
    <cellStyle name="20% - Énfasis3 2 2 3 2 4 3 2" xfId="12899" xr:uid="{D7B2F87D-38E2-4239-A84E-1F8BF994A710}"/>
    <cellStyle name="20% - Énfasis3 2 2 3 2 4 3 2 2" xfId="28341" xr:uid="{C8DE799F-A82C-478B-9254-37E09AFB0B05}"/>
    <cellStyle name="20% - Énfasis3 2 2 3 2 4 3 2 2 2" xfId="59225" xr:uid="{2E0433EB-4990-47ED-A519-624B828F189A}"/>
    <cellStyle name="20% - Énfasis3 2 2 3 2 4 3 2 3" xfId="43783" xr:uid="{CEE432C6-AB19-4E7A-A69A-5D90BAF5DB3E}"/>
    <cellStyle name="20% - Énfasis3 2 2 3 2 4 3 3" xfId="20620" xr:uid="{9951D22A-8B02-4E6A-AC72-7BFF7901B153}"/>
    <cellStyle name="20% - Énfasis3 2 2 3 2 4 3 3 2" xfId="51504" xr:uid="{2E396B82-C46F-4066-B55E-AF9D2677A01F}"/>
    <cellStyle name="20% - Énfasis3 2 2 3 2 4 3 4" xfId="36062" xr:uid="{AD50A002-F8A8-4EDF-825D-4F46CAF82440}"/>
    <cellStyle name="20% - Énfasis3 2 2 3 2 4 4" xfId="9039" xr:uid="{BEC852AE-6ADF-44C9-A562-B7D3D75232B7}"/>
    <cellStyle name="20% - Énfasis3 2 2 3 2 4 4 2" xfId="24481" xr:uid="{AE5E7C58-07D3-4A33-82E6-15330CDAED6E}"/>
    <cellStyle name="20% - Énfasis3 2 2 3 2 4 4 2 2" xfId="55365" xr:uid="{2C78B7E2-CC4F-46B7-AF67-4ECF782EDCC6}"/>
    <cellStyle name="20% - Énfasis3 2 2 3 2 4 4 3" xfId="39923" xr:uid="{17AC2D71-ABCE-4BFE-A883-6CA62938B01C}"/>
    <cellStyle name="20% - Énfasis3 2 2 3 2 4 5" xfId="16760" xr:uid="{35F85494-8007-44B0-A95C-E2F284E0DF2E}"/>
    <cellStyle name="20% - Énfasis3 2 2 3 2 4 5 2" xfId="47644" xr:uid="{A622E0D3-B3D2-43B5-BC80-72D2D7A74B44}"/>
    <cellStyle name="20% - Énfasis3 2 2 3 2 4 6" xfId="32202" xr:uid="{457D09E2-0A27-4F64-A2BA-DFF3EC0E813C}"/>
    <cellStyle name="20% - Énfasis3 2 2 3 2 5" xfId="2283" xr:uid="{1F626671-C84A-4B22-8673-5E573318E0CD}"/>
    <cellStyle name="20% - Énfasis3 2 2 3 2 5 2" xfId="6143" xr:uid="{03DF08AD-FA9D-4C81-945F-5386AE1A2FAD}"/>
    <cellStyle name="20% - Énfasis3 2 2 3 2 5 2 2" xfId="13864" xr:uid="{ADDD5E51-3587-4FAE-9C00-7F573A9BCFEE}"/>
    <cellStyle name="20% - Énfasis3 2 2 3 2 5 2 2 2" xfId="29306" xr:uid="{6388B9E8-012E-4222-9622-CFFAB2C53483}"/>
    <cellStyle name="20% - Énfasis3 2 2 3 2 5 2 2 2 2" xfId="60190" xr:uid="{76E7A721-4938-489A-AFE7-1E5B9AA93DC6}"/>
    <cellStyle name="20% - Énfasis3 2 2 3 2 5 2 2 3" xfId="44748" xr:uid="{C038F69C-435B-4777-AD73-255F47C5EF92}"/>
    <cellStyle name="20% - Énfasis3 2 2 3 2 5 2 3" xfId="21585" xr:uid="{0449CA35-4FB7-492E-8166-E7572FFD3720}"/>
    <cellStyle name="20% - Énfasis3 2 2 3 2 5 2 3 2" xfId="52469" xr:uid="{EE97DF53-3A8D-4973-A1EB-834D7E2CF40D}"/>
    <cellStyle name="20% - Énfasis3 2 2 3 2 5 2 4" xfId="37027" xr:uid="{05DA30D7-8CB0-4589-872B-52D2E1B0BC64}"/>
    <cellStyle name="20% - Énfasis3 2 2 3 2 5 3" xfId="10004" xr:uid="{618A7C83-6EF7-4D11-91AE-39F431CCEEBA}"/>
    <cellStyle name="20% - Énfasis3 2 2 3 2 5 3 2" xfId="25446" xr:uid="{9A8B6FB4-DB77-4721-888D-2A4A681B93E4}"/>
    <cellStyle name="20% - Énfasis3 2 2 3 2 5 3 2 2" xfId="56330" xr:uid="{0D305B77-19CB-44AE-B7B7-4A1AF392357C}"/>
    <cellStyle name="20% - Énfasis3 2 2 3 2 5 3 3" xfId="40888" xr:uid="{447DA992-53A4-4188-B45F-6E90B4A4EB40}"/>
    <cellStyle name="20% - Énfasis3 2 2 3 2 5 4" xfId="17725" xr:uid="{B1D2309E-EDFC-4D0F-B59C-CDD5959532A1}"/>
    <cellStyle name="20% - Énfasis3 2 2 3 2 5 4 2" xfId="48609" xr:uid="{BDA1663C-16F8-4303-A489-0B39A8A4DA4C}"/>
    <cellStyle name="20% - Énfasis3 2 2 3 2 5 5" xfId="33167" xr:uid="{B3ED16A0-9AF3-4D59-8B7F-A66B2B63CC92}"/>
    <cellStyle name="20% - Énfasis3 2 2 3 2 6" xfId="4213" xr:uid="{5B106518-1349-4893-9F6F-D5BC7A122726}"/>
    <cellStyle name="20% - Énfasis3 2 2 3 2 6 2" xfId="11934" xr:uid="{27343084-E2F9-4A16-BEF9-4E6A5FCC9F25}"/>
    <cellStyle name="20% - Énfasis3 2 2 3 2 6 2 2" xfId="27376" xr:uid="{D124BC59-1120-4069-89E3-524F8F9A9EDE}"/>
    <cellStyle name="20% - Énfasis3 2 2 3 2 6 2 2 2" xfId="58260" xr:uid="{C5D2CF5D-2B98-41EE-8186-C1763BF8FB65}"/>
    <cellStyle name="20% - Énfasis3 2 2 3 2 6 2 3" xfId="42818" xr:uid="{7AF715FC-1CEE-4B5A-9274-8AD0D7FFB8AA}"/>
    <cellStyle name="20% - Énfasis3 2 2 3 2 6 3" xfId="19655" xr:uid="{A8C4D846-8EEA-4DC3-89A6-53C752F9D707}"/>
    <cellStyle name="20% - Énfasis3 2 2 3 2 6 3 2" xfId="50539" xr:uid="{CB39144B-B0D5-48A1-B8EB-83137900BE22}"/>
    <cellStyle name="20% - Énfasis3 2 2 3 2 6 4" xfId="35097" xr:uid="{3782B873-C766-4A25-B436-C687FAC5711F}"/>
    <cellStyle name="20% - Énfasis3 2 2 3 2 7" xfId="8074" xr:uid="{B7FE81F2-F6D6-4872-B16B-BC9077381018}"/>
    <cellStyle name="20% - Énfasis3 2 2 3 2 7 2" xfId="23516" xr:uid="{6EDD0B96-310E-4041-8DE2-B20425F87C3B}"/>
    <cellStyle name="20% - Énfasis3 2 2 3 2 7 2 2" xfId="54400" xr:uid="{13EEC193-AA03-4DA0-8E34-4E8B03FA2891}"/>
    <cellStyle name="20% - Énfasis3 2 2 3 2 7 3" xfId="38958" xr:uid="{8CC168A6-B77C-4A24-8831-B90B54D6D760}"/>
    <cellStyle name="20% - Énfasis3 2 2 3 2 8" xfId="15795" xr:uid="{5819F5EE-5A64-4B8B-B6E3-B48F6464E038}"/>
    <cellStyle name="20% - Énfasis3 2 2 3 2 8 2" xfId="46679" xr:uid="{0F0F2C74-36FD-4D90-A9AD-180B26C1B9E1}"/>
    <cellStyle name="20% - Énfasis3 2 2 3 2 9" xfId="31237" xr:uid="{EF511798-5164-410B-8427-8D8724E73756}"/>
    <cellStyle name="20% - Énfasis3 2 2 3 3" xfId="386" xr:uid="{A997E9E8-F608-4A62-9A36-148587A86A4E}"/>
    <cellStyle name="20% - Énfasis3 2 2 3 3 2" xfId="870" xr:uid="{91CCB02A-7DE5-4575-86ED-6C43BDA25D39}"/>
    <cellStyle name="20% - Énfasis3 2 2 3 3 2 2" xfId="1835" xr:uid="{D3D61303-5BF6-4F02-B5B3-952921A55C49}"/>
    <cellStyle name="20% - Énfasis3 2 2 3 3 2 2 2" xfId="3765" xr:uid="{3117CA44-FBC6-45C3-9F9E-881ADE6AA079}"/>
    <cellStyle name="20% - Énfasis3 2 2 3 3 2 2 2 2" xfId="7625" xr:uid="{4EECA5F7-F88F-4294-A59B-18BC9FBCEF46}"/>
    <cellStyle name="20% - Énfasis3 2 2 3 3 2 2 2 2 2" xfId="15346" xr:uid="{72F9255C-5FF6-49BB-8CE6-115D078D9542}"/>
    <cellStyle name="20% - Énfasis3 2 2 3 3 2 2 2 2 2 2" xfId="30788" xr:uid="{97CCE755-40FE-4BA7-841D-E03E377A0F2C}"/>
    <cellStyle name="20% - Énfasis3 2 2 3 3 2 2 2 2 2 2 2" xfId="61672" xr:uid="{737FA63C-16CE-4385-8589-0B52A1CADF33}"/>
    <cellStyle name="20% - Énfasis3 2 2 3 3 2 2 2 2 2 3" xfId="46230" xr:uid="{819FA935-C30D-42E2-BCAD-5340F4E35B38}"/>
    <cellStyle name="20% - Énfasis3 2 2 3 3 2 2 2 2 3" xfId="23067" xr:uid="{EAB0277D-1AA7-4961-B999-B2512A68F750}"/>
    <cellStyle name="20% - Énfasis3 2 2 3 3 2 2 2 2 3 2" xfId="53951" xr:uid="{237239A7-074B-4DFB-8506-46FC3772AF48}"/>
    <cellStyle name="20% - Énfasis3 2 2 3 3 2 2 2 2 4" xfId="38509" xr:uid="{93B02873-8E81-4A58-AB04-2008B65B582E}"/>
    <cellStyle name="20% - Énfasis3 2 2 3 3 2 2 2 3" xfId="11486" xr:uid="{27CA1715-9DE0-4CCC-A688-C1D9BF8A0267}"/>
    <cellStyle name="20% - Énfasis3 2 2 3 3 2 2 2 3 2" xfId="26928" xr:uid="{1F6560F5-7DC5-4E78-B9F9-3CDCCEA8DCD7}"/>
    <cellStyle name="20% - Énfasis3 2 2 3 3 2 2 2 3 2 2" xfId="57812" xr:uid="{9ACCA606-746F-44AD-9047-D9A22F0BD644}"/>
    <cellStyle name="20% - Énfasis3 2 2 3 3 2 2 2 3 3" xfId="42370" xr:uid="{DA63FFA8-DBD0-4C56-A9A2-BFAD078AC5E4}"/>
    <cellStyle name="20% - Énfasis3 2 2 3 3 2 2 2 4" xfId="19207" xr:uid="{EB77482E-1F40-4E1C-BD5F-016112E2ED50}"/>
    <cellStyle name="20% - Énfasis3 2 2 3 3 2 2 2 4 2" xfId="50091" xr:uid="{DE15140C-4D5F-4689-AD0E-395FE11224FA}"/>
    <cellStyle name="20% - Énfasis3 2 2 3 3 2 2 2 5" xfId="34649" xr:uid="{10C10BBC-B0D0-4163-AB28-52E260F1BC81}"/>
    <cellStyle name="20% - Énfasis3 2 2 3 3 2 2 3" xfId="5695" xr:uid="{0476B3B9-7D6D-4AC3-A952-B17A8CDBCE25}"/>
    <cellStyle name="20% - Énfasis3 2 2 3 3 2 2 3 2" xfId="13416" xr:uid="{4D89BE5C-70B9-4895-AB49-1AF5CB6BDA68}"/>
    <cellStyle name="20% - Énfasis3 2 2 3 3 2 2 3 2 2" xfId="28858" xr:uid="{08C2CB6F-077E-4684-8D99-1BD408549640}"/>
    <cellStyle name="20% - Énfasis3 2 2 3 3 2 2 3 2 2 2" xfId="59742" xr:uid="{B258A431-19DD-4399-95D4-9A5B9904CD0E}"/>
    <cellStyle name="20% - Énfasis3 2 2 3 3 2 2 3 2 3" xfId="44300" xr:uid="{704998CB-E44D-4CCB-A239-D913F18ADBC2}"/>
    <cellStyle name="20% - Énfasis3 2 2 3 3 2 2 3 3" xfId="21137" xr:uid="{8E5DC807-9540-4C9B-960D-821085D76628}"/>
    <cellStyle name="20% - Énfasis3 2 2 3 3 2 2 3 3 2" xfId="52021" xr:uid="{DA7EE4A3-4E0E-4FA5-A974-4B01AC741031}"/>
    <cellStyle name="20% - Énfasis3 2 2 3 3 2 2 3 4" xfId="36579" xr:uid="{FC82FDFA-EB91-450C-9608-BF9570D6F41C}"/>
    <cellStyle name="20% - Énfasis3 2 2 3 3 2 2 4" xfId="9556" xr:uid="{ECDC4E62-0321-4BB0-B332-E4A377B74915}"/>
    <cellStyle name="20% - Énfasis3 2 2 3 3 2 2 4 2" xfId="24998" xr:uid="{1A256975-ABE3-4369-A4D5-F98384F51F37}"/>
    <cellStyle name="20% - Énfasis3 2 2 3 3 2 2 4 2 2" xfId="55882" xr:uid="{9704E6D7-D019-48BE-AE3E-A94D7CAAC81D}"/>
    <cellStyle name="20% - Énfasis3 2 2 3 3 2 2 4 3" xfId="40440" xr:uid="{B2714A6A-C5B0-475D-B4D8-F2C6D4EABA2B}"/>
    <cellStyle name="20% - Énfasis3 2 2 3 3 2 2 5" xfId="17277" xr:uid="{4DF6787C-4B32-4F7F-8BEF-FBDFC4EEE331}"/>
    <cellStyle name="20% - Énfasis3 2 2 3 3 2 2 5 2" xfId="48161" xr:uid="{7A9403FE-20A1-414C-914D-19586671268D}"/>
    <cellStyle name="20% - Énfasis3 2 2 3 3 2 2 6" xfId="32719" xr:uid="{29E425B3-9FEC-4FB3-A804-6788E8A71CEF}"/>
    <cellStyle name="20% - Énfasis3 2 2 3 3 2 3" xfId="2800" xr:uid="{57EAC05C-A55B-4486-A174-A420F8086559}"/>
    <cellStyle name="20% - Énfasis3 2 2 3 3 2 3 2" xfId="6660" xr:uid="{4A65A98E-FBA8-481E-AFBD-2A0320F64071}"/>
    <cellStyle name="20% - Énfasis3 2 2 3 3 2 3 2 2" xfId="14381" xr:uid="{DE0BDD55-F48C-4172-A238-26FABCDFC394}"/>
    <cellStyle name="20% - Énfasis3 2 2 3 3 2 3 2 2 2" xfId="29823" xr:uid="{8F65D2B2-84CB-4F31-9987-75F2197F6549}"/>
    <cellStyle name="20% - Énfasis3 2 2 3 3 2 3 2 2 2 2" xfId="60707" xr:uid="{42E38BA7-5F4E-497F-A364-F188689CBAB0}"/>
    <cellStyle name="20% - Énfasis3 2 2 3 3 2 3 2 2 3" xfId="45265" xr:uid="{C0342A55-3804-40D3-9242-453EF202AB4B}"/>
    <cellStyle name="20% - Énfasis3 2 2 3 3 2 3 2 3" xfId="22102" xr:uid="{489ED11D-9698-4E0B-ACC0-CAD757649E31}"/>
    <cellStyle name="20% - Énfasis3 2 2 3 3 2 3 2 3 2" xfId="52986" xr:uid="{1B37A34F-BEA6-4EFF-94E0-E538042437FD}"/>
    <cellStyle name="20% - Énfasis3 2 2 3 3 2 3 2 4" xfId="37544" xr:uid="{9AB42C0A-1B1C-48B8-BD03-6088826FA079}"/>
    <cellStyle name="20% - Énfasis3 2 2 3 3 2 3 3" xfId="10521" xr:uid="{B5B26663-520D-4D53-89CD-0D3384C6EACB}"/>
    <cellStyle name="20% - Énfasis3 2 2 3 3 2 3 3 2" xfId="25963" xr:uid="{50A053D9-CD29-4E46-B6E1-72C22FBB737D}"/>
    <cellStyle name="20% - Énfasis3 2 2 3 3 2 3 3 2 2" xfId="56847" xr:uid="{9DE09D07-27E7-4EF8-A7B1-CF8A6082B349}"/>
    <cellStyle name="20% - Énfasis3 2 2 3 3 2 3 3 3" xfId="41405" xr:uid="{0F146352-FEF6-47C6-BFAE-7F5B619F4915}"/>
    <cellStyle name="20% - Énfasis3 2 2 3 3 2 3 4" xfId="18242" xr:uid="{94F28E0F-3766-4618-A549-A421D82F9B1B}"/>
    <cellStyle name="20% - Énfasis3 2 2 3 3 2 3 4 2" xfId="49126" xr:uid="{F93B25BF-367B-440A-A925-35D53BA80AC1}"/>
    <cellStyle name="20% - Énfasis3 2 2 3 3 2 3 5" xfId="33684" xr:uid="{F2A7FD51-C21C-46BC-92C3-8385D71647E1}"/>
    <cellStyle name="20% - Énfasis3 2 2 3 3 2 4" xfId="4730" xr:uid="{88986286-AEAE-4410-B97B-0DC606ADA626}"/>
    <cellStyle name="20% - Énfasis3 2 2 3 3 2 4 2" xfId="12451" xr:uid="{184DAE4F-9B02-442A-A777-1EE00D8A3985}"/>
    <cellStyle name="20% - Énfasis3 2 2 3 3 2 4 2 2" xfId="27893" xr:uid="{7D6BAB8E-BCAC-4C13-9EF3-B00FC84DF7FF}"/>
    <cellStyle name="20% - Énfasis3 2 2 3 3 2 4 2 2 2" xfId="58777" xr:uid="{0281AA41-7ECC-4B3E-825A-9DCB4836349F}"/>
    <cellStyle name="20% - Énfasis3 2 2 3 3 2 4 2 3" xfId="43335" xr:uid="{9D073574-BBDB-4B10-AF65-BFC136EDF626}"/>
    <cellStyle name="20% - Énfasis3 2 2 3 3 2 4 3" xfId="20172" xr:uid="{68E4D457-7227-4B6B-812E-F8E3CF4C619C}"/>
    <cellStyle name="20% - Énfasis3 2 2 3 3 2 4 3 2" xfId="51056" xr:uid="{126CBC63-7A2C-4660-8523-EFA327EB05B0}"/>
    <cellStyle name="20% - Énfasis3 2 2 3 3 2 4 4" xfId="35614" xr:uid="{B04D3C03-E5F0-443D-96A5-B4FA22BD135A}"/>
    <cellStyle name="20% - Énfasis3 2 2 3 3 2 5" xfId="8591" xr:uid="{B00D5A3B-AE43-4FC1-9050-50E76F441350}"/>
    <cellStyle name="20% - Énfasis3 2 2 3 3 2 5 2" xfId="24033" xr:uid="{0F08E3D0-4B22-4CC0-A5E9-4498B11E9DD6}"/>
    <cellStyle name="20% - Énfasis3 2 2 3 3 2 5 2 2" xfId="54917" xr:uid="{EC2319F9-3AB1-403D-BE41-B32C6D9838C9}"/>
    <cellStyle name="20% - Énfasis3 2 2 3 3 2 5 3" xfId="39475" xr:uid="{FB24EC76-38FF-4BEC-ADB8-1FD10CE89C08}"/>
    <cellStyle name="20% - Énfasis3 2 2 3 3 2 6" xfId="16312" xr:uid="{FB94D6F6-2885-4C32-AB9E-22398FA23282}"/>
    <cellStyle name="20% - Énfasis3 2 2 3 3 2 6 2" xfId="47196" xr:uid="{1040B749-88D5-420B-A504-36281F4E8D58}"/>
    <cellStyle name="20% - Énfasis3 2 2 3 3 2 7" xfId="31754" xr:uid="{B3F8B262-8E9F-4801-BE5E-05252FF99BCE}"/>
    <cellStyle name="20% - Énfasis3 2 2 3 3 3" xfId="1352" xr:uid="{32632C05-611F-4D12-8C5B-C2E270B3C125}"/>
    <cellStyle name="20% - Énfasis3 2 2 3 3 3 2" xfId="3282" xr:uid="{5A921F49-0DDE-46C4-9B23-384823942C0C}"/>
    <cellStyle name="20% - Énfasis3 2 2 3 3 3 2 2" xfId="7142" xr:uid="{C9FA362D-1740-40F9-912D-4DE3BEF7445E}"/>
    <cellStyle name="20% - Énfasis3 2 2 3 3 3 2 2 2" xfId="14863" xr:uid="{6AA4AA31-6C14-438C-B5A9-D52C74E20DF3}"/>
    <cellStyle name="20% - Énfasis3 2 2 3 3 3 2 2 2 2" xfId="30305" xr:uid="{926CCF84-8A78-419F-AA20-51F0AC8FC357}"/>
    <cellStyle name="20% - Énfasis3 2 2 3 3 3 2 2 2 2 2" xfId="61189" xr:uid="{D303EDD0-C717-40A4-AE36-1679CAEE509D}"/>
    <cellStyle name="20% - Énfasis3 2 2 3 3 3 2 2 2 3" xfId="45747" xr:uid="{1CDFA875-E276-4513-BD7C-0BF9DC53B289}"/>
    <cellStyle name="20% - Énfasis3 2 2 3 3 3 2 2 3" xfId="22584" xr:uid="{23D0384F-17AD-4925-8C93-7AAE6033147D}"/>
    <cellStyle name="20% - Énfasis3 2 2 3 3 3 2 2 3 2" xfId="53468" xr:uid="{F1051F62-C073-4F8E-AFFD-8E2CED99DA30}"/>
    <cellStyle name="20% - Énfasis3 2 2 3 3 3 2 2 4" xfId="38026" xr:uid="{24D5EEA7-6E2B-4E56-8130-19FEBDB2F8FB}"/>
    <cellStyle name="20% - Énfasis3 2 2 3 3 3 2 3" xfId="11003" xr:uid="{0BBA09CA-03CB-4967-8B00-8A77304D8A79}"/>
    <cellStyle name="20% - Énfasis3 2 2 3 3 3 2 3 2" xfId="26445" xr:uid="{347C7BB6-046E-47B1-A879-A9DB9ED113C1}"/>
    <cellStyle name="20% - Énfasis3 2 2 3 3 3 2 3 2 2" xfId="57329" xr:uid="{B4BE9D3B-09D1-4771-8F79-9DCF0ADFBA19}"/>
    <cellStyle name="20% - Énfasis3 2 2 3 3 3 2 3 3" xfId="41887" xr:uid="{FC5D1EBA-C804-453E-9F8B-3329DFB65D60}"/>
    <cellStyle name="20% - Énfasis3 2 2 3 3 3 2 4" xfId="18724" xr:uid="{78DAD3BA-B52B-4AF1-B5AA-C44729A58B84}"/>
    <cellStyle name="20% - Énfasis3 2 2 3 3 3 2 4 2" xfId="49608" xr:uid="{A8812DF0-0AC1-4557-B980-2876AC021F7F}"/>
    <cellStyle name="20% - Énfasis3 2 2 3 3 3 2 5" xfId="34166" xr:uid="{7A3C77D7-F7DB-43C8-8331-2E31F9EA659D}"/>
    <cellStyle name="20% - Énfasis3 2 2 3 3 3 3" xfId="5212" xr:uid="{BA82FB78-B4A1-4859-8F19-7EF3272D99A7}"/>
    <cellStyle name="20% - Énfasis3 2 2 3 3 3 3 2" xfId="12933" xr:uid="{0A04A236-E334-4784-9176-257BAC7FDEFA}"/>
    <cellStyle name="20% - Énfasis3 2 2 3 3 3 3 2 2" xfId="28375" xr:uid="{92788082-E777-4929-B597-B2DC5435EEAD}"/>
    <cellStyle name="20% - Énfasis3 2 2 3 3 3 3 2 2 2" xfId="59259" xr:uid="{5B20AFD6-E567-4280-B7F4-FF025400327F}"/>
    <cellStyle name="20% - Énfasis3 2 2 3 3 3 3 2 3" xfId="43817" xr:uid="{0B7CA5D7-C0C2-4489-944B-B01CA0780B2B}"/>
    <cellStyle name="20% - Énfasis3 2 2 3 3 3 3 3" xfId="20654" xr:uid="{9A94B87C-7A79-40EF-9466-C344B0D60EC2}"/>
    <cellStyle name="20% - Énfasis3 2 2 3 3 3 3 3 2" xfId="51538" xr:uid="{5732640D-081E-40E9-814C-02992B848BE5}"/>
    <cellStyle name="20% - Énfasis3 2 2 3 3 3 3 4" xfId="36096" xr:uid="{08D8FAF6-682A-403B-A288-87A7E11A44CB}"/>
    <cellStyle name="20% - Énfasis3 2 2 3 3 3 4" xfId="9073" xr:uid="{7395A9C4-C886-4358-854E-2CC038B7CBAA}"/>
    <cellStyle name="20% - Énfasis3 2 2 3 3 3 4 2" xfId="24515" xr:uid="{9EADC86A-AE51-43E9-BE03-57E01024EF3A}"/>
    <cellStyle name="20% - Énfasis3 2 2 3 3 3 4 2 2" xfId="55399" xr:uid="{A2505319-1578-4DB6-A023-C2D3B57910A3}"/>
    <cellStyle name="20% - Énfasis3 2 2 3 3 3 4 3" xfId="39957" xr:uid="{B605CD47-4D72-4B22-9565-F33E6196B47B}"/>
    <cellStyle name="20% - Énfasis3 2 2 3 3 3 5" xfId="16794" xr:uid="{81997403-DFBB-4B51-95BD-2FAC1119A88B}"/>
    <cellStyle name="20% - Énfasis3 2 2 3 3 3 5 2" xfId="47678" xr:uid="{D81FC59F-BE05-4220-862D-6D53190E72F7}"/>
    <cellStyle name="20% - Énfasis3 2 2 3 3 3 6" xfId="32236" xr:uid="{2864FC61-819D-4DC3-8E85-E72CF5EE2128}"/>
    <cellStyle name="20% - Énfasis3 2 2 3 3 4" xfId="2317" xr:uid="{BC0BDD25-B5C4-4FDF-B55B-19552CD662AB}"/>
    <cellStyle name="20% - Énfasis3 2 2 3 3 4 2" xfId="6177" xr:uid="{0602A1BD-6489-4B20-A7CF-A9D108B4FA8B}"/>
    <cellStyle name="20% - Énfasis3 2 2 3 3 4 2 2" xfId="13898" xr:uid="{F3C48C75-15B8-4F58-B0EE-7C50A3AD715F}"/>
    <cellStyle name="20% - Énfasis3 2 2 3 3 4 2 2 2" xfId="29340" xr:uid="{1D5E57A4-5579-4787-B9DE-30B905F97D42}"/>
    <cellStyle name="20% - Énfasis3 2 2 3 3 4 2 2 2 2" xfId="60224" xr:uid="{E69CC812-90FF-4F5B-90FA-79E004EC4217}"/>
    <cellStyle name="20% - Énfasis3 2 2 3 3 4 2 2 3" xfId="44782" xr:uid="{8E4E68D1-E173-4571-BD70-FDAD8CE9F0A9}"/>
    <cellStyle name="20% - Énfasis3 2 2 3 3 4 2 3" xfId="21619" xr:uid="{F05FA298-07DC-4261-8D1F-CEA3E01ABACE}"/>
    <cellStyle name="20% - Énfasis3 2 2 3 3 4 2 3 2" xfId="52503" xr:uid="{717E9819-E805-4D72-A619-1CAB114C2B87}"/>
    <cellStyle name="20% - Énfasis3 2 2 3 3 4 2 4" xfId="37061" xr:uid="{A8D6FDF5-070B-4D8B-99EE-17D3A8EB3237}"/>
    <cellStyle name="20% - Énfasis3 2 2 3 3 4 3" xfId="10038" xr:uid="{F134B654-E866-4FC7-82D8-7824A3994D58}"/>
    <cellStyle name="20% - Énfasis3 2 2 3 3 4 3 2" xfId="25480" xr:uid="{66D2E08C-1034-4F4F-B467-EB8E3815E6ED}"/>
    <cellStyle name="20% - Énfasis3 2 2 3 3 4 3 2 2" xfId="56364" xr:uid="{31366D2C-AA9D-4ECD-82F5-43F5486C0D35}"/>
    <cellStyle name="20% - Énfasis3 2 2 3 3 4 3 3" xfId="40922" xr:uid="{079426E6-36A3-4F60-8C40-3E87EA216498}"/>
    <cellStyle name="20% - Énfasis3 2 2 3 3 4 4" xfId="17759" xr:uid="{EC334DD9-D89F-4A29-85A8-0CAEC3DEC09B}"/>
    <cellStyle name="20% - Énfasis3 2 2 3 3 4 4 2" xfId="48643" xr:uid="{0CBB0788-A791-4B43-B201-E1F4B80FD628}"/>
    <cellStyle name="20% - Énfasis3 2 2 3 3 4 5" xfId="33201" xr:uid="{6CA6A439-5761-4D61-96D7-0784BB9736EC}"/>
    <cellStyle name="20% - Énfasis3 2 2 3 3 5" xfId="4247" xr:uid="{A38F9355-D1EF-46AB-A00A-5BE6BF10B740}"/>
    <cellStyle name="20% - Énfasis3 2 2 3 3 5 2" xfId="11968" xr:uid="{31AF6D55-C033-43AD-BF13-FC8157CD7A9A}"/>
    <cellStyle name="20% - Énfasis3 2 2 3 3 5 2 2" xfId="27410" xr:uid="{89FB208A-C7DC-4628-837D-35BCF3B1A357}"/>
    <cellStyle name="20% - Énfasis3 2 2 3 3 5 2 2 2" xfId="58294" xr:uid="{65E35862-B030-4960-B80B-B27CD3B603C6}"/>
    <cellStyle name="20% - Énfasis3 2 2 3 3 5 2 3" xfId="42852" xr:uid="{1B85015E-1A77-4ABC-9825-4FCB3A6E2CB9}"/>
    <cellStyle name="20% - Énfasis3 2 2 3 3 5 3" xfId="19689" xr:uid="{32F2ABEC-62C3-4261-93D0-1A6ACDF3E50C}"/>
    <cellStyle name="20% - Énfasis3 2 2 3 3 5 3 2" xfId="50573" xr:uid="{B2C6F779-68C5-46F2-B1D1-3BC4CAB8CAA9}"/>
    <cellStyle name="20% - Énfasis3 2 2 3 3 5 4" xfId="35131" xr:uid="{B52A0B0D-4880-4CFC-B400-873ED98AD0C2}"/>
    <cellStyle name="20% - Énfasis3 2 2 3 3 6" xfId="8108" xr:uid="{19F8613A-1009-42FF-8945-10AE685CB4A0}"/>
    <cellStyle name="20% - Énfasis3 2 2 3 3 6 2" xfId="23550" xr:uid="{DF265908-D9A1-4F90-A97A-659BCF7FB64C}"/>
    <cellStyle name="20% - Énfasis3 2 2 3 3 6 2 2" xfId="54434" xr:uid="{6166A755-0FE6-407F-B427-7CFF339D8B48}"/>
    <cellStyle name="20% - Énfasis3 2 2 3 3 6 3" xfId="38992" xr:uid="{E73E4717-9F24-4BFD-87CF-BD01A7D791E5}"/>
    <cellStyle name="20% - Énfasis3 2 2 3 3 7" xfId="15829" xr:uid="{FAD7D252-7073-481C-A7C5-C4011F49A7A8}"/>
    <cellStyle name="20% - Énfasis3 2 2 3 3 7 2" xfId="46713" xr:uid="{D92CDD26-EB09-4193-BF78-95178DFE657B}"/>
    <cellStyle name="20% - Énfasis3 2 2 3 3 8" xfId="31271" xr:uid="{B71BDDA4-816F-4891-93A4-2C66F6F166E9}"/>
    <cellStyle name="20% - Énfasis3 2 2 3 4" xfId="629" xr:uid="{22C2204D-316E-418B-96EC-6718528EF02A}"/>
    <cellStyle name="20% - Énfasis3 2 2 3 4 2" xfId="1594" xr:uid="{B030C26C-2C2B-44C3-BFDC-2EF0E286CA52}"/>
    <cellStyle name="20% - Énfasis3 2 2 3 4 2 2" xfId="3524" xr:uid="{FC2BE2E4-2E4E-4FF0-A997-874A3D49E3B7}"/>
    <cellStyle name="20% - Énfasis3 2 2 3 4 2 2 2" xfId="7384" xr:uid="{6E7DAE3B-6F95-4B64-87B6-ABA70F595FDA}"/>
    <cellStyle name="20% - Énfasis3 2 2 3 4 2 2 2 2" xfId="15105" xr:uid="{4CE92B82-D07F-4B0F-8BEB-DCD5FFE9490C}"/>
    <cellStyle name="20% - Énfasis3 2 2 3 4 2 2 2 2 2" xfId="30547" xr:uid="{CFD2F07D-9B5B-43D5-BD02-C9533670CED9}"/>
    <cellStyle name="20% - Énfasis3 2 2 3 4 2 2 2 2 2 2" xfId="61431" xr:uid="{F36AB7D5-8655-4DBA-8215-92EEA3FA03A5}"/>
    <cellStyle name="20% - Énfasis3 2 2 3 4 2 2 2 2 3" xfId="45989" xr:uid="{1FDD3845-CE33-47EC-B8C3-BD42A78B2F5B}"/>
    <cellStyle name="20% - Énfasis3 2 2 3 4 2 2 2 3" xfId="22826" xr:uid="{F2537CCB-3567-40E6-86A6-A0FEFFDECE56}"/>
    <cellStyle name="20% - Énfasis3 2 2 3 4 2 2 2 3 2" xfId="53710" xr:uid="{C3D19B99-2E32-494D-94E7-1304F28E14E3}"/>
    <cellStyle name="20% - Énfasis3 2 2 3 4 2 2 2 4" xfId="38268" xr:uid="{A5B05134-0BD2-4857-8D25-29A643B63AE3}"/>
    <cellStyle name="20% - Énfasis3 2 2 3 4 2 2 3" xfId="11245" xr:uid="{DBFA2E3D-3617-4A0F-8E9E-77B1BB7151A6}"/>
    <cellStyle name="20% - Énfasis3 2 2 3 4 2 2 3 2" xfId="26687" xr:uid="{5B1B41A0-B701-4F02-8EDF-8EE5ADB8ABB0}"/>
    <cellStyle name="20% - Énfasis3 2 2 3 4 2 2 3 2 2" xfId="57571" xr:uid="{578C58AF-A6A4-481F-B8E5-64A55EE2E83B}"/>
    <cellStyle name="20% - Énfasis3 2 2 3 4 2 2 3 3" xfId="42129" xr:uid="{2CEB7C06-1A76-420B-A178-5937FE8035D4}"/>
    <cellStyle name="20% - Énfasis3 2 2 3 4 2 2 4" xfId="18966" xr:uid="{622009AC-DF14-451A-98AC-F73A2871DF5F}"/>
    <cellStyle name="20% - Énfasis3 2 2 3 4 2 2 4 2" xfId="49850" xr:uid="{60996843-B681-4506-A9C4-0F82C4BEA9A5}"/>
    <cellStyle name="20% - Énfasis3 2 2 3 4 2 2 5" xfId="34408" xr:uid="{66A01104-8408-4EAC-918D-3115A3EFA347}"/>
    <cellStyle name="20% - Énfasis3 2 2 3 4 2 3" xfId="5454" xr:uid="{911FB236-671E-464B-8314-377C30465643}"/>
    <cellStyle name="20% - Énfasis3 2 2 3 4 2 3 2" xfId="13175" xr:uid="{7A136123-1C43-4BD2-A923-C571A5E6B242}"/>
    <cellStyle name="20% - Énfasis3 2 2 3 4 2 3 2 2" xfId="28617" xr:uid="{6B1485E5-6E14-4B04-9B11-F29E071B99EF}"/>
    <cellStyle name="20% - Énfasis3 2 2 3 4 2 3 2 2 2" xfId="59501" xr:uid="{F7EEDA78-E23A-4805-AEE5-6CFE5886446C}"/>
    <cellStyle name="20% - Énfasis3 2 2 3 4 2 3 2 3" xfId="44059" xr:uid="{30C3FD83-3BAE-4E62-AD4B-DFCC0B490E58}"/>
    <cellStyle name="20% - Énfasis3 2 2 3 4 2 3 3" xfId="20896" xr:uid="{CA27965E-EAD6-4FCB-B3D7-4748D58BB850}"/>
    <cellStyle name="20% - Énfasis3 2 2 3 4 2 3 3 2" xfId="51780" xr:uid="{8C50816A-9103-4EB2-8085-9CFAB3ED6243}"/>
    <cellStyle name="20% - Énfasis3 2 2 3 4 2 3 4" xfId="36338" xr:uid="{922AF5B3-CB45-4DCC-A524-2EA2D0BFB28D}"/>
    <cellStyle name="20% - Énfasis3 2 2 3 4 2 4" xfId="9315" xr:uid="{A4CA516F-DF78-4B85-BE74-7B22B4BEBAB2}"/>
    <cellStyle name="20% - Énfasis3 2 2 3 4 2 4 2" xfId="24757" xr:uid="{724D1FE9-9700-4C43-80BA-A5C750A741B5}"/>
    <cellStyle name="20% - Énfasis3 2 2 3 4 2 4 2 2" xfId="55641" xr:uid="{FD3736D7-0E53-4286-8509-765FD953C9B6}"/>
    <cellStyle name="20% - Énfasis3 2 2 3 4 2 4 3" xfId="40199" xr:uid="{ED3B1D0C-072D-4417-A858-2BD4876CB5AF}"/>
    <cellStyle name="20% - Énfasis3 2 2 3 4 2 5" xfId="17036" xr:uid="{93D6BDC5-9965-466B-B999-373C7FA0F4CA}"/>
    <cellStyle name="20% - Énfasis3 2 2 3 4 2 5 2" xfId="47920" xr:uid="{AB1A5C87-EBE1-4906-AF63-67EE2DB11651}"/>
    <cellStyle name="20% - Énfasis3 2 2 3 4 2 6" xfId="32478" xr:uid="{A03419FD-F8AF-4D73-A6D3-B30976D3F9FE}"/>
    <cellStyle name="20% - Énfasis3 2 2 3 4 3" xfId="2559" xr:uid="{854AE05A-8375-4561-8F12-692FBF889655}"/>
    <cellStyle name="20% - Énfasis3 2 2 3 4 3 2" xfId="6419" xr:uid="{586DF54F-64E5-419D-8A0F-5E167E6AA271}"/>
    <cellStyle name="20% - Énfasis3 2 2 3 4 3 2 2" xfId="14140" xr:uid="{30359186-F578-4044-AF12-D228AFC2C421}"/>
    <cellStyle name="20% - Énfasis3 2 2 3 4 3 2 2 2" xfId="29582" xr:uid="{94785241-63B9-4076-ACA1-EA04DAEB72FE}"/>
    <cellStyle name="20% - Énfasis3 2 2 3 4 3 2 2 2 2" xfId="60466" xr:uid="{A0E18E1A-9600-4635-BC92-061C33190C19}"/>
    <cellStyle name="20% - Énfasis3 2 2 3 4 3 2 2 3" xfId="45024" xr:uid="{9A99FEAB-7814-4053-902E-6AAE00B173CF}"/>
    <cellStyle name="20% - Énfasis3 2 2 3 4 3 2 3" xfId="21861" xr:uid="{84817F8F-220C-4A55-8AD6-42F702506A0F}"/>
    <cellStyle name="20% - Énfasis3 2 2 3 4 3 2 3 2" xfId="52745" xr:uid="{D1B86BB1-EE4A-4187-9F68-064F2C6CDEB3}"/>
    <cellStyle name="20% - Énfasis3 2 2 3 4 3 2 4" xfId="37303" xr:uid="{062BA4A4-C753-4E89-B472-613C55F77BDA}"/>
    <cellStyle name="20% - Énfasis3 2 2 3 4 3 3" xfId="10280" xr:uid="{08F36B58-B446-4F51-9BE1-4FEC9068ABDB}"/>
    <cellStyle name="20% - Énfasis3 2 2 3 4 3 3 2" xfId="25722" xr:uid="{1ABDA766-E02E-47E6-9857-5B3DCA2B08AF}"/>
    <cellStyle name="20% - Énfasis3 2 2 3 4 3 3 2 2" xfId="56606" xr:uid="{A5CEC093-F635-423B-AAB6-B835BC2DB7B2}"/>
    <cellStyle name="20% - Énfasis3 2 2 3 4 3 3 3" xfId="41164" xr:uid="{A84ADE97-263D-49C1-B302-9039AC3E50F1}"/>
    <cellStyle name="20% - Énfasis3 2 2 3 4 3 4" xfId="18001" xr:uid="{0C7926E7-666F-468E-B617-98658674CBF6}"/>
    <cellStyle name="20% - Énfasis3 2 2 3 4 3 4 2" xfId="48885" xr:uid="{2094D691-66A7-46E1-880D-6F06AA75F709}"/>
    <cellStyle name="20% - Énfasis3 2 2 3 4 3 5" xfId="33443" xr:uid="{2503B65B-5210-4FE0-A26C-0BA381115351}"/>
    <cellStyle name="20% - Énfasis3 2 2 3 4 4" xfId="4489" xr:uid="{708E7CA1-16F6-41F4-97DF-8909B72CF71F}"/>
    <cellStyle name="20% - Énfasis3 2 2 3 4 4 2" xfId="12210" xr:uid="{CA42A761-7D44-4915-BA9D-927E974A9B87}"/>
    <cellStyle name="20% - Énfasis3 2 2 3 4 4 2 2" xfId="27652" xr:uid="{EC73E059-5648-4587-9C64-AE691ED1C541}"/>
    <cellStyle name="20% - Énfasis3 2 2 3 4 4 2 2 2" xfId="58536" xr:uid="{78E1782A-E412-4802-8E91-35B85499316A}"/>
    <cellStyle name="20% - Énfasis3 2 2 3 4 4 2 3" xfId="43094" xr:uid="{F55E1D38-5F43-4E82-8B41-67C105969AE0}"/>
    <cellStyle name="20% - Énfasis3 2 2 3 4 4 3" xfId="19931" xr:uid="{F2D6D23A-FBB9-4F6D-B41C-277E9A3466CE}"/>
    <cellStyle name="20% - Énfasis3 2 2 3 4 4 3 2" xfId="50815" xr:uid="{FD385FFC-7017-45E9-B171-9391E3442357}"/>
    <cellStyle name="20% - Énfasis3 2 2 3 4 4 4" xfId="35373" xr:uid="{FA9A9C7D-FE46-4705-AAC4-3E476F53CCB2}"/>
    <cellStyle name="20% - Énfasis3 2 2 3 4 5" xfId="8350" xr:uid="{2CD461B6-AAF0-44F6-A32B-0691085DCA7A}"/>
    <cellStyle name="20% - Énfasis3 2 2 3 4 5 2" xfId="23792" xr:uid="{0CAA6293-06FD-4812-9C62-B356C2F2F923}"/>
    <cellStyle name="20% - Énfasis3 2 2 3 4 5 2 2" xfId="54676" xr:uid="{614802B6-3E38-4C09-A301-472A696B5C2D}"/>
    <cellStyle name="20% - Énfasis3 2 2 3 4 5 3" xfId="39234" xr:uid="{AA8E7E3B-1584-479A-9FA2-7486DED6971D}"/>
    <cellStyle name="20% - Énfasis3 2 2 3 4 6" xfId="16071" xr:uid="{D424604C-6BD3-42E4-90EC-EE8E5ED98CBB}"/>
    <cellStyle name="20% - Énfasis3 2 2 3 4 6 2" xfId="46955" xr:uid="{CD2D27D2-2AE6-4159-AB8C-C611B5CD8927}"/>
    <cellStyle name="20% - Énfasis3 2 2 3 4 7" xfId="31513" xr:uid="{D202D54D-DF82-4889-94A0-B28748E738C3}"/>
    <cellStyle name="20% - Énfasis3 2 2 3 5" xfId="1111" xr:uid="{88821E7D-B2DF-47B1-84D1-241B7B612285}"/>
    <cellStyle name="20% - Énfasis3 2 2 3 5 2" xfId="3041" xr:uid="{56535BD8-D0F4-4FAA-9ABB-6B627993D6F7}"/>
    <cellStyle name="20% - Énfasis3 2 2 3 5 2 2" xfId="6901" xr:uid="{0E0EE18C-D306-4D23-AD14-BE4E0D21206D}"/>
    <cellStyle name="20% - Énfasis3 2 2 3 5 2 2 2" xfId="14622" xr:uid="{0B65A055-C3A1-4D2B-A212-806915B980E4}"/>
    <cellStyle name="20% - Énfasis3 2 2 3 5 2 2 2 2" xfId="30064" xr:uid="{E9FE7AE3-1952-4AF4-A974-280FA864EE80}"/>
    <cellStyle name="20% - Énfasis3 2 2 3 5 2 2 2 2 2" xfId="60948" xr:uid="{C80F96C8-8ADE-4A22-A97C-5F68A9EEDF7C}"/>
    <cellStyle name="20% - Énfasis3 2 2 3 5 2 2 2 3" xfId="45506" xr:uid="{775A3422-A1FB-4969-B235-7892B04E19A0}"/>
    <cellStyle name="20% - Énfasis3 2 2 3 5 2 2 3" xfId="22343" xr:uid="{FBC64F63-2BBD-4BA7-BC8E-5E8A8E4F30F5}"/>
    <cellStyle name="20% - Énfasis3 2 2 3 5 2 2 3 2" xfId="53227" xr:uid="{4F7DE0B2-0F58-49BB-B759-786C048A917B}"/>
    <cellStyle name="20% - Énfasis3 2 2 3 5 2 2 4" xfId="37785" xr:uid="{26BB9DA2-7B8B-43BF-9939-AB52E97CFEE2}"/>
    <cellStyle name="20% - Énfasis3 2 2 3 5 2 3" xfId="10762" xr:uid="{B029DE2B-3B32-43B0-A429-E44748FB316D}"/>
    <cellStyle name="20% - Énfasis3 2 2 3 5 2 3 2" xfId="26204" xr:uid="{56757A70-0411-4FD1-A7B0-D0AE37768312}"/>
    <cellStyle name="20% - Énfasis3 2 2 3 5 2 3 2 2" xfId="57088" xr:uid="{D43F01D9-DFD2-4D8C-B171-D5036D7540FB}"/>
    <cellStyle name="20% - Énfasis3 2 2 3 5 2 3 3" xfId="41646" xr:uid="{3613A673-FF82-4684-8B0B-A09DA9EA9505}"/>
    <cellStyle name="20% - Énfasis3 2 2 3 5 2 4" xfId="18483" xr:uid="{2AD11A96-D4CC-4330-9622-996C915337EB}"/>
    <cellStyle name="20% - Énfasis3 2 2 3 5 2 4 2" xfId="49367" xr:uid="{28BC936A-492B-4B39-A71A-80656365072F}"/>
    <cellStyle name="20% - Énfasis3 2 2 3 5 2 5" xfId="33925" xr:uid="{B5DBC4C0-8E3A-40FA-ABD4-5D8EF0ADE824}"/>
    <cellStyle name="20% - Énfasis3 2 2 3 5 3" xfId="4971" xr:uid="{F592DA44-2A9C-4627-95B3-0771AA354AEC}"/>
    <cellStyle name="20% - Énfasis3 2 2 3 5 3 2" xfId="12692" xr:uid="{91FDDEB4-0E23-44AB-BD5C-B5402B5221E7}"/>
    <cellStyle name="20% - Énfasis3 2 2 3 5 3 2 2" xfId="28134" xr:uid="{032EC16A-CBBC-4408-BEA9-E46A90227CD8}"/>
    <cellStyle name="20% - Énfasis3 2 2 3 5 3 2 2 2" xfId="59018" xr:uid="{7CC528A3-F9E2-400C-94C5-E562E2A62AA7}"/>
    <cellStyle name="20% - Énfasis3 2 2 3 5 3 2 3" xfId="43576" xr:uid="{1CB5E2CD-04BE-4D5F-94C8-452B749232FB}"/>
    <cellStyle name="20% - Énfasis3 2 2 3 5 3 3" xfId="20413" xr:uid="{CB842919-C347-482B-B606-921980B48F14}"/>
    <cellStyle name="20% - Énfasis3 2 2 3 5 3 3 2" xfId="51297" xr:uid="{6C7DA3A3-C18A-40D9-A21B-FD9A98D1F777}"/>
    <cellStyle name="20% - Énfasis3 2 2 3 5 3 4" xfId="35855" xr:uid="{724CB849-E066-41BB-A12C-6DC4B9751E4F}"/>
    <cellStyle name="20% - Énfasis3 2 2 3 5 4" xfId="8832" xr:uid="{7E39353A-ED62-404C-AA30-7C27CA56005D}"/>
    <cellStyle name="20% - Énfasis3 2 2 3 5 4 2" xfId="24274" xr:uid="{758A37B1-DE88-4D59-9CA1-536FDA7E1B08}"/>
    <cellStyle name="20% - Énfasis3 2 2 3 5 4 2 2" xfId="55158" xr:uid="{F2DC405C-DCF1-4620-A653-3BD18685AB67}"/>
    <cellStyle name="20% - Énfasis3 2 2 3 5 4 3" xfId="39716" xr:uid="{5C2F2335-5839-425C-8A70-AFB565AD0F76}"/>
    <cellStyle name="20% - Énfasis3 2 2 3 5 5" xfId="16553" xr:uid="{8977D25C-BBB3-441C-B3D1-E6A1B0217F1D}"/>
    <cellStyle name="20% - Énfasis3 2 2 3 5 5 2" xfId="47437" xr:uid="{FA1AB4BC-B950-4C74-B1C9-140E3085D44E}"/>
    <cellStyle name="20% - Énfasis3 2 2 3 5 6" xfId="31995" xr:uid="{8A588321-D8DF-4F6F-9236-2EF94979C088}"/>
    <cellStyle name="20% - Énfasis3 2 2 3 6" xfId="2076" xr:uid="{004855B0-6474-4C60-A8AA-38464EC0B4DC}"/>
    <cellStyle name="20% - Énfasis3 2 2 3 6 2" xfId="5936" xr:uid="{05E3E418-2F7F-43DE-86F4-A0AE14D31703}"/>
    <cellStyle name="20% - Énfasis3 2 2 3 6 2 2" xfId="13657" xr:uid="{3A4FE5BE-E498-4434-830C-166DD9EDF102}"/>
    <cellStyle name="20% - Énfasis3 2 2 3 6 2 2 2" xfId="29099" xr:uid="{B408F635-C10B-4E14-BD29-3FA66827C66B}"/>
    <cellStyle name="20% - Énfasis3 2 2 3 6 2 2 2 2" xfId="59983" xr:uid="{A9C3424D-D2EB-4180-A403-A0CDB135BD0C}"/>
    <cellStyle name="20% - Énfasis3 2 2 3 6 2 2 3" xfId="44541" xr:uid="{794A70CC-6DD7-4C4B-94F1-B3DFAA96BC82}"/>
    <cellStyle name="20% - Énfasis3 2 2 3 6 2 3" xfId="21378" xr:uid="{CCF164A4-72D8-44C7-9341-D93360295E4D}"/>
    <cellStyle name="20% - Énfasis3 2 2 3 6 2 3 2" xfId="52262" xr:uid="{0D073F4D-9BF0-4491-B426-7EF08C729B6C}"/>
    <cellStyle name="20% - Énfasis3 2 2 3 6 2 4" xfId="36820" xr:uid="{00F3286B-EB62-40E5-88B9-1328B6851245}"/>
    <cellStyle name="20% - Énfasis3 2 2 3 6 3" xfId="9797" xr:uid="{4960C552-0149-471D-81CB-ACD50E8C424D}"/>
    <cellStyle name="20% - Énfasis3 2 2 3 6 3 2" xfId="25239" xr:uid="{EC42834B-96EA-4600-8942-99522EC23B5C}"/>
    <cellStyle name="20% - Énfasis3 2 2 3 6 3 2 2" xfId="56123" xr:uid="{10768211-10E0-4999-BC82-B54E3D8E39C6}"/>
    <cellStyle name="20% - Énfasis3 2 2 3 6 3 3" xfId="40681" xr:uid="{54E3362F-C0B2-40DD-BC5D-32511DAD3089}"/>
    <cellStyle name="20% - Énfasis3 2 2 3 6 4" xfId="17518" xr:uid="{7488C902-C244-41DE-A852-70438F50454A}"/>
    <cellStyle name="20% - Énfasis3 2 2 3 6 4 2" xfId="48402" xr:uid="{A38CA4C3-A205-45C8-8778-80AD1CE7F0DF}"/>
    <cellStyle name="20% - Énfasis3 2 2 3 6 5" xfId="32960" xr:uid="{4190A24C-90B5-4BC3-800F-026645C7CF5F}"/>
    <cellStyle name="20% - Énfasis3 2 2 3 7" xfId="4006" xr:uid="{14BC1C09-C5A2-40D3-B13C-99763FDB46D9}"/>
    <cellStyle name="20% - Énfasis3 2 2 3 7 2" xfId="11727" xr:uid="{D1F156A3-E51C-4031-8413-F16E7C4EC707}"/>
    <cellStyle name="20% - Énfasis3 2 2 3 7 2 2" xfId="27169" xr:uid="{B4E533CA-6405-44F0-8383-E0DC73DB7CE6}"/>
    <cellStyle name="20% - Énfasis3 2 2 3 7 2 2 2" xfId="58053" xr:uid="{D762E5CD-E4FB-4D55-9E20-9D052B428A12}"/>
    <cellStyle name="20% - Énfasis3 2 2 3 7 2 3" xfId="42611" xr:uid="{CB5E45D5-9349-4C98-A5E4-183697A91494}"/>
    <cellStyle name="20% - Énfasis3 2 2 3 7 3" xfId="19448" xr:uid="{B1DC1675-A140-4C2B-9E73-FCB5118BA375}"/>
    <cellStyle name="20% - Énfasis3 2 2 3 7 3 2" xfId="50332" xr:uid="{A259E003-E9C6-4AAE-8EF7-2A1C2AF69BAA}"/>
    <cellStyle name="20% - Énfasis3 2 2 3 7 4" xfId="34890" xr:uid="{BB6E9682-9A0A-45D9-AA53-C8548734B3F4}"/>
    <cellStyle name="20% - Énfasis3 2 2 3 8" xfId="7867" xr:uid="{C903C052-CD9C-4201-85BD-BC9E9296DEA5}"/>
    <cellStyle name="20% - Énfasis3 2 2 3 8 2" xfId="23309" xr:uid="{0F63A678-2078-43F1-8DE1-6016196128BF}"/>
    <cellStyle name="20% - Énfasis3 2 2 3 8 2 2" xfId="54193" xr:uid="{752C6A4B-284D-41C8-AA1B-57AC55A4E01D}"/>
    <cellStyle name="20% - Énfasis3 2 2 3 8 3" xfId="38751" xr:uid="{7C50653D-509D-4887-9260-33B56ABA1047}"/>
    <cellStyle name="20% - Énfasis3 2 2 3 9" xfId="15588" xr:uid="{7F8C4BE7-66CF-47E6-9FD5-0B7616FF7DA4}"/>
    <cellStyle name="20% - Énfasis3 2 2 3 9 2" xfId="46472" xr:uid="{E75B3C92-1620-403F-847C-A6D1EDAF5361}"/>
    <cellStyle name="20% - Énfasis3 2 2 4" xfId="271" xr:uid="{20DF5190-366C-4EA2-9794-427C7D8B7D30}"/>
    <cellStyle name="20% - Énfasis3 2 2 4 2" xfId="514" xr:uid="{DAE4D67B-11B4-4642-8ED6-7B2FC1FC83E8}"/>
    <cellStyle name="20% - Énfasis3 2 2 4 2 2" xfId="997" xr:uid="{67FA5C4E-215A-4111-9000-BB039CC1A53D}"/>
    <cellStyle name="20% - Énfasis3 2 2 4 2 2 2" xfId="1962" xr:uid="{4F6D265B-E3AA-44E3-9376-8696997F851E}"/>
    <cellStyle name="20% - Énfasis3 2 2 4 2 2 2 2" xfId="3892" xr:uid="{3A281E80-E0B0-4A7D-9B36-6BF844D2E70E}"/>
    <cellStyle name="20% - Énfasis3 2 2 4 2 2 2 2 2" xfId="7752" xr:uid="{B605C1E3-CD5A-46D1-9D13-5EFD2E7A22C3}"/>
    <cellStyle name="20% - Énfasis3 2 2 4 2 2 2 2 2 2" xfId="15473" xr:uid="{0727029D-4A3F-4E30-AA03-AA545B4B21FC}"/>
    <cellStyle name="20% - Énfasis3 2 2 4 2 2 2 2 2 2 2" xfId="30915" xr:uid="{193606E7-588E-4DEC-B20F-D4DCC2588475}"/>
    <cellStyle name="20% - Énfasis3 2 2 4 2 2 2 2 2 2 2 2" xfId="61799" xr:uid="{91CF39E6-6FBD-4245-8F18-B8000BDFEE1C}"/>
    <cellStyle name="20% - Énfasis3 2 2 4 2 2 2 2 2 2 3" xfId="46357" xr:uid="{EB904C51-F730-405E-84FF-09497ADC18DC}"/>
    <cellStyle name="20% - Énfasis3 2 2 4 2 2 2 2 2 3" xfId="23194" xr:uid="{F4EB95C5-6CA2-46A7-AFA1-8C1CEF04DAEE}"/>
    <cellStyle name="20% - Énfasis3 2 2 4 2 2 2 2 2 3 2" xfId="54078" xr:uid="{1C507D8D-C6A8-4449-BF74-7A966BE1EF6D}"/>
    <cellStyle name="20% - Énfasis3 2 2 4 2 2 2 2 2 4" xfId="38636" xr:uid="{C69CB2A9-B2E0-469E-9C73-DC31241A0A90}"/>
    <cellStyle name="20% - Énfasis3 2 2 4 2 2 2 2 3" xfId="11613" xr:uid="{41A0F002-CCC8-4259-A080-999B3A5D6858}"/>
    <cellStyle name="20% - Énfasis3 2 2 4 2 2 2 2 3 2" xfId="27055" xr:uid="{AFFF4217-F6CF-4D78-9675-9360B26A6656}"/>
    <cellStyle name="20% - Énfasis3 2 2 4 2 2 2 2 3 2 2" xfId="57939" xr:uid="{EA3082AF-5A25-4B6C-9011-9460D836A7B6}"/>
    <cellStyle name="20% - Énfasis3 2 2 4 2 2 2 2 3 3" xfId="42497" xr:uid="{3E96BF68-B887-436E-BEA8-7B9E59F8CD4B}"/>
    <cellStyle name="20% - Énfasis3 2 2 4 2 2 2 2 4" xfId="19334" xr:uid="{C81A456F-9991-476E-A102-FAF9CA0D9217}"/>
    <cellStyle name="20% - Énfasis3 2 2 4 2 2 2 2 4 2" xfId="50218" xr:uid="{6DE9B5DD-2CD7-438A-964F-B3A16C7357F7}"/>
    <cellStyle name="20% - Énfasis3 2 2 4 2 2 2 2 5" xfId="34776" xr:uid="{8B89FE96-2B34-4FC4-BD20-FDB63251829A}"/>
    <cellStyle name="20% - Énfasis3 2 2 4 2 2 2 3" xfId="5822" xr:uid="{7F59DF97-2263-4D45-9A41-B047ABE7D0EC}"/>
    <cellStyle name="20% - Énfasis3 2 2 4 2 2 2 3 2" xfId="13543" xr:uid="{38C6D226-B2EA-416D-93C6-F2BD0BCB2CB8}"/>
    <cellStyle name="20% - Énfasis3 2 2 4 2 2 2 3 2 2" xfId="28985" xr:uid="{D12B4177-C74F-43D8-826B-9DB7EBA82E0A}"/>
    <cellStyle name="20% - Énfasis3 2 2 4 2 2 2 3 2 2 2" xfId="59869" xr:uid="{B32E2EE7-02EF-4D13-82FE-D0C0E644EF1F}"/>
    <cellStyle name="20% - Énfasis3 2 2 4 2 2 2 3 2 3" xfId="44427" xr:uid="{837D3DE9-9143-4367-BD2A-596F1499323E}"/>
    <cellStyle name="20% - Énfasis3 2 2 4 2 2 2 3 3" xfId="21264" xr:uid="{BCA1675C-93B1-4783-8C40-33DEF5BF095D}"/>
    <cellStyle name="20% - Énfasis3 2 2 4 2 2 2 3 3 2" xfId="52148" xr:uid="{DD03D9B6-1286-4413-95D2-6390F329FD4D}"/>
    <cellStyle name="20% - Énfasis3 2 2 4 2 2 2 3 4" xfId="36706" xr:uid="{E8CDC669-9A80-4A03-ABDE-1478A4D8EA9E}"/>
    <cellStyle name="20% - Énfasis3 2 2 4 2 2 2 4" xfId="9683" xr:uid="{9D31B79E-1990-43CF-89FA-6B05D3FC2A85}"/>
    <cellStyle name="20% - Énfasis3 2 2 4 2 2 2 4 2" xfId="25125" xr:uid="{E249E4D0-57DF-47A7-A082-3ADEEDAA10E2}"/>
    <cellStyle name="20% - Énfasis3 2 2 4 2 2 2 4 2 2" xfId="56009" xr:uid="{926F971C-253E-4FCC-9132-75504CB95E13}"/>
    <cellStyle name="20% - Énfasis3 2 2 4 2 2 2 4 3" xfId="40567" xr:uid="{02DBF77D-9D9A-4014-84B0-D87B5428457F}"/>
    <cellStyle name="20% - Énfasis3 2 2 4 2 2 2 5" xfId="17404" xr:uid="{EC3F7D79-7468-4E0E-B832-49EFFD3A389E}"/>
    <cellStyle name="20% - Énfasis3 2 2 4 2 2 2 5 2" xfId="48288" xr:uid="{9055672C-9715-4FF5-B549-4267BFB9620F}"/>
    <cellStyle name="20% - Énfasis3 2 2 4 2 2 2 6" xfId="32846" xr:uid="{78D75764-2677-449F-971D-B3855B9A3BCF}"/>
    <cellStyle name="20% - Énfasis3 2 2 4 2 2 3" xfId="2927" xr:uid="{9CC362DD-ECB2-42A4-960C-56A7E59C068C}"/>
    <cellStyle name="20% - Énfasis3 2 2 4 2 2 3 2" xfId="6787" xr:uid="{EE71FDD7-6B90-40B3-ACEA-D951219D3F67}"/>
    <cellStyle name="20% - Énfasis3 2 2 4 2 2 3 2 2" xfId="14508" xr:uid="{E0BBC5F1-035F-4E70-9E7F-7D3269D15FD8}"/>
    <cellStyle name="20% - Énfasis3 2 2 4 2 2 3 2 2 2" xfId="29950" xr:uid="{7A219D72-7ABD-46D1-84B9-594077CF9DB1}"/>
    <cellStyle name="20% - Énfasis3 2 2 4 2 2 3 2 2 2 2" xfId="60834" xr:uid="{B0B8F299-86F1-45D8-8090-36622D57D019}"/>
    <cellStyle name="20% - Énfasis3 2 2 4 2 2 3 2 2 3" xfId="45392" xr:uid="{F64DA789-CEF2-495A-883C-BD948FC96489}"/>
    <cellStyle name="20% - Énfasis3 2 2 4 2 2 3 2 3" xfId="22229" xr:uid="{DF8D07DC-92A0-4EA3-AF8A-F43C29B0BC40}"/>
    <cellStyle name="20% - Énfasis3 2 2 4 2 2 3 2 3 2" xfId="53113" xr:uid="{5D3B783D-CFD9-4395-AEF5-9DF4428AA14D}"/>
    <cellStyle name="20% - Énfasis3 2 2 4 2 2 3 2 4" xfId="37671" xr:uid="{71F503DD-6956-4B8F-80BE-7D4CD32F20FF}"/>
    <cellStyle name="20% - Énfasis3 2 2 4 2 2 3 3" xfId="10648" xr:uid="{EF80F274-3875-444C-85EF-2B757B3CFE88}"/>
    <cellStyle name="20% - Énfasis3 2 2 4 2 2 3 3 2" xfId="26090" xr:uid="{F9BB6BC3-424A-4D61-83A1-60FEF7F5BB69}"/>
    <cellStyle name="20% - Énfasis3 2 2 4 2 2 3 3 2 2" xfId="56974" xr:uid="{033A6A70-B5DB-4AC0-9A55-6A70CA7EE1FD}"/>
    <cellStyle name="20% - Énfasis3 2 2 4 2 2 3 3 3" xfId="41532" xr:uid="{FB333606-7BAE-4C40-AA35-C9FDC722BFDA}"/>
    <cellStyle name="20% - Énfasis3 2 2 4 2 2 3 4" xfId="18369" xr:uid="{40E06B7C-5D9B-4F88-A0F3-C2108F714C62}"/>
    <cellStyle name="20% - Énfasis3 2 2 4 2 2 3 4 2" xfId="49253" xr:uid="{1A37A7DF-A76A-402C-BD9A-18C635BC604A}"/>
    <cellStyle name="20% - Énfasis3 2 2 4 2 2 3 5" xfId="33811" xr:uid="{64260C3D-32F4-40D1-AA85-0E9C7BE2CCF5}"/>
    <cellStyle name="20% - Énfasis3 2 2 4 2 2 4" xfId="4857" xr:uid="{D0EA38CD-1F61-4C95-BBEF-B0D80BEFD5A7}"/>
    <cellStyle name="20% - Énfasis3 2 2 4 2 2 4 2" xfId="12578" xr:uid="{65C425D5-5C5A-480B-B6C4-8C9412E93220}"/>
    <cellStyle name="20% - Énfasis3 2 2 4 2 2 4 2 2" xfId="28020" xr:uid="{F1D07826-6CD7-48C7-A0B7-24EE9E594E40}"/>
    <cellStyle name="20% - Énfasis3 2 2 4 2 2 4 2 2 2" xfId="58904" xr:uid="{9DE3F531-34B7-4BC0-8D76-0E63B86F81FF}"/>
    <cellStyle name="20% - Énfasis3 2 2 4 2 2 4 2 3" xfId="43462" xr:uid="{62B74F62-8B71-4F7B-8364-A4D9A8DE75D3}"/>
    <cellStyle name="20% - Énfasis3 2 2 4 2 2 4 3" xfId="20299" xr:uid="{59B50BD9-190E-48AB-80C3-3D13B72F3D22}"/>
    <cellStyle name="20% - Énfasis3 2 2 4 2 2 4 3 2" xfId="51183" xr:uid="{8ABE8269-1A0E-478A-810E-50779877D112}"/>
    <cellStyle name="20% - Énfasis3 2 2 4 2 2 4 4" xfId="35741" xr:uid="{96072E2E-D154-4307-9A87-85EBB48680CF}"/>
    <cellStyle name="20% - Énfasis3 2 2 4 2 2 5" xfId="8718" xr:uid="{C12F6D2F-2186-4C87-9C84-DCD998DDD84B}"/>
    <cellStyle name="20% - Énfasis3 2 2 4 2 2 5 2" xfId="24160" xr:uid="{8DEF3CB2-391E-4A2D-B6BB-C579952D2976}"/>
    <cellStyle name="20% - Énfasis3 2 2 4 2 2 5 2 2" xfId="55044" xr:uid="{93DDC0AC-4710-431C-9D37-664D9E6F8698}"/>
    <cellStyle name="20% - Énfasis3 2 2 4 2 2 5 3" xfId="39602" xr:uid="{A0260593-DBE7-4F63-B724-219BF37C04C5}"/>
    <cellStyle name="20% - Énfasis3 2 2 4 2 2 6" xfId="16439" xr:uid="{E0C5F33A-1820-4742-90B5-ED5B0F7A6840}"/>
    <cellStyle name="20% - Énfasis3 2 2 4 2 2 6 2" xfId="47323" xr:uid="{A67B9358-23D6-461F-B6D7-767FFBD8BCC4}"/>
    <cellStyle name="20% - Énfasis3 2 2 4 2 2 7" xfId="31881" xr:uid="{E9CA00C6-8132-4DE4-A491-194F99B481B0}"/>
    <cellStyle name="20% - Énfasis3 2 2 4 2 3" xfId="1479" xr:uid="{51D875FA-F404-4464-8F1B-57E5C276BCA2}"/>
    <cellStyle name="20% - Énfasis3 2 2 4 2 3 2" xfId="3409" xr:uid="{E4F8FFF8-17C7-4240-95C0-3B91E093C8B5}"/>
    <cellStyle name="20% - Énfasis3 2 2 4 2 3 2 2" xfId="7269" xr:uid="{8DB17EFA-50AF-4CB4-AF03-34F49028A312}"/>
    <cellStyle name="20% - Énfasis3 2 2 4 2 3 2 2 2" xfId="14990" xr:uid="{0AB63E08-B43D-44FF-8211-79222D262D70}"/>
    <cellStyle name="20% - Énfasis3 2 2 4 2 3 2 2 2 2" xfId="30432" xr:uid="{1DE09CEA-28B9-419D-9C46-4826A4807BFC}"/>
    <cellStyle name="20% - Énfasis3 2 2 4 2 3 2 2 2 2 2" xfId="61316" xr:uid="{174FB6AD-4488-4228-8CB5-EA175BB35CEB}"/>
    <cellStyle name="20% - Énfasis3 2 2 4 2 3 2 2 2 3" xfId="45874" xr:uid="{98B18148-B465-43E1-90CA-89F5C21AF60B}"/>
    <cellStyle name="20% - Énfasis3 2 2 4 2 3 2 2 3" xfId="22711" xr:uid="{7D88BA3B-0035-4994-B0A7-D45F6E7A37B6}"/>
    <cellStyle name="20% - Énfasis3 2 2 4 2 3 2 2 3 2" xfId="53595" xr:uid="{C7F11864-793C-47F7-A7FD-FF3B3A83CBD9}"/>
    <cellStyle name="20% - Énfasis3 2 2 4 2 3 2 2 4" xfId="38153" xr:uid="{6BAFFD54-00E2-4B8B-8FDF-1590FF80AE08}"/>
    <cellStyle name="20% - Énfasis3 2 2 4 2 3 2 3" xfId="11130" xr:uid="{98BC0EEF-449D-4ED2-B12F-F1B62E088B7D}"/>
    <cellStyle name="20% - Énfasis3 2 2 4 2 3 2 3 2" xfId="26572" xr:uid="{95CC68BF-B99F-4A71-92F6-AE70DBADBC9E}"/>
    <cellStyle name="20% - Énfasis3 2 2 4 2 3 2 3 2 2" xfId="57456" xr:uid="{C1E4F407-4292-4F40-B40C-BE162BDC7D84}"/>
    <cellStyle name="20% - Énfasis3 2 2 4 2 3 2 3 3" xfId="42014" xr:uid="{FA42026D-A5F1-4222-A2D6-49FDB366CC69}"/>
    <cellStyle name="20% - Énfasis3 2 2 4 2 3 2 4" xfId="18851" xr:uid="{914A3D41-1E48-4833-A8A8-1393650E3910}"/>
    <cellStyle name="20% - Énfasis3 2 2 4 2 3 2 4 2" xfId="49735" xr:uid="{012164E9-ED67-4BF6-A021-FC2E76FA483D}"/>
    <cellStyle name="20% - Énfasis3 2 2 4 2 3 2 5" xfId="34293" xr:uid="{2AD73A72-5195-4B97-967C-38ED52801E06}"/>
    <cellStyle name="20% - Énfasis3 2 2 4 2 3 3" xfId="5339" xr:uid="{9C8F1636-F8D6-489E-A882-60CB8241B86E}"/>
    <cellStyle name="20% - Énfasis3 2 2 4 2 3 3 2" xfId="13060" xr:uid="{A98766F8-96EA-4322-8430-8BE5FC87B000}"/>
    <cellStyle name="20% - Énfasis3 2 2 4 2 3 3 2 2" xfId="28502" xr:uid="{5E88BF95-F3A1-4661-95EC-C52E402F8CA0}"/>
    <cellStyle name="20% - Énfasis3 2 2 4 2 3 3 2 2 2" xfId="59386" xr:uid="{A0D30AAB-1E1F-43BB-A586-93D8A7FBC312}"/>
    <cellStyle name="20% - Énfasis3 2 2 4 2 3 3 2 3" xfId="43944" xr:uid="{2DDBF33F-879F-4A43-BA7C-3117A0358875}"/>
    <cellStyle name="20% - Énfasis3 2 2 4 2 3 3 3" xfId="20781" xr:uid="{521F0EF1-0007-4D57-A704-76D46D24D386}"/>
    <cellStyle name="20% - Énfasis3 2 2 4 2 3 3 3 2" xfId="51665" xr:uid="{8DA0B533-47DE-4BE4-AC46-231F0981DC20}"/>
    <cellStyle name="20% - Énfasis3 2 2 4 2 3 3 4" xfId="36223" xr:uid="{EE0BB2F2-198A-4BE8-AD6A-92CAA04A657D}"/>
    <cellStyle name="20% - Énfasis3 2 2 4 2 3 4" xfId="9200" xr:uid="{F78E1EF8-D5EF-4AA8-B201-04E5408277B7}"/>
    <cellStyle name="20% - Énfasis3 2 2 4 2 3 4 2" xfId="24642" xr:uid="{5553996B-CBE6-4BAD-ACE1-10253C906C79}"/>
    <cellStyle name="20% - Énfasis3 2 2 4 2 3 4 2 2" xfId="55526" xr:uid="{1799B68E-0F4D-48B3-9C1E-37040CA4A857}"/>
    <cellStyle name="20% - Énfasis3 2 2 4 2 3 4 3" xfId="40084" xr:uid="{C986F033-C425-4B7D-A61A-B6F29361334A}"/>
    <cellStyle name="20% - Énfasis3 2 2 4 2 3 5" xfId="16921" xr:uid="{F6436D8B-F812-4CC1-AA99-9CF1E778C69F}"/>
    <cellStyle name="20% - Énfasis3 2 2 4 2 3 5 2" xfId="47805" xr:uid="{B70C0676-893F-4981-B821-B9D943C12784}"/>
    <cellStyle name="20% - Énfasis3 2 2 4 2 3 6" xfId="32363" xr:uid="{0024CD0D-5CB7-4050-85CF-F5E53A2DF803}"/>
    <cellStyle name="20% - Énfasis3 2 2 4 2 4" xfId="2444" xr:uid="{F72B9876-3D68-4FCD-A206-A9BE39FCBF77}"/>
    <cellStyle name="20% - Énfasis3 2 2 4 2 4 2" xfId="6304" xr:uid="{D70E77A3-FFE5-4FDE-B949-4C823EB70F28}"/>
    <cellStyle name="20% - Énfasis3 2 2 4 2 4 2 2" xfId="14025" xr:uid="{ACA6E1E6-2BC2-4A7C-8437-C8619D1742C4}"/>
    <cellStyle name="20% - Énfasis3 2 2 4 2 4 2 2 2" xfId="29467" xr:uid="{0382F4C3-457D-4BD5-B5E5-2897B6D20E5B}"/>
    <cellStyle name="20% - Énfasis3 2 2 4 2 4 2 2 2 2" xfId="60351" xr:uid="{C99ABADE-653C-4D53-A3F6-B9FBE08BE5FA}"/>
    <cellStyle name="20% - Énfasis3 2 2 4 2 4 2 2 3" xfId="44909" xr:uid="{EB246C08-38B3-4950-B977-BD9251238FCF}"/>
    <cellStyle name="20% - Énfasis3 2 2 4 2 4 2 3" xfId="21746" xr:uid="{60F415DF-B7EA-46AC-A97D-B60A81DA583A}"/>
    <cellStyle name="20% - Énfasis3 2 2 4 2 4 2 3 2" xfId="52630" xr:uid="{51D6C525-A99D-48B1-8827-15772ABC5678}"/>
    <cellStyle name="20% - Énfasis3 2 2 4 2 4 2 4" xfId="37188" xr:uid="{FA4459C5-260A-437B-9E98-707DCF8736B0}"/>
    <cellStyle name="20% - Énfasis3 2 2 4 2 4 3" xfId="10165" xr:uid="{5CAA49A2-B136-43AC-8D37-76CC77824801}"/>
    <cellStyle name="20% - Énfasis3 2 2 4 2 4 3 2" xfId="25607" xr:uid="{5F809576-B5AC-41F7-B04E-FBD6A25F7DBC}"/>
    <cellStyle name="20% - Énfasis3 2 2 4 2 4 3 2 2" xfId="56491" xr:uid="{10B21C4D-127D-46B1-A91A-D093CFE34A60}"/>
    <cellStyle name="20% - Énfasis3 2 2 4 2 4 3 3" xfId="41049" xr:uid="{2DDF78E6-BC03-4820-9997-FAA37B0A4B81}"/>
    <cellStyle name="20% - Énfasis3 2 2 4 2 4 4" xfId="17886" xr:uid="{A22CB9FC-D843-45C1-A1F1-B7C1767C7D63}"/>
    <cellStyle name="20% - Énfasis3 2 2 4 2 4 4 2" xfId="48770" xr:uid="{6EBC544A-6F70-4E7F-8F23-07E120677146}"/>
    <cellStyle name="20% - Énfasis3 2 2 4 2 4 5" xfId="33328" xr:uid="{BC1256AA-915B-4E36-B1BE-32ED57F466C3}"/>
    <cellStyle name="20% - Énfasis3 2 2 4 2 5" xfId="4374" xr:uid="{01905A4E-7739-483C-AA4F-3A479E02FE2A}"/>
    <cellStyle name="20% - Énfasis3 2 2 4 2 5 2" xfId="12095" xr:uid="{0B2BD440-9D3F-4681-8474-DA26984A0AE3}"/>
    <cellStyle name="20% - Énfasis3 2 2 4 2 5 2 2" xfId="27537" xr:uid="{584D698F-E8AD-4795-97AE-4A3CB2236CFC}"/>
    <cellStyle name="20% - Énfasis3 2 2 4 2 5 2 2 2" xfId="58421" xr:uid="{1FBC7363-3E69-43AC-B83D-993A70E22B30}"/>
    <cellStyle name="20% - Énfasis3 2 2 4 2 5 2 3" xfId="42979" xr:uid="{1C3EA52E-F878-476E-ADD2-8CB04F1299E1}"/>
    <cellStyle name="20% - Énfasis3 2 2 4 2 5 3" xfId="19816" xr:uid="{BDC61148-8B4E-4066-9E45-1B089F38941B}"/>
    <cellStyle name="20% - Énfasis3 2 2 4 2 5 3 2" xfId="50700" xr:uid="{E0A871AE-9E5E-4421-B9C4-B4DC8F49E5A9}"/>
    <cellStyle name="20% - Énfasis3 2 2 4 2 5 4" xfId="35258" xr:uid="{B547AD49-7861-4EA0-8B0F-0150F8C10F47}"/>
    <cellStyle name="20% - Énfasis3 2 2 4 2 6" xfId="8235" xr:uid="{7AB7ACE6-5FAA-4B0C-83CA-559620D668C6}"/>
    <cellStyle name="20% - Énfasis3 2 2 4 2 6 2" xfId="23677" xr:uid="{97D79C94-A4CE-4407-90D3-E455055A02E7}"/>
    <cellStyle name="20% - Énfasis3 2 2 4 2 6 2 2" xfId="54561" xr:uid="{D23EBF6F-3353-473C-8298-E1C1641C3974}"/>
    <cellStyle name="20% - Énfasis3 2 2 4 2 6 3" xfId="39119" xr:uid="{92FEA485-7A9D-41B2-B855-70306CA47A91}"/>
    <cellStyle name="20% - Énfasis3 2 2 4 2 7" xfId="15956" xr:uid="{E7036C29-F000-4B75-A179-7E2019D6FA02}"/>
    <cellStyle name="20% - Énfasis3 2 2 4 2 7 2" xfId="46840" xr:uid="{5A431BE6-35D8-464C-A1BB-CEAD47DC1AEB}"/>
    <cellStyle name="20% - Énfasis3 2 2 4 2 8" xfId="31398" xr:uid="{3480D07F-890B-40F2-AB3C-004F859C58DD}"/>
    <cellStyle name="20% - Énfasis3 2 2 4 3" xfId="756" xr:uid="{849D727F-57D7-452E-8348-CB9EDE8ECD91}"/>
    <cellStyle name="20% - Énfasis3 2 2 4 3 2" xfId="1721" xr:uid="{6E985C8B-1158-4FA2-8373-3D6EE303D9D8}"/>
    <cellStyle name="20% - Énfasis3 2 2 4 3 2 2" xfId="3651" xr:uid="{4D619794-6CB2-4848-98C8-56B41BAD5097}"/>
    <cellStyle name="20% - Énfasis3 2 2 4 3 2 2 2" xfId="7511" xr:uid="{0E8D0AF2-DB3D-450D-8511-06350465056F}"/>
    <cellStyle name="20% - Énfasis3 2 2 4 3 2 2 2 2" xfId="15232" xr:uid="{1A7D11A3-5662-4C9E-8C51-6B1FB30B4B46}"/>
    <cellStyle name="20% - Énfasis3 2 2 4 3 2 2 2 2 2" xfId="30674" xr:uid="{55BF9C4F-25F5-45F7-9D68-5C955B29C1C0}"/>
    <cellStyle name="20% - Énfasis3 2 2 4 3 2 2 2 2 2 2" xfId="61558" xr:uid="{06BE2A50-8FAB-467B-A30B-6B7C8EDC13D4}"/>
    <cellStyle name="20% - Énfasis3 2 2 4 3 2 2 2 2 3" xfId="46116" xr:uid="{E1DF561E-D4A2-42DB-A948-EE635F4DCA3B}"/>
    <cellStyle name="20% - Énfasis3 2 2 4 3 2 2 2 3" xfId="22953" xr:uid="{1555D2F2-4CBC-4627-9DF1-4764FB2BC9DA}"/>
    <cellStyle name="20% - Énfasis3 2 2 4 3 2 2 2 3 2" xfId="53837" xr:uid="{7415C5FC-F2BF-4044-9F50-4B01C6BC5AA1}"/>
    <cellStyle name="20% - Énfasis3 2 2 4 3 2 2 2 4" xfId="38395" xr:uid="{AF204467-16C7-448B-A5FA-FA84B3C32FB4}"/>
    <cellStyle name="20% - Énfasis3 2 2 4 3 2 2 3" xfId="11372" xr:uid="{F3216255-59FE-41B7-9B57-CEA926F1302B}"/>
    <cellStyle name="20% - Énfasis3 2 2 4 3 2 2 3 2" xfId="26814" xr:uid="{3AAE5502-EB25-45C8-A8D2-C9242DE3782E}"/>
    <cellStyle name="20% - Énfasis3 2 2 4 3 2 2 3 2 2" xfId="57698" xr:uid="{5D2E5854-25C3-41D2-AAB7-CA95C80168D2}"/>
    <cellStyle name="20% - Énfasis3 2 2 4 3 2 2 3 3" xfId="42256" xr:uid="{15989F33-5E0F-4EE3-83BA-F64350972290}"/>
    <cellStyle name="20% - Énfasis3 2 2 4 3 2 2 4" xfId="19093" xr:uid="{B95618C9-43BA-4919-8859-01EED0F4755E}"/>
    <cellStyle name="20% - Énfasis3 2 2 4 3 2 2 4 2" xfId="49977" xr:uid="{42C8A627-39A8-4875-83EC-DF6489DFC10E}"/>
    <cellStyle name="20% - Énfasis3 2 2 4 3 2 2 5" xfId="34535" xr:uid="{DDD886BF-3FA9-4FB1-B3D8-2E82B4C796F8}"/>
    <cellStyle name="20% - Énfasis3 2 2 4 3 2 3" xfId="5581" xr:uid="{77014EE0-593E-4961-A73E-1F0638687995}"/>
    <cellStyle name="20% - Énfasis3 2 2 4 3 2 3 2" xfId="13302" xr:uid="{7FEB5F30-9339-45CD-917D-1FBA87EC25D0}"/>
    <cellStyle name="20% - Énfasis3 2 2 4 3 2 3 2 2" xfId="28744" xr:uid="{690D8D45-9B49-4382-8435-49313853FE40}"/>
    <cellStyle name="20% - Énfasis3 2 2 4 3 2 3 2 2 2" xfId="59628" xr:uid="{B23DB219-C9E9-4027-B41E-174C29259381}"/>
    <cellStyle name="20% - Énfasis3 2 2 4 3 2 3 2 3" xfId="44186" xr:uid="{D041470D-7D8C-4EA4-9756-F6AF5ED9EF61}"/>
    <cellStyle name="20% - Énfasis3 2 2 4 3 2 3 3" xfId="21023" xr:uid="{5FA4BC6A-3A11-46A7-863B-334E5E081B90}"/>
    <cellStyle name="20% - Énfasis3 2 2 4 3 2 3 3 2" xfId="51907" xr:uid="{1CBFE353-464C-4027-B668-655FEEE61B7B}"/>
    <cellStyle name="20% - Énfasis3 2 2 4 3 2 3 4" xfId="36465" xr:uid="{3E1CE800-7CF1-41C7-9E35-4924E6585F37}"/>
    <cellStyle name="20% - Énfasis3 2 2 4 3 2 4" xfId="9442" xr:uid="{0C01164D-FC1C-4968-A550-6EDBA7C73475}"/>
    <cellStyle name="20% - Énfasis3 2 2 4 3 2 4 2" xfId="24884" xr:uid="{546E3CF8-1EF7-4E23-8987-2B639A3D77D9}"/>
    <cellStyle name="20% - Énfasis3 2 2 4 3 2 4 2 2" xfId="55768" xr:uid="{8A89C1CD-542B-4B16-AE19-CED051D9A35F}"/>
    <cellStyle name="20% - Énfasis3 2 2 4 3 2 4 3" xfId="40326" xr:uid="{60C61553-A97B-4DB1-A467-D9DC478BA84A}"/>
    <cellStyle name="20% - Énfasis3 2 2 4 3 2 5" xfId="17163" xr:uid="{2D514736-E23B-4812-8D6A-7B38C5DFE654}"/>
    <cellStyle name="20% - Énfasis3 2 2 4 3 2 5 2" xfId="48047" xr:uid="{8D8E11B1-DE9E-484E-8D01-AADB336144A2}"/>
    <cellStyle name="20% - Énfasis3 2 2 4 3 2 6" xfId="32605" xr:uid="{C85B4A4B-40C2-4472-834D-6D91B43FAA6F}"/>
    <cellStyle name="20% - Énfasis3 2 2 4 3 3" xfId="2686" xr:uid="{E3FFCA6A-4B44-48AE-B0A3-153BD582FAAC}"/>
    <cellStyle name="20% - Énfasis3 2 2 4 3 3 2" xfId="6546" xr:uid="{4800EC9C-7736-49A5-9B1B-BF7DFF1BD2C4}"/>
    <cellStyle name="20% - Énfasis3 2 2 4 3 3 2 2" xfId="14267" xr:uid="{33D0FE38-8751-45DB-BD7B-06F0042A4B5D}"/>
    <cellStyle name="20% - Énfasis3 2 2 4 3 3 2 2 2" xfId="29709" xr:uid="{0437CB9A-03D6-4D49-9F26-8B616A6DA908}"/>
    <cellStyle name="20% - Énfasis3 2 2 4 3 3 2 2 2 2" xfId="60593" xr:uid="{8E68833D-ACAB-4743-8544-66C85DFF7545}"/>
    <cellStyle name="20% - Énfasis3 2 2 4 3 3 2 2 3" xfId="45151" xr:uid="{3DF03E27-A580-44AA-9C8C-A63866855107}"/>
    <cellStyle name="20% - Énfasis3 2 2 4 3 3 2 3" xfId="21988" xr:uid="{69A6CDB3-CCCF-49AE-B9B0-94AAE2ADE8E3}"/>
    <cellStyle name="20% - Énfasis3 2 2 4 3 3 2 3 2" xfId="52872" xr:uid="{F7178EC6-DFB8-4AD7-8987-15D87F43BEB8}"/>
    <cellStyle name="20% - Énfasis3 2 2 4 3 3 2 4" xfId="37430" xr:uid="{99C19415-4698-49B3-9372-531539A32435}"/>
    <cellStyle name="20% - Énfasis3 2 2 4 3 3 3" xfId="10407" xr:uid="{A5C617FC-135D-469B-977C-128320C17256}"/>
    <cellStyle name="20% - Énfasis3 2 2 4 3 3 3 2" xfId="25849" xr:uid="{7ADA103E-E8D9-4180-B05E-39F75D5CF002}"/>
    <cellStyle name="20% - Énfasis3 2 2 4 3 3 3 2 2" xfId="56733" xr:uid="{D8B9EB42-B379-4D5B-8022-1C62F4D0BB08}"/>
    <cellStyle name="20% - Énfasis3 2 2 4 3 3 3 3" xfId="41291" xr:uid="{6B6A6F2C-3833-4B3B-B5B2-D96B34471EFC}"/>
    <cellStyle name="20% - Énfasis3 2 2 4 3 3 4" xfId="18128" xr:uid="{6F922A5E-7367-4E38-801E-FFA0E8E9E8AA}"/>
    <cellStyle name="20% - Énfasis3 2 2 4 3 3 4 2" xfId="49012" xr:uid="{C4355E67-112C-4B94-AD81-99430F0DC08C}"/>
    <cellStyle name="20% - Énfasis3 2 2 4 3 3 5" xfId="33570" xr:uid="{1579F428-B05E-4DE8-BBDA-716DF3015EB2}"/>
    <cellStyle name="20% - Énfasis3 2 2 4 3 4" xfId="4616" xr:uid="{544599B9-BEE7-4637-8AE5-D7E7B5433D68}"/>
    <cellStyle name="20% - Énfasis3 2 2 4 3 4 2" xfId="12337" xr:uid="{3791D0ED-4457-4A6A-98BD-2929CD14416D}"/>
    <cellStyle name="20% - Énfasis3 2 2 4 3 4 2 2" xfId="27779" xr:uid="{B2B154B9-4F47-4563-836E-C8D2693D2E53}"/>
    <cellStyle name="20% - Énfasis3 2 2 4 3 4 2 2 2" xfId="58663" xr:uid="{32632364-766B-4643-A7F6-2E3107C91BCC}"/>
    <cellStyle name="20% - Énfasis3 2 2 4 3 4 2 3" xfId="43221" xr:uid="{396FD20F-FA1D-4ACE-B6AC-850797CB94C9}"/>
    <cellStyle name="20% - Énfasis3 2 2 4 3 4 3" xfId="20058" xr:uid="{90226FEB-21BE-4297-B189-C7F477DC9C48}"/>
    <cellStyle name="20% - Énfasis3 2 2 4 3 4 3 2" xfId="50942" xr:uid="{CD67BB38-372A-4256-B020-4BEE9C2D0B21}"/>
    <cellStyle name="20% - Énfasis3 2 2 4 3 4 4" xfId="35500" xr:uid="{23F04BD7-25B6-4826-A0E8-FDE119B91054}"/>
    <cellStyle name="20% - Énfasis3 2 2 4 3 5" xfId="8477" xr:uid="{5E04FC77-C07E-47AD-9E8A-A86597478E2B}"/>
    <cellStyle name="20% - Énfasis3 2 2 4 3 5 2" xfId="23919" xr:uid="{E49D4412-9F6E-49E7-8691-499C9A266723}"/>
    <cellStyle name="20% - Énfasis3 2 2 4 3 5 2 2" xfId="54803" xr:uid="{F1E8F067-9FA6-4682-9892-682C3F4C220D}"/>
    <cellStyle name="20% - Énfasis3 2 2 4 3 5 3" xfId="39361" xr:uid="{CB562707-657A-4EDA-96C8-ED79FE94F1F6}"/>
    <cellStyle name="20% - Énfasis3 2 2 4 3 6" xfId="16198" xr:uid="{062E3613-5A15-4C46-8B82-8E0522FF9043}"/>
    <cellStyle name="20% - Énfasis3 2 2 4 3 6 2" xfId="47082" xr:uid="{BABE7909-414A-4D0E-813D-E5334CBB9771}"/>
    <cellStyle name="20% - Énfasis3 2 2 4 3 7" xfId="31640" xr:uid="{42839F40-603E-46A1-9620-1F7A778C4565}"/>
    <cellStyle name="20% - Énfasis3 2 2 4 4" xfId="1238" xr:uid="{545B5EC9-EC87-4EC9-BA8C-06DAFDCD7CAE}"/>
    <cellStyle name="20% - Énfasis3 2 2 4 4 2" xfId="3168" xr:uid="{A3320199-6E82-475F-AA84-35B17A3A89F3}"/>
    <cellStyle name="20% - Énfasis3 2 2 4 4 2 2" xfId="7028" xr:uid="{F069EE47-A02A-41C4-883B-7D38CA9A4B7A}"/>
    <cellStyle name="20% - Énfasis3 2 2 4 4 2 2 2" xfId="14749" xr:uid="{2D84DABE-6175-4DBC-82E0-EF0AAD0DCFFD}"/>
    <cellStyle name="20% - Énfasis3 2 2 4 4 2 2 2 2" xfId="30191" xr:uid="{2BEF6017-EC96-4127-B5E3-18C64CB3FFB6}"/>
    <cellStyle name="20% - Énfasis3 2 2 4 4 2 2 2 2 2" xfId="61075" xr:uid="{0CC43F2B-D63F-458E-B667-86246DB95FC3}"/>
    <cellStyle name="20% - Énfasis3 2 2 4 4 2 2 2 3" xfId="45633" xr:uid="{D9F9597C-61D5-4FAF-86DB-17A9801A1A24}"/>
    <cellStyle name="20% - Énfasis3 2 2 4 4 2 2 3" xfId="22470" xr:uid="{51D6E56A-F8D6-4AF1-8E28-82B6BE870B05}"/>
    <cellStyle name="20% - Énfasis3 2 2 4 4 2 2 3 2" xfId="53354" xr:uid="{CA17D28D-6867-4D58-903B-0A20EB2D2889}"/>
    <cellStyle name="20% - Énfasis3 2 2 4 4 2 2 4" xfId="37912" xr:uid="{400FBD81-BBD8-42EF-83D1-D821D78753B0}"/>
    <cellStyle name="20% - Énfasis3 2 2 4 4 2 3" xfId="10889" xr:uid="{37F87910-BCE7-432A-82FD-FE758A6B6F55}"/>
    <cellStyle name="20% - Énfasis3 2 2 4 4 2 3 2" xfId="26331" xr:uid="{F6E6883E-5C2F-4B8D-85E2-F913748613DF}"/>
    <cellStyle name="20% - Énfasis3 2 2 4 4 2 3 2 2" xfId="57215" xr:uid="{9F8C6A72-5D16-4A54-B70A-919012D16FD8}"/>
    <cellStyle name="20% - Énfasis3 2 2 4 4 2 3 3" xfId="41773" xr:uid="{0F9DECFF-AEDA-4D47-823B-566ECAC9037D}"/>
    <cellStyle name="20% - Énfasis3 2 2 4 4 2 4" xfId="18610" xr:uid="{025DC9B1-EFE4-47EB-8B4E-91377D94BC44}"/>
    <cellStyle name="20% - Énfasis3 2 2 4 4 2 4 2" xfId="49494" xr:uid="{C18C1955-DD99-4C21-A277-038BAEED41A5}"/>
    <cellStyle name="20% - Énfasis3 2 2 4 4 2 5" xfId="34052" xr:uid="{817B5C91-793E-4D9C-A57F-AD8DB426FC82}"/>
    <cellStyle name="20% - Énfasis3 2 2 4 4 3" xfId="5098" xr:uid="{6E50D251-8771-4AAF-B603-F0C0BC2570C5}"/>
    <cellStyle name="20% - Énfasis3 2 2 4 4 3 2" xfId="12819" xr:uid="{836258CA-4C0A-4B64-9524-9A4ED269C47F}"/>
    <cellStyle name="20% - Énfasis3 2 2 4 4 3 2 2" xfId="28261" xr:uid="{10889E22-CB3F-4F29-82A7-2C2DA7ED6D58}"/>
    <cellStyle name="20% - Énfasis3 2 2 4 4 3 2 2 2" xfId="59145" xr:uid="{8865108C-9B80-4F30-9323-4022A9A94512}"/>
    <cellStyle name="20% - Énfasis3 2 2 4 4 3 2 3" xfId="43703" xr:uid="{032C3E60-8B27-4836-80E5-E3010C73337E}"/>
    <cellStyle name="20% - Énfasis3 2 2 4 4 3 3" xfId="20540" xr:uid="{8FAD38EC-16B1-41F3-8E95-CBB2562F9530}"/>
    <cellStyle name="20% - Énfasis3 2 2 4 4 3 3 2" xfId="51424" xr:uid="{C7D990BD-490E-4909-A13F-288A37FDE50F}"/>
    <cellStyle name="20% - Énfasis3 2 2 4 4 3 4" xfId="35982" xr:uid="{7E26EC77-2363-4037-968F-BCDC07F3FBE6}"/>
    <cellStyle name="20% - Énfasis3 2 2 4 4 4" xfId="8959" xr:uid="{9766380F-D187-4CD4-BE6D-3B330BC61801}"/>
    <cellStyle name="20% - Énfasis3 2 2 4 4 4 2" xfId="24401" xr:uid="{4C9BE526-5B03-40B4-ABEE-F7A2340D42A0}"/>
    <cellStyle name="20% - Énfasis3 2 2 4 4 4 2 2" xfId="55285" xr:uid="{52A77AAD-44F8-46DF-8497-70EB64CEB32F}"/>
    <cellStyle name="20% - Énfasis3 2 2 4 4 4 3" xfId="39843" xr:uid="{0F0AB220-7881-4CEB-A7E3-C89EAFC9D68C}"/>
    <cellStyle name="20% - Énfasis3 2 2 4 4 5" xfId="16680" xr:uid="{E5999BC7-024E-459D-871E-E0962C46C6DE}"/>
    <cellStyle name="20% - Énfasis3 2 2 4 4 5 2" xfId="47564" xr:uid="{F2CF1F7D-7635-4E4C-ADB3-6D9D62E71409}"/>
    <cellStyle name="20% - Énfasis3 2 2 4 4 6" xfId="32122" xr:uid="{291985C5-A6A6-4E09-B71C-94AD0A844B51}"/>
    <cellStyle name="20% - Énfasis3 2 2 4 5" xfId="2203" xr:uid="{9236A6EB-CADE-4D33-8D3A-000B2F72F60C}"/>
    <cellStyle name="20% - Énfasis3 2 2 4 5 2" xfId="6063" xr:uid="{D049A30D-0EBE-4A6D-A5A1-1CF4E2EB1909}"/>
    <cellStyle name="20% - Énfasis3 2 2 4 5 2 2" xfId="13784" xr:uid="{89FEF16E-B281-4512-879D-4001D610916D}"/>
    <cellStyle name="20% - Énfasis3 2 2 4 5 2 2 2" xfId="29226" xr:uid="{1E23F6FB-E559-42A1-9AD3-B05738EBED24}"/>
    <cellStyle name="20% - Énfasis3 2 2 4 5 2 2 2 2" xfId="60110" xr:uid="{C228763A-4169-4423-8207-93A4C3E1872C}"/>
    <cellStyle name="20% - Énfasis3 2 2 4 5 2 2 3" xfId="44668" xr:uid="{9082CE05-E0B0-4433-AE2A-D6B93A52A9F0}"/>
    <cellStyle name="20% - Énfasis3 2 2 4 5 2 3" xfId="21505" xr:uid="{C8CA87AD-47F3-4955-B230-95E23466CBF7}"/>
    <cellStyle name="20% - Énfasis3 2 2 4 5 2 3 2" xfId="52389" xr:uid="{1A92C743-5255-4F87-AA86-E2DE10615A88}"/>
    <cellStyle name="20% - Énfasis3 2 2 4 5 2 4" xfId="36947" xr:uid="{3CD6A983-EC65-4F87-86AF-A2179382CFCC}"/>
    <cellStyle name="20% - Énfasis3 2 2 4 5 3" xfId="9924" xr:uid="{8A6DDE16-C598-446F-937F-4D6DD72EAB8C}"/>
    <cellStyle name="20% - Énfasis3 2 2 4 5 3 2" xfId="25366" xr:uid="{4477884B-1C6A-4AF2-97E3-EC32E440D7AA}"/>
    <cellStyle name="20% - Énfasis3 2 2 4 5 3 2 2" xfId="56250" xr:uid="{3E91D2AF-6C96-4DD1-A99A-92992D15E1A6}"/>
    <cellStyle name="20% - Énfasis3 2 2 4 5 3 3" xfId="40808" xr:uid="{E11EDD92-5B7B-49E9-BCD3-05489E3A5E05}"/>
    <cellStyle name="20% - Énfasis3 2 2 4 5 4" xfId="17645" xr:uid="{0A9C58F2-C6D8-4C58-ADEC-3E7855F4053E}"/>
    <cellStyle name="20% - Énfasis3 2 2 4 5 4 2" xfId="48529" xr:uid="{D77C6915-86A5-469E-8314-FABF91D05CD6}"/>
    <cellStyle name="20% - Énfasis3 2 2 4 5 5" xfId="33087" xr:uid="{37E1FB89-8869-4A73-A5EC-2E94525EBD57}"/>
    <cellStyle name="20% - Énfasis3 2 2 4 6" xfId="4133" xr:uid="{AC7125B2-7A01-489C-B934-6CC9F2E6A12F}"/>
    <cellStyle name="20% - Énfasis3 2 2 4 6 2" xfId="11854" xr:uid="{6E936DE9-C792-4308-9C41-A0431E5A180F}"/>
    <cellStyle name="20% - Énfasis3 2 2 4 6 2 2" xfId="27296" xr:uid="{944320FF-2441-44F5-AA6D-2D2314E099A9}"/>
    <cellStyle name="20% - Énfasis3 2 2 4 6 2 2 2" xfId="58180" xr:uid="{043A04B3-CDF2-4F2F-85ED-8097A078CB79}"/>
    <cellStyle name="20% - Énfasis3 2 2 4 6 2 3" xfId="42738" xr:uid="{E968D4AF-8CC3-48B4-903E-294B953FAF56}"/>
    <cellStyle name="20% - Énfasis3 2 2 4 6 3" xfId="19575" xr:uid="{0EA2FDA5-02E8-4F19-96CB-6310763FCB29}"/>
    <cellStyle name="20% - Énfasis3 2 2 4 6 3 2" xfId="50459" xr:uid="{4E88DD04-6FFA-4ECD-8B68-157E178C215E}"/>
    <cellStyle name="20% - Énfasis3 2 2 4 6 4" xfId="35017" xr:uid="{40C16354-EEED-40E5-A2DE-B3310A88A02B}"/>
    <cellStyle name="20% - Énfasis3 2 2 4 7" xfId="7994" xr:uid="{4BB9BCB4-58E7-46C5-8BCC-D2C06B2757EC}"/>
    <cellStyle name="20% - Énfasis3 2 2 4 7 2" xfId="23436" xr:uid="{95F30389-6C3D-4685-8D17-15B8EF68E09C}"/>
    <cellStyle name="20% - Énfasis3 2 2 4 7 2 2" xfId="54320" xr:uid="{B1A53290-8FA6-4397-BA3D-60D24235BE8B}"/>
    <cellStyle name="20% - Énfasis3 2 2 4 7 3" xfId="38878" xr:uid="{7C4DD420-BD4F-4EA0-930E-C1BCD6CC7890}"/>
    <cellStyle name="20% - Énfasis3 2 2 4 8" xfId="15715" xr:uid="{27E4B0EC-E082-4798-B3E0-403447AE193C}"/>
    <cellStyle name="20% - Énfasis3 2 2 4 8 2" xfId="46599" xr:uid="{C78482C4-87A9-4698-968F-439478F87054}"/>
    <cellStyle name="20% - Énfasis3 2 2 4 9" xfId="31157" xr:uid="{BF729ED1-7CB9-45BD-AE79-13C0D1D746F7}"/>
    <cellStyle name="20% - Énfasis3 2 2 5" xfId="384" xr:uid="{ED6EBB47-81CF-434F-BC3A-327D66200B3A}"/>
    <cellStyle name="20% - Énfasis3 2 2 5 2" xfId="868" xr:uid="{BD962726-184D-4947-9BE3-07C005CA9AA8}"/>
    <cellStyle name="20% - Énfasis3 2 2 5 2 2" xfId="1833" xr:uid="{396EC6FA-D992-4EE5-B1F2-6B902C151280}"/>
    <cellStyle name="20% - Énfasis3 2 2 5 2 2 2" xfId="3763" xr:uid="{FB051F53-8300-46E5-9853-B9A26BDA5461}"/>
    <cellStyle name="20% - Énfasis3 2 2 5 2 2 2 2" xfId="7623" xr:uid="{95F2F922-BDDD-4309-90AA-635627277E53}"/>
    <cellStyle name="20% - Énfasis3 2 2 5 2 2 2 2 2" xfId="15344" xr:uid="{08A69937-6EE4-43B0-8A4C-CB4451906095}"/>
    <cellStyle name="20% - Énfasis3 2 2 5 2 2 2 2 2 2" xfId="30786" xr:uid="{76CAC147-D7B4-4662-BA63-41A49D3F44CB}"/>
    <cellStyle name="20% - Énfasis3 2 2 5 2 2 2 2 2 2 2" xfId="61670" xr:uid="{2994C8CC-57E8-4041-AEB5-8EC0D9A9DE34}"/>
    <cellStyle name="20% - Énfasis3 2 2 5 2 2 2 2 2 3" xfId="46228" xr:uid="{E8A3E498-6AB2-4A8F-A3F8-1389853A574C}"/>
    <cellStyle name="20% - Énfasis3 2 2 5 2 2 2 2 3" xfId="23065" xr:uid="{055362E9-CAED-43EF-A2B6-33608595B39A}"/>
    <cellStyle name="20% - Énfasis3 2 2 5 2 2 2 2 3 2" xfId="53949" xr:uid="{852A5EED-09DA-41CC-A12C-E27FFEA9BDCA}"/>
    <cellStyle name="20% - Énfasis3 2 2 5 2 2 2 2 4" xfId="38507" xr:uid="{EE538A58-19E2-4D0F-99CC-5D54220FA315}"/>
    <cellStyle name="20% - Énfasis3 2 2 5 2 2 2 3" xfId="11484" xr:uid="{15ADFA82-47A1-4ADD-8A48-54F42E4055CD}"/>
    <cellStyle name="20% - Énfasis3 2 2 5 2 2 2 3 2" xfId="26926" xr:uid="{F78ECBDE-5D02-442D-BEB6-0CE4A6488069}"/>
    <cellStyle name="20% - Énfasis3 2 2 5 2 2 2 3 2 2" xfId="57810" xr:uid="{91D1FE35-3AD1-426A-BE8B-6E279849A8DE}"/>
    <cellStyle name="20% - Énfasis3 2 2 5 2 2 2 3 3" xfId="42368" xr:uid="{D2A73F20-B1D4-4352-8C6D-B89D385CE9A1}"/>
    <cellStyle name="20% - Énfasis3 2 2 5 2 2 2 4" xfId="19205" xr:uid="{6245BB33-F78A-4920-A29F-D6914E92A340}"/>
    <cellStyle name="20% - Énfasis3 2 2 5 2 2 2 4 2" xfId="50089" xr:uid="{C5BC4BCE-76F9-473D-B9D1-D36492F8BBC3}"/>
    <cellStyle name="20% - Énfasis3 2 2 5 2 2 2 5" xfId="34647" xr:uid="{555B8D31-2F92-4268-AAD6-BB525DC1CA3A}"/>
    <cellStyle name="20% - Énfasis3 2 2 5 2 2 3" xfId="5693" xr:uid="{ED7AFEE4-91F6-409A-8C9A-0C896C105C63}"/>
    <cellStyle name="20% - Énfasis3 2 2 5 2 2 3 2" xfId="13414" xr:uid="{1CA33C67-F27F-4F59-89B0-EB202BB61F66}"/>
    <cellStyle name="20% - Énfasis3 2 2 5 2 2 3 2 2" xfId="28856" xr:uid="{406DC106-C0DE-4DD6-89AF-2F3C42EC17F8}"/>
    <cellStyle name="20% - Énfasis3 2 2 5 2 2 3 2 2 2" xfId="59740" xr:uid="{8A0CAC96-37A5-44DC-88FF-91C5E848054D}"/>
    <cellStyle name="20% - Énfasis3 2 2 5 2 2 3 2 3" xfId="44298" xr:uid="{71085EFA-CAC4-44B1-AB29-90828D51C8DB}"/>
    <cellStyle name="20% - Énfasis3 2 2 5 2 2 3 3" xfId="21135" xr:uid="{0583A994-56F8-4E65-867E-ABD9DF040A06}"/>
    <cellStyle name="20% - Énfasis3 2 2 5 2 2 3 3 2" xfId="52019" xr:uid="{81E7129E-9656-468E-A47E-761922CFAE9A}"/>
    <cellStyle name="20% - Énfasis3 2 2 5 2 2 3 4" xfId="36577" xr:uid="{774E562B-BE0B-453B-BB22-619CC646C5D1}"/>
    <cellStyle name="20% - Énfasis3 2 2 5 2 2 4" xfId="9554" xr:uid="{D47249C3-1272-4AFE-B202-043B7BE1D14B}"/>
    <cellStyle name="20% - Énfasis3 2 2 5 2 2 4 2" xfId="24996" xr:uid="{A4FB651D-9314-43B6-89E0-AAF2B5B77841}"/>
    <cellStyle name="20% - Énfasis3 2 2 5 2 2 4 2 2" xfId="55880" xr:uid="{3417EFE0-3BF6-41DD-84D4-901868D8E861}"/>
    <cellStyle name="20% - Énfasis3 2 2 5 2 2 4 3" xfId="40438" xr:uid="{B3A70B1C-7C50-4FC0-B1DE-CBB6E67E0051}"/>
    <cellStyle name="20% - Énfasis3 2 2 5 2 2 5" xfId="17275" xr:uid="{D5F8D4AF-0D11-4E38-993D-D14E65232FA5}"/>
    <cellStyle name="20% - Énfasis3 2 2 5 2 2 5 2" xfId="48159" xr:uid="{20DB7288-CC41-43AD-BAFA-237FC8A4EEAB}"/>
    <cellStyle name="20% - Énfasis3 2 2 5 2 2 6" xfId="32717" xr:uid="{917865F4-07A4-456C-AF64-EBD1F2F5E5F5}"/>
    <cellStyle name="20% - Énfasis3 2 2 5 2 3" xfId="2798" xr:uid="{A4631F37-6DCD-4841-AA4C-95F65F7FC101}"/>
    <cellStyle name="20% - Énfasis3 2 2 5 2 3 2" xfId="6658" xr:uid="{F2FF74B8-5CB2-4363-AC52-2CA9781B7E3D}"/>
    <cellStyle name="20% - Énfasis3 2 2 5 2 3 2 2" xfId="14379" xr:uid="{29ACF80F-7118-4AAF-8A31-63A539A62283}"/>
    <cellStyle name="20% - Énfasis3 2 2 5 2 3 2 2 2" xfId="29821" xr:uid="{C3B8C88E-FCB8-442E-9C76-07CE33DCAA79}"/>
    <cellStyle name="20% - Énfasis3 2 2 5 2 3 2 2 2 2" xfId="60705" xr:uid="{0A1385F3-597A-4EC8-833A-480D01BF34A5}"/>
    <cellStyle name="20% - Énfasis3 2 2 5 2 3 2 2 3" xfId="45263" xr:uid="{F9AD975D-76E1-4587-BC9F-10F09D38F337}"/>
    <cellStyle name="20% - Énfasis3 2 2 5 2 3 2 3" xfId="22100" xr:uid="{703969C6-FB4A-4B18-A3C1-3158BB8F1F43}"/>
    <cellStyle name="20% - Énfasis3 2 2 5 2 3 2 3 2" xfId="52984" xr:uid="{342E837D-93E6-4C2C-AFFB-74A7B0077C9F}"/>
    <cellStyle name="20% - Énfasis3 2 2 5 2 3 2 4" xfId="37542" xr:uid="{9D453935-279E-48C1-B62C-28C01647FD00}"/>
    <cellStyle name="20% - Énfasis3 2 2 5 2 3 3" xfId="10519" xr:uid="{48F1F4D6-C3CE-4DD1-BA95-89A99CFF53F1}"/>
    <cellStyle name="20% - Énfasis3 2 2 5 2 3 3 2" xfId="25961" xr:uid="{0A2015BA-8E5E-486A-88BF-7EC3C10717A4}"/>
    <cellStyle name="20% - Énfasis3 2 2 5 2 3 3 2 2" xfId="56845" xr:uid="{4D59AD99-285C-4BDF-ACFC-7200DBAB55BF}"/>
    <cellStyle name="20% - Énfasis3 2 2 5 2 3 3 3" xfId="41403" xr:uid="{53AAB1ED-C0B1-4982-8F56-42EF9D6C53D3}"/>
    <cellStyle name="20% - Énfasis3 2 2 5 2 3 4" xfId="18240" xr:uid="{EFD2F419-C768-4A29-92AD-4CC25C007F72}"/>
    <cellStyle name="20% - Énfasis3 2 2 5 2 3 4 2" xfId="49124" xr:uid="{212C6910-A725-4885-ABF4-16218061EF8E}"/>
    <cellStyle name="20% - Énfasis3 2 2 5 2 3 5" xfId="33682" xr:uid="{EC0E8A9E-0429-4507-A4D8-2F7EA09314B9}"/>
    <cellStyle name="20% - Énfasis3 2 2 5 2 4" xfId="4728" xr:uid="{AD13CB44-A538-4879-A34F-F78CA20145B9}"/>
    <cellStyle name="20% - Énfasis3 2 2 5 2 4 2" xfId="12449" xr:uid="{9B3FE461-AC47-4DCA-95C8-E70039D9A681}"/>
    <cellStyle name="20% - Énfasis3 2 2 5 2 4 2 2" xfId="27891" xr:uid="{776235FA-45C0-415E-B557-63BF354EAC98}"/>
    <cellStyle name="20% - Énfasis3 2 2 5 2 4 2 2 2" xfId="58775" xr:uid="{1A63B64F-F09A-49DD-9536-790B5FC1D5AD}"/>
    <cellStyle name="20% - Énfasis3 2 2 5 2 4 2 3" xfId="43333" xr:uid="{2530F670-7296-4476-BC51-F1A8ECF878F6}"/>
    <cellStyle name="20% - Énfasis3 2 2 5 2 4 3" xfId="20170" xr:uid="{3BD4698C-6857-4905-8499-C40B977113AC}"/>
    <cellStyle name="20% - Énfasis3 2 2 5 2 4 3 2" xfId="51054" xr:uid="{DBF46837-B4C7-4330-B592-3C4322F490BA}"/>
    <cellStyle name="20% - Énfasis3 2 2 5 2 4 4" xfId="35612" xr:uid="{F702D2E3-EA77-4E9F-94C6-DEE3178288FF}"/>
    <cellStyle name="20% - Énfasis3 2 2 5 2 5" xfId="8589" xr:uid="{FD81F39B-01E5-46DD-9949-B698FCB4E271}"/>
    <cellStyle name="20% - Énfasis3 2 2 5 2 5 2" xfId="24031" xr:uid="{F20AFE52-D533-45BD-9994-CCF86B570B20}"/>
    <cellStyle name="20% - Énfasis3 2 2 5 2 5 2 2" xfId="54915" xr:uid="{9F0A0C10-B92F-404E-A97A-39864C234436}"/>
    <cellStyle name="20% - Énfasis3 2 2 5 2 5 3" xfId="39473" xr:uid="{67B4882E-7DF8-4AC3-90AF-463B815AA019}"/>
    <cellStyle name="20% - Énfasis3 2 2 5 2 6" xfId="16310" xr:uid="{E11E2537-C6C3-4D42-91F6-96D3C8F63840}"/>
    <cellStyle name="20% - Énfasis3 2 2 5 2 6 2" xfId="47194" xr:uid="{5946B4BD-7F5D-44ED-9FF1-A0242E91A2B9}"/>
    <cellStyle name="20% - Énfasis3 2 2 5 2 7" xfId="31752" xr:uid="{F0C7F9FA-9BC6-447A-8561-BD567A680166}"/>
    <cellStyle name="20% - Énfasis3 2 2 5 3" xfId="1350" xr:uid="{04A1541A-A21A-4145-85A7-B2CEA6776383}"/>
    <cellStyle name="20% - Énfasis3 2 2 5 3 2" xfId="3280" xr:uid="{507F3DE0-113E-455E-8DEF-61C8F8B20C36}"/>
    <cellStyle name="20% - Énfasis3 2 2 5 3 2 2" xfId="7140" xr:uid="{C56D23D2-9161-4C84-89A4-C04D3E00974D}"/>
    <cellStyle name="20% - Énfasis3 2 2 5 3 2 2 2" xfId="14861" xr:uid="{D201BF8D-A4EF-467E-8EA0-FF5FB56B7A4F}"/>
    <cellStyle name="20% - Énfasis3 2 2 5 3 2 2 2 2" xfId="30303" xr:uid="{47435431-0F2B-44C6-9ABD-F18B6A9BD94E}"/>
    <cellStyle name="20% - Énfasis3 2 2 5 3 2 2 2 2 2" xfId="61187" xr:uid="{EE1480CE-ADB5-4FE6-AC79-E77E2AC2C38C}"/>
    <cellStyle name="20% - Énfasis3 2 2 5 3 2 2 2 3" xfId="45745" xr:uid="{5C16496D-63E9-457E-A717-DD4F6ADC92E8}"/>
    <cellStyle name="20% - Énfasis3 2 2 5 3 2 2 3" xfId="22582" xr:uid="{3647F40C-19C5-4AAD-917E-3A2BDAD4C4FE}"/>
    <cellStyle name="20% - Énfasis3 2 2 5 3 2 2 3 2" xfId="53466" xr:uid="{4BBCAF33-5BB7-4B3B-8FE2-CB2FB6DD42F5}"/>
    <cellStyle name="20% - Énfasis3 2 2 5 3 2 2 4" xfId="38024" xr:uid="{5BFF5CB6-F578-448A-A278-90A91B7BBDCE}"/>
    <cellStyle name="20% - Énfasis3 2 2 5 3 2 3" xfId="11001" xr:uid="{0ED290DC-0E39-4C41-8D15-8AB72FD66868}"/>
    <cellStyle name="20% - Énfasis3 2 2 5 3 2 3 2" xfId="26443" xr:uid="{9766B979-AA9C-492B-857B-76128B60639E}"/>
    <cellStyle name="20% - Énfasis3 2 2 5 3 2 3 2 2" xfId="57327" xr:uid="{07796367-660C-494A-9C0A-C16DAC5FA03C}"/>
    <cellStyle name="20% - Énfasis3 2 2 5 3 2 3 3" xfId="41885" xr:uid="{01FA4A83-BA00-45FC-BC8D-CCDC72EBDE40}"/>
    <cellStyle name="20% - Énfasis3 2 2 5 3 2 4" xfId="18722" xr:uid="{3B99FB89-33E0-4592-8DAC-2B315E784239}"/>
    <cellStyle name="20% - Énfasis3 2 2 5 3 2 4 2" xfId="49606" xr:uid="{9074E23C-4290-4965-95FF-9CB5A7ECCC74}"/>
    <cellStyle name="20% - Énfasis3 2 2 5 3 2 5" xfId="34164" xr:uid="{C067F572-62A1-463D-A11A-4E96F566C580}"/>
    <cellStyle name="20% - Énfasis3 2 2 5 3 3" xfId="5210" xr:uid="{42E3F994-F67F-4BB2-874D-93AFAD227CC3}"/>
    <cellStyle name="20% - Énfasis3 2 2 5 3 3 2" xfId="12931" xr:uid="{CF511243-21F2-4273-BAF4-21F993EBC0EE}"/>
    <cellStyle name="20% - Énfasis3 2 2 5 3 3 2 2" xfId="28373" xr:uid="{6B003488-3A63-43EB-B16B-8A08B27B6E29}"/>
    <cellStyle name="20% - Énfasis3 2 2 5 3 3 2 2 2" xfId="59257" xr:uid="{E531D9F7-4773-499D-BC88-AF882A065A47}"/>
    <cellStyle name="20% - Énfasis3 2 2 5 3 3 2 3" xfId="43815" xr:uid="{65E59AF5-1F7A-472B-9C64-E22833020F87}"/>
    <cellStyle name="20% - Énfasis3 2 2 5 3 3 3" xfId="20652" xr:uid="{D563F97F-5295-48DD-BEE6-7FE6BCDE00B1}"/>
    <cellStyle name="20% - Énfasis3 2 2 5 3 3 3 2" xfId="51536" xr:uid="{A1C42482-8C64-4BAE-AAA6-C2EDD8DB9899}"/>
    <cellStyle name="20% - Énfasis3 2 2 5 3 3 4" xfId="36094" xr:uid="{4D86B24B-3FA3-49BB-A228-046CF668819A}"/>
    <cellStyle name="20% - Énfasis3 2 2 5 3 4" xfId="9071" xr:uid="{2938C020-0C4D-4856-85FD-5866B10CAE4A}"/>
    <cellStyle name="20% - Énfasis3 2 2 5 3 4 2" xfId="24513" xr:uid="{82026175-A443-4C74-AF31-0C53AE040671}"/>
    <cellStyle name="20% - Énfasis3 2 2 5 3 4 2 2" xfId="55397" xr:uid="{6D764560-1173-4E0C-9825-E15634847F40}"/>
    <cellStyle name="20% - Énfasis3 2 2 5 3 4 3" xfId="39955" xr:uid="{E71796DC-F3E9-4889-A08C-B6B74E466884}"/>
    <cellStyle name="20% - Énfasis3 2 2 5 3 5" xfId="16792" xr:uid="{55942D80-8E6E-4CAB-B05E-E2EC8C6A0DAA}"/>
    <cellStyle name="20% - Énfasis3 2 2 5 3 5 2" xfId="47676" xr:uid="{F4C8F9AD-73E4-4A74-B2E3-54C81AD6AD22}"/>
    <cellStyle name="20% - Énfasis3 2 2 5 3 6" xfId="32234" xr:uid="{255A3C33-3F25-4D86-98AE-F4C4346C0890}"/>
    <cellStyle name="20% - Énfasis3 2 2 5 4" xfId="2315" xr:uid="{F600151E-8CF4-4B0F-9894-210BC03D0EE6}"/>
    <cellStyle name="20% - Énfasis3 2 2 5 4 2" xfId="6175" xr:uid="{3FCFB590-2698-4691-B766-5C2395A21705}"/>
    <cellStyle name="20% - Énfasis3 2 2 5 4 2 2" xfId="13896" xr:uid="{C377AF69-0FF5-4130-9B59-C6E5BFD2A4AA}"/>
    <cellStyle name="20% - Énfasis3 2 2 5 4 2 2 2" xfId="29338" xr:uid="{E02AD933-B31C-4446-8B9E-82AF610BB931}"/>
    <cellStyle name="20% - Énfasis3 2 2 5 4 2 2 2 2" xfId="60222" xr:uid="{C314AE67-91E9-4557-B03C-3861B3829483}"/>
    <cellStyle name="20% - Énfasis3 2 2 5 4 2 2 3" xfId="44780" xr:uid="{EF505CBD-940C-49E3-81AD-5E28194FD7E8}"/>
    <cellStyle name="20% - Énfasis3 2 2 5 4 2 3" xfId="21617" xr:uid="{1E37108A-213F-44E1-AB3C-AA31FD2DCAA8}"/>
    <cellStyle name="20% - Énfasis3 2 2 5 4 2 3 2" xfId="52501" xr:uid="{4CBF0F04-FF82-49C0-A776-8C0ED37F40DC}"/>
    <cellStyle name="20% - Énfasis3 2 2 5 4 2 4" xfId="37059" xr:uid="{D4681584-7DD7-41D8-9CB5-72D2415F402E}"/>
    <cellStyle name="20% - Énfasis3 2 2 5 4 3" xfId="10036" xr:uid="{EA531E37-666C-4504-81DC-4D2EA94A221E}"/>
    <cellStyle name="20% - Énfasis3 2 2 5 4 3 2" xfId="25478" xr:uid="{2D96FFC2-0DF0-4EB7-A25D-C843C3C804C4}"/>
    <cellStyle name="20% - Énfasis3 2 2 5 4 3 2 2" xfId="56362" xr:uid="{00DC64A7-1286-4F79-B613-4BC68A922A32}"/>
    <cellStyle name="20% - Énfasis3 2 2 5 4 3 3" xfId="40920" xr:uid="{DF960DDF-2CA7-4541-BF58-CBF74F86DB87}"/>
    <cellStyle name="20% - Énfasis3 2 2 5 4 4" xfId="17757" xr:uid="{98FE80D7-CAA1-4826-81FA-0A79B7EB776E}"/>
    <cellStyle name="20% - Énfasis3 2 2 5 4 4 2" xfId="48641" xr:uid="{F888AF34-B711-4BFA-AA70-50BE1BB6E7EB}"/>
    <cellStyle name="20% - Énfasis3 2 2 5 4 5" xfId="33199" xr:uid="{D1697B8F-6B79-4E5F-AB67-48CF3E369A3F}"/>
    <cellStyle name="20% - Énfasis3 2 2 5 5" xfId="4245" xr:uid="{F23A3E67-7AD7-4238-9395-35498857B24B}"/>
    <cellStyle name="20% - Énfasis3 2 2 5 5 2" xfId="11966" xr:uid="{8CA75023-D23D-4B5A-ADF6-BE237022FF2A}"/>
    <cellStyle name="20% - Énfasis3 2 2 5 5 2 2" xfId="27408" xr:uid="{0EE91377-1CD6-4537-8D81-A3CB9CF22F18}"/>
    <cellStyle name="20% - Énfasis3 2 2 5 5 2 2 2" xfId="58292" xr:uid="{9F17DBC4-2387-4FAC-8D74-A5223BA4FF71}"/>
    <cellStyle name="20% - Énfasis3 2 2 5 5 2 3" xfId="42850" xr:uid="{7977FB21-C8FF-4471-9CDF-6FAC34645AB4}"/>
    <cellStyle name="20% - Énfasis3 2 2 5 5 3" xfId="19687" xr:uid="{65FE2C2D-A7F4-4712-B465-5FDFF6144C38}"/>
    <cellStyle name="20% - Énfasis3 2 2 5 5 3 2" xfId="50571" xr:uid="{0236EB18-048C-4F6C-A6C6-37F4AF7DD321}"/>
    <cellStyle name="20% - Énfasis3 2 2 5 5 4" xfId="35129" xr:uid="{AC8B21C4-FFA6-4248-A541-713B86D0DA88}"/>
    <cellStyle name="20% - Énfasis3 2 2 5 6" xfId="8106" xr:uid="{FB6898C3-E798-46C0-B405-7F5141BCB1EC}"/>
    <cellStyle name="20% - Énfasis3 2 2 5 6 2" xfId="23548" xr:uid="{EABB6DB3-1F76-483D-BDBB-6599065FB6BE}"/>
    <cellStyle name="20% - Énfasis3 2 2 5 6 2 2" xfId="54432" xr:uid="{0E50E83F-5ABA-4B3B-A3EA-36D0AA91F091}"/>
    <cellStyle name="20% - Énfasis3 2 2 5 6 3" xfId="38990" xr:uid="{E295F7FC-DEBE-41CD-AC45-DBB46CAA14B4}"/>
    <cellStyle name="20% - Énfasis3 2 2 5 7" xfId="15827" xr:uid="{D7B8C6C9-6FFE-4CC3-827D-0B811DFB721D}"/>
    <cellStyle name="20% - Énfasis3 2 2 5 7 2" xfId="46711" xr:uid="{9473E64A-67E6-4DE3-B28A-2885EC3611EF}"/>
    <cellStyle name="20% - Énfasis3 2 2 5 8" xfId="31269" xr:uid="{F211D1F5-D691-4E98-A9D0-A795460C443B}"/>
    <cellStyle name="20% - Énfasis3 2 2 6" xfId="627" xr:uid="{C8781215-235A-4A30-A603-C523EECC7DC7}"/>
    <cellStyle name="20% - Énfasis3 2 2 6 2" xfId="1592" xr:uid="{4A2EFE61-C9B5-4ACE-87AC-80CC3B68EAAC}"/>
    <cellStyle name="20% - Énfasis3 2 2 6 2 2" xfId="3522" xr:uid="{F870C54A-A9F2-4E23-9EBD-9A4D23AACFC0}"/>
    <cellStyle name="20% - Énfasis3 2 2 6 2 2 2" xfId="7382" xr:uid="{FA6FD97A-9369-4883-B534-03F82E6579EE}"/>
    <cellStyle name="20% - Énfasis3 2 2 6 2 2 2 2" xfId="15103" xr:uid="{1BA45034-2960-4392-866B-80AA52F6FF5B}"/>
    <cellStyle name="20% - Énfasis3 2 2 6 2 2 2 2 2" xfId="30545" xr:uid="{A437781C-2DFC-4566-8606-AD35ED280FA7}"/>
    <cellStyle name="20% - Énfasis3 2 2 6 2 2 2 2 2 2" xfId="61429" xr:uid="{072EF7CE-7DB3-4003-8255-E4368E32AF74}"/>
    <cellStyle name="20% - Énfasis3 2 2 6 2 2 2 2 3" xfId="45987" xr:uid="{CBEE83FA-0274-460F-A462-41882E671029}"/>
    <cellStyle name="20% - Énfasis3 2 2 6 2 2 2 3" xfId="22824" xr:uid="{67BF5550-825C-49AE-AC7F-DB577196E7AD}"/>
    <cellStyle name="20% - Énfasis3 2 2 6 2 2 2 3 2" xfId="53708" xr:uid="{21FA25D9-C31F-4539-8D5F-B29DC80AEA7D}"/>
    <cellStyle name="20% - Énfasis3 2 2 6 2 2 2 4" xfId="38266" xr:uid="{73C4072B-E023-4365-94A4-FEA9727F8BC8}"/>
    <cellStyle name="20% - Énfasis3 2 2 6 2 2 3" xfId="11243" xr:uid="{57B1C211-D805-438A-A2A9-1FBC0890042F}"/>
    <cellStyle name="20% - Énfasis3 2 2 6 2 2 3 2" xfId="26685" xr:uid="{7511C1E9-8DA0-4C63-8207-E73B7796F9BD}"/>
    <cellStyle name="20% - Énfasis3 2 2 6 2 2 3 2 2" xfId="57569" xr:uid="{0EF515F7-DE94-4186-8EC5-B0CCF631C221}"/>
    <cellStyle name="20% - Énfasis3 2 2 6 2 2 3 3" xfId="42127" xr:uid="{ADCE36D9-EBB1-41CB-84F6-E46713D66348}"/>
    <cellStyle name="20% - Énfasis3 2 2 6 2 2 4" xfId="18964" xr:uid="{62AE70B7-C51C-485E-8C01-9037AE666521}"/>
    <cellStyle name="20% - Énfasis3 2 2 6 2 2 4 2" xfId="49848" xr:uid="{4F132D0B-CD17-49E9-B1B2-1C4E9DE7941A}"/>
    <cellStyle name="20% - Énfasis3 2 2 6 2 2 5" xfId="34406" xr:uid="{7BB66526-591E-4CFA-B30C-52C038EA3638}"/>
    <cellStyle name="20% - Énfasis3 2 2 6 2 3" xfId="5452" xr:uid="{60C79025-0FA7-4752-AA1A-99E1F826F4BA}"/>
    <cellStyle name="20% - Énfasis3 2 2 6 2 3 2" xfId="13173" xr:uid="{A3370B9D-86B3-4CA5-84A6-7F2C7E164C11}"/>
    <cellStyle name="20% - Énfasis3 2 2 6 2 3 2 2" xfId="28615" xr:uid="{1ABBEE21-328B-452B-997B-1E3BE5DA1EF8}"/>
    <cellStyle name="20% - Énfasis3 2 2 6 2 3 2 2 2" xfId="59499" xr:uid="{7C0B0E14-9E90-42F8-9CF9-8581BEBDF478}"/>
    <cellStyle name="20% - Énfasis3 2 2 6 2 3 2 3" xfId="44057" xr:uid="{849CAF06-C0BD-4C54-9AA7-005E27E95CD6}"/>
    <cellStyle name="20% - Énfasis3 2 2 6 2 3 3" xfId="20894" xr:uid="{C32F956D-FE16-4CD4-A6EC-7D31B5AD831D}"/>
    <cellStyle name="20% - Énfasis3 2 2 6 2 3 3 2" xfId="51778" xr:uid="{C7EFF153-FBFC-4B70-9ECB-9750D9E2F40D}"/>
    <cellStyle name="20% - Énfasis3 2 2 6 2 3 4" xfId="36336" xr:uid="{5436EBB0-0FDF-43BA-AC8A-DE7EF4D82D25}"/>
    <cellStyle name="20% - Énfasis3 2 2 6 2 4" xfId="9313" xr:uid="{CBD9AF6E-B297-4330-8A85-E56D77978EB3}"/>
    <cellStyle name="20% - Énfasis3 2 2 6 2 4 2" xfId="24755" xr:uid="{2D7112EC-2EF4-4C81-9319-99107B603463}"/>
    <cellStyle name="20% - Énfasis3 2 2 6 2 4 2 2" xfId="55639" xr:uid="{D363DCDB-A859-4B08-B281-293C379C8687}"/>
    <cellStyle name="20% - Énfasis3 2 2 6 2 4 3" xfId="40197" xr:uid="{769B9AD3-F815-42EB-B08B-04ED08A86069}"/>
    <cellStyle name="20% - Énfasis3 2 2 6 2 5" xfId="17034" xr:uid="{C64DB074-76E8-4469-896C-695CF0F89151}"/>
    <cellStyle name="20% - Énfasis3 2 2 6 2 5 2" xfId="47918" xr:uid="{F099C2FA-28D6-41AD-A347-EE8E6F4837C6}"/>
    <cellStyle name="20% - Énfasis3 2 2 6 2 6" xfId="32476" xr:uid="{9F278F70-5761-4DE3-B597-BEE04879AFEA}"/>
    <cellStyle name="20% - Énfasis3 2 2 6 3" xfId="2557" xr:uid="{DC2E2C4F-EBBA-421F-9D1A-4A4CEC9605D4}"/>
    <cellStyle name="20% - Énfasis3 2 2 6 3 2" xfId="6417" xr:uid="{638FC839-A1D4-4F81-9837-73EBD2A6AFA9}"/>
    <cellStyle name="20% - Énfasis3 2 2 6 3 2 2" xfId="14138" xr:uid="{B63E53E7-1671-4A91-95A6-F76B0A13AA64}"/>
    <cellStyle name="20% - Énfasis3 2 2 6 3 2 2 2" xfId="29580" xr:uid="{D53A8A3E-51B5-42E4-9C92-60CCEA71548E}"/>
    <cellStyle name="20% - Énfasis3 2 2 6 3 2 2 2 2" xfId="60464" xr:uid="{6D70EED7-86C0-456F-94B4-3D57FDFCF99B}"/>
    <cellStyle name="20% - Énfasis3 2 2 6 3 2 2 3" xfId="45022" xr:uid="{AFD6DA23-0F33-4B1F-8046-3165E56384D4}"/>
    <cellStyle name="20% - Énfasis3 2 2 6 3 2 3" xfId="21859" xr:uid="{5A6D43DE-19A9-49A4-A033-DF4D5FA9B4D9}"/>
    <cellStyle name="20% - Énfasis3 2 2 6 3 2 3 2" xfId="52743" xr:uid="{5CBB914A-98D9-4BCF-95E9-F8C49BB0F5CA}"/>
    <cellStyle name="20% - Énfasis3 2 2 6 3 2 4" xfId="37301" xr:uid="{36C2D65C-4941-4216-A063-AD8970B4E638}"/>
    <cellStyle name="20% - Énfasis3 2 2 6 3 3" xfId="10278" xr:uid="{773C076C-5BEC-4481-A2DB-794965D366A8}"/>
    <cellStyle name="20% - Énfasis3 2 2 6 3 3 2" xfId="25720" xr:uid="{CE99FB85-E256-4FB9-8B9F-1F0676E07CB2}"/>
    <cellStyle name="20% - Énfasis3 2 2 6 3 3 2 2" xfId="56604" xr:uid="{765D061B-87E8-411D-AFD8-FFC3E20763C6}"/>
    <cellStyle name="20% - Énfasis3 2 2 6 3 3 3" xfId="41162" xr:uid="{6B0D6120-3360-4B85-99E2-0F0169E92396}"/>
    <cellStyle name="20% - Énfasis3 2 2 6 3 4" xfId="17999" xr:uid="{5843BD8F-1994-41E0-89DE-46C0B9647EBE}"/>
    <cellStyle name="20% - Énfasis3 2 2 6 3 4 2" xfId="48883" xr:uid="{33BA5CA1-9E95-49AB-A8CB-C51033BC474D}"/>
    <cellStyle name="20% - Énfasis3 2 2 6 3 5" xfId="33441" xr:uid="{88CA2671-F4BC-4E30-9E4F-9D8130942B73}"/>
    <cellStyle name="20% - Énfasis3 2 2 6 4" xfId="4487" xr:uid="{49EA12C3-45A1-4915-BA9E-C47FFF11B92A}"/>
    <cellStyle name="20% - Énfasis3 2 2 6 4 2" xfId="12208" xr:uid="{00E56990-6B23-48E6-A357-7BEB0B966619}"/>
    <cellStyle name="20% - Énfasis3 2 2 6 4 2 2" xfId="27650" xr:uid="{113648EE-0EEC-4EAF-B02B-DFC7767B387A}"/>
    <cellStyle name="20% - Énfasis3 2 2 6 4 2 2 2" xfId="58534" xr:uid="{21531D86-9743-49EC-A6B9-8CE6CA994E67}"/>
    <cellStyle name="20% - Énfasis3 2 2 6 4 2 3" xfId="43092" xr:uid="{5AE2DC45-0642-4923-BB84-89FEB71F6961}"/>
    <cellStyle name="20% - Énfasis3 2 2 6 4 3" xfId="19929" xr:uid="{0DDA1022-C50C-4D14-AEFE-7F0638AA5851}"/>
    <cellStyle name="20% - Énfasis3 2 2 6 4 3 2" xfId="50813" xr:uid="{CACBC944-D07B-4476-80F2-F180ECCF7E84}"/>
    <cellStyle name="20% - Énfasis3 2 2 6 4 4" xfId="35371" xr:uid="{FE3B88D7-2A4A-4882-88EA-4C447A4BCE6B}"/>
    <cellStyle name="20% - Énfasis3 2 2 6 5" xfId="8348" xr:uid="{62D97C57-F155-496A-98C0-F41BAA28C994}"/>
    <cellStyle name="20% - Énfasis3 2 2 6 5 2" xfId="23790" xr:uid="{29C0CA36-838E-41AF-B1A1-BF3B3F4D5EE0}"/>
    <cellStyle name="20% - Énfasis3 2 2 6 5 2 2" xfId="54674" xr:uid="{C39C096D-0C14-40DE-9CFA-8F3BB3095A73}"/>
    <cellStyle name="20% - Énfasis3 2 2 6 5 3" xfId="39232" xr:uid="{CD0AC9A3-8CBE-445B-970F-990DF13DF3D9}"/>
    <cellStyle name="20% - Énfasis3 2 2 6 6" xfId="16069" xr:uid="{DB26533D-3130-4DDC-BB68-FC30785B4B61}"/>
    <cellStyle name="20% - Énfasis3 2 2 6 6 2" xfId="46953" xr:uid="{7AAD0806-5E62-4ED2-93D8-B55E30133DB3}"/>
    <cellStyle name="20% - Énfasis3 2 2 6 7" xfId="31511" xr:uid="{A3FD25DC-7F5C-489B-973B-94DE1F4A54DA}"/>
    <cellStyle name="20% - Énfasis3 2 2 7" xfId="1109" xr:uid="{FD0CF685-F960-455A-A10B-074342519D62}"/>
    <cellStyle name="20% - Énfasis3 2 2 7 2" xfId="3039" xr:uid="{802C1954-BD2A-4AA0-9C2A-D9CB18C4F3FC}"/>
    <cellStyle name="20% - Énfasis3 2 2 7 2 2" xfId="6899" xr:uid="{8E9BC5AF-7403-4DE7-BEC0-56780743F9A3}"/>
    <cellStyle name="20% - Énfasis3 2 2 7 2 2 2" xfId="14620" xr:uid="{81B10639-3502-41E4-B936-872F2242AF6F}"/>
    <cellStyle name="20% - Énfasis3 2 2 7 2 2 2 2" xfId="30062" xr:uid="{BC6FBA66-94B5-4547-8F75-22E2838986E5}"/>
    <cellStyle name="20% - Énfasis3 2 2 7 2 2 2 2 2" xfId="60946" xr:uid="{58396F56-904F-4D62-BDF4-43A22DD4DDDE}"/>
    <cellStyle name="20% - Énfasis3 2 2 7 2 2 2 3" xfId="45504" xr:uid="{09002BC0-2D0D-410E-A167-5C57C9581A0D}"/>
    <cellStyle name="20% - Énfasis3 2 2 7 2 2 3" xfId="22341" xr:uid="{A4796293-0B77-4BCA-AB37-4E1791B17B35}"/>
    <cellStyle name="20% - Énfasis3 2 2 7 2 2 3 2" xfId="53225" xr:uid="{19BFC01D-F751-48E5-93C0-4AFE1D4DBA03}"/>
    <cellStyle name="20% - Énfasis3 2 2 7 2 2 4" xfId="37783" xr:uid="{B2482A9E-20FE-4292-B968-BC210406CD1A}"/>
    <cellStyle name="20% - Énfasis3 2 2 7 2 3" xfId="10760" xr:uid="{7B95BAA7-6165-40F3-BD97-BA790A12DD1F}"/>
    <cellStyle name="20% - Énfasis3 2 2 7 2 3 2" xfId="26202" xr:uid="{6A300666-A8BE-41AC-B133-9B38A80BDFA0}"/>
    <cellStyle name="20% - Énfasis3 2 2 7 2 3 2 2" xfId="57086" xr:uid="{2B7BC66B-73F4-4E1B-AEB8-BE982DC7B642}"/>
    <cellStyle name="20% - Énfasis3 2 2 7 2 3 3" xfId="41644" xr:uid="{C4D36A3E-11C2-4B1D-96FF-D37BD6D3B55D}"/>
    <cellStyle name="20% - Énfasis3 2 2 7 2 4" xfId="18481" xr:uid="{700325A7-939C-44F8-B70F-79F874E6A880}"/>
    <cellStyle name="20% - Énfasis3 2 2 7 2 4 2" xfId="49365" xr:uid="{B07932EF-B5C1-45B2-9DA5-7FD6DBB8AA47}"/>
    <cellStyle name="20% - Énfasis3 2 2 7 2 5" xfId="33923" xr:uid="{9DE8E0DC-5C70-4DCC-8C86-CFA327ED8C68}"/>
    <cellStyle name="20% - Énfasis3 2 2 7 3" xfId="4969" xr:uid="{1D2626CA-FB4B-41B7-9C5A-03E73805BD49}"/>
    <cellStyle name="20% - Énfasis3 2 2 7 3 2" xfId="12690" xr:uid="{3F44A7A8-08B5-493B-8D3A-AD76AB5F3E11}"/>
    <cellStyle name="20% - Énfasis3 2 2 7 3 2 2" xfId="28132" xr:uid="{A33B5B65-DBD9-4905-8456-FEF4E998C2E9}"/>
    <cellStyle name="20% - Énfasis3 2 2 7 3 2 2 2" xfId="59016" xr:uid="{F03F56A5-0F3B-4CBC-93B4-D2DCA0CFF5F9}"/>
    <cellStyle name="20% - Énfasis3 2 2 7 3 2 3" xfId="43574" xr:uid="{ADB24B98-1F49-4B88-B295-6D49DD2F2CE3}"/>
    <cellStyle name="20% - Énfasis3 2 2 7 3 3" xfId="20411" xr:uid="{7D0BAE7E-8B92-45C9-A498-086EAA9029CD}"/>
    <cellStyle name="20% - Énfasis3 2 2 7 3 3 2" xfId="51295" xr:uid="{FFEA726C-0917-44B0-B4DE-15DBF7386E90}"/>
    <cellStyle name="20% - Énfasis3 2 2 7 3 4" xfId="35853" xr:uid="{C9280390-32BE-4F45-B98C-7E42F18CFB16}"/>
    <cellStyle name="20% - Énfasis3 2 2 7 4" xfId="8830" xr:uid="{6E6B99C6-4A0D-4199-8ED4-57A5C4615756}"/>
    <cellStyle name="20% - Énfasis3 2 2 7 4 2" xfId="24272" xr:uid="{19346A40-BAA7-4471-9239-A4A892EA8D4D}"/>
    <cellStyle name="20% - Énfasis3 2 2 7 4 2 2" xfId="55156" xr:uid="{9F3C0CAE-3836-44BF-8665-52C0642DEDB4}"/>
    <cellStyle name="20% - Énfasis3 2 2 7 4 3" xfId="39714" xr:uid="{F85FC618-81C9-421F-BCAD-448CB0CE729A}"/>
    <cellStyle name="20% - Énfasis3 2 2 7 5" xfId="16551" xr:uid="{6F45FC02-AA2D-4210-AB82-09914CCEE1E7}"/>
    <cellStyle name="20% - Énfasis3 2 2 7 5 2" xfId="47435" xr:uid="{EF834D16-40CC-43A1-87A1-033E7E06624A}"/>
    <cellStyle name="20% - Énfasis3 2 2 7 6" xfId="31993" xr:uid="{0C27FF14-5E1C-47B8-89F7-3DCBED6C2116}"/>
    <cellStyle name="20% - Énfasis3 2 2 8" xfId="2074" xr:uid="{3F0FBA58-0216-4D9D-B32A-E65FBDF9A5BF}"/>
    <cellStyle name="20% - Énfasis3 2 2 8 2" xfId="5934" xr:uid="{B51193BD-9943-4746-8404-BCE161DBDA3D}"/>
    <cellStyle name="20% - Énfasis3 2 2 8 2 2" xfId="13655" xr:uid="{142B50F5-25E1-4DA3-BA43-F26CD7B5A49D}"/>
    <cellStyle name="20% - Énfasis3 2 2 8 2 2 2" xfId="29097" xr:uid="{71720F0D-B37A-4702-BAB2-4626846502FA}"/>
    <cellStyle name="20% - Énfasis3 2 2 8 2 2 2 2" xfId="59981" xr:uid="{405B2F77-BDE9-4802-BED4-6DBC9C2CBE95}"/>
    <cellStyle name="20% - Énfasis3 2 2 8 2 2 3" xfId="44539" xr:uid="{E53D3A47-4843-43E3-AC3A-958C29A1AE06}"/>
    <cellStyle name="20% - Énfasis3 2 2 8 2 3" xfId="21376" xr:uid="{B694EA45-B8FA-411C-9B2F-A71E7F0F0A68}"/>
    <cellStyle name="20% - Énfasis3 2 2 8 2 3 2" xfId="52260" xr:uid="{678C9E9E-CDEA-426F-9924-118424E0C552}"/>
    <cellStyle name="20% - Énfasis3 2 2 8 2 4" xfId="36818" xr:uid="{9F325C35-1591-4F32-9A28-6569A4B0D60C}"/>
    <cellStyle name="20% - Énfasis3 2 2 8 3" xfId="9795" xr:uid="{1103274A-111E-4DB8-B8FF-B0717C1D644D}"/>
    <cellStyle name="20% - Énfasis3 2 2 8 3 2" xfId="25237" xr:uid="{16001771-1D2B-4443-949E-7B0914D60E2D}"/>
    <cellStyle name="20% - Énfasis3 2 2 8 3 2 2" xfId="56121" xr:uid="{0B06A29A-905E-4FD8-A944-C59595681F7B}"/>
    <cellStyle name="20% - Énfasis3 2 2 8 3 3" xfId="40679" xr:uid="{FC04BE41-33BA-40F4-A713-C72ECE469F90}"/>
    <cellStyle name="20% - Énfasis3 2 2 8 4" xfId="17516" xr:uid="{3CDE4517-B173-42F6-9C4E-D47650A3FD94}"/>
    <cellStyle name="20% - Énfasis3 2 2 8 4 2" xfId="48400" xr:uid="{65E553EF-2A0D-4C19-B862-5A745463B2F7}"/>
    <cellStyle name="20% - Énfasis3 2 2 8 5" xfId="32958" xr:uid="{295266F7-BFF3-43E1-86F4-54F5EFEF43A1}"/>
    <cellStyle name="20% - Énfasis3 2 2 9" xfId="4004" xr:uid="{BB889F2B-1396-42B8-8BA3-986CD8B9DD11}"/>
    <cellStyle name="20% - Énfasis3 2 2 9 2" xfId="11725" xr:uid="{7EC8A03C-8BE1-4294-92F6-AD04EC9F9C42}"/>
    <cellStyle name="20% - Énfasis3 2 2 9 2 2" xfId="27167" xr:uid="{A5942D7A-D062-49D8-8E53-D6885D01E888}"/>
    <cellStyle name="20% - Énfasis3 2 2 9 2 2 2" xfId="58051" xr:uid="{A0CBA71E-1471-4851-A17B-4DFA606CB58C}"/>
    <cellStyle name="20% - Énfasis3 2 2 9 2 3" xfId="42609" xr:uid="{179D42EF-E95A-407C-A163-58B20FF0CD25}"/>
    <cellStyle name="20% - Énfasis3 2 2 9 3" xfId="19446" xr:uid="{91CEEF80-A283-45DA-BC89-3AB9E74DBF01}"/>
    <cellStyle name="20% - Énfasis3 2 2 9 3 2" xfId="50330" xr:uid="{90A08024-BC29-488C-981F-ECA20285E068}"/>
    <cellStyle name="20% - Énfasis3 2 2 9 4" xfId="34888" xr:uid="{AB847D2C-D74C-44EC-BA9D-52518B320866}"/>
    <cellStyle name="20% - Énfasis3 2 3" xfId="68" xr:uid="{41CB1A35-5D0A-4C63-9336-611111C4AE6F}"/>
    <cellStyle name="20% - Énfasis3 2 3 10" xfId="31031" xr:uid="{0AE19FB9-BE69-41A5-AEFB-F8FA4A598C51}"/>
    <cellStyle name="20% - Énfasis3 2 3 2" xfId="291" xr:uid="{E8C9C174-B53D-41CE-A91E-82E7DB78942D}"/>
    <cellStyle name="20% - Énfasis3 2 3 2 2" xfId="534" xr:uid="{D9B89AA6-FB3C-4544-9C37-A6B0A878F94B}"/>
    <cellStyle name="20% - Énfasis3 2 3 2 2 2" xfId="1017" xr:uid="{5384920C-4290-4D76-8698-AF9F45FE9944}"/>
    <cellStyle name="20% - Énfasis3 2 3 2 2 2 2" xfId="1982" xr:uid="{4D396173-5613-4174-A9F0-A6A20AFD561F}"/>
    <cellStyle name="20% - Énfasis3 2 3 2 2 2 2 2" xfId="3912" xr:uid="{CB120900-1990-425A-AD0A-6A1B17A1B12E}"/>
    <cellStyle name="20% - Énfasis3 2 3 2 2 2 2 2 2" xfId="7772" xr:uid="{D98FD2E4-AE05-44F8-92D8-7E47DC29E338}"/>
    <cellStyle name="20% - Énfasis3 2 3 2 2 2 2 2 2 2" xfId="15493" xr:uid="{071E32B2-D620-4BA3-85F1-49A88B853215}"/>
    <cellStyle name="20% - Énfasis3 2 3 2 2 2 2 2 2 2 2" xfId="30935" xr:uid="{4DDE3938-B48E-41CE-9A96-B0859C5B8224}"/>
    <cellStyle name="20% - Énfasis3 2 3 2 2 2 2 2 2 2 2 2" xfId="61819" xr:uid="{B705E698-9D56-4A12-8770-0FB00CB9DB2B}"/>
    <cellStyle name="20% - Énfasis3 2 3 2 2 2 2 2 2 2 3" xfId="46377" xr:uid="{00757EC4-ED36-4C1D-9F20-9A9D88127E51}"/>
    <cellStyle name="20% - Énfasis3 2 3 2 2 2 2 2 2 3" xfId="23214" xr:uid="{A57148E5-9891-4D7A-9068-C57655104AC8}"/>
    <cellStyle name="20% - Énfasis3 2 3 2 2 2 2 2 2 3 2" xfId="54098" xr:uid="{1E49042F-9D6D-4416-A7D9-81923EC80583}"/>
    <cellStyle name="20% - Énfasis3 2 3 2 2 2 2 2 2 4" xfId="38656" xr:uid="{F9AA89B0-AFB2-42B0-BDE1-38D03E0A4D7F}"/>
    <cellStyle name="20% - Énfasis3 2 3 2 2 2 2 2 3" xfId="11633" xr:uid="{975AADBA-4813-46DB-BDAB-4132850B389B}"/>
    <cellStyle name="20% - Énfasis3 2 3 2 2 2 2 2 3 2" xfId="27075" xr:uid="{D2FBA78E-1529-4254-8E4A-E92C02FCDA49}"/>
    <cellStyle name="20% - Énfasis3 2 3 2 2 2 2 2 3 2 2" xfId="57959" xr:uid="{E5ACB49B-C1BA-4E8A-9BAB-31135BE79C84}"/>
    <cellStyle name="20% - Énfasis3 2 3 2 2 2 2 2 3 3" xfId="42517" xr:uid="{6112CC0C-49CA-436D-900A-1F2F5FFD6BC0}"/>
    <cellStyle name="20% - Énfasis3 2 3 2 2 2 2 2 4" xfId="19354" xr:uid="{83039A05-0AF3-468F-9B16-A215CE81F775}"/>
    <cellStyle name="20% - Énfasis3 2 3 2 2 2 2 2 4 2" xfId="50238" xr:uid="{3195B822-7E0B-4C90-A18C-941F45C38DA9}"/>
    <cellStyle name="20% - Énfasis3 2 3 2 2 2 2 2 5" xfId="34796" xr:uid="{4F841B7A-608B-412C-859F-187B9AB5034A}"/>
    <cellStyle name="20% - Énfasis3 2 3 2 2 2 2 3" xfId="5842" xr:uid="{8B1EDA81-3B0E-4531-BC27-FB0CDAD7762E}"/>
    <cellStyle name="20% - Énfasis3 2 3 2 2 2 2 3 2" xfId="13563" xr:uid="{9CCA4AB6-7887-4141-B1C8-990AF709FC5F}"/>
    <cellStyle name="20% - Énfasis3 2 3 2 2 2 2 3 2 2" xfId="29005" xr:uid="{D635EB93-2C47-453F-9A65-419C925AD59B}"/>
    <cellStyle name="20% - Énfasis3 2 3 2 2 2 2 3 2 2 2" xfId="59889" xr:uid="{088D9B59-3337-4A19-9E49-668FFC856067}"/>
    <cellStyle name="20% - Énfasis3 2 3 2 2 2 2 3 2 3" xfId="44447" xr:uid="{1BF1C9DC-8C78-473D-AE12-1ABD392ACE86}"/>
    <cellStyle name="20% - Énfasis3 2 3 2 2 2 2 3 3" xfId="21284" xr:uid="{C3730D72-E14E-42A0-822B-3F2A0F3415E0}"/>
    <cellStyle name="20% - Énfasis3 2 3 2 2 2 2 3 3 2" xfId="52168" xr:uid="{D4632704-3A52-4A0A-B091-4D84A3F5D44C}"/>
    <cellStyle name="20% - Énfasis3 2 3 2 2 2 2 3 4" xfId="36726" xr:uid="{9AB2BEEE-5FC6-4148-902A-2EFBB7E4BBCB}"/>
    <cellStyle name="20% - Énfasis3 2 3 2 2 2 2 4" xfId="9703" xr:uid="{CAAE8222-91C9-4D50-9E88-84235FF8D9D6}"/>
    <cellStyle name="20% - Énfasis3 2 3 2 2 2 2 4 2" xfId="25145" xr:uid="{0DEDB9AB-9C29-4151-A8D4-BD928429B146}"/>
    <cellStyle name="20% - Énfasis3 2 3 2 2 2 2 4 2 2" xfId="56029" xr:uid="{0DB2BB9B-D6AD-47C0-9F1A-91A9CCE5987E}"/>
    <cellStyle name="20% - Énfasis3 2 3 2 2 2 2 4 3" xfId="40587" xr:uid="{75B828A4-968C-4D92-8843-0E4575763EB4}"/>
    <cellStyle name="20% - Énfasis3 2 3 2 2 2 2 5" xfId="17424" xr:uid="{E76BA73C-0764-45A8-AF3A-3ED0850E9600}"/>
    <cellStyle name="20% - Énfasis3 2 3 2 2 2 2 5 2" xfId="48308" xr:uid="{A171F86A-E03A-48E0-8451-78AE9F655667}"/>
    <cellStyle name="20% - Énfasis3 2 3 2 2 2 2 6" xfId="32866" xr:uid="{D75377CD-E317-4CD7-AF87-E8D6557AA4E0}"/>
    <cellStyle name="20% - Énfasis3 2 3 2 2 2 3" xfId="2947" xr:uid="{2E92B2C8-A524-48DA-BD27-5A4F9E884964}"/>
    <cellStyle name="20% - Énfasis3 2 3 2 2 2 3 2" xfId="6807" xr:uid="{B3C4E892-A24F-4B57-9633-993263A0F165}"/>
    <cellStyle name="20% - Énfasis3 2 3 2 2 2 3 2 2" xfId="14528" xr:uid="{7F9BD58F-065A-45C9-9CB0-A00616290A6B}"/>
    <cellStyle name="20% - Énfasis3 2 3 2 2 2 3 2 2 2" xfId="29970" xr:uid="{F65D78E0-11D3-4F05-B9E1-E756D634E7D0}"/>
    <cellStyle name="20% - Énfasis3 2 3 2 2 2 3 2 2 2 2" xfId="60854" xr:uid="{DA8FD4D2-06C8-4696-B77C-891417C71E37}"/>
    <cellStyle name="20% - Énfasis3 2 3 2 2 2 3 2 2 3" xfId="45412" xr:uid="{1E1661C9-B946-46DB-9C8A-D01C6D31AC86}"/>
    <cellStyle name="20% - Énfasis3 2 3 2 2 2 3 2 3" xfId="22249" xr:uid="{6D4902E9-F1A9-4CE4-8927-9D56B5DA4C4E}"/>
    <cellStyle name="20% - Énfasis3 2 3 2 2 2 3 2 3 2" xfId="53133" xr:uid="{352F3EDA-985D-4264-BA33-803941996825}"/>
    <cellStyle name="20% - Énfasis3 2 3 2 2 2 3 2 4" xfId="37691" xr:uid="{62F4A7CD-5F76-45FD-A0C7-A94678381EA1}"/>
    <cellStyle name="20% - Énfasis3 2 3 2 2 2 3 3" xfId="10668" xr:uid="{A4DBC919-9039-43D6-8E4C-4B960671E8A9}"/>
    <cellStyle name="20% - Énfasis3 2 3 2 2 2 3 3 2" xfId="26110" xr:uid="{E4A7B3F4-A1A1-48B4-B709-D52DF574E19D}"/>
    <cellStyle name="20% - Énfasis3 2 3 2 2 2 3 3 2 2" xfId="56994" xr:uid="{BE9D0E50-5A3B-4DA0-942E-7EA1D98E3884}"/>
    <cellStyle name="20% - Énfasis3 2 3 2 2 2 3 3 3" xfId="41552" xr:uid="{607615FD-7FBE-4443-8DFD-B425D867EEA1}"/>
    <cellStyle name="20% - Énfasis3 2 3 2 2 2 3 4" xfId="18389" xr:uid="{A6D683A6-8CF5-43B6-985A-934E07290C61}"/>
    <cellStyle name="20% - Énfasis3 2 3 2 2 2 3 4 2" xfId="49273" xr:uid="{14183518-B4AF-49B0-A3DF-A2CCB49F54E0}"/>
    <cellStyle name="20% - Énfasis3 2 3 2 2 2 3 5" xfId="33831" xr:uid="{AF3536A9-54D5-4CD5-8AAD-ECE98F8930CE}"/>
    <cellStyle name="20% - Énfasis3 2 3 2 2 2 4" xfId="4877" xr:uid="{9A82C9EC-7F18-42BC-8442-F5E76C7324C0}"/>
    <cellStyle name="20% - Énfasis3 2 3 2 2 2 4 2" xfId="12598" xr:uid="{14E4DAF1-231E-4D82-A272-ABD8D125420F}"/>
    <cellStyle name="20% - Énfasis3 2 3 2 2 2 4 2 2" xfId="28040" xr:uid="{7EC78249-97B3-436B-9BE0-57809F4D65E7}"/>
    <cellStyle name="20% - Énfasis3 2 3 2 2 2 4 2 2 2" xfId="58924" xr:uid="{86C1A097-7C4F-43F0-89A0-C8FF0227FBF6}"/>
    <cellStyle name="20% - Énfasis3 2 3 2 2 2 4 2 3" xfId="43482" xr:uid="{9138541F-9272-4531-805C-6DB17A018C47}"/>
    <cellStyle name="20% - Énfasis3 2 3 2 2 2 4 3" xfId="20319" xr:uid="{9D30379C-9453-4950-852D-225244DD79E1}"/>
    <cellStyle name="20% - Énfasis3 2 3 2 2 2 4 3 2" xfId="51203" xr:uid="{EBE31DD6-0C70-481A-9B26-D7B5536418AF}"/>
    <cellStyle name="20% - Énfasis3 2 3 2 2 2 4 4" xfId="35761" xr:uid="{7364F5DD-7760-4F7B-80F2-197B6ECEB830}"/>
    <cellStyle name="20% - Énfasis3 2 3 2 2 2 5" xfId="8738" xr:uid="{56F46FC1-3714-4302-AFFF-AB879A6B2388}"/>
    <cellStyle name="20% - Énfasis3 2 3 2 2 2 5 2" xfId="24180" xr:uid="{6FF6E3E8-14F9-4586-B10D-D73935F0AEFD}"/>
    <cellStyle name="20% - Énfasis3 2 3 2 2 2 5 2 2" xfId="55064" xr:uid="{5EAE042E-9394-4636-8269-1B968BD81AEA}"/>
    <cellStyle name="20% - Énfasis3 2 3 2 2 2 5 3" xfId="39622" xr:uid="{B90C0385-DD39-4478-8909-C5CCE167B39F}"/>
    <cellStyle name="20% - Énfasis3 2 3 2 2 2 6" xfId="16459" xr:uid="{F6E194CB-FC96-4548-908E-2E735B22AC14}"/>
    <cellStyle name="20% - Énfasis3 2 3 2 2 2 6 2" xfId="47343" xr:uid="{C9EB7BD3-CC4D-4877-A616-5E124D9343A8}"/>
    <cellStyle name="20% - Énfasis3 2 3 2 2 2 7" xfId="31901" xr:uid="{2AC1BC99-EAD4-4681-A2B0-4B9300C0BA14}"/>
    <cellStyle name="20% - Énfasis3 2 3 2 2 3" xfId="1499" xr:uid="{4E5B0811-F68A-4217-999E-C71EB984BCD4}"/>
    <cellStyle name="20% - Énfasis3 2 3 2 2 3 2" xfId="3429" xr:uid="{6AF2C9D2-6DFA-4D6B-9E15-1DF704361F26}"/>
    <cellStyle name="20% - Énfasis3 2 3 2 2 3 2 2" xfId="7289" xr:uid="{6D95C2F9-0249-458B-ADD8-D2F98378D747}"/>
    <cellStyle name="20% - Énfasis3 2 3 2 2 3 2 2 2" xfId="15010" xr:uid="{D33F8F04-650A-4F1D-ADF7-83378A3B47ED}"/>
    <cellStyle name="20% - Énfasis3 2 3 2 2 3 2 2 2 2" xfId="30452" xr:uid="{1849B192-B9AD-40A5-BB10-D1586D88BDC5}"/>
    <cellStyle name="20% - Énfasis3 2 3 2 2 3 2 2 2 2 2" xfId="61336" xr:uid="{89F2351F-A392-49DC-BFBA-C6A71E5340EE}"/>
    <cellStyle name="20% - Énfasis3 2 3 2 2 3 2 2 2 3" xfId="45894" xr:uid="{8CE0AE12-AA44-440A-B543-339FD5F889BB}"/>
    <cellStyle name="20% - Énfasis3 2 3 2 2 3 2 2 3" xfId="22731" xr:uid="{29EFB667-E605-4013-AF07-C6BE78F603AC}"/>
    <cellStyle name="20% - Énfasis3 2 3 2 2 3 2 2 3 2" xfId="53615" xr:uid="{6CF2E4C7-271D-4159-9899-E2AFF133913D}"/>
    <cellStyle name="20% - Énfasis3 2 3 2 2 3 2 2 4" xfId="38173" xr:uid="{FBFF1FF9-4D2F-4124-8B07-D3B2D62A0D2E}"/>
    <cellStyle name="20% - Énfasis3 2 3 2 2 3 2 3" xfId="11150" xr:uid="{67700BA6-4AD1-40B4-80F9-CA348555A7E1}"/>
    <cellStyle name="20% - Énfasis3 2 3 2 2 3 2 3 2" xfId="26592" xr:uid="{599C0A73-0B4B-4CCB-BCC6-E84EE74A4630}"/>
    <cellStyle name="20% - Énfasis3 2 3 2 2 3 2 3 2 2" xfId="57476" xr:uid="{2198295D-A89A-4CFE-9071-6A651CB3243B}"/>
    <cellStyle name="20% - Énfasis3 2 3 2 2 3 2 3 3" xfId="42034" xr:uid="{CF38E3D0-9AC8-445D-9285-F4CA9316CB7C}"/>
    <cellStyle name="20% - Énfasis3 2 3 2 2 3 2 4" xfId="18871" xr:uid="{57BFCD2D-4B1B-4290-ADD7-7189E04ADD2E}"/>
    <cellStyle name="20% - Énfasis3 2 3 2 2 3 2 4 2" xfId="49755" xr:uid="{CD885507-8798-48A5-9356-6A761845B66E}"/>
    <cellStyle name="20% - Énfasis3 2 3 2 2 3 2 5" xfId="34313" xr:uid="{3650F4CA-27BF-4BAB-A44F-200E2911083D}"/>
    <cellStyle name="20% - Énfasis3 2 3 2 2 3 3" xfId="5359" xr:uid="{E48C00E7-3FE2-4F54-89FC-18D192F436AA}"/>
    <cellStyle name="20% - Énfasis3 2 3 2 2 3 3 2" xfId="13080" xr:uid="{3179A32A-DDA0-4FFE-A041-894F3D9EE05E}"/>
    <cellStyle name="20% - Énfasis3 2 3 2 2 3 3 2 2" xfId="28522" xr:uid="{B08E06F5-CA2E-4A8E-97B5-242FAF27EC8C}"/>
    <cellStyle name="20% - Énfasis3 2 3 2 2 3 3 2 2 2" xfId="59406" xr:uid="{E2F50057-8AFE-43B1-85DE-A64AFDE88D28}"/>
    <cellStyle name="20% - Énfasis3 2 3 2 2 3 3 2 3" xfId="43964" xr:uid="{98168077-E92E-4302-AB18-E2AC803B93EB}"/>
    <cellStyle name="20% - Énfasis3 2 3 2 2 3 3 3" xfId="20801" xr:uid="{A579CA5E-ED4E-4AD1-AECE-E6A14857F374}"/>
    <cellStyle name="20% - Énfasis3 2 3 2 2 3 3 3 2" xfId="51685" xr:uid="{C8667FCB-5CA1-4FB5-B2E7-FA9E529BD8EE}"/>
    <cellStyle name="20% - Énfasis3 2 3 2 2 3 3 4" xfId="36243" xr:uid="{43573335-68A3-4584-87F0-042D7545C051}"/>
    <cellStyle name="20% - Énfasis3 2 3 2 2 3 4" xfId="9220" xr:uid="{8E2D7318-8D81-48A5-8218-09811CCBCDE5}"/>
    <cellStyle name="20% - Énfasis3 2 3 2 2 3 4 2" xfId="24662" xr:uid="{6C0FEF11-168D-48EB-9D83-A7074E5F2C12}"/>
    <cellStyle name="20% - Énfasis3 2 3 2 2 3 4 2 2" xfId="55546" xr:uid="{B14C4223-B7A6-4559-8C00-3D3A5C0B3C96}"/>
    <cellStyle name="20% - Énfasis3 2 3 2 2 3 4 3" xfId="40104" xr:uid="{F59D6AE4-A1B2-4329-988A-07AA55B04557}"/>
    <cellStyle name="20% - Énfasis3 2 3 2 2 3 5" xfId="16941" xr:uid="{258A1C5B-AEC9-4707-A636-34EEF76E7566}"/>
    <cellStyle name="20% - Énfasis3 2 3 2 2 3 5 2" xfId="47825" xr:uid="{518894DD-8BAD-492D-9E0E-1181F6DB1F49}"/>
    <cellStyle name="20% - Énfasis3 2 3 2 2 3 6" xfId="32383" xr:uid="{592EC2BA-020F-486E-AB45-D0533011C476}"/>
    <cellStyle name="20% - Énfasis3 2 3 2 2 4" xfId="2464" xr:uid="{46D93D90-969A-4E2C-A585-E2112D4266D8}"/>
    <cellStyle name="20% - Énfasis3 2 3 2 2 4 2" xfId="6324" xr:uid="{762E167A-0CC4-4869-B895-F374C424637B}"/>
    <cellStyle name="20% - Énfasis3 2 3 2 2 4 2 2" xfId="14045" xr:uid="{08D95336-C1E2-4A95-B838-5F4618EA9734}"/>
    <cellStyle name="20% - Énfasis3 2 3 2 2 4 2 2 2" xfId="29487" xr:uid="{A18E2B22-5A85-4415-AA9F-B48F93A23065}"/>
    <cellStyle name="20% - Énfasis3 2 3 2 2 4 2 2 2 2" xfId="60371" xr:uid="{3BC00F69-6384-435E-80AA-AA145330C592}"/>
    <cellStyle name="20% - Énfasis3 2 3 2 2 4 2 2 3" xfId="44929" xr:uid="{0B275A8D-ECD2-401F-A741-2B273307B48F}"/>
    <cellStyle name="20% - Énfasis3 2 3 2 2 4 2 3" xfId="21766" xr:uid="{A456E59A-398E-4BE5-A658-5927FF1CD49E}"/>
    <cellStyle name="20% - Énfasis3 2 3 2 2 4 2 3 2" xfId="52650" xr:uid="{779BA838-2B12-4F45-ADEE-A89EBA87365B}"/>
    <cellStyle name="20% - Énfasis3 2 3 2 2 4 2 4" xfId="37208" xr:uid="{53B20BF8-CE87-49D2-B3E6-4F28EB015B15}"/>
    <cellStyle name="20% - Énfasis3 2 3 2 2 4 3" xfId="10185" xr:uid="{561208D8-7794-4D30-994B-9C58B0D70897}"/>
    <cellStyle name="20% - Énfasis3 2 3 2 2 4 3 2" xfId="25627" xr:uid="{BD1871B6-28B6-411E-9470-B54673695042}"/>
    <cellStyle name="20% - Énfasis3 2 3 2 2 4 3 2 2" xfId="56511" xr:uid="{02A48446-6365-4671-BCA3-2F4B1BD813D6}"/>
    <cellStyle name="20% - Énfasis3 2 3 2 2 4 3 3" xfId="41069" xr:uid="{19AEBD93-093B-4123-9F9C-91FD7214F8F1}"/>
    <cellStyle name="20% - Énfasis3 2 3 2 2 4 4" xfId="17906" xr:uid="{896E5F35-9DB2-4268-B698-F318F2F3DC67}"/>
    <cellStyle name="20% - Énfasis3 2 3 2 2 4 4 2" xfId="48790" xr:uid="{98AABB84-8431-4B5C-886B-3FD6A961830D}"/>
    <cellStyle name="20% - Énfasis3 2 3 2 2 4 5" xfId="33348" xr:uid="{E6BB2634-1322-4D27-B4E9-61C557E55636}"/>
    <cellStyle name="20% - Énfasis3 2 3 2 2 5" xfId="4394" xr:uid="{9375563F-00BB-4148-B2F6-01159F4AD08A}"/>
    <cellStyle name="20% - Énfasis3 2 3 2 2 5 2" xfId="12115" xr:uid="{6B20EEA6-77C5-4237-869A-C2A8B41E6952}"/>
    <cellStyle name="20% - Énfasis3 2 3 2 2 5 2 2" xfId="27557" xr:uid="{B2E248AF-9131-4406-A60D-F0A97320A29B}"/>
    <cellStyle name="20% - Énfasis3 2 3 2 2 5 2 2 2" xfId="58441" xr:uid="{A4B8260A-73C3-41C2-BD47-7E9A96FB9B34}"/>
    <cellStyle name="20% - Énfasis3 2 3 2 2 5 2 3" xfId="42999" xr:uid="{D02CF878-5B0D-4A04-85D4-C3C27D8D497E}"/>
    <cellStyle name="20% - Énfasis3 2 3 2 2 5 3" xfId="19836" xr:uid="{15C56D46-00D8-4848-AA0E-21CD5CE09277}"/>
    <cellStyle name="20% - Énfasis3 2 3 2 2 5 3 2" xfId="50720" xr:uid="{4C13E14D-9C94-42C0-B47C-4D05AF28B63F}"/>
    <cellStyle name="20% - Énfasis3 2 3 2 2 5 4" xfId="35278" xr:uid="{25ECC063-3115-42EC-9111-EBC76F6CFFC6}"/>
    <cellStyle name="20% - Énfasis3 2 3 2 2 6" xfId="8255" xr:uid="{078CF251-A7A7-4E00-AE1F-6FE4E739437F}"/>
    <cellStyle name="20% - Énfasis3 2 3 2 2 6 2" xfId="23697" xr:uid="{CF32655B-9C9D-48D3-82BE-149075FEFA43}"/>
    <cellStyle name="20% - Énfasis3 2 3 2 2 6 2 2" xfId="54581" xr:uid="{5AD4A9DD-5910-4A28-A391-A7DB0225266E}"/>
    <cellStyle name="20% - Énfasis3 2 3 2 2 6 3" xfId="39139" xr:uid="{1C62C4CC-3FEA-44A0-BCD6-8883962F307F}"/>
    <cellStyle name="20% - Énfasis3 2 3 2 2 7" xfId="15976" xr:uid="{5ED5CC22-7AE5-44A2-AFF0-62243E5796AA}"/>
    <cellStyle name="20% - Énfasis3 2 3 2 2 7 2" xfId="46860" xr:uid="{4280893C-7B00-431B-8D33-5FDB308305A2}"/>
    <cellStyle name="20% - Énfasis3 2 3 2 2 8" xfId="31418" xr:uid="{914055E4-1B03-41AF-B5CE-E817E49E10B4}"/>
    <cellStyle name="20% - Énfasis3 2 3 2 3" xfId="776" xr:uid="{89A2F061-AEDD-4468-AC88-1E9D088DE492}"/>
    <cellStyle name="20% - Énfasis3 2 3 2 3 2" xfId="1741" xr:uid="{8EA27B4D-CD18-42B4-8D72-15E75954F652}"/>
    <cellStyle name="20% - Énfasis3 2 3 2 3 2 2" xfId="3671" xr:uid="{2204C743-10B2-4DDE-8400-225410ACA8C2}"/>
    <cellStyle name="20% - Énfasis3 2 3 2 3 2 2 2" xfId="7531" xr:uid="{A22AEDB9-5F9A-40A4-9307-2D2888D64CB0}"/>
    <cellStyle name="20% - Énfasis3 2 3 2 3 2 2 2 2" xfId="15252" xr:uid="{28A54F34-6F0D-44E9-BC4F-E76B6C81A6DE}"/>
    <cellStyle name="20% - Énfasis3 2 3 2 3 2 2 2 2 2" xfId="30694" xr:uid="{0E9A4F47-5E37-4DE7-8DF1-6AD1549FE99B}"/>
    <cellStyle name="20% - Énfasis3 2 3 2 3 2 2 2 2 2 2" xfId="61578" xr:uid="{C0FBAFA6-C402-47B1-862A-851A19A30206}"/>
    <cellStyle name="20% - Énfasis3 2 3 2 3 2 2 2 2 3" xfId="46136" xr:uid="{A0AD190E-F6B9-4401-9121-7F7961E507C0}"/>
    <cellStyle name="20% - Énfasis3 2 3 2 3 2 2 2 3" xfId="22973" xr:uid="{FFF2A066-18E7-4724-8CC4-DED5492518BC}"/>
    <cellStyle name="20% - Énfasis3 2 3 2 3 2 2 2 3 2" xfId="53857" xr:uid="{F858BCC6-E51D-4064-BD1B-9062235B8952}"/>
    <cellStyle name="20% - Énfasis3 2 3 2 3 2 2 2 4" xfId="38415" xr:uid="{21529A19-7248-41C3-BE36-F4484BA7858F}"/>
    <cellStyle name="20% - Énfasis3 2 3 2 3 2 2 3" xfId="11392" xr:uid="{187EBD7C-7E26-45F0-B471-CFA329689B38}"/>
    <cellStyle name="20% - Énfasis3 2 3 2 3 2 2 3 2" xfId="26834" xr:uid="{16BA56F6-EB57-4541-838F-55100A8E4B25}"/>
    <cellStyle name="20% - Énfasis3 2 3 2 3 2 2 3 2 2" xfId="57718" xr:uid="{C480CB06-AB48-4663-A5E7-D346FB47417B}"/>
    <cellStyle name="20% - Énfasis3 2 3 2 3 2 2 3 3" xfId="42276" xr:uid="{89EC5089-681E-4076-823B-2AA6CDD1CD3F}"/>
    <cellStyle name="20% - Énfasis3 2 3 2 3 2 2 4" xfId="19113" xr:uid="{8CE56BF3-0D6E-4043-8627-43619E8684FF}"/>
    <cellStyle name="20% - Énfasis3 2 3 2 3 2 2 4 2" xfId="49997" xr:uid="{16AB8346-DB5D-455F-BE87-39552E8C73D4}"/>
    <cellStyle name="20% - Énfasis3 2 3 2 3 2 2 5" xfId="34555" xr:uid="{50217118-C405-4B01-B47C-8CED6C324C4B}"/>
    <cellStyle name="20% - Énfasis3 2 3 2 3 2 3" xfId="5601" xr:uid="{446AAFB9-1361-40C1-BAAA-893DF145A90B}"/>
    <cellStyle name="20% - Énfasis3 2 3 2 3 2 3 2" xfId="13322" xr:uid="{3E92C7DF-EE78-4EDB-9F58-4B4BC9CF5885}"/>
    <cellStyle name="20% - Énfasis3 2 3 2 3 2 3 2 2" xfId="28764" xr:uid="{F486492F-53FF-4CD7-8C42-5BBA068A5919}"/>
    <cellStyle name="20% - Énfasis3 2 3 2 3 2 3 2 2 2" xfId="59648" xr:uid="{9F5C200F-6F72-4D22-929A-C0EBA7824330}"/>
    <cellStyle name="20% - Énfasis3 2 3 2 3 2 3 2 3" xfId="44206" xr:uid="{8932E6DB-31C3-4C28-BA64-C30CAF3E1E30}"/>
    <cellStyle name="20% - Énfasis3 2 3 2 3 2 3 3" xfId="21043" xr:uid="{FA16596C-FEEA-4B49-8E3B-2E7224AE7840}"/>
    <cellStyle name="20% - Énfasis3 2 3 2 3 2 3 3 2" xfId="51927" xr:uid="{8BFEA1A2-D5E2-4FFF-BA81-97053D05822B}"/>
    <cellStyle name="20% - Énfasis3 2 3 2 3 2 3 4" xfId="36485" xr:uid="{6D710140-074D-42D1-84B6-31C7D39342B9}"/>
    <cellStyle name="20% - Énfasis3 2 3 2 3 2 4" xfId="9462" xr:uid="{1B0559C5-CD40-4BD8-B657-C5A81AAA4F31}"/>
    <cellStyle name="20% - Énfasis3 2 3 2 3 2 4 2" xfId="24904" xr:uid="{5DE5E0BC-2776-4706-A8CB-2F1D0432FD59}"/>
    <cellStyle name="20% - Énfasis3 2 3 2 3 2 4 2 2" xfId="55788" xr:uid="{1DA0BBF4-6F89-4958-BEED-B5E75D505E80}"/>
    <cellStyle name="20% - Énfasis3 2 3 2 3 2 4 3" xfId="40346" xr:uid="{A8A497CF-02A4-4A2D-9801-4CB52438FEA1}"/>
    <cellStyle name="20% - Énfasis3 2 3 2 3 2 5" xfId="17183" xr:uid="{1C53022D-E2DD-409E-BC4D-7611E331BC39}"/>
    <cellStyle name="20% - Énfasis3 2 3 2 3 2 5 2" xfId="48067" xr:uid="{25AF1BC9-6B71-4FC5-A4AB-89B9248ABB3A}"/>
    <cellStyle name="20% - Énfasis3 2 3 2 3 2 6" xfId="32625" xr:uid="{B0A17C84-3D6C-406C-9C17-DC4F4DB3BEA3}"/>
    <cellStyle name="20% - Énfasis3 2 3 2 3 3" xfId="2706" xr:uid="{19B5A111-4468-4277-840D-5C43734423C5}"/>
    <cellStyle name="20% - Énfasis3 2 3 2 3 3 2" xfId="6566" xr:uid="{9AEED492-A299-48F9-A126-7B7D2BD429BB}"/>
    <cellStyle name="20% - Énfasis3 2 3 2 3 3 2 2" xfId="14287" xr:uid="{89980ECA-D49D-49D7-9218-3ED15A1734B3}"/>
    <cellStyle name="20% - Énfasis3 2 3 2 3 3 2 2 2" xfId="29729" xr:uid="{100705E3-4C9E-4536-B3E7-78AB05AB9BF1}"/>
    <cellStyle name="20% - Énfasis3 2 3 2 3 3 2 2 2 2" xfId="60613" xr:uid="{1701A3AB-2B94-442D-9193-0E71EEEE59DF}"/>
    <cellStyle name="20% - Énfasis3 2 3 2 3 3 2 2 3" xfId="45171" xr:uid="{F31B6D7A-FE4B-4795-812C-C11EC7843C2F}"/>
    <cellStyle name="20% - Énfasis3 2 3 2 3 3 2 3" xfId="22008" xr:uid="{AA3FA105-8D08-4825-BCB4-0E5AD3332564}"/>
    <cellStyle name="20% - Énfasis3 2 3 2 3 3 2 3 2" xfId="52892" xr:uid="{58B564DC-9EE9-40F8-9170-DFCDEE4901D8}"/>
    <cellStyle name="20% - Énfasis3 2 3 2 3 3 2 4" xfId="37450" xr:uid="{FFAACA21-158E-44D3-B3F5-232C731600E5}"/>
    <cellStyle name="20% - Énfasis3 2 3 2 3 3 3" xfId="10427" xr:uid="{309E7B41-EAAB-438E-9D4B-D6606A7D6431}"/>
    <cellStyle name="20% - Énfasis3 2 3 2 3 3 3 2" xfId="25869" xr:uid="{99A9DD2A-7041-40A6-AAFC-BF7286741FA0}"/>
    <cellStyle name="20% - Énfasis3 2 3 2 3 3 3 2 2" xfId="56753" xr:uid="{5666FB6B-3C8D-4F0D-953B-1203F294702E}"/>
    <cellStyle name="20% - Énfasis3 2 3 2 3 3 3 3" xfId="41311" xr:uid="{64608AB5-127B-4807-AEE3-82312F86F7C8}"/>
    <cellStyle name="20% - Énfasis3 2 3 2 3 3 4" xfId="18148" xr:uid="{A2D9EF13-4E3E-498B-9A1A-B2E395A4512E}"/>
    <cellStyle name="20% - Énfasis3 2 3 2 3 3 4 2" xfId="49032" xr:uid="{8413A054-A864-478C-8F09-611CF8E93B87}"/>
    <cellStyle name="20% - Énfasis3 2 3 2 3 3 5" xfId="33590" xr:uid="{E56D06C1-3373-4A57-8711-A80FF29A5D59}"/>
    <cellStyle name="20% - Énfasis3 2 3 2 3 4" xfId="4636" xr:uid="{91DE11DC-E68C-49D1-B226-DA7F19AD0BE5}"/>
    <cellStyle name="20% - Énfasis3 2 3 2 3 4 2" xfId="12357" xr:uid="{1ED72D97-1A82-430D-84B4-39E71F88FEBB}"/>
    <cellStyle name="20% - Énfasis3 2 3 2 3 4 2 2" xfId="27799" xr:uid="{A9D19EF5-E0A7-4E46-A948-501232692DE2}"/>
    <cellStyle name="20% - Énfasis3 2 3 2 3 4 2 2 2" xfId="58683" xr:uid="{DC5AF9BE-FDB8-4845-91A5-75443FAF0151}"/>
    <cellStyle name="20% - Énfasis3 2 3 2 3 4 2 3" xfId="43241" xr:uid="{6E2A6543-88B6-44FC-B49C-B31BBC818786}"/>
    <cellStyle name="20% - Énfasis3 2 3 2 3 4 3" xfId="20078" xr:uid="{1CCB18D5-DFED-47C0-9A12-0704CEA539C6}"/>
    <cellStyle name="20% - Énfasis3 2 3 2 3 4 3 2" xfId="50962" xr:uid="{A8429EAE-06C0-46A0-B913-BD7BCF4FDC44}"/>
    <cellStyle name="20% - Énfasis3 2 3 2 3 4 4" xfId="35520" xr:uid="{47FE3511-48AB-4CB7-A220-2B43965F8D82}"/>
    <cellStyle name="20% - Énfasis3 2 3 2 3 5" xfId="8497" xr:uid="{EC98B3A1-5FED-4A2C-B58B-438D4730B922}"/>
    <cellStyle name="20% - Énfasis3 2 3 2 3 5 2" xfId="23939" xr:uid="{8DED2205-D0B7-4229-BFB7-F1C93E8180D1}"/>
    <cellStyle name="20% - Énfasis3 2 3 2 3 5 2 2" xfId="54823" xr:uid="{4FAE12DC-EC80-4544-92C1-03A0F6DA81FF}"/>
    <cellStyle name="20% - Énfasis3 2 3 2 3 5 3" xfId="39381" xr:uid="{6C00F9E3-884F-4716-8321-91FEFD4D729C}"/>
    <cellStyle name="20% - Énfasis3 2 3 2 3 6" xfId="16218" xr:uid="{89DD8B44-C7AD-47A4-8854-0018539CA8AF}"/>
    <cellStyle name="20% - Énfasis3 2 3 2 3 6 2" xfId="47102" xr:uid="{983BF823-B69A-4113-8021-5F5937DCC30E}"/>
    <cellStyle name="20% - Énfasis3 2 3 2 3 7" xfId="31660" xr:uid="{C90FD647-007C-4EA3-8BB0-B3AC094AE00F}"/>
    <cellStyle name="20% - Énfasis3 2 3 2 4" xfId="1258" xr:uid="{A2FE2842-95DE-48C2-A59D-E8AE9F795C38}"/>
    <cellStyle name="20% - Énfasis3 2 3 2 4 2" xfId="3188" xr:uid="{72E83AA3-BC93-47DB-A97C-F5E8D0DCFC1F}"/>
    <cellStyle name="20% - Énfasis3 2 3 2 4 2 2" xfId="7048" xr:uid="{64A9D66A-58B9-4369-8A1B-354510FAB33C}"/>
    <cellStyle name="20% - Énfasis3 2 3 2 4 2 2 2" xfId="14769" xr:uid="{3BA1CE7B-1445-4E6F-B662-6A0B72425BE3}"/>
    <cellStyle name="20% - Énfasis3 2 3 2 4 2 2 2 2" xfId="30211" xr:uid="{C34AC539-4BAE-46D4-AA77-4B4D91CD0FD5}"/>
    <cellStyle name="20% - Énfasis3 2 3 2 4 2 2 2 2 2" xfId="61095" xr:uid="{2186CB93-B4E3-4352-9C2D-BD59DBDDC5AA}"/>
    <cellStyle name="20% - Énfasis3 2 3 2 4 2 2 2 3" xfId="45653" xr:uid="{80F73B0D-4BB2-4F72-8D5D-3895D8FD519F}"/>
    <cellStyle name="20% - Énfasis3 2 3 2 4 2 2 3" xfId="22490" xr:uid="{5C8CA63C-506A-484E-92CE-C9A0658CF14B}"/>
    <cellStyle name="20% - Énfasis3 2 3 2 4 2 2 3 2" xfId="53374" xr:uid="{B7F24262-9BC6-449A-A01D-67589EAEE6B0}"/>
    <cellStyle name="20% - Énfasis3 2 3 2 4 2 2 4" xfId="37932" xr:uid="{F07D286E-9DBA-4B05-BDEE-70555757B69C}"/>
    <cellStyle name="20% - Énfasis3 2 3 2 4 2 3" xfId="10909" xr:uid="{2B8319B9-7CAA-4651-81BB-E37F01B46FFB}"/>
    <cellStyle name="20% - Énfasis3 2 3 2 4 2 3 2" xfId="26351" xr:uid="{D80D140A-7894-42AB-9137-49FDFDCD05F3}"/>
    <cellStyle name="20% - Énfasis3 2 3 2 4 2 3 2 2" xfId="57235" xr:uid="{118E022D-ACE2-4F12-88BF-D9F83E40BD3C}"/>
    <cellStyle name="20% - Énfasis3 2 3 2 4 2 3 3" xfId="41793" xr:uid="{45125263-1307-426C-BA70-307105E561F3}"/>
    <cellStyle name="20% - Énfasis3 2 3 2 4 2 4" xfId="18630" xr:uid="{D9A8A30E-0310-474B-A07E-06E4F3CBCFB3}"/>
    <cellStyle name="20% - Énfasis3 2 3 2 4 2 4 2" xfId="49514" xr:uid="{16495555-7868-4A5F-9518-70DBFAE74F1E}"/>
    <cellStyle name="20% - Énfasis3 2 3 2 4 2 5" xfId="34072" xr:uid="{0B131855-AD9F-4970-BBEB-CB0F1A7F5895}"/>
    <cellStyle name="20% - Énfasis3 2 3 2 4 3" xfId="5118" xr:uid="{479C83ED-3F2D-44C6-A08D-C4654E8F6921}"/>
    <cellStyle name="20% - Énfasis3 2 3 2 4 3 2" xfId="12839" xr:uid="{5CC549F8-15AC-4E90-A43F-6EA2C5890843}"/>
    <cellStyle name="20% - Énfasis3 2 3 2 4 3 2 2" xfId="28281" xr:uid="{50EF472F-85EB-4031-9410-9DCEC6368559}"/>
    <cellStyle name="20% - Énfasis3 2 3 2 4 3 2 2 2" xfId="59165" xr:uid="{E9762409-3404-4CE8-840C-B6D23D7A0278}"/>
    <cellStyle name="20% - Énfasis3 2 3 2 4 3 2 3" xfId="43723" xr:uid="{23B7F5A7-5163-4A3E-8783-8D9932A087DA}"/>
    <cellStyle name="20% - Énfasis3 2 3 2 4 3 3" xfId="20560" xr:uid="{7B547B50-A900-4A98-AD4A-2495E9FCFB49}"/>
    <cellStyle name="20% - Énfasis3 2 3 2 4 3 3 2" xfId="51444" xr:uid="{B04F3284-6E3B-4E91-9EB6-4D3D77AA93AE}"/>
    <cellStyle name="20% - Énfasis3 2 3 2 4 3 4" xfId="36002" xr:uid="{13087F7C-1110-4B6C-A1F4-E5ECB7B2727C}"/>
    <cellStyle name="20% - Énfasis3 2 3 2 4 4" xfId="8979" xr:uid="{479CC07F-29F6-4A1C-B275-F1BC1EAD037C}"/>
    <cellStyle name="20% - Énfasis3 2 3 2 4 4 2" xfId="24421" xr:uid="{B53FDA31-FACA-47AA-A2DC-4A3094FD4E3E}"/>
    <cellStyle name="20% - Énfasis3 2 3 2 4 4 2 2" xfId="55305" xr:uid="{F0AC2CCF-6BE9-469F-8907-6EC0ABD966EE}"/>
    <cellStyle name="20% - Énfasis3 2 3 2 4 4 3" xfId="39863" xr:uid="{E4AE6171-5519-40E3-9DE6-B026A7A09DBB}"/>
    <cellStyle name="20% - Énfasis3 2 3 2 4 5" xfId="16700" xr:uid="{503A0C0D-63E5-4102-B8D8-92FAFEA45DCF}"/>
    <cellStyle name="20% - Énfasis3 2 3 2 4 5 2" xfId="47584" xr:uid="{40113090-079A-4CC1-BE2A-982B48248F92}"/>
    <cellStyle name="20% - Énfasis3 2 3 2 4 6" xfId="32142" xr:uid="{4CEA421B-2D3C-4BD2-810C-62031AA53F01}"/>
    <cellStyle name="20% - Énfasis3 2 3 2 5" xfId="2223" xr:uid="{BF45FD2E-21DC-4EB9-A59F-2A21E5AD5BEE}"/>
    <cellStyle name="20% - Énfasis3 2 3 2 5 2" xfId="6083" xr:uid="{54DBF73F-4616-41F1-86F5-C76ECE9931A9}"/>
    <cellStyle name="20% - Énfasis3 2 3 2 5 2 2" xfId="13804" xr:uid="{01517446-8176-4540-9064-49681D4538D9}"/>
    <cellStyle name="20% - Énfasis3 2 3 2 5 2 2 2" xfId="29246" xr:uid="{9E4C46FA-98A7-4F31-9D9C-8995891E6A28}"/>
    <cellStyle name="20% - Énfasis3 2 3 2 5 2 2 2 2" xfId="60130" xr:uid="{A1BE74AA-8A9D-470B-B785-101E834F9017}"/>
    <cellStyle name="20% - Énfasis3 2 3 2 5 2 2 3" xfId="44688" xr:uid="{9A89D380-DB91-4FE0-AE3C-11B84A507160}"/>
    <cellStyle name="20% - Énfasis3 2 3 2 5 2 3" xfId="21525" xr:uid="{17789DC5-E89E-47F8-B310-4DD4988F0FDB}"/>
    <cellStyle name="20% - Énfasis3 2 3 2 5 2 3 2" xfId="52409" xr:uid="{09ED1EAE-773F-48C1-A96F-2773B6A5EB7D}"/>
    <cellStyle name="20% - Énfasis3 2 3 2 5 2 4" xfId="36967" xr:uid="{30AC463B-6F37-4C9C-A7D9-FAD32DFE8665}"/>
    <cellStyle name="20% - Énfasis3 2 3 2 5 3" xfId="9944" xr:uid="{81E3D7FE-206F-4F84-BABE-187CE1DD7079}"/>
    <cellStyle name="20% - Énfasis3 2 3 2 5 3 2" xfId="25386" xr:uid="{1676204B-DCA1-4A47-810A-09A827FEAE21}"/>
    <cellStyle name="20% - Énfasis3 2 3 2 5 3 2 2" xfId="56270" xr:uid="{4AD91AEF-7D85-4D9D-A1E6-4EAE645991A8}"/>
    <cellStyle name="20% - Énfasis3 2 3 2 5 3 3" xfId="40828" xr:uid="{8C21B71B-169B-4B35-9AB8-03A70E288F4B}"/>
    <cellStyle name="20% - Énfasis3 2 3 2 5 4" xfId="17665" xr:uid="{A38DBE31-7887-4412-B47E-9D9EDF3185F5}"/>
    <cellStyle name="20% - Énfasis3 2 3 2 5 4 2" xfId="48549" xr:uid="{9B14C941-5DDA-42A7-95AA-7AF3B123527E}"/>
    <cellStyle name="20% - Énfasis3 2 3 2 5 5" xfId="33107" xr:uid="{6F14BF23-1173-487B-B5A6-D1CEDF26A596}"/>
    <cellStyle name="20% - Énfasis3 2 3 2 6" xfId="4153" xr:uid="{CAD08CF2-59DB-410D-ABE7-2462A8F5EDAF}"/>
    <cellStyle name="20% - Énfasis3 2 3 2 6 2" xfId="11874" xr:uid="{736A9341-B569-4E57-B7A6-4D9997F22FC4}"/>
    <cellStyle name="20% - Énfasis3 2 3 2 6 2 2" xfId="27316" xr:uid="{996F06C1-1C0E-4158-8205-3B6F9D865F28}"/>
    <cellStyle name="20% - Énfasis3 2 3 2 6 2 2 2" xfId="58200" xr:uid="{A45224E6-16D8-4FCE-849F-0800D8298967}"/>
    <cellStyle name="20% - Énfasis3 2 3 2 6 2 3" xfId="42758" xr:uid="{885F77B1-CAEB-4CA7-99B0-71B78911CE7F}"/>
    <cellStyle name="20% - Énfasis3 2 3 2 6 3" xfId="19595" xr:uid="{EE148F09-DFF7-469B-AF47-8CDFC25C360C}"/>
    <cellStyle name="20% - Énfasis3 2 3 2 6 3 2" xfId="50479" xr:uid="{5DD4E5CA-253A-45C2-AE39-3E9D8F48C162}"/>
    <cellStyle name="20% - Énfasis3 2 3 2 6 4" xfId="35037" xr:uid="{5EF8E27F-6669-42E9-893E-C68E13682672}"/>
    <cellStyle name="20% - Énfasis3 2 3 2 7" xfId="8014" xr:uid="{FEE1CD82-A26E-4711-BBF8-14D5107C6EB4}"/>
    <cellStyle name="20% - Énfasis3 2 3 2 7 2" xfId="23456" xr:uid="{71817F94-2D90-47DF-83A6-DCAC1C426520}"/>
    <cellStyle name="20% - Énfasis3 2 3 2 7 2 2" xfId="54340" xr:uid="{E21DFCC3-67D3-4DFB-9482-CFA1EE74645E}"/>
    <cellStyle name="20% - Énfasis3 2 3 2 7 3" xfId="38898" xr:uid="{0EDA982E-D457-4112-B809-DAF669DB2D59}"/>
    <cellStyle name="20% - Énfasis3 2 3 2 8" xfId="15735" xr:uid="{8AA598C2-FE89-469E-874E-BDBEEE1A5A35}"/>
    <cellStyle name="20% - Énfasis3 2 3 2 8 2" xfId="46619" xr:uid="{4F435C3B-CF42-4949-8749-97C42B3084D4}"/>
    <cellStyle name="20% - Énfasis3 2 3 2 9" xfId="31177" xr:uid="{A886CF4A-3363-4A34-9FC1-CFDF97104279}"/>
    <cellStyle name="20% - Énfasis3 2 3 3" xfId="387" xr:uid="{BA014C24-0DFE-4345-990D-2EBCB5CFB14D}"/>
    <cellStyle name="20% - Énfasis3 2 3 3 2" xfId="871" xr:uid="{6C63BF4D-75C4-4D5C-BEF4-09E37914B37B}"/>
    <cellStyle name="20% - Énfasis3 2 3 3 2 2" xfId="1836" xr:uid="{A4DED78D-3EE6-4A6B-BC12-76D21087F3FA}"/>
    <cellStyle name="20% - Énfasis3 2 3 3 2 2 2" xfId="3766" xr:uid="{273FC00B-2083-42D1-AEC4-3F0809FBAF14}"/>
    <cellStyle name="20% - Énfasis3 2 3 3 2 2 2 2" xfId="7626" xr:uid="{81F6E899-29DD-42B8-9AF5-EC829BDB4DA9}"/>
    <cellStyle name="20% - Énfasis3 2 3 3 2 2 2 2 2" xfId="15347" xr:uid="{5BE4D2F4-128D-485F-8DF1-B9AB7ECF2A96}"/>
    <cellStyle name="20% - Énfasis3 2 3 3 2 2 2 2 2 2" xfId="30789" xr:uid="{1E2F5D90-D7F4-432D-A083-2D05B0542DED}"/>
    <cellStyle name="20% - Énfasis3 2 3 3 2 2 2 2 2 2 2" xfId="61673" xr:uid="{A21C9357-5961-4794-8DC4-5398FEAF9C2D}"/>
    <cellStyle name="20% - Énfasis3 2 3 3 2 2 2 2 2 3" xfId="46231" xr:uid="{1ADDC7B9-F211-4BAD-B324-CA9B1FC40443}"/>
    <cellStyle name="20% - Énfasis3 2 3 3 2 2 2 2 3" xfId="23068" xr:uid="{45DF85EE-E08F-477C-8DFD-2EF6C510549F}"/>
    <cellStyle name="20% - Énfasis3 2 3 3 2 2 2 2 3 2" xfId="53952" xr:uid="{BB2A32FC-8C91-4288-A1DE-F30A4F5516D5}"/>
    <cellStyle name="20% - Énfasis3 2 3 3 2 2 2 2 4" xfId="38510" xr:uid="{FB1AF4C8-A717-47F6-918E-03CFC84608E7}"/>
    <cellStyle name="20% - Énfasis3 2 3 3 2 2 2 3" xfId="11487" xr:uid="{F7014DFD-ABA5-4B6B-A29C-66A5BF7E5864}"/>
    <cellStyle name="20% - Énfasis3 2 3 3 2 2 2 3 2" xfId="26929" xr:uid="{E2A3DDAD-710A-437B-83A7-36839F49571D}"/>
    <cellStyle name="20% - Énfasis3 2 3 3 2 2 2 3 2 2" xfId="57813" xr:uid="{3348B095-6F91-48E0-8A8B-1131EB312FEF}"/>
    <cellStyle name="20% - Énfasis3 2 3 3 2 2 2 3 3" xfId="42371" xr:uid="{5E268BF8-2D81-4140-8EF4-88A0CBFDAEF3}"/>
    <cellStyle name="20% - Énfasis3 2 3 3 2 2 2 4" xfId="19208" xr:uid="{01FB8DA6-EEE2-4689-A216-810760DA9100}"/>
    <cellStyle name="20% - Énfasis3 2 3 3 2 2 2 4 2" xfId="50092" xr:uid="{23A19668-7A42-4CD8-A1C4-70B0B89D6F78}"/>
    <cellStyle name="20% - Énfasis3 2 3 3 2 2 2 5" xfId="34650" xr:uid="{64954F79-6AFA-465F-8B78-0AA6B775F659}"/>
    <cellStyle name="20% - Énfasis3 2 3 3 2 2 3" xfId="5696" xr:uid="{8EE26B6F-6534-417D-9B1D-EC6E24F07C3A}"/>
    <cellStyle name="20% - Énfasis3 2 3 3 2 2 3 2" xfId="13417" xr:uid="{1169F8D2-DB0F-434C-9533-E859CF7E027F}"/>
    <cellStyle name="20% - Énfasis3 2 3 3 2 2 3 2 2" xfId="28859" xr:uid="{A8171A04-4D63-498B-9B6E-C36CBB0B92BA}"/>
    <cellStyle name="20% - Énfasis3 2 3 3 2 2 3 2 2 2" xfId="59743" xr:uid="{569A1759-13EE-437C-A163-CF6AA3599382}"/>
    <cellStyle name="20% - Énfasis3 2 3 3 2 2 3 2 3" xfId="44301" xr:uid="{C3A6736A-0EA0-404E-B0D6-8DFF7100C280}"/>
    <cellStyle name="20% - Énfasis3 2 3 3 2 2 3 3" xfId="21138" xr:uid="{8AE9E609-1E49-4FA0-86FB-F3AE470E4D43}"/>
    <cellStyle name="20% - Énfasis3 2 3 3 2 2 3 3 2" xfId="52022" xr:uid="{6AE56662-0963-495A-8132-720FE4265D37}"/>
    <cellStyle name="20% - Énfasis3 2 3 3 2 2 3 4" xfId="36580" xr:uid="{AA458C6A-059F-4FB4-B258-24494AB39BCE}"/>
    <cellStyle name="20% - Énfasis3 2 3 3 2 2 4" xfId="9557" xr:uid="{8FC9FA5D-6DB2-4660-891A-85C5C2E1C658}"/>
    <cellStyle name="20% - Énfasis3 2 3 3 2 2 4 2" xfId="24999" xr:uid="{F3C9B6C1-0300-4D26-8F11-F2BFC8AC07C3}"/>
    <cellStyle name="20% - Énfasis3 2 3 3 2 2 4 2 2" xfId="55883" xr:uid="{1158CDA4-CC99-418E-9F8F-4678B94A0C4F}"/>
    <cellStyle name="20% - Énfasis3 2 3 3 2 2 4 3" xfId="40441" xr:uid="{3F801D8C-1295-4E7F-9AF5-34B7D8025E35}"/>
    <cellStyle name="20% - Énfasis3 2 3 3 2 2 5" xfId="17278" xr:uid="{A2B50D0A-13EB-4A92-993D-925139F8BD0A}"/>
    <cellStyle name="20% - Énfasis3 2 3 3 2 2 5 2" xfId="48162" xr:uid="{EEA63A08-F7F2-482B-AE28-34B3C8B1E315}"/>
    <cellStyle name="20% - Énfasis3 2 3 3 2 2 6" xfId="32720" xr:uid="{497E88E8-DEE7-4249-B32F-EDDA291FDE7A}"/>
    <cellStyle name="20% - Énfasis3 2 3 3 2 3" xfId="2801" xr:uid="{88B2E1D3-AD70-4B33-A09B-61B52C3D29F8}"/>
    <cellStyle name="20% - Énfasis3 2 3 3 2 3 2" xfId="6661" xr:uid="{4CEDFA0C-D253-4219-9BDE-C4BF28A49632}"/>
    <cellStyle name="20% - Énfasis3 2 3 3 2 3 2 2" xfId="14382" xr:uid="{DA37F62D-7D71-4646-A3BB-C61993A4E28E}"/>
    <cellStyle name="20% - Énfasis3 2 3 3 2 3 2 2 2" xfId="29824" xr:uid="{F03B0F3E-BCE8-4FA3-8E17-509F2A962A65}"/>
    <cellStyle name="20% - Énfasis3 2 3 3 2 3 2 2 2 2" xfId="60708" xr:uid="{A1BD4315-2071-4266-AFF2-062A6AD71CA9}"/>
    <cellStyle name="20% - Énfasis3 2 3 3 2 3 2 2 3" xfId="45266" xr:uid="{6D7B3A81-9E94-47BF-9A2A-33331F9426BC}"/>
    <cellStyle name="20% - Énfasis3 2 3 3 2 3 2 3" xfId="22103" xr:uid="{3BBBA011-C07E-4FBB-9E39-D4AF6A020A8D}"/>
    <cellStyle name="20% - Énfasis3 2 3 3 2 3 2 3 2" xfId="52987" xr:uid="{DEA479B5-5279-4040-A5CE-D7F724A5EAAD}"/>
    <cellStyle name="20% - Énfasis3 2 3 3 2 3 2 4" xfId="37545" xr:uid="{DE18A56C-8F8F-4032-A733-05C7DD46ECF7}"/>
    <cellStyle name="20% - Énfasis3 2 3 3 2 3 3" xfId="10522" xr:uid="{7E8F9C4D-3F9A-4023-95C2-6C9D9D4F7353}"/>
    <cellStyle name="20% - Énfasis3 2 3 3 2 3 3 2" xfId="25964" xr:uid="{D4E2FA23-1440-4930-86E5-BF44B23D444C}"/>
    <cellStyle name="20% - Énfasis3 2 3 3 2 3 3 2 2" xfId="56848" xr:uid="{111AB102-F53D-429F-975F-FD3FFA8D1FB2}"/>
    <cellStyle name="20% - Énfasis3 2 3 3 2 3 3 3" xfId="41406" xr:uid="{C4A195F6-84D8-44E4-8B4B-21EFAF1A331C}"/>
    <cellStyle name="20% - Énfasis3 2 3 3 2 3 4" xfId="18243" xr:uid="{B68CDA8F-B0A1-46F7-AB5A-CD5722FA1C18}"/>
    <cellStyle name="20% - Énfasis3 2 3 3 2 3 4 2" xfId="49127" xr:uid="{80C393AC-A717-4759-ADFC-2F1DD25264A0}"/>
    <cellStyle name="20% - Énfasis3 2 3 3 2 3 5" xfId="33685" xr:uid="{D195B1FF-F30B-49B1-BE2B-35FFCE289A31}"/>
    <cellStyle name="20% - Énfasis3 2 3 3 2 4" xfId="4731" xr:uid="{DDE598FB-5AEC-467F-9D6D-9208887A834A}"/>
    <cellStyle name="20% - Énfasis3 2 3 3 2 4 2" xfId="12452" xr:uid="{9F595BBC-5063-4FC2-9B39-229EF3235BC9}"/>
    <cellStyle name="20% - Énfasis3 2 3 3 2 4 2 2" xfId="27894" xr:uid="{937497CC-144D-4091-AAC3-BCA3B7346736}"/>
    <cellStyle name="20% - Énfasis3 2 3 3 2 4 2 2 2" xfId="58778" xr:uid="{3625074B-1B65-4A17-9EF0-F956CDBCBA09}"/>
    <cellStyle name="20% - Énfasis3 2 3 3 2 4 2 3" xfId="43336" xr:uid="{A430529F-0C67-4CB1-B62E-FE55B04C8A09}"/>
    <cellStyle name="20% - Énfasis3 2 3 3 2 4 3" xfId="20173" xr:uid="{5CD31CE2-FFFB-4D61-A849-4EF748EB2CD2}"/>
    <cellStyle name="20% - Énfasis3 2 3 3 2 4 3 2" xfId="51057" xr:uid="{88F2D588-CEA6-40B3-9470-8984BA413051}"/>
    <cellStyle name="20% - Énfasis3 2 3 3 2 4 4" xfId="35615" xr:uid="{26C204E9-292D-4ADF-B33E-DA9A870B94B0}"/>
    <cellStyle name="20% - Énfasis3 2 3 3 2 5" xfId="8592" xr:uid="{E56B8E13-2746-4DC2-BD91-00E9AD44C31B}"/>
    <cellStyle name="20% - Énfasis3 2 3 3 2 5 2" xfId="24034" xr:uid="{FFCA4FDF-F59D-420E-B89C-B9D95BCC5B74}"/>
    <cellStyle name="20% - Énfasis3 2 3 3 2 5 2 2" xfId="54918" xr:uid="{CBC3F854-EC88-4DE9-AB43-D2BF5392E260}"/>
    <cellStyle name="20% - Énfasis3 2 3 3 2 5 3" xfId="39476" xr:uid="{B97EAA00-C090-4A3D-9D2E-361AFA8F0AD7}"/>
    <cellStyle name="20% - Énfasis3 2 3 3 2 6" xfId="16313" xr:uid="{47310DE0-F0BA-4995-B2FA-497825CC4B27}"/>
    <cellStyle name="20% - Énfasis3 2 3 3 2 6 2" xfId="47197" xr:uid="{29601484-8D2A-425E-B6E7-D3706CCAB86B}"/>
    <cellStyle name="20% - Énfasis3 2 3 3 2 7" xfId="31755" xr:uid="{2CE9F325-73AA-4C9C-BC17-86B3A912DC88}"/>
    <cellStyle name="20% - Énfasis3 2 3 3 3" xfId="1353" xr:uid="{C26E51FE-2959-44C1-9354-1E6A8D6EA3D5}"/>
    <cellStyle name="20% - Énfasis3 2 3 3 3 2" xfId="3283" xr:uid="{92D022D1-9FE5-492D-AADE-454E311C2FA4}"/>
    <cellStyle name="20% - Énfasis3 2 3 3 3 2 2" xfId="7143" xr:uid="{26CA988D-6CE9-4BC4-972A-1BA9E421E172}"/>
    <cellStyle name="20% - Énfasis3 2 3 3 3 2 2 2" xfId="14864" xr:uid="{51F5FCF4-0068-41C3-A689-9632F140BA6C}"/>
    <cellStyle name="20% - Énfasis3 2 3 3 3 2 2 2 2" xfId="30306" xr:uid="{AA585171-E9ED-483E-8FC3-1EDCD9101782}"/>
    <cellStyle name="20% - Énfasis3 2 3 3 3 2 2 2 2 2" xfId="61190" xr:uid="{B2EE29E0-98BF-48EB-A631-21FFDA768ADE}"/>
    <cellStyle name="20% - Énfasis3 2 3 3 3 2 2 2 3" xfId="45748" xr:uid="{7B5970EF-9113-452E-84D6-B6C75EECDFF4}"/>
    <cellStyle name="20% - Énfasis3 2 3 3 3 2 2 3" xfId="22585" xr:uid="{72BBD5A7-9500-4C2B-A270-D921709C66FE}"/>
    <cellStyle name="20% - Énfasis3 2 3 3 3 2 2 3 2" xfId="53469" xr:uid="{1859E59C-2D66-49B4-A98E-36E1FC9A7096}"/>
    <cellStyle name="20% - Énfasis3 2 3 3 3 2 2 4" xfId="38027" xr:uid="{84697909-EF8D-4192-969C-540B55BD06EA}"/>
    <cellStyle name="20% - Énfasis3 2 3 3 3 2 3" xfId="11004" xr:uid="{6C367EF0-0F6F-4148-AD4E-53842783D830}"/>
    <cellStyle name="20% - Énfasis3 2 3 3 3 2 3 2" xfId="26446" xr:uid="{4BFE5A21-73A2-4EA0-A757-8AB47B9D7A85}"/>
    <cellStyle name="20% - Énfasis3 2 3 3 3 2 3 2 2" xfId="57330" xr:uid="{049EC124-7BA3-4166-9270-1F0F6DE4FCB3}"/>
    <cellStyle name="20% - Énfasis3 2 3 3 3 2 3 3" xfId="41888" xr:uid="{4CBF9E5D-CB88-4F8C-A75E-C3FA004605DE}"/>
    <cellStyle name="20% - Énfasis3 2 3 3 3 2 4" xfId="18725" xr:uid="{E6D7252E-41C8-4631-81A9-F0AEC0A5CAA6}"/>
    <cellStyle name="20% - Énfasis3 2 3 3 3 2 4 2" xfId="49609" xr:uid="{5D2FAEFE-4F2E-4A81-AA20-14C41590BB20}"/>
    <cellStyle name="20% - Énfasis3 2 3 3 3 2 5" xfId="34167" xr:uid="{854DAC21-67BE-4006-A5EE-55F312C92D10}"/>
    <cellStyle name="20% - Énfasis3 2 3 3 3 3" xfId="5213" xr:uid="{849FF773-918E-4128-9FAF-590BACFDEBD8}"/>
    <cellStyle name="20% - Énfasis3 2 3 3 3 3 2" xfId="12934" xr:uid="{D51CE1B7-E600-4B41-9496-B5EFE3DF2FC3}"/>
    <cellStyle name="20% - Énfasis3 2 3 3 3 3 2 2" xfId="28376" xr:uid="{EC0F0597-5DFA-44EE-8C44-34CE406E529E}"/>
    <cellStyle name="20% - Énfasis3 2 3 3 3 3 2 2 2" xfId="59260" xr:uid="{19B56BEA-7FC4-4E2C-A1A1-51391ABD5152}"/>
    <cellStyle name="20% - Énfasis3 2 3 3 3 3 2 3" xfId="43818" xr:uid="{F6D46B53-1AAC-4482-A9E6-5477F32215E5}"/>
    <cellStyle name="20% - Énfasis3 2 3 3 3 3 3" xfId="20655" xr:uid="{3CF973E2-11CC-4EEE-ADD4-14FE7DCB418A}"/>
    <cellStyle name="20% - Énfasis3 2 3 3 3 3 3 2" xfId="51539" xr:uid="{7D0D8494-FB09-4A13-8AB0-F1A3CE5A506E}"/>
    <cellStyle name="20% - Énfasis3 2 3 3 3 3 4" xfId="36097" xr:uid="{BF31912A-2DD7-440C-BA87-334F834B42D4}"/>
    <cellStyle name="20% - Énfasis3 2 3 3 3 4" xfId="9074" xr:uid="{171C08DD-3081-44D1-A512-053B2E35F273}"/>
    <cellStyle name="20% - Énfasis3 2 3 3 3 4 2" xfId="24516" xr:uid="{DF304AA4-1234-4868-ADB6-1AF1908FD00A}"/>
    <cellStyle name="20% - Énfasis3 2 3 3 3 4 2 2" xfId="55400" xr:uid="{9C01CCAB-A875-4361-ABF2-447DED4CE805}"/>
    <cellStyle name="20% - Énfasis3 2 3 3 3 4 3" xfId="39958" xr:uid="{87E3E8BC-A235-4629-AA3E-7A8B5E3F10CD}"/>
    <cellStyle name="20% - Énfasis3 2 3 3 3 5" xfId="16795" xr:uid="{82CC8E25-F258-4F1F-A001-8BCFF40AECF4}"/>
    <cellStyle name="20% - Énfasis3 2 3 3 3 5 2" xfId="47679" xr:uid="{3E8B0A52-1143-4705-8924-6F2AA4D38FB7}"/>
    <cellStyle name="20% - Énfasis3 2 3 3 3 6" xfId="32237" xr:uid="{9F043D81-54EA-4FC5-887F-83FBEBADAA47}"/>
    <cellStyle name="20% - Énfasis3 2 3 3 4" xfId="2318" xr:uid="{AC4BF352-DCA2-4B28-A4DB-64FA9BD9601A}"/>
    <cellStyle name="20% - Énfasis3 2 3 3 4 2" xfId="6178" xr:uid="{B18CDE35-4E17-45B9-A8E6-C240041739A1}"/>
    <cellStyle name="20% - Énfasis3 2 3 3 4 2 2" xfId="13899" xr:uid="{4205B9E9-7326-49D0-84D6-8F48C59B92C6}"/>
    <cellStyle name="20% - Énfasis3 2 3 3 4 2 2 2" xfId="29341" xr:uid="{515E7834-3A8F-4B4A-AB65-ED45D03C4055}"/>
    <cellStyle name="20% - Énfasis3 2 3 3 4 2 2 2 2" xfId="60225" xr:uid="{64D84C68-4F38-4CE3-A734-5D42B884B1A7}"/>
    <cellStyle name="20% - Énfasis3 2 3 3 4 2 2 3" xfId="44783" xr:uid="{03ADECA8-C60D-4CA1-95F7-AD571A2013BC}"/>
    <cellStyle name="20% - Énfasis3 2 3 3 4 2 3" xfId="21620" xr:uid="{98711774-E8AB-473D-A58B-BB2AFB77C805}"/>
    <cellStyle name="20% - Énfasis3 2 3 3 4 2 3 2" xfId="52504" xr:uid="{D98807FC-2795-421A-97CA-432E81641DDE}"/>
    <cellStyle name="20% - Énfasis3 2 3 3 4 2 4" xfId="37062" xr:uid="{8C31AEB6-49C8-4F95-8023-53A6F96E065F}"/>
    <cellStyle name="20% - Énfasis3 2 3 3 4 3" xfId="10039" xr:uid="{B7DDCA69-A924-4E5A-A308-B76817FFEB8B}"/>
    <cellStyle name="20% - Énfasis3 2 3 3 4 3 2" xfId="25481" xr:uid="{701A2E3D-AB41-456B-AFE6-19EE4E7DC17C}"/>
    <cellStyle name="20% - Énfasis3 2 3 3 4 3 2 2" xfId="56365" xr:uid="{14519A2E-565E-4B39-AA08-5CEE6F0ADC22}"/>
    <cellStyle name="20% - Énfasis3 2 3 3 4 3 3" xfId="40923" xr:uid="{08D6F993-014B-4A8E-81A6-39A227098477}"/>
    <cellStyle name="20% - Énfasis3 2 3 3 4 4" xfId="17760" xr:uid="{FD356528-972E-40D6-9538-E96F1E332E01}"/>
    <cellStyle name="20% - Énfasis3 2 3 3 4 4 2" xfId="48644" xr:uid="{78EC3826-3593-406D-BDBF-DB5DCDD64773}"/>
    <cellStyle name="20% - Énfasis3 2 3 3 4 5" xfId="33202" xr:uid="{6DB7F904-0FC9-45D4-B721-04B3AE325891}"/>
    <cellStyle name="20% - Énfasis3 2 3 3 5" xfId="4248" xr:uid="{1FFFF20B-A02C-40EC-ABB0-D5F77D3ACDA6}"/>
    <cellStyle name="20% - Énfasis3 2 3 3 5 2" xfId="11969" xr:uid="{765BCFDC-4750-4BBA-9D70-6520525A7F83}"/>
    <cellStyle name="20% - Énfasis3 2 3 3 5 2 2" xfId="27411" xr:uid="{CC3B3C99-84E2-41C7-AC8E-605E983629F0}"/>
    <cellStyle name="20% - Énfasis3 2 3 3 5 2 2 2" xfId="58295" xr:uid="{10C8562D-E33C-4ACE-87C3-49DB397C4EFC}"/>
    <cellStyle name="20% - Énfasis3 2 3 3 5 2 3" xfId="42853" xr:uid="{FAF4C6EA-709F-4D24-9CA5-09426DE86BEA}"/>
    <cellStyle name="20% - Énfasis3 2 3 3 5 3" xfId="19690" xr:uid="{3BE58FA5-DBA1-4D06-AA2F-873612269135}"/>
    <cellStyle name="20% - Énfasis3 2 3 3 5 3 2" xfId="50574" xr:uid="{EA6EE7FF-8DFB-46DE-974A-BACD0CAEB433}"/>
    <cellStyle name="20% - Énfasis3 2 3 3 5 4" xfId="35132" xr:uid="{EB3EC2A0-4557-402D-97FE-86173332207C}"/>
    <cellStyle name="20% - Énfasis3 2 3 3 6" xfId="8109" xr:uid="{74BEE292-3A10-4DAF-BDDE-1490FD61EB90}"/>
    <cellStyle name="20% - Énfasis3 2 3 3 6 2" xfId="23551" xr:uid="{09973010-2D15-4EC8-86FA-02AAD1A3A216}"/>
    <cellStyle name="20% - Énfasis3 2 3 3 6 2 2" xfId="54435" xr:uid="{97CE64D0-20C0-4159-9A30-ECB0CEC7B9D1}"/>
    <cellStyle name="20% - Énfasis3 2 3 3 6 3" xfId="38993" xr:uid="{812AF0BD-9D9A-482E-8C46-5F2EA985868A}"/>
    <cellStyle name="20% - Énfasis3 2 3 3 7" xfId="15830" xr:uid="{EBFF8E08-3AD8-47EB-9223-6C995F21A4F4}"/>
    <cellStyle name="20% - Énfasis3 2 3 3 7 2" xfId="46714" xr:uid="{300446AC-2A5F-4B1A-A8B1-19B73EFFBFAA}"/>
    <cellStyle name="20% - Énfasis3 2 3 3 8" xfId="31272" xr:uid="{EAD6A5D7-6C43-4340-B663-13912447226A}"/>
    <cellStyle name="20% - Énfasis3 2 3 4" xfId="630" xr:uid="{E7B643B4-6C3E-47D8-A4E2-07B5AE688E7B}"/>
    <cellStyle name="20% - Énfasis3 2 3 4 2" xfId="1595" xr:uid="{9699C8F0-E467-422C-95CE-E2AEA49D3685}"/>
    <cellStyle name="20% - Énfasis3 2 3 4 2 2" xfId="3525" xr:uid="{A2A0A377-0CE9-4A11-896C-34BBE9C507F8}"/>
    <cellStyle name="20% - Énfasis3 2 3 4 2 2 2" xfId="7385" xr:uid="{AD90C5F6-97E6-4590-B8C6-BB55EEFEF053}"/>
    <cellStyle name="20% - Énfasis3 2 3 4 2 2 2 2" xfId="15106" xr:uid="{2612464D-6792-4921-A809-1E6F0EC205E6}"/>
    <cellStyle name="20% - Énfasis3 2 3 4 2 2 2 2 2" xfId="30548" xr:uid="{61116CFA-20E1-47E3-AC8A-D11C3524BBD8}"/>
    <cellStyle name="20% - Énfasis3 2 3 4 2 2 2 2 2 2" xfId="61432" xr:uid="{E7D1EB0B-160D-44F5-A666-F7E478FB4CD5}"/>
    <cellStyle name="20% - Énfasis3 2 3 4 2 2 2 2 3" xfId="45990" xr:uid="{009DC028-85A0-4D5C-A8D7-14CD84DCA881}"/>
    <cellStyle name="20% - Énfasis3 2 3 4 2 2 2 3" xfId="22827" xr:uid="{6AE376F0-64B0-40FE-94DA-974066AE038B}"/>
    <cellStyle name="20% - Énfasis3 2 3 4 2 2 2 3 2" xfId="53711" xr:uid="{A43FF2BD-105B-4F23-916C-C845676EA813}"/>
    <cellStyle name="20% - Énfasis3 2 3 4 2 2 2 4" xfId="38269" xr:uid="{7D7E254A-EA89-4B4B-B39A-7503D5657A9C}"/>
    <cellStyle name="20% - Énfasis3 2 3 4 2 2 3" xfId="11246" xr:uid="{0FFF1631-702B-404E-9864-30559CD465D6}"/>
    <cellStyle name="20% - Énfasis3 2 3 4 2 2 3 2" xfId="26688" xr:uid="{D7110CDD-5FAF-43C8-BB9F-B0BA5F20301C}"/>
    <cellStyle name="20% - Énfasis3 2 3 4 2 2 3 2 2" xfId="57572" xr:uid="{32AAF5F4-0351-42B9-91AE-5F22DB04ABBC}"/>
    <cellStyle name="20% - Énfasis3 2 3 4 2 2 3 3" xfId="42130" xr:uid="{B5306B3E-7861-4E32-8362-CAF9D67B1099}"/>
    <cellStyle name="20% - Énfasis3 2 3 4 2 2 4" xfId="18967" xr:uid="{D7F7518D-D69A-4E85-AAA5-6DA1F4F5274E}"/>
    <cellStyle name="20% - Énfasis3 2 3 4 2 2 4 2" xfId="49851" xr:uid="{E965158B-CCAF-4014-9819-DF8FA3314199}"/>
    <cellStyle name="20% - Énfasis3 2 3 4 2 2 5" xfId="34409" xr:uid="{D54C2863-7602-413E-B8B5-17FDC4B5D9C7}"/>
    <cellStyle name="20% - Énfasis3 2 3 4 2 3" xfId="5455" xr:uid="{F697D834-B5D6-450F-AF3D-B4379368452F}"/>
    <cellStyle name="20% - Énfasis3 2 3 4 2 3 2" xfId="13176" xr:uid="{93C233E6-1D36-44B3-8B69-79F0A32EFAD8}"/>
    <cellStyle name="20% - Énfasis3 2 3 4 2 3 2 2" xfId="28618" xr:uid="{0EAD8526-D19A-4F07-9D42-A73A19BDFDAA}"/>
    <cellStyle name="20% - Énfasis3 2 3 4 2 3 2 2 2" xfId="59502" xr:uid="{776F8CFD-0DD0-4182-A2F8-4642A2DD206F}"/>
    <cellStyle name="20% - Énfasis3 2 3 4 2 3 2 3" xfId="44060" xr:uid="{494E16B7-F36E-4B13-8C25-9F2CEF964148}"/>
    <cellStyle name="20% - Énfasis3 2 3 4 2 3 3" xfId="20897" xr:uid="{DE3E4361-A997-46DD-AA07-3CA415B017BF}"/>
    <cellStyle name="20% - Énfasis3 2 3 4 2 3 3 2" xfId="51781" xr:uid="{CFDC90A7-65E0-450F-97AD-611A9C2F0617}"/>
    <cellStyle name="20% - Énfasis3 2 3 4 2 3 4" xfId="36339" xr:uid="{9F710686-97E5-4276-BD5E-BD23B74270BA}"/>
    <cellStyle name="20% - Énfasis3 2 3 4 2 4" xfId="9316" xr:uid="{44F25FB3-AFE5-4C7D-998C-81AFAD4A5FB4}"/>
    <cellStyle name="20% - Énfasis3 2 3 4 2 4 2" xfId="24758" xr:uid="{82C3BC55-C3AF-475E-9E89-FEFB8787A6DD}"/>
    <cellStyle name="20% - Énfasis3 2 3 4 2 4 2 2" xfId="55642" xr:uid="{746F4FAC-FF9E-49E1-8C9B-691FB3150AA9}"/>
    <cellStyle name="20% - Énfasis3 2 3 4 2 4 3" xfId="40200" xr:uid="{A81381D5-9B97-4DDE-82DA-05571D22A3FC}"/>
    <cellStyle name="20% - Énfasis3 2 3 4 2 5" xfId="17037" xr:uid="{E910F6CF-92F4-4D58-BCF9-57BC6F621CA9}"/>
    <cellStyle name="20% - Énfasis3 2 3 4 2 5 2" xfId="47921" xr:uid="{6AB9E5E2-CD89-44D0-81E8-3B2AF0BF16D7}"/>
    <cellStyle name="20% - Énfasis3 2 3 4 2 6" xfId="32479" xr:uid="{B3994372-C47F-4EBD-AC4E-B3E53334874D}"/>
    <cellStyle name="20% - Énfasis3 2 3 4 3" xfId="2560" xr:uid="{49CCB3A0-4616-4BE1-8555-BF72082CFBA4}"/>
    <cellStyle name="20% - Énfasis3 2 3 4 3 2" xfId="6420" xr:uid="{E20EB41E-72D7-4F60-82FD-53AE3C712961}"/>
    <cellStyle name="20% - Énfasis3 2 3 4 3 2 2" xfId="14141" xr:uid="{E5087675-C4A0-4B7A-AF09-3A55BE5AB439}"/>
    <cellStyle name="20% - Énfasis3 2 3 4 3 2 2 2" xfId="29583" xr:uid="{10F76B7D-FBA3-4C2A-B7DB-15A6136C0516}"/>
    <cellStyle name="20% - Énfasis3 2 3 4 3 2 2 2 2" xfId="60467" xr:uid="{D3FA7AFE-44E2-41D7-93AF-3D733DEEE64F}"/>
    <cellStyle name="20% - Énfasis3 2 3 4 3 2 2 3" xfId="45025" xr:uid="{7CEBAE18-41FE-4AD4-BBBB-79797B3C2ABD}"/>
    <cellStyle name="20% - Énfasis3 2 3 4 3 2 3" xfId="21862" xr:uid="{73113BB2-AC37-491D-AA08-30E65A3F6164}"/>
    <cellStyle name="20% - Énfasis3 2 3 4 3 2 3 2" xfId="52746" xr:uid="{64E770B4-047B-4380-B0B0-145F09AFC7BE}"/>
    <cellStyle name="20% - Énfasis3 2 3 4 3 2 4" xfId="37304" xr:uid="{106CEFD6-4752-4171-94F4-47AFF3F2BBC1}"/>
    <cellStyle name="20% - Énfasis3 2 3 4 3 3" xfId="10281" xr:uid="{2159C456-D07C-42A4-ADD2-8891965A26B8}"/>
    <cellStyle name="20% - Énfasis3 2 3 4 3 3 2" xfId="25723" xr:uid="{9DDA9E10-6B8B-4563-9A69-27717530D8E6}"/>
    <cellStyle name="20% - Énfasis3 2 3 4 3 3 2 2" xfId="56607" xr:uid="{1E7FF717-9E8E-4003-A9BB-D2334BE0FEF8}"/>
    <cellStyle name="20% - Énfasis3 2 3 4 3 3 3" xfId="41165" xr:uid="{548AB720-13D8-4E72-B6DE-FD12DD5DFA2F}"/>
    <cellStyle name="20% - Énfasis3 2 3 4 3 4" xfId="18002" xr:uid="{1CDD2578-DFB9-4002-9D0C-EE441A27DD24}"/>
    <cellStyle name="20% - Énfasis3 2 3 4 3 4 2" xfId="48886" xr:uid="{1D5E6701-16D1-4F93-A3BB-728A2DF8BE7D}"/>
    <cellStyle name="20% - Énfasis3 2 3 4 3 5" xfId="33444" xr:uid="{C6A62804-E482-43DA-9CBC-855CF0675782}"/>
    <cellStyle name="20% - Énfasis3 2 3 4 4" xfId="4490" xr:uid="{DD782B4D-746B-4F40-A119-04669E31B4E3}"/>
    <cellStyle name="20% - Énfasis3 2 3 4 4 2" xfId="12211" xr:uid="{ACFCA20B-030D-4E26-97A7-DF7D4A17B65D}"/>
    <cellStyle name="20% - Énfasis3 2 3 4 4 2 2" xfId="27653" xr:uid="{1E6D4260-10EB-4C86-9F7D-B958EB453B36}"/>
    <cellStyle name="20% - Énfasis3 2 3 4 4 2 2 2" xfId="58537" xr:uid="{1DE42B46-03CE-4A7B-889C-C264D23CC99A}"/>
    <cellStyle name="20% - Énfasis3 2 3 4 4 2 3" xfId="43095" xr:uid="{84F67403-3FB3-4159-ACBC-A6FC56D512D1}"/>
    <cellStyle name="20% - Énfasis3 2 3 4 4 3" xfId="19932" xr:uid="{A93ACB0A-0596-487E-B723-55D39CD92A0B}"/>
    <cellStyle name="20% - Énfasis3 2 3 4 4 3 2" xfId="50816" xr:uid="{34627B20-6B85-4739-A3AD-CE97D1E419F1}"/>
    <cellStyle name="20% - Énfasis3 2 3 4 4 4" xfId="35374" xr:uid="{E0E46655-2D4D-4303-BF8F-1104522CEBBE}"/>
    <cellStyle name="20% - Énfasis3 2 3 4 5" xfId="8351" xr:uid="{8D51385F-5466-43C0-856D-25A1A68D6789}"/>
    <cellStyle name="20% - Énfasis3 2 3 4 5 2" xfId="23793" xr:uid="{FB8EA94F-47C8-4D4E-9F3F-54E70FC5A901}"/>
    <cellStyle name="20% - Énfasis3 2 3 4 5 2 2" xfId="54677" xr:uid="{3164D3EA-A69E-46BF-8B78-4307FDD52A90}"/>
    <cellStyle name="20% - Énfasis3 2 3 4 5 3" xfId="39235" xr:uid="{1B68369D-073A-4BE7-9282-1AEB04BAA44B}"/>
    <cellStyle name="20% - Énfasis3 2 3 4 6" xfId="16072" xr:uid="{1897B5CC-A802-42AA-8BD9-52D59CA12740}"/>
    <cellStyle name="20% - Énfasis3 2 3 4 6 2" xfId="46956" xr:uid="{01BE8789-582C-41DF-89B5-9BEF52043F99}"/>
    <cellStyle name="20% - Énfasis3 2 3 4 7" xfId="31514" xr:uid="{8EDD36BB-FBD1-4BA8-9FC3-4E0EA5E73AA9}"/>
    <cellStyle name="20% - Énfasis3 2 3 5" xfId="1112" xr:uid="{0E8D6186-7516-4250-83F4-080813F3A3AF}"/>
    <cellStyle name="20% - Énfasis3 2 3 5 2" xfId="3042" xr:uid="{0897E6A4-ECE4-445D-AC76-1DD3A5D29461}"/>
    <cellStyle name="20% - Énfasis3 2 3 5 2 2" xfId="6902" xr:uid="{6833D3B0-9A28-4723-917F-226E4838D5CD}"/>
    <cellStyle name="20% - Énfasis3 2 3 5 2 2 2" xfId="14623" xr:uid="{B44D1C84-E255-49BF-B608-6858C4E24CC7}"/>
    <cellStyle name="20% - Énfasis3 2 3 5 2 2 2 2" xfId="30065" xr:uid="{EA3514F1-6718-4AAB-A915-7962A44F77F9}"/>
    <cellStyle name="20% - Énfasis3 2 3 5 2 2 2 2 2" xfId="60949" xr:uid="{849C9EC3-6413-49A5-9CCA-DEB855E7A909}"/>
    <cellStyle name="20% - Énfasis3 2 3 5 2 2 2 3" xfId="45507" xr:uid="{B30363B5-C44F-479F-B5D1-2945B741362F}"/>
    <cellStyle name="20% - Énfasis3 2 3 5 2 2 3" xfId="22344" xr:uid="{C47A4B51-0CC9-4B6E-9C19-6AE61F147FE4}"/>
    <cellStyle name="20% - Énfasis3 2 3 5 2 2 3 2" xfId="53228" xr:uid="{96512BD1-A97E-4DF2-887B-95B7BCB57873}"/>
    <cellStyle name="20% - Énfasis3 2 3 5 2 2 4" xfId="37786" xr:uid="{3B61D02F-B325-4330-B329-F88E207E0E03}"/>
    <cellStyle name="20% - Énfasis3 2 3 5 2 3" xfId="10763" xr:uid="{50ABB428-3F34-49A6-A81A-7001CF6C0CD2}"/>
    <cellStyle name="20% - Énfasis3 2 3 5 2 3 2" xfId="26205" xr:uid="{9CC0D585-705D-4534-8AA5-B51034567F2D}"/>
    <cellStyle name="20% - Énfasis3 2 3 5 2 3 2 2" xfId="57089" xr:uid="{C4AFAA68-AB69-4E21-8C94-FAFC32DA78B4}"/>
    <cellStyle name="20% - Énfasis3 2 3 5 2 3 3" xfId="41647" xr:uid="{EAD195B5-4B47-479C-B3B3-693F301D1C3A}"/>
    <cellStyle name="20% - Énfasis3 2 3 5 2 4" xfId="18484" xr:uid="{5A944167-9804-4C7B-9CB9-3E563EBBD874}"/>
    <cellStyle name="20% - Énfasis3 2 3 5 2 4 2" xfId="49368" xr:uid="{6424D75D-48CF-4AB3-9614-232DC5FCAA0D}"/>
    <cellStyle name="20% - Énfasis3 2 3 5 2 5" xfId="33926" xr:uid="{35122AFA-C7FA-4CAB-8FC0-4631D162949A}"/>
    <cellStyle name="20% - Énfasis3 2 3 5 3" xfId="4972" xr:uid="{BC1338FA-5D51-40F1-A40C-F0D1503E21AB}"/>
    <cellStyle name="20% - Énfasis3 2 3 5 3 2" xfId="12693" xr:uid="{E225F92E-2819-48FB-BEFB-925227936C52}"/>
    <cellStyle name="20% - Énfasis3 2 3 5 3 2 2" xfId="28135" xr:uid="{73CE58FF-D14B-4E3E-B35D-CCC1A3A61A27}"/>
    <cellStyle name="20% - Énfasis3 2 3 5 3 2 2 2" xfId="59019" xr:uid="{22422E47-1E9C-43B5-B002-AC1C719957A7}"/>
    <cellStyle name="20% - Énfasis3 2 3 5 3 2 3" xfId="43577" xr:uid="{69CC9662-4419-4453-9C63-FCC8D0FC61C1}"/>
    <cellStyle name="20% - Énfasis3 2 3 5 3 3" xfId="20414" xr:uid="{EF9C50B3-A2C1-4998-8152-37F3C308F814}"/>
    <cellStyle name="20% - Énfasis3 2 3 5 3 3 2" xfId="51298" xr:uid="{245AF31A-BE87-46D1-A789-8394E94F774A}"/>
    <cellStyle name="20% - Énfasis3 2 3 5 3 4" xfId="35856" xr:uid="{E1CD5A38-7D63-444B-B6FB-722479BA6381}"/>
    <cellStyle name="20% - Énfasis3 2 3 5 4" xfId="8833" xr:uid="{6A75FD1F-CD68-485D-8D99-C9A05057251F}"/>
    <cellStyle name="20% - Énfasis3 2 3 5 4 2" xfId="24275" xr:uid="{1FDFC91E-14C0-4687-8FD0-93AE023EB31F}"/>
    <cellStyle name="20% - Énfasis3 2 3 5 4 2 2" xfId="55159" xr:uid="{8417D057-89E6-4777-9178-C8004B0674C9}"/>
    <cellStyle name="20% - Énfasis3 2 3 5 4 3" xfId="39717" xr:uid="{FF39D647-4730-4CE7-964F-1C149F1D0028}"/>
    <cellStyle name="20% - Énfasis3 2 3 5 5" xfId="16554" xr:uid="{A57C4FBB-3909-4B3D-BE97-780A0BC24AA3}"/>
    <cellStyle name="20% - Énfasis3 2 3 5 5 2" xfId="47438" xr:uid="{DF36021F-D0EB-48B8-AC7D-78E4C606B72F}"/>
    <cellStyle name="20% - Énfasis3 2 3 5 6" xfId="31996" xr:uid="{A23E8915-5EF2-4F4B-973D-CD86AD7D1142}"/>
    <cellStyle name="20% - Énfasis3 2 3 6" xfId="2077" xr:uid="{098C4D40-C425-4B87-80D0-36EFEDD1D01F}"/>
    <cellStyle name="20% - Énfasis3 2 3 6 2" xfId="5937" xr:uid="{FAF4825E-B586-413C-95CE-66265B6E2491}"/>
    <cellStyle name="20% - Énfasis3 2 3 6 2 2" xfId="13658" xr:uid="{97FB165D-5281-46D8-A04B-A158A84B4C95}"/>
    <cellStyle name="20% - Énfasis3 2 3 6 2 2 2" xfId="29100" xr:uid="{758B199E-51A2-43CB-AC99-648226FA9D94}"/>
    <cellStyle name="20% - Énfasis3 2 3 6 2 2 2 2" xfId="59984" xr:uid="{1FFFA137-39E4-40F5-90AF-212CE956B2B3}"/>
    <cellStyle name="20% - Énfasis3 2 3 6 2 2 3" xfId="44542" xr:uid="{DCBB2008-FEEB-4BFF-B7D9-9EBEBEF50AF6}"/>
    <cellStyle name="20% - Énfasis3 2 3 6 2 3" xfId="21379" xr:uid="{C75974D7-F620-4FC3-8B03-D87718527E42}"/>
    <cellStyle name="20% - Énfasis3 2 3 6 2 3 2" xfId="52263" xr:uid="{7ED5C70D-9D9F-40BF-B6C9-09FDC612B3B8}"/>
    <cellStyle name="20% - Énfasis3 2 3 6 2 4" xfId="36821" xr:uid="{19401D58-B87C-401B-B150-2CE2C0D69AD2}"/>
    <cellStyle name="20% - Énfasis3 2 3 6 3" xfId="9798" xr:uid="{65B067FE-A179-41BD-AA7D-4F4175487A5C}"/>
    <cellStyle name="20% - Énfasis3 2 3 6 3 2" xfId="25240" xr:uid="{FA093B56-CF84-4F2B-9BA3-1B2FDB64D03B}"/>
    <cellStyle name="20% - Énfasis3 2 3 6 3 2 2" xfId="56124" xr:uid="{C3337826-8A09-4505-B1F7-FD0F8E2C4234}"/>
    <cellStyle name="20% - Énfasis3 2 3 6 3 3" xfId="40682" xr:uid="{AE5F4F13-D7FF-4B2D-B1DE-684865B3C766}"/>
    <cellStyle name="20% - Énfasis3 2 3 6 4" xfId="17519" xr:uid="{9EB72ACB-4C60-4062-867B-54712291AE45}"/>
    <cellStyle name="20% - Énfasis3 2 3 6 4 2" xfId="48403" xr:uid="{6046CF9A-86E2-4804-9B10-E272681138B1}"/>
    <cellStyle name="20% - Énfasis3 2 3 6 5" xfId="32961" xr:uid="{9653B629-07C8-472C-869E-1229B63C6DBD}"/>
    <cellStyle name="20% - Énfasis3 2 3 7" xfId="4007" xr:uid="{63CDD191-6E5A-46D9-AD42-626C87F53990}"/>
    <cellStyle name="20% - Énfasis3 2 3 7 2" xfId="11728" xr:uid="{5F27AB5A-16A0-4E20-A321-CF902284229E}"/>
    <cellStyle name="20% - Énfasis3 2 3 7 2 2" xfId="27170" xr:uid="{0C60932A-A239-414F-9544-202B61F25DDC}"/>
    <cellStyle name="20% - Énfasis3 2 3 7 2 2 2" xfId="58054" xr:uid="{C057EBA5-E4F9-4DF0-B65F-C9A3C7C1FE4A}"/>
    <cellStyle name="20% - Énfasis3 2 3 7 2 3" xfId="42612" xr:uid="{6665A77B-4C59-42D1-ADF1-F79DFFC7DC67}"/>
    <cellStyle name="20% - Énfasis3 2 3 7 3" xfId="19449" xr:uid="{8FDAE522-271E-40D2-B314-5C1396497337}"/>
    <cellStyle name="20% - Énfasis3 2 3 7 3 2" xfId="50333" xr:uid="{2975F530-A1CD-4207-AF1A-E8DCC9545F56}"/>
    <cellStyle name="20% - Énfasis3 2 3 7 4" xfId="34891" xr:uid="{1B452082-76F3-46C6-95DE-D9AAE75DA2CB}"/>
    <cellStyle name="20% - Énfasis3 2 3 8" xfId="7868" xr:uid="{52411565-FDF8-4F42-A3A8-E6E99F2306F9}"/>
    <cellStyle name="20% - Énfasis3 2 3 8 2" xfId="23310" xr:uid="{32987FFC-F5FF-4B5B-BF3F-BBA19E45F1E3}"/>
    <cellStyle name="20% - Énfasis3 2 3 8 2 2" xfId="54194" xr:uid="{5D74483B-7D78-4B81-B684-EAC75A8FDC16}"/>
    <cellStyle name="20% - Énfasis3 2 3 8 3" xfId="38752" xr:uid="{1E04D710-50BC-4B16-90A7-108731856872}"/>
    <cellStyle name="20% - Énfasis3 2 3 9" xfId="15589" xr:uid="{703DDF35-BCAB-4980-8991-74B10397C401}"/>
    <cellStyle name="20% - Énfasis3 2 3 9 2" xfId="46473" xr:uid="{D38B7CD7-99F7-4423-9328-E275EC0346C1}"/>
    <cellStyle name="20% - Énfasis3 2 4" xfId="69" xr:uid="{53686EE0-39FF-4235-A86F-C3E1203839B1}"/>
    <cellStyle name="20% - Énfasis3 2 4 10" xfId="31032" xr:uid="{9B5F1B69-0B5E-42BA-A0CF-9D9448879E41}"/>
    <cellStyle name="20% - Énfasis3 2 4 2" xfId="331" xr:uid="{50C565DE-C777-4A42-B315-07BBF95452E9}"/>
    <cellStyle name="20% - Énfasis3 2 4 2 2" xfId="574" xr:uid="{D8FC3E13-5AB5-44C9-95B2-986041420BD6}"/>
    <cellStyle name="20% - Énfasis3 2 4 2 2 2" xfId="1057" xr:uid="{A7BC82B4-E2E6-4A76-8997-19059E6A88DB}"/>
    <cellStyle name="20% - Énfasis3 2 4 2 2 2 2" xfId="2022" xr:uid="{B76FBB83-0C1F-46D7-B9D5-71B080D779A4}"/>
    <cellStyle name="20% - Énfasis3 2 4 2 2 2 2 2" xfId="3952" xr:uid="{726EC5DA-CFD6-4F6A-A324-C861E7ADC644}"/>
    <cellStyle name="20% - Énfasis3 2 4 2 2 2 2 2 2" xfId="7812" xr:uid="{CFD0F9F3-AFA8-4B44-8A6A-1EBDA8A63E64}"/>
    <cellStyle name="20% - Énfasis3 2 4 2 2 2 2 2 2 2" xfId="15533" xr:uid="{2BF262C0-E974-4EF7-8D58-FBF2FF1E737C}"/>
    <cellStyle name="20% - Énfasis3 2 4 2 2 2 2 2 2 2 2" xfId="30975" xr:uid="{8C0783B9-9961-49F7-BEBC-63B54AF6A205}"/>
    <cellStyle name="20% - Énfasis3 2 4 2 2 2 2 2 2 2 2 2" xfId="61859" xr:uid="{0A1CCE49-5B64-4AC8-8006-F92AF141369E}"/>
    <cellStyle name="20% - Énfasis3 2 4 2 2 2 2 2 2 2 3" xfId="46417" xr:uid="{CDF89B9E-101A-4584-B534-1890DC77BF75}"/>
    <cellStyle name="20% - Énfasis3 2 4 2 2 2 2 2 2 3" xfId="23254" xr:uid="{14F5675B-340B-4AE8-BAFA-A9B8CA78F377}"/>
    <cellStyle name="20% - Énfasis3 2 4 2 2 2 2 2 2 3 2" xfId="54138" xr:uid="{1DA6767C-3721-41FB-B334-821E36FE7B93}"/>
    <cellStyle name="20% - Énfasis3 2 4 2 2 2 2 2 2 4" xfId="38696" xr:uid="{753C2F50-7F57-4066-92F6-2B3B11D8CDBC}"/>
    <cellStyle name="20% - Énfasis3 2 4 2 2 2 2 2 3" xfId="11673" xr:uid="{BA015477-F408-4172-955F-E6DB00C26EFB}"/>
    <cellStyle name="20% - Énfasis3 2 4 2 2 2 2 2 3 2" xfId="27115" xr:uid="{222F9AC2-51CC-4F89-8CF2-40DE6627492F}"/>
    <cellStyle name="20% - Énfasis3 2 4 2 2 2 2 2 3 2 2" xfId="57999" xr:uid="{932D0AE7-F420-4C15-BE51-3479FB597CA9}"/>
    <cellStyle name="20% - Énfasis3 2 4 2 2 2 2 2 3 3" xfId="42557" xr:uid="{7FFE9411-5B8C-4EFE-97F7-37C9E806767F}"/>
    <cellStyle name="20% - Énfasis3 2 4 2 2 2 2 2 4" xfId="19394" xr:uid="{DB61678A-3ACB-452F-BE9D-548F812A2AAF}"/>
    <cellStyle name="20% - Énfasis3 2 4 2 2 2 2 2 4 2" xfId="50278" xr:uid="{B9137D02-7226-4CBC-A1F5-3C0CE879B6E8}"/>
    <cellStyle name="20% - Énfasis3 2 4 2 2 2 2 2 5" xfId="34836" xr:uid="{1F01D472-1986-42B6-9B3C-F10C4D2E9139}"/>
    <cellStyle name="20% - Énfasis3 2 4 2 2 2 2 3" xfId="5882" xr:uid="{07A5908B-4613-44AB-B6BC-E4DBE9059E64}"/>
    <cellStyle name="20% - Énfasis3 2 4 2 2 2 2 3 2" xfId="13603" xr:uid="{4B712D2A-ABDE-4191-955C-3EF459D9EAA5}"/>
    <cellStyle name="20% - Énfasis3 2 4 2 2 2 2 3 2 2" xfId="29045" xr:uid="{890044D1-1EB5-4BA8-8ACF-5081328006D8}"/>
    <cellStyle name="20% - Énfasis3 2 4 2 2 2 2 3 2 2 2" xfId="59929" xr:uid="{96940A48-89DA-4735-9816-B120737CE438}"/>
    <cellStyle name="20% - Énfasis3 2 4 2 2 2 2 3 2 3" xfId="44487" xr:uid="{DCB61BAD-93AF-43BF-9043-F193AAC07334}"/>
    <cellStyle name="20% - Énfasis3 2 4 2 2 2 2 3 3" xfId="21324" xr:uid="{D40A37FE-DC6F-4160-A8FC-C5BCBD911EC4}"/>
    <cellStyle name="20% - Énfasis3 2 4 2 2 2 2 3 3 2" xfId="52208" xr:uid="{C597EDCE-72DB-430A-B223-2DA70928F12E}"/>
    <cellStyle name="20% - Énfasis3 2 4 2 2 2 2 3 4" xfId="36766" xr:uid="{AE362FEC-19E3-4011-BFCF-B9B0F28B8F18}"/>
    <cellStyle name="20% - Énfasis3 2 4 2 2 2 2 4" xfId="9743" xr:uid="{954DA46D-FC5A-4C5C-B7F6-1DB96C05DA66}"/>
    <cellStyle name="20% - Énfasis3 2 4 2 2 2 2 4 2" xfId="25185" xr:uid="{5156F54A-6A8F-4942-B2C1-216EA11F70B3}"/>
    <cellStyle name="20% - Énfasis3 2 4 2 2 2 2 4 2 2" xfId="56069" xr:uid="{2C0EB8B6-CD2E-40D2-B73D-F448C3F57E14}"/>
    <cellStyle name="20% - Énfasis3 2 4 2 2 2 2 4 3" xfId="40627" xr:uid="{88A96437-D018-47CE-9332-75899DCB73BC}"/>
    <cellStyle name="20% - Énfasis3 2 4 2 2 2 2 5" xfId="17464" xr:uid="{F161EAE9-F73D-4344-B764-D6910D300F50}"/>
    <cellStyle name="20% - Énfasis3 2 4 2 2 2 2 5 2" xfId="48348" xr:uid="{3BAACC5C-6B04-4F3D-8B14-445E405C6D03}"/>
    <cellStyle name="20% - Énfasis3 2 4 2 2 2 2 6" xfId="32906" xr:uid="{F46FF1B1-C624-4D63-A7D2-F0A61DB33247}"/>
    <cellStyle name="20% - Énfasis3 2 4 2 2 2 3" xfId="2987" xr:uid="{857072FD-4181-436A-ACDC-0738DBEA9FA3}"/>
    <cellStyle name="20% - Énfasis3 2 4 2 2 2 3 2" xfId="6847" xr:uid="{0941F9AB-BA60-4633-86CE-53D5622709BF}"/>
    <cellStyle name="20% - Énfasis3 2 4 2 2 2 3 2 2" xfId="14568" xr:uid="{3FB25546-467D-40BB-B75A-C1189794D328}"/>
    <cellStyle name="20% - Énfasis3 2 4 2 2 2 3 2 2 2" xfId="30010" xr:uid="{EA181F06-664F-4CFB-8F3E-8D163E761EAD}"/>
    <cellStyle name="20% - Énfasis3 2 4 2 2 2 3 2 2 2 2" xfId="60894" xr:uid="{3809B0B8-1747-4485-9F47-4149D1894AC1}"/>
    <cellStyle name="20% - Énfasis3 2 4 2 2 2 3 2 2 3" xfId="45452" xr:uid="{41D83BC4-8DC1-407B-BEA4-7608BBAADBEA}"/>
    <cellStyle name="20% - Énfasis3 2 4 2 2 2 3 2 3" xfId="22289" xr:uid="{F7272FCF-E372-4198-BF36-B73DD790E9A7}"/>
    <cellStyle name="20% - Énfasis3 2 4 2 2 2 3 2 3 2" xfId="53173" xr:uid="{8F030735-946E-4880-9FD9-494936A6801D}"/>
    <cellStyle name="20% - Énfasis3 2 4 2 2 2 3 2 4" xfId="37731" xr:uid="{C59760F8-989E-4962-80A9-752381B3EA7D}"/>
    <cellStyle name="20% - Énfasis3 2 4 2 2 2 3 3" xfId="10708" xr:uid="{CCD34C82-4F29-4604-91A3-082826B78F50}"/>
    <cellStyle name="20% - Énfasis3 2 4 2 2 2 3 3 2" xfId="26150" xr:uid="{96712961-3F69-4A86-A5B3-1A1663AADA42}"/>
    <cellStyle name="20% - Énfasis3 2 4 2 2 2 3 3 2 2" xfId="57034" xr:uid="{42DA57A7-14E4-4231-8AC6-C7FF539C3CB4}"/>
    <cellStyle name="20% - Énfasis3 2 4 2 2 2 3 3 3" xfId="41592" xr:uid="{70941594-D38D-4B74-B2F1-226DDE6655FC}"/>
    <cellStyle name="20% - Énfasis3 2 4 2 2 2 3 4" xfId="18429" xr:uid="{13CF96ED-FCB8-47CA-BFCE-1A45316BD523}"/>
    <cellStyle name="20% - Énfasis3 2 4 2 2 2 3 4 2" xfId="49313" xr:uid="{F8F0EF3A-75C7-482F-8261-3C224E9D6BC2}"/>
    <cellStyle name="20% - Énfasis3 2 4 2 2 2 3 5" xfId="33871" xr:uid="{12FDC97E-1B38-4383-A5B4-38D98BCA77EC}"/>
    <cellStyle name="20% - Énfasis3 2 4 2 2 2 4" xfId="4917" xr:uid="{95C09F90-8B0C-4101-855C-A4A1292B5FD6}"/>
    <cellStyle name="20% - Énfasis3 2 4 2 2 2 4 2" xfId="12638" xr:uid="{D38CB66E-E0A6-48A3-A634-05732FAFE6C6}"/>
    <cellStyle name="20% - Énfasis3 2 4 2 2 2 4 2 2" xfId="28080" xr:uid="{3383ABBE-4C97-4FA4-95F8-10D0DC2E2486}"/>
    <cellStyle name="20% - Énfasis3 2 4 2 2 2 4 2 2 2" xfId="58964" xr:uid="{66DBFE29-4885-43D3-B920-F57C6C768832}"/>
    <cellStyle name="20% - Énfasis3 2 4 2 2 2 4 2 3" xfId="43522" xr:uid="{9C05805B-2A2C-4129-8F96-2E96A05DA3F7}"/>
    <cellStyle name="20% - Énfasis3 2 4 2 2 2 4 3" xfId="20359" xr:uid="{BC6FEB27-D18F-4F64-A04A-6BC6DEE934D2}"/>
    <cellStyle name="20% - Énfasis3 2 4 2 2 2 4 3 2" xfId="51243" xr:uid="{E09574FC-5FBD-4DEC-8C8E-D2B41CB00582}"/>
    <cellStyle name="20% - Énfasis3 2 4 2 2 2 4 4" xfId="35801" xr:uid="{FD4D7AC2-623C-4D73-A413-1D7CC0B90F05}"/>
    <cellStyle name="20% - Énfasis3 2 4 2 2 2 5" xfId="8778" xr:uid="{2908CB78-F600-4DA6-A241-50EE1556400F}"/>
    <cellStyle name="20% - Énfasis3 2 4 2 2 2 5 2" xfId="24220" xr:uid="{28303856-173A-438B-9D8C-CF4B18E1D5F0}"/>
    <cellStyle name="20% - Énfasis3 2 4 2 2 2 5 2 2" xfId="55104" xr:uid="{65FFF9E0-C129-438D-BA1F-66D0DC505A28}"/>
    <cellStyle name="20% - Énfasis3 2 4 2 2 2 5 3" xfId="39662" xr:uid="{256DEBA3-9B9E-4AC5-A476-19DEB5AC6EF7}"/>
    <cellStyle name="20% - Énfasis3 2 4 2 2 2 6" xfId="16499" xr:uid="{FDB9D2CB-110B-41BC-8EFE-4D9F9E19BFC0}"/>
    <cellStyle name="20% - Énfasis3 2 4 2 2 2 6 2" xfId="47383" xr:uid="{2CDFE825-0620-4499-9628-647D923B2E16}"/>
    <cellStyle name="20% - Énfasis3 2 4 2 2 2 7" xfId="31941" xr:uid="{AF1E442A-F0E2-4AC3-A2C5-2E3A27AA5641}"/>
    <cellStyle name="20% - Énfasis3 2 4 2 2 3" xfId="1539" xr:uid="{FABBD0DA-D49C-4EE1-BB5D-95C9EED054EB}"/>
    <cellStyle name="20% - Énfasis3 2 4 2 2 3 2" xfId="3469" xr:uid="{7A0B023A-BBAC-4A90-9AB2-C4375FC79754}"/>
    <cellStyle name="20% - Énfasis3 2 4 2 2 3 2 2" xfId="7329" xr:uid="{E0258104-C626-440E-98A0-6ECCB394BA6B}"/>
    <cellStyle name="20% - Énfasis3 2 4 2 2 3 2 2 2" xfId="15050" xr:uid="{A67FAE36-A4AA-403A-AFB8-FCAFFBB169D2}"/>
    <cellStyle name="20% - Énfasis3 2 4 2 2 3 2 2 2 2" xfId="30492" xr:uid="{5AE47018-2467-49E3-8311-08D68A83A6DB}"/>
    <cellStyle name="20% - Énfasis3 2 4 2 2 3 2 2 2 2 2" xfId="61376" xr:uid="{624FD696-5949-407A-A6DF-D698A0852E10}"/>
    <cellStyle name="20% - Énfasis3 2 4 2 2 3 2 2 2 3" xfId="45934" xr:uid="{8DB6CFAB-50FD-4885-A44C-BDB028A339C7}"/>
    <cellStyle name="20% - Énfasis3 2 4 2 2 3 2 2 3" xfId="22771" xr:uid="{9929592C-69C6-4DA7-A9E2-C6E5376007AC}"/>
    <cellStyle name="20% - Énfasis3 2 4 2 2 3 2 2 3 2" xfId="53655" xr:uid="{C0B181F0-33CC-409A-93C0-1592C0BE25B6}"/>
    <cellStyle name="20% - Énfasis3 2 4 2 2 3 2 2 4" xfId="38213" xr:uid="{A125835D-4078-4882-9D86-536572F488F0}"/>
    <cellStyle name="20% - Énfasis3 2 4 2 2 3 2 3" xfId="11190" xr:uid="{841BE9D3-6F91-4E59-9B6D-85ADBC57F0BE}"/>
    <cellStyle name="20% - Énfasis3 2 4 2 2 3 2 3 2" xfId="26632" xr:uid="{873DD71B-F3F0-41EC-9D08-AC3E767EB1B1}"/>
    <cellStyle name="20% - Énfasis3 2 4 2 2 3 2 3 2 2" xfId="57516" xr:uid="{692FE009-5EA3-4D36-BA27-51AB39583E36}"/>
    <cellStyle name="20% - Énfasis3 2 4 2 2 3 2 3 3" xfId="42074" xr:uid="{8A96A207-3946-458C-85AC-6F99CB27D224}"/>
    <cellStyle name="20% - Énfasis3 2 4 2 2 3 2 4" xfId="18911" xr:uid="{C551ACFB-9FF5-44AF-8C1C-8168CBE4933C}"/>
    <cellStyle name="20% - Énfasis3 2 4 2 2 3 2 4 2" xfId="49795" xr:uid="{973E773D-0E5C-4864-AEEF-35BDDE9CDDF0}"/>
    <cellStyle name="20% - Énfasis3 2 4 2 2 3 2 5" xfId="34353" xr:uid="{16FCDF1B-E618-4482-A231-CA9D24B68C9C}"/>
    <cellStyle name="20% - Énfasis3 2 4 2 2 3 3" xfId="5399" xr:uid="{8A376CDB-3FF3-47CD-BCDE-48C835A443B9}"/>
    <cellStyle name="20% - Énfasis3 2 4 2 2 3 3 2" xfId="13120" xr:uid="{D6F428F8-D73D-4D9F-92E5-79E553116883}"/>
    <cellStyle name="20% - Énfasis3 2 4 2 2 3 3 2 2" xfId="28562" xr:uid="{518C3DD3-30A8-48E6-B85A-939ED8A10867}"/>
    <cellStyle name="20% - Énfasis3 2 4 2 2 3 3 2 2 2" xfId="59446" xr:uid="{9559D28B-5FE9-41AD-AF6B-6665F49EC6D9}"/>
    <cellStyle name="20% - Énfasis3 2 4 2 2 3 3 2 3" xfId="44004" xr:uid="{1D942413-5285-4FB9-982C-BD60FEDACB39}"/>
    <cellStyle name="20% - Énfasis3 2 4 2 2 3 3 3" xfId="20841" xr:uid="{53DAB406-6FD8-422B-9420-9206FB0B05BF}"/>
    <cellStyle name="20% - Énfasis3 2 4 2 2 3 3 3 2" xfId="51725" xr:uid="{F9E55E42-D278-4227-BA25-AB9E3346AFA0}"/>
    <cellStyle name="20% - Énfasis3 2 4 2 2 3 3 4" xfId="36283" xr:uid="{629D63CC-0D2C-4DF0-8F4D-AC27A2E33D4A}"/>
    <cellStyle name="20% - Énfasis3 2 4 2 2 3 4" xfId="9260" xr:uid="{6EAD6305-A33C-4304-BB90-3A2538303F80}"/>
    <cellStyle name="20% - Énfasis3 2 4 2 2 3 4 2" xfId="24702" xr:uid="{7A9B3D38-6DA7-4A0B-B2D5-1A2644C8568D}"/>
    <cellStyle name="20% - Énfasis3 2 4 2 2 3 4 2 2" xfId="55586" xr:uid="{3E84EE6C-590E-40C5-BA33-0369DD1FE108}"/>
    <cellStyle name="20% - Énfasis3 2 4 2 2 3 4 3" xfId="40144" xr:uid="{597BFC00-282E-48C6-8736-FF75736840B4}"/>
    <cellStyle name="20% - Énfasis3 2 4 2 2 3 5" xfId="16981" xr:uid="{E9B6A29E-75F0-488A-AE03-20CC3804C100}"/>
    <cellStyle name="20% - Énfasis3 2 4 2 2 3 5 2" xfId="47865" xr:uid="{CE3E4DBE-1C60-45C1-A405-B27F58A36829}"/>
    <cellStyle name="20% - Énfasis3 2 4 2 2 3 6" xfId="32423" xr:uid="{E4716669-663A-4EDD-87FD-2464EB63BDB7}"/>
    <cellStyle name="20% - Énfasis3 2 4 2 2 4" xfId="2504" xr:uid="{45605E05-246F-4727-810E-3CBEF7309708}"/>
    <cellStyle name="20% - Énfasis3 2 4 2 2 4 2" xfId="6364" xr:uid="{D9F39149-B225-4884-B35E-D9DC29D16223}"/>
    <cellStyle name="20% - Énfasis3 2 4 2 2 4 2 2" xfId="14085" xr:uid="{0D9A5E90-790A-476F-87BB-9CB52E70D1FB}"/>
    <cellStyle name="20% - Énfasis3 2 4 2 2 4 2 2 2" xfId="29527" xr:uid="{161A52A3-F4B7-48E4-84B5-E26887ABD14C}"/>
    <cellStyle name="20% - Énfasis3 2 4 2 2 4 2 2 2 2" xfId="60411" xr:uid="{09B229F3-754B-4BCB-B038-003360A13EB8}"/>
    <cellStyle name="20% - Énfasis3 2 4 2 2 4 2 2 3" xfId="44969" xr:uid="{551646C1-27EC-40CF-802B-168E785EC5ED}"/>
    <cellStyle name="20% - Énfasis3 2 4 2 2 4 2 3" xfId="21806" xr:uid="{2B7FEDA5-A408-4EC1-908A-E0CE6D669EBB}"/>
    <cellStyle name="20% - Énfasis3 2 4 2 2 4 2 3 2" xfId="52690" xr:uid="{520A5AC5-AEC9-4803-B7C9-3BF0EFEFBD2C}"/>
    <cellStyle name="20% - Énfasis3 2 4 2 2 4 2 4" xfId="37248" xr:uid="{53B6FD58-9875-4ED4-9E66-BC7385F5A7F0}"/>
    <cellStyle name="20% - Énfasis3 2 4 2 2 4 3" xfId="10225" xr:uid="{13BB72AB-16FD-4DFF-AB4C-BAE5163D5531}"/>
    <cellStyle name="20% - Énfasis3 2 4 2 2 4 3 2" xfId="25667" xr:uid="{5D6E2074-0870-42CC-96A2-199D5789F0A7}"/>
    <cellStyle name="20% - Énfasis3 2 4 2 2 4 3 2 2" xfId="56551" xr:uid="{8F5AFD68-7D38-44C6-BB86-03777658B9F0}"/>
    <cellStyle name="20% - Énfasis3 2 4 2 2 4 3 3" xfId="41109" xr:uid="{BDAB6B15-F46F-4CF9-A5C1-1F736BA470F1}"/>
    <cellStyle name="20% - Énfasis3 2 4 2 2 4 4" xfId="17946" xr:uid="{E8C706AB-C323-4BCE-A8A5-D6594D41BF15}"/>
    <cellStyle name="20% - Énfasis3 2 4 2 2 4 4 2" xfId="48830" xr:uid="{C80E5645-ED6A-4517-8F88-44584510B535}"/>
    <cellStyle name="20% - Énfasis3 2 4 2 2 4 5" xfId="33388" xr:uid="{A21BE703-1503-4AD1-9041-7AE4C870DEFB}"/>
    <cellStyle name="20% - Énfasis3 2 4 2 2 5" xfId="4434" xr:uid="{A26D2471-F5B5-4D90-9BF8-953C253F9DBF}"/>
    <cellStyle name="20% - Énfasis3 2 4 2 2 5 2" xfId="12155" xr:uid="{D152C872-EEE1-4988-A2E3-22111B6AEE49}"/>
    <cellStyle name="20% - Énfasis3 2 4 2 2 5 2 2" xfId="27597" xr:uid="{9C2168A7-43D6-4E15-AB0B-DF583F5A578E}"/>
    <cellStyle name="20% - Énfasis3 2 4 2 2 5 2 2 2" xfId="58481" xr:uid="{7CD956FD-1C5E-4958-A020-BFA821E84B74}"/>
    <cellStyle name="20% - Énfasis3 2 4 2 2 5 2 3" xfId="43039" xr:uid="{7266A254-92D6-4368-B477-A5AF8ACD2C80}"/>
    <cellStyle name="20% - Énfasis3 2 4 2 2 5 3" xfId="19876" xr:uid="{F45FFCC2-D7BA-4D15-A10F-939F9B32CEE9}"/>
    <cellStyle name="20% - Énfasis3 2 4 2 2 5 3 2" xfId="50760" xr:uid="{29C96141-A6A1-4911-B1DC-F36D774DDD54}"/>
    <cellStyle name="20% - Énfasis3 2 4 2 2 5 4" xfId="35318" xr:uid="{EB3660BA-1228-4BC3-BE9F-41FB1F5DD48A}"/>
    <cellStyle name="20% - Énfasis3 2 4 2 2 6" xfId="8295" xr:uid="{FFB607C2-4570-4375-BE23-BDCC025B3A8F}"/>
    <cellStyle name="20% - Énfasis3 2 4 2 2 6 2" xfId="23737" xr:uid="{1E59DE37-9E4F-4192-BB49-EC4467BDF368}"/>
    <cellStyle name="20% - Énfasis3 2 4 2 2 6 2 2" xfId="54621" xr:uid="{38161A1F-69A7-4359-9393-6BF3111E93F0}"/>
    <cellStyle name="20% - Énfasis3 2 4 2 2 6 3" xfId="39179" xr:uid="{8B699DA9-AEFC-4DC3-A7EA-84646727237A}"/>
    <cellStyle name="20% - Énfasis3 2 4 2 2 7" xfId="16016" xr:uid="{E0F8B6B2-CB8B-48A7-B7CE-6F4C058AC975}"/>
    <cellStyle name="20% - Énfasis3 2 4 2 2 7 2" xfId="46900" xr:uid="{183EED39-4E2E-48B3-9ADD-2EB32B9B76DC}"/>
    <cellStyle name="20% - Énfasis3 2 4 2 2 8" xfId="31458" xr:uid="{51079191-99EA-426A-ABA7-B0D0570D8A4E}"/>
    <cellStyle name="20% - Énfasis3 2 4 2 3" xfId="816" xr:uid="{6F19A7DB-445A-4A51-B3C9-DEC43C1CE157}"/>
    <cellStyle name="20% - Énfasis3 2 4 2 3 2" xfId="1781" xr:uid="{0C83ECED-0742-4860-9C17-C6CF67EFE274}"/>
    <cellStyle name="20% - Énfasis3 2 4 2 3 2 2" xfId="3711" xr:uid="{AB20B095-801B-42C9-8CFB-4AAC5FCF0C70}"/>
    <cellStyle name="20% - Énfasis3 2 4 2 3 2 2 2" xfId="7571" xr:uid="{9DB24E90-7943-4070-A2D8-B262A2297262}"/>
    <cellStyle name="20% - Énfasis3 2 4 2 3 2 2 2 2" xfId="15292" xr:uid="{D578CE7E-6CAD-481B-8500-3C9DFD4D9C4F}"/>
    <cellStyle name="20% - Énfasis3 2 4 2 3 2 2 2 2 2" xfId="30734" xr:uid="{8CD39A05-5244-4603-A70A-6934E984899C}"/>
    <cellStyle name="20% - Énfasis3 2 4 2 3 2 2 2 2 2 2" xfId="61618" xr:uid="{95B45DCE-8173-4E01-8E6A-07DAC76516EB}"/>
    <cellStyle name="20% - Énfasis3 2 4 2 3 2 2 2 2 3" xfId="46176" xr:uid="{C79D9F27-470A-4DB2-8906-80C42E17EACD}"/>
    <cellStyle name="20% - Énfasis3 2 4 2 3 2 2 2 3" xfId="23013" xr:uid="{BEE5CCF0-9BF7-4B1D-8854-5F48E6CBD875}"/>
    <cellStyle name="20% - Énfasis3 2 4 2 3 2 2 2 3 2" xfId="53897" xr:uid="{CABDF98A-6C89-40BF-889F-F982C3342075}"/>
    <cellStyle name="20% - Énfasis3 2 4 2 3 2 2 2 4" xfId="38455" xr:uid="{7FFF4654-D223-4BD7-8697-2EA24EC5C8D8}"/>
    <cellStyle name="20% - Énfasis3 2 4 2 3 2 2 3" xfId="11432" xr:uid="{251952A5-DD47-463C-AA75-A2DA19769D7E}"/>
    <cellStyle name="20% - Énfasis3 2 4 2 3 2 2 3 2" xfId="26874" xr:uid="{83AAAA6F-B43A-4277-B301-36C3244E2234}"/>
    <cellStyle name="20% - Énfasis3 2 4 2 3 2 2 3 2 2" xfId="57758" xr:uid="{BEE069D5-7072-49B2-A081-B3B9BE58E981}"/>
    <cellStyle name="20% - Énfasis3 2 4 2 3 2 2 3 3" xfId="42316" xr:uid="{F3B2E573-B92E-4485-84A1-CDED47806E7D}"/>
    <cellStyle name="20% - Énfasis3 2 4 2 3 2 2 4" xfId="19153" xr:uid="{9B2FACC4-4019-4376-9B8C-766E3B487BB7}"/>
    <cellStyle name="20% - Énfasis3 2 4 2 3 2 2 4 2" xfId="50037" xr:uid="{6881DAD4-2093-43EA-8C7C-ECAAF92B20A0}"/>
    <cellStyle name="20% - Énfasis3 2 4 2 3 2 2 5" xfId="34595" xr:uid="{B2209B54-6F61-4296-A831-149553F70A6D}"/>
    <cellStyle name="20% - Énfasis3 2 4 2 3 2 3" xfId="5641" xr:uid="{E306E5C8-FEE5-4B56-A9BF-6BD3F89F5BEB}"/>
    <cellStyle name="20% - Énfasis3 2 4 2 3 2 3 2" xfId="13362" xr:uid="{24C18B12-D685-4840-B782-BD0FA40FC007}"/>
    <cellStyle name="20% - Énfasis3 2 4 2 3 2 3 2 2" xfId="28804" xr:uid="{DD5EA78E-D13E-42B5-BA2D-08A7BA0EAB55}"/>
    <cellStyle name="20% - Énfasis3 2 4 2 3 2 3 2 2 2" xfId="59688" xr:uid="{C4A6EE65-2E2F-4BA2-8A71-627CB05B3B20}"/>
    <cellStyle name="20% - Énfasis3 2 4 2 3 2 3 2 3" xfId="44246" xr:uid="{2198FE38-60C0-4860-8EF7-13E392A42F09}"/>
    <cellStyle name="20% - Énfasis3 2 4 2 3 2 3 3" xfId="21083" xr:uid="{6046CC10-AAE1-4933-93C5-120EACA55C54}"/>
    <cellStyle name="20% - Énfasis3 2 4 2 3 2 3 3 2" xfId="51967" xr:uid="{C6899CC5-F5CB-4D61-B2B0-46E9B659552C}"/>
    <cellStyle name="20% - Énfasis3 2 4 2 3 2 3 4" xfId="36525" xr:uid="{B4BEA94B-8FE9-49D5-837B-B8C6FEDDEBC3}"/>
    <cellStyle name="20% - Énfasis3 2 4 2 3 2 4" xfId="9502" xr:uid="{CDA47FFE-A264-4E74-AFD9-7F2F06D44912}"/>
    <cellStyle name="20% - Énfasis3 2 4 2 3 2 4 2" xfId="24944" xr:uid="{471E0FC0-6D9C-4CAB-B151-764E76F6FD74}"/>
    <cellStyle name="20% - Énfasis3 2 4 2 3 2 4 2 2" xfId="55828" xr:uid="{38D3233E-E022-4194-A15A-4DCFA4BEA915}"/>
    <cellStyle name="20% - Énfasis3 2 4 2 3 2 4 3" xfId="40386" xr:uid="{BC3ADA82-2FCE-4C1A-8773-28E01F3539CE}"/>
    <cellStyle name="20% - Énfasis3 2 4 2 3 2 5" xfId="17223" xr:uid="{5DA203C5-DCB3-43C6-AEDA-B9A347895455}"/>
    <cellStyle name="20% - Énfasis3 2 4 2 3 2 5 2" xfId="48107" xr:uid="{E2DC9178-17ED-4BFE-AF25-1044B4D18E72}"/>
    <cellStyle name="20% - Énfasis3 2 4 2 3 2 6" xfId="32665" xr:uid="{52DB41A5-8090-44D4-93BE-EB3BA7CF8FF3}"/>
    <cellStyle name="20% - Énfasis3 2 4 2 3 3" xfId="2746" xr:uid="{FB32E2DA-13FB-4A29-8401-BDA39BE0A0B0}"/>
    <cellStyle name="20% - Énfasis3 2 4 2 3 3 2" xfId="6606" xr:uid="{F14D53B1-BCEB-4BDF-9774-AA383991FD5E}"/>
    <cellStyle name="20% - Énfasis3 2 4 2 3 3 2 2" xfId="14327" xr:uid="{22ADF7DE-FA8F-4F53-902A-3889BF97B58C}"/>
    <cellStyle name="20% - Énfasis3 2 4 2 3 3 2 2 2" xfId="29769" xr:uid="{F5035098-4DBA-4768-ABB4-0CDBEC66C2C9}"/>
    <cellStyle name="20% - Énfasis3 2 4 2 3 3 2 2 2 2" xfId="60653" xr:uid="{4CA46FC4-1143-44D8-B164-B705C3C3BA1D}"/>
    <cellStyle name="20% - Énfasis3 2 4 2 3 3 2 2 3" xfId="45211" xr:uid="{340741A3-4AB0-4AF0-B894-B7DB9B182BFD}"/>
    <cellStyle name="20% - Énfasis3 2 4 2 3 3 2 3" xfId="22048" xr:uid="{20EA7C17-9D18-48B4-B9FB-2E631EEDDD4C}"/>
    <cellStyle name="20% - Énfasis3 2 4 2 3 3 2 3 2" xfId="52932" xr:uid="{4177B116-9670-4116-B1C8-6F1C18C908D4}"/>
    <cellStyle name="20% - Énfasis3 2 4 2 3 3 2 4" xfId="37490" xr:uid="{748CAF68-0478-414B-B2EA-DA1DEF46A6C2}"/>
    <cellStyle name="20% - Énfasis3 2 4 2 3 3 3" xfId="10467" xr:uid="{7F0606EC-D996-4A83-AD62-6026040185B6}"/>
    <cellStyle name="20% - Énfasis3 2 4 2 3 3 3 2" xfId="25909" xr:uid="{C5CE2E06-F98C-46F4-AD98-D03E65C56540}"/>
    <cellStyle name="20% - Énfasis3 2 4 2 3 3 3 2 2" xfId="56793" xr:uid="{249850A4-9780-4AC8-9478-C6A4C9B0E21D}"/>
    <cellStyle name="20% - Énfasis3 2 4 2 3 3 3 3" xfId="41351" xr:uid="{4D7BB796-7F60-46B5-9C5E-E331E3951448}"/>
    <cellStyle name="20% - Énfasis3 2 4 2 3 3 4" xfId="18188" xr:uid="{40A2A55F-D75E-48E4-83FE-C6FE0E1D3123}"/>
    <cellStyle name="20% - Énfasis3 2 4 2 3 3 4 2" xfId="49072" xr:uid="{C91AF4A0-1A1F-4F66-A75D-4E2ACA38B2A5}"/>
    <cellStyle name="20% - Énfasis3 2 4 2 3 3 5" xfId="33630" xr:uid="{E085D069-37AF-497B-8F34-953AB41EB670}"/>
    <cellStyle name="20% - Énfasis3 2 4 2 3 4" xfId="4676" xr:uid="{C97C1097-4BCE-44C7-BF0A-A1CDC80F3DE0}"/>
    <cellStyle name="20% - Énfasis3 2 4 2 3 4 2" xfId="12397" xr:uid="{DA83EFA5-92CB-40C7-9E34-4198A82B0CD5}"/>
    <cellStyle name="20% - Énfasis3 2 4 2 3 4 2 2" xfId="27839" xr:uid="{6A4F61CC-68E3-4D9D-8847-3E393F851ED5}"/>
    <cellStyle name="20% - Énfasis3 2 4 2 3 4 2 2 2" xfId="58723" xr:uid="{8EF527FC-9CD9-4B6B-9C23-50DE64C88FF4}"/>
    <cellStyle name="20% - Énfasis3 2 4 2 3 4 2 3" xfId="43281" xr:uid="{7417F7DB-2DA4-49EF-B3FC-7A1F66818A8F}"/>
    <cellStyle name="20% - Énfasis3 2 4 2 3 4 3" xfId="20118" xr:uid="{A5E358BE-FF76-488E-807A-DDCE87F2FB39}"/>
    <cellStyle name="20% - Énfasis3 2 4 2 3 4 3 2" xfId="51002" xr:uid="{38C767BA-66D3-4BE0-9BBC-A6D3FE3FE877}"/>
    <cellStyle name="20% - Énfasis3 2 4 2 3 4 4" xfId="35560" xr:uid="{A34EC1B9-D6D9-48DE-BECD-5BEB664FF989}"/>
    <cellStyle name="20% - Énfasis3 2 4 2 3 5" xfId="8537" xr:uid="{7256DE23-7A2B-428C-A06B-3DC6A4CE8F32}"/>
    <cellStyle name="20% - Énfasis3 2 4 2 3 5 2" xfId="23979" xr:uid="{4B8F9F3F-D28E-497C-A6E5-FC2AD1A13697}"/>
    <cellStyle name="20% - Énfasis3 2 4 2 3 5 2 2" xfId="54863" xr:uid="{FBB6BBCD-C578-4A11-B68D-925D24156D92}"/>
    <cellStyle name="20% - Énfasis3 2 4 2 3 5 3" xfId="39421" xr:uid="{FA0A050B-99A0-4CC2-AA21-8EBB9672C8E8}"/>
    <cellStyle name="20% - Énfasis3 2 4 2 3 6" xfId="16258" xr:uid="{1A2D3D4B-D978-4C3F-9FB5-57BDA5FA04C6}"/>
    <cellStyle name="20% - Énfasis3 2 4 2 3 6 2" xfId="47142" xr:uid="{E6D72BE3-DF9D-4D6F-9C7B-0691583E268D}"/>
    <cellStyle name="20% - Énfasis3 2 4 2 3 7" xfId="31700" xr:uid="{C0181F6A-F7FF-40BF-A786-B4B550E279FF}"/>
    <cellStyle name="20% - Énfasis3 2 4 2 4" xfId="1298" xr:uid="{E2F277DE-1A59-4340-8F5C-6C9B5261DC2A}"/>
    <cellStyle name="20% - Énfasis3 2 4 2 4 2" xfId="3228" xr:uid="{A0B80714-C9FA-4372-9999-C8F967890DCF}"/>
    <cellStyle name="20% - Énfasis3 2 4 2 4 2 2" xfId="7088" xr:uid="{E3D0654C-A952-415C-A125-E6DE5310263A}"/>
    <cellStyle name="20% - Énfasis3 2 4 2 4 2 2 2" xfId="14809" xr:uid="{6E7AD6CB-F749-4691-AE4D-767FAE53C465}"/>
    <cellStyle name="20% - Énfasis3 2 4 2 4 2 2 2 2" xfId="30251" xr:uid="{1DC97650-AB74-45A9-8D0A-ABCD302AD286}"/>
    <cellStyle name="20% - Énfasis3 2 4 2 4 2 2 2 2 2" xfId="61135" xr:uid="{CD1EFC57-3661-407E-98B5-CC203A43474A}"/>
    <cellStyle name="20% - Énfasis3 2 4 2 4 2 2 2 3" xfId="45693" xr:uid="{621C7478-44A0-4063-AEDB-4F83D313339F}"/>
    <cellStyle name="20% - Énfasis3 2 4 2 4 2 2 3" xfId="22530" xr:uid="{BADF40AF-8B53-4444-9880-9A825BAE9215}"/>
    <cellStyle name="20% - Énfasis3 2 4 2 4 2 2 3 2" xfId="53414" xr:uid="{EA8518DE-5D1D-4686-9C75-40AAE6A0F50D}"/>
    <cellStyle name="20% - Énfasis3 2 4 2 4 2 2 4" xfId="37972" xr:uid="{88FF9066-F23B-4E6F-ACD3-2AD26C503EA6}"/>
    <cellStyle name="20% - Énfasis3 2 4 2 4 2 3" xfId="10949" xr:uid="{176CF788-5873-4912-AB9E-E7C3933D6972}"/>
    <cellStyle name="20% - Énfasis3 2 4 2 4 2 3 2" xfId="26391" xr:uid="{C47B9339-0EC2-4066-B97E-1DEAEA0B2166}"/>
    <cellStyle name="20% - Énfasis3 2 4 2 4 2 3 2 2" xfId="57275" xr:uid="{AB827787-CEEC-458B-B133-F56BB55F825C}"/>
    <cellStyle name="20% - Énfasis3 2 4 2 4 2 3 3" xfId="41833" xr:uid="{82CC69FA-8212-4221-A5B4-2D5D49AFD176}"/>
    <cellStyle name="20% - Énfasis3 2 4 2 4 2 4" xfId="18670" xr:uid="{9019B0C9-2332-4260-8644-AC170A18CB5B}"/>
    <cellStyle name="20% - Énfasis3 2 4 2 4 2 4 2" xfId="49554" xr:uid="{D2D59944-1CB5-4C58-BF9B-CF73A122D171}"/>
    <cellStyle name="20% - Énfasis3 2 4 2 4 2 5" xfId="34112" xr:uid="{257667B2-BB8D-47B9-947A-7C55A16102F6}"/>
    <cellStyle name="20% - Énfasis3 2 4 2 4 3" xfId="5158" xr:uid="{DC145482-FEAE-47C7-827C-C3AD06E47A93}"/>
    <cellStyle name="20% - Énfasis3 2 4 2 4 3 2" xfId="12879" xr:uid="{BF85E61A-37A5-4C25-920C-26B83C88293D}"/>
    <cellStyle name="20% - Énfasis3 2 4 2 4 3 2 2" xfId="28321" xr:uid="{88BE43C5-C810-4345-AD00-C9B7F7316987}"/>
    <cellStyle name="20% - Énfasis3 2 4 2 4 3 2 2 2" xfId="59205" xr:uid="{41338892-2A5F-4FFA-BA22-710913248FBD}"/>
    <cellStyle name="20% - Énfasis3 2 4 2 4 3 2 3" xfId="43763" xr:uid="{2A387D36-FE7F-43A7-8057-37B987047F0C}"/>
    <cellStyle name="20% - Énfasis3 2 4 2 4 3 3" xfId="20600" xr:uid="{6EB6B0EF-1B10-459C-9B3C-38E5E5AD5D4F}"/>
    <cellStyle name="20% - Énfasis3 2 4 2 4 3 3 2" xfId="51484" xr:uid="{17ED91F7-679D-4D73-989A-5A44F87F673E}"/>
    <cellStyle name="20% - Énfasis3 2 4 2 4 3 4" xfId="36042" xr:uid="{FCFD14D7-C174-43E3-91D1-28E4C27FAA98}"/>
    <cellStyle name="20% - Énfasis3 2 4 2 4 4" xfId="9019" xr:uid="{7A4D8F8C-B6EE-404F-AA71-AFB23B8BB156}"/>
    <cellStyle name="20% - Énfasis3 2 4 2 4 4 2" xfId="24461" xr:uid="{C205E053-C2E8-412D-B227-AD50392DD8EA}"/>
    <cellStyle name="20% - Énfasis3 2 4 2 4 4 2 2" xfId="55345" xr:uid="{06791DA4-939E-4D92-994C-833951B6375C}"/>
    <cellStyle name="20% - Énfasis3 2 4 2 4 4 3" xfId="39903" xr:uid="{FBE2D558-9218-4240-885C-CB3E91ED021F}"/>
    <cellStyle name="20% - Énfasis3 2 4 2 4 5" xfId="16740" xr:uid="{CA243617-36B7-47C5-AB3D-67E3A735314B}"/>
    <cellStyle name="20% - Énfasis3 2 4 2 4 5 2" xfId="47624" xr:uid="{763E072E-D09C-4B31-ABD6-CEA309ABC106}"/>
    <cellStyle name="20% - Énfasis3 2 4 2 4 6" xfId="32182" xr:uid="{DF08FBD1-4860-4374-9F93-D2B9ADCEEF5F}"/>
    <cellStyle name="20% - Énfasis3 2 4 2 5" xfId="2263" xr:uid="{1DC837CE-2272-44DE-B72D-1A868E14E862}"/>
    <cellStyle name="20% - Énfasis3 2 4 2 5 2" xfId="6123" xr:uid="{A69322A9-F531-40D6-B118-A739EDFDEFE2}"/>
    <cellStyle name="20% - Énfasis3 2 4 2 5 2 2" xfId="13844" xr:uid="{FACE6295-8295-4883-9FD1-2C60AB8CD66A}"/>
    <cellStyle name="20% - Énfasis3 2 4 2 5 2 2 2" xfId="29286" xr:uid="{ACD2DB9E-FC1F-493C-AD58-A7135E533720}"/>
    <cellStyle name="20% - Énfasis3 2 4 2 5 2 2 2 2" xfId="60170" xr:uid="{DC3E870D-E8B5-4CA9-8FAD-0F9115B92CBD}"/>
    <cellStyle name="20% - Énfasis3 2 4 2 5 2 2 3" xfId="44728" xr:uid="{1879868C-F3EA-4008-BE68-9C1FFEFFFADD}"/>
    <cellStyle name="20% - Énfasis3 2 4 2 5 2 3" xfId="21565" xr:uid="{A2E91DA0-0C69-4DCA-8A69-DBA7E9A112D2}"/>
    <cellStyle name="20% - Énfasis3 2 4 2 5 2 3 2" xfId="52449" xr:uid="{9F9EFC00-FB40-4B41-B96D-EB801FEBB45F}"/>
    <cellStyle name="20% - Énfasis3 2 4 2 5 2 4" xfId="37007" xr:uid="{7413423B-E64B-4300-8234-1066D29E5F1E}"/>
    <cellStyle name="20% - Énfasis3 2 4 2 5 3" xfId="9984" xr:uid="{394CC5B4-7D62-4061-8AD6-F30447946082}"/>
    <cellStyle name="20% - Énfasis3 2 4 2 5 3 2" xfId="25426" xr:uid="{B4F7D646-AB4E-4950-8EDE-449D1B0D4660}"/>
    <cellStyle name="20% - Énfasis3 2 4 2 5 3 2 2" xfId="56310" xr:uid="{3F141CF7-29CD-4AB9-A528-6C43E2AE356F}"/>
    <cellStyle name="20% - Énfasis3 2 4 2 5 3 3" xfId="40868" xr:uid="{5E34549E-0D44-472A-93DA-6659DB17951B}"/>
    <cellStyle name="20% - Énfasis3 2 4 2 5 4" xfId="17705" xr:uid="{9B23E793-6EF7-40ED-8EAE-B554BAC5E031}"/>
    <cellStyle name="20% - Énfasis3 2 4 2 5 4 2" xfId="48589" xr:uid="{5EBB6245-BF9C-4FAB-8F4A-37303D295E99}"/>
    <cellStyle name="20% - Énfasis3 2 4 2 5 5" xfId="33147" xr:uid="{E09AB11A-1D5F-4121-AEE2-0354D07F6F58}"/>
    <cellStyle name="20% - Énfasis3 2 4 2 6" xfId="4193" xr:uid="{13FF63FC-C1EE-4C05-B21B-59F2DA241DE3}"/>
    <cellStyle name="20% - Énfasis3 2 4 2 6 2" xfId="11914" xr:uid="{14AE60D7-1483-4EDF-80E8-E71522B2165E}"/>
    <cellStyle name="20% - Énfasis3 2 4 2 6 2 2" xfId="27356" xr:uid="{1D44CCA2-560B-4031-8A37-DABFC0FCE5C6}"/>
    <cellStyle name="20% - Énfasis3 2 4 2 6 2 2 2" xfId="58240" xr:uid="{480B3AE7-51BB-41D0-A141-376CAD43E2CF}"/>
    <cellStyle name="20% - Énfasis3 2 4 2 6 2 3" xfId="42798" xr:uid="{ADDB5A43-972C-428B-BAA7-812A432E71DF}"/>
    <cellStyle name="20% - Énfasis3 2 4 2 6 3" xfId="19635" xr:uid="{FB182108-E8C2-44B3-BB36-34A5148D46DB}"/>
    <cellStyle name="20% - Énfasis3 2 4 2 6 3 2" xfId="50519" xr:uid="{41B93A19-4BD0-44EF-8C3E-CCCDA38093EA}"/>
    <cellStyle name="20% - Énfasis3 2 4 2 6 4" xfId="35077" xr:uid="{F290152E-8472-40EB-B450-1F6B26D8E66A}"/>
    <cellStyle name="20% - Énfasis3 2 4 2 7" xfId="8054" xr:uid="{6742BA0A-77B0-4E9A-A9B1-398918043961}"/>
    <cellStyle name="20% - Énfasis3 2 4 2 7 2" xfId="23496" xr:uid="{92904645-DF98-41E0-97E3-CC4D472208AE}"/>
    <cellStyle name="20% - Énfasis3 2 4 2 7 2 2" xfId="54380" xr:uid="{40AB4EF9-C653-4AE0-A283-57F2BD5B06D8}"/>
    <cellStyle name="20% - Énfasis3 2 4 2 7 3" xfId="38938" xr:uid="{6AADFF2A-9B48-4588-94D0-D0AC99D42263}"/>
    <cellStyle name="20% - Énfasis3 2 4 2 8" xfId="15775" xr:uid="{79C21286-C3C1-4C1B-B8AD-65A854818DE3}"/>
    <cellStyle name="20% - Énfasis3 2 4 2 8 2" xfId="46659" xr:uid="{762C7256-A8EC-4124-BC91-4276559C2DC2}"/>
    <cellStyle name="20% - Énfasis3 2 4 2 9" xfId="31217" xr:uid="{5DEEB368-7B17-42D8-8EC8-3A181B115764}"/>
    <cellStyle name="20% - Énfasis3 2 4 3" xfId="388" xr:uid="{A02F0B3D-ECCD-472A-8BF6-58F9ADF5C80B}"/>
    <cellStyle name="20% - Énfasis3 2 4 3 2" xfId="872" xr:uid="{59E19C57-6B65-4E5C-A067-55CD3BDA5751}"/>
    <cellStyle name="20% - Énfasis3 2 4 3 2 2" xfId="1837" xr:uid="{2DB2D1C7-0378-4097-B2FF-8ADEC0710C65}"/>
    <cellStyle name="20% - Énfasis3 2 4 3 2 2 2" xfId="3767" xr:uid="{0FD4F3A2-857A-4A08-AF76-52A4E1CE6902}"/>
    <cellStyle name="20% - Énfasis3 2 4 3 2 2 2 2" xfId="7627" xr:uid="{1330418F-4DB6-4355-A614-E8BA67681ED2}"/>
    <cellStyle name="20% - Énfasis3 2 4 3 2 2 2 2 2" xfId="15348" xr:uid="{87A633BC-8CDA-423A-A306-76FFEF855837}"/>
    <cellStyle name="20% - Énfasis3 2 4 3 2 2 2 2 2 2" xfId="30790" xr:uid="{A8EF6F29-5B6E-4C89-AACC-57996C9BB8F8}"/>
    <cellStyle name="20% - Énfasis3 2 4 3 2 2 2 2 2 2 2" xfId="61674" xr:uid="{D0F21B5B-D04D-4ADE-ACE7-FF56513A953C}"/>
    <cellStyle name="20% - Énfasis3 2 4 3 2 2 2 2 2 3" xfId="46232" xr:uid="{DE47E5F2-AC0F-4E0D-9EBA-7C60B5FC21A2}"/>
    <cellStyle name="20% - Énfasis3 2 4 3 2 2 2 2 3" xfId="23069" xr:uid="{10E84085-F920-4A4C-95FD-F5A64338402F}"/>
    <cellStyle name="20% - Énfasis3 2 4 3 2 2 2 2 3 2" xfId="53953" xr:uid="{60C251B0-7832-4C48-A03B-CB802FA78DD2}"/>
    <cellStyle name="20% - Énfasis3 2 4 3 2 2 2 2 4" xfId="38511" xr:uid="{C1D9A0B8-3F88-42F8-806F-6951BC0469EF}"/>
    <cellStyle name="20% - Énfasis3 2 4 3 2 2 2 3" xfId="11488" xr:uid="{8864AADE-A1DF-461C-AEB1-709D6C8CF33D}"/>
    <cellStyle name="20% - Énfasis3 2 4 3 2 2 2 3 2" xfId="26930" xr:uid="{DA249AC6-CF7B-46CB-ABDF-22B513B51D5D}"/>
    <cellStyle name="20% - Énfasis3 2 4 3 2 2 2 3 2 2" xfId="57814" xr:uid="{8C4C1400-7D50-4B5A-817A-FF490FD51DD2}"/>
    <cellStyle name="20% - Énfasis3 2 4 3 2 2 2 3 3" xfId="42372" xr:uid="{99F9A5CB-ABD0-4829-8EAC-40890561B584}"/>
    <cellStyle name="20% - Énfasis3 2 4 3 2 2 2 4" xfId="19209" xr:uid="{3DE49059-DBD4-47F9-AADF-85FE2F783E66}"/>
    <cellStyle name="20% - Énfasis3 2 4 3 2 2 2 4 2" xfId="50093" xr:uid="{690F9FAD-71D9-4D36-898B-0EB949E7ACB6}"/>
    <cellStyle name="20% - Énfasis3 2 4 3 2 2 2 5" xfId="34651" xr:uid="{4F1F882A-C0CD-40DB-AFAD-8032701F4B63}"/>
    <cellStyle name="20% - Énfasis3 2 4 3 2 2 3" xfId="5697" xr:uid="{4A746C17-258E-4D7C-92DD-4C6C8475205D}"/>
    <cellStyle name="20% - Énfasis3 2 4 3 2 2 3 2" xfId="13418" xr:uid="{EDEE7ED2-FD81-4F21-97E6-87E0A0B9B29E}"/>
    <cellStyle name="20% - Énfasis3 2 4 3 2 2 3 2 2" xfId="28860" xr:uid="{210CF2CA-C928-429A-ADE1-6769F673DADD}"/>
    <cellStyle name="20% - Énfasis3 2 4 3 2 2 3 2 2 2" xfId="59744" xr:uid="{F0C5F192-7200-4EE9-BC84-02BDB2D9B478}"/>
    <cellStyle name="20% - Énfasis3 2 4 3 2 2 3 2 3" xfId="44302" xr:uid="{F2F8416C-7EF7-4E8F-A215-4A55D741CCF9}"/>
    <cellStyle name="20% - Énfasis3 2 4 3 2 2 3 3" xfId="21139" xr:uid="{36AB2D1F-8181-4349-9D6F-A54E67FFE4E3}"/>
    <cellStyle name="20% - Énfasis3 2 4 3 2 2 3 3 2" xfId="52023" xr:uid="{39C88516-58A5-4D6C-9788-C284CF63430C}"/>
    <cellStyle name="20% - Énfasis3 2 4 3 2 2 3 4" xfId="36581" xr:uid="{D864251F-80E2-4B18-A929-33955098F998}"/>
    <cellStyle name="20% - Énfasis3 2 4 3 2 2 4" xfId="9558" xr:uid="{BA99859C-956E-4C94-AF7B-6FC8E85AAC33}"/>
    <cellStyle name="20% - Énfasis3 2 4 3 2 2 4 2" xfId="25000" xr:uid="{587FEFF9-72F9-4991-9D6C-537A909CAF4F}"/>
    <cellStyle name="20% - Énfasis3 2 4 3 2 2 4 2 2" xfId="55884" xr:uid="{2DEE0F7E-0136-4862-B661-1CC175AE8335}"/>
    <cellStyle name="20% - Énfasis3 2 4 3 2 2 4 3" xfId="40442" xr:uid="{21158103-D21E-4428-80E3-7E66B23F6558}"/>
    <cellStyle name="20% - Énfasis3 2 4 3 2 2 5" xfId="17279" xr:uid="{FFDF555E-9D0F-4383-AC20-7B945CB11020}"/>
    <cellStyle name="20% - Énfasis3 2 4 3 2 2 5 2" xfId="48163" xr:uid="{1913B0AA-099D-45C2-AC2D-1744C5E29765}"/>
    <cellStyle name="20% - Énfasis3 2 4 3 2 2 6" xfId="32721" xr:uid="{FDBF4AC0-C33F-40B2-8555-0A1EF3CA4A83}"/>
    <cellStyle name="20% - Énfasis3 2 4 3 2 3" xfId="2802" xr:uid="{B291F9CC-08B5-4AA6-BD98-2193F45FE726}"/>
    <cellStyle name="20% - Énfasis3 2 4 3 2 3 2" xfId="6662" xr:uid="{B8555E19-A9E8-4C51-993D-F9EA454B7EB6}"/>
    <cellStyle name="20% - Énfasis3 2 4 3 2 3 2 2" xfId="14383" xr:uid="{8E041433-85A5-4043-8D4B-1BF8426D6968}"/>
    <cellStyle name="20% - Énfasis3 2 4 3 2 3 2 2 2" xfId="29825" xr:uid="{2CDAC448-D54A-41B4-BC58-D422D95FD789}"/>
    <cellStyle name="20% - Énfasis3 2 4 3 2 3 2 2 2 2" xfId="60709" xr:uid="{CFB36F97-FC82-41C5-B3BA-DF062B14C7F5}"/>
    <cellStyle name="20% - Énfasis3 2 4 3 2 3 2 2 3" xfId="45267" xr:uid="{A04554BB-EE1F-4D5C-9821-46F7CADECDCF}"/>
    <cellStyle name="20% - Énfasis3 2 4 3 2 3 2 3" xfId="22104" xr:uid="{A43444C9-AE3C-452F-B532-C37F52F8ECEC}"/>
    <cellStyle name="20% - Énfasis3 2 4 3 2 3 2 3 2" xfId="52988" xr:uid="{FC311441-178C-4E54-8BDE-1479C85D5ABC}"/>
    <cellStyle name="20% - Énfasis3 2 4 3 2 3 2 4" xfId="37546" xr:uid="{E3FA9918-EC53-47C3-9075-BE888D645055}"/>
    <cellStyle name="20% - Énfasis3 2 4 3 2 3 3" xfId="10523" xr:uid="{C102D6C4-7A8F-4D84-A9DB-EC7B21A9E17F}"/>
    <cellStyle name="20% - Énfasis3 2 4 3 2 3 3 2" xfId="25965" xr:uid="{5FD4BF45-0C57-4F53-9FBE-13E0223A07CE}"/>
    <cellStyle name="20% - Énfasis3 2 4 3 2 3 3 2 2" xfId="56849" xr:uid="{AE5ED195-759E-4B91-95D4-DD20EEEC8C78}"/>
    <cellStyle name="20% - Énfasis3 2 4 3 2 3 3 3" xfId="41407" xr:uid="{34FA8597-BFE9-4113-A55D-0A0A92D6FE25}"/>
    <cellStyle name="20% - Énfasis3 2 4 3 2 3 4" xfId="18244" xr:uid="{8BE89C19-F68A-406B-9BC6-3E43239B364F}"/>
    <cellStyle name="20% - Énfasis3 2 4 3 2 3 4 2" xfId="49128" xr:uid="{07C9385E-0A89-4D43-A7C0-7C6290F9AC2C}"/>
    <cellStyle name="20% - Énfasis3 2 4 3 2 3 5" xfId="33686" xr:uid="{89A5ED73-9B79-4CEB-9AC6-13B1FC8B55A9}"/>
    <cellStyle name="20% - Énfasis3 2 4 3 2 4" xfId="4732" xr:uid="{44613783-1048-46AC-88F9-A5DD77D4C168}"/>
    <cellStyle name="20% - Énfasis3 2 4 3 2 4 2" xfId="12453" xr:uid="{36312FB3-50A2-4F76-A814-F838CA257DD3}"/>
    <cellStyle name="20% - Énfasis3 2 4 3 2 4 2 2" xfId="27895" xr:uid="{6D69FF4D-872C-4B92-840F-AA28B69079D6}"/>
    <cellStyle name="20% - Énfasis3 2 4 3 2 4 2 2 2" xfId="58779" xr:uid="{B0621C39-4D88-4D0E-9146-0DCCDE03966E}"/>
    <cellStyle name="20% - Énfasis3 2 4 3 2 4 2 3" xfId="43337" xr:uid="{336CFC4B-8ED6-44DE-9423-B5163082C69C}"/>
    <cellStyle name="20% - Énfasis3 2 4 3 2 4 3" xfId="20174" xr:uid="{C3AEF4D8-86D7-4E0F-8667-04DE12160565}"/>
    <cellStyle name="20% - Énfasis3 2 4 3 2 4 3 2" xfId="51058" xr:uid="{2E3F4441-DB84-48BB-A863-F08B0DEC8D55}"/>
    <cellStyle name="20% - Énfasis3 2 4 3 2 4 4" xfId="35616" xr:uid="{ED5E5DAA-85A3-4A18-BF24-8D59DE44BDFF}"/>
    <cellStyle name="20% - Énfasis3 2 4 3 2 5" xfId="8593" xr:uid="{34A1363C-6209-494F-AAE0-AF9828F93E9F}"/>
    <cellStyle name="20% - Énfasis3 2 4 3 2 5 2" xfId="24035" xr:uid="{4A29D2E1-A3D2-4A38-B2B6-FB56763ECD81}"/>
    <cellStyle name="20% - Énfasis3 2 4 3 2 5 2 2" xfId="54919" xr:uid="{D4C2D681-E42D-410E-A1D1-196848663026}"/>
    <cellStyle name="20% - Énfasis3 2 4 3 2 5 3" xfId="39477" xr:uid="{639A0E2B-EEAA-4836-B32F-905903604E1A}"/>
    <cellStyle name="20% - Énfasis3 2 4 3 2 6" xfId="16314" xr:uid="{53AE65E3-F404-4D10-AAB9-7E3B124667B1}"/>
    <cellStyle name="20% - Énfasis3 2 4 3 2 6 2" xfId="47198" xr:uid="{5EC2C08B-6BA3-4E65-862E-865E520E64CD}"/>
    <cellStyle name="20% - Énfasis3 2 4 3 2 7" xfId="31756" xr:uid="{A3FD83FE-8488-4EB3-B9CF-0B73B1E2A092}"/>
    <cellStyle name="20% - Énfasis3 2 4 3 3" xfId="1354" xr:uid="{133AFD07-9207-408A-95BA-6B68AA0BF3B7}"/>
    <cellStyle name="20% - Énfasis3 2 4 3 3 2" xfId="3284" xr:uid="{0BFFA157-35A9-4730-BC20-1E619B020A33}"/>
    <cellStyle name="20% - Énfasis3 2 4 3 3 2 2" xfId="7144" xr:uid="{55C48EDC-BC9F-425D-9B87-3D1AC1B67826}"/>
    <cellStyle name="20% - Énfasis3 2 4 3 3 2 2 2" xfId="14865" xr:uid="{84F752A3-DF9D-4A4A-AFF8-5DA224CBF44F}"/>
    <cellStyle name="20% - Énfasis3 2 4 3 3 2 2 2 2" xfId="30307" xr:uid="{E0B7FBA3-CEBD-4573-AA5E-0A10E5D878E3}"/>
    <cellStyle name="20% - Énfasis3 2 4 3 3 2 2 2 2 2" xfId="61191" xr:uid="{C9946B94-F6E0-45BA-AF2E-C01E5901B548}"/>
    <cellStyle name="20% - Énfasis3 2 4 3 3 2 2 2 3" xfId="45749" xr:uid="{53475E25-D482-40F7-827B-57885F70C346}"/>
    <cellStyle name="20% - Énfasis3 2 4 3 3 2 2 3" xfId="22586" xr:uid="{0D70DD45-2213-4CBE-879F-D4AA690628B5}"/>
    <cellStyle name="20% - Énfasis3 2 4 3 3 2 2 3 2" xfId="53470" xr:uid="{D6BB1424-B838-4F72-B79E-BBBCF9B5410A}"/>
    <cellStyle name="20% - Énfasis3 2 4 3 3 2 2 4" xfId="38028" xr:uid="{BE1B696B-DC46-4B76-A38A-B0528384C622}"/>
    <cellStyle name="20% - Énfasis3 2 4 3 3 2 3" xfId="11005" xr:uid="{BD2A5332-176C-4383-8F40-D3BD9CD3478A}"/>
    <cellStyle name="20% - Énfasis3 2 4 3 3 2 3 2" xfId="26447" xr:uid="{E1840FAE-04C1-4B31-80BA-FDD89B89C8FD}"/>
    <cellStyle name="20% - Énfasis3 2 4 3 3 2 3 2 2" xfId="57331" xr:uid="{53A19D28-D711-4757-A7DA-FC39830FE269}"/>
    <cellStyle name="20% - Énfasis3 2 4 3 3 2 3 3" xfId="41889" xr:uid="{E042E55B-A003-43B8-B5D5-7464422437A0}"/>
    <cellStyle name="20% - Énfasis3 2 4 3 3 2 4" xfId="18726" xr:uid="{BBECC111-B2F1-4B0C-A4E1-CA6C7F098786}"/>
    <cellStyle name="20% - Énfasis3 2 4 3 3 2 4 2" xfId="49610" xr:uid="{C8DC5842-247F-4320-992B-0E198508E4C8}"/>
    <cellStyle name="20% - Énfasis3 2 4 3 3 2 5" xfId="34168" xr:uid="{5DC14659-104A-4875-B7ED-62C39A4579CB}"/>
    <cellStyle name="20% - Énfasis3 2 4 3 3 3" xfId="5214" xr:uid="{14544F57-6502-4004-9648-F2CC82BF9E75}"/>
    <cellStyle name="20% - Énfasis3 2 4 3 3 3 2" xfId="12935" xr:uid="{B24D4E4F-F40A-4BF9-94C7-DA6B90173236}"/>
    <cellStyle name="20% - Énfasis3 2 4 3 3 3 2 2" xfId="28377" xr:uid="{F9C8A360-A48A-431D-9B53-97D877773C0B}"/>
    <cellStyle name="20% - Énfasis3 2 4 3 3 3 2 2 2" xfId="59261" xr:uid="{56DEB583-3EA1-4436-98AD-A788DCF89DA2}"/>
    <cellStyle name="20% - Énfasis3 2 4 3 3 3 2 3" xfId="43819" xr:uid="{5E0B490C-9EAB-4287-88A1-240C5B38DB5D}"/>
    <cellStyle name="20% - Énfasis3 2 4 3 3 3 3" xfId="20656" xr:uid="{657FB320-941A-4E4A-ABE6-9AEE0D7A5ADC}"/>
    <cellStyle name="20% - Énfasis3 2 4 3 3 3 3 2" xfId="51540" xr:uid="{BDDFD90F-AEF7-42C6-9113-2CDA823D8485}"/>
    <cellStyle name="20% - Énfasis3 2 4 3 3 3 4" xfId="36098" xr:uid="{EB982563-189B-4CAE-92CA-EB02427C3B56}"/>
    <cellStyle name="20% - Énfasis3 2 4 3 3 4" xfId="9075" xr:uid="{C0817E6B-CB58-46F0-A546-BB76111BD5CC}"/>
    <cellStyle name="20% - Énfasis3 2 4 3 3 4 2" xfId="24517" xr:uid="{09B25C4F-DE3F-42C9-8353-FFEA25A3000D}"/>
    <cellStyle name="20% - Énfasis3 2 4 3 3 4 2 2" xfId="55401" xr:uid="{B2FB4861-1EA7-4D3F-A512-70342C632ED2}"/>
    <cellStyle name="20% - Énfasis3 2 4 3 3 4 3" xfId="39959" xr:uid="{836A0B03-2644-4464-B40E-1F4D49BB4248}"/>
    <cellStyle name="20% - Énfasis3 2 4 3 3 5" xfId="16796" xr:uid="{0475C999-EB4E-4245-8AD6-9CC531FB6FD9}"/>
    <cellStyle name="20% - Énfasis3 2 4 3 3 5 2" xfId="47680" xr:uid="{592172AE-24AB-4E5A-964F-BAE9BB014FCE}"/>
    <cellStyle name="20% - Énfasis3 2 4 3 3 6" xfId="32238" xr:uid="{014BEC4E-2338-4A62-BF81-D2AD8BD98EF4}"/>
    <cellStyle name="20% - Énfasis3 2 4 3 4" xfId="2319" xr:uid="{1B6D634E-B8B1-4D90-8E9F-86B8DEE111B2}"/>
    <cellStyle name="20% - Énfasis3 2 4 3 4 2" xfId="6179" xr:uid="{CDBBFE51-DB20-4ED2-BDB7-89BE4AA2619B}"/>
    <cellStyle name="20% - Énfasis3 2 4 3 4 2 2" xfId="13900" xr:uid="{523EAD2D-1770-43BC-B7B7-76441A4E7316}"/>
    <cellStyle name="20% - Énfasis3 2 4 3 4 2 2 2" xfId="29342" xr:uid="{1EC00321-3B0A-4D49-AF59-12B0FB4B4386}"/>
    <cellStyle name="20% - Énfasis3 2 4 3 4 2 2 2 2" xfId="60226" xr:uid="{859028F9-BBA0-4A88-82CE-AEDED6DE382C}"/>
    <cellStyle name="20% - Énfasis3 2 4 3 4 2 2 3" xfId="44784" xr:uid="{CAB5437D-EDA2-421B-BB36-32F7BC284CA4}"/>
    <cellStyle name="20% - Énfasis3 2 4 3 4 2 3" xfId="21621" xr:uid="{03D3EE72-E6F7-4F08-B7A9-9477C722ABFE}"/>
    <cellStyle name="20% - Énfasis3 2 4 3 4 2 3 2" xfId="52505" xr:uid="{8C2A2A43-00E0-4FAC-91AA-AA0D04ADF42A}"/>
    <cellStyle name="20% - Énfasis3 2 4 3 4 2 4" xfId="37063" xr:uid="{8FB9B3F0-0E43-47CD-BD0D-A6471933C3AD}"/>
    <cellStyle name="20% - Énfasis3 2 4 3 4 3" xfId="10040" xr:uid="{46FB257D-67B0-4819-AD1F-BFB2639682CE}"/>
    <cellStyle name="20% - Énfasis3 2 4 3 4 3 2" xfId="25482" xr:uid="{44DC3902-5BCB-4CD0-A1CE-C57FE789F0E3}"/>
    <cellStyle name="20% - Énfasis3 2 4 3 4 3 2 2" xfId="56366" xr:uid="{54E053B9-6FB1-4913-88BB-EAAAB8752D2C}"/>
    <cellStyle name="20% - Énfasis3 2 4 3 4 3 3" xfId="40924" xr:uid="{1651A2A8-F089-48E0-9377-F3F520C2FF0E}"/>
    <cellStyle name="20% - Énfasis3 2 4 3 4 4" xfId="17761" xr:uid="{5E90A2A7-22E6-44A5-AB5C-7B7C09D18936}"/>
    <cellStyle name="20% - Énfasis3 2 4 3 4 4 2" xfId="48645" xr:uid="{C5751FA7-7EFD-4A25-BA5C-A395D081736E}"/>
    <cellStyle name="20% - Énfasis3 2 4 3 4 5" xfId="33203" xr:uid="{BF6AD18A-2EB6-4E51-A7F1-CAF5F38997B4}"/>
    <cellStyle name="20% - Énfasis3 2 4 3 5" xfId="4249" xr:uid="{7F311BFE-F15D-4F7A-B15A-A418B23A27B1}"/>
    <cellStyle name="20% - Énfasis3 2 4 3 5 2" xfId="11970" xr:uid="{85A3FE5F-6406-4ED2-836E-44F272745AC8}"/>
    <cellStyle name="20% - Énfasis3 2 4 3 5 2 2" xfId="27412" xr:uid="{3EC38775-4579-46F0-8403-35E6C8A85BE3}"/>
    <cellStyle name="20% - Énfasis3 2 4 3 5 2 2 2" xfId="58296" xr:uid="{9EA3333E-1BC1-4040-AA28-532457038050}"/>
    <cellStyle name="20% - Énfasis3 2 4 3 5 2 3" xfId="42854" xr:uid="{16E2AE69-EE52-489A-93FF-BC5D29648912}"/>
    <cellStyle name="20% - Énfasis3 2 4 3 5 3" xfId="19691" xr:uid="{CE9A46F2-8C0D-4EC1-81D1-0E53EB10E287}"/>
    <cellStyle name="20% - Énfasis3 2 4 3 5 3 2" xfId="50575" xr:uid="{365158F7-FB9A-4C2C-9F83-4EB55EA88A58}"/>
    <cellStyle name="20% - Énfasis3 2 4 3 5 4" xfId="35133" xr:uid="{AA534146-07BA-4A74-88A8-E1F4B657D3B8}"/>
    <cellStyle name="20% - Énfasis3 2 4 3 6" xfId="8110" xr:uid="{3E87AB69-2D1F-4791-940A-A85FCA7B28C7}"/>
    <cellStyle name="20% - Énfasis3 2 4 3 6 2" xfId="23552" xr:uid="{983AB0AC-4FCE-4EEB-B31E-5F463CC7069A}"/>
    <cellStyle name="20% - Énfasis3 2 4 3 6 2 2" xfId="54436" xr:uid="{1D3C61AE-2E01-47C5-8EBE-0C806040221A}"/>
    <cellStyle name="20% - Énfasis3 2 4 3 6 3" xfId="38994" xr:uid="{CDA83CC1-914E-4E02-B64B-4D1A278FC3FA}"/>
    <cellStyle name="20% - Énfasis3 2 4 3 7" xfId="15831" xr:uid="{5AD48A9D-4710-4D3F-8B17-1766892478A1}"/>
    <cellStyle name="20% - Énfasis3 2 4 3 7 2" xfId="46715" xr:uid="{BC30EDF2-CEBB-402C-AE87-F525A5CE780A}"/>
    <cellStyle name="20% - Énfasis3 2 4 3 8" xfId="31273" xr:uid="{66C444D5-956E-4111-BC03-46F471BC3E2A}"/>
    <cellStyle name="20% - Énfasis3 2 4 4" xfId="631" xr:uid="{3D55E5D2-E906-4DCA-A153-BDD82F3F7254}"/>
    <cellStyle name="20% - Énfasis3 2 4 4 2" xfId="1596" xr:uid="{9700FEDA-6D4E-446B-8131-0D421A068FCE}"/>
    <cellStyle name="20% - Énfasis3 2 4 4 2 2" xfId="3526" xr:uid="{00C73907-05EC-432F-8C82-1806F3C4B572}"/>
    <cellStyle name="20% - Énfasis3 2 4 4 2 2 2" xfId="7386" xr:uid="{984AD0BE-0D8F-4615-9FC4-5D69D5A838A9}"/>
    <cellStyle name="20% - Énfasis3 2 4 4 2 2 2 2" xfId="15107" xr:uid="{827D86F5-3635-4C69-9CF3-6C44974A0690}"/>
    <cellStyle name="20% - Énfasis3 2 4 4 2 2 2 2 2" xfId="30549" xr:uid="{34AB0597-8D71-4D91-B6ED-E18A32AFE583}"/>
    <cellStyle name="20% - Énfasis3 2 4 4 2 2 2 2 2 2" xfId="61433" xr:uid="{850DCEAB-1FB1-4B91-A008-623541F3366C}"/>
    <cellStyle name="20% - Énfasis3 2 4 4 2 2 2 2 3" xfId="45991" xr:uid="{0436A700-037B-4982-983B-31A41E84DE06}"/>
    <cellStyle name="20% - Énfasis3 2 4 4 2 2 2 3" xfId="22828" xr:uid="{2833B9AD-A0BD-4A5C-9949-2A59F5FADE40}"/>
    <cellStyle name="20% - Énfasis3 2 4 4 2 2 2 3 2" xfId="53712" xr:uid="{3C578D4F-6632-47DA-BF7F-1C060E922578}"/>
    <cellStyle name="20% - Énfasis3 2 4 4 2 2 2 4" xfId="38270" xr:uid="{DC6A1A32-AD83-45A4-BD77-A0094C89E56F}"/>
    <cellStyle name="20% - Énfasis3 2 4 4 2 2 3" xfId="11247" xr:uid="{1EDD07FE-21EB-4FD8-898F-A56D34863857}"/>
    <cellStyle name="20% - Énfasis3 2 4 4 2 2 3 2" xfId="26689" xr:uid="{F32363FA-59A4-4136-B7E5-47F4F11FFD5E}"/>
    <cellStyle name="20% - Énfasis3 2 4 4 2 2 3 2 2" xfId="57573" xr:uid="{F70F9F7D-3907-4A1F-9ADE-A1D9C4716326}"/>
    <cellStyle name="20% - Énfasis3 2 4 4 2 2 3 3" xfId="42131" xr:uid="{FD9F2C2D-27A7-480E-A54F-FBBD2B13E533}"/>
    <cellStyle name="20% - Énfasis3 2 4 4 2 2 4" xfId="18968" xr:uid="{3A078C24-9415-4456-B4E0-40072DB61F4E}"/>
    <cellStyle name="20% - Énfasis3 2 4 4 2 2 4 2" xfId="49852" xr:uid="{999071B2-B4CF-4BFA-902E-3AE8E7258EE1}"/>
    <cellStyle name="20% - Énfasis3 2 4 4 2 2 5" xfId="34410" xr:uid="{AA3C43A6-E31C-4C2A-B85E-7DF9ACFF098E}"/>
    <cellStyle name="20% - Énfasis3 2 4 4 2 3" xfId="5456" xr:uid="{CAFEFF2A-FA39-469B-AE39-40925156C967}"/>
    <cellStyle name="20% - Énfasis3 2 4 4 2 3 2" xfId="13177" xr:uid="{F4590EB4-3F78-41C4-B8A1-AFA002D7E681}"/>
    <cellStyle name="20% - Énfasis3 2 4 4 2 3 2 2" xfId="28619" xr:uid="{99B4EF44-C4AD-45D4-85A1-A568C55DF4FE}"/>
    <cellStyle name="20% - Énfasis3 2 4 4 2 3 2 2 2" xfId="59503" xr:uid="{E937B726-C759-4313-BAF1-6F2AC87583DE}"/>
    <cellStyle name="20% - Énfasis3 2 4 4 2 3 2 3" xfId="44061" xr:uid="{8AB57B84-7FC3-4C89-A999-79D406BC4D79}"/>
    <cellStyle name="20% - Énfasis3 2 4 4 2 3 3" xfId="20898" xr:uid="{F4D58239-F307-4D4D-BCE9-BE1D66FD370B}"/>
    <cellStyle name="20% - Énfasis3 2 4 4 2 3 3 2" xfId="51782" xr:uid="{80E72E1A-DED2-4423-9BFD-53D321829BE6}"/>
    <cellStyle name="20% - Énfasis3 2 4 4 2 3 4" xfId="36340" xr:uid="{ED934005-6A63-4799-8840-A5D7D521DE87}"/>
    <cellStyle name="20% - Énfasis3 2 4 4 2 4" xfId="9317" xr:uid="{3D60CAF5-F5AB-44FD-9726-535DF8D7A7BE}"/>
    <cellStyle name="20% - Énfasis3 2 4 4 2 4 2" xfId="24759" xr:uid="{20F68F74-D260-48D3-BA81-E0E7BBB103C7}"/>
    <cellStyle name="20% - Énfasis3 2 4 4 2 4 2 2" xfId="55643" xr:uid="{907066BF-1545-4473-856D-EBA16B12C897}"/>
    <cellStyle name="20% - Énfasis3 2 4 4 2 4 3" xfId="40201" xr:uid="{13865667-9C55-4212-AB7C-EB1AEE9D38AD}"/>
    <cellStyle name="20% - Énfasis3 2 4 4 2 5" xfId="17038" xr:uid="{6C21FD7B-37A2-4988-AD42-A38D6987EAA2}"/>
    <cellStyle name="20% - Énfasis3 2 4 4 2 5 2" xfId="47922" xr:uid="{B307EA6B-EACC-4F4A-BEA8-DE6397316ECF}"/>
    <cellStyle name="20% - Énfasis3 2 4 4 2 6" xfId="32480" xr:uid="{811BC421-A777-49F6-B934-BD72A62D734E}"/>
    <cellStyle name="20% - Énfasis3 2 4 4 3" xfId="2561" xr:uid="{19ADC1BC-BD1C-49CD-B20A-CED5F111C43D}"/>
    <cellStyle name="20% - Énfasis3 2 4 4 3 2" xfId="6421" xr:uid="{A510F662-D00A-491D-A73C-67EB14C04202}"/>
    <cellStyle name="20% - Énfasis3 2 4 4 3 2 2" xfId="14142" xr:uid="{9010F9A5-BD41-47B4-AB89-617565BAD425}"/>
    <cellStyle name="20% - Énfasis3 2 4 4 3 2 2 2" xfId="29584" xr:uid="{EAE868B2-D50D-4139-ADD0-1EEBE0AFDA81}"/>
    <cellStyle name="20% - Énfasis3 2 4 4 3 2 2 2 2" xfId="60468" xr:uid="{89A8A8CB-397B-4505-B802-2832331595D4}"/>
    <cellStyle name="20% - Énfasis3 2 4 4 3 2 2 3" xfId="45026" xr:uid="{1D77AF98-001D-4A7E-9F08-754EE6A0393F}"/>
    <cellStyle name="20% - Énfasis3 2 4 4 3 2 3" xfId="21863" xr:uid="{2D0DAFF1-D709-44FC-B43F-B7EDB9857F5C}"/>
    <cellStyle name="20% - Énfasis3 2 4 4 3 2 3 2" xfId="52747" xr:uid="{7894D53D-6D80-4128-8F1E-4702A4F1F161}"/>
    <cellStyle name="20% - Énfasis3 2 4 4 3 2 4" xfId="37305" xr:uid="{991556E8-D70B-436F-A396-291E43A13BDF}"/>
    <cellStyle name="20% - Énfasis3 2 4 4 3 3" xfId="10282" xr:uid="{B976284C-4451-4687-AC83-143C7AFEB285}"/>
    <cellStyle name="20% - Énfasis3 2 4 4 3 3 2" xfId="25724" xr:uid="{96C2A96F-D2CB-405E-84E1-1BF8461B43B1}"/>
    <cellStyle name="20% - Énfasis3 2 4 4 3 3 2 2" xfId="56608" xr:uid="{F267235E-CAC9-4FEC-BE05-6870BC02ECF0}"/>
    <cellStyle name="20% - Énfasis3 2 4 4 3 3 3" xfId="41166" xr:uid="{6C063FA7-B75B-4403-BB00-8F8D7DFCC59F}"/>
    <cellStyle name="20% - Énfasis3 2 4 4 3 4" xfId="18003" xr:uid="{FD32FAF4-DF9B-4BE5-B15D-26D9BFB8B483}"/>
    <cellStyle name="20% - Énfasis3 2 4 4 3 4 2" xfId="48887" xr:uid="{4C5C11DB-28E2-4447-AE91-9B1C6E0FB216}"/>
    <cellStyle name="20% - Énfasis3 2 4 4 3 5" xfId="33445" xr:uid="{75C03663-6B71-48B0-8E14-24B65BFCD1D9}"/>
    <cellStyle name="20% - Énfasis3 2 4 4 4" xfId="4491" xr:uid="{6872889E-CAAA-4914-99BD-56CAE48E5086}"/>
    <cellStyle name="20% - Énfasis3 2 4 4 4 2" xfId="12212" xr:uid="{9AC653A0-6A64-42CA-A798-61E39013ED97}"/>
    <cellStyle name="20% - Énfasis3 2 4 4 4 2 2" xfId="27654" xr:uid="{C96CF9D0-DFFC-4F6F-8FE8-C6FDC870D31D}"/>
    <cellStyle name="20% - Énfasis3 2 4 4 4 2 2 2" xfId="58538" xr:uid="{50ACA9F7-90FD-4861-9AFD-49A8EF1999E2}"/>
    <cellStyle name="20% - Énfasis3 2 4 4 4 2 3" xfId="43096" xr:uid="{E17716AE-3A90-4930-BB99-EB76B99AFE8C}"/>
    <cellStyle name="20% - Énfasis3 2 4 4 4 3" xfId="19933" xr:uid="{774AD170-D75A-401C-B71D-231ED6DD5E2A}"/>
    <cellStyle name="20% - Énfasis3 2 4 4 4 3 2" xfId="50817" xr:uid="{BCB933C1-FF41-4CF3-AB12-D59CDA453883}"/>
    <cellStyle name="20% - Énfasis3 2 4 4 4 4" xfId="35375" xr:uid="{1C90C97D-39A2-4CB6-9D04-B8CD791B00B0}"/>
    <cellStyle name="20% - Énfasis3 2 4 4 5" xfId="8352" xr:uid="{439F5A52-2606-4328-99CF-838D424C812F}"/>
    <cellStyle name="20% - Énfasis3 2 4 4 5 2" xfId="23794" xr:uid="{590E1E72-F86D-48F3-BB1E-7A13913AA5F5}"/>
    <cellStyle name="20% - Énfasis3 2 4 4 5 2 2" xfId="54678" xr:uid="{A7A7E78A-A418-42C5-BE57-8C5AD9DE39BF}"/>
    <cellStyle name="20% - Énfasis3 2 4 4 5 3" xfId="39236" xr:uid="{71D7A80A-8021-4E1C-99DA-69305809912D}"/>
    <cellStyle name="20% - Énfasis3 2 4 4 6" xfId="16073" xr:uid="{71E7E9E4-CF1F-4AA0-9EE2-52C117FE80AA}"/>
    <cellStyle name="20% - Énfasis3 2 4 4 6 2" xfId="46957" xr:uid="{C2902334-7BBE-4C66-8796-AF52BFA7DBE8}"/>
    <cellStyle name="20% - Énfasis3 2 4 4 7" xfId="31515" xr:uid="{1DA0C427-E5E0-445B-A059-2895510A08CA}"/>
    <cellStyle name="20% - Énfasis3 2 4 5" xfId="1113" xr:uid="{3B772D49-2BB9-4CA8-AB29-DF031AFA70DE}"/>
    <cellStyle name="20% - Énfasis3 2 4 5 2" xfId="3043" xr:uid="{E7A2095D-A2E0-4546-89F9-3FE1D1CF41E5}"/>
    <cellStyle name="20% - Énfasis3 2 4 5 2 2" xfId="6903" xr:uid="{1074F0E0-3F9F-47FC-B00A-D35B6FA1369A}"/>
    <cellStyle name="20% - Énfasis3 2 4 5 2 2 2" xfId="14624" xr:uid="{6B542AB0-B688-467A-A923-1EA5D1DFF047}"/>
    <cellStyle name="20% - Énfasis3 2 4 5 2 2 2 2" xfId="30066" xr:uid="{23162757-F8B7-44BA-86B0-0514C8FEAD9E}"/>
    <cellStyle name="20% - Énfasis3 2 4 5 2 2 2 2 2" xfId="60950" xr:uid="{F6AFE1BF-599A-4A83-986A-2DBD2EC8310B}"/>
    <cellStyle name="20% - Énfasis3 2 4 5 2 2 2 3" xfId="45508" xr:uid="{49C30C68-33CA-40E4-BD71-BD23DD38366D}"/>
    <cellStyle name="20% - Énfasis3 2 4 5 2 2 3" xfId="22345" xr:uid="{B6442A29-9979-4196-8A8B-92CDC23411B0}"/>
    <cellStyle name="20% - Énfasis3 2 4 5 2 2 3 2" xfId="53229" xr:uid="{FFF5400B-0658-4341-80F6-934C5E302B47}"/>
    <cellStyle name="20% - Énfasis3 2 4 5 2 2 4" xfId="37787" xr:uid="{E30FC995-1AEC-40FC-81C9-E7603D2DB043}"/>
    <cellStyle name="20% - Énfasis3 2 4 5 2 3" xfId="10764" xr:uid="{BAA09DBC-6F51-4FF7-ABA7-08644B107271}"/>
    <cellStyle name="20% - Énfasis3 2 4 5 2 3 2" xfId="26206" xr:uid="{8C3C526A-E8DC-4587-B89C-4CE62FE43F30}"/>
    <cellStyle name="20% - Énfasis3 2 4 5 2 3 2 2" xfId="57090" xr:uid="{00BA2428-67F2-42E1-BAB4-BCF3BE0CE5D0}"/>
    <cellStyle name="20% - Énfasis3 2 4 5 2 3 3" xfId="41648" xr:uid="{3520A530-8836-4AAC-BE4E-5F637016CB3E}"/>
    <cellStyle name="20% - Énfasis3 2 4 5 2 4" xfId="18485" xr:uid="{D7069CCB-64CB-4137-A9A7-CAB9AD755371}"/>
    <cellStyle name="20% - Énfasis3 2 4 5 2 4 2" xfId="49369" xr:uid="{16039905-6316-42FC-B03B-DC69BDA95343}"/>
    <cellStyle name="20% - Énfasis3 2 4 5 2 5" xfId="33927" xr:uid="{365AF029-E19B-4D70-BE6F-A51588101A75}"/>
    <cellStyle name="20% - Énfasis3 2 4 5 3" xfId="4973" xr:uid="{AF100B29-FD2F-4949-8BCB-144FFDDE7067}"/>
    <cellStyle name="20% - Énfasis3 2 4 5 3 2" xfId="12694" xr:uid="{380162DE-1C3D-46FA-945F-BB7E508D6751}"/>
    <cellStyle name="20% - Énfasis3 2 4 5 3 2 2" xfId="28136" xr:uid="{2F52F9D4-91BB-4453-9566-E20CA91A4FD8}"/>
    <cellStyle name="20% - Énfasis3 2 4 5 3 2 2 2" xfId="59020" xr:uid="{81856421-A5E1-46D3-AC29-28A99A3A238D}"/>
    <cellStyle name="20% - Énfasis3 2 4 5 3 2 3" xfId="43578" xr:uid="{F2C5A2C3-2FAC-4CB1-AF5C-C496CADF12BB}"/>
    <cellStyle name="20% - Énfasis3 2 4 5 3 3" xfId="20415" xr:uid="{3D8162CA-6576-4800-A845-787AF877805F}"/>
    <cellStyle name="20% - Énfasis3 2 4 5 3 3 2" xfId="51299" xr:uid="{1A1EFFFC-1272-4C7F-916E-E3FBF45715D4}"/>
    <cellStyle name="20% - Énfasis3 2 4 5 3 4" xfId="35857" xr:uid="{D88C7236-9340-48CF-9D51-6F899FE55EC9}"/>
    <cellStyle name="20% - Énfasis3 2 4 5 4" xfId="8834" xr:uid="{2965F8D1-02EA-4870-AEEE-3B3D36B78368}"/>
    <cellStyle name="20% - Énfasis3 2 4 5 4 2" xfId="24276" xr:uid="{C10BECDE-151B-4CAF-A343-50CB51AD98A7}"/>
    <cellStyle name="20% - Énfasis3 2 4 5 4 2 2" xfId="55160" xr:uid="{77CC4963-19FA-4BF2-9A3F-3744AED70657}"/>
    <cellStyle name="20% - Énfasis3 2 4 5 4 3" xfId="39718" xr:uid="{EEE894F9-C5CF-4334-9CFD-850B480A523A}"/>
    <cellStyle name="20% - Énfasis3 2 4 5 5" xfId="16555" xr:uid="{D81AB1D2-02DE-45C5-8205-F875809E3C31}"/>
    <cellStyle name="20% - Énfasis3 2 4 5 5 2" xfId="47439" xr:uid="{B79DD6A9-2000-4AD0-BB51-8CA6C7AA6604}"/>
    <cellStyle name="20% - Énfasis3 2 4 5 6" xfId="31997" xr:uid="{86D1C850-567B-4FDF-815E-201AAE81F334}"/>
    <cellStyle name="20% - Énfasis3 2 4 6" xfId="2078" xr:uid="{221D6EBE-C57C-42A1-8796-6B170E359FFC}"/>
    <cellStyle name="20% - Énfasis3 2 4 6 2" xfId="5938" xr:uid="{BB4D8982-A7F9-4EB2-A3FC-6BA5F49DE5AB}"/>
    <cellStyle name="20% - Énfasis3 2 4 6 2 2" xfId="13659" xr:uid="{928C6F9D-2ECA-466F-AB48-F707A34BE0FD}"/>
    <cellStyle name="20% - Énfasis3 2 4 6 2 2 2" xfId="29101" xr:uid="{B5760CA5-2CE4-4FE2-8F91-56C295CEA98C}"/>
    <cellStyle name="20% - Énfasis3 2 4 6 2 2 2 2" xfId="59985" xr:uid="{161B16D5-344A-440E-AF89-765C50C5BF07}"/>
    <cellStyle name="20% - Énfasis3 2 4 6 2 2 3" xfId="44543" xr:uid="{43AD1D59-5DCD-4734-9AB9-A7F48B2DD1EE}"/>
    <cellStyle name="20% - Énfasis3 2 4 6 2 3" xfId="21380" xr:uid="{36E80B70-CFA9-44FB-9D02-CC9718D8CAAA}"/>
    <cellStyle name="20% - Énfasis3 2 4 6 2 3 2" xfId="52264" xr:uid="{C47460E1-0BCE-47A2-8B80-6945C1E37945}"/>
    <cellStyle name="20% - Énfasis3 2 4 6 2 4" xfId="36822" xr:uid="{94949C06-F0FC-40C9-8F75-F0966F961B22}"/>
    <cellStyle name="20% - Énfasis3 2 4 6 3" xfId="9799" xr:uid="{B380E58D-88B0-4212-BF12-93A7E2D4132D}"/>
    <cellStyle name="20% - Énfasis3 2 4 6 3 2" xfId="25241" xr:uid="{714D9F35-B5E4-45A2-8672-956A15470D43}"/>
    <cellStyle name="20% - Énfasis3 2 4 6 3 2 2" xfId="56125" xr:uid="{FB1F29FC-09E7-4A0F-AD56-A620427D5CB9}"/>
    <cellStyle name="20% - Énfasis3 2 4 6 3 3" xfId="40683" xr:uid="{F274637E-73A2-45E6-9B45-AC54B115F3A9}"/>
    <cellStyle name="20% - Énfasis3 2 4 6 4" xfId="17520" xr:uid="{AB6CA071-9E42-4531-9DC0-351A276A0D31}"/>
    <cellStyle name="20% - Énfasis3 2 4 6 4 2" xfId="48404" xr:uid="{1D271DA5-19A2-4424-8328-7C263A05BAB2}"/>
    <cellStyle name="20% - Énfasis3 2 4 6 5" xfId="32962" xr:uid="{FED79E95-795F-4E60-A153-314B00136F55}"/>
    <cellStyle name="20% - Énfasis3 2 4 7" xfId="4008" xr:uid="{8A587AC9-1B8B-477C-A459-2C01D5E31BC7}"/>
    <cellStyle name="20% - Énfasis3 2 4 7 2" xfId="11729" xr:uid="{F71BB73E-2712-4923-BF06-E5B231BC41A0}"/>
    <cellStyle name="20% - Énfasis3 2 4 7 2 2" xfId="27171" xr:uid="{1B21771E-158A-43A7-84B2-7C611D316BEB}"/>
    <cellStyle name="20% - Énfasis3 2 4 7 2 2 2" xfId="58055" xr:uid="{2FB1A9D7-E697-4AEB-BF9B-09F537D04DBF}"/>
    <cellStyle name="20% - Énfasis3 2 4 7 2 3" xfId="42613" xr:uid="{ADEDA6F7-5248-4B73-BE2B-311682D8ADFF}"/>
    <cellStyle name="20% - Énfasis3 2 4 7 3" xfId="19450" xr:uid="{9BB3969D-7065-455A-B4A0-930A757B582B}"/>
    <cellStyle name="20% - Énfasis3 2 4 7 3 2" xfId="50334" xr:uid="{ADA1EA72-2D6D-453C-BFFA-31D339F78C57}"/>
    <cellStyle name="20% - Énfasis3 2 4 7 4" xfId="34892" xr:uid="{6BA2768F-8A6F-430A-9289-1E0D762EAF21}"/>
    <cellStyle name="20% - Énfasis3 2 4 8" xfId="7869" xr:uid="{16649A1A-703D-4505-A0AC-8B8D2CA6A801}"/>
    <cellStyle name="20% - Énfasis3 2 4 8 2" xfId="23311" xr:uid="{5315EAF6-68A2-4D4B-AF39-C8B93B8436FF}"/>
    <cellStyle name="20% - Énfasis3 2 4 8 2 2" xfId="54195" xr:uid="{507DFE6D-1F04-4CA0-A8E3-6C80C4C6B326}"/>
    <cellStyle name="20% - Énfasis3 2 4 8 3" xfId="38753" xr:uid="{6D6C31E3-4D3F-421D-91D6-1281A3637F5C}"/>
    <cellStyle name="20% - Énfasis3 2 4 9" xfId="15590" xr:uid="{E0BBB0D3-1E01-46BA-B571-A0D7A6CF1A04}"/>
    <cellStyle name="20% - Énfasis3 2 4 9 2" xfId="46474" xr:uid="{F183AD63-376D-4C35-81EF-5C8EAE7F8FAB}"/>
    <cellStyle name="20% - Énfasis3 2 5" xfId="251" xr:uid="{A8F97D0E-DBAD-4FAC-ABDE-D8984D1B6CA2}"/>
    <cellStyle name="20% - Énfasis3 2 5 2" xfId="494" xr:uid="{BEBCEAC2-67FD-4687-A1AB-362C4D46EC0E}"/>
    <cellStyle name="20% - Énfasis3 2 5 2 2" xfId="977" xr:uid="{DB019585-D129-451F-869E-1FEB519D629D}"/>
    <cellStyle name="20% - Énfasis3 2 5 2 2 2" xfId="1942" xr:uid="{26D6EDA5-B8F2-4E88-9180-1C334383E286}"/>
    <cellStyle name="20% - Énfasis3 2 5 2 2 2 2" xfId="3872" xr:uid="{2E868A6C-A934-4C61-8C49-D7C70899F579}"/>
    <cellStyle name="20% - Énfasis3 2 5 2 2 2 2 2" xfId="7732" xr:uid="{109EF451-8E09-4CA5-83CB-6848ABB6EB1A}"/>
    <cellStyle name="20% - Énfasis3 2 5 2 2 2 2 2 2" xfId="15453" xr:uid="{B78B312C-3351-4F2B-9EB4-8A7DE1362737}"/>
    <cellStyle name="20% - Énfasis3 2 5 2 2 2 2 2 2 2" xfId="30895" xr:uid="{04D02845-D9E9-4C21-8B3A-E6F2A6013840}"/>
    <cellStyle name="20% - Énfasis3 2 5 2 2 2 2 2 2 2 2" xfId="61779" xr:uid="{980B9FF2-55EA-4894-94C9-8C61E1E1B9CC}"/>
    <cellStyle name="20% - Énfasis3 2 5 2 2 2 2 2 2 3" xfId="46337" xr:uid="{7F3A5053-25C8-49D1-B72F-F0A8BAC7158C}"/>
    <cellStyle name="20% - Énfasis3 2 5 2 2 2 2 2 3" xfId="23174" xr:uid="{2A600935-E006-4E68-A446-814C99A1947D}"/>
    <cellStyle name="20% - Énfasis3 2 5 2 2 2 2 2 3 2" xfId="54058" xr:uid="{554F091B-6D7E-4930-9CF4-E90AA9C2AAFD}"/>
    <cellStyle name="20% - Énfasis3 2 5 2 2 2 2 2 4" xfId="38616" xr:uid="{FCC7885B-F5A5-4173-A700-34834CE37C2A}"/>
    <cellStyle name="20% - Énfasis3 2 5 2 2 2 2 3" xfId="11593" xr:uid="{6FAFA38E-EB50-4749-B63A-BE89B9358C5D}"/>
    <cellStyle name="20% - Énfasis3 2 5 2 2 2 2 3 2" xfId="27035" xr:uid="{2EA2D3E9-F2AF-4054-BCD2-C4662140CED1}"/>
    <cellStyle name="20% - Énfasis3 2 5 2 2 2 2 3 2 2" xfId="57919" xr:uid="{5A91201B-FE47-4DF3-B7E4-E1D123B6D5E4}"/>
    <cellStyle name="20% - Énfasis3 2 5 2 2 2 2 3 3" xfId="42477" xr:uid="{41B413AB-14DD-40FE-9B98-4C6095FADB09}"/>
    <cellStyle name="20% - Énfasis3 2 5 2 2 2 2 4" xfId="19314" xr:uid="{DF87F6DC-0065-4D9B-8B8D-BBF6681C6AC4}"/>
    <cellStyle name="20% - Énfasis3 2 5 2 2 2 2 4 2" xfId="50198" xr:uid="{7CE482CB-0199-4C16-A744-7D1C13E58944}"/>
    <cellStyle name="20% - Énfasis3 2 5 2 2 2 2 5" xfId="34756" xr:uid="{CC390151-F592-4DB9-B669-9D5CDED3A529}"/>
    <cellStyle name="20% - Énfasis3 2 5 2 2 2 3" xfId="5802" xr:uid="{9A75C7B4-8E7E-405A-A61A-35CD95EAF6D3}"/>
    <cellStyle name="20% - Énfasis3 2 5 2 2 2 3 2" xfId="13523" xr:uid="{ADE94D28-D0F9-4365-821B-C11916419358}"/>
    <cellStyle name="20% - Énfasis3 2 5 2 2 2 3 2 2" xfId="28965" xr:uid="{1F2C188D-B55F-4C5A-B93E-4DF69BF4D255}"/>
    <cellStyle name="20% - Énfasis3 2 5 2 2 2 3 2 2 2" xfId="59849" xr:uid="{64F27DCC-5175-40B1-B0D4-2ECD41DA6F71}"/>
    <cellStyle name="20% - Énfasis3 2 5 2 2 2 3 2 3" xfId="44407" xr:uid="{85E1A324-1767-444E-9AE9-50EB3B167603}"/>
    <cellStyle name="20% - Énfasis3 2 5 2 2 2 3 3" xfId="21244" xr:uid="{631DFF3F-B50A-4610-8DCD-33EA6F2AE59D}"/>
    <cellStyle name="20% - Énfasis3 2 5 2 2 2 3 3 2" xfId="52128" xr:uid="{7A403860-6620-48B2-9D37-616E203905EC}"/>
    <cellStyle name="20% - Énfasis3 2 5 2 2 2 3 4" xfId="36686" xr:uid="{69567318-DE78-4F83-8F60-B851C7F486B0}"/>
    <cellStyle name="20% - Énfasis3 2 5 2 2 2 4" xfId="9663" xr:uid="{6674ABC5-A9C0-4498-B038-56B2117760CB}"/>
    <cellStyle name="20% - Énfasis3 2 5 2 2 2 4 2" xfId="25105" xr:uid="{8093311E-2A20-49C3-9220-9E4CC676100D}"/>
    <cellStyle name="20% - Énfasis3 2 5 2 2 2 4 2 2" xfId="55989" xr:uid="{CEF5C1DB-F67F-4F66-B2AC-A3E12EDC76F7}"/>
    <cellStyle name="20% - Énfasis3 2 5 2 2 2 4 3" xfId="40547" xr:uid="{8D12463A-2D6B-47D4-B321-3DB2B541A43E}"/>
    <cellStyle name="20% - Énfasis3 2 5 2 2 2 5" xfId="17384" xr:uid="{83CF2DC0-662E-449F-A668-A1232DB5C46E}"/>
    <cellStyle name="20% - Énfasis3 2 5 2 2 2 5 2" xfId="48268" xr:uid="{9967E461-294B-4B29-A36E-ED370DE80A17}"/>
    <cellStyle name="20% - Énfasis3 2 5 2 2 2 6" xfId="32826" xr:uid="{EE50EDB2-DB90-4367-A50A-D0465BF79721}"/>
    <cellStyle name="20% - Énfasis3 2 5 2 2 3" xfId="2907" xr:uid="{84B097EC-16D8-4E2E-8924-5DD0CDF31355}"/>
    <cellStyle name="20% - Énfasis3 2 5 2 2 3 2" xfId="6767" xr:uid="{FF12ACD7-C3B9-47C2-A7E2-0B4F28239CB4}"/>
    <cellStyle name="20% - Énfasis3 2 5 2 2 3 2 2" xfId="14488" xr:uid="{B94FCEB4-9A7C-43C6-844F-3581E8711AB6}"/>
    <cellStyle name="20% - Énfasis3 2 5 2 2 3 2 2 2" xfId="29930" xr:uid="{2F2FC178-102F-4BF4-BC9D-C85D0CC9A1DB}"/>
    <cellStyle name="20% - Énfasis3 2 5 2 2 3 2 2 2 2" xfId="60814" xr:uid="{E239452A-D328-49CA-A018-A79199E82A88}"/>
    <cellStyle name="20% - Énfasis3 2 5 2 2 3 2 2 3" xfId="45372" xr:uid="{7FFEADB5-FA06-426F-831F-50ECD4811801}"/>
    <cellStyle name="20% - Énfasis3 2 5 2 2 3 2 3" xfId="22209" xr:uid="{423DE29D-E76F-43BA-A30F-FFAB3627E2A2}"/>
    <cellStyle name="20% - Énfasis3 2 5 2 2 3 2 3 2" xfId="53093" xr:uid="{4EFAEFCE-CAAE-4414-A186-3537BD40F77A}"/>
    <cellStyle name="20% - Énfasis3 2 5 2 2 3 2 4" xfId="37651" xr:uid="{CB548F8E-49A4-48E4-8A61-99FD3B8720B2}"/>
    <cellStyle name="20% - Énfasis3 2 5 2 2 3 3" xfId="10628" xr:uid="{361124E5-2B6D-4C89-B497-ABEFC567B386}"/>
    <cellStyle name="20% - Énfasis3 2 5 2 2 3 3 2" xfId="26070" xr:uid="{8C563CC4-EB51-4F38-9D2C-8134822D2B77}"/>
    <cellStyle name="20% - Énfasis3 2 5 2 2 3 3 2 2" xfId="56954" xr:uid="{68D3E2C1-1B8E-4A89-B9CF-1B997DCB36C4}"/>
    <cellStyle name="20% - Énfasis3 2 5 2 2 3 3 3" xfId="41512" xr:uid="{5416867F-D840-4A37-A3C0-43CBF19B340E}"/>
    <cellStyle name="20% - Énfasis3 2 5 2 2 3 4" xfId="18349" xr:uid="{6A3B1F5A-3646-40F9-858F-7765BD1169AC}"/>
    <cellStyle name="20% - Énfasis3 2 5 2 2 3 4 2" xfId="49233" xr:uid="{528009E0-3888-4019-ABA4-8CAA315F1364}"/>
    <cellStyle name="20% - Énfasis3 2 5 2 2 3 5" xfId="33791" xr:uid="{0F5D8296-A0E6-4881-8B2B-539F23C8406A}"/>
    <cellStyle name="20% - Énfasis3 2 5 2 2 4" xfId="4837" xr:uid="{4FF9015E-468F-4E40-8B6D-909E562B9965}"/>
    <cellStyle name="20% - Énfasis3 2 5 2 2 4 2" xfId="12558" xr:uid="{CADB1A37-F7AD-4284-92F3-7B69E0C9C82A}"/>
    <cellStyle name="20% - Énfasis3 2 5 2 2 4 2 2" xfId="28000" xr:uid="{27B7A8D9-0311-4782-9C64-010ABA97F3B9}"/>
    <cellStyle name="20% - Énfasis3 2 5 2 2 4 2 2 2" xfId="58884" xr:uid="{BE0934BA-5C5A-4F0C-91D6-941345137B82}"/>
    <cellStyle name="20% - Énfasis3 2 5 2 2 4 2 3" xfId="43442" xr:uid="{DA5E4B1A-184F-4103-BF87-B5933D9973DA}"/>
    <cellStyle name="20% - Énfasis3 2 5 2 2 4 3" xfId="20279" xr:uid="{4C510848-4828-4CFE-88B9-4A66E832E45F}"/>
    <cellStyle name="20% - Énfasis3 2 5 2 2 4 3 2" xfId="51163" xr:uid="{ED863305-71E5-4ECE-9739-4B3CC35B860F}"/>
    <cellStyle name="20% - Énfasis3 2 5 2 2 4 4" xfId="35721" xr:uid="{7F4C4CF7-9D38-4175-B760-5135C7FA60FC}"/>
    <cellStyle name="20% - Énfasis3 2 5 2 2 5" xfId="8698" xr:uid="{04E51080-922C-467F-AD5C-F57E92BFC86F}"/>
    <cellStyle name="20% - Énfasis3 2 5 2 2 5 2" xfId="24140" xr:uid="{A37B5DAD-5AFE-41C8-863F-0E859697ADF3}"/>
    <cellStyle name="20% - Énfasis3 2 5 2 2 5 2 2" xfId="55024" xr:uid="{F8FF46BB-01EB-4711-AE47-AA7414468800}"/>
    <cellStyle name="20% - Énfasis3 2 5 2 2 5 3" xfId="39582" xr:uid="{5F083E1F-08AB-4055-B5A6-53A5AE503368}"/>
    <cellStyle name="20% - Énfasis3 2 5 2 2 6" xfId="16419" xr:uid="{6B242B03-6498-44E6-A6A9-11C20F7EA620}"/>
    <cellStyle name="20% - Énfasis3 2 5 2 2 6 2" xfId="47303" xr:uid="{F64E3274-B10D-4E2B-83E3-6ECEBDCDD0E8}"/>
    <cellStyle name="20% - Énfasis3 2 5 2 2 7" xfId="31861" xr:uid="{3C8B9C7D-83A2-4963-BF2A-94587778B47D}"/>
    <cellStyle name="20% - Énfasis3 2 5 2 3" xfId="1459" xr:uid="{884B8D75-E0B8-4D7C-9F99-CB69EDC0FBC3}"/>
    <cellStyle name="20% - Énfasis3 2 5 2 3 2" xfId="3389" xr:uid="{0B8805C6-607D-425C-B9A2-F2530B148FDD}"/>
    <cellStyle name="20% - Énfasis3 2 5 2 3 2 2" xfId="7249" xr:uid="{B62083E8-74CD-4F7D-900A-3A9F3CAAA177}"/>
    <cellStyle name="20% - Énfasis3 2 5 2 3 2 2 2" xfId="14970" xr:uid="{FA5FE5DA-1A51-4E98-B494-1AF8998F5D43}"/>
    <cellStyle name="20% - Énfasis3 2 5 2 3 2 2 2 2" xfId="30412" xr:uid="{06E71EE1-3F5F-44BB-99B8-9B1D70CFDE95}"/>
    <cellStyle name="20% - Énfasis3 2 5 2 3 2 2 2 2 2" xfId="61296" xr:uid="{A2C4F411-9EB4-44C0-823E-0D91543964FC}"/>
    <cellStyle name="20% - Énfasis3 2 5 2 3 2 2 2 3" xfId="45854" xr:uid="{84974C81-7295-4DB2-BFF0-2EDB881783F9}"/>
    <cellStyle name="20% - Énfasis3 2 5 2 3 2 2 3" xfId="22691" xr:uid="{6873098C-BDEB-4606-B0A0-F79E02421932}"/>
    <cellStyle name="20% - Énfasis3 2 5 2 3 2 2 3 2" xfId="53575" xr:uid="{3850C5D3-264F-4D0C-9BF5-62AEB7DED149}"/>
    <cellStyle name="20% - Énfasis3 2 5 2 3 2 2 4" xfId="38133" xr:uid="{3187EC39-F980-49BC-805D-2817A7D60022}"/>
    <cellStyle name="20% - Énfasis3 2 5 2 3 2 3" xfId="11110" xr:uid="{B1C1220F-191C-444F-A78A-737011470C4F}"/>
    <cellStyle name="20% - Énfasis3 2 5 2 3 2 3 2" xfId="26552" xr:uid="{EC315608-A6AC-4B70-A55B-3607D935A30E}"/>
    <cellStyle name="20% - Énfasis3 2 5 2 3 2 3 2 2" xfId="57436" xr:uid="{0359FDE4-8936-47BA-92CF-A97948D46209}"/>
    <cellStyle name="20% - Énfasis3 2 5 2 3 2 3 3" xfId="41994" xr:uid="{F54A312D-2829-4852-96A4-C5E96B5ECF30}"/>
    <cellStyle name="20% - Énfasis3 2 5 2 3 2 4" xfId="18831" xr:uid="{93051FD6-CA4E-48D2-8994-833089EF512C}"/>
    <cellStyle name="20% - Énfasis3 2 5 2 3 2 4 2" xfId="49715" xr:uid="{1A904470-1F8B-401D-82FB-FF93C2394766}"/>
    <cellStyle name="20% - Énfasis3 2 5 2 3 2 5" xfId="34273" xr:uid="{3EF5219A-B6EF-4CE5-9341-8DF5E7CFC8A7}"/>
    <cellStyle name="20% - Énfasis3 2 5 2 3 3" xfId="5319" xr:uid="{8DC88389-33CA-44BB-A661-213DA6DB17D6}"/>
    <cellStyle name="20% - Énfasis3 2 5 2 3 3 2" xfId="13040" xr:uid="{F410DE9B-FE49-465F-B520-E431BE9B2180}"/>
    <cellStyle name="20% - Énfasis3 2 5 2 3 3 2 2" xfId="28482" xr:uid="{5CE6735B-FE0C-493A-A740-38BDF70094CB}"/>
    <cellStyle name="20% - Énfasis3 2 5 2 3 3 2 2 2" xfId="59366" xr:uid="{2717704C-01AF-4FC1-947C-B2EF53462FF2}"/>
    <cellStyle name="20% - Énfasis3 2 5 2 3 3 2 3" xfId="43924" xr:uid="{20069844-410B-4FAF-8A95-B368BF5A7DB1}"/>
    <cellStyle name="20% - Énfasis3 2 5 2 3 3 3" xfId="20761" xr:uid="{CBD6D652-33BA-43F0-AF42-95C16C6B334D}"/>
    <cellStyle name="20% - Énfasis3 2 5 2 3 3 3 2" xfId="51645" xr:uid="{188A55EF-3922-45B0-B05E-B20934BCFE24}"/>
    <cellStyle name="20% - Énfasis3 2 5 2 3 3 4" xfId="36203" xr:uid="{852098D8-6088-41AC-B51F-CD07F9C1A8FB}"/>
    <cellStyle name="20% - Énfasis3 2 5 2 3 4" xfId="9180" xr:uid="{CDBA049B-7394-40A3-B197-A6B0BA74525A}"/>
    <cellStyle name="20% - Énfasis3 2 5 2 3 4 2" xfId="24622" xr:uid="{03DBF4CD-E468-4F48-A79D-5D81D9D08E67}"/>
    <cellStyle name="20% - Énfasis3 2 5 2 3 4 2 2" xfId="55506" xr:uid="{15D6390E-6F0F-48D5-BAB2-DEFAC7B7E24D}"/>
    <cellStyle name="20% - Énfasis3 2 5 2 3 4 3" xfId="40064" xr:uid="{1EECD407-932A-4D94-9C12-6C9C899ECF3E}"/>
    <cellStyle name="20% - Énfasis3 2 5 2 3 5" xfId="16901" xr:uid="{EB317F36-C280-43F2-9CB2-2471F3569BBC}"/>
    <cellStyle name="20% - Énfasis3 2 5 2 3 5 2" xfId="47785" xr:uid="{AFF4A5BA-025A-4B34-9331-569A74BF94B5}"/>
    <cellStyle name="20% - Énfasis3 2 5 2 3 6" xfId="32343" xr:uid="{88C8F32A-D09D-4D9B-9023-78D08027F273}"/>
    <cellStyle name="20% - Énfasis3 2 5 2 4" xfId="2424" xr:uid="{4DB05D26-7558-4B66-9C58-5DECB56B7306}"/>
    <cellStyle name="20% - Énfasis3 2 5 2 4 2" xfId="6284" xr:uid="{E3D22BDE-99E9-452A-8832-685F38268F58}"/>
    <cellStyle name="20% - Énfasis3 2 5 2 4 2 2" xfId="14005" xr:uid="{CF8461FA-C9A9-47B8-9D77-E62520C34241}"/>
    <cellStyle name="20% - Énfasis3 2 5 2 4 2 2 2" xfId="29447" xr:uid="{7525894C-8754-405D-AF24-0B9CDE3F3B4D}"/>
    <cellStyle name="20% - Énfasis3 2 5 2 4 2 2 2 2" xfId="60331" xr:uid="{CA888629-A848-4789-86DE-74D2670546F6}"/>
    <cellStyle name="20% - Énfasis3 2 5 2 4 2 2 3" xfId="44889" xr:uid="{20CFD164-3E84-4CBE-A36A-7200D222668B}"/>
    <cellStyle name="20% - Énfasis3 2 5 2 4 2 3" xfId="21726" xr:uid="{E73E33B4-F802-4081-B62D-D54077E43184}"/>
    <cellStyle name="20% - Énfasis3 2 5 2 4 2 3 2" xfId="52610" xr:uid="{64454B34-7F08-42F0-A329-6BAC70487170}"/>
    <cellStyle name="20% - Énfasis3 2 5 2 4 2 4" xfId="37168" xr:uid="{3E7CEF47-C56E-40F5-86D0-A2C3BC027765}"/>
    <cellStyle name="20% - Énfasis3 2 5 2 4 3" xfId="10145" xr:uid="{274907D3-82BB-48CB-86ED-6EA2B12E1FDC}"/>
    <cellStyle name="20% - Énfasis3 2 5 2 4 3 2" xfId="25587" xr:uid="{0D298F7E-2F9F-443B-8896-F58E5D18D2C4}"/>
    <cellStyle name="20% - Énfasis3 2 5 2 4 3 2 2" xfId="56471" xr:uid="{1B70A6A9-49AA-4897-95A0-A26577435228}"/>
    <cellStyle name="20% - Énfasis3 2 5 2 4 3 3" xfId="41029" xr:uid="{2A6854D7-64AE-46FF-8036-8AB69439D9DB}"/>
    <cellStyle name="20% - Énfasis3 2 5 2 4 4" xfId="17866" xr:uid="{A7D8DAE7-2B15-42EC-90B9-820720625338}"/>
    <cellStyle name="20% - Énfasis3 2 5 2 4 4 2" xfId="48750" xr:uid="{99336949-7948-4194-8AF0-716FA190CF5C}"/>
    <cellStyle name="20% - Énfasis3 2 5 2 4 5" xfId="33308" xr:uid="{52964864-6A65-45D4-B2B9-675E286CE57C}"/>
    <cellStyle name="20% - Énfasis3 2 5 2 5" xfId="4354" xr:uid="{27A983DF-4940-4D1C-A02B-9E3558DE6D40}"/>
    <cellStyle name="20% - Énfasis3 2 5 2 5 2" xfId="12075" xr:uid="{40589AF9-F905-46A2-AF0B-0CFAFFFF0306}"/>
    <cellStyle name="20% - Énfasis3 2 5 2 5 2 2" xfId="27517" xr:uid="{F52B8D6F-4F27-4BBE-8DDD-6883B59C360A}"/>
    <cellStyle name="20% - Énfasis3 2 5 2 5 2 2 2" xfId="58401" xr:uid="{0D909C06-3383-425D-BCC0-04C1B783DDB0}"/>
    <cellStyle name="20% - Énfasis3 2 5 2 5 2 3" xfId="42959" xr:uid="{746DD462-D857-433B-BCE6-B1165A5F9DC1}"/>
    <cellStyle name="20% - Énfasis3 2 5 2 5 3" xfId="19796" xr:uid="{B38D0F34-0533-4140-84DD-1054544A1DD2}"/>
    <cellStyle name="20% - Énfasis3 2 5 2 5 3 2" xfId="50680" xr:uid="{281CC049-7034-4C7C-AFBA-555BCD7F3BB4}"/>
    <cellStyle name="20% - Énfasis3 2 5 2 5 4" xfId="35238" xr:uid="{D1FEBAAF-6668-4429-8D1B-73E40F045579}"/>
    <cellStyle name="20% - Énfasis3 2 5 2 6" xfId="8215" xr:uid="{00C4373D-9944-4DD1-A3E1-AE55C5861FB3}"/>
    <cellStyle name="20% - Énfasis3 2 5 2 6 2" xfId="23657" xr:uid="{2625E423-A35B-4DC7-98E7-DC69468CF375}"/>
    <cellStyle name="20% - Énfasis3 2 5 2 6 2 2" xfId="54541" xr:uid="{4F5E6BD7-871D-470F-B6F8-F794C3BB117C}"/>
    <cellStyle name="20% - Énfasis3 2 5 2 6 3" xfId="39099" xr:uid="{8DD25247-4CFB-42E5-AC40-45A782E87277}"/>
    <cellStyle name="20% - Énfasis3 2 5 2 7" xfId="15936" xr:uid="{0D952897-21DA-4BD5-A73B-32E37834EF59}"/>
    <cellStyle name="20% - Énfasis3 2 5 2 7 2" xfId="46820" xr:uid="{76FB1F99-C836-4ADE-9F57-2C0063380189}"/>
    <cellStyle name="20% - Énfasis3 2 5 2 8" xfId="31378" xr:uid="{E9224F51-D204-43D5-882D-9D1AEFBF705F}"/>
    <cellStyle name="20% - Énfasis3 2 5 3" xfId="736" xr:uid="{6D2818D2-21D2-432A-A57B-95C6FC76528A}"/>
    <cellStyle name="20% - Énfasis3 2 5 3 2" xfId="1701" xr:uid="{8851089F-04EB-4925-88BF-54EBA47BDFBB}"/>
    <cellStyle name="20% - Énfasis3 2 5 3 2 2" xfId="3631" xr:uid="{4BA94C0E-3C78-42CE-A05B-212990C29A3D}"/>
    <cellStyle name="20% - Énfasis3 2 5 3 2 2 2" xfId="7491" xr:uid="{DC0CF952-363D-41C8-A80D-D1EF9DCFD5F0}"/>
    <cellStyle name="20% - Énfasis3 2 5 3 2 2 2 2" xfId="15212" xr:uid="{5E837747-D504-4DB7-9EB1-8DF9880E3823}"/>
    <cellStyle name="20% - Énfasis3 2 5 3 2 2 2 2 2" xfId="30654" xr:uid="{E4E0AAF8-0A2A-42A6-B456-37E6EEFD7417}"/>
    <cellStyle name="20% - Énfasis3 2 5 3 2 2 2 2 2 2" xfId="61538" xr:uid="{D029883A-E085-4C8F-896C-D63159651A19}"/>
    <cellStyle name="20% - Énfasis3 2 5 3 2 2 2 2 3" xfId="46096" xr:uid="{991177B1-9DA9-44DE-85D3-CA055C5568EE}"/>
    <cellStyle name="20% - Énfasis3 2 5 3 2 2 2 3" xfId="22933" xr:uid="{5569D4A2-1D0F-433E-8CF9-9F3937D77BE3}"/>
    <cellStyle name="20% - Énfasis3 2 5 3 2 2 2 3 2" xfId="53817" xr:uid="{F9D8B0D3-6C8E-4A3D-99ED-9C5EBA831231}"/>
    <cellStyle name="20% - Énfasis3 2 5 3 2 2 2 4" xfId="38375" xr:uid="{50177953-52A0-4FDC-9199-25A05D1602BA}"/>
    <cellStyle name="20% - Énfasis3 2 5 3 2 2 3" xfId="11352" xr:uid="{08CAA672-3785-4C48-8EA5-72A5BBA39912}"/>
    <cellStyle name="20% - Énfasis3 2 5 3 2 2 3 2" xfId="26794" xr:uid="{D0FFDEAE-FB6B-43DF-8811-C03466C38016}"/>
    <cellStyle name="20% - Énfasis3 2 5 3 2 2 3 2 2" xfId="57678" xr:uid="{2782C555-57EE-462D-AA55-44943BFD7B05}"/>
    <cellStyle name="20% - Énfasis3 2 5 3 2 2 3 3" xfId="42236" xr:uid="{14D16DA2-A10F-40C2-BF82-A660F8D4072C}"/>
    <cellStyle name="20% - Énfasis3 2 5 3 2 2 4" xfId="19073" xr:uid="{5C021781-F75B-4D84-92B6-3E207CE60E02}"/>
    <cellStyle name="20% - Énfasis3 2 5 3 2 2 4 2" xfId="49957" xr:uid="{11D0314E-07B4-4CC9-BCC0-D61D792EFF8C}"/>
    <cellStyle name="20% - Énfasis3 2 5 3 2 2 5" xfId="34515" xr:uid="{C96E7ACB-16F7-441D-8265-D5791DDB0FD8}"/>
    <cellStyle name="20% - Énfasis3 2 5 3 2 3" xfId="5561" xr:uid="{B8926458-AF6B-4EC0-9C25-7D81EAC60F6E}"/>
    <cellStyle name="20% - Énfasis3 2 5 3 2 3 2" xfId="13282" xr:uid="{4A47911C-0F22-4E78-85E9-F7FE8A50FB80}"/>
    <cellStyle name="20% - Énfasis3 2 5 3 2 3 2 2" xfId="28724" xr:uid="{AA2CBC55-3090-4CEC-A6A9-690FA2BB9747}"/>
    <cellStyle name="20% - Énfasis3 2 5 3 2 3 2 2 2" xfId="59608" xr:uid="{10E9A16C-E455-4F08-843F-130E3D1DFDD7}"/>
    <cellStyle name="20% - Énfasis3 2 5 3 2 3 2 3" xfId="44166" xr:uid="{5C40392E-1A26-4664-9632-2AD7F34F36AC}"/>
    <cellStyle name="20% - Énfasis3 2 5 3 2 3 3" xfId="21003" xr:uid="{AD4C051F-5DAC-4374-9157-5F69F7D2B268}"/>
    <cellStyle name="20% - Énfasis3 2 5 3 2 3 3 2" xfId="51887" xr:uid="{6593455A-0D99-477E-A87C-36A4BBC23A2E}"/>
    <cellStyle name="20% - Énfasis3 2 5 3 2 3 4" xfId="36445" xr:uid="{22796F9A-42F3-4A73-8E40-BD7044ED4A3C}"/>
    <cellStyle name="20% - Énfasis3 2 5 3 2 4" xfId="9422" xr:uid="{6B9CB31D-011D-43A6-8E0D-A19F34EFFF92}"/>
    <cellStyle name="20% - Énfasis3 2 5 3 2 4 2" xfId="24864" xr:uid="{CDD21739-CFAE-4846-B1BD-380180D7BA58}"/>
    <cellStyle name="20% - Énfasis3 2 5 3 2 4 2 2" xfId="55748" xr:uid="{D69183B1-F335-491F-8CA9-CD524530E207}"/>
    <cellStyle name="20% - Énfasis3 2 5 3 2 4 3" xfId="40306" xr:uid="{A991F746-EB5D-4D24-961E-C350140CF792}"/>
    <cellStyle name="20% - Énfasis3 2 5 3 2 5" xfId="17143" xr:uid="{31563120-3E4C-4104-910E-02B38ECD5934}"/>
    <cellStyle name="20% - Énfasis3 2 5 3 2 5 2" xfId="48027" xr:uid="{12E8483B-B204-4933-8343-78C9771486F4}"/>
    <cellStyle name="20% - Énfasis3 2 5 3 2 6" xfId="32585" xr:uid="{D4EEBF01-B647-4C25-B413-2704753F414F}"/>
    <cellStyle name="20% - Énfasis3 2 5 3 3" xfId="2666" xr:uid="{C9AC3729-A14C-4867-8A4F-77EA69E0EBA8}"/>
    <cellStyle name="20% - Énfasis3 2 5 3 3 2" xfId="6526" xr:uid="{A41683DF-AAFB-43A7-BBC0-6A92A7921C9F}"/>
    <cellStyle name="20% - Énfasis3 2 5 3 3 2 2" xfId="14247" xr:uid="{F987596B-3102-4CC7-BEC0-6A0EDFE41799}"/>
    <cellStyle name="20% - Énfasis3 2 5 3 3 2 2 2" xfId="29689" xr:uid="{30D0EBE2-CEFE-4AD3-BEFE-481FEC42D999}"/>
    <cellStyle name="20% - Énfasis3 2 5 3 3 2 2 2 2" xfId="60573" xr:uid="{54B1F98B-9717-4BC2-9866-B78E39DB6947}"/>
    <cellStyle name="20% - Énfasis3 2 5 3 3 2 2 3" xfId="45131" xr:uid="{AABBEF5F-BB6A-4049-B440-A655C18D9686}"/>
    <cellStyle name="20% - Énfasis3 2 5 3 3 2 3" xfId="21968" xr:uid="{B03D5718-A4C2-4CB6-B021-118CC3BBFF9E}"/>
    <cellStyle name="20% - Énfasis3 2 5 3 3 2 3 2" xfId="52852" xr:uid="{11E9F511-CAF6-436D-A06E-32B0EC0CA694}"/>
    <cellStyle name="20% - Énfasis3 2 5 3 3 2 4" xfId="37410" xr:uid="{47CB37A8-2947-4D5A-8098-03FCFA884CF1}"/>
    <cellStyle name="20% - Énfasis3 2 5 3 3 3" xfId="10387" xr:uid="{54ECC91B-489B-470C-8EC3-5D807E90324E}"/>
    <cellStyle name="20% - Énfasis3 2 5 3 3 3 2" xfId="25829" xr:uid="{E7EC01D7-22A1-45A7-A6CF-DF887C537038}"/>
    <cellStyle name="20% - Énfasis3 2 5 3 3 3 2 2" xfId="56713" xr:uid="{C2A7558B-B649-41F4-ADA6-9CC44142A6E5}"/>
    <cellStyle name="20% - Énfasis3 2 5 3 3 3 3" xfId="41271" xr:uid="{D073802B-DA12-4C80-8F9B-EB275A1FC42C}"/>
    <cellStyle name="20% - Énfasis3 2 5 3 3 4" xfId="18108" xr:uid="{E8B51D78-08E2-4F16-A934-8202FD2AD0A8}"/>
    <cellStyle name="20% - Énfasis3 2 5 3 3 4 2" xfId="48992" xr:uid="{ED6A9EFE-9157-4DE7-83E1-7BED79D8AC5D}"/>
    <cellStyle name="20% - Énfasis3 2 5 3 3 5" xfId="33550" xr:uid="{7F7C0F11-3052-43F3-9E1E-AC3809765BC7}"/>
    <cellStyle name="20% - Énfasis3 2 5 3 4" xfId="4596" xr:uid="{3E450720-6627-49C8-BBAA-5D0CA65D1726}"/>
    <cellStyle name="20% - Énfasis3 2 5 3 4 2" xfId="12317" xr:uid="{0A062DB5-E8CE-4BEC-9D7C-C6FEFB8CF3BB}"/>
    <cellStyle name="20% - Énfasis3 2 5 3 4 2 2" xfId="27759" xr:uid="{2AA3FDF8-4F91-41C8-9ACB-E558B1B2728A}"/>
    <cellStyle name="20% - Énfasis3 2 5 3 4 2 2 2" xfId="58643" xr:uid="{5C1DC80A-31CE-4E6E-92DA-D0D6A84A1B1F}"/>
    <cellStyle name="20% - Énfasis3 2 5 3 4 2 3" xfId="43201" xr:uid="{02D4AFF1-3CCF-4897-A82C-821001A348B5}"/>
    <cellStyle name="20% - Énfasis3 2 5 3 4 3" xfId="20038" xr:uid="{F386C2FB-B72B-418D-81C9-59CA26EF5E1E}"/>
    <cellStyle name="20% - Énfasis3 2 5 3 4 3 2" xfId="50922" xr:uid="{FB0D6177-0285-4113-B0FE-35D25D7B57EF}"/>
    <cellStyle name="20% - Énfasis3 2 5 3 4 4" xfId="35480" xr:uid="{BB286B87-0009-4F81-ADE0-1A9DAE3109D5}"/>
    <cellStyle name="20% - Énfasis3 2 5 3 5" xfId="8457" xr:uid="{C7841628-E030-48C8-807C-8B4C231202EE}"/>
    <cellStyle name="20% - Énfasis3 2 5 3 5 2" xfId="23899" xr:uid="{D20565C5-F14C-461B-98B8-4D1F3EB24B87}"/>
    <cellStyle name="20% - Énfasis3 2 5 3 5 2 2" xfId="54783" xr:uid="{D486262C-3255-4978-A127-0085F2A068D5}"/>
    <cellStyle name="20% - Énfasis3 2 5 3 5 3" xfId="39341" xr:uid="{E99C3BAD-0131-49EB-AF73-438F35138C4F}"/>
    <cellStyle name="20% - Énfasis3 2 5 3 6" xfId="16178" xr:uid="{30ADD70F-CBFA-42DB-B7F4-F76204F08701}"/>
    <cellStyle name="20% - Énfasis3 2 5 3 6 2" xfId="47062" xr:uid="{6A2B595C-D681-474E-B2AF-933CCE9D979E}"/>
    <cellStyle name="20% - Énfasis3 2 5 3 7" xfId="31620" xr:uid="{C762CDDD-70DB-427D-92C1-01AD09F50636}"/>
    <cellStyle name="20% - Énfasis3 2 5 4" xfId="1218" xr:uid="{3AB160C2-4CD3-49CD-88CF-D764FF302C7D}"/>
    <cellStyle name="20% - Énfasis3 2 5 4 2" xfId="3148" xr:uid="{965A9D56-C829-490C-A013-6F74278AD490}"/>
    <cellStyle name="20% - Énfasis3 2 5 4 2 2" xfId="7008" xr:uid="{EDB184C5-6613-4C67-AC1B-71F70C83DE0E}"/>
    <cellStyle name="20% - Énfasis3 2 5 4 2 2 2" xfId="14729" xr:uid="{6CFCCFC6-0B57-4C22-8939-2AB233BE4078}"/>
    <cellStyle name="20% - Énfasis3 2 5 4 2 2 2 2" xfId="30171" xr:uid="{EB3E1501-ECD9-445A-A6C6-3ADC92A22AAA}"/>
    <cellStyle name="20% - Énfasis3 2 5 4 2 2 2 2 2" xfId="61055" xr:uid="{223BA0AE-8EEA-4C54-9276-5EA953199629}"/>
    <cellStyle name="20% - Énfasis3 2 5 4 2 2 2 3" xfId="45613" xr:uid="{55C02E85-0AF6-467C-887B-2938E2E762B7}"/>
    <cellStyle name="20% - Énfasis3 2 5 4 2 2 3" xfId="22450" xr:uid="{720CEC66-2B41-4112-A6F9-7D3A060D01CA}"/>
    <cellStyle name="20% - Énfasis3 2 5 4 2 2 3 2" xfId="53334" xr:uid="{46D2F3A0-96F1-4CB9-ACB4-A5D113199209}"/>
    <cellStyle name="20% - Énfasis3 2 5 4 2 2 4" xfId="37892" xr:uid="{8DA9B23E-63D8-429E-980A-146280E64551}"/>
    <cellStyle name="20% - Énfasis3 2 5 4 2 3" xfId="10869" xr:uid="{0FDC60A0-B06E-4FA7-B1D9-D9CEF170C41B}"/>
    <cellStyle name="20% - Énfasis3 2 5 4 2 3 2" xfId="26311" xr:uid="{446F4A53-8374-4B60-BF1D-3558FC83410F}"/>
    <cellStyle name="20% - Énfasis3 2 5 4 2 3 2 2" xfId="57195" xr:uid="{9D3B93CB-CC75-472C-A5F0-6751CC81BDC3}"/>
    <cellStyle name="20% - Énfasis3 2 5 4 2 3 3" xfId="41753" xr:uid="{BC82F837-324F-4043-8767-1777341C53A0}"/>
    <cellStyle name="20% - Énfasis3 2 5 4 2 4" xfId="18590" xr:uid="{34013546-1C4F-466D-BD82-A18992556ED3}"/>
    <cellStyle name="20% - Énfasis3 2 5 4 2 4 2" xfId="49474" xr:uid="{D99973AC-48A0-4B92-9748-98994A92D1CF}"/>
    <cellStyle name="20% - Énfasis3 2 5 4 2 5" xfId="34032" xr:uid="{4539D942-FBF1-46DE-B061-5215C4C1903F}"/>
    <cellStyle name="20% - Énfasis3 2 5 4 3" xfId="5078" xr:uid="{13D525AF-8B44-45EC-BADD-DE4C3889EE07}"/>
    <cellStyle name="20% - Énfasis3 2 5 4 3 2" xfId="12799" xr:uid="{B860409D-EA01-4A80-9D5A-9C19D9AEF195}"/>
    <cellStyle name="20% - Énfasis3 2 5 4 3 2 2" xfId="28241" xr:uid="{675F63CF-24EA-43C0-B1F4-7DD52C6FEC82}"/>
    <cellStyle name="20% - Énfasis3 2 5 4 3 2 2 2" xfId="59125" xr:uid="{C7E39F4B-19E0-4A9C-A587-7FDEDEC10A0A}"/>
    <cellStyle name="20% - Énfasis3 2 5 4 3 2 3" xfId="43683" xr:uid="{D654CF95-649C-49C9-9497-C0703800F94F}"/>
    <cellStyle name="20% - Énfasis3 2 5 4 3 3" xfId="20520" xr:uid="{954C511A-F86B-487B-8D4F-5AA0C3C26E30}"/>
    <cellStyle name="20% - Énfasis3 2 5 4 3 3 2" xfId="51404" xr:uid="{36107B25-3D6D-4DE3-8F85-C2D41BCB7EA7}"/>
    <cellStyle name="20% - Énfasis3 2 5 4 3 4" xfId="35962" xr:uid="{73CEE49A-0AD6-40BE-803D-7658C16A076C}"/>
    <cellStyle name="20% - Énfasis3 2 5 4 4" xfId="8939" xr:uid="{F490D33C-FFF9-42C6-90A7-8D6805DA80FC}"/>
    <cellStyle name="20% - Énfasis3 2 5 4 4 2" xfId="24381" xr:uid="{199054CB-7BC8-47BF-B406-5E4225AAB7F5}"/>
    <cellStyle name="20% - Énfasis3 2 5 4 4 2 2" xfId="55265" xr:uid="{934A7622-8160-43DF-B75F-1457B05C054F}"/>
    <cellStyle name="20% - Énfasis3 2 5 4 4 3" xfId="39823" xr:uid="{C433CD7A-39A1-42FD-88DC-FC01220B6950}"/>
    <cellStyle name="20% - Énfasis3 2 5 4 5" xfId="16660" xr:uid="{4DB370B2-2CD5-4FC3-9D49-0F5660962391}"/>
    <cellStyle name="20% - Énfasis3 2 5 4 5 2" xfId="47544" xr:uid="{2215BC04-B394-421B-B9BA-CAAE4AF3E7E7}"/>
    <cellStyle name="20% - Énfasis3 2 5 4 6" xfId="32102" xr:uid="{8B17067A-BCA9-4084-94C1-8FADFC8DB042}"/>
    <cellStyle name="20% - Énfasis3 2 5 5" xfId="2183" xr:uid="{0524C7F1-F837-47D7-B462-7AC10C98B501}"/>
    <cellStyle name="20% - Énfasis3 2 5 5 2" xfId="6043" xr:uid="{0D0E15B2-A492-4DC9-8F2B-C8D35C9E21B8}"/>
    <cellStyle name="20% - Énfasis3 2 5 5 2 2" xfId="13764" xr:uid="{A6C4118E-BE7E-426F-BB32-135CDA05BE7A}"/>
    <cellStyle name="20% - Énfasis3 2 5 5 2 2 2" xfId="29206" xr:uid="{2C247DBD-DA8A-4806-8042-9986162517C1}"/>
    <cellStyle name="20% - Énfasis3 2 5 5 2 2 2 2" xfId="60090" xr:uid="{7525E513-A0B5-43AC-A302-36B2466D09F3}"/>
    <cellStyle name="20% - Énfasis3 2 5 5 2 2 3" xfId="44648" xr:uid="{5396723D-9809-4FCB-85E6-6DD66812CEE9}"/>
    <cellStyle name="20% - Énfasis3 2 5 5 2 3" xfId="21485" xr:uid="{FE097156-6B69-4857-BA87-3E5596D06E58}"/>
    <cellStyle name="20% - Énfasis3 2 5 5 2 3 2" xfId="52369" xr:uid="{4D4D5CE5-5388-4935-B9D7-BAAF224984B2}"/>
    <cellStyle name="20% - Énfasis3 2 5 5 2 4" xfId="36927" xr:uid="{D9F38BF9-A96D-42A9-954E-50EFF5010ED4}"/>
    <cellStyle name="20% - Énfasis3 2 5 5 3" xfId="9904" xr:uid="{618F81DA-FBE7-42E7-9CCA-8F8DA85963A8}"/>
    <cellStyle name="20% - Énfasis3 2 5 5 3 2" xfId="25346" xr:uid="{DC84F40A-48BD-4C62-B1D7-CF08A3106BBA}"/>
    <cellStyle name="20% - Énfasis3 2 5 5 3 2 2" xfId="56230" xr:uid="{0A5E118C-65F9-4DE4-A99D-F7622D2DBA3B}"/>
    <cellStyle name="20% - Énfasis3 2 5 5 3 3" xfId="40788" xr:uid="{587A118D-4B9C-44E2-A99B-35305D96C51B}"/>
    <cellStyle name="20% - Énfasis3 2 5 5 4" xfId="17625" xr:uid="{43927150-EE39-4B73-94CD-A3BFDE9C4211}"/>
    <cellStyle name="20% - Énfasis3 2 5 5 4 2" xfId="48509" xr:uid="{065FC5D2-8EDF-4F47-924D-586B1B1249CE}"/>
    <cellStyle name="20% - Énfasis3 2 5 5 5" xfId="33067" xr:uid="{CE72CFD6-C8EB-4B37-8CAC-76015D2CF17A}"/>
    <cellStyle name="20% - Énfasis3 2 5 6" xfId="4113" xr:uid="{C54365B0-DE9A-408A-A0A2-102FA002F226}"/>
    <cellStyle name="20% - Énfasis3 2 5 6 2" xfId="11834" xr:uid="{53F0C7E5-3967-4188-BB87-5B71E519CF6C}"/>
    <cellStyle name="20% - Énfasis3 2 5 6 2 2" xfId="27276" xr:uid="{49A9D678-4F5A-4A72-9AA8-43A03E6A8D46}"/>
    <cellStyle name="20% - Énfasis3 2 5 6 2 2 2" xfId="58160" xr:uid="{694DD3CB-4266-4E47-B193-D66DAE660F3D}"/>
    <cellStyle name="20% - Énfasis3 2 5 6 2 3" xfId="42718" xr:uid="{985327FC-C917-4804-81D3-5A0216DD5E69}"/>
    <cellStyle name="20% - Énfasis3 2 5 6 3" xfId="19555" xr:uid="{0BE042FB-BA45-4BC6-812A-FF700419F8C0}"/>
    <cellStyle name="20% - Énfasis3 2 5 6 3 2" xfId="50439" xr:uid="{1C3776AB-1CEC-4604-92CA-CB4DABAA99F0}"/>
    <cellStyle name="20% - Énfasis3 2 5 6 4" xfId="34997" xr:uid="{3E7944A7-4BD0-415A-97B0-47DBD0B3FBB0}"/>
    <cellStyle name="20% - Énfasis3 2 5 7" xfId="7974" xr:uid="{23B07292-D038-4BC8-9A36-A84FDD1CC062}"/>
    <cellStyle name="20% - Énfasis3 2 5 7 2" xfId="23416" xr:uid="{AA3EF90F-5596-4EFA-80AC-E23272029628}"/>
    <cellStyle name="20% - Énfasis3 2 5 7 2 2" xfId="54300" xr:uid="{5CA7AFDB-1198-4DD7-8EBE-ACAC3BD14F2A}"/>
    <cellStyle name="20% - Énfasis3 2 5 7 3" xfId="38858" xr:uid="{BA4AB034-00A2-4656-A2EB-8F90FD8BB122}"/>
    <cellStyle name="20% - Énfasis3 2 5 8" xfId="15695" xr:uid="{BD7F088D-BEE9-4286-85B6-D29A2C9BFB23}"/>
    <cellStyle name="20% - Énfasis3 2 5 8 2" xfId="46579" xr:uid="{02591296-DFB7-44A9-979C-E9B0B5FD877A}"/>
    <cellStyle name="20% - Énfasis3 2 5 9" xfId="31137" xr:uid="{82BC518E-251B-4522-8537-A41240CAFFAF}"/>
    <cellStyle name="20% - Énfasis3 2 6" xfId="383" xr:uid="{A47B4594-AEA5-4D07-8349-7FED3404336E}"/>
    <cellStyle name="20% - Énfasis3 2 6 2" xfId="867" xr:uid="{07D00EE3-EDA3-4D56-9589-17C62153D91E}"/>
    <cellStyle name="20% - Énfasis3 2 6 2 2" xfId="1832" xr:uid="{934BB118-5C43-48D1-8692-09E936286850}"/>
    <cellStyle name="20% - Énfasis3 2 6 2 2 2" xfId="3762" xr:uid="{B0E2856D-BFA5-44E7-B786-2C5368993F17}"/>
    <cellStyle name="20% - Énfasis3 2 6 2 2 2 2" xfId="7622" xr:uid="{6F40E112-947E-4A74-809C-0EA3D2118F67}"/>
    <cellStyle name="20% - Énfasis3 2 6 2 2 2 2 2" xfId="15343" xr:uid="{6D1EA86B-70FC-443C-BB2A-C2C1BC83CD44}"/>
    <cellStyle name="20% - Énfasis3 2 6 2 2 2 2 2 2" xfId="30785" xr:uid="{07F22420-B103-4C20-80A5-E4667CD24B91}"/>
    <cellStyle name="20% - Énfasis3 2 6 2 2 2 2 2 2 2" xfId="61669" xr:uid="{79477247-6D32-47DC-95A4-9601F0735DF9}"/>
    <cellStyle name="20% - Énfasis3 2 6 2 2 2 2 2 3" xfId="46227" xr:uid="{DC3F88AC-B992-49AD-B369-979C6E7A4325}"/>
    <cellStyle name="20% - Énfasis3 2 6 2 2 2 2 3" xfId="23064" xr:uid="{C720ECB4-C49F-4CD7-98D2-0C456EA92EF8}"/>
    <cellStyle name="20% - Énfasis3 2 6 2 2 2 2 3 2" xfId="53948" xr:uid="{CBFB5D83-AC8D-44CE-961E-7813CF943298}"/>
    <cellStyle name="20% - Énfasis3 2 6 2 2 2 2 4" xfId="38506" xr:uid="{5F1FF8F7-9902-46EC-9370-40E4E3A3414D}"/>
    <cellStyle name="20% - Énfasis3 2 6 2 2 2 3" xfId="11483" xr:uid="{2E5556F8-11A9-470D-A35F-909A6E39F7D6}"/>
    <cellStyle name="20% - Énfasis3 2 6 2 2 2 3 2" xfId="26925" xr:uid="{D22F5ABE-85F8-4199-86E3-6F1F85B41C5A}"/>
    <cellStyle name="20% - Énfasis3 2 6 2 2 2 3 2 2" xfId="57809" xr:uid="{33A29523-555F-4FA2-B5DD-0B849BD158F2}"/>
    <cellStyle name="20% - Énfasis3 2 6 2 2 2 3 3" xfId="42367" xr:uid="{5B1D1603-CEDB-4978-95EF-7B7A566A0AE1}"/>
    <cellStyle name="20% - Énfasis3 2 6 2 2 2 4" xfId="19204" xr:uid="{0F59C478-99D3-4F84-89A2-2B9F675A46B4}"/>
    <cellStyle name="20% - Énfasis3 2 6 2 2 2 4 2" xfId="50088" xr:uid="{5D39042D-D1B9-4D34-88E0-61D124F8D239}"/>
    <cellStyle name="20% - Énfasis3 2 6 2 2 2 5" xfId="34646" xr:uid="{0B0AA9C4-5AF2-4F70-8FF4-15631FFD2F7B}"/>
    <cellStyle name="20% - Énfasis3 2 6 2 2 3" xfId="5692" xr:uid="{D73940F9-1E3E-480F-8192-E7F76ECE943C}"/>
    <cellStyle name="20% - Énfasis3 2 6 2 2 3 2" xfId="13413" xr:uid="{72F599A8-445A-4C35-9ECA-05278FBB1934}"/>
    <cellStyle name="20% - Énfasis3 2 6 2 2 3 2 2" xfId="28855" xr:uid="{51D7744C-9A3D-4385-8DA8-3193D02A7D90}"/>
    <cellStyle name="20% - Énfasis3 2 6 2 2 3 2 2 2" xfId="59739" xr:uid="{EA40F712-124B-4595-B05D-A64527BB29F2}"/>
    <cellStyle name="20% - Énfasis3 2 6 2 2 3 2 3" xfId="44297" xr:uid="{294662B6-A4BE-40FE-8A8A-5266E607D1BF}"/>
    <cellStyle name="20% - Énfasis3 2 6 2 2 3 3" xfId="21134" xr:uid="{27310495-8FB5-4D0F-A6F8-571D6F68B519}"/>
    <cellStyle name="20% - Énfasis3 2 6 2 2 3 3 2" xfId="52018" xr:uid="{9A64C3AC-A37F-40DB-B308-7BB096B851AE}"/>
    <cellStyle name="20% - Énfasis3 2 6 2 2 3 4" xfId="36576" xr:uid="{D179A768-2DBD-4194-A791-12B0FA679B61}"/>
    <cellStyle name="20% - Énfasis3 2 6 2 2 4" xfId="9553" xr:uid="{93CF1D16-D7EE-4A00-92AE-50F3E1B2C3B3}"/>
    <cellStyle name="20% - Énfasis3 2 6 2 2 4 2" xfId="24995" xr:uid="{61C419F9-AB68-4E50-95B2-A4DFD75F623A}"/>
    <cellStyle name="20% - Énfasis3 2 6 2 2 4 2 2" xfId="55879" xr:uid="{BBB01519-F980-4F7E-B82F-925B5A52B71E}"/>
    <cellStyle name="20% - Énfasis3 2 6 2 2 4 3" xfId="40437" xr:uid="{4D1D78AC-248F-482B-A1D2-01DF57419161}"/>
    <cellStyle name="20% - Énfasis3 2 6 2 2 5" xfId="17274" xr:uid="{AC42E9AA-AF46-4268-8436-47DE2BC51BA9}"/>
    <cellStyle name="20% - Énfasis3 2 6 2 2 5 2" xfId="48158" xr:uid="{2D6E5AAC-4227-4B26-B558-843E394C59DE}"/>
    <cellStyle name="20% - Énfasis3 2 6 2 2 6" xfId="32716" xr:uid="{2224463A-C95E-4EA9-AFC3-8ECC440F8E37}"/>
    <cellStyle name="20% - Énfasis3 2 6 2 3" xfId="2797" xr:uid="{65049ABD-D73C-4573-A32F-DAF6DF68B3BF}"/>
    <cellStyle name="20% - Énfasis3 2 6 2 3 2" xfId="6657" xr:uid="{5B246A95-F37F-4180-8494-D1642503A879}"/>
    <cellStyle name="20% - Énfasis3 2 6 2 3 2 2" xfId="14378" xr:uid="{14BE69B5-C401-4658-9ED0-917173928586}"/>
    <cellStyle name="20% - Énfasis3 2 6 2 3 2 2 2" xfId="29820" xr:uid="{80AC6186-89D6-4F08-9875-CE4AFB38C77A}"/>
    <cellStyle name="20% - Énfasis3 2 6 2 3 2 2 2 2" xfId="60704" xr:uid="{4EAC65E9-35AD-42EE-B93B-AEE655F5AAC6}"/>
    <cellStyle name="20% - Énfasis3 2 6 2 3 2 2 3" xfId="45262" xr:uid="{25EACF23-BC7B-425C-9411-76E2B622C880}"/>
    <cellStyle name="20% - Énfasis3 2 6 2 3 2 3" xfId="22099" xr:uid="{42679833-BE7A-4C68-9B53-9032FD1A1CBC}"/>
    <cellStyle name="20% - Énfasis3 2 6 2 3 2 3 2" xfId="52983" xr:uid="{44D8646D-9FFB-484B-9058-19A78070626D}"/>
    <cellStyle name="20% - Énfasis3 2 6 2 3 2 4" xfId="37541" xr:uid="{714D6FC6-D0C1-4275-89CA-6B82CE62A8F6}"/>
    <cellStyle name="20% - Énfasis3 2 6 2 3 3" xfId="10518" xr:uid="{8A3D1A00-5D02-4286-A273-BCA6585E3CB3}"/>
    <cellStyle name="20% - Énfasis3 2 6 2 3 3 2" xfId="25960" xr:uid="{3583B4F6-51AA-4C16-8C98-A1B0C9E3A612}"/>
    <cellStyle name="20% - Énfasis3 2 6 2 3 3 2 2" xfId="56844" xr:uid="{39A39326-3F9F-455E-AC9E-E2097535BD41}"/>
    <cellStyle name="20% - Énfasis3 2 6 2 3 3 3" xfId="41402" xr:uid="{17D50F29-E242-4865-962F-0800C0568B5D}"/>
    <cellStyle name="20% - Énfasis3 2 6 2 3 4" xfId="18239" xr:uid="{5C3328D9-913F-4667-A005-6CE046F6FF06}"/>
    <cellStyle name="20% - Énfasis3 2 6 2 3 4 2" xfId="49123" xr:uid="{82AFDD59-3B55-4BBB-AF45-F93B7513211C}"/>
    <cellStyle name="20% - Énfasis3 2 6 2 3 5" xfId="33681" xr:uid="{F67CBA09-1DA3-4DD9-9F32-24D906D59703}"/>
    <cellStyle name="20% - Énfasis3 2 6 2 4" xfId="4727" xr:uid="{CF00CFED-1766-4E55-820D-EB94716D4D19}"/>
    <cellStyle name="20% - Énfasis3 2 6 2 4 2" xfId="12448" xr:uid="{41C3C5C8-0F72-47CF-83CD-E09BFAEC5F2D}"/>
    <cellStyle name="20% - Énfasis3 2 6 2 4 2 2" xfId="27890" xr:uid="{90EE1A26-F647-4095-BCA6-6DB9CE60A21A}"/>
    <cellStyle name="20% - Énfasis3 2 6 2 4 2 2 2" xfId="58774" xr:uid="{22A48D96-FA8F-4C63-893F-23D3C0E3C87E}"/>
    <cellStyle name="20% - Énfasis3 2 6 2 4 2 3" xfId="43332" xr:uid="{42C972AD-55C6-46C4-8C10-94DE66F599A4}"/>
    <cellStyle name="20% - Énfasis3 2 6 2 4 3" xfId="20169" xr:uid="{E746E1FB-02D6-4662-B9B6-BC32CF8DAFDB}"/>
    <cellStyle name="20% - Énfasis3 2 6 2 4 3 2" xfId="51053" xr:uid="{DC449ABA-7A3F-405B-BA19-E3B32A691B14}"/>
    <cellStyle name="20% - Énfasis3 2 6 2 4 4" xfId="35611" xr:uid="{EF238048-A8F4-4195-B8EE-DD52AFF50F32}"/>
    <cellStyle name="20% - Énfasis3 2 6 2 5" xfId="8588" xr:uid="{AD26913A-2B86-4852-AE5F-B8A869AB4CD9}"/>
    <cellStyle name="20% - Énfasis3 2 6 2 5 2" xfId="24030" xr:uid="{39A195F7-E567-4DAE-A17F-77582B7A3A83}"/>
    <cellStyle name="20% - Énfasis3 2 6 2 5 2 2" xfId="54914" xr:uid="{17FF34FB-953D-47A7-8C47-1840AF8CC165}"/>
    <cellStyle name="20% - Énfasis3 2 6 2 5 3" xfId="39472" xr:uid="{A1EDAC75-7BDE-47DC-8930-94A672F86D4A}"/>
    <cellStyle name="20% - Énfasis3 2 6 2 6" xfId="16309" xr:uid="{86385D1D-02D1-4622-B7FA-BEA83B40BEEC}"/>
    <cellStyle name="20% - Énfasis3 2 6 2 6 2" xfId="47193" xr:uid="{0F8B4F7B-E724-428B-BE75-3E0048B3B528}"/>
    <cellStyle name="20% - Énfasis3 2 6 2 7" xfId="31751" xr:uid="{ED4847E8-6EEA-43EF-93DB-78A318E6B853}"/>
    <cellStyle name="20% - Énfasis3 2 6 3" xfId="1349" xr:uid="{9C2EAC23-7C22-4567-87EC-DCFDD7010B55}"/>
    <cellStyle name="20% - Énfasis3 2 6 3 2" xfId="3279" xr:uid="{3059DB35-B5AC-44D7-B18B-3A33C8E983D6}"/>
    <cellStyle name="20% - Énfasis3 2 6 3 2 2" xfId="7139" xr:uid="{D5E19F1B-609B-41A7-92FD-A6E8F8A4DE69}"/>
    <cellStyle name="20% - Énfasis3 2 6 3 2 2 2" xfId="14860" xr:uid="{34F7DC62-4788-43E4-B916-61B970D240E1}"/>
    <cellStyle name="20% - Énfasis3 2 6 3 2 2 2 2" xfId="30302" xr:uid="{834DDC1B-3B8B-4551-8886-2734C5123165}"/>
    <cellStyle name="20% - Énfasis3 2 6 3 2 2 2 2 2" xfId="61186" xr:uid="{B3DC88BF-269C-4751-ACFD-BEEB5F9C4A74}"/>
    <cellStyle name="20% - Énfasis3 2 6 3 2 2 2 3" xfId="45744" xr:uid="{4275289C-CF4F-4E4E-9C70-3F5A78AD3B80}"/>
    <cellStyle name="20% - Énfasis3 2 6 3 2 2 3" xfId="22581" xr:uid="{30F2C668-EDB0-47B7-AC66-A7439FBECA2B}"/>
    <cellStyle name="20% - Énfasis3 2 6 3 2 2 3 2" xfId="53465" xr:uid="{A165257F-EAFF-4819-8B88-3505601139A4}"/>
    <cellStyle name="20% - Énfasis3 2 6 3 2 2 4" xfId="38023" xr:uid="{8C699C0A-1820-48E6-A818-BBE31AC0509C}"/>
    <cellStyle name="20% - Énfasis3 2 6 3 2 3" xfId="11000" xr:uid="{8F90B330-1E3F-4A34-B440-5267A042731D}"/>
    <cellStyle name="20% - Énfasis3 2 6 3 2 3 2" xfId="26442" xr:uid="{2B2BDB81-E70E-4B82-9320-F67A2FF04AA6}"/>
    <cellStyle name="20% - Énfasis3 2 6 3 2 3 2 2" xfId="57326" xr:uid="{F6858530-B984-44BE-844A-9EC66AAB0BCC}"/>
    <cellStyle name="20% - Énfasis3 2 6 3 2 3 3" xfId="41884" xr:uid="{8C7D8BF9-B207-4513-9CA8-FE4B48F4E8AF}"/>
    <cellStyle name="20% - Énfasis3 2 6 3 2 4" xfId="18721" xr:uid="{5C49F43A-389F-426B-869A-FC61B5B6090E}"/>
    <cellStyle name="20% - Énfasis3 2 6 3 2 4 2" xfId="49605" xr:uid="{B6DC6640-1AFE-46BB-A7AF-3B7E41F8A973}"/>
    <cellStyle name="20% - Énfasis3 2 6 3 2 5" xfId="34163" xr:uid="{BB052A93-E16D-43E9-9591-ADBF2FD2B8DE}"/>
    <cellStyle name="20% - Énfasis3 2 6 3 3" xfId="5209" xr:uid="{2DFD3CBF-9B85-4B3E-BB1C-B30F5901934A}"/>
    <cellStyle name="20% - Énfasis3 2 6 3 3 2" xfId="12930" xr:uid="{228DB693-D6ED-410A-8A72-080B44C0CF05}"/>
    <cellStyle name="20% - Énfasis3 2 6 3 3 2 2" xfId="28372" xr:uid="{77F331C4-04C4-43B7-AD0A-021EB283BF67}"/>
    <cellStyle name="20% - Énfasis3 2 6 3 3 2 2 2" xfId="59256" xr:uid="{B706D34F-0252-424A-90CA-17F7A61AE29D}"/>
    <cellStyle name="20% - Énfasis3 2 6 3 3 2 3" xfId="43814" xr:uid="{8F00D37F-0A0E-44B5-8C7E-FB6D36C7B1E4}"/>
    <cellStyle name="20% - Énfasis3 2 6 3 3 3" xfId="20651" xr:uid="{D0E5E5D3-BBCF-43E1-9236-F6EA12DD5626}"/>
    <cellStyle name="20% - Énfasis3 2 6 3 3 3 2" xfId="51535" xr:uid="{3681DADE-9F54-44BF-BEF4-E816E120D5DF}"/>
    <cellStyle name="20% - Énfasis3 2 6 3 3 4" xfId="36093" xr:uid="{83ACB08E-62F0-4F8D-A008-E8F7F084CB26}"/>
    <cellStyle name="20% - Énfasis3 2 6 3 4" xfId="9070" xr:uid="{C27EC7FA-F783-4C3D-A378-569153C5BE3B}"/>
    <cellStyle name="20% - Énfasis3 2 6 3 4 2" xfId="24512" xr:uid="{67D1A364-B9FF-4163-954D-0817BDBBE5C6}"/>
    <cellStyle name="20% - Énfasis3 2 6 3 4 2 2" xfId="55396" xr:uid="{8AF86696-AD15-4476-9C19-FE92E00CB9AF}"/>
    <cellStyle name="20% - Énfasis3 2 6 3 4 3" xfId="39954" xr:uid="{92871FAE-1A28-440D-B289-001224CA0B5B}"/>
    <cellStyle name="20% - Énfasis3 2 6 3 5" xfId="16791" xr:uid="{95465D81-DD3C-4EDD-B227-DEFCA82C32BA}"/>
    <cellStyle name="20% - Énfasis3 2 6 3 5 2" xfId="47675" xr:uid="{D2C340B7-2C4A-412E-8BC8-CD5BFC0E0044}"/>
    <cellStyle name="20% - Énfasis3 2 6 3 6" xfId="32233" xr:uid="{A5C0E473-2124-42B1-AC8C-7E25A070A64F}"/>
    <cellStyle name="20% - Énfasis3 2 6 4" xfId="2314" xr:uid="{1FA03686-9BF7-4CEA-90F0-0FA1303FD4FE}"/>
    <cellStyle name="20% - Énfasis3 2 6 4 2" xfId="6174" xr:uid="{6BA61AC7-A263-4979-98DF-7A83C8EBA9AA}"/>
    <cellStyle name="20% - Énfasis3 2 6 4 2 2" xfId="13895" xr:uid="{F9AD025B-6C7B-47B5-B432-3CFB9372871C}"/>
    <cellStyle name="20% - Énfasis3 2 6 4 2 2 2" xfId="29337" xr:uid="{1D98FF9C-329A-4302-8C7A-561CE9634E76}"/>
    <cellStyle name="20% - Énfasis3 2 6 4 2 2 2 2" xfId="60221" xr:uid="{35E26F77-7BBB-415D-B433-55DCBAA3B0B4}"/>
    <cellStyle name="20% - Énfasis3 2 6 4 2 2 3" xfId="44779" xr:uid="{2366515F-8226-4B24-988C-DD119B396657}"/>
    <cellStyle name="20% - Énfasis3 2 6 4 2 3" xfId="21616" xr:uid="{C3E9FE31-50D9-4B6E-A19C-62C8A43F3EA4}"/>
    <cellStyle name="20% - Énfasis3 2 6 4 2 3 2" xfId="52500" xr:uid="{212709E7-BAD1-4D50-A950-75B6AA35D555}"/>
    <cellStyle name="20% - Énfasis3 2 6 4 2 4" xfId="37058" xr:uid="{55F90256-C4F7-4BE8-8A5F-6207C8554501}"/>
    <cellStyle name="20% - Énfasis3 2 6 4 3" xfId="10035" xr:uid="{18458108-B3C4-43A6-9F0C-AD77A85A8E2F}"/>
    <cellStyle name="20% - Énfasis3 2 6 4 3 2" xfId="25477" xr:uid="{72405470-E4C8-40F6-91E5-0CD037BFFFBB}"/>
    <cellStyle name="20% - Énfasis3 2 6 4 3 2 2" xfId="56361" xr:uid="{522D6680-244D-4B7A-85CF-9CF346C71F68}"/>
    <cellStyle name="20% - Énfasis3 2 6 4 3 3" xfId="40919" xr:uid="{E2E7AEAE-EB2D-4D7D-9E7A-ED16EC73C414}"/>
    <cellStyle name="20% - Énfasis3 2 6 4 4" xfId="17756" xr:uid="{FE904E2F-1FFD-4241-8701-62B93314D445}"/>
    <cellStyle name="20% - Énfasis3 2 6 4 4 2" xfId="48640" xr:uid="{6745B231-25DB-459D-A430-4A527BACFB96}"/>
    <cellStyle name="20% - Énfasis3 2 6 4 5" xfId="33198" xr:uid="{EABC45FA-AA8B-4AE5-9DFA-A010F045A881}"/>
    <cellStyle name="20% - Énfasis3 2 6 5" xfId="4244" xr:uid="{82BA6191-C6C5-4633-8E83-F24DA0D2C101}"/>
    <cellStyle name="20% - Énfasis3 2 6 5 2" xfId="11965" xr:uid="{45301598-F88B-4253-8017-964A6BE943C3}"/>
    <cellStyle name="20% - Énfasis3 2 6 5 2 2" xfId="27407" xr:uid="{10B1A50E-D0A1-4AEA-BC2A-8B6500101B0D}"/>
    <cellStyle name="20% - Énfasis3 2 6 5 2 2 2" xfId="58291" xr:uid="{752FACA7-4674-4F7F-A126-DDB700BA3A7C}"/>
    <cellStyle name="20% - Énfasis3 2 6 5 2 3" xfId="42849" xr:uid="{725AC645-4309-44A7-B96D-2F021788DC15}"/>
    <cellStyle name="20% - Énfasis3 2 6 5 3" xfId="19686" xr:uid="{54826BA8-A281-491A-AD8B-BC0EDCAD78DB}"/>
    <cellStyle name="20% - Énfasis3 2 6 5 3 2" xfId="50570" xr:uid="{19270EC8-B418-42F6-9244-803B14BC9562}"/>
    <cellStyle name="20% - Énfasis3 2 6 5 4" xfId="35128" xr:uid="{613150F7-0FAF-48DC-A277-4BD876D40E67}"/>
    <cellStyle name="20% - Énfasis3 2 6 6" xfId="8105" xr:uid="{965805A5-9A42-43A6-937D-0ED2D00341C0}"/>
    <cellStyle name="20% - Énfasis3 2 6 6 2" xfId="23547" xr:uid="{82EFA75C-F18B-4C36-A598-4DEF9C75932A}"/>
    <cellStyle name="20% - Énfasis3 2 6 6 2 2" xfId="54431" xr:uid="{25FBC991-B12E-4286-8A9D-EB6C6281E7F5}"/>
    <cellStyle name="20% - Énfasis3 2 6 6 3" xfId="38989" xr:uid="{CF7A79AC-25DF-4979-8074-2BD30DC392EF}"/>
    <cellStyle name="20% - Énfasis3 2 6 7" xfId="15826" xr:uid="{4E7297C4-34AA-407F-879B-63EC461BC748}"/>
    <cellStyle name="20% - Énfasis3 2 6 7 2" xfId="46710" xr:uid="{6AAD818D-29D2-4666-A7E3-BF54C6789A4E}"/>
    <cellStyle name="20% - Énfasis3 2 6 8" xfId="31268" xr:uid="{CFF89BD6-8308-4E8E-AC38-5E98091D8C6A}"/>
    <cellStyle name="20% - Énfasis3 2 7" xfId="626" xr:uid="{58B88DB5-08E1-4909-BC75-7983B7CDF396}"/>
    <cellStyle name="20% - Énfasis3 2 7 2" xfId="1591" xr:uid="{DECEF60E-846A-4A88-949E-9F042B6FA689}"/>
    <cellStyle name="20% - Énfasis3 2 7 2 2" xfId="3521" xr:uid="{28CD4470-773C-403E-92C9-ED8ADBFFFD8D}"/>
    <cellStyle name="20% - Énfasis3 2 7 2 2 2" xfId="7381" xr:uid="{BD69CB45-DCDE-41FD-BAA8-EBEE2BB6BBB0}"/>
    <cellStyle name="20% - Énfasis3 2 7 2 2 2 2" xfId="15102" xr:uid="{8FCEF792-DB68-4FCF-BA2F-98430DA37816}"/>
    <cellStyle name="20% - Énfasis3 2 7 2 2 2 2 2" xfId="30544" xr:uid="{C3B6D72D-4812-44E5-B57B-3DE767341D5D}"/>
    <cellStyle name="20% - Énfasis3 2 7 2 2 2 2 2 2" xfId="61428" xr:uid="{947FFEBD-267E-4588-BFCC-B89D08454404}"/>
    <cellStyle name="20% - Énfasis3 2 7 2 2 2 2 3" xfId="45986" xr:uid="{4A57155F-D6FC-4E20-ACB9-485BCE4627E0}"/>
    <cellStyle name="20% - Énfasis3 2 7 2 2 2 3" xfId="22823" xr:uid="{78448395-51E2-41B0-9C6D-E27EEC56F50C}"/>
    <cellStyle name="20% - Énfasis3 2 7 2 2 2 3 2" xfId="53707" xr:uid="{B283887A-C86B-42D9-B2C5-656D620A30C7}"/>
    <cellStyle name="20% - Énfasis3 2 7 2 2 2 4" xfId="38265" xr:uid="{AC20FED5-E9E7-4F50-B3CB-66131F0A92EA}"/>
    <cellStyle name="20% - Énfasis3 2 7 2 2 3" xfId="11242" xr:uid="{11A01D3A-527D-4186-88C9-A76408F76FC6}"/>
    <cellStyle name="20% - Énfasis3 2 7 2 2 3 2" xfId="26684" xr:uid="{EDD73BCC-38A5-422A-96E9-EF111AA7B95C}"/>
    <cellStyle name="20% - Énfasis3 2 7 2 2 3 2 2" xfId="57568" xr:uid="{93F1ACB5-D7A1-4CF6-85E7-46C8B1ADE4C2}"/>
    <cellStyle name="20% - Énfasis3 2 7 2 2 3 3" xfId="42126" xr:uid="{33B98C72-5C44-4627-8A75-549869CB7A83}"/>
    <cellStyle name="20% - Énfasis3 2 7 2 2 4" xfId="18963" xr:uid="{1AD784C7-C5F8-45BD-BF18-1C50D0ABBBDA}"/>
    <cellStyle name="20% - Énfasis3 2 7 2 2 4 2" xfId="49847" xr:uid="{4D89DBA5-95DF-4F22-8A87-D79075C3E4AC}"/>
    <cellStyle name="20% - Énfasis3 2 7 2 2 5" xfId="34405" xr:uid="{9932715C-0D25-41DE-B20E-DA57EBB4F47A}"/>
    <cellStyle name="20% - Énfasis3 2 7 2 3" xfId="5451" xr:uid="{7A2F0492-8955-4EED-886B-2855820E43C3}"/>
    <cellStyle name="20% - Énfasis3 2 7 2 3 2" xfId="13172" xr:uid="{602C1315-A15D-489D-B6AC-CFEB2C0AFAA5}"/>
    <cellStyle name="20% - Énfasis3 2 7 2 3 2 2" xfId="28614" xr:uid="{367B3B9B-1C12-47BE-9B4F-E3FA335445BB}"/>
    <cellStyle name="20% - Énfasis3 2 7 2 3 2 2 2" xfId="59498" xr:uid="{F9DDD736-77D4-42A4-9BDB-D203EAAABC40}"/>
    <cellStyle name="20% - Énfasis3 2 7 2 3 2 3" xfId="44056" xr:uid="{2B4493A7-C13D-4D68-8CD1-AE430FE2C756}"/>
    <cellStyle name="20% - Énfasis3 2 7 2 3 3" xfId="20893" xr:uid="{600F719A-F9A7-4C97-960B-F5791AF99750}"/>
    <cellStyle name="20% - Énfasis3 2 7 2 3 3 2" xfId="51777" xr:uid="{8C59AE31-FCF0-43BF-B826-82FB10F6DAA9}"/>
    <cellStyle name="20% - Énfasis3 2 7 2 3 4" xfId="36335" xr:uid="{7B74C96D-1222-4A12-8824-7DC981C93E0B}"/>
    <cellStyle name="20% - Énfasis3 2 7 2 4" xfId="9312" xr:uid="{4D546D83-7A08-4A2B-AF01-EDABDF3A12B9}"/>
    <cellStyle name="20% - Énfasis3 2 7 2 4 2" xfId="24754" xr:uid="{05E1B260-2C00-41D0-8757-AA24E893901B}"/>
    <cellStyle name="20% - Énfasis3 2 7 2 4 2 2" xfId="55638" xr:uid="{6EC4B299-D357-4B5F-9299-0B6E9F4C964D}"/>
    <cellStyle name="20% - Énfasis3 2 7 2 4 3" xfId="40196" xr:uid="{BA18D7B7-E566-40D6-BE91-23DB837B1D6B}"/>
    <cellStyle name="20% - Énfasis3 2 7 2 5" xfId="17033" xr:uid="{CCCFB019-E88E-46C5-A54F-D5B598751265}"/>
    <cellStyle name="20% - Énfasis3 2 7 2 5 2" xfId="47917" xr:uid="{969E486C-340C-45F9-8045-668475BC20DE}"/>
    <cellStyle name="20% - Énfasis3 2 7 2 6" xfId="32475" xr:uid="{D8206DD2-219D-4651-AF65-9E50B7471C3A}"/>
    <cellStyle name="20% - Énfasis3 2 7 3" xfId="2556" xr:uid="{3E39B2B6-2284-4D56-929B-4712F65129E2}"/>
    <cellStyle name="20% - Énfasis3 2 7 3 2" xfId="6416" xr:uid="{0E1D212E-EEF5-4918-A05D-55F2F0AF5ED6}"/>
    <cellStyle name="20% - Énfasis3 2 7 3 2 2" xfId="14137" xr:uid="{8B4F9082-6369-4C09-BF5C-332D6D59E321}"/>
    <cellStyle name="20% - Énfasis3 2 7 3 2 2 2" xfId="29579" xr:uid="{9090F504-201A-4537-A04C-177F03E71FB9}"/>
    <cellStyle name="20% - Énfasis3 2 7 3 2 2 2 2" xfId="60463" xr:uid="{57D685A4-A32B-43D3-BA31-78C9CD40144E}"/>
    <cellStyle name="20% - Énfasis3 2 7 3 2 2 3" xfId="45021" xr:uid="{773E5F3D-89E0-4F89-8DFE-C3C5E02FCFB0}"/>
    <cellStyle name="20% - Énfasis3 2 7 3 2 3" xfId="21858" xr:uid="{C9A5B464-3D3D-46B4-8D4F-98F759736D94}"/>
    <cellStyle name="20% - Énfasis3 2 7 3 2 3 2" xfId="52742" xr:uid="{EE41DAF3-56C4-40FD-92F0-945709C300F1}"/>
    <cellStyle name="20% - Énfasis3 2 7 3 2 4" xfId="37300" xr:uid="{049DF289-11D1-4769-AA6B-34425A1A9D9C}"/>
    <cellStyle name="20% - Énfasis3 2 7 3 3" xfId="10277" xr:uid="{83FE0435-4B88-4A1B-8318-54D1C5FCF0C1}"/>
    <cellStyle name="20% - Énfasis3 2 7 3 3 2" xfId="25719" xr:uid="{D385E693-EEB4-4EEF-81B4-7ACD0BD98305}"/>
    <cellStyle name="20% - Énfasis3 2 7 3 3 2 2" xfId="56603" xr:uid="{9021607F-F255-4CA6-A604-901AC09AB4C6}"/>
    <cellStyle name="20% - Énfasis3 2 7 3 3 3" xfId="41161" xr:uid="{E18D9571-DFFD-4F75-AD60-1EDE09F709F3}"/>
    <cellStyle name="20% - Énfasis3 2 7 3 4" xfId="17998" xr:uid="{04F73C1D-101B-4451-A639-BD2557CEF526}"/>
    <cellStyle name="20% - Énfasis3 2 7 3 4 2" xfId="48882" xr:uid="{5D1EF0D3-8AF0-4F1C-9B39-4FA0F07A3D60}"/>
    <cellStyle name="20% - Énfasis3 2 7 3 5" xfId="33440" xr:uid="{B4F9C57B-F6DC-4FC2-8054-E7DBE0F03FEB}"/>
    <cellStyle name="20% - Énfasis3 2 7 4" xfId="4486" xr:uid="{3DF9166C-EA0F-413C-881A-31BEF1380A81}"/>
    <cellStyle name="20% - Énfasis3 2 7 4 2" xfId="12207" xr:uid="{AB69432F-4666-47D3-B907-CF0B923B63C3}"/>
    <cellStyle name="20% - Énfasis3 2 7 4 2 2" xfId="27649" xr:uid="{87BE14B2-9777-4A90-A193-3E419360ED32}"/>
    <cellStyle name="20% - Énfasis3 2 7 4 2 2 2" xfId="58533" xr:uid="{154763C8-9131-4EA6-B811-B49674593C28}"/>
    <cellStyle name="20% - Énfasis3 2 7 4 2 3" xfId="43091" xr:uid="{50DCD0B4-E6B4-42F6-84A8-6ED4C77094B0}"/>
    <cellStyle name="20% - Énfasis3 2 7 4 3" xfId="19928" xr:uid="{CD38CE10-1459-4E67-A3C2-4827ABD5711B}"/>
    <cellStyle name="20% - Énfasis3 2 7 4 3 2" xfId="50812" xr:uid="{6FDCA39C-9229-45B2-A20F-9A7FF3595053}"/>
    <cellStyle name="20% - Énfasis3 2 7 4 4" xfId="35370" xr:uid="{64F6B3D3-92C0-4B4D-9A44-24AE4ADA927F}"/>
    <cellStyle name="20% - Énfasis3 2 7 5" xfId="8347" xr:uid="{0878C186-E892-4B19-8FCB-B2BE8709190B}"/>
    <cellStyle name="20% - Énfasis3 2 7 5 2" xfId="23789" xr:uid="{8C66BF1E-12BE-43F2-AC87-BCA365AD942C}"/>
    <cellStyle name="20% - Énfasis3 2 7 5 2 2" xfId="54673" xr:uid="{7CAEE3A2-E117-4601-9477-0045AC217F2F}"/>
    <cellStyle name="20% - Énfasis3 2 7 5 3" xfId="39231" xr:uid="{ACFC1FAF-527B-4814-8338-3203355A0C93}"/>
    <cellStyle name="20% - Énfasis3 2 7 6" xfId="16068" xr:uid="{75330547-91A1-4683-84E7-EF55866F59F9}"/>
    <cellStyle name="20% - Énfasis3 2 7 6 2" xfId="46952" xr:uid="{F970DD1F-E08A-4CEF-AD64-F0FFC13150D5}"/>
    <cellStyle name="20% - Énfasis3 2 7 7" xfId="31510" xr:uid="{94F3E8C9-914D-4BB6-BAAA-6AB75F906E9B}"/>
    <cellStyle name="20% - Énfasis3 2 8" xfId="1108" xr:uid="{34FC77A8-7759-46FA-9982-6378E69B4267}"/>
    <cellStyle name="20% - Énfasis3 2 8 2" xfId="3038" xr:uid="{8247167A-3117-4DE3-96B4-DB35914E3420}"/>
    <cellStyle name="20% - Énfasis3 2 8 2 2" xfId="6898" xr:uid="{D593676B-BA7E-48A4-B701-091AD36DEDA2}"/>
    <cellStyle name="20% - Énfasis3 2 8 2 2 2" xfId="14619" xr:uid="{FEDE5808-94BB-4166-96AC-2832C9B9B171}"/>
    <cellStyle name="20% - Énfasis3 2 8 2 2 2 2" xfId="30061" xr:uid="{D3C01B27-419F-489B-BD71-7EB4E472D51B}"/>
    <cellStyle name="20% - Énfasis3 2 8 2 2 2 2 2" xfId="60945" xr:uid="{B80D4647-0CC2-4904-B87E-8108C5037554}"/>
    <cellStyle name="20% - Énfasis3 2 8 2 2 2 3" xfId="45503" xr:uid="{688B800A-2BAF-4DDA-9A19-63C91A24EFCB}"/>
    <cellStyle name="20% - Énfasis3 2 8 2 2 3" xfId="22340" xr:uid="{F577CF39-3033-4E22-8621-0D347B7FD8D1}"/>
    <cellStyle name="20% - Énfasis3 2 8 2 2 3 2" xfId="53224" xr:uid="{DFE62A9A-2284-4015-BFBF-8C8D536BFB82}"/>
    <cellStyle name="20% - Énfasis3 2 8 2 2 4" xfId="37782" xr:uid="{75B5A4DD-D1D2-4151-BB8C-537472706A33}"/>
    <cellStyle name="20% - Énfasis3 2 8 2 3" xfId="10759" xr:uid="{CDE54D61-11B8-4DE1-A4D9-3DEDB8A31115}"/>
    <cellStyle name="20% - Énfasis3 2 8 2 3 2" xfId="26201" xr:uid="{86E0BC9B-48A0-4D36-8241-206A2A4DF6EF}"/>
    <cellStyle name="20% - Énfasis3 2 8 2 3 2 2" xfId="57085" xr:uid="{4AB1CB05-54A5-43CA-AEF0-AA49378F7325}"/>
    <cellStyle name="20% - Énfasis3 2 8 2 3 3" xfId="41643" xr:uid="{00424AFD-2C7D-463D-A705-748EABE999D6}"/>
    <cellStyle name="20% - Énfasis3 2 8 2 4" xfId="18480" xr:uid="{6BA89C2A-F3DC-4BEF-98D7-7B44224A2D9C}"/>
    <cellStyle name="20% - Énfasis3 2 8 2 4 2" xfId="49364" xr:uid="{34A6E17E-35B4-4A98-811A-0F326A4B15DC}"/>
    <cellStyle name="20% - Énfasis3 2 8 2 5" xfId="33922" xr:uid="{658F3D06-DA6C-49B6-9954-2F5370FFFA30}"/>
    <cellStyle name="20% - Énfasis3 2 8 3" xfId="4968" xr:uid="{1AC669C6-FE53-4B14-8C29-9726C6D69FD9}"/>
    <cellStyle name="20% - Énfasis3 2 8 3 2" xfId="12689" xr:uid="{98B252C0-2329-4BB3-962A-FEFF19FD1288}"/>
    <cellStyle name="20% - Énfasis3 2 8 3 2 2" xfId="28131" xr:uid="{7B40CAC3-0319-44F8-88B3-00417E326531}"/>
    <cellStyle name="20% - Énfasis3 2 8 3 2 2 2" xfId="59015" xr:uid="{E09043B1-1660-47D4-A203-1477ACB44E49}"/>
    <cellStyle name="20% - Énfasis3 2 8 3 2 3" xfId="43573" xr:uid="{44420F7E-5671-4987-84A2-92241DC15932}"/>
    <cellStyle name="20% - Énfasis3 2 8 3 3" xfId="20410" xr:uid="{AB7CA407-A45C-45CD-BE6E-E5726E768113}"/>
    <cellStyle name="20% - Énfasis3 2 8 3 3 2" xfId="51294" xr:uid="{D1165945-30CB-4C03-93DC-7E9EFCFCC87F}"/>
    <cellStyle name="20% - Énfasis3 2 8 3 4" xfId="35852" xr:uid="{5EA57122-318D-4072-8756-D8CB54BA3CB9}"/>
    <cellStyle name="20% - Énfasis3 2 8 4" xfId="8829" xr:uid="{5A0893A3-F5B7-4C66-8423-61606BF7B694}"/>
    <cellStyle name="20% - Énfasis3 2 8 4 2" xfId="24271" xr:uid="{7484EE4F-71BF-49B2-9C3F-315D97C60B3D}"/>
    <cellStyle name="20% - Énfasis3 2 8 4 2 2" xfId="55155" xr:uid="{65429A42-D5C0-4576-86BF-FB96C7D0B0F8}"/>
    <cellStyle name="20% - Énfasis3 2 8 4 3" xfId="39713" xr:uid="{3F02E3B7-19C9-4EFC-933A-B66D8F276E42}"/>
    <cellStyle name="20% - Énfasis3 2 8 5" xfId="16550" xr:uid="{1C008BDD-1FCE-4052-BC9B-8F36FF56AFE8}"/>
    <cellStyle name="20% - Énfasis3 2 8 5 2" xfId="47434" xr:uid="{496494C3-CC10-4F51-8507-FFEE6D13A0A2}"/>
    <cellStyle name="20% - Énfasis3 2 8 6" xfId="31992" xr:uid="{C1502D36-9D59-4D53-B4ED-3057F1821C8F}"/>
    <cellStyle name="20% - Énfasis3 2 9" xfId="2073" xr:uid="{D6271CBA-7104-467A-B942-537F9DAB576D}"/>
    <cellStyle name="20% - Énfasis3 2 9 2" xfId="5933" xr:uid="{D700489F-325F-47F1-B169-AC4E7BBB7A9C}"/>
    <cellStyle name="20% - Énfasis3 2 9 2 2" xfId="13654" xr:uid="{82DC0755-EFF6-481A-9C3F-0C74A59446E5}"/>
    <cellStyle name="20% - Énfasis3 2 9 2 2 2" xfId="29096" xr:uid="{003D6B67-0F6E-4515-BDA0-CE5E2FD15E92}"/>
    <cellStyle name="20% - Énfasis3 2 9 2 2 2 2" xfId="59980" xr:uid="{9655308A-CA3B-4A63-A7E7-302C9B606D90}"/>
    <cellStyle name="20% - Énfasis3 2 9 2 2 3" xfId="44538" xr:uid="{7A1B4B85-1600-4BFC-A0A0-953BB8713314}"/>
    <cellStyle name="20% - Énfasis3 2 9 2 3" xfId="21375" xr:uid="{C28F4E3A-BD6D-416C-838C-655BF93EB424}"/>
    <cellStyle name="20% - Énfasis3 2 9 2 3 2" xfId="52259" xr:uid="{829D094F-68B0-46A8-96D2-8E67C9A3E42D}"/>
    <cellStyle name="20% - Énfasis3 2 9 2 4" xfId="36817" xr:uid="{368F3EA9-081B-4765-998A-09FEBA8267EF}"/>
    <cellStyle name="20% - Énfasis3 2 9 3" xfId="9794" xr:uid="{81659A21-0C05-4402-B8F0-3CB8BF4F775E}"/>
    <cellStyle name="20% - Énfasis3 2 9 3 2" xfId="25236" xr:uid="{72C2BE01-0890-4031-82D9-747E671C4EBA}"/>
    <cellStyle name="20% - Énfasis3 2 9 3 2 2" xfId="56120" xr:uid="{C5C1CB4B-95D2-4D21-8DC2-0AAD2C264629}"/>
    <cellStyle name="20% - Énfasis3 2 9 3 3" xfId="40678" xr:uid="{56557C8B-7E8C-4A85-9460-F0643F1C0ABD}"/>
    <cellStyle name="20% - Énfasis3 2 9 4" xfId="17515" xr:uid="{7C84810B-5808-4CA8-AAC1-A263E77FB627}"/>
    <cellStyle name="20% - Énfasis3 2 9 4 2" xfId="48399" xr:uid="{95AFB857-2B4D-488F-81ED-456B9D0DAB5C}"/>
    <cellStyle name="20% - Énfasis3 2 9 5" xfId="32957" xr:uid="{9757AB1D-1CAB-4A06-8644-3F35F4B86FA9}"/>
    <cellStyle name="20% - Énfasis3 3" xfId="61977" xr:uid="{811BD733-0308-4711-87DC-F39533A92429}"/>
    <cellStyle name="20% - Énfasis4" xfId="31" builtinId="42" customBuiltin="1"/>
    <cellStyle name="20% - Énfasis4 2" xfId="70" xr:uid="{6480A9FE-F7D7-4058-A48B-2E1D9C02199E}"/>
    <cellStyle name="20% - Énfasis4 2 10" xfId="4009" xr:uid="{3244E805-2250-4ECB-A0C7-7B16C3159F53}"/>
    <cellStyle name="20% - Énfasis4 2 10 2" xfId="11730" xr:uid="{FD8FF525-8713-4C63-9A1F-775536381C79}"/>
    <cellStyle name="20% - Énfasis4 2 10 2 2" xfId="27172" xr:uid="{B83A79BE-4100-4B86-AFA4-21F9CC87537B}"/>
    <cellStyle name="20% - Énfasis4 2 10 2 2 2" xfId="58056" xr:uid="{61E7B3B2-B312-480E-9540-256837B23662}"/>
    <cellStyle name="20% - Énfasis4 2 10 2 3" xfId="42614" xr:uid="{74E8C178-67B9-499F-BAF7-BC8D26BEAFFC}"/>
    <cellStyle name="20% - Énfasis4 2 10 3" xfId="19451" xr:uid="{3F8BD301-E921-4818-B3D1-048CC6C33119}"/>
    <cellStyle name="20% - Énfasis4 2 10 3 2" xfId="50335" xr:uid="{DC64C78B-6AE6-4D9C-88D7-6565D5F8F16F}"/>
    <cellStyle name="20% - Énfasis4 2 10 4" xfId="34893" xr:uid="{9E77C08E-8FD5-488C-83BB-7FD354B1403A}"/>
    <cellStyle name="20% - Énfasis4 2 11" xfId="7870" xr:uid="{C29EBD46-31FC-4B07-84EE-D4FBC333CE56}"/>
    <cellStyle name="20% - Énfasis4 2 11 2" xfId="23312" xr:uid="{D62EE9AB-4029-4A40-9515-127572D9C91A}"/>
    <cellStyle name="20% - Énfasis4 2 11 2 2" xfId="54196" xr:uid="{46A26F65-1B04-4D83-8F02-C1FB50DE344B}"/>
    <cellStyle name="20% - Énfasis4 2 11 3" xfId="38754" xr:uid="{9AB6F309-E5A0-4A9A-8A66-1DFE2C412234}"/>
    <cellStyle name="20% - Énfasis4 2 12" xfId="15591" xr:uid="{18EF3F63-41EF-4AAE-8C64-B31C22DB66BF}"/>
    <cellStyle name="20% - Énfasis4 2 12 2" xfId="46475" xr:uid="{BFD71D1C-C20B-4254-8E0E-E4FEFDDC3B7B}"/>
    <cellStyle name="20% - Énfasis4 2 13" xfId="31033" xr:uid="{1AD1F12B-2B90-4B63-8BA5-7C8769C51A0E}"/>
    <cellStyle name="20% - Énfasis4 2 14" xfId="61905" xr:uid="{D8275082-A33F-4F1A-82FC-669B49C0C6CD}"/>
    <cellStyle name="20% - Énfasis4 2 2" xfId="71" xr:uid="{D5B8F875-A16A-4370-87B6-6CCDB5C76553}"/>
    <cellStyle name="20% - Énfasis4 2 2 10" xfId="7871" xr:uid="{85B8CF33-04B5-4EA0-90D6-CC74C3E69F2F}"/>
    <cellStyle name="20% - Énfasis4 2 2 10 2" xfId="23313" xr:uid="{D968D209-1DA1-4BC0-97E0-1392D3B9B55A}"/>
    <cellStyle name="20% - Énfasis4 2 2 10 2 2" xfId="54197" xr:uid="{D5EFD861-FCED-440C-BD70-927FFF876B38}"/>
    <cellStyle name="20% - Énfasis4 2 2 10 3" xfId="38755" xr:uid="{B9BEB197-28A6-4CE9-9480-8012172A4786}"/>
    <cellStyle name="20% - Énfasis4 2 2 11" xfId="15592" xr:uid="{AA5ABA69-EC4F-485C-ADBD-FFB6FF776331}"/>
    <cellStyle name="20% - Énfasis4 2 2 11 2" xfId="46476" xr:uid="{A0C31787-D15A-40AB-9AEA-8813C405832B}"/>
    <cellStyle name="20% - Énfasis4 2 2 12" xfId="31034" xr:uid="{8487F77F-D829-4B1F-84FF-2B1F25EB8979}"/>
    <cellStyle name="20% - Énfasis4 2 2 2" xfId="72" xr:uid="{0CEA841B-2857-4799-8DCA-EC4A9C931BD6}"/>
    <cellStyle name="20% - Énfasis4 2 2 2 10" xfId="31035" xr:uid="{72F59010-0138-4A5F-A18D-666C30B1186D}"/>
    <cellStyle name="20% - Énfasis4 2 2 2 2" xfId="312" xr:uid="{57ADA949-637F-4007-8521-EDA5029884D3}"/>
    <cellStyle name="20% - Énfasis4 2 2 2 2 2" xfId="555" xr:uid="{A11E2CFD-BCA3-4091-8522-B6804014564D}"/>
    <cellStyle name="20% - Énfasis4 2 2 2 2 2 2" xfId="1038" xr:uid="{5AA93C15-030B-4F5F-8AE1-D83599F9F3AE}"/>
    <cellStyle name="20% - Énfasis4 2 2 2 2 2 2 2" xfId="2003" xr:uid="{10ECE3D0-A5ED-484D-AB7C-5E3F6F69C578}"/>
    <cellStyle name="20% - Énfasis4 2 2 2 2 2 2 2 2" xfId="3933" xr:uid="{0E5386FC-AADD-4F37-9CAC-155A7787C346}"/>
    <cellStyle name="20% - Énfasis4 2 2 2 2 2 2 2 2 2" xfId="7793" xr:uid="{96B4102E-5824-4F16-A704-A959CA407072}"/>
    <cellStyle name="20% - Énfasis4 2 2 2 2 2 2 2 2 2 2" xfId="15514" xr:uid="{A0563DDA-2558-4C5D-9F49-A5EC42969779}"/>
    <cellStyle name="20% - Énfasis4 2 2 2 2 2 2 2 2 2 2 2" xfId="30956" xr:uid="{BD9089C9-B2B1-4FDC-A1AE-78F665C61DFB}"/>
    <cellStyle name="20% - Énfasis4 2 2 2 2 2 2 2 2 2 2 2 2" xfId="61840" xr:uid="{5E5E45A4-DEB8-406A-A8E2-F43329F8CFC7}"/>
    <cellStyle name="20% - Énfasis4 2 2 2 2 2 2 2 2 2 2 3" xfId="46398" xr:uid="{B27BB1FC-FCED-4AA7-8D45-46178451E75B}"/>
    <cellStyle name="20% - Énfasis4 2 2 2 2 2 2 2 2 2 3" xfId="23235" xr:uid="{74860796-B0CB-4810-BF95-F8610BDCE37B}"/>
    <cellStyle name="20% - Énfasis4 2 2 2 2 2 2 2 2 2 3 2" xfId="54119" xr:uid="{10251B11-133E-493D-ADFC-33A747F47097}"/>
    <cellStyle name="20% - Énfasis4 2 2 2 2 2 2 2 2 2 4" xfId="38677" xr:uid="{B775F206-B781-4AD7-B311-F3B5B5F15720}"/>
    <cellStyle name="20% - Énfasis4 2 2 2 2 2 2 2 2 3" xfId="11654" xr:uid="{0845D199-A838-434B-8AFF-3B634FD90456}"/>
    <cellStyle name="20% - Énfasis4 2 2 2 2 2 2 2 2 3 2" xfId="27096" xr:uid="{EF20E298-E059-4DBA-A90D-B4825F8BC2F0}"/>
    <cellStyle name="20% - Énfasis4 2 2 2 2 2 2 2 2 3 2 2" xfId="57980" xr:uid="{15F485B1-0039-451C-811B-871CA8FF2CB2}"/>
    <cellStyle name="20% - Énfasis4 2 2 2 2 2 2 2 2 3 3" xfId="42538" xr:uid="{2FA1E384-A804-4D5B-BB47-9A26A38B3EAA}"/>
    <cellStyle name="20% - Énfasis4 2 2 2 2 2 2 2 2 4" xfId="19375" xr:uid="{90E50EC1-51B0-43E2-965C-954C01FF798B}"/>
    <cellStyle name="20% - Énfasis4 2 2 2 2 2 2 2 2 4 2" xfId="50259" xr:uid="{74909E5F-BDFA-4C3F-A4C4-4A31F739AE30}"/>
    <cellStyle name="20% - Énfasis4 2 2 2 2 2 2 2 2 5" xfId="34817" xr:uid="{F5BBED16-742D-43B7-B960-0D281EEC913C}"/>
    <cellStyle name="20% - Énfasis4 2 2 2 2 2 2 2 3" xfId="5863" xr:uid="{D8ACDAF7-4556-4DED-BF95-864031FA2CBE}"/>
    <cellStyle name="20% - Énfasis4 2 2 2 2 2 2 2 3 2" xfId="13584" xr:uid="{71FE8614-A853-4297-AC55-1ABFD62CA3ED}"/>
    <cellStyle name="20% - Énfasis4 2 2 2 2 2 2 2 3 2 2" xfId="29026" xr:uid="{4C57F7EF-F989-4FD2-AC58-04C8BD92DA2B}"/>
    <cellStyle name="20% - Énfasis4 2 2 2 2 2 2 2 3 2 2 2" xfId="59910" xr:uid="{FB74554C-08EA-4B90-AE35-261239081BED}"/>
    <cellStyle name="20% - Énfasis4 2 2 2 2 2 2 2 3 2 3" xfId="44468" xr:uid="{DB732F2D-A150-4BFA-9B8F-3C2002221875}"/>
    <cellStyle name="20% - Énfasis4 2 2 2 2 2 2 2 3 3" xfId="21305" xr:uid="{DE77441D-6CE5-462B-A983-2A4CCEBBE0D0}"/>
    <cellStyle name="20% - Énfasis4 2 2 2 2 2 2 2 3 3 2" xfId="52189" xr:uid="{B7C4E4D0-C197-463B-A1D6-63125A13981C}"/>
    <cellStyle name="20% - Énfasis4 2 2 2 2 2 2 2 3 4" xfId="36747" xr:uid="{30FBD98E-84F2-4174-8EC4-115C5DC9F372}"/>
    <cellStyle name="20% - Énfasis4 2 2 2 2 2 2 2 4" xfId="9724" xr:uid="{B4B0F1F8-F869-44B4-89FD-55DCFE4D4CBA}"/>
    <cellStyle name="20% - Énfasis4 2 2 2 2 2 2 2 4 2" xfId="25166" xr:uid="{B79971B5-604E-4783-8717-BC3B5BFA9612}"/>
    <cellStyle name="20% - Énfasis4 2 2 2 2 2 2 2 4 2 2" xfId="56050" xr:uid="{C38BA9B2-2613-4312-8A7E-FE7EBB26385F}"/>
    <cellStyle name="20% - Énfasis4 2 2 2 2 2 2 2 4 3" xfId="40608" xr:uid="{CCFEC275-F99A-4DD0-98CF-A57206F49E1B}"/>
    <cellStyle name="20% - Énfasis4 2 2 2 2 2 2 2 5" xfId="17445" xr:uid="{5AC275F1-A86D-4236-A7C1-CED0E7751A5D}"/>
    <cellStyle name="20% - Énfasis4 2 2 2 2 2 2 2 5 2" xfId="48329" xr:uid="{97A9695D-E896-4024-AB7B-7CCB8D7A129A}"/>
    <cellStyle name="20% - Énfasis4 2 2 2 2 2 2 2 6" xfId="32887" xr:uid="{9187EC04-5577-489D-B415-EC56D617D9C8}"/>
    <cellStyle name="20% - Énfasis4 2 2 2 2 2 2 3" xfId="2968" xr:uid="{1C04889D-B67D-4551-BA9D-9C190BCCFE0E}"/>
    <cellStyle name="20% - Énfasis4 2 2 2 2 2 2 3 2" xfId="6828" xr:uid="{DD79B03A-14F9-41C0-9060-FD4C4D72E351}"/>
    <cellStyle name="20% - Énfasis4 2 2 2 2 2 2 3 2 2" xfId="14549" xr:uid="{93CC562B-DCD5-405D-A76D-B45745EF1D82}"/>
    <cellStyle name="20% - Énfasis4 2 2 2 2 2 2 3 2 2 2" xfId="29991" xr:uid="{26C0B67A-3CF5-4E47-9301-B2D59BF06F71}"/>
    <cellStyle name="20% - Énfasis4 2 2 2 2 2 2 3 2 2 2 2" xfId="60875" xr:uid="{A5F4F178-671D-4D8A-84D8-35DC6F43B903}"/>
    <cellStyle name="20% - Énfasis4 2 2 2 2 2 2 3 2 2 3" xfId="45433" xr:uid="{0373D3BB-5CE7-4C76-9960-88D3DD9277B0}"/>
    <cellStyle name="20% - Énfasis4 2 2 2 2 2 2 3 2 3" xfId="22270" xr:uid="{0DB1EACD-2B3F-4826-9156-6D8D9C11AB92}"/>
    <cellStyle name="20% - Énfasis4 2 2 2 2 2 2 3 2 3 2" xfId="53154" xr:uid="{CE410D0C-82EF-433B-ABEB-CD021ED0BB9D}"/>
    <cellStyle name="20% - Énfasis4 2 2 2 2 2 2 3 2 4" xfId="37712" xr:uid="{F4CCA57D-EB5F-479A-905B-EE7EA6CB5568}"/>
    <cellStyle name="20% - Énfasis4 2 2 2 2 2 2 3 3" xfId="10689" xr:uid="{633D2967-3542-4C63-8C64-3CD955235C16}"/>
    <cellStyle name="20% - Énfasis4 2 2 2 2 2 2 3 3 2" xfId="26131" xr:uid="{DECB6F66-1E09-436F-8831-474992C8475F}"/>
    <cellStyle name="20% - Énfasis4 2 2 2 2 2 2 3 3 2 2" xfId="57015" xr:uid="{FD00BE4F-976A-4F02-982B-066E2E0B8E32}"/>
    <cellStyle name="20% - Énfasis4 2 2 2 2 2 2 3 3 3" xfId="41573" xr:uid="{ABC5B181-463C-43C2-B1A6-742CBD4CFA79}"/>
    <cellStyle name="20% - Énfasis4 2 2 2 2 2 2 3 4" xfId="18410" xr:uid="{D702A574-0BB1-4892-9A8E-85F6AFD93D0F}"/>
    <cellStyle name="20% - Énfasis4 2 2 2 2 2 2 3 4 2" xfId="49294" xr:uid="{1E63056E-39F2-4BDE-A16E-70FA80171B39}"/>
    <cellStyle name="20% - Énfasis4 2 2 2 2 2 2 3 5" xfId="33852" xr:uid="{C441C2BC-6F0B-40C2-8AF8-AA1F8AF5472B}"/>
    <cellStyle name="20% - Énfasis4 2 2 2 2 2 2 4" xfId="4898" xr:uid="{4E84CCDD-6880-40B6-BA09-7BA608413958}"/>
    <cellStyle name="20% - Énfasis4 2 2 2 2 2 2 4 2" xfId="12619" xr:uid="{48E8B4B1-CE0F-429B-A9F2-766DDD9845B6}"/>
    <cellStyle name="20% - Énfasis4 2 2 2 2 2 2 4 2 2" xfId="28061" xr:uid="{0B46C4B8-7661-4A92-A8B7-A27A85812C7A}"/>
    <cellStyle name="20% - Énfasis4 2 2 2 2 2 2 4 2 2 2" xfId="58945" xr:uid="{604775C6-AC7E-4298-BB8D-22EA2BE0B8C1}"/>
    <cellStyle name="20% - Énfasis4 2 2 2 2 2 2 4 2 3" xfId="43503" xr:uid="{72E95A4E-4213-4E87-8A84-C4AE3A911299}"/>
    <cellStyle name="20% - Énfasis4 2 2 2 2 2 2 4 3" xfId="20340" xr:uid="{4ED86992-AA9F-47BC-8C4B-027DEC1DC513}"/>
    <cellStyle name="20% - Énfasis4 2 2 2 2 2 2 4 3 2" xfId="51224" xr:uid="{B9E2DF16-FC9B-493A-99CE-30CE8127A460}"/>
    <cellStyle name="20% - Énfasis4 2 2 2 2 2 2 4 4" xfId="35782" xr:uid="{BCA797B4-9D9F-4600-8618-9A2EEF1F51FC}"/>
    <cellStyle name="20% - Énfasis4 2 2 2 2 2 2 5" xfId="8759" xr:uid="{9DCB6F4A-1EAB-43AE-AAC9-5B0BA2273D34}"/>
    <cellStyle name="20% - Énfasis4 2 2 2 2 2 2 5 2" xfId="24201" xr:uid="{CB243259-3F90-4FAF-B340-80AB2B4C019C}"/>
    <cellStyle name="20% - Énfasis4 2 2 2 2 2 2 5 2 2" xfId="55085" xr:uid="{0F1F7180-D96A-4301-BDED-A26F85B97AC4}"/>
    <cellStyle name="20% - Énfasis4 2 2 2 2 2 2 5 3" xfId="39643" xr:uid="{637A885E-9261-48DD-9929-19B409FBF12C}"/>
    <cellStyle name="20% - Énfasis4 2 2 2 2 2 2 6" xfId="16480" xr:uid="{F5BEA90C-82C6-4B02-A5E8-E4D0DD816457}"/>
    <cellStyle name="20% - Énfasis4 2 2 2 2 2 2 6 2" xfId="47364" xr:uid="{93C144A4-4B60-43A4-A5A4-4846697EB64B}"/>
    <cellStyle name="20% - Énfasis4 2 2 2 2 2 2 7" xfId="31922" xr:uid="{967861C4-A82A-4F40-8F18-5A11502A33D6}"/>
    <cellStyle name="20% - Énfasis4 2 2 2 2 2 3" xfId="1520" xr:uid="{8BFEB4BD-0E42-4BE6-B69B-F261E5DB4D2D}"/>
    <cellStyle name="20% - Énfasis4 2 2 2 2 2 3 2" xfId="3450" xr:uid="{AAC305A2-413D-4658-A5F5-0FB034BF3E9A}"/>
    <cellStyle name="20% - Énfasis4 2 2 2 2 2 3 2 2" xfId="7310" xr:uid="{F6F6679A-012B-4B6E-95A8-C6CD691B15D3}"/>
    <cellStyle name="20% - Énfasis4 2 2 2 2 2 3 2 2 2" xfId="15031" xr:uid="{69C43624-415C-4644-899D-814D896B48F6}"/>
    <cellStyle name="20% - Énfasis4 2 2 2 2 2 3 2 2 2 2" xfId="30473" xr:uid="{A7697C49-180D-4C34-B23B-9E53185CF51C}"/>
    <cellStyle name="20% - Énfasis4 2 2 2 2 2 3 2 2 2 2 2" xfId="61357" xr:uid="{4CA7ED7A-514B-4066-A9A1-9F4479BB3417}"/>
    <cellStyle name="20% - Énfasis4 2 2 2 2 2 3 2 2 2 3" xfId="45915" xr:uid="{2528A765-35AA-4AD2-844C-E3DD50FCBF70}"/>
    <cellStyle name="20% - Énfasis4 2 2 2 2 2 3 2 2 3" xfId="22752" xr:uid="{A30F389E-695C-4FD5-BEE4-17AC29769273}"/>
    <cellStyle name="20% - Énfasis4 2 2 2 2 2 3 2 2 3 2" xfId="53636" xr:uid="{3F1A6374-09E3-43C0-87CA-23E9B3A9071B}"/>
    <cellStyle name="20% - Énfasis4 2 2 2 2 2 3 2 2 4" xfId="38194" xr:uid="{04A15BA6-146D-4AA6-8161-C8FCF9471A52}"/>
    <cellStyle name="20% - Énfasis4 2 2 2 2 2 3 2 3" xfId="11171" xr:uid="{1F0DC5D0-220C-4613-98C6-66953CF2B67B}"/>
    <cellStyle name="20% - Énfasis4 2 2 2 2 2 3 2 3 2" xfId="26613" xr:uid="{E07586A1-4C34-4759-A277-84A1AE94E95E}"/>
    <cellStyle name="20% - Énfasis4 2 2 2 2 2 3 2 3 2 2" xfId="57497" xr:uid="{08073ED9-2007-4C96-A19D-6E778AE0553E}"/>
    <cellStyle name="20% - Énfasis4 2 2 2 2 2 3 2 3 3" xfId="42055" xr:uid="{F6F75252-BA63-4B05-BF4E-AE865243D9CE}"/>
    <cellStyle name="20% - Énfasis4 2 2 2 2 2 3 2 4" xfId="18892" xr:uid="{7D612DE0-9E80-4946-BE00-BE882163CAC1}"/>
    <cellStyle name="20% - Énfasis4 2 2 2 2 2 3 2 4 2" xfId="49776" xr:uid="{3795F5CF-1E44-4A77-B216-E50A9542975C}"/>
    <cellStyle name="20% - Énfasis4 2 2 2 2 2 3 2 5" xfId="34334" xr:uid="{182C81C6-B6B6-4355-B6B4-ADE9FFDE7968}"/>
    <cellStyle name="20% - Énfasis4 2 2 2 2 2 3 3" xfId="5380" xr:uid="{11C5FC18-1AF5-4666-8495-44EBFBF48026}"/>
    <cellStyle name="20% - Énfasis4 2 2 2 2 2 3 3 2" xfId="13101" xr:uid="{F885A6C9-76BE-4FEB-AC62-FB6B59F61149}"/>
    <cellStyle name="20% - Énfasis4 2 2 2 2 2 3 3 2 2" xfId="28543" xr:uid="{2AC8D73F-BBF2-4149-AE71-88BCED2C6F91}"/>
    <cellStyle name="20% - Énfasis4 2 2 2 2 2 3 3 2 2 2" xfId="59427" xr:uid="{B7C2D213-9B86-4A1E-ADEA-24ED0B756060}"/>
    <cellStyle name="20% - Énfasis4 2 2 2 2 2 3 3 2 3" xfId="43985" xr:uid="{45508941-B242-4E4C-B876-CFD80C84A6B0}"/>
    <cellStyle name="20% - Énfasis4 2 2 2 2 2 3 3 3" xfId="20822" xr:uid="{FB9FA9EB-EB53-4B8E-90D4-B5F0A961FB53}"/>
    <cellStyle name="20% - Énfasis4 2 2 2 2 2 3 3 3 2" xfId="51706" xr:uid="{3A6EFA40-7C7C-4485-9E8F-F35AF43ED300}"/>
    <cellStyle name="20% - Énfasis4 2 2 2 2 2 3 3 4" xfId="36264" xr:uid="{D6BA224B-6287-4D4F-8C92-D62C93884D42}"/>
    <cellStyle name="20% - Énfasis4 2 2 2 2 2 3 4" xfId="9241" xr:uid="{EE80FD05-D0D3-4B1C-9BFA-7E39DB2C00CA}"/>
    <cellStyle name="20% - Énfasis4 2 2 2 2 2 3 4 2" xfId="24683" xr:uid="{BB84AF67-849D-4FC0-99FF-D59021CF3FFF}"/>
    <cellStyle name="20% - Énfasis4 2 2 2 2 2 3 4 2 2" xfId="55567" xr:uid="{5D16A872-51DF-409F-8F18-C5D134AC9FAC}"/>
    <cellStyle name="20% - Énfasis4 2 2 2 2 2 3 4 3" xfId="40125" xr:uid="{1FF54550-9BB7-473C-88A2-E041AF42A59E}"/>
    <cellStyle name="20% - Énfasis4 2 2 2 2 2 3 5" xfId="16962" xr:uid="{519C136F-AD9E-474C-BE4C-15CBE5DC7E5A}"/>
    <cellStyle name="20% - Énfasis4 2 2 2 2 2 3 5 2" xfId="47846" xr:uid="{F10EA822-9ACF-41E2-A54E-E4FB0DC7DA8A}"/>
    <cellStyle name="20% - Énfasis4 2 2 2 2 2 3 6" xfId="32404" xr:uid="{6D2B1E13-A780-4063-801C-1B4EC1333030}"/>
    <cellStyle name="20% - Énfasis4 2 2 2 2 2 4" xfId="2485" xr:uid="{989A63F5-E2DA-494E-9270-B254524718A7}"/>
    <cellStyle name="20% - Énfasis4 2 2 2 2 2 4 2" xfId="6345" xr:uid="{C2F733C3-1C1D-46C0-8B8F-B43AA005981B}"/>
    <cellStyle name="20% - Énfasis4 2 2 2 2 2 4 2 2" xfId="14066" xr:uid="{22758914-DACD-453C-9FBA-5726317D2DC5}"/>
    <cellStyle name="20% - Énfasis4 2 2 2 2 2 4 2 2 2" xfId="29508" xr:uid="{B09536E1-6FBA-4A59-8C15-A053D9066570}"/>
    <cellStyle name="20% - Énfasis4 2 2 2 2 2 4 2 2 2 2" xfId="60392" xr:uid="{2D54E135-049A-48E9-9706-A56F68BA567F}"/>
    <cellStyle name="20% - Énfasis4 2 2 2 2 2 4 2 2 3" xfId="44950" xr:uid="{26508D08-0885-421E-B000-F955A7A68CDA}"/>
    <cellStyle name="20% - Énfasis4 2 2 2 2 2 4 2 3" xfId="21787" xr:uid="{9CBFF1B7-D48B-4F72-957C-DDF9A50D91EF}"/>
    <cellStyle name="20% - Énfasis4 2 2 2 2 2 4 2 3 2" xfId="52671" xr:uid="{C1B3249C-8641-4231-86FC-F397845B43CE}"/>
    <cellStyle name="20% - Énfasis4 2 2 2 2 2 4 2 4" xfId="37229" xr:uid="{B92A67FB-D9A5-4B57-9736-392183487B34}"/>
    <cellStyle name="20% - Énfasis4 2 2 2 2 2 4 3" xfId="10206" xr:uid="{FB63A7F4-647E-4B09-90AE-71BC7F3EEA5A}"/>
    <cellStyle name="20% - Énfasis4 2 2 2 2 2 4 3 2" xfId="25648" xr:uid="{90E58931-D8CB-46AD-AC8F-AC46699B6BCA}"/>
    <cellStyle name="20% - Énfasis4 2 2 2 2 2 4 3 2 2" xfId="56532" xr:uid="{A0A861E8-0050-4182-B0DB-450D5A96809C}"/>
    <cellStyle name="20% - Énfasis4 2 2 2 2 2 4 3 3" xfId="41090" xr:uid="{66F843CC-DEB8-4379-98D7-8D2F41FF0AB6}"/>
    <cellStyle name="20% - Énfasis4 2 2 2 2 2 4 4" xfId="17927" xr:uid="{BE764AB7-CB25-46A0-8EC9-3CD8FC19886E}"/>
    <cellStyle name="20% - Énfasis4 2 2 2 2 2 4 4 2" xfId="48811" xr:uid="{6829F24C-F2F5-4EB7-8473-5C9CEE8235C5}"/>
    <cellStyle name="20% - Énfasis4 2 2 2 2 2 4 5" xfId="33369" xr:uid="{F643E4B7-BB65-4BC1-B8B0-296C5C53CD3E}"/>
    <cellStyle name="20% - Énfasis4 2 2 2 2 2 5" xfId="4415" xr:uid="{7AD6B6A9-4492-49B4-B980-9E225ABC5BF0}"/>
    <cellStyle name="20% - Énfasis4 2 2 2 2 2 5 2" xfId="12136" xr:uid="{968C1249-42AA-4E65-BFF2-11A871EF9979}"/>
    <cellStyle name="20% - Énfasis4 2 2 2 2 2 5 2 2" xfId="27578" xr:uid="{834B8BAC-1D1E-4F3B-BD2D-336613495F70}"/>
    <cellStyle name="20% - Énfasis4 2 2 2 2 2 5 2 2 2" xfId="58462" xr:uid="{7733E0B1-DE6B-4762-93BD-B441BE04DEFF}"/>
    <cellStyle name="20% - Énfasis4 2 2 2 2 2 5 2 3" xfId="43020" xr:uid="{54A54CA1-51B8-4400-A849-B23DE919C1E4}"/>
    <cellStyle name="20% - Énfasis4 2 2 2 2 2 5 3" xfId="19857" xr:uid="{8DBC32A6-5211-4884-A7D6-A72BC24463F3}"/>
    <cellStyle name="20% - Énfasis4 2 2 2 2 2 5 3 2" xfId="50741" xr:uid="{67C9B888-0975-4378-8EA4-E8109E7718CD}"/>
    <cellStyle name="20% - Énfasis4 2 2 2 2 2 5 4" xfId="35299" xr:uid="{7B9B2614-72E7-44B8-A2FF-24A214A3A9F1}"/>
    <cellStyle name="20% - Énfasis4 2 2 2 2 2 6" xfId="8276" xr:uid="{BA4F5B2E-484F-4005-8624-2750B8FB0528}"/>
    <cellStyle name="20% - Énfasis4 2 2 2 2 2 6 2" xfId="23718" xr:uid="{81801F78-14BC-449A-A3A7-A44E458E94C4}"/>
    <cellStyle name="20% - Énfasis4 2 2 2 2 2 6 2 2" xfId="54602" xr:uid="{AB58F500-3886-4978-B98D-687305354284}"/>
    <cellStyle name="20% - Énfasis4 2 2 2 2 2 6 3" xfId="39160" xr:uid="{65DA2761-0051-4FF0-8BB5-7A87C82B5BD6}"/>
    <cellStyle name="20% - Énfasis4 2 2 2 2 2 7" xfId="15997" xr:uid="{456F3A9B-5AAA-4808-9594-A84C7D7D9DF2}"/>
    <cellStyle name="20% - Énfasis4 2 2 2 2 2 7 2" xfId="46881" xr:uid="{E28EC937-96C8-466C-9337-A53F49C2A832}"/>
    <cellStyle name="20% - Énfasis4 2 2 2 2 2 8" xfId="31439" xr:uid="{BDE903D6-CB85-420F-B519-C8E17151D836}"/>
    <cellStyle name="20% - Énfasis4 2 2 2 2 3" xfId="797" xr:uid="{4323C1F9-4A20-49DC-BB52-6F14573AE102}"/>
    <cellStyle name="20% - Énfasis4 2 2 2 2 3 2" xfId="1762" xr:uid="{068E5B56-D847-4402-8F90-5CA1E8CDE5FC}"/>
    <cellStyle name="20% - Énfasis4 2 2 2 2 3 2 2" xfId="3692" xr:uid="{A76FEFCF-2293-44D7-955B-71752CE2E609}"/>
    <cellStyle name="20% - Énfasis4 2 2 2 2 3 2 2 2" xfId="7552" xr:uid="{1EDFE744-DA77-4C71-AF77-013BECA05434}"/>
    <cellStyle name="20% - Énfasis4 2 2 2 2 3 2 2 2 2" xfId="15273" xr:uid="{40D752B5-9E38-4B60-AACC-1454278E5F92}"/>
    <cellStyle name="20% - Énfasis4 2 2 2 2 3 2 2 2 2 2" xfId="30715" xr:uid="{733005D3-8DD4-400D-980A-3AE9AD0F0DBA}"/>
    <cellStyle name="20% - Énfasis4 2 2 2 2 3 2 2 2 2 2 2" xfId="61599" xr:uid="{DA175A4D-500E-4C53-96C9-EDEA2BA0876E}"/>
    <cellStyle name="20% - Énfasis4 2 2 2 2 3 2 2 2 2 3" xfId="46157" xr:uid="{5F610BFB-0F32-4254-B8CB-CD6F7407BCD4}"/>
    <cellStyle name="20% - Énfasis4 2 2 2 2 3 2 2 2 3" xfId="22994" xr:uid="{A161BA1F-4690-4F81-8296-5ECF7BF0FDDC}"/>
    <cellStyle name="20% - Énfasis4 2 2 2 2 3 2 2 2 3 2" xfId="53878" xr:uid="{D7A025E8-F3F4-4BF2-A723-118905AC979B}"/>
    <cellStyle name="20% - Énfasis4 2 2 2 2 3 2 2 2 4" xfId="38436" xr:uid="{5EFF8DDD-03FA-440D-AC58-1352DA869486}"/>
    <cellStyle name="20% - Énfasis4 2 2 2 2 3 2 2 3" xfId="11413" xr:uid="{58DBC84D-BAC8-45B5-A585-1DA3E7FA0989}"/>
    <cellStyle name="20% - Énfasis4 2 2 2 2 3 2 2 3 2" xfId="26855" xr:uid="{6C025232-6555-4401-ACF9-E3B8CC9EA290}"/>
    <cellStyle name="20% - Énfasis4 2 2 2 2 3 2 2 3 2 2" xfId="57739" xr:uid="{781CE5EA-2C64-4FF7-B624-2BE8E8792AD9}"/>
    <cellStyle name="20% - Énfasis4 2 2 2 2 3 2 2 3 3" xfId="42297" xr:uid="{135D621A-D36B-44F5-B9A3-C0E9FE36323A}"/>
    <cellStyle name="20% - Énfasis4 2 2 2 2 3 2 2 4" xfId="19134" xr:uid="{82558890-D201-4D41-A802-A51324F84846}"/>
    <cellStyle name="20% - Énfasis4 2 2 2 2 3 2 2 4 2" xfId="50018" xr:uid="{346B6BC9-7E4E-4060-9B59-43E61311D88C}"/>
    <cellStyle name="20% - Énfasis4 2 2 2 2 3 2 2 5" xfId="34576" xr:uid="{7B915F33-CCFF-432F-B8D2-AEA36AB3CD19}"/>
    <cellStyle name="20% - Énfasis4 2 2 2 2 3 2 3" xfId="5622" xr:uid="{99E093FF-0990-4D67-8A48-0FB63DCFFC44}"/>
    <cellStyle name="20% - Énfasis4 2 2 2 2 3 2 3 2" xfId="13343" xr:uid="{2953D8A1-8815-4442-9AF5-45896465FDD4}"/>
    <cellStyle name="20% - Énfasis4 2 2 2 2 3 2 3 2 2" xfId="28785" xr:uid="{52B84BD5-40D6-4A33-83DA-4511FCD775C9}"/>
    <cellStyle name="20% - Énfasis4 2 2 2 2 3 2 3 2 2 2" xfId="59669" xr:uid="{2D1F549D-A467-4901-AA1A-0DB4B94D6B27}"/>
    <cellStyle name="20% - Énfasis4 2 2 2 2 3 2 3 2 3" xfId="44227" xr:uid="{536D9489-C1F4-4C85-BBA1-8E37D46C9997}"/>
    <cellStyle name="20% - Énfasis4 2 2 2 2 3 2 3 3" xfId="21064" xr:uid="{0C0936D4-50EF-4797-8A82-38E16B072937}"/>
    <cellStyle name="20% - Énfasis4 2 2 2 2 3 2 3 3 2" xfId="51948" xr:uid="{D50EA3E3-6F88-42FB-9541-96FDF8CBE8A9}"/>
    <cellStyle name="20% - Énfasis4 2 2 2 2 3 2 3 4" xfId="36506" xr:uid="{BBE0439E-215F-4C9C-92B7-3A741FB916D8}"/>
    <cellStyle name="20% - Énfasis4 2 2 2 2 3 2 4" xfId="9483" xr:uid="{EA9A5E17-5314-40D8-93CC-975ECB64CB31}"/>
    <cellStyle name="20% - Énfasis4 2 2 2 2 3 2 4 2" xfId="24925" xr:uid="{B46584E2-7002-4BEA-8544-0D007A5768C1}"/>
    <cellStyle name="20% - Énfasis4 2 2 2 2 3 2 4 2 2" xfId="55809" xr:uid="{478EB75E-C8EE-44DE-8DC7-0092AF2C360E}"/>
    <cellStyle name="20% - Énfasis4 2 2 2 2 3 2 4 3" xfId="40367" xr:uid="{AA25E0C5-1730-4187-971D-B8C9C401A5D7}"/>
    <cellStyle name="20% - Énfasis4 2 2 2 2 3 2 5" xfId="17204" xr:uid="{1BDF2C95-E071-4AF3-B69E-4CEFD6741901}"/>
    <cellStyle name="20% - Énfasis4 2 2 2 2 3 2 5 2" xfId="48088" xr:uid="{DB80A47F-4D02-45D8-BB71-1F2127DADCF6}"/>
    <cellStyle name="20% - Énfasis4 2 2 2 2 3 2 6" xfId="32646" xr:uid="{EFFA988D-1FE1-41F8-B151-41BB610D7A01}"/>
    <cellStyle name="20% - Énfasis4 2 2 2 2 3 3" xfId="2727" xr:uid="{01C5E018-8879-4F86-82A2-D7FA3D93D08E}"/>
    <cellStyle name="20% - Énfasis4 2 2 2 2 3 3 2" xfId="6587" xr:uid="{8EABD747-8441-4282-99DC-6BA87F03BC9D}"/>
    <cellStyle name="20% - Énfasis4 2 2 2 2 3 3 2 2" xfId="14308" xr:uid="{B0251E0C-F88B-4E88-9229-A60B434F8985}"/>
    <cellStyle name="20% - Énfasis4 2 2 2 2 3 3 2 2 2" xfId="29750" xr:uid="{70E33BAC-28D3-4412-8A2F-3495E0A3F6FD}"/>
    <cellStyle name="20% - Énfasis4 2 2 2 2 3 3 2 2 2 2" xfId="60634" xr:uid="{2C3E9724-D3C5-4621-8565-F7D68C0BBAD5}"/>
    <cellStyle name="20% - Énfasis4 2 2 2 2 3 3 2 2 3" xfId="45192" xr:uid="{51DD3F78-7FB9-4EF9-BF0A-CE3A5DE555BB}"/>
    <cellStyle name="20% - Énfasis4 2 2 2 2 3 3 2 3" xfId="22029" xr:uid="{465A70C4-5E74-43DD-AF13-45D4F7EC0546}"/>
    <cellStyle name="20% - Énfasis4 2 2 2 2 3 3 2 3 2" xfId="52913" xr:uid="{3E5C266D-96BD-4CA9-8697-C78E8303D1DD}"/>
    <cellStyle name="20% - Énfasis4 2 2 2 2 3 3 2 4" xfId="37471" xr:uid="{00C22624-4BF4-47F7-9A9D-288807C674B0}"/>
    <cellStyle name="20% - Énfasis4 2 2 2 2 3 3 3" xfId="10448" xr:uid="{20A8D287-2157-4188-BE08-92E51C08FB5A}"/>
    <cellStyle name="20% - Énfasis4 2 2 2 2 3 3 3 2" xfId="25890" xr:uid="{FDF1002D-FA09-4F08-BB00-275DFDE578DC}"/>
    <cellStyle name="20% - Énfasis4 2 2 2 2 3 3 3 2 2" xfId="56774" xr:uid="{F775008D-2AF7-4CFF-8590-A96E3B6D4BEB}"/>
    <cellStyle name="20% - Énfasis4 2 2 2 2 3 3 3 3" xfId="41332" xr:uid="{9A3F1B45-186A-49B4-ADD6-87AF5A58798A}"/>
    <cellStyle name="20% - Énfasis4 2 2 2 2 3 3 4" xfId="18169" xr:uid="{C23F122C-5447-4ECB-A1BA-5A8009A7FDB4}"/>
    <cellStyle name="20% - Énfasis4 2 2 2 2 3 3 4 2" xfId="49053" xr:uid="{51E21E26-F0DD-4864-ADDD-475EE362895B}"/>
    <cellStyle name="20% - Énfasis4 2 2 2 2 3 3 5" xfId="33611" xr:uid="{8E75924A-7EF2-44DB-86D5-1925D415E07E}"/>
    <cellStyle name="20% - Énfasis4 2 2 2 2 3 4" xfId="4657" xr:uid="{4486D67E-F7B8-4F15-9CF6-2DF453824DB4}"/>
    <cellStyle name="20% - Énfasis4 2 2 2 2 3 4 2" xfId="12378" xr:uid="{AB9EACAD-71EA-44D9-8060-98A8B2AC7D72}"/>
    <cellStyle name="20% - Énfasis4 2 2 2 2 3 4 2 2" xfId="27820" xr:uid="{B021E374-12FD-45D6-89C7-32A094A38221}"/>
    <cellStyle name="20% - Énfasis4 2 2 2 2 3 4 2 2 2" xfId="58704" xr:uid="{23EA1E9C-DF8E-40D1-BA68-AE98FCFD24EC}"/>
    <cellStyle name="20% - Énfasis4 2 2 2 2 3 4 2 3" xfId="43262" xr:uid="{E5457984-2962-43D4-B55B-8968107640F6}"/>
    <cellStyle name="20% - Énfasis4 2 2 2 2 3 4 3" xfId="20099" xr:uid="{A1448472-A9B3-4F91-B56D-29909A76F08E}"/>
    <cellStyle name="20% - Énfasis4 2 2 2 2 3 4 3 2" xfId="50983" xr:uid="{EAF075B0-566D-4152-B094-8DDEC9BA3977}"/>
    <cellStyle name="20% - Énfasis4 2 2 2 2 3 4 4" xfId="35541" xr:uid="{496B67B9-7BA6-4BC4-8C7B-F3FF0EB48D84}"/>
    <cellStyle name="20% - Énfasis4 2 2 2 2 3 5" xfId="8518" xr:uid="{59A22BF8-A137-471D-8469-E1A34B2EE17E}"/>
    <cellStyle name="20% - Énfasis4 2 2 2 2 3 5 2" xfId="23960" xr:uid="{76802A8A-5EC4-4506-AF10-3CDB878436BE}"/>
    <cellStyle name="20% - Énfasis4 2 2 2 2 3 5 2 2" xfId="54844" xr:uid="{CE4243C2-8C6F-4D50-ADB9-F196A792B18E}"/>
    <cellStyle name="20% - Énfasis4 2 2 2 2 3 5 3" xfId="39402" xr:uid="{489E9CF0-1354-46B6-8B6B-5F075DD5A60F}"/>
    <cellStyle name="20% - Énfasis4 2 2 2 2 3 6" xfId="16239" xr:uid="{8F2E9E65-A6B1-4B65-92C8-F1DDF27BAFA4}"/>
    <cellStyle name="20% - Énfasis4 2 2 2 2 3 6 2" xfId="47123" xr:uid="{CD3B2841-931A-4BF8-9673-BC9B693C5ECA}"/>
    <cellStyle name="20% - Énfasis4 2 2 2 2 3 7" xfId="31681" xr:uid="{DD196381-065B-42F5-8D5B-68CA2585011C}"/>
    <cellStyle name="20% - Énfasis4 2 2 2 2 4" xfId="1279" xr:uid="{2524C8EC-5F4B-4990-95F7-F8540A635A58}"/>
    <cellStyle name="20% - Énfasis4 2 2 2 2 4 2" xfId="3209" xr:uid="{F1926C17-661D-4EBA-BA5B-DD35A523E1DF}"/>
    <cellStyle name="20% - Énfasis4 2 2 2 2 4 2 2" xfId="7069" xr:uid="{4E2D5E61-511F-467B-96A9-FC4198D3FEED}"/>
    <cellStyle name="20% - Énfasis4 2 2 2 2 4 2 2 2" xfId="14790" xr:uid="{186ADF87-761C-4AB6-9B0C-563C121ECF94}"/>
    <cellStyle name="20% - Énfasis4 2 2 2 2 4 2 2 2 2" xfId="30232" xr:uid="{D6461971-045F-40C8-B9B7-D51DF4B6FA93}"/>
    <cellStyle name="20% - Énfasis4 2 2 2 2 4 2 2 2 2 2" xfId="61116" xr:uid="{13957D1E-65E4-4F9E-9114-6FD48208E0F3}"/>
    <cellStyle name="20% - Énfasis4 2 2 2 2 4 2 2 2 3" xfId="45674" xr:uid="{33CD8EE5-ABE6-4C09-B0AB-484E5A1712E9}"/>
    <cellStyle name="20% - Énfasis4 2 2 2 2 4 2 2 3" xfId="22511" xr:uid="{7B4F49C8-550B-4739-91BC-5411FF07BABD}"/>
    <cellStyle name="20% - Énfasis4 2 2 2 2 4 2 2 3 2" xfId="53395" xr:uid="{94751A0D-5DDD-4702-BCC7-627F05500D1E}"/>
    <cellStyle name="20% - Énfasis4 2 2 2 2 4 2 2 4" xfId="37953" xr:uid="{D73C06FA-E7BE-445E-80CE-36CB93D3D385}"/>
    <cellStyle name="20% - Énfasis4 2 2 2 2 4 2 3" xfId="10930" xr:uid="{02E33820-1D2A-4F38-B0E8-107CF7847C59}"/>
    <cellStyle name="20% - Énfasis4 2 2 2 2 4 2 3 2" xfId="26372" xr:uid="{7E8D5A84-F75E-4811-BE75-419370AD08BB}"/>
    <cellStyle name="20% - Énfasis4 2 2 2 2 4 2 3 2 2" xfId="57256" xr:uid="{3A419C8D-42E1-4C28-A2D0-9232B339D6D7}"/>
    <cellStyle name="20% - Énfasis4 2 2 2 2 4 2 3 3" xfId="41814" xr:uid="{10F534D3-CDBE-4D7B-B25F-84F6D79AD627}"/>
    <cellStyle name="20% - Énfasis4 2 2 2 2 4 2 4" xfId="18651" xr:uid="{B1CC2358-D71D-45E8-8CCE-BBFA98BBD2F0}"/>
    <cellStyle name="20% - Énfasis4 2 2 2 2 4 2 4 2" xfId="49535" xr:uid="{507EC6FA-550F-46EC-B6B3-CA2BEDA46BF0}"/>
    <cellStyle name="20% - Énfasis4 2 2 2 2 4 2 5" xfId="34093" xr:uid="{77D065AE-0672-45FC-BE8C-30671317EB6B}"/>
    <cellStyle name="20% - Énfasis4 2 2 2 2 4 3" xfId="5139" xr:uid="{7ED6252B-9BD3-47AF-B4CE-626D107F3420}"/>
    <cellStyle name="20% - Énfasis4 2 2 2 2 4 3 2" xfId="12860" xr:uid="{A981385A-0BEB-4C87-A4AB-E8C45C9A8134}"/>
    <cellStyle name="20% - Énfasis4 2 2 2 2 4 3 2 2" xfId="28302" xr:uid="{48815DAB-FE2F-4BCC-8C7A-5CBB8B03EB4A}"/>
    <cellStyle name="20% - Énfasis4 2 2 2 2 4 3 2 2 2" xfId="59186" xr:uid="{A67EF35D-C2A4-4E8D-BC5A-2617F000242D}"/>
    <cellStyle name="20% - Énfasis4 2 2 2 2 4 3 2 3" xfId="43744" xr:uid="{07C725CD-EE3D-4A20-B49F-82217597EED9}"/>
    <cellStyle name="20% - Énfasis4 2 2 2 2 4 3 3" xfId="20581" xr:uid="{5F396486-933E-4482-B15F-3F18B3B13CBE}"/>
    <cellStyle name="20% - Énfasis4 2 2 2 2 4 3 3 2" xfId="51465" xr:uid="{57A5A47B-0BC7-4D72-B705-EBF11671F1ED}"/>
    <cellStyle name="20% - Énfasis4 2 2 2 2 4 3 4" xfId="36023" xr:uid="{306039EC-4345-413D-8A0A-59C4C9B0118B}"/>
    <cellStyle name="20% - Énfasis4 2 2 2 2 4 4" xfId="9000" xr:uid="{491018DB-1EE9-4873-B6CA-81B360F60C8E}"/>
    <cellStyle name="20% - Énfasis4 2 2 2 2 4 4 2" xfId="24442" xr:uid="{2ADC0336-54F5-4BC7-BB66-5FBF6779885C}"/>
    <cellStyle name="20% - Énfasis4 2 2 2 2 4 4 2 2" xfId="55326" xr:uid="{676F72A9-4AC1-4435-9EB6-86F3F960DA2B}"/>
    <cellStyle name="20% - Énfasis4 2 2 2 2 4 4 3" xfId="39884" xr:uid="{7B65C281-A590-4D6A-BC61-9917F032D2D3}"/>
    <cellStyle name="20% - Énfasis4 2 2 2 2 4 5" xfId="16721" xr:uid="{F7515A49-3300-4C4E-AC28-685E7200ADEB}"/>
    <cellStyle name="20% - Énfasis4 2 2 2 2 4 5 2" xfId="47605" xr:uid="{8F56A7FC-DE5D-4C63-ABD5-65F5A0DCF011}"/>
    <cellStyle name="20% - Énfasis4 2 2 2 2 4 6" xfId="32163" xr:uid="{204AC614-7047-4E06-8D05-D6D7543AE9D4}"/>
    <cellStyle name="20% - Énfasis4 2 2 2 2 5" xfId="2244" xr:uid="{205602EC-94FA-4174-87D5-617EE13C66E4}"/>
    <cellStyle name="20% - Énfasis4 2 2 2 2 5 2" xfId="6104" xr:uid="{EBCD6413-2F3B-4F3C-963E-088F2AAEEC1C}"/>
    <cellStyle name="20% - Énfasis4 2 2 2 2 5 2 2" xfId="13825" xr:uid="{8E7FA0E0-A788-4669-BC81-F19E472788A9}"/>
    <cellStyle name="20% - Énfasis4 2 2 2 2 5 2 2 2" xfId="29267" xr:uid="{B169870C-BEF6-47FC-A31D-C5C951831C0E}"/>
    <cellStyle name="20% - Énfasis4 2 2 2 2 5 2 2 2 2" xfId="60151" xr:uid="{7228920A-D0E6-4F93-9669-77B2443D9114}"/>
    <cellStyle name="20% - Énfasis4 2 2 2 2 5 2 2 3" xfId="44709" xr:uid="{C87C84A0-0C65-464A-A489-A69FCB56B587}"/>
    <cellStyle name="20% - Énfasis4 2 2 2 2 5 2 3" xfId="21546" xr:uid="{09C93C09-E6BE-4B47-9671-AC877BB48F28}"/>
    <cellStyle name="20% - Énfasis4 2 2 2 2 5 2 3 2" xfId="52430" xr:uid="{6ACF5738-F25F-47C6-BAE4-AAA040176C38}"/>
    <cellStyle name="20% - Énfasis4 2 2 2 2 5 2 4" xfId="36988" xr:uid="{EE06A552-C2ED-455C-BA10-D55E330498D0}"/>
    <cellStyle name="20% - Énfasis4 2 2 2 2 5 3" xfId="9965" xr:uid="{6589021A-616B-4200-A8F6-D2C9138F84A2}"/>
    <cellStyle name="20% - Énfasis4 2 2 2 2 5 3 2" xfId="25407" xr:uid="{F35DD752-20CD-4D46-86D4-88FF388C6858}"/>
    <cellStyle name="20% - Énfasis4 2 2 2 2 5 3 2 2" xfId="56291" xr:uid="{B2C912F9-2F45-452A-AD81-4D99E0C840EB}"/>
    <cellStyle name="20% - Énfasis4 2 2 2 2 5 3 3" xfId="40849" xr:uid="{6A58362B-2701-4E09-984A-8A2EC0A63BB7}"/>
    <cellStyle name="20% - Énfasis4 2 2 2 2 5 4" xfId="17686" xr:uid="{92C18628-A687-446F-80E2-71567F7ACA74}"/>
    <cellStyle name="20% - Énfasis4 2 2 2 2 5 4 2" xfId="48570" xr:uid="{A1104068-3710-41FA-8E3F-0820D5B37545}"/>
    <cellStyle name="20% - Énfasis4 2 2 2 2 5 5" xfId="33128" xr:uid="{6A1F7749-DB4F-4878-8FC5-ECC8EE09D849}"/>
    <cellStyle name="20% - Énfasis4 2 2 2 2 6" xfId="4174" xr:uid="{75AA58A9-B293-410F-A7E9-A9CE68434486}"/>
    <cellStyle name="20% - Énfasis4 2 2 2 2 6 2" xfId="11895" xr:uid="{9F11015E-8DF2-4CBA-880A-270A98D60AB8}"/>
    <cellStyle name="20% - Énfasis4 2 2 2 2 6 2 2" xfId="27337" xr:uid="{66413986-846C-46BD-B9B4-ACE0B7691A07}"/>
    <cellStyle name="20% - Énfasis4 2 2 2 2 6 2 2 2" xfId="58221" xr:uid="{EAAE1C74-9DDB-49C1-8E43-52AA48139830}"/>
    <cellStyle name="20% - Énfasis4 2 2 2 2 6 2 3" xfId="42779" xr:uid="{C1056358-50FA-4932-BCC5-7E49FA10BAE8}"/>
    <cellStyle name="20% - Énfasis4 2 2 2 2 6 3" xfId="19616" xr:uid="{0354B214-30EB-4742-8FA6-EB60A8D52EE5}"/>
    <cellStyle name="20% - Énfasis4 2 2 2 2 6 3 2" xfId="50500" xr:uid="{51FFE213-8B32-430D-B41E-CC01FE65CBF7}"/>
    <cellStyle name="20% - Énfasis4 2 2 2 2 6 4" xfId="35058" xr:uid="{3303C1DD-5C21-429D-8D01-CD4BDF519422}"/>
    <cellStyle name="20% - Énfasis4 2 2 2 2 7" xfId="8035" xr:uid="{12B1A178-024D-4029-8239-C166CABD0314}"/>
    <cellStyle name="20% - Énfasis4 2 2 2 2 7 2" xfId="23477" xr:uid="{D140A60B-4A5A-4CF7-9681-F5D8E568F795}"/>
    <cellStyle name="20% - Énfasis4 2 2 2 2 7 2 2" xfId="54361" xr:uid="{4600BA46-81ED-47F8-96C8-BCB1BFCB53CE}"/>
    <cellStyle name="20% - Énfasis4 2 2 2 2 7 3" xfId="38919" xr:uid="{58F2C4FA-4CE5-4352-B948-6FFF0A63FC99}"/>
    <cellStyle name="20% - Énfasis4 2 2 2 2 8" xfId="15756" xr:uid="{5808A062-42CF-4923-97DA-CA0F94DDFFB4}"/>
    <cellStyle name="20% - Énfasis4 2 2 2 2 8 2" xfId="46640" xr:uid="{39553891-1A25-4DF7-8837-5956E103D709}"/>
    <cellStyle name="20% - Énfasis4 2 2 2 2 9" xfId="31198" xr:uid="{3A5DBD7B-7BD7-4005-8C86-6764C6707979}"/>
    <cellStyle name="20% - Énfasis4 2 2 2 3" xfId="391" xr:uid="{3878EF86-2B50-40D3-99C5-5B862C3C5343}"/>
    <cellStyle name="20% - Énfasis4 2 2 2 3 2" xfId="875" xr:uid="{A40AD795-8CBD-4799-A220-9955BDE6244C}"/>
    <cellStyle name="20% - Énfasis4 2 2 2 3 2 2" xfId="1840" xr:uid="{065B838A-5786-4E6A-A438-B10C3B456EDE}"/>
    <cellStyle name="20% - Énfasis4 2 2 2 3 2 2 2" xfId="3770" xr:uid="{27995550-E631-458A-8AD2-CF05D30B1B81}"/>
    <cellStyle name="20% - Énfasis4 2 2 2 3 2 2 2 2" xfId="7630" xr:uid="{3A9B95DA-E3B3-4ED5-9CBC-E4AAE9CA0A0C}"/>
    <cellStyle name="20% - Énfasis4 2 2 2 3 2 2 2 2 2" xfId="15351" xr:uid="{47C089C2-491F-4DAB-A803-E4778E46D32B}"/>
    <cellStyle name="20% - Énfasis4 2 2 2 3 2 2 2 2 2 2" xfId="30793" xr:uid="{1F556B25-2299-4471-9F52-B17AB92AA650}"/>
    <cellStyle name="20% - Énfasis4 2 2 2 3 2 2 2 2 2 2 2" xfId="61677" xr:uid="{9BCDB62B-D96E-4B79-8F38-F8BCE54961B8}"/>
    <cellStyle name="20% - Énfasis4 2 2 2 3 2 2 2 2 2 3" xfId="46235" xr:uid="{CB0C396E-6A0A-45F1-80A3-ACADDB296D52}"/>
    <cellStyle name="20% - Énfasis4 2 2 2 3 2 2 2 2 3" xfId="23072" xr:uid="{4A018AAC-433B-4608-893E-5B127AB62FE8}"/>
    <cellStyle name="20% - Énfasis4 2 2 2 3 2 2 2 2 3 2" xfId="53956" xr:uid="{4C2773D7-1336-4112-81F5-BE161F85B929}"/>
    <cellStyle name="20% - Énfasis4 2 2 2 3 2 2 2 2 4" xfId="38514" xr:uid="{0C384AD7-7862-4225-AC4A-1073A35E8F9C}"/>
    <cellStyle name="20% - Énfasis4 2 2 2 3 2 2 2 3" xfId="11491" xr:uid="{C340B40D-2D41-47DA-B494-B601E4BF86A3}"/>
    <cellStyle name="20% - Énfasis4 2 2 2 3 2 2 2 3 2" xfId="26933" xr:uid="{AD84FBC2-7FF1-4059-B9C5-A6FA34C3BF82}"/>
    <cellStyle name="20% - Énfasis4 2 2 2 3 2 2 2 3 2 2" xfId="57817" xr:uid="{E4384183-B20F-4091-A026-BB6B465FFC29}"/>
    <cellStyle name="20% - Énfasis4 2 2 2 3 2 2 2 3 3" xfId="42375" xr:uid="{829E2D91-7B40-4E9B-B206-D70B32C5496A}"/>
    <cellStyle name="20% - Énfasis4 2 2 2 3 2 2 2 4" xfId="19212" xr:uid="{9609E0E3-B291-4CC9-9E7E-A7305EEC57CC}"/>
    <cellStyle name="20% - Énfasis4 2 2 2 3 2 2 2 4 2" xfId="50096" xr:uid="{3989123E-92F3-4AC5-842F-677CC861650A}"/>
    <cellStyle name="20% - Énfasis4 2 2 2 3 2 2 2 5" xfId="34654" xr:uid="{87CC30DE-3CE3-4934-8499-F942E9E0894B}"/>
    <cellStyle name="20% - Énfasis4 2 2 2 3 2 2 3" xfId="5700" xr:uid="{21C37BAC-9FA2-4A3D-AD53-DE0E683D8923}"/>
    <cellStyle name="20% - Énfasis4 2 2 2 3 2 2 3 2" xfId="13421" xr:uid="{581F7290-579F-468D-AF19-823F317081CD}"/>
    <cellStyle name="20% - Énfasis4 2 2 2 3 2 2 3 2 2" xfId="28863" xr:uid="{98111DA4-99A8-4F88-8699-74809622E1E4}"/>
    <cellStyle name="20% - Énfasis4 2 2 2 3 2 2 3 2 2 2" xfId="59747" xr:uid="{6B492784-7DBA-4BC0-9C0B-62F960A53195}"/>
    <cellStyle name="20% - Énfasis4 2 2 2 3 2 2 3 2 3" xfId="44305" xr:uid="{0D2457E0-2ECF-4E02-86A6-A1220324EAF7}"/>
    <cellStyle name="20% - Énfasis4 2 2 2 3 2 2 3 3" xfId="21142" xr:uid="{EB24FC28-F190-49FF-BB5D-2C07E1B990F0}"/>
    <cellStyle name="20% - Énfasis4 2 2 2 3 2 2 3 3 2" xfId="52026" xr:uid="{A7A086DB-EF39-4037-9B40-3CD2FCE580A8}"/>
    <cellStyle name="20% - Énfasis4 2 2 2 3 2 2 3 4" xfId="36584" xr:uid="{2751FD0D-8751-48FD-B1D3-44C16B7FDF8F}"/>
    <cellStyle name="20% - Énfasis4 2 2 2 3 2 2 4" xfId="9561" xr:uid="{D91677CC-3D93-4730-AAB7-FC7190EDEA60}"/>
    <cellStyle name="20% - Énfasis4 2 2 2 3 2 2 4 2" xfId="25003" xr:uid="{18C7A709-41DC-4B69-918D-075E6A285C8C}"/>
    <cellStyle name="20% - Énfasis4 2 2 2 3 2 2 4 2 2" xfId="55887" xr:uid="{16AC5307-9184-440E-94D4-C5D638D659F1}"/>
    <cellStyle name="20% - Énfasis4 2 2 2 3 2 2 4 3" xfId="40445" xr:uid="{10D37A9D-94DF-4457-A113-FBC29B1E97E4}"/>
    <cellStyle name="20% - Énfasis4 2 2 2 3 2 2 5" xfId="17282" xr:uid="{435F048C-800B-4508-BE6E-DE04733BB2A6}"/>
    <cellStyle name="20% - Énfasis4 2 2 2 3 2 2 5 2" xfId="48166" xr:uid="{429DDAA0-321F-4DB0-B8A3-50BDB6C8A2EB}"/>
    <cellStyle name="20% - Énfasis4 2 2 2 3 2 2 6" xfId="32724" xr:uid="{8DDA8D3A-5615-40B2-B480-07212DE896F1}"/>
    <cellStyle name="20% - Énfasis4 2 2 2 3 2 3" xfId="2805" xr:uid="{B606A1DD-6EE1-4C4C-A554-A87A3FE465B5}"/>
    <cellStyle name="20% - Énfasis4 2 2 2 3 2 3 2" xfId="6665" xr:uid="{DBE73114-3688-4C1F-8975-D9897ECBB6FA}"/>
    <cellStyle name="20% - Énfasis4 2 2 2 3 2 3 2 2" xfId="14386" xr:uid="{7199EC80-2AD1-4DC9-9703-0E670CFC755A}"/>
    <cellStyle name="20% - Énfasis4 2 2 2 3 2 3 2 2 2" xfId="29828" xr:uid="{98CA26B0-5312-4961-9093-3CC1810A1BAD}"/>
    <cellStyle name="20% - Énfasis4 2 2 2 3 2 3 2 2 2 2" xfId="60712" xr:uid="{9EFB4F0E-0C1E-460E-9B80-680EA432C710}"/>
    <cellStyle name="20% - Énfasis4 2 2 2 3 2 3 2 2 3" xfId="45270" xr:uid="{5DB2FDCB-FD63-4FDA-9494-E5296F8E37B2}"/>
    <cellStyle name="20% - Énfasis4 2 2 2 3 2 3 2 3" xfId="22107" xr:uid="{55A7F314-FEC6-4F3F-B1E1-365E487085A1}"/>
    <cellStyle name="20% - Énfasis4 2 2 2 3 2 3 2 3 2" xfId="52991" xr:uid="{0CE4574E-766C-4FD7-8271-1FF449F0B7C4}"/>
    <cellStyle name="20% - Énfasis4 2 2 2 3 2 3 2 4" xfId="37549" xr:uid="{428C5DB1-E112-450F-AAB7-17504AA7D2D5}"/>
    <cellStyle name="20% - Énfasis4 2 2 2 3 2 3 3" xfId="10526" xr:uid="{8C976CA1-DFB8-487A-AC62-0FE3724F5D45}"/>
    <cellStyle name="20% - Énfasis4 2 2 2 3 2 3 3 2" xfId="25968" xr:uid="{EFE5F1ED-4878-4189-9C27-73CC472644E7}"/>
    <cellStyle name="20% - Énfasis4 2 2 2 3 2 3 3 2 2" xfId="56852" xr:uid="{C1BB7368-6554-4E95-9D6D-4F7B6330FE6C}"/>
    <cellStyle name="20% - Énfasis4 2 2 2 3 2 3 3 3" xfId="41410" xr:uid="{3F716F17-64CC-4435-BB43-BA707055BAE6}"/>
    <cellStyle name="20% - Énfasis4 2 2 2 3 2 3 4" xfId="18247" xr:uid="{15FEF1B0-10F9-4BEB-BAAB-5B46B4A13DF8}"/>
    <cellStyle name="20% - Énfasis4 2 2 2 3 2 3 4 2" xfId="49131" xr:uid="{EEA0E5FF-AC2D-4A2F-972E-24F8B1FE3CB0}"/>
    <cellStyle name="20% - Énfasis4 2 2 2 3 2 3 5" xfId="33689" xr:uid="{3850BDAD-C64B-4FDC-B2CE-2C5D2182F7E6}"/>
    <cellStyle name="20% - Énfasis4 2 2 2 3 2 4" xfId="4735" xr:uid="{7711F30B-605B-41EA-A1CD-8D96917A78F9}"/>
    <cellStyle name="20% - Énfasis4 2 2 2 3 2 4 2" xfId="12456" xr:uid="{7F7ECAD0-8E12-4847-BE49-FDB71F45E53A}"/>
    <cellStyle name="20% - Énfasis4 2 2 2 3 2 4 2 2" xfId="27898" xr:uid="{E24B915B-87B3-4D71-B903-84239EF5AA64}"/>
    <cellStyle name="20% - Énfasis4 2 2 2 3 2 4 2 2 2" xfId="58782" xr:uid="{E7FFE26E-3F8C-469E-B4E4-F3FC24520BF2}"/>
    <cellStyle name="20% - Énfasis4 2 2 2 3 2 4 2 3" xfId="43340" xr:uid="{8077A706-AD50-48CE-A795-801E19C666DA}"/>
    <cellStyle name="20% - Énfasis4 2 2 2 3 2 4 3" xfId="20177" xr:uid="{DBB46216-5973-4E0E-BA19-5BC752A31F53}"/>
    <cellStyle name="20% - Énfasis4 2 2 2 3 2 4 3 2" xfId="51061" xr:uid="{44F6363D-EFF2-482C-B6BE-1772501FE189}"/>
    <cellStyle name="20% - Énfasis4 2 2 2 3 2 4 4" xfId="35619" xr:uid="{045FB5C6-5AF7-4742-ACEC-301A211ACE57}"/>
    <cellStyle name="20% - Énfasis4 2 2 2 3 2 5" xfId="8596" xr:uid="{3E912FB9-4DFF-4432-A090-4DC9DBB4387D}"/>
    <cellStyle name="20% - Énfasis4 2 2 2 3 2 5 2" xfId="24038" xr:uid="{5A1FC13E-9AC3-45D3-9A71-5B44DBB8FD02}"/>
    <cellStyle name="20% - Énfasis4 2 2 2 3 2 5 2 2" xfId="54922" xr:uid="{8F9922E0-8E42-4DBE-BC72-F9E9183C9EA2}"/>
    <cellStyle name="20% - Énfasis4 2 2 2 3 2 5 3" xfId="39480" xr:uid="{B83B882E-892D-4BF7-8971-40D3E6C711F2}"/>
    <cellStyle name="20% - Énfasis4 2 2 2 3 2 6" xfId="16317" xr:uid="{39090AFF-2C09-431D-8894-5A323AF1CEFF}"/>
    <cellStyle name="20% - Énfasis4 2 2 2 3 2 6 2" xfId="47201" xr:uid="{BD22DF32-2586-43B8-ADFD-4374D79B2573}"/>
    <cellStyle name="20% - Énfasis4 2 2 2 3 2 7" xfId="31759" xr:uid="{8B930487-041B-43C3-A7A0-198538D49C11}"/>
    <cellStyle name="20% - Énfasis4 2 2 2 3 3" xfId="1357" xr:uid="{CE7242C7-17F8-4D2D-82EB-52D27715C3B0}"/>
    <cellStyle name="20% - Énfasis4 2 2 2 3 3 2" xfId="3287" xr:uid="{CB692EB0-5E41-40D8-8DF4-89B4F3A5EEB4}"/>
    <cellStyle name="20% - Énfasis4 2 2 2 3 3 2 2" xfId="7147" xr:uid="{A98E6295-E6A3-4FC6-8DE6-EDD921C5F274}"/>
    <cellStyle name="20% - Énfasis4 2 2 2 3 3 2 2 2" xfId="14868" xr:uid="{F5E7A00E-CFC8-41B1-8E70-74B9C0633D11}"/>
    <cellStyle name="20% - Énfasis4 2 2 2 3 3 2 2 2 2" xfId="30310" xr:uid="{F56EA8C9-CD6F-41D0-99A3-803E25EB4B61}"/>
    <cellStyle name="20% - Énfasis4 2 2 2 3 3 2 2 2 2 2" xfId="61194" xr:uid="{F448A596-0563-4AC2-B96D-B21C7A52E56E}"/>
    <cellStyle name="20% - Énfasis4 2 2 2 3 3 2 2 2 3" xfId="45752" xr:uid="{18B25747-D9FF-4B27-B471-FEC8F64987F9}"/>
    <cellStyle name="20% - Énfasis4 2 2 2 3 3 2 2 3" xfId="22589" xr:uid="{00160119-EAD4-4254-B3C4-01BE623A1F04}"/>
    <cellStyle name="20% - Énfasis4 2 2 2 3 3 2 2 3 2" xfId="53473" xr:uid="{6154D76B-2152-4826-9B6B-9B521B21564D}"/>
    <cellStyle name="20% - Énfasis4 2 2 2 3 3 2 2 4" xfId="38031" xr:uid="{64F3C298-5BFB-4AE5-A786-22ECD0735C90}"/>
    <cellStyle name="20% - Énfasis4 2 2 2 3 3 2 3" xfId="11008" xr:uid="{B23C913E-2789-4F5B-AAC2-AE874DCC7D72}"/>
    <cellStyle name="20% - Énfasis4 2 2 2 3 3 2 3 2" xfId="26450" xr:uid="{41029B4F-533E-493E-A635-0D5B3F6FC352}"/>
    <cellStyle name="20% - Énfasis4 2 2 2 3 3 2 3 2 2" xfId="57334" xr:uid="{B519B1DD-6385-40E5-9804-4BFBDDDF304D}"/>
    <cellStyle name="20% - Énfasis4 2 2 2 3 3 2 3 3" xfId="41892" xr:uid="{30F035A3-352F-4266-885E-3A8F4CF66577}"/>
    <cellStyle name="20% - Énfasis4 2 2 2 3 3 2 4" xfId="18729" xr:uid="{471DA03D-2EBF-4756-BBBC-6931B0B50E41}"/>
    <cellStyle name="20% - Énfasis4 2 2 2 3 3 2 4 2" xfId="49613" xr:uid="{718D9CE2-38F4-4745-B23B-FC5594B2B747}"/>
    <cellStyle name="20% - Énfasis4 2 2 2 3 3 2 5" xfId="34171" xr:uid="{4DC90E7A-F272-4229-ACA4-653DB9B991FF}"/>
    <cellStyle name="20% - Énfasis4 2 2 2 3 3 3" xfId="5217" xr:uid="{F56FCA9A-9C5B-43FB-83B2-D254FE981BFD}"/>
    <cellStyle name="20% - Énfasis4 2 2 2 3 3 3 2" xfId="12938" xr:uid="{18D699EF-109A-45AF-B19D-4FD2AE8F96FC}"/>
    <cellStyle name="20% - Énfasis4 2 2 2 3 3 3 2 2" xfId="28380" xr:uid="{53C3EF5F-2CCB-418A-8E68-E97B18DF83A0}"/>
    <cellStyle name="20% - Énfasis4 2 2 2 3 3 3 2 2 2" xfId="59264" xr:uid="{5F7DE8F0-AAB6-47AF-AC2E-21372B1DBA4B}"/>
    <cellStyle name="20% - Énfasis4 2 2 2 3 3 3 2 3" xfId="43822" xr:uid="{069E0A28-BB16-4632-9E8C-5B592192B9EE}"/>
    <cellStyle name="20% - Énfasis4 2 2 2 3 3 3 3" xfId="20659" xr:uid="{ED4A8AD1-55A7-42D8-925F-605D759ED294}"/>
    <cellStyle name="20% - Énfasis4 2 2 2 3 3 3 3 2" xfId="51543" xr:uid="{8DA5BF9A-D0E6-4764-BFC6-241FD7D76100}"/>
    <cellStyle name="20% - Énfasis4 2 2 2 3 3 3 4" xfId="36101" xr:uid="{ED700CC9-48DE-495F-AA26-C960E1AD5068}"/>
    <cellStyle name="20% - Énfasis4 2 2 2 3 3 4" xfId="9078" xr:uid="{2717DD9D-3784-4B1F-82C2-499122005AED}"/>
    <cellStyle name="20% - Énfasis4 2 2 2 3 3 4 2" xfId="24520" xr:uid="{BE23E474-4CAE-433D-8586-C7C48733631E}"/>
    <cellStyle name="20% - Énfasis4 2 2 2 3 3 4 2 2" xfId="55404" xr:uid="{E6A08AFD-F23D-4CEA-A0C7-22943EFFAA00}"/>
    <cellStyle name="20% - Énfasis4 2 2 2 3 3 4 3" xfId="39962" xr:uid="{DBBB2DE8-32DC-45B8-8432-66272A2AF70E}"/>
    <cellStyle name="20% - Énfasis4 2 2 2 3 3 5" xfId="16799" xr:uid="{B7DFF8A5-208B-4B48-A6AB-A77990969433}"/>
    <cellStyle name="20% - Énfasis4 2 2 2 3 3 5 2" xfId="47683" xr:uid="{71F969D3-601C-43C6-86EC-3C33A87F1714}"/>
    <cellStyle name="20% - Énfasis4 2 2 2 3 3 6" xfId="32241" xr:uid="{3A65CD1A-72B6-4211-9AB0-D481699EF28F}"/>
    <cellStyle name="20% - Énfasis4 2 2 2 3 4" xfId="2322" xr:uid="{087FA979-B207-4DFD-BE89-2143C61379D4}"/>
    <cellStyle name="20% - Énfasis4 2 2 2 3 4 2" xfId="6182" xr:uid="{872B3682-6738-485B-8924-FECE2BC9F84B}"/>
    <cellStyle name="20% - Énfasis4 2 2 2 3 4 2 2" xfId="13903" xr:uid="{0C16AD33-621E-4C24-8FA1-35461BFE537A}"/>
    <cellStyle name="20% - Énfasis4 2 2 2 3 4 2 2 2" xfId="29345" xr:uid="{4C9D8D4C-0239-4C7F-A5EE-71EC7909BBF1}"/>
    <cellStyle name="20% - Énfasis4 2 2 2 3 4 2 2 2 2" xfId="60229" xr:uid="{437CD410-B9ED-454E-B5C1-E9E968257C60}"/>
    <cellStyle name="20% - Énfasis4 2 2 2 3 4 2 2 3" xfId="44787" xr:uid="{CAEB13C2-6EF2-4F39-AF1A-D6CB7141C9FB}"/>
    <cellStyle name="20% - Énfasis4 2 2 2 3 4 2 3" xfId="21624" xr:uid="{803C03A0-5D91-4D49-A60F-0F788845D512}"/>
    <cellStyle name="20% - Énfasis4 2 2 2 3 4 2 3 2" xfId="52508" xr:uid="{AEC8694A-0C43-4EFA-A941-3AF42F9CE7EB}"/>
    <cellStyle name="20% - Énfasis4 2 2 2 3 4 2 4" xfId="37066" xr:uid="{FA8C81B8-7BF1-4B32-A0F6-435FAEA3F20D}"/>
    <cellStyle name="20% - Énfasis4 2 2 2 3 4 3" xfId="10043" xr:uid="{82F4A530-2B91-4CE6-B190-B316CD70AC15}"/>
    <cellStyle name="20% - Énfasis4 2 2 2 3 4 3 2" xfId="25485" xr:uid="{A5B68D06-86E7-45C1-8853-4E9DE440A7E6}"/>
    <cellStyle name="20% - Énfasis4 2 2 2 3 4 3 2 2" xfId="56369" xr:uid="{A2AA0B3D-EAA5-492E-931D-1F9A0262C4EF}"/>
    <cellStyle name="20% - Énfasis4 2 2 2 3 4 3 3" xfId="40927" xr:uid="{C826CAE6-64F2-43D4-8087-80D56FAAAF29}"/>
    <cellStyle name="20% - Énfasis4 2 2 2 3 4 4" xfId="17764" xr:uid="{102BBFF9-FADC-4E3D-84EE-9747FC9EBDA9}"/>
    <cellStyle name="20% - Énfasis4 2 2 2 3 4 4 2" xfId="48648" xr:uid="{6CED8763-9809-4BF9-A0CE-4A6EC080BCFF}"/>
    <cellStyle name="20% - Énfasis4 2 2 2 3 4 5" xfId="33206" xr:uid="{82406387-2AC8-4A1E-9A48-3AFD62C8ADF7}"/>
    <cellStyle name="20% - Énfasis4 2 2 2 3 5" xfId="4252" xr:uid="{0A0DDE54-E4F0-4B49-BF1A-0DA6CC51494A}"/>
    <cellStyle name="20% - Énfasis4 2 2 2 3 5 2" xfId="11973" xr:uid="{07892686-75B1-4AD9-8ED2-639B0F7FAFA3}"/>
    <cellStyle name="20% - Énfasis4 2 2 2 3 5 2 2" xfId="27415" xr:uid="{3FC8FEB7-5A79-4FE7-AFAF-550BDD43AEFF}"/>
    <cellStyle name="20% - Énfasis4 2 2 2 3 5 2 2 2" xfId="58299" xr:uid="{1EAC6296-0ED9-4B0E-967E-D797A6E727B9}"/>
    <cellStyle name="20% - Énfasis4 2 2 2 3 5 2 3" xfId="42857" xr:uid="{36F77C5F-A0D2-4649-B0CF-EF20BE164B89}"/>
    <cellStyle name="20% - Énfasis4 2 2 2 3 5 3" xfId="19694" xr:uid="{712F7019-37EC-401B-BF7A-0D0AF098C995}"/>
    <cellStyle name="20% - Énfasis4 2 2 2 3 5 3 2" xfId="50578" xr:uid="{AE47121F-102A-4211-BEA3-CEA87C2E09F2}"/>
    <cellStyle name="20% - Énfasis4 2 2 2 3 5 4" xfId="35136" xr:uid="{142CA86A-CA91-4349-9AAA-1DE63B03E738}"/>
    <cellStyle name="20% - Énfasis4 2 2 2 3 6" xfId="8113" xr:uid="{9E232EAC-3924-4E7F-8E72-14B4AE23AE32}"/>
    <cellStyle name="20% - Énfasis4 2 2 2 3 6 2" xfId="23555" xr:uid="{0D8AA5D5-1843-4885-B457-6E90B405078D}"/>
    <cellStyle name="20% - Énfasis4 2 2 2 3 6 2 2" xfId="54439" xr:uid="{C0C122B1-66FD-45CD-B56F-BA023DEC97FA}"/>
    <cellStyle name="20% - Énfasis4 2 2 2 3 6 3" xfId="38997" xr:uid="{D9E1CB53-36ED-48F7-81DF-BDB57624D3DC}"/>
    <cellStyle name="20% - Énfasis4 2 2 2 3 7" xfId="15834" xr:uid="{6DE9CF96-AB42-4132-8BBD-45A0F182250C}"/>
    <cellStyle name="20% - Énfasis4 2 2 2 3 7 2" xfId="46718" xr:uid="{84B6EBC4-F85B-47BF-9B14-70C6A3A52D8E}"/>
    <cellStyle name="20% - Énfasis4 2 2 2 3 8" xfId="31276" xr:uid="{CBE62D1C-6645-4D2B-B68E-4A7C6017FCB4}"/>
    <cellStyle name="20% - Énfasis4 2 2 2 4" xfId="634" xr:uid="{545EB5DF-8E25-457F-A210-FB87D1294619}"/>
    <cellStyle name="20% - Énfasis4 2 2 2 4 2" xfId="1599" xr:uid="{845A11AB-CC77-4E7E-B70B-F616E4CFCD44}"/>
    <cellStyle name="20% - Énfasis4 2 2 2 4 2 2" xfId="3529" xr:uid="{61D67172-310D-4B0E-B658-D41931846ADD}"/>
    <cellStyle name="20% - Énfasis4 2 2 2 4 2 2 2" xfId="7389" xr:uid="{528F3AE7-8B44-4565-B4F0-E9927656602A}"/>
    <cellStyle name="20% - Énfasis4 2 2 2 4 2 2 2 2" xfId="15110" xr:uid="{DD0936BD-D4E8-4791-B7D0-673F953BEF7B}"/>
    <cellStyle name="20% - Énfasis4 2 2 2 4 2 2 2 2 2" xfId="30552" xr:uid="{04C3F4E3-F137-471F-890C-96E31574CD8B}"/>
    <cellStyle name="20% - Énfasis4 2 2 2 4 2 2 2 2 2 2" xfId="61436" xr:uid="{6CB0A39A-CFB8-4470-AF96-BB3857CA4B76}"/>
    <cellStyle name="20% - Énfasis4 2 2 2 4 2 2 2 2 3" xfId="45994" xr:uid="{203D3DF2-9A9D-4761-9F36-F778B8693CCB}"/>
    <cellStyle name="20% - Énfasis4 2 2 2 4 2 2 2 3" xfId="22831" xr:uid="{56DFFD27-00B0-499F-A388-ABB8058D8DE5}"/>
    <cellStyle name="20% - Énfasis4 2 2 2 4 2 2 2 3 2" xfId="53715" xr:uid="{68202F9A-DD4B-45E7-A68A-26291057501C}"/>
    <cellStyle name="20% - Énfasis4 2 2 2 4 2 2 2 4" xfId="38273" xr:uid="{4A694E0F-D82D-420E-AE18-6F509B05D8A9}"/>
    <cellStyle name="20% - Énfasis4 2 2 2 4 2 2 3" xfId="11250" xr:uid="{65AAD916-C5A4-4011-A2A7-AF517D1126F5}"/>
    <cellStyle name="20% - Énfasis4 2 2 2 4 2 2 3 2" xfId="26692" xr:uid="{D7232B48-F9BD-4A14-BA8F-698E338DE8F3}"/>
    <cellStyle name="20% - Énfasis4 2 2 2 4 2 2 3 2 2" xfId="57576" xr:uid="{A40D4A5D-BBF9-4A23-B4C0-A863E603214B}"/>
    <cellStyle name="20% - Énfasis4 2 2 2 4 2 2 3 3" xfId="42134" xr:uid="{1A9C907D-CE5C-446A-A655-233EEA1A3255}"/>
    <cellStyle name="20% - Énfasis4 2 2 2 4 2 2 4" xfId="18971" xr:uid="{17BA73E3-D9C6-48C1-9932-ED79A0CB6CBC}"/>
    <cellStyle name="20% - Énfasis4 2 2 2 4 2 2 4 2" xfId="49855" xr:uid="{B9B2DAD4-914A-4172-999D-C75CF089AA69}"/>
    <cellStyle name="20% - Énfasis4 2 2 2 4 2 2 5" xfId="34413" xr:uid="{A8FC450D-D1BE-43DA-A615-0F5650BDD702}"/>
    <cellStyle name="20% - Énfasis4 2 2 2 4 2 3" xfId="5459" xr:uid="{64648CD6-CA52-4186-8CB5-56F67A2DDE43}"/>
    <cellStyle name="20% - Énfasis4 2 2 2 4 2 3 2" xfId="13180" xr:uid="{7C9C54C3-E551-4E50-9ED7-BF983AAE228E}"/>
    <cellStyle name="20% - Énfasis4 2 2 2 4 2 3 2 2" xfId="28622" xr:uid="{9AB8A3AB-33FC-4B5A-B8C2-F3CD44E3741A}"/>
    <cellStyle name="20% - Énfasis4 2 2 2 4 2 3 2 2 2" xfId="59506" xr:uid="{8B495DB8-F06D-4D41-A22F-69D751EE82A7}"/>
    <cellStyle name="20% - Énfasis4 2 2 2 4 2 3 2 3" xfId="44064" xr:uid="{A60C709B-10A7-476F-BF65-FCB39C101028}"/>
    <cellStyle name="20% - Énfasis4 2 2 2 4 2 3 3" xfId="20901" xr:uid="{7E2D6B69-FCBE-4F41-9259-CBE1920F1A95}"/>
    <cellStyle name="20% - Énfasis4 2 2 2 4 2 3 3 2" xfId="51785" xr:uid="{5F0587ED-F990-44D8-B39D-7E62FB52E868}"/>
    <cellStyle name="20% - Énfasis4 2 2 2 4 2 3 4" xfId="36343" xr:uid="{23E7681C-E194-451F-A307-1E81F64289F9}"/>
    <cellStyle name="20% - Énfasis4 2 2 2 4 2 4" xfId="9320" xr:uid="{A05F2E23-0594-445F-A5AD-1444164689A9}"/>
    <cellStyle name="20% - Énfasis4 2 2 2 4 2 4 2" xfId="24762" xr:uid="{81B3C168-24A1-4106-BEA2-B63502A03182}"/>
    <cellStyle name="20% - Énfasis4 2 2 2 4 2 4 2 2" xfId="55646" xr:uid="{5BA6B429-11EB-4EF4-8045-B390CB3BB909}"/>
    <cellStyle name="20% - Énfasis4 2 2 2 4 2 4 3" xfId="40204" xr:uid="{2FC2BFEC-38BE-463F-B6C0-19EAF4841320}"/>
    <cellStyle name="20% - Énfasis4 2 2 2 4 2 5" xfId="17041" xr:uid="{915E1C0E-7CE7-4B35-B1F8-3AA70B7A7166}"/>
    <cellStyle name="20% - Énfasis4 2 2 2 4 2 5 2" xfId="47925" xr:uid="{E59CD350-F1A0-4605-B238-F9DC78C13DCF}"/>
    <cellStyle name="20% - Énfasis4 2 2 2 4 2 6" xfId="32483" xr:uid="{9D3A0483-A82C-418F-803B-208624CA58D6}"/>
    <cellStyle name="20% - Énfasis4 2 2 2 4 3" xfId="2564" xr:uid="{5381C019-879F-41BB-995D-5FD341FDE51A}"/>
    <cellStyle name="20% - Énfasis4 2 2 2 4 3 2" xfId="6424" xr:uid="{1C88762E-3FAE-4D0D-B432-86ABC7D78B70}"/>
    <cellStyle name="20% - Énfasis4 2 2 2 4 3 2 2" xfId="14145" xr:uid="{891BA1F8-BA90-4942-AE28-C34C4FDD541B}"/>
    <cellStyle name="20% - Énfasis4 2 2 2 4 3 2 2 2" xfId="29587" xr:uid="{879615D7-2F1B-4EC6-BE32-7EE70BC04301}"/>
    <cellStyle name="20% - Énfasis4 2 2 2 4 3 2 2 2 2" xfId="60471" xr:uid="{A95F48EA-6E95-407C-AE4C-548C5A1CEBA9}"/>
    <cellStyle name="20% - Énfasis4 2 2 2 4 3 2 2 3" xfId="45029" xr:uid="{CB73AD02-3A33-4379-A1D5-2A39A9ABD4D9}"/>
    <cellStyle name="20% - Énfasis4 2 2 2 4 3 2 3" xfId="21866" xr:uid="{8CB5B2DD-DE97-47D9-8AF1-3F58804B2B29}"/>
    <cellStyle name="20% - Énfasis4 2 2 2 4 3 2 3 2" xfId="52750" xr:uid="{5EE6656A-E64B-47C9-890C-22776D9CB9C4}"/>
    <cellStyle name="20% - Énfasis4 2 2 2 4 3 2 4" xfId="37308" xr:uid="{14248544-1542-4B37-AA8B-414C12F68E41}"/>
    <cellStyle name="20% - Énfasis4 2 2 2 4 3 3" xfId="10285" xr:uid="{9DE9D0ED-C86E-448A-8F56-5FDC1A51A068}"/>
    <cellStyle name="20% - Énfasis4 2 2 2 4 3 3 2" xfId="25727" xr:uid="{A7858B26-95FD-4E95-856C-AB9A1123CB28}"/>
    <cellStyle name="20% - Énfasis4 2 2 2 4 3 3 2 2" xfId="56611" xr:uid="{E1723E39-5B87-4A38-9709-1B3225C7E9F0}"/>
    <cellStyle name="20% - Énfasis4 2 2 2 4 3 3 3" xfId="41169" xr:uid="{F41E4BDC-E758-49B0-927E-F795E5799ADF}"/>
    <cellStyle name="20% - Énfasis4 2 2 2 4 3 4" xfId="18006" xr:uid="{881834F2-D3BB-4746-AA64-B768EF42EC58}"/>
    <cellStyle name="20% - Énfasis4 2 2 2 4 3 4 2" xfId="48890" xr:uid="{EAB01B87-986E-4228-82D6-35A93BD31065}"/>
    <cellStyle name="20% - Énfasis4 2 2 2 4 3 5" xfId="33448" xr:uid="{83908F3F-9262-44A7-8704-E7BE398300D6}"/>
    <cellStyle name="20% - Énfasis4 2 2 2 4 4" xfId="4494" xr:uid="{03BFB909-D1D1-4239-B4D2-BBFDD3988EE2}"/>
    <cellStyle name="20% - Énfasis4 2 2 2 4 4 2" xfId="12215" xr:uid="{0B377248-1E5B-4DB4-8ED8-E94639D4C27B}"/>
    <cellStyle name="20% - Énfasis4 2 2 2 4 4 2 2" xfId="27657" xr:uid="{ABEC19D0-BCCE-43E9-9EAB-2730B80B49EE}"/>
    <cellStyle name="20% - Énfasis4 2 2 2 4 4 2 2 2" xfId="58541" xr:uid="{83CAD27E-8166-40A2-ACB8-1EACF39B705C}"/>
    <cellStyle name="20% - Énfasis4 2 2 2 4 4 2 3" xfId="43099" xr:uid="{BEA60F14-1BA2-4BC8-8E40-CE1A7CBFEC88}"/>
    <cellStyle name="20% - Énfasis4 2 2 2 4 4 3" xfId="19936" xr:uid="{B19D6A3A-A55F-4F08-AA7B-20A01C19A93B}"/>
    <cellStyle name="20% - Énfasis4 2 2 2 4 4 3 2" xfId="50820" xr:uid="{3E39DA5F-AA1E-4DD1-9A9D-8B066CBE714C}"/>
    <cellStyle name="20% - Énfasis4 2 2 2 4 4 4" xfId="35378" xr:uid="{E5E13CC9-7CDB-42F1-93E7-9000F8DBF120}"/>
    <cellStyle name="20% - Énfasis4 2 2 2 4 5" xfId="8355" xr:uid="{8DFA39A6-64F5-40FC-A345-0A2E9FE2ABDA}"/>
    <cellStyle name="20% - Énfasis4 2 2 2 4 5 2" xfId="23797" xr:uid="{EFE2535B-580A-49D7-A8D2-3D9EF4E5B701}"/>
    <cellStyle name="20% - Énfasis4 2 2 2 4 5 2 2" xfId="54681" xr:uid="{CB898FEA-78FB-4AF7-8E78-F3AA91423FFC}"/>
    <cellStyle name="20% - Énfasis4 2 2 2 4 5 3" xfId="39239" xr:uid="{AC209F2E-1E21-40A8-A2E5-911230F83B37}"/>
    <cellStyle name="20% - Énfasis4 2 2 2 4 6" xfId="16076" xr:uid="{ECA2E86F-0592-4C2C-8A5A-02FD9A45309F}"/>
    <cellStyle name="20% - Énfasis4 2 2 2 4 6 2" xfId="46960" xr:uid="{42D96A23-F55B-4ADC-B368-5BC7BEA7F47A}"/>
    <cellStyle name="20% - Énfasis4 2 2 2 4 7" xfId="31518" xr:uid="{D36E3462-3049-4AD4-923F-DDB603801973}"/>
    <cellStyle name="20% - Énfasis4 2 2 2 5" xfId="1116" xr:uid="{90084399-AF2A-4946-8796-64ECC8D2C5CF}"/>
    <cellStyle name="20% - Énfasis4 2 2 2 5 2" xfId="3046" xr:uid="{F97198D7-2F62-43B3-9079-88185F53044A}"/>
    <cellStyle name="20% - Énfasis4 2 2 2 5 2 2" xfId="6906" xr:uid="{1DAD5DCA-E503-432F-B5B3-FF402D85B7D0}"/>
    <cellStyle name="20% - Énfasis4 2 2 2 5 2 2 2" xfId="14627" xr:uid="{9BA18416-3E5B-4C64-9DFE-57B6CBEEA9CB}"/>
    <cellStyle name="20% - Énfasis4 2 2 2 5 2 2 2 2" xfId="30069" xr:uid="{285595CD-07CE-41FD-999F-0F6FC7E96B13}"/>
    <cellStyle name="20% - Énfasis4 2 2 2 5 2 2 2 2 2" xfId="60953" xr:uid="{46E7C40B-EC3E-4C8E-B286-9747415BB8B7}"/>
    <cellStyle name="20% - Énfasis4 2 2 2 5 2 2 2 3" xfId="45511" xr:uid="{5AC2DCCE-275B-45FC-9D5D-8D4BAD409C2D}"/>
    <cellStyle name="20% - Énfasis4 2 2 2 5 2 2 3" xfId="22348" xr:uid="{0281580E-4AC7-453C-AD0C-734F6871F931}"/>
    <cellStyle name="20% - Énfasis4 2 2 2 5 2 2 3 2" xfId="53232" xr:uid="{CEB80CC3-7D8F-4127-BA2A-9AA91E9A3230}"/>
    <cellStyle name="20% - Énfasis4 2 2 2 5 2 2 4" xfId="37790" xr:uid="{7D716C54-7280-429C-9621-5F3668BFFBD6}"/>
    <cellStyle name="20% - Énfasis4 2 2 2 5 2 3" xfId="10767" xr:uid="{4B0B2510-E89D-4506-A3C5-1712C0259DF4}"/>
    <cellStyle name="20% - Énfasis4 2 2 2 5 2 3 2" xfId="26209" xr:uid="{48C55DC5-5A21-4CF1-9880-BC1A7AF78E93}"/>
    <cellStyle name="20% - Énfasis4 2 2 2 5 2 3 2 2" xfId="57093" xr:uid="{99E98F25-059D-4FAF-92E9-C1B46DF35914}"/>
    <cellStyle name="20% - Énfasis4 2 2 2 5 2 3 3" xfId="41651" xr:uid="{057D3499-B651-48F7-8A31-005ABB8C4C7C}"/>
    <cellStyle name="20% - Énfasis4 2 2 2 5 2 4" xfId="18488" xr:uid="{10A879B1-28F5-44CA-9600-3B03F912EC05}"/>
    <cellStyle name="20% - Énfasis4 2 2 2 5 2 4 2" xfId="49372" xr:uid="{9F714A9F-7D41-4C30-B31F-14D2AAECFABF}"/>
    <cellStyle name="20% - Énfasis4 2 2 2 5 2 5" xfId="33930" xr:uid="{D8F70F98-9F0B-4CF5-B056-080F127F1F05}"/>
    <cellStyle name="20% - Énfasis4 2 2 2 5 3" xfId="4976" xr:uid="{71C2B70F-7144-4246-A44C-59DA15F7632F}"/>
    <cellStyle name="20% - Énfasis4 2 2 2 5 3 2" xfId="12697" xr:uid="{21370932-8C9A-4ECC-8907-230A8ACAD650}"/>
    <cellStyle name="20% - Énfasis4 2 2 2 5 3 2 2" xfId="28139" xr:uid="{20C0F536-92E1-41FD-9C91-BDD696E0F1E7}"/>
    <cellStyle name="20% - Énfasis4 2 2 2 5 3 2 2 2" xfId="59023" xr:uid="{AAEC076D-D3E0-4239-A556-56451C428234}"/>
    <cellStyle name="20% - Énfasis4 2 2 2 5 3 2 3" xfId="43581" xr:uid="{BFDC1E70-67C2-4990-BC57-AAB1ED4A7146}"/>
    <cellStyle name="20% - Énfasis4 2 2 2 5 3 3" xfId="20418" xr:uid="{5F2FD326-4DDE-435A-8D32-685D929D590E}"/>
    <cellStyle name="20% - Énfasis4 2 2 2 5 3 3 2" xfId="51302" xr:uid="{6E32B87E-F434-4DA5-9C74-C94CDE54F171}"/>
    <cellStyle name="20% - Énfasis4 2 2 2 5 3 4" xfId="35860" xr:uid="{8F6F1526-5920-4241-93F4-92E3DEF268B6}"/>
    <cellStyle name="20% - Énfasis4 2 2 2 5 4" xfId="8837" xr:uid="{3B92CFEE-5BCA-431C-B1DE-EB88C194389A}"/>
    <cellStyle name="20% - Énfasis4 2 2 2 5 4 2" xfId="24279" xr:uid="{EEF40BEC-99E3-4CA2-9A98-151FDC7B6BBD}"/>
    <cellStyle name="20% - Énfasis4 2 2 2 5 4 2 2" xfId="55163" xr:uid="{343AFD4D-AAF8-44E6-848A-B26166B65A57}"/>
    <cellStyle name="20% - Énfasis4 2 2 2 5 4 3" xfId="39721" xr:uid="{E7FB3828-CEBC-47B0-9ED9-E6E4D0D35D78}"/>
    <cellStyle name="20% - Énfasis4 2 2 2 5 5" xfId="16558" xr:uid="{B4778859-69A7-4E46-AD3D-6FDDD0D539B6}"/>
    <cellStyle name="20% - Énfasis4 2 2 2 5 5 2" xfId="47442" xr:uid="{5439F25B-E972-44EA-8E9B-150BD79602CB}"/>
    <cellStyle name="20% - Énfasis4 2 2 2 5 6" xfId="32000" xr:uid="{7CBF42DA-D426-4A31-8C1C-A1AFCF64EDEC}"/>
    <cellStyle name="20% - Énfasis4 2 2 2 6" xfId="2081" xr:uid="{90A1FC8C-8129-4E0D-8C8B-2E82E751EA7A}"/>
    <cellStyle name="20% - Énfasis4 2 2 2 6 2" xfId="5941" xr:uid="{89787294-2ED9-4434-B3BB-3C19AFC7430B}"/>
    <cellStyle name="20% - Énfasis4 2 2 2 6 2 2" xfId="13662" xr:uid="{A5E78B4C-D1E8-4E7A-BF79-32E36D28ADFD}"/>
    <cellStyle name="20% - Énfasis4 2 2 2 6 2 2 2" xfId="29104" xr:uid="{572C69B2-0D73-4C11-BAC7-6762B36EF49F}"/>
    <cellStyle name="20% - Énfasis4 2 2 2 6 2 2 2 2" xfId="59988" xr:uid="{09D6A2EE-07F5-4A80-9DB8-94BCAA4127E5}"/>
    <cellStyle name="20% - Énfasis4 2 2 2 6 2 2 3" xfId="44546" xr:uid="{4DEB7387-E442-48C6-9737-3F192880963C}"/>
    <cellStyle name="20% - Énfasis4 2 2 2 6 2 3" xfId="21383" xr:uid="{481415D2-8F75-40EC-9612-7ED8CCB1722E}"/>
    <cellStyle name="20% - Énfasis4 2 2 2 6 2 3 2" xfId="52267" xr:uid="{C2B58D5A-20D0-4EA8-A97B-2466E81A600D}"/>
    <cellStyle name="20% - Énfasis4 2 2 2 6 2 4" xfId="36825" xr:uid="{3B2E4316-D5B7-4DEE-9CBF-E24245D2E8F6}"/>
    <cellStyle name="20% - Énfasis4 2 2 2 6 3" xfId="9802" xr:uid="{5268B7C9-3B82-49F0-A68E-07330830EE23}"/>
    <cellStyle name="20% - Énfasis4 2 2 2 6 3 2" xfId="25244" xr:uid="{03DDC405-7C9C-4F99-BD08-2F25556D2FF1}"/>
    <cellStyle name="20% - Énfasis4 2 2 2 6 3 2 2" xfId="56128" xr:uid="{E642472C-8D4A-4919-8E78-9F906E5EAE38}"/>
    <cellStyle name="20% - Énfasis4 2 2 2 6 3 3" xfId="40686" xr:uid="{DD383167-C8FC-4B18-98B6-C8AAD32D74FB}"/>
    <cellStyle name="20% - Énfasis4 2 2 2 6 4" xfId="17523" xr:uid="{087F23A9-592E-4F95-8E57-7816E65BCB04}"/>
    <cellStyle name="20% - Énfasis4 2 2 2 6 4 2" xfId="48407" xr:uid="{13057FE0-CDEB-465E-BCB1-4066ACF5E165}"/>
    <cellStyle name="20% - Énfasis4 2 2 2 6 5" xfId="32965" xr:uid="{82AC82A8-5A7A-408C-956F-AB68976C7DCD}"/>
    <cellStyle name="20% - Énfasis4 2 2 2 7" xfId="4011" xr:uid="{0D363A0C-DA6D-4BA6-920F-3B4B0EAB45D4}"/>
    <cellStyle name="20% - Énfasis4 2 2 2 7 2" xfId="11732" xr:uid="{DF8AD475-B880-4B6D-88C4-A11B961DF5E6}"/>
    <cellStyle name="20% - Énfasis4 2 2 2 7 2 2" xfId="27174" xr:uid="{69EB9674-1A28-474D-8DA2-B7B7FB4BDDBE}"/>
    <cellStyle name="20% - Énfasis4 2 2 2 7 2 2 2" xfId="58058" xr:uid="{0506A22F-A204-46F4-97C4-CE0C0DA40E99}"/>
    <cellStyle name="20% - Énfasis4 2 2 2 7 2 3" xfId="42616" xr:uid="{7C2D0BAC-D460-4307-BCC2-8086F743FEAE}"/>
    <cellStyle name="20% - Énfasis4 2 2 2 7 3" xfId="19453" xr:uid="{BD6D109D-ACF0-4CAD-B0F4-46E7A6DD1CB1}"/>
    <cellStyle name="20% - Énfasis4 2 2 2 7 3 2" xfId="50337" xr:uid="{50F8E8B1-1867-469B-AB0C-EC202F05C6FA}"/>
    <cellStyle name="20% - Énfasis4 2 2 2 7 4" xfId="34895" xr:uid="{35B6F32D-D46F-4EF1-821E-983FC2F8441C}"/>
    <cellStyle name="20% - Énfasis4 2 2 2 8" xfId="7872" xr:uid="{5ABECBB0-2130-4022-A413-F7A3002949E2}"/>
    <cellStyle name="20% - Énfasis4 2 2 2 8 2" xfId="23314" xr:uid="{B18D6159-513C-497F-B8D1-916888DB0D73}"/>
    <cellStyle name="20% - Énfasis4 2 2 2 8 2 2" xfId="54198" xr:uid="{5D1B6BCF-D38A-44E4-B873-DC269B8FC259}"/>
    <cellStyle name="20% - Énfasis4 2 2 2 8 3" xfId="38756" xr:uid="{8B1B1EDA-54F7-4D43-9095-DC787A6629F4}"/>
    <cellStyle name="20% - Énfasis4 2 2 2 9" xfId="15593" xr:uid="{F115FF82-396C-4A60-BEB6-D4D0C669F881}"/>
    <cellStyle name="20% - Énfasis4 2 2 2 9 2" xfId="46477" xr:uid="{5DAD3771-FD45-42E4-BED4-35FB7E03DD89}"/>
    <cellStyle name="20% - Énfasis4 2 2 3" xfId="73" xr:uid="{C714A8BA-43D5-4DAC-BAA8-44C904409587}"/>
    <cellStyle name="20% - Énfasis4 2 2 3 10" xfId="31036" xr:uid="{A5C4A3DC-72D4-4ACE-8581-9B4B4053F977}"/>
    <cellStyle name="20% - Énfasis4 2 2 3 2" xfId="352" xr:uid="{8A43CA20-2217-4833-8EA5-E415880DCB14}"/>
    <cellStyle name="20% - Énfasis4 2 2 3 2 2" xfId="595" xr:uid="{79D65252-9C06-4810-B05B-105E702AD6E7}"/>
    <cellStyle name="20% - Énfasis4 2 2 3 2 2 2" xfId="1078" xr:uid="{C23098E1-1FD7-4FAF-92F2-37C98C57645E}"/>
    <cellStyle name="20% - Énfasis4 2 2 3 2 2 2 2" xfId="2043" xr:uid="{7954693E-DA6C-438B-A2F7-C8038728B88C}"/>
    <cellStyle name="20% - Énfasis4 2 2 3 2 2 2 2 2" xfId="3973" xr:uid="{7E5F0028-6499-43B7-8F98-565F7815983C}"/>
    <cellStyle name="20% - Énfasis4 2 2 3 2 2 2 2 2 2" xfId="7833" xr:uid="{1642C329-238D-4F73-AFFA-605C9810FC8C}"/>
    <cellStyle name="20% - Énfasis4 2 2 3 2 2 2 2 2 2 2" xfId="15554" xr:uid="{D5464B2E-F34B-4268-8517-028B0718137B}"/>
    <cellStyle name="20% - Énfasis4 2 2 3 2 2 2 2 2 2 2 2" xfId="30996" xr:uid="{7A7E8145-93D7-4453-8B4E-D3C4142840A0}"/>
    <cellStyle name="20% - Énfasis4 2 2 3 2 2 2 2 2 2 2 2 2" xfId="61880" xr:uid="{329530CB-0832-45E8-8304-6755608CC07C}"/>
    <cellStyle name="20% - Énfasis4 2 2 3 2 2 2 2 2 2 2 3" xfId="46438" xr:uid="{BDA8DF42-F5F4-4C5C-BA02-B758EB4FD508}"/>
    <cellStyle name="20% - Énfasis4 2 2 3 2 2 2 2 2 2 3" xfId="23275" xr:uid="{8E8A5CD9-3A2D-4019-A20C-B6B1C519A224}"/>
    <cellStyle name="20% - Énfasis4 2 2 3 2 2 2 2 2 2 3 2" xfId="54159" xr:uid="{2988D96F-93C0-40B5-9947-DC678053C15A}"/>
    <cellStyle name="20% - Énfasis4 2 2 3 2 2 2 2 2 2 4" xfId="38717" xr:uid="{3AE76552-FA5C-4730-9BAD-B09E76617933}"/>
    <cellStyle name="20% - Énfasis4 2 2 3 2 2 2 2 2 3" xfId="11694" xr:uid="{1AF439E1-3D25-43D3-B764-8EB239856D42}"/>
    <cellStyle name="20% - Énfasis4 2 2 3 2 2 2 2 2 3 2" xfId="27136" xr:uid="{882351AC-A84A-4C7C-A17E-DABE3D1240A5}"/>
    <cellStyle name="20% - Énfasis4 2 2 3 2 2 2 2 2 3 2 2" xfId="58020" xr:uid="{F46699FE-110C-4FE9-870F-F304AF42A6C7}"/>
    <cellStyle name="20% - Énfasis4 2 2 3 2 2 2 2 2 3 3" xfId="42578" xr:uid="{EDE53B0C-2E22-4AAA-8390-EDE77F05F349}"/>
    <cellStyle name="20% - Énfasis4 2 2 3 2 2 2 2 2 4" xfId="19415" xr:uid="{709840D7-A438-4C89-8BF3-9943887574A9}"/>
    <cellStyle name="20% - Énfasis4 2 2 3 2 2 2 2 2 4 2" xfId="50299" xr:uid="{89370D61-84B6-41EC-9C4A-2703BA053FE1}"/>
    <cellStyle name="20% - Énfasis4 2 2 3 2 2 2 2 2 5" xfId="34857" xr:uid="{FC47094E-BBFC-4BE5-9648-598B577AB05D}"/>
    <cellStyle name="20% - Énfasis4 2 2 3 2 2 2 2 3" xfId="5903" xr:uid="{B1B1A022-C302-466B-BD78-C673EA92BC45}"/>
    <cellStyle name="20% - Énfasis4 2 2 3 2 2 2 2 3 2" xfId="13624" xr:uid="{1A76AF34-4FD8-4A46-B06C-5C5A6BE2C82C}"/>
    <cellStyle name="20% - Énfasis4 2 2 3 2 2 2 2 3 2 2" xfId="29066" xr:uid="{E5700029-13F0-4989-9529-02B9368F4975}"/>
    <cellStyle name="20% - Énfasis4 2 2 3 2 2 2 2 3 2 2 2" xfId="59950" xr:uid="{79A54D90-95DE-4838-B9CC-642BF1A99FD0}"/>
    <cellStyle name="20% - Énfasis4 2 2 3 2 2 2 2 3 2 3" xfId="44508" xr:uid="{DF04E241-9BD5-425F-AE7F-17E4798CBDC2}"/>
    <cellStyle name="20% - Énfasis4 2 2 3 2 2 2 2 3 3" xfId="21345" xr:uid="{86644E28-403E-48B5-9B5F-8ECAF97A7CF9}"/>
    <cellStyle name="20% - Énfasis4 2 2 3 2 2 2 2 3 3 2" xfId="52229" xr:uid="{F4EC028E-E23A-4FDB-877C-FE0CFD6E8C32}"/>
    <cellStyle name="20% - Énfasis4 2 2 3 2 2 2 2 3 4" xfId="36787" xr:uid="{8537E3A9-C547-4572-8553-AE3D5EA6318C}"/>
    <cellStyle name="20% - Énfasis4 2 2 3 2 2 2 2 4" xfId="9764" xr:uid="{2C5AEFC9-ABA3-4FC7-8E76-B2A729EDA968}"/>
    <cellStyle name="20% - Énfasis4 2 2 3 2 2 2 2 4 2" xfId="25206" xr:uid="{9F3AD540-A1EC-4F51-8C19-B84F5A212149}"/>
    <cellStyle name="20% - Énfasis4 2 2 3 2 2 2 2 4 2 2" xfId="56090" xr:uid="{D93CD869-CBB2-4E4E-A62B-CE5A4A401CD4}"/>
    <cellStyle name="20% - Énfasis4 2 2 3 2 2 2 2 4 3" xfId="40648" xr:uid="{01488A93-B290-42D3-A052-746E66D0CC97}"/>
    <cellStyle name="20% - Énfasis4 2 2 3 2 2 2 2 5" xfId="17485" xr:uid="{06F57D4D-7028-4B0A-B765-D0DC2AC0CBE0}"/>
    <cellStyle name="20% - Énfasis4 2 2 3 2 2 2 2 5 2" xfId="48369" xr:uid="{F473731B-D559-4BF3-8299-21A681FF7D89}"/>
    <cellStyle name="20% - Énfasis4 2 2 3 2 2 2 2 6" xfId="32927" xr:uid="{8F28BE42-0B3E-44CB-872F-342447F9D24D}"/>
    <cellStyle name="20% - Énfasis4 2 2 3 2 2 2 3" xfId="3008" xr:uid="{AAF46CFE-E574-4297-89B2-80A64B6BCCD5}"/>
    <cellStyle name="20% - Énfasis4 2 2 3 2 2 2 3 2" xfId="6868" xr:uid="{BAF5D573-5670-4BB9-A9AB-EE1D5E55AFB5}"/>
    <cellStyle name="20% - Énfasis4 2 2 3 2 2 2 3 2 2" xfId="14589" xr:uid="{00701AF3-06C5-41BC-B8C0-E1FFB4F407D6}"/>
    <cellStyle name="20% - Énfasis4 2 2 3 2 2 2 3 2 2 2" xfId="30031" xr:uid="{78B01952-D5D8-4C5E-8F12-6BD515AEF461}"/>
    <cellStyle name="20% - Énfasis4 2 2 3 2 2 2 3 2 2 2 2" xfId="60915" xr:uid="{2975E569-6194-4E82-9CA5-A22A77A79D2C}"/>
    <cellStyle name="20% - Énfasis4 2 2 3 2 2 2 3 2 2 3" xfId="45473" xr:uid="{C13744E6-07FC-471B-890A-950DBE178A78}"/>
    <cellStyle name="20% - Énfasis4 2 2 3 2 2 2 3 2 3" xfId="22310" xr:uid="{77E5EAA0-E758-4697-942F-AA513BEFAA24}"/>
    <cellStyle name="20% - Énfasis4 2 2 3 2 2 2 3 2 3 2" xfId="53194" xr:uid="{7C146802-1746-4F2E-B8C3-261BFE60273D}"/>
    <cellStyle name="20% - Énfasis4 2 2 3 2 2 2 3 2 4" xfId="37752" xr:uid="{E1611B75-B60A-4C4D-ABB2-B589877CBC4A}"/>
    <cellStyle name="20% - Énfasis4 2 2 3 2 2 2 3 3" xfId="10729" xr:uid="{FC33FA6D-9DE4-49C3-9A00-451CAC5593BE}"/>
    <cellStyle name="20% - Énfasis4 2 2 3 2 2 2 3 3 2" xfId="26171" xr:uid="{EA3AD281-142E-41A5-B468-542D2E5E356E}"/>
    <cellStyle name="20% - Énfasis4 2 2 3 2 2 2 3 3 2 2" xfId="57055" xr:uid="{F0819955-FDE5-46E4-8720-77565335D21D}"/>
    <cellStyle name="20% - Énfasis4 2 2 3 2 2 2 3 3 3" xfId="41613" xr:uid="{F8E32A89-408C-49BE-9D33-F91809BF3E87}"/>
    <cellStyle name="20% - Énfasis4 2 2 3 2 2 2 3 4" xfId="18450" xr:uid="{7E29F1A7-CB60-42F3-BC4A-49ADFAB25802}"/>
    <cellStyle name="20% - Énfasis4 2 2 3 2 2 2 3 4 2" xfId="49334" xr:uid="{57141B63-DAE7-427B-903F-DA9F36A8C5F9}"/>
    <cellStyle name="20% - Énfasis4 2 2 3 2 2 2 3 5" xfId="33892" xr:uid="{D441F9A2-E42A-459B-A536-2EAFAE378D54}"/>
    <cellStyle name="20% - Énfasis4 2 2 3 2 2 2 4" xfId="4938" xr:uid="{6C2AFB28-74E9-4446-93C1-7F8A4ACB0534}"/>
    <cellStyle name="20% - Énfasis4 2 2 3 2 2 2 4 2" xfId="12659" xr:uid="{D89E521E-88DD-4E8B-9EE4-018B708DFE1E}"/>
    <cellStyle name="20% - Énfasis4 2 2 3 2 2 2 4 2 2" xfId="28101" xr:uid="{A71FF746-79C2-415F-A776-371D574C2B37}"/>
    <cellStyle name="20% - Énfasis4 2 2 3 2 2 2 4 2 2 2" xfId="58985" xr:uid="{16124097-91E6-407C-9E72-50E0B7661191}"/>
    <cellStyle name="20% - Énfasis4 2 2 3 2 2 2 4 2 3" xfId="43543" xr:uid="{0A33EC6F-3566-466B-BBC4-51BB8ABB666C}"/>
    <cellStyle name="20% - Énfasis4 2 2 3 2 2 2 4 3" xfId="20380" xr:uid="{07AD5964-BB99-4831-B33F-3F9BEB48A5ED}"/>
    <cellStyle name="20% - Énfasis4 2 2 3 2 2 2 4 3 2" xfId="51264" xr:uid="{EA966EE4-B170-426A-9066-15B6E2D785E1}"/>
    <cellStyle name="20% - Énfasis4 2 2 3 2 2 2 4 4" xfId="35822" xr:uid="{523EFAC6-75BD-4A82-B665-D2C4BDDA0787}"/>
    <cellStyle name="20% - Énfasis4 2 2 3 2 2 2 5" xfId="8799" xr:uid="{F131B6CF-4BF3-4FF0-B2D7-3B8202404723}"/>
    <cellStyle name="20% - Énfasis4 2 2 3 2 2 2 5 2" xfId="24241" xr:uid="{0CF71B42-2B32-4D93-ABFD-B751F1F4D3D3}"/>
    <cellStyle name="20% - Énfasis4 2 2 3 2 2 2 5 2 2" xfId="55125" xr:uid="{2186082B-BCC9-446E-8DE1-9776EBE1D616}"/>
    <cellStyle name="20% - Énfasis4 2 2 3 2 2 2 5 3" xfId="39683" xr:uid="{7D1732A9-6A8D-491F-BE1F-6E7E0BBEEE67}"/>
    <cellStyle name="20% - Énfasis4 2 2 3 2 2 2 6" xfId="16520" xr:uid="{E5D6C223-D2C7-4CFE-B815-FA889ED45152}"/>
    <cellStyle name="20% - Énfasis4 2 2 3 2 2 2 6 2" xfId="47404" xr:uid="{3CA339F1-DB40-4BDC-A334-E535120E645A}"/>
    <cellStyle name="20% - Énfasis4 2 2 3 2 2 2 7" xfId="31962" xr:uid="{33F325C6-0DA2-4F59-98D7-8F789F21A333}"/>
    <cellStyle name="20% - Énfasis4 2 2 3 2 2 3" xfId="1560" xr:uid="{6F455CDD-4FC7-47B3-B9B0-A5443B90C9AA}"/>
    <cellStyle name="20% - Énfasis4 2 2 3 2 2 3 2" xfId="3490" xr:uid="{CAFDFF2C-1F45-422C-9485-07D535E8F9C1}"/>
    <cellStyle name="20% - Énfasis4 2 2 3 2 2 3 2 2" xfId="7350" xr:uid="{C802134D-5ADD-4C2F-B7F0-1DF866F549DB}"/>
    <cellStyle name="20% - Énfasis4 2 2 3 2 2 3 2 2 2" xfId="15071" xr:uid="{259C2CBF-7E06-48EF-BA43-2970799FB944}"/>
    <cellStyle name="20% - Énfasis4 2 2 3 2 2 3 2 2 2 2" xfId="30513" xr:uid="{75477CE0-2611-49C3-A164-AEA5D4B703C9}"/>
    <cellStyle name="20% - Énfasis4 2 2 3 2 2 3 2 2 2 2 2" xfId="61397" xr:uid="{E5190846-DE45-45D1-A7F0-5F22B91B5021}"/>
    <cellStyle name="20% - Énfasis4 2 2 3 2 2 3 2 2 2 3" xfId="45955" xr:uid="{E904869B-1DA2-4271-87C7-6C11253BD9EB}"/>
    <cellStyle name="20% - Énfasis4 2 2 3 2 2 3 2 2 3" xfId="22792" xr:uid="{14EE196C-4D5B-4BCE-9A32-FFDA68751A13}"/>
    <cellStyle name="20% - Énfasis4 2 2 3 2 2 3 2 2 3 2" xfId="53676" xr:uid="{8916391C-4D04-4439-8E7A-09A0AE13586D}"/>
    <cellStyle name="20% - Énfasis4 2 2 3 2 2 3 2 2 4" xfId="38234" xr:uid="{7F439A41-A2BD-479F-8D62-FE877E0C3A4A}"/>
    <cellStyle name="20% - Énfasis4 2 2 3 2 2 3 2 3" xfId="11211" xr:uid="{21F0CAC3-423F-4170-899B-6BE99AAFE38E}"/>
    <cellStyle name="20% - Énfasis4 2 2 3 2 2 3 2 3 2" xfId="26653" xr:uid="{F14DFDC6-34A0-4F96-83E0-D9BF41D03858}"/>
    <cellStyle name="20% - Énfasis4 2 2 3 2 2 3 2 3 2 2" xfId="57537" xr:uid="{6A6386D7-DF8A-4430-B71B-BB1B11D12A8D}"/>
    <cellStyle name="20% - Énfasis4 2 2 3 2 2 3 2 3 3" xfId="42095" xr:uid="{E232A3BD-03CC-4D3F-9FE1-246620EF6882}"/>
    <cellStyle name="20% - Énfasis4 2 2 3 2 2 3 2 4" xfId="18932" xr:uid="{96740803-1554-40B3-A544-0AFDA1136DBA}"/>
    <cellStyle name="20% - Énfasis4 2 2 3 2 2 3 2 4 2" xfId="49816" xr:uid="{A48790EE-859C-4128-AF33-35A845A879FA}"/>
    <cellStyle name="20% - Énfasis4 2 2 3 2 2 3 2 5" xfId="34374" xr:uid="{D8964FE6-4ADB-4156-8AFF-6E2C17EDDC03}"/>
    <cellStyle name="20% - Énfasis4 2 2 3 2 2 3 3" xfId="5420" xr:uid="{271060E0-5EBA-44B1-B416-80FBA0F1627A}"/>
    <cellStyle name="20% - Énfasis4 2 2 3 2 2 3 3 2" xfId="13141" xr:uid="{7ACF7885-056F-4158-8886-93430BD042F9}"/>
    <cellStyle name="20% - Énfasis4 2 2 3 2 2 3 3 2 2" xfId="28583" xr:uid="{38245729-FC4F-407F-8F6D-DFC6EB210225}"/>
    <cellStyle name="20% - Énfasis4 2 2 3 2 2 3 3 2 2 2" xfId="59467" xr:uid="{122DC6FA-560E-4E6A-BD84-66D4F2ADF010}"/>
    <cellStyle name="20% - Énfasis4 2 2 3 2 2 3 3 2 3" xfId="44025" xr:uid="{116CC0CA-0CBE-4CB6-AD38-0BB2876A8C26}"/>
    <cellStyle name="20% - Énfasis4 2 2 3 2 2 3 3 3" xfId="20862" xr:uid="{614D5E41-EDD6-4815-9C4D-7CACF03E215B}"/>
    <cellStyle name="20% - Énfasis4 2 2 3 2 2 3 3 3 2" xfId="51746" xr:uid="{8AEEFC59-2057-4781-A4E2-5243DF2EEED4}"/>
    <cellStyle name="20% - Énfasis4 2 2 3 2 2 3 3 4" xfId="36304" xr:uid="{FAF3E3FC-E92A-4A1A-8DFA-88A720012A5F}"/>
    <cellStyle name="20% - Énfasis4 2 2 3 2 2 3 4" xfId="9281" xr:uid="{53639D20-56CF-4CB0-8ED0-BDAD947943BB}"/>
    <cellStyle name="20% - Énfasis4 2 2 3 2 2 3 4 2" xfId="24723" xr:uid="{4415E26F-D069-49A8-8327-362C25C15801}"/>
    <cellStyle name="20% - Énfasis4 2 2 3 2 2 3 4 2 2" xfId="55607" xr:uid="{25A816F4-7375-448B-80B2-08E7635A7427}"/>
    <cellStyle name="20% - Énfasis4 2 2 3 2 2 3 4 3" xfId="40165" xr:uid="{F2999DCD-92C6-4B1A-AA08-5E4EFC6BD5EE}"/>
    <cellStyle name="20% - Énfasis4 2 2 3 2 2 3 5" xfId="17002" xr:uid="{C505A6AD-6BD3-4432-B1E6-D8C6CD560D25}"/>
    <cellStyle name="20% - Énfasis4 2 2 3 2 2 3 5 2" xfId="47886" xr:uid="{CB4E0479-5C44-4C9F-8B17-F94608E68152}"/>
    <cellStyle name="20% - Énfasis4 2 2 3 2 2 3 6" xfId="32444" xr:uid="{3A3432D8-F91A-4B44-9031-5B236B9366B9}"/>
    <cellStyle name="20% - Énfasis4 2 2 3 2 2 4" xfId="2525" xr:uid="{E2F2F421-6A60-436B-A541-A0F596118AEF}"/>
    <cellStyle name="20% - Énfasis4 2 2 3 2 2 4 2" xfId="6385" xr:uid="{883BCB43-05EB-415B-AC3D-FA3847E47B45}"/>
    <cellStyle name="20% - Énfasis4 2 2 3 2 2 4 2 2" xfId="14106" xr:uid="{2760C674-9D51-4829-B4CB-9976961C6A82}"/>
    <cellStyle name="20% - Énfasis4 2 2 3 2 2 4 2 2 2" xfId="29548" xr:uid="{F3A324D1-10F4-4411-8D30-F4B0B0FFA427}"/>
    <cellStyle name="20% - Énfasis4 2 2 3 2 2 4 2 2 2 2" xfId="60432" xr:uid="{2983FEB8-9D76-4CF1-A462-3DC97F1BD05E}"/>
    <cellStyle name="20% - Énfasis4 2 2 3 2 2 4 2 2 3" xfId="44990" xr:uid="{F829D10C-BC66-4918-AEA7-8DAC4E0A3F04}"/>
    <cellStyle name="20% - Énfasis4 2 2 3 2 2 4 2 3" xfId="21827" xr:uid="{9CCA5A82-66AD-4F2A-B564-6EB4040EB91B}"/>
    <cellStyle name="20% - Énfasis4 2 2 3 2 2 4 2 3 2" xfId="52711" xr:uid="{5C606A22-4B38-4D89-8BB1-F569CBB700D1}"/>
    <cellStyle name="20% - Énfasis4 2 2 3 2 2 4 2 4" xfId="37269" xr:uid="{1378E253-8DCC-475A-BD84-632A31E7CE23}"/>
    <cellStyle name="20% - Énfasis4 2 2 3 2 2 4 3" xfId="10246" xr:uid="{05510DA3-6107-45B0-A545-22A73F6F52FB}"/>
    <cellStyle name="20% - Énfasis4 2 2 3 2 2 4 3 2" xfId="25688" xr:uid="{FDA1BF0F-B49D-4CC5-9DE3-1CF88F852C2F}"/>
    <cellStyle name="20% - Énfasis4 2 2 3 2 2 4 3 2 2" xfId="56572" xr:uid="{78D60273-DC65-473C-8134-C5E72750D787}"/>
    <cellStyle name="20% - Énfasis4 2 2 3 2 2 4 3 3" xfId="41130" xr:uid="{EC2B0EC5-E656-46B3-9A91-B8FBD426719D}"/>
    <cellStyle name="20% - Énfasis4 2 2 3 2 2 4 4" xfId="17967" xr:uid="{AA1E20EE-83B0-4366-B218-935A7378C0EE}"/>
    <cellStyle name="20% - Énfasis4 2 2 3 2 2 4 4 2" xfId="48851" xr:uid="{4C48A932-89F9-4E7E-8513-A634586EBDF5}"/>
    <cellStyle name="20% - Énfasis4 2 2 3 2 2 4 5" xfId="33409" xr:uid="{3F8D2E4F-7395-4D89-A288-11B70CC5CA25}"/>
    <cellStyle name="20% - Énfasis4 2 2 3 2 2 5" xfId="4455" xr:uid="{1F0666A4-5426-44BF-9DF4-EB24052AE238}"/>
    <cellStyle name="20% - Énfasis4 2 2 3 2 2 5 2" xfId="12176" xr:uid="{FC4E051C-705B-4F0C-8EF2-7902B6B78AD6}"/>
    <cellStyle name="20% - Énfasis4 2 2 3 2 2 5 2 2" xfId="27618" xr:uid="{CC092AA7-5BA5-48C6-9C2C-4B03D0EF098E}"/>
    <cellStyle name="20% - Énfasis4 2 2 3 2 2 5 2 2 2" xfId="58502" xr:uid="{FDE171D3-9CA6-4A7B-8DE8-2E7090310A35}"/>
    <cellStyle name="20% - Énfasis4 2 2 3 2 2 5 2 3" xfId="43060" xr:uid="{A518EEFE-7C45-4829-AC12-AD896D5A61C4}"/>
    <cellStyle name="20% - Énfasis4 2 2 3 2 2 5 3" xfId="19897" xr:uid="{2034A07C-E29C-4FD2-9A5D-1F1B85EA7A80}"/>
    <cellStyle name="20% - Énfasis4 2 2 3 2 2 5 3 2" xfId="50781" xr:uid="{7BE768C4-08E3-40A6-A1EF-184A09AF9FEA}"/>
    <cellStyle name="20% - Énfasis4 2 2 3 2 2 5 4" xfId="35339" xr:uid="{2E490232-0DF6-4499-9BC5-07CC76176EFB}"/>
    <cellStyle name="20% - Énfasis4 2 2 3 2 2 6" xfId="8316" xr:uid="{C32AF683-E8A2-4877-9428-E426872ACD32}"/>
    <cellStyle name="20% - Énfasis4 2 2 3 2 2 6 2" xfId="23758" xr:uid="{28A3824E-5116-4F25-878C-E8CEAC85EB0D}"/>
    <cellStyle name="20% - Énfasis4 2 2 3 2 2 6 2 2" xfId="54642" xr:uid="{732E2947-6841-45FD-A1A3-E00FDC4B78C3}"/>
    <cellStyle name="20% - Énfasis4 2 2 3 2 2 6 3" xfId="39200" xr:uid="{A7778245-B09D-47DB-91C8-A2C64C1400B4}"/>
    <cellStyle name="20% - Énfasis4 2 2 3 2 2 7" xfId="16037" xr:uid="{923FAD3D-A01F-4AA2-BFF1-B3AF199F622B}"/>
    <cellStyle name="20% - Énfasis4 2 2 3 2 2 7 2" xfId="46921" xr:uid="{B7BA9EA1-FEB3-4DD6-92D7-F0C930E3660D}"/>
    <cellStyle name="20% - Énfasis4 2 2 3 2 2 8" xfId="31479" xr:uid="{F61EA86D-C935-4984-B305-DE3D7FB2E3C2}"/>
    <cellStyle name="20% - Énfasis4 2 2 3 2 3" xfId="837" xr:uid="{BC265DB8-B218-4F87-8C2F-2DD1ECDD0EA5}"/>
    <cellStyle name="20% - Énfasis4 2 2 3 2 3 2" xfId="1802" xr:uid="{3398FD71-EBDE-453E-9EC1-036D42F9F83D}"/>
    <cellStyle name="20% - Énfasis4 2 2 3 2 3 2 2" xfId="3732" xr:uid="{5B9B0381-B4E7-437A-A525-6BE98A8B5CDD}"/>
    <cellStyle name="20% - Énfasis4 2 2 3 2 3 2 2 2" xfId="7592" xr:uid="{2C345A4A-2AFF-4182-812F-1E8FD97712F1}"/>
    <cellStyle name="20% - Énfasis4 2 2 3 2 3 2 2 2 2" xfId="15313" xr:uid="{3B9C5C6F-BB9A-47BD-9BE5-E7AE841985D2}"/>
    <cellStyle name="20% - Énfasis4 2 2 3 2 3 2 2 2 2 2" xfId="30755" xr:uid="{0E1C6890-9C3E-4D01-90BA-CD72A7475B44}"/>
    <cellStyle name="20% - Énfasis4 2 2 3 2 3 2 2 2 2 2 2" xfId="61639" xr:uid="{A9DAF654-ACC7-49C4-BB2C-F1104C82D271}"/>
    <cellStyle name="20% - Énfasis4 2 2 3 2 3 2 2 2 2 3" xfId="46197" xr:uid="{654A2EBF-8EF6-4727-9C4C-849C92B77A9D}"/>
    <cellStyle name="20% - Énfasis4 2 2 3 2 3 2 2 2 3" xfId="23034" xr:uid="{F1ED0CBC-6131-4017-8549-2ADCE6FF40C1}"/>
    <cellStyle name="20% - Énfasis4 2 2 3 2 3 2 2 2 3 2" xfId="53918" xr:uid="{4575AA44-F95C-4D48-AD1C-16B623F07EFD}"/>
    <cellStyle name="20% - Énfasis4 2 2 3 2 3 2 2 2 4" xfId="38476" xr:uid="{B4B38E4F-7028-4199-9B53-E133BE33C3F1}"/>
    <cellStyle name="20% - Énfasis4 2 2 3 2 3 2 2 3" xfId="11453" xr:uid="{88F6EA74-9D8F-4B5D-89BF-DBA1D4C37E38}"/>
    <cellStyle name="20% - Énfasis4 2 2 3 2 3 2 2 3 2" xfId="26895" xr:uid="{370AEAE1-CB45-424A-BCC9-097C68BFC34E}"/>
    <cellStyle name="20% - Énfasis4 2 2 3 2 3 2 2 3 2 2" xfId="57779" xr:uid="{A91F7EA3-2A6C-47E9-8381-4E98413AB950}"/>
    <cellStyle name="20% - Énfasis4 2 2 3 2 3 2 2 3 3" xfId="42337" xr:uid="{08E5F300-BDE3-44A1-B8EB-690540080D5D}"/>
    <cellStyle name="20% - Énfasis4 2 2 3 2 3 2 2 4" xfId="19174" xr:uid="{5D50370E-3A2E-41D6-A67B-9806535649AD}"/>
    <cellStyle name="20% - Énfasis4 2 2 3 2 3 2 2 4 2" xfId="50058" xr:uid="{B2199260-3543-4DC3-A347-BEE8D67EC897}"/>
    <cellStyle name="20% - Énfasis4 2 2 3 2 3 2 2 5" xfId="34616" xr:uid="{3B44C39B-9BE9-4825-8511-060D88D4B233}"/>
    <cellStyle name="20% - Énfasis4 2 2 3 2 3 2 3" xfId="5662" xr:uid="{022D38AE-5C8D-4844-B1BD-8AE867FFCEDF}"/>
    <cellStyle name="20% - Énfasis4 2 2 3 2 3 2 3 2" xfId="13383" xr:uid="{433C469A-03F0-49C3-9F20-3C986799D8DD}"/>
    <cellStyle name="20% - Énfasis4 2 2 3 2 3 2 3 2 2" xfId="28825" xr:uid="{3B658781-E3B8-47BC-86BE-03366B0F2A6F}"/>
    <cellStyle name="20% - Énfasis4 2 2 3 2 3 2 3 2 2 2" xfId="59709" xr:uid="{AEF80F36-04A9-464F-BD03-C8D69AFA5120}"/>
    <cellStyle name="20% - Énfasis4 2 2 3 2 3 2 3 2 3" xfId="44267" xr:uid="{0B1534EC-8905-41DF-B32E-F9CE52E3F0C7}"/>
    <cellStyle name="20% - Énfasis4 2 2 3 2 3 2 3 3" xfId="21104" xr:uid="{E3B6FE42-3EB0-4E41-B93A-09B901A47BE3}"/>
    <cellStyle name="20% - Énfasis4 2 2 3 2 3 2 3 3 2" xfId="51988" xr:uid="{7F554270-C8C6-4C5F-9C85-A27CA3481D78}"/>
    <cellStyle name="20% - Énfasis4 2 2 3 2 3 2 3 4" xfId="36546" xr:uid="{21E282A2-B074-4CCE-99CD-D272FD86E599}"/>
    <cellStyle name="20% - Énfasis4 2 2 3 2 3 2 4" xfId="9523" xr:uid="{8AAC68DE-97F6-4C00-9A33-3DAAE4CE21E4}"/>
    <cellStyle name="20% - Énfasis4 2 2 3 2 3 2 4 2" xfId="24965" xr:uid="{3170E354-8E20-43F1-A4F0-EEB04224CAE0}"/>
    <cellStyle name="20% - Énfasis4 2 2 3 2 3 2 4 2 2" xfId="55849" xr:uid="{28933575-FD38-4E14-AE36-0B5CBF3F848E}"/>
    <cellStyle name="20% - Énfasis4 2 2 3 2 3 2 4 3" xfId="40407" xr:uid="{80FCCBE3-4045-4409-A3E2-9AF9CF4E8838}"/>
    <cellStyle name="20% - Énfasis4 2 2 3 2 3 2 5" xfId="17244" xr:uid="{0F7BF688-37EE-49B1-8075-93695379C869}"/>
    <cellStyle name="20% - Énfasis4 2 2 3 2 3 2 5 2" xfId="48128" xr:uid="{D037A223-EA7B-483C-8DD4-1AB6DCE7B29B}"/>
    <cellStyle name="20% - Énfasis4 2 2 3 2 3 2 6" xfId="32686" xr:uid="{37F905F3-5B98-4493-B879-455CF39E113B}"/>
    <cellStyle name="20% - Énfasis4 2 2 3 2 3 3" xfId="2767" xr:uid="{D5E669D3-4557-4AEC-89D3-08586AFBC275}"/>
    <cellStyle name="20% - Énfasis4 2 2 3 2 3 3 2" xfId="6627" xr:uid="{FBEA894C-04AA-4F76-84AE-7FF000B49228}"/>
    <cellStyle name="20% - Énfasis4 2 2 3 2 3 3 2 2" xfId="14348" xr:uid="{7B5495C0-4DE2-430B-B4E9-EA89CDE7C3AB}"/>
    <cellStyle name="20% - Énfasis4 2 2 3 2 3 3 2 2 2" xfId="29790" xr:uid="{83959058-5396-4A11-A988-60CAE2938088}"/>
    <cellStyle name="20% - Énfasis4 2 2 3 2 3 3 2 2 2 2" xfId="60674" xr:uid="{B356B730-ED1F-4525-AB7B-0BF871912369}"/>
    <cellStyle name="20% - Énfasis4 2 2 3 2 3 3 2 2 3" xfId="45232" xr:uid="{2CEAFB50-A2D7-4FE1-B702-6133E6E0BB91}"/>
    <cellStyle name="20% - Énfasis4 2 2 3 2 3 3 2 3" xfId="22069" xr:uid="{36EDD75C-4703-4813-AF8D-83485C5B671E}"/>
    <cellStyle name="20% - Énfasis4 2 2 3 2 3 3 2 3 2" xfId="52953" xr:uid="{297F1180-7777-406A-B9DA-5F4CD2C9FD26}"/>
    <cellStyle name="20% - Énfasis4 2 2 3 2 3 3 2 4" xfId="37511" xr:uid="{0681E7B6-8CB8-4263-8B5F-DD665964CDFF}"/>
    <cellStyle name="20% - Énfasis4 2 2 3 2 3 3 3" xfId="10488" xr:uid="{B6B5583B-2549-438B-8C36-F96D8F672CF1}"/>
    <cellStyle name="20% - Énfasis4 2 2 3 2 3 3 3 2" xfId="25930" xr:uid="{97EA892E-ADC3-44F5-9671-B60E81767B56}"/>
    <cellStyle name="20% - Énfasis4 2 2 3 2 3 3 3 2 2" xfId="56814" xr:uid="{401F7707-4B87-490B-B55E-C92F4EAB4E85}"/>
    <cellStyle name="20% - Énfasis4 2 2 3 2 3 3 3 3" xfId="41372" xr:uid="{45F5F99C-CE56-4146-9BE0-DE532E9F56D8}"/>
    <cellStyle name="20% - Énfasis4 2 2 3 2 3 3 4" xfId="18209" xr:uid="{1B585F07-9522-48AF-8E35-BFAD6CE0CC4B}"/>
    <cellStyle name="20% - Énfasis4 2 2 3 2 3 3 4 2" xfId="49093" xr:uid="{D4A59BFE-3815-4EB6-8851-5B8FE438AE09}"/>
    <cellStyle name="20% - Énfasis4 2 2 3 2 3 3 5" xfId="33651" xr:uid="{2DEA3893-0735-4DD2-BADC-4E3DF3C2A42A}"/>
    <cellStyle name="20% - Énfasis4 2 2 3 2 3 4" xfId="4697" xr:uid="{23B4E55C-3D17-40BD-BDF9-CF5F4903347A}"/>
    <cellStyle name="20% - Énfasis4 2 2 3 2 3 4 2" xfId="12418" xr:uid="{DA9E4C16-483B-4283-B103-6F99746A6D61}"/>
    <cellStyle name="20% - Énfasis4 2 2 3 2 3 4 2 2" xfId="27860" xr:uid="{EDFA8CD2-9A3C-45DE-BF7F-918D0D64C4ED}"/>
    <cellStyle name="20% - Énfasis4 2 2 3 2 3 4 2 2 2" xfId="58744" xr:uid="{66B5FE2C-1C73-4F03-8CF5-970900B517B8}"/>
    <cellStyle name="20% - Énfasis4 2 2 3 2 3 4 2 3" xfId="43302" xr:uid="{4859BC7E-9303-437B-B980-38515F712C2D}"/>
    <cellStyle name="20% - Énfasis4 2 2 3 2 3 4 3" xfId="20139" xr:uid="{61DD65AB-A0F2-47A7-A4F8-231558DE5BF7}"/>
    <cellStyle name="20% - Énfasis4 2 2 3 2 3 4 3 2" xfId="51023" xr:uid="{4F5896DA-32BD-4731-9542-62D1C10679F8}"/>
    <cellStyle name="20% - Énfasis4 2 2 3 2 3 4 4" xfId="35581" xr:uid="{CCF6B3A7-840B-4613-872F-B38B7B0048A8}"/>
    <cellStyle name="20% - Énfasis4 2 2 3 2 3 5" xfId="8558" xr:uid="{9E0F69BB-9524-4973-AEAB-992EB571827F}"/>
    <cellStyle name="20% - Énfasis4 2 2 3 2 3 5 2" xfId="24000" xr:uid="{8A58A10C-EE62-4395-A2EC-6822FDE0AEFD}"/>
    <cellStyle name="20% - Énfasis4 2 2 3 2 3 5 2 2" xfId="54884" xr:uid="{517A6768-9E36-4AC3-83D6-A96DA6D684AF}"/>
    <cellStyle name="20% - Énfasis4 2 2 3 2 3 5 3" xfId="39442" xr:uid="{396C0AF8-4EFB-4FDF-A0F7-C1CDCAFC5C16}"/>
    <cellStyle name="20% - Énfasis4 2 2 3 2 3 6" xfId="16279" xr:uid="{9766B620-2891-4BA7-8925-890F1C1FF26D}"/>
    <cellStyle name="20% - Énfasis4 2 2 3 2 3 6 2" xfId="47163" xr:uid="{C36EFDF6-DA9C-4B2C-A21B-B6CB3D4636A1}"/>
    <cellStyle name="20% - Énfasis4 2 2 3 2 3 7" xfId="31721" xr:uid="{D04AA295-5B42-4AC6-B1B1-4EFF092A2887}"/>
    <cellStyle name="20% - Énfasis4 2 2 3 2 4" xfId="1319" xr:uid="{4B04267F-8F5A-46A9-AE4A-9D19E4B81C27}"/>
    <cellStyle name="20% - Énfasis4 2 2 3 2 4 2" xfId="3249" xr:uid="{17E6D0A3-7AF8-492F-BDD8-99A175D0F6CC}"/>
    <cellStyle name="20% - Énfasis4 2 2 3 2 4 2 2" xfId="7109" xr:uid="{3CE1441B-C1A3-4E04-82FA-74FBC7C005B1}"/>
    <cellStyle name="20% - Énfasis4 2 2 3 2 4 2 2 2" xfId="14830" xr:uid="{20DF948B-EA11-4B0B-B2C2-4E613FEC6DCC}"/>
    <cellStyle name="20% - Énfasis4 2 2 3 2 4 2 2 2 2" xfId="30272" xr:uid="{1437FDEE-B0BB-4B55-A74A-9CCD1DF79794}"/>
    <cellStyle name="20% - Énfasis4 2 2 3 2 4 2 2 2 2 2" xfId="61156" xr:uid="{044B256F-1721-4706-BC0F-94F13D77E077}"/>
    <cellStyle name="20% - Énfasis4 2 2 3 2 4 2 2 2 3" xfId="45714" xr:uid="{11FC154B-1454-4C48-85FA-DA5B5C9A0424}"/>
    <cellStyle name="20% - Énfasis4 2 2 3 2 4 2 2 3" xfId="22551" xr:uid="{4EF6A9D9-5387-4B68-AC3E-D2AA3D7C20F7}"/>
    <cellStyle name="20% - Énfasis4 2 2 3 2 4 2 2 3 2" xfId="53435" xr:uid="{E7DD2EE0-BB03-4EA2-991E-B7F30C230EDC}"/>
    <cellStyle name="20% - Énfasis4 2 2 3 2 4 2 2 4" xfId="37993" xr:uid="{3E623ED3-18D4-4915-92A8-05F02EA38EB6}"/>
    <cellStyle name="20% - Énfasis4 2 2 3 2 4 2 3" xfId="10970" xr:uid="{83EDD061-0868-4FF7-8777-AB19CFD59F5C}"/>
    <cellStyle name="20% - Énfasis4 2 2 3 2 4 2 3 2" xfId="26412" xr:uid="{0BC2FA88-1C97-4D2C-AAC7-293FBADC7955}"/>
    <cellStyle name="20% - Énfasis4 2 2 3 2 4 2 3 2 2" xfId="57296" xr:uid="{A4B011A0-EA05-4991-A481-9032F9919E6B}"/>
    <cellStyle name="20% - Énfasis4 2 2 3 2 4 2 3 3" xfId="41854" xr:uid="{F3B6283D-9523-44CD-9B78-FE8E3CD23C5B}"/>
    <cellStyle name="20% - Énfasis4 2 2 3 2 4 2 4" xfId="18691" xr:uid="{79100A90-4D86-4035-8C01-1CAF2DB93222}"/>
    <cellStyle name="20% - Énfasis4 2 2 3 2 4 2 4 2" xfId="49575" xr:uid="{8033EC3F-226B-4B1C-B4D2-5DFCCC4B7D76}"/>
    <cellStyle name="20% - Énfasis4 2 2 3 2 4 2 5" xfId="34133" xr:uid="{84659017-A94E-4072-9A0C-8F80BF2A004B}"/>
    <cellStyle name="20% - Énfasis4 2 2 3 2 4 3" xfId="5179" xr:uid="{48E9BFE0-D390-489D-9E5A-222296CFD274}"/>
    <cellStyle name="20% - Énfasis4 2 2 3 2 4 3 2" xfId="12900" xr:uid="{2B105373-DE7F-466A-A3CF-5468AEDB5DA7}"/>
    <cellStyle name="20% - Énfasis4 2 2 3 2 4 3 2 2" xfId="28342" xr:uid="{0D3B2F58-362E-4370-9F14-AA80854D3121}"/>
    <cellStyle name="20% - Énfasis4 2 2 3 2 4 3 2 2 2" xfId="59226" xr:uid="{EB74E86B-695D-4E6F-85EE-F2A0AAB635C6}"/>
    <cellStyle name="20% - Énfasis4 2 2 3 2 4 3 2 3" xfId="43784" xr:uid="{8A9BFE76-41A1-4AC9-A71A-00344BB41E4B}"/>
    <cellStyle name="20% - Énfasis4 2 2 3 2 4 3 3" xfId="20621" xr:uid="{566EAA05-1B84-44AF-8F08-A5534C8482FA}"/>
    <cellStyle name="20% - Énfasis4 2 2 3 2 4 3 3 2" xfId="51505" xr:uid="{FA761ED2-F2B8-438F-9DAE-33CEADFAA875}"/>
    <cellStyle name="20% - Énfasis4 2 2 3 2 4 3 4" xfId="36063" xr:uid="{BDD65C9F-5756-4A29-9F40-E732D6330E8B}"/>
    <cellStyle name="20% - Énfasis4 2 2 3 2 4 4" xfId="9040" xr:uid="{E08FEC79-A1BA-47E8-8026-281CC87C076E}"/>
    <cellStyle name="20% - Énfasis4 2 2 3 2 4 4 2" xfId="24482" xr:uid="{21037277-46BF-4BA8-90A8-ABFAA95B8ABE}"/>
    <cellStyle name="20% - Énfasis4 2 2 3 2 4 4 2 2" xfId="55366" xr:uid="{6AE68B1A-3F21-42DC-A050-0709C5AB52F7}"/>
    <cellStyle name="20% - Énfasis4 2 2 3 2 4 4 3" xfId="39924" xr:uid="{D47ABFF2-BBC4-4AA7-B3EE-A46194F0A772}"/>
    <cellStyle name="20% - Énfasis4 2 2 3 2 4 5" xfId="16761" xr:uid="{5022E875-A50F-400A-BF9B-8048F77B44DD}"/>
    <cellStyle name="20% - Énfasis4 2 2 3 2 4 5 2" xfId="47645" xr:uid="{238FEC85-5C94-47D7-ACB7-96014C3B379E}"/>
    <cellStyle name="20% - Énfasis4 2 2 3 2 4 6" xfId="32203" xr:uid="{80135F82-B600-47EB-8C51-64C6015FF858}"/>
    <cellStyle name="20% - Énfasis4 2 2 3 2 5" xfId="2284" xr:uid="{0823FE95-7F45-46FC-A782-865CA63C4784}"/>
    <cellStyle name="20% - Énfasis4 2 2 3 2 5 2" xfId="6144" xr:uid="{8349AA16-9743-4FAF-B2E4-CC6142A09643}"/>
    <cellStyle name="20% - Énfasis4 2 2 3 2 5 2 2" xfId="13865" xr:uid="{196444E7-6C51-4E8E-8B3C-E57FE5F214BB}"/>
    <cellStyle name="20% - Énfasis4 2 2 3 2 5 2 2 2" xfId="29307" xr:uid="{E816A160-6FC0-43AD-93BD-B609197916B8}"/>
    <cellStyle name="20% - Énfasis4 2 2 3 2 5 2 2 2 2" xfId="60191" xr:uid="{6F073834-C1C3-4548-A58B-D6FE3ACF06C9}"/>
    <cellStyle name="20% - Énfasis4 2 2 3 2 5 2 2 3" xfId="44749" xr:uid="{2165C986-93F7-4F3D-8F17-F91354285DF7}"/>
    <cellStyle name="20% - Énfasis4 2 2 3 2 5 2 3" xfId="21586" xr:uid="{5C520A8F-8E3D-4811-9F1B-BF1625A7D4C4}"/>
    <cellStyle name="20% - Énfasis4 2 2 3 2 5 2 3 2" xfId="52470" xr:uid="{8260B436-C297-47F7-BF26-E2CC82E50BD8}"/>
    <cellStyle name="20% - Énfasis4 2 2 3 2 5 2 4" xfId="37028" xr:uid="{9092A1C3-AF18-46BE-B108-32B327C2745A}"/>
    <cellStyle name="20% - Énfasis4 2 2 3 2 5 3" xfId="10005" xr:uid="{9FD0C497-296F-4F60-AC19-499C95597422}"/>
    <cellStyle name="20% - Énfasis4 2 2 3 2 5 3 2" xfId="25447" xr:uid="{C626C823-AE0B-48D2-ADEF-E0AB84F05E0F}"/>
    <cellStyle name="20% - Énfasis4 2 2 3 2 5 3 2 2" xfId="56331" xr:uid="{57D12193-FFEB-4AD5-8A27-55CC7514A041}"/>
    <cellStyle name="20% - Énfasis4 2 2 3 2 5 3 3" xfId="40889" xr:uid="{AED19B27-4CF8-40ED-A8FF-5AAC482C9D0A}"/>
    <cellStyle name="20% - Énfasis4 2 2 3 2 5 4" xfId="17726" xr:uid="{CB3B5637-CC18-4005-90B9-FEA0DC7F9AA7}"/>
    <cellStyle name="20% - Énfasis4 2 2 3 2 5 4 2" xfId="48610" xr:uid="{ADC30659-24EB-49BA-A85E-B9A3F37DD5DB}"/>
    <cellStyle name="20% - Énfasis4 2 2 3 2 5 5" xfId="33168" xr:uid="{F0A9C13A-B231-4A18-A6EF-2CC29932E63E}"/>
    <cellStyle name="20% - Énfasis4 2 2 3 2 6" xfId="4214" xr:uid="{2D8D0845-6641-42A1-BB07-833B62AE716C}"/>
    <cellStyle name="20% - Énfasis4 2 2 3 2 6 2" xfId="11935" xr:uid="{003D1D57-0B55-4F6A-AC33-A4DC6A14B6ED}"/>
    <cellStyle name="20% - Énfasis4 2 2 3 2 6 2 2" xfId="27377" xr:uid="{247C13BB-45D8-4CFD-9296-87951CD7B376}"/>
    <cellStyle name="20% - Énfasis4 2 2 3 2 6 2 2 2" xfId="58261" xr:uid="{90976EAF-2680-40A4-AF71-9BC53565E33A}"/>
    <cellStyle name="20% - Énfasis4 2 2 3 2 6 2 3" xfId="42819" xr:uid="{F844D9E1-DEA6-41DD-A181-9AAD4F8F0122}"/>
    <cellStyle name="20% - Énfasis4 2 2 3 2 6 3" xfId="19656" xr:uid="{116B8710-BA9B-4B86-9F61-57509ADD411D}"/>
    <cellStyle name="20% - Énfasis4 2 2 3 2 6 3 2" xfId="50540" xr:uid="{19A0E1D6-CCC2-49A9-AEB6-7317D51CD014}"/>
    <cellStyle name="20% - Énfasis4 2 2 3 2 6 4" xfId="35098" xr:uid="{6A59F6C9-3C47-4EF3-BF33-5105BF6C0F66}"/>
    <cellStyle name="20% - Énfasis4 2 2 3 2 7" xfId="8075" xr:uid="{F4990426-8A9C-4710-81AC-AB042F14A5F7}"/>
    <cellStyle name="20% - Énfasis4 2 2 3 2 7 2" xfId="23517" xr:uid="{4D83F1BF-062E-4ABA-B4D2-92F0DF5D059B}"/>
    <cellStyle name="20% - Énfasis4 2 2 3 2 7 2 2" xfId="54401" xr:uid="{4BE01F18-DF73-437A-B871-FBF4E8406068}"/>
    <cellStyle name="20% - Énfasis4 2 2 3 2 7 3" xfId="38959" xr:uid="{5425FCC3-E3D4-46F7-B24E-8E5A6403E3D3}"/>
    <cellStyle name="20% - Énfasis4 2 2 3 2 8" xfId="15796" xr:uid="{F05D95D3-463B-46BA-9A9A-246569A268FE}"/>
    <cellStyle name="20% - Énfasis4 2 2 3 2 8 2" xfId="46680" xr:uid="{BC81D760-D950-4161-9BB1-3D34AEE973CB}"/>
    <cellStyle name="20% - Énfasis4 2 2 3 2 9" xfId="31238" xr:uid="{14451453-E16B-42BF-9C22-392A846368BC}"/>
    <cellStyle name="20% - Énfasis4 2 2 3 3" xfId="392" xr:uid="{EF9AB40B-B901-4BB4-841F-5E8F9789155B}"/>
    <cellStyle name="20% - Énfasis4 2 2 3 3 2" xfId="876" xr:uid="{73B481BB-E92D-4C96-B747-3B95E1DF2BF9}"/>
    <cellStyle name="20% - Énfasis4 2 2 3 3 2 2" xfId="1841" xr:uid="{247516A1-4EE9-45A4-9FDE-E9ECFB19F583}"/>
    <cellStyle name="20% - Énfasis4 2 2 3 3 2 2 2" xfId="3771" xr:uid="{EB01D08A-84DA-4A47-962A-2235678FFA6D}"/>
    <cellStyle name="20% - Énfasis4 2 2 3 3 2 2 2 2" xfId="7631" xr:uid="{34EFAAF5-D233-4D3F-9E0B-B5504BF70E2F}"/>
    <cellStyle name="20% - Énfasis4 2 2 3 3 2 2 2 2 2" xfId="15352" xr:uid="{074CE3E5-9C19-4039-A7D7-55A56D7F877D}"/>
    <cellStyle name="20% - Énfasis4 2 2 3 3 2 2 2 2 2 2" xfId="30794" xr:uid="{CA211CB1-E684-4704-9478-889B93CB5973}"/>
    <cellStyle name="20% - Énfasis4 2 2 3 3 2 2 2 2 2 2 2" xfId="61678" xr:uid="{EE488E42-D28A-49D9-9360-3A78C534BA8C}"/>
    <cellStyle name="20% - Énfasis4 2 2 3 3 2 2 2 2 2 3" xfId="46236" xr:uid="{F1F027D7-AE05-42E8-B3DC-0AFCD3F538FD}"/>
    <cellStyle name="20% - Énfasis4 2 2 3 3 2 2 2 2 3" xfId="23073" xr:uid="{0312CC24-A1E0-4751-AED4-5703E228CEA2}"/>
    <cellStyle name="20% - Énfasis4 2 2 3 3 2 2 2 2 3 2" xfId="53957" xr:uid="{5D4DFB0B-D60C-4A82-ABAA-6FDB2BCB9127}"/>
    <cellStyle name="20% - Énfasis4 2 2 3 3 2 2 2 2 4" xfId="38515" xr:uid="{3E3666D2-D590-4A8C-8BCD-710F3667D90C}"/>
    <cellStyle name="20% - Énfasis4 2 2 3 3 2 2 2 3" xfId="11492" xr:uid="{136BAF5C-DBFC-4B1A-9BF8-83F640ABB679}"/>
    <cellStyle name="20% - Énfasis4 2 2 3 3 2 2 2 3 2" xfId="26934" xr:uid="{3A74C16C-C6B7-4FC2-A7F3-7896E0874D8E}"/>
    <cellStyle name="20% - Énfasis4 2 2 3 3 2 2 2 3 2 2" xfId="57818" xr:uid="{0B87EC4B-0304-4B10-BC2A-81C18060EBC4}"/>
    <cellStyle name="20% - Énfasis4 2 2 3 3 2 2 2 3 3" xfId="42376" xr:uid="{F800AB52-7375-4FF6-BD4E-3BC8E6B37B9E}"/>
    <cellStyle name="20% - Énfasis4 2 2 3 3 2 2 2 4" xfId="19213" xr:uid="{52368986-EFE4-405B-B7F2-58F23334704C}"/>
    <cellStyle name="20% - Énfasis4 2 2 3 3 2 2 2 4 2" xfId="50097" xr:uid="{EA5088E6-559B-45A8-B908-F56938AD6EC1}"/>
    <cellStyle name="20% - Énfasis4 2 2 3 3 2 2 2 5" xfId="34655" xr:uid="{8C8157A7-4A10-4BA1-AC34-E5E8F721D26C}"/>
    <cellStyle name="20% - Énfasis4 2 2 3 3 2 2 3" xfId="5701" xr:uid="{D790E6F9-3A72-4639-AE8F-914591C3CE02}"/>
    <cellStyle name="20% - Énfasis4 2 2 3 3 2 2 3 2" xfId="13422" xr:uid="{69D06CFB-8C49-4818-BC9A-F93BE7A91FA2}"/>
    <cellStyle name="20% - Énfasis4 2 2 3 3 2 2 3 2 2" xfId="28864" xr:uid="{12C77F1C-2AB5-4811-9287-1220C5E58253}"/>
    <cellStyle name="20% - Énfasis4 2 2 3 3 2 2 3 2 2 2" xfId="59748" xr:uid="{59DDDFBC-C131-4524-8659-F5DBEC83518A}"/>
    <cellStyle name="20% - Énfasis4 2 2 3 3 2 2 3 2 3" xfId="44306" xr:uid="{70901137-56F9-403E-90D8-C6F1A80E56E2}"/>
    <cellStyle name="20% - Énfasis4 2 2 3 3 2 2 3 3" xfId="21143" xr:uid="{389F8AE7-E0AB-4C89-853F-6D7B8D5F0EFF}"/>
    <cellStyle name="20% - Énfasis4 2 2 3 3 2 2 3 3 2" xfId="52027" xr:uid="{6B8B48A2-D448-4322-87E4-BFC3ECE3DC9F}"/>
    <cellStyle name="20% - Énfasis4 2 2 3 3 2 2 3 4" xfId="36585" xr:uid="{84124502-DFFD-4B8D-A1D9-39719CA47623}"/>
    <cellStyle name="20% - Énfasis4 2 2 3 3 2 2 4" xfId="9562" xr:uid="{88C66C1D-D4D9-4C3C-8199-F3225B9833C9}"/>
    <cellStyle name="20% - Énfasis4 2 2 3 3 2 2 4 2" xfId="25004" xr:uid="{22FD9D1C-F181-4BC1-BB4E-8CAF60735B89}"/>
    <cellStyle name="20% - Énfasis4 2 2 3 3 2 2 4 2 2" xfId="55888" xr:uid="{417E2408-B5C0-4FEC-AF17-3C949E0504C0}"/>
    <cellStyle name="20% - Énfasis4 2 2 3 3 2 2 4 3" xfId="40446" xr:uid="{61275429-F38E-4861-9AFC-66D9899FD605}"/>
    <cellStyle name="20% - Énfasis4 2 2 3 3 2 2 5" xfId="17283" xr:uid="{B78222AC-8F03-4154-ABC3-47ABBFE24D7F}"/>
    <cellStyle name="20% - Énfasis4 2 2 3 3 2 2 5 2" xfId="48167" xr:uid="{41889DF1-9DF2-4A60-B330-39306B85A069}"/>
    <cellStyle name="20% - Énfasis4 2 2 3 3 2 2 6" xfId="32725" xr:uid="{23828EF6-F474-4E82-92CD-F04692F65EEA}"/>
    <cellStyle name="20% - Énfasis4 2 2 3 3 2 3" xfId="2806" xr:uid="{46CF9DE9-59D5-4473-BD34-E2CECCAE831D}"/>
    <cellStyle name="20% - Énfasis4 2 2 3 3 2 3 2" xfId="6666" xr:uid="{C05E0490-486D-474C-94E4-E3E1A97F7D2D}"/>
    <cellStyle name="20% - Énfasis4 2 2 3 3 2 3 2 2" xfId="14387" xr:uid="{BBF3198D-9858-4287-917C-5EDD3945BC6F}"/>
    <cellStyle name="20% - Énfasis4 2 2 3 3 2 3 2 2 2" xfId="29829" xr:uid="{FDAC8530-BF7A-4525-8C4F-5071BA7612B6}"/>
    <cellStyle name="20% - Énfasis4 2 2 3 3 2 3 2 2 2 2" xfId="60713" xr:uid="{9FE258FE-BA6A-4DF7-AF77-7D032F5FC4A2}"/>
    <cellStyle name="20% - Énfasis4 2 2 3 3 2 3 2 2 3" xfId="45271" xr:uid="{BE233336-BD71-4DBF-854E-8B9D867910D7}"/>
    <cellStyle name="20% - Énfasis4 2 2 3 3 2 3 2 3" xfId="22108" xr:uid="{4CF57219-DBEC-4070-9AE3-392AA41F42F8}"/>
    <cellStyle name="20% - Énfasis4 2 2 3 3 2 3 2 3 2" xfId="52992" xr:uid="{387DFA55-6ED0-4521-9120-2842E610F21F}"/>
    <cellStyle name="20% - Énfasis4 2 2 3 3 2 3 2 4" xfId="37550" xr:uid="{95424D5E-B930-40C5-ACAD-5B0BD07A787B}"/>
    <cellStyle name="20% - Énfasis4 2 2 3 3 2 3 3" xfId="10527" xr:uid="{3AEFD087-801F-4E57-B142-0B0D83A99FB6}"/>
    <cellStyle name="20% - Énfasis4 2 2 3 3 2 3 3 2" xfId="25969" xr:uid="{6C34DFF1-830D-4329-B117-8C9655C5FBEE}"/>
    <cellStyle name="20% - Énfasis4 2 2 3 3 2 3 3 2 2" xfId="56853" xr:uid="{97FCEF46-62AF-4B36-8FD0-C57C83480F8A}"/>
    <cellStyle name="20% - Énfasis4 2 2 3 3 2 3 3 3" xfId="41411" xr:uid="{94F4F126-DE17-4F88-AD7C-BFCFD303FF59}"/>
    <cellStyle name="20% - Énfasis4 2 2 3 3 2 3 4" xfId="18248" xr:uid="{7CC69C88-E688-4139-929D-C825AA4647D6}"/>
    <cellStyle name="20% - Énfasis4 2 2 3 3 2 3 4 2" xfId="49132" xr:uid="{28B0339B-DD2F-401B-BA69-3FBE59F03EEC}"/>
    <cellStyle name="20% - Énfasis4 2 2 3 3 2 3 5" xfId="33690" xr:uid="{D478D64F-44D5-43EB-AA6F-2A2D34F00EE9}"/>
    <cellStyle name="20% - Énfasis4 2 2 3 3 2 4" xfId="4736" xr:uid="{A6F2766D-B1B5-48B4-810B-DEC764804BFC}"/>
    <cellStyle name="20% - Énfasis4 2 2 3 3 2 4 2" xfId="12457" xr:uid="{C34FEC88-E2A6-4110-83EE-5DB5F28ED9BE}"/>
    <cellStyle name="20% - Énfasis4 2 2 3 3 2 4 2 2" xfId="27899" xr:uid="{25DDECF6-DE72-4515-B4C0-55286FB3C9FE}"/>
    <cellStyle name="20% - Énfasis4 2 2 3 3 2 4 2 2 2" xfId="58783" xr:uid="{67D9F5BE-425A-4AEF-A446-C3D6BF041ED6}"/>
    <cellStyle name="20% - Énfasis4 2 2 3 3 2 4 2 3" xfId="43341" xr:uid="{2AE73F6B-F7C5-4745-8DDE-4601B925F2BF}"/>
    <cellStyle name="20% - Énfasis4 2 2 3 3 2 4 3" xfId="20178" xr:uid="{D0F16D2D-9805-48CC-9251-7A6EC96A33BA}"/>
    <cellStyle name="20% - Énfasis4 2 2 3 3 2 4 3 2" xfId="51062" xr:uid="{2399BC1C-5A7D-4822-8B10-710DB9632440}"/>
    <cellStyle name="20% - Énfasis4 2 2 3 3 2 4 4" xfId="35620" xr:uid="{C12E432A-5161-4FBC-84EB-4B0336D81289}"/>
    <cellStyle name="20% - Énfasis4 2 2 3 3 2 5" xfId="8597" xr:uid="{7F775555-FBA5-4121-99FF-3FAB4C068BB7}"/>
    <cellStyle name="20% - Énfasis4 2 2 3 3 2 5 2" xfId="24039" xr:uid="{D6B5DA7F-0681-4CFC-9670-D1CBDC649BC1}"/>
    <cellStyle name="20% - Énfasis4 2 2 3 3 2 5 2 2" xfId="54923" xr:uid="{5FBC663A-E387-4183-9AD8-EA4D3887C5AC}"/>
    <cellStyle name="20% - Énfasis4 2 2 3 3 2 5 3" xfId="39481" xr:uid="{D119B5C8-D43C-4D28-82AD-181F886B00B4}"/>
    <cellStyle name="20% - Énfasis4 2 2 3 3 2 6" xfId="16318" xr:uid="{A452172F-E8E0-428C-A101-065ADA8D1F3F}"/>
    <cellStyle name="20% - Énfasis4 2 2 3 3 2 6 2" xfId="47202" xr:uid="{A8C0BC6E-B1F1-4FDC-8EF6-6D4B9F42D07A}"/>
    <cellStyle name="20% - Énfasis4 2 2 3 3 2 7" xfId="31760" xr:uid="{A599140B-4D8C-4208-87CA-13D49F81A16E}"/>
    <cellStyle name="20% - Énfasis4 2 2 3 3 3" xfId="1358" xr:uid="{0F1BD0D3-8B20-4A4B-A271-D6B686A7CCBD}"/>
    <cellStyle name="20% - Énfasis4 2 2 3 3 3 2" xfId="3288" xr:uid="{F36D0D9C-2595-45C9-A7D8-E0CE426F952B}"/>
    <cellStyle name="20% - Énfasis4 2 2 3 3 3 2 2" xfId="7148" xr:uid="{A78D2828-60E8-423E-8E05-584520A68D18}"/>
    <cellStyle name="20% - Énfasis4 2 2 3 3 3 2 2 2" xfId="14869" xr:uid="{3F34A459-486F-44EB-AB63-B5F762E4382F}"/>
    <cellStyle name="20% - Énfasis4 2 2 3 3 3 2 2 2 2" xfId="30311" xr:uid="{2864CBE5-2615-489A-A04A-50D286EDE14B}"/>
    <cellStyle name="20% - Énfasis4 2 2 3 3 3 2 2 2 2 2" xfId="61195" xr:uid="{D3FB113F-9A6E-48FF-A60A-B59B5384B9B2}"/>
    <cellStyle name="20% - Énfasis4 2 2 3 3 3 2 2 2 3" xfId="45753" xr:uid="{6B19EF30-0FC8-4FAE-B45C-95EFE0748A11}"/>
    <cellStyle name="20% - Énfasis4 2 2 3 3 3 2 2 3" xfId="22590" xr:uid="{91CBF396-739C-4289-8BE7-475058DFCA25}"/>
    <cellStyle name="20% - Énfasis4 2 2 3 3 3 2 2 3 2" xfId="53474" xr:uid="{3E4F6B7A-581D-4BEC-ACC8-F417A35B60C3}"/>
    <cellStyle name="20% - Énfasis4 2 2 3 3 3 2 2 4" xfId="38032" xr:uid="{9CC385B9-68E6-4CD1-BDC1-CFF7EC7CA256}"/>
    <cellStyle name="20% - Énfasis4 2 2 3 3 3 2 3" xfId="11009" xr:uid="{606066FA-6A03-4EE0-B09D-CE1AFA03D2E3}"/>
    <cellStyle name="20% - Énfasis4 2 2 3 3 3 2 3 2" xfId="26451" xr:uid="{8DA0E8CF-F405-400A-8188-A7DDAA32FFA4}"/>
    <cellStyle name="20% - Énfasis4 2 2 3 3 3 2 3 2 2" xfId="57335" xr:uid="{45329C87-C602-4FB6-BA41-09487D91D506}"/>
    <cellStyle name="20% - Énfasis4 2 2 3 3 3 2 3 3" xfId="41893" xr:uid="{E35C7C7D-89DD-4155-83F6-BDEDCB07D542}"/>
    <cellStyle name="20% - Énfasis4 2 2 3 3 3 2 4" xfId="18730" xr:uid="{6C1AE626-A305-49EB-985D-53888AD648D3}"/>
    <cellStyle name="20% - Énfasis4 2 2 3 3 3 2 4 2" xfId="49614" xr:uid="{B4C693FE-DE45-4F7D-8749-28D1A9FB5786}"/>
    <cellStyle name="20% - Énfasis4 2 2 3 3 3 2 5" xfId="34172" xr:uid="{AED2FEE9-CFC1-4EDF-8299-622D24F440E6}"/>
    <cellStyle name="20% - Énfasis4 2 2 3 3 3 3" xfId="5218" xr:uid="{AC80E79E-56B0-413F-8DDD-16EF3F09F970}"/>
    <cellStyle name="20% - Énfasis4 2 2 3 3 3 3 2" xfId="12939" xr:uid="{69E9AC30-D949-46C5-8070-B361E2CA37A5}"/>
    <cellStyle name="20% - Énfasis4 2 2 3 3 3 3 2 2" xfId="28381" xr:uid="{1A40F45D-138B-40F9-975F-B4CF0912CC4A}"/>
    <cellStyle name="20% - Énfasis4 2 2 3 3 3 3 2 2 2" xfId="59265" xr:uid="{FC4BDC52-2AA1-4D5F-A4AC-F32178C78BC9}"/>
    <cellStyle name="20% - Énfasis4 2 2 3 3 3 3 2 3" xfId="43823" xr:uid="{E0CCEA59-6490-43C0-9DA3-307C34D1371E}"/>
    <cellStyle name="20% - Énfasis4 2 2 3 3 3 3 3" xfId="20660" xr:uid="{67B68C95-7495-4076-967F-CAA1C4EF4A2E}"/>
    <cellStyle name="20% - Énfasis4 2 2 3 3 3 3 3 2" xfId="51544" xr:uid="{C044E2E6-A0E5-43AB-B32E-78986CC32C5C}"/>
    <cellStyle name="20% - Énfasis4 2 2 3 3 3 3 4" xfId="36102" xr:uid="{7B22CD6B-A46E-4FB4-8EF3-E05D18CC11C8}"/>
    <cellStyle name="20% - Énfasis4 2 2 3 3 3 4" xfId="9079" xr:uid="{38E55BD8-5951-438F-9867-9201E586D2FC}"/>
    <cellStyle name="20% - Énfasis4 2 2 3 3 3 4 2" xfId="24521" xr:uid="{791E5C35-AC24-42B2-BEC9-794755EB7680}"/>
    <cellStyle name="20% - Énfasis4 2 2 3 3 3 4 2 2" xfId="55405" xr:uid="{11E50478-412B-475E-9E1D-86191E9AE623}"/>
    <cellStyle name="20% - Énfasis4 2 2 3 3 3 4 3" xfId="39963" xr:uid="{047136C1-D8E5-4BD6-9B6A-A45CB4714F35}"/>
    <cellStyle name="20% - Énfasis4 2 2 3 3 3 5" xfId="16800" xr:uid="{A1F22872-33B5-4F55-9AE1-85956EB87088}"/>
    <cellStyle name="20% - Énfasis4 2 2 3 3 3 5 2" xfId="47684" xr:uid="{92AF9199-DB25-46B0-A03D-D43AA4F10FB7}"/>
    <cellStyle name="20% - Énfasis4 2 2 3 3 3 6" xfId="32242" xr:uid="{6F8EBEAF-ED73-4E65-BA21-390DF924497F}"/>
    <cellStyle name="20% - Énfasis4 2 2 3 3 4" xfId="2323" xr:uid="{98EC215A-BE26-4411-B509-34B7B2CD4530}"/>
    <cellStyle name="20% - Énfasis4 2 2 3 3 4 2" xfId="6183" xr:uid="{A8A29B50-BEC1-4DC6-9F8E-3E7B9869F8AC}"/>
    <cellStyle name="20% - Énfasis4 2 2 3 3 4 2 2" xfId="13904" xr:uid="{5ABFBFAF-E605-4306-AAAE-A555F556D11D}"/>
    <cellStyle name="20% - Énfasis4 2 2 3 3 4 2 2 2" xfId="29346" xr:uid="{9FB30FB8-03A2-4CC3-8FC3-DEEA1048A599}"/>
    <cellStyle name="20% - Énfasis4 2 2 3 3 4 2 2 2 2" xfId="60230" xr:uid="{6F745251-2F74-4E13-A175-09648735A95A}"/>
    <cellStyle name="20% - Énfasis4 2 2 3 3 4 2 2 3" xfId="44788" xr:uid="{C83B198D-A605-49EB-A383-3F0F8B98BDC7}"/>
    <cellStyle name="20% - Énfasis4 2 2 3 3 4 2 3" xfId="21625" xr:uid="{FE64EA4A-5545-40C6-B22A-6BB4E20C591A}"/>
    <cellStyle name="20% - Énfasis4 2 2 3 3 4 2 3 2" xfId="52509" xr:uid="{D07C644D-D725-4A37-9A8F-1CF7334C7DD5}"/>
    <cellStyle name="20% - Énfasis4 2 2 3 3 4 2 4" xfId="37067" xr:uid="{589D17E0-7AC8-4F78-999F-B8DADC19A904}"/>
    <cellStyle name="20% - Énfasis4 2 2 3 3 4 3" xfId="10044" xr:uid="{92E873E5-90FB-45D7-9AEB-BF0C8D94653D}"/>
    <cellStyle name="20% - Énfasis4 2 2 3 3 4 3 2" xfId="25486" xr:uid="{AE38F45D-9D43-4A66-B4E6-35FBE339D195}"/>
    <cellStyle name="20% - Énfasis4 2 2 3 3 4 3 2 2" xfId="56370" xr:uid="{BFBE33C3-BFB6-4F0C-A87F-D07301D9FFD7}"/>
    <cellStyle name="20% - Énfasis4 2 2 3 3 4 3 3" xfId="40928" xr:uid="{70BFB1A8-A50B-4504-88FC-E5FED47B0E51}"/>
    <cellStyle name="20% - Énfasis4 2 2 3 3 4 4" xfId="17765" xr:uid="{C8429A3D-742C-49F1-B178-AE29028C9C2D}"/>
    <cellStyle name="20% - Énfasis4 2 2 3 3 4 4 2" xfId="48649" xr:uid="{75AB9446-6A8C-4665-8419-3CEE3652BC94}"/>
    <cellStyle name="20% - Énfasis4 2 2 3 3 4 5" xfId="33207" xr:uid="{E6D10F65-7117-4FCC-94BD-7AB00A8F8180}"/>
    <cellStyle name="20% - Énfasis4 2 2 3 3 5" xfId="4253" xr:uid="{AC1922E4-A32E-413E-8337-9BF8E82DC008}"/>
    <cellStyle name="20% - Énfasis4 2 2 3 3 5 2" xfId="11974" xr:uid="{2D91B6B4-6B2D-42CE-91EC-A9804AD5351F}"/>
    <cellStyle name="20% - Énfasis4 2 2 3 3 5 2 2" xfId="27416" xr:uid="{41BCC100-7E14-4E17-A804-B2247E2C0A62}"/>
    <cellStyle name="20% - Énfasis4 2 2 3 3 5 2 2 2" xfId="58300" xr:uid="{492A001D-8B4F-4C08-8501-8C413913E0F2}"/>
    <cellStyle name="20% - Énfasis4 2 2 3 3 5 2 3" xfId="42858" xr:uid="{B29C1592-39B2-4E01-AFB7-93E9D9E95A1B}"/>
    <cellStyle name="20% - Énfasis4 2 2 3 3 5 3" xfId="19695" xr:uid="{10B2E321-618B-4D0E-8BC8-769763A1123D}"/>
    <cellStyle name="20% - Énfasis4 2 2 3 3 5 3 2" xfId="50579" xr:uid="{4D8AD29A-5E6D-4BE0-9CB7-86F32A60C28B}"/>
    <cellStyle name="20% - Énfasis4 2 2 3 3 5 4" xfId="35137" xr:uid="{3489D5AA-2339-4D17-AF6F-B865DF326F4A}"/>
    <cellStyle name="20% - Énfasis4 2 2 3 3 6" xfId="8114" xr:uid="{B9EF8E27-A459-4A8A-8CA4-9D10C45CC7DA}"/>
    <cellStyle name="20% - Énfasis4 2 2 3 3 6 2" xfId="23556" xr:uid="{A59BB476-9AFA-46CF-958F-9D769AEBD3D3}"/>
    <cellStyle name="20% - Énfasis4 2 2 3 3 6 2 2" xfId="54440" xr:uid="{0B2044B4-BE82-4891-9935-BB6A995A9C78}"/>
    <cellStyle name="20% - Énfasis4 2 2 3 3 6 3" xfId="38998" xr:uid="{AB8F105B-633E-485C-B539-C513B140E396}"/>
    <cellStyle name="20% - Énfasis4 2 2 3 3 7" xfId="15835" xr:uid="{E0B7BF07-4FB7-4AEB-84D3-38741F3300E4}"/>
    <cellStyle name="20% - Énfasis4 2 2 3 3 7 2" xfId="46719" xr:uid="{5D281C13-E77D-4679-A2AB-89D9B94AFC16}"/>
    <cellStyle name="20% - Énfasis4 2 2 3 3 8" xfId="31277" xr:uid="{3BDE7327-7A6E-4979-B738-2013E30DEB45}"/>
    <cellStyle name="20% - Énfasis4 2 2 3 4" xfId="635" xr:uid="{BCEDF8F3-CE3F-4048-991D-F5333F36F902}"/>
    <cellStyle name="20% - Énfasis4 2 2 3 4 2" xfId="1600" xr:uid="{439CAD42-B674-41A0-BB75-2A0955BFAECF}"/>
    <cellStyle name="20% - Énfasis4 2 2 3 4 2 2" xfId="3530" xr:uid="{DE118D66-5D40-4807-A6BD-25FC619A6732}"/>
    <cellStyle name="20% - Énfasis4 2 2 3 4 2 2 2" xfId="7390" xr:uid="{140958D1-8907-43A8-B1EA-7203BFE9878D}"/>
    <cellStyle name="20% - Énfasis4 2 2 3 4 2 2 2 2" xfId="15111" xr:uid="{E0896C9F-A773-4029-A0C7-EA3F8B449EED}"/>
    <cellStyle name="20% - Énfasis4 2 2 3 4 2 2 2 2 2" xfId="30553" xr:uid="{142F29E1-4EC2-4A86-B0DE-0A95B1F72396}"/>
    <cellStyle name="20% - Énfasis4 2 2 3 4 2 2 2 2 2 2" xfId="61437" xr:uid="{09BF7947-5AE5-44AD-BBBB-BD240B1DE41A}"/>
    <cellStyle name="20% - Énfasis4 2 2 3 4 2 2 2 2 3" xfId="45995" xr:uid="{07F204A0-8DD4-4DD3-B3EE-6AA86E059AC1}"/>
    <cellStyle name="20% - Énfasis4 2 2 3 4 2 2 2 3" xfId="22832" xr:uid="{D6271786-6E9B-4612-92B4-902E24CF3664}"/>
    <cellStyle name="20% - Énfasis4 2 2 3 4 2 2 2 3 2" xfId="53716" xr:uid="{A9BF224C-3B33-4F36-BAB3-DBE4345B8CD4}"/>
    <cellStyle name="20% - Énfasis4 2 2 3 4 2 2 2 4" xfId="38274" xr:uid="{722F04C0-5114-4806-A567-38A7A92CF658}"/>
    <cellStyle name="20% - Énfasis4 2 2 3 4 2 2 3" xfId="11251" xr:uid="{3A6DCF25-FCC5-4E2D-B726-D1E9023AFB18}"/>
    <cellStyle name="20% - Énfasis4 2 2 3 4 2 2 3 2" xfId="26693" xr:uid="{1BAC27CA-9F73-4DBC-9A69-9DD0F97C69CD}"/>
    <cellStyle name="20% - Énfasis4 2 2 3 4 2 2 3 2 2" xfId="57577" xr:uid="{B32173F4-69E4-45D4-89D7-50336C9CEE12}"/>
    <cellStyle name="20% - Énfasis4 2 2 3 4 2 2 3 3" xfId="42135" xr:uid="{DF8D67EE-F7FC-465C-8863-70F491C69A2B}"/>
    <cellStyle name="20% - Énfasis4 2 2 3 4 2 2 4" xfId="18972" xr:uid="{5D39A653-5FC6-4897-B089-130E236939C8}"/>
    <cellStyle name="20% - Énfasis4 2 2 3 4 2 2 4 2" xfId="49856" xr:uid="{227EBA05-4804-4A3F-AA6A-96A54CA66D3E}"/>
    <cellStyle name="20% - Énfasis4 2 2 3 4 2 2 5" xfId="34414" xr:uid="{1C17548A-3E4F-4ECC-BA6A-02AFD8371E81}"/>
    <cellStyle name="20% - Énfasis4 2 2 3 4 2 3" xfId="5460" xr:uid="{E8457374-E054-4DA4-86C9-DC5F7AFD20C1}"/>
    <cellStyle name="20% - Énfasis4 2 2 3 4 2 3 2" xfId="13181" xr:uid="{BFEAC5D9-F7E7-4C8A-B230-B643FFEE8F74}"/>
    <cellStyle name="20% - Énfasis4 2 2 3 4 2 3 2 2" xfId="28623" xr:uid="{EA731BEA-92CC-4406-A5BB-B2373CCD2113}"/>
    <cellStyle name="20% - Énfasis4 2 2 3 4 2 3 2 2 2" xfId="59507" xr:uid="{F8DE48B8-FD7D-4180-ACA3-24C85AF24EA0}"/>
    <cellStyle name="20% - Énfasis4 2 2 3 4 2 3 2 3" xfId="44065" xr:uid="{4A56CEE2-47B2-49D0-85D2-84AD2B246739}"/>
    <cellStyle name="20% - Énfasis4 2 2 3 4 2 3 3" xfId="20902" xr:uid="{50BBC91B-700B-4227-AC1E-0A1C1A27B193}"/>
    <cellStyle name="20% - Énfasis4 2 2 3 4 2 3 3 2" xfId="51786" xr:uid="{4818B5BE-4F75-4D1F-8116-1AE7EA66A69D}"/>
    <cellStyle name="20% - Énfasis4 2 2 3 4 2 3 4" xfId="36344" xr:uid="{71473921-F1AD-47CA-B8A9-28D5D984035F}"/>
    <cellStyle name="20% - Énfasis4 2 2 3 4 2 4" xfId="9321" xr:uid="{E7E5ED22-7474-482F-AD00-E6B65A43BB36}"/>
    <cellStyle name="20% - Énfasis4 2 2 3 4 2 4 2" xfId="24763" xr:uid="{26551869-9448-44E8-8A2A-7D27E021290A}"/>
    <cellStyle name="20% - Énfasis4 2 2 3 4 2 4 2 2" xfId="55647" xr:uid="{7867A7FA-44D3-40DF-A0A0-724253101166}"/>
    <cellStyle name="20% - Énfasis4 2 2 3 4 2 4 3" xfId="40205" xr:uid="{5AA97F87-688C-4CA0-9385-23DE0F044908}"/>
    <cellStyle name="20% - Énfasis4 2 2 3 4 2 5" xfId="17042" xr:uid="{5BA3F1EF-A2DE-4D99-A054-3CBE2224FDC0}"/>
    <cellStyle name="20% - Énfasis4 2 2 3 4 2 5 2" xfId="47926" xr:uid="{01A9EBF3-EB70-48A0-9C3C-357D0F3AD509}"/>
    <cellStyle name="20% - Énfasis4 2 2 3 4 2 6" xfId="32484" xr:uid="{58A87582-E529-4833-B246-0887B8BCBAFF}"/>
    <cellStyle name="20% - Énfasis4 2 2 3 4 3" xfId="2565" xr:uid="{C9EDE37D-0FDA-4647-AF60-1CAF144C0A71}"/>
    <cellStyle name="20% - Énfasis4 2 2 3 4 3 2" xfId="6425" xr:uid="{DC29FB3E-1957-40D8-984B-B53CB7A60C14}"/>
    <cellStyle name="20% - Énfasis4 2 2 3 4 3 2 2" xfId="14146" xr:uid="{65F57044-6034-48C6-8186-03D81CD6DCA4}"/>
    <cellStyle name="20% - Énfasis4 2 2 3 4 3 2 2 2" xfId="29588" xr:uid="{5018100D-33CE-43FE-8C08-857D91C9DEF8}"/>
    <cellStyle name="20% - Énfasis4 2 2 3 4 3 2 2 2 2" xfId="60472" xr:uid="{F15A1797-1DC5-4E83-A953-AA6D552D208D}"/>
    <cellStyle name="20% - Énfasis4 2 2 3 4 3 2 2 3" xfId="45030" xr:uid="{513D6D02-E43E-479B-8E25-F989AD6A32B6}"/>
    <cellStyle name="20% - Énfasis4 2 2 3 4 3 2 3" xfId="21867" xr:uid="{4FC7BD41-C0C2-44A4-8032-C5C5F08BE513}"/>
    <cellStyle name="20% - Énfasis4 2 2 3 4 3 2 3 2" xfId="52751" xr:uid="{4A514E27-95C8-48C4-BB26-05DC6A33B68E}"/>
    <cellStyle name="20% - Énfasis4 2 2 3 4 3 2 4" xfId="37309" xr:uid="{AC96F827-5AEE-4C20-9975-76CC0A1403B3}"/>
    <cellStyle name="20% - Énfasis4 2 2 3 4 3 3" xfId="10286" xr:uid="{C539CB8C-82F7-457C-A2B4-1BB82CFE584C}"/>
    <cellStyle name="20% - Énfasis4 2 2 3 4 3 3 2" xfId="25728" xr:uid="{0467F96B-3A06-495E-8D15-DEF2B6446146}"/>
    <cellStyle name="20% - Énfasis4 2 2 3 4 3 3 2 2" xfId="56612" xr:uid="{F23246AC-A567-4C9C-AA6F-9FCA4C002E70}"/>
    <cellStyle name="20% - Énfasis4 2 2 3 4 3 3 3" xfId="41170" xr:uid="{287F3657-35B3-489D-B0BC-8036540FD9FC}"/>
    <cellStyle name="20% - Énfasis4 2 2 3 4 3 4" xfId="18007" xr:uid="{B7546D0D-CA8E-44E0-AE1C-ECED5AE03A18}"/>
    <cellStyle name="20% - Énfasis4 2 2 3 4 3 4 2" xfId="48891" xr:uid="{99DF8AEF-1EC8-4009-9374-31C104F19043}"/>
    <cellStyle name="20% - Énfasis4 2 2 3 4 3 5" xfId="33449" xr:uid="{844511E3-E167-41FD-A188-29FE0B6B0F89}"/>
    <cellStyle name="20% - Énfasis4 2 2 3 4 4" xfId="4495" xr:uid="{80FAAFB8-B00D-48FB-8930-E3E3E532C7AD}"/>
    <cellStyle name="20% - Énfasis4 2 2 3 4 4 2" xfId="12216" xr:uid="{C11558CA-A1A1-4E15-8423-26A40B1FDE18}"/>
    <cellStyle name="20% - Énfasis4 2 2 3 4 4 2 2" xfId="27658" xr:uid="{BBE59D0B-BE0C-4A22-93B0-AB8FD0BB813D}"/>
    <cellStyle name="20% - Énfasis4 2 2 3 4 4 2 2 2" xfId="58542" xr:uid="{E3219819-BCB3-4794-AD29-8D5986A98240}"/>
    <cellStyle name="20% - Énfasis4 2 2 3 4 4 2 3" xfId="43100" xr:uid="{A6CBCBE6-64FF-4744-9197-E9FA1DD254EC}"/>
    <cellStyle name="20% - Énfasis4 2 2 3 4 4 3" xfId="19937" xr:uid="{5A4C0593-1F26-499A-B5CC-29A1F5F922EF}"/>
    <cellStyle name="20% - Énfasis4 2 2 3 4 4 3 2" xfId="50821" xr:uid="{928D4F1C-37CE-4DEF-AD89-0FE18135E0CF}"/>
    <cellStyle name="20% - Énfasis4 2 2 3 4 4 4" xfId="35379" xr:uid="{C6B7668E-91DD-4AD2-B62D-8D0EA53113FB}"/>
    <cellStyle name="20% - Énfasis4 2 2 3 4 5" xfId="8356" xr:uid="{4C786EE9-3F16-4A8C-9FA7-1FF9F0BCD92C}"/>
    <cellStyle name="20% - Énfasis4 2 2 3 4 5 2" xfId="23798" xr:uid="{B7E48F4B-5A7A-484C-9AE1-B34FB0FA2427}"/>
    <cellStyle name="20% - Énfasis4 2 2 3 4 5 2 2" xfId="54682" xr:uid="{46B9903F-FEBD-423C-AD7A-979FE53C7AD2}"/>
    <cellStyle name="20% - Énfasis4 2 2 3 4 5 3" xfId="39240" xr:uid="{64BD9C56-6916-4DF2-8388-14B705015E49}"/>
    <cellStyle name="20% - Énfasis4 2 2 3 4 6" xfId="16077" xr:uid="{46932F1E-CBEB-4631-A39A-70F1E4581637}"/>
    <cellStyle name="20% - Énfasis4 2 2 3 4 6 2" xfId="46961" xr:uid="{DD22BC0D-F649-4632-B70A-C5ACDA085445}"/>
    <cellStyle name="20% - Énfasis4 2 2 3 4 7" xfId="31519" xr:uid="{CCA5493B-B729-4EE9-A1E0-D798101EED17}"/>
    <cellStyle name="20% - Énfasis4 2 2 3 5" xfId="1117" xr:uid="{CE146B5A-1335-4466-A0D6-6A3951E7D1AF}"/>
    <cellStyle name="20% - Énfasis4 2 2 3 5 2" xfId="3047" xr:uid="{A48E8D39-BCBD-49C2-B4D3-ECEC2FBDF145}"/>
    <cellStyle name="20% - Énfasis4 2 2 3 5 2 2" xfId="6907" xr:uid="{1FB91F18-CC59-4908-9D49-91F4CF83CEB0}"/>
    <cellStyle name="20% - Énfasis4 2 2 3 5 2 2 2" xfId="14628" xr:uid="{AF6EF0A1-1019-49A0-8B64-6BBC5CC0E485}"/>
    <cellStyle name="20% - Énfasis4 2 2 3 5 2 2 2 2" xfId="30070" xr:uid="{874D38E5-6D36-40C5-AD11-8B09266D3339}"/>
    <cellStyle name="20% - Énfasis4 2 2 3 5 2 2 2 2 2" xfId="60954" xr:uid="{66498400-6290-429A-8F09-DC9798647924}"/>
    <cellStyle name="20% - Énfasis4 2 2 3 5 2 2 2 3" xfId="45512" xr:uid="{693A8796-D714-4406-8EB3-6B88AF885A1F}"/>
    <cellStyle name="20% - Énfasis4 2 2 3 5 2 2 3" xfId="22349" xr:uid="{EB334E89-6EF9-4719-BC20-0864AEA8CF8C}"/>
    <cellStyle name="20% - Énfasis4 2 2 3 5 2 2 3 2" xfId="53233" xr:uid="{371F9F0B-1144-45B5-B111-F5CCDACAF2C0}"/>
    <cellStyle name="20% - Énfasis4 2 2 3 5 2 2 4" xfId="37791" xr:uid="{16331195-15E4-4F8E-BBA9-2E720C32862E}"/>
    <cellStyle name="20% - Énfasis4 2 2 3 5 2 3" xfId="10768" xr:uid="{CF8D1977-B350-4847-8CAA-C8514E4BB0BD}"/>
    <cellStyle name="20% - Énfasis4 2 2 3 5 2 3 2" xfId="26210" xr:uid="{8FF19A1B-0A95-4D1A-BF04-E56AEDEAC925}"/>
    <cellStyle name="20% - Énfasis4 2 2 3 5 2 3 2 2" xfId="57094" xr:uid="{50CDFD80-DF20-4489-93BE-E55E9FB2C081}"/>
    <cellStyle name="20% - Énfasis4 2 2 3 5 2 3 3" xfId="41652" xr:uid="{3BB8FEE9-93D5-4A73-85BA-7A47103E8726}"/>
    <cellStyle name="20% - Énfasis4 2 2 3 5 2 4" xfId="18489" xr:uid="{83566E86-91AC-4213-A7C6-965174AF8D59}"/>
    <cellStyle name="20% - Énfasis4 2 2 3 5 2 4 2" xfId="49373" xr:uid="{08CF548D-C725-41AB-8B79-54B88A5D5B29}"/>
    <cellStyle name="20% - Énfasis4 2 2 3 5 2 5" xfId="33931" xr:uid="{B7DA8B33-9AEE-46CE-821C-CB2D37733F29}"/>
    <cellStyle name="20% - Énfasis4 2 2 3 5 3" xfId="4977" xr:uid="{D3EC11E2-9B0C-4B1A-AEB5-22A5B39F4D0C}"/>
    <cellStyle name="20% - Énfasis4 2 2 3 5 3 2" xfId="12698" xr:uid="{2B59EF3A-F4F6-4DE7-8D1B-3392276EDB42}"/>
    <cellStyle name="20% - Énfasis4 2 2 3 5 3 2 2" xfId="28140" xr:uid="{EA4D923D-3BFD-45BA-9E61-B1366CD5CD45}"/>
    <cellStyle name="20% - Énfasis4 2 2 3 5 3 2 2 2" xfId="59024" xr:uid="{553F9736-55F4-42D3-A6F4-F63127F2EB0C}"/>
    <cellStyle name="20% - Énfasis4 2 2 3 5 3 2 3" xfId="43582" xr:uid="{5BBC8DCC-5A1D-40C7-A363-F91A059D2AB1}"/>
    <cellStyle name="20% - Énfasis4 2 2 3 5 3 3" xfId="20419" xr:uid="{D1162E1F-BF12-488A-846F-7B33B6286F7A}"/>
    <cellStyle name="20% - Énfasis4 2 2 3 5 3 3 2" xfId="51303" xr:uid="{83102613-7948-40B8-9C45-BB1EAF7F843C}"/>
    <cellStyle name="20% - Énfasis4 2 2 3 5 3 4" xfId="35861" xr:uid="{9984C707-4015-4D28-B2E1-197C92D3C074}"/>
    <cellStyle name="20% - Énfasis4 2 2 3 5 4" xfId="8838" xr:uid="{98EE9A26-16A9-4027-9090-364DF6BEED8F}"/>
    <cellStyle name="20% - Énfasis4 2 2 3 5 4 2" xfId="24280" xr:uid="{D4E6F0A0-5363-4295-819B-F8B23641A1BB}"/>
    <cellStyle name="20% - Énfasis4 2 2 3 5 4 2 2" xfId="55164" xr:uid="{2571CDD0-7E8E-45E6-A8DF-85A0D8827ED1}"/>
    <cellStyle name="20% - Énfasis4 2 2 3 5 4 3" xfId="39722" xr:uid="{6C2747D1-EE6F-4394-81BE-08777A230755}"/>
    <cellStyle name="20% - Énfasis4 2 2 3 5 5" xfId="16559" xr:uid="{D35565E3-5EBD-40F0-B6A7-EFF64B00B518}"/>
    <cellStyle name="20% - Énfasis4 2 2 3 5 5 2" xfId="47443" xr:uid="{D6C8DCA1-0DF1-4EA9-88BA-5B71F775793F}"/>
    <cellStyle name="20% - Énfasis4 2 2 3 5 6" xfId="32001" xr:uid="{47BB0B0A-7DF3-4012-86C1-30FEE8D3570B}"/>
    <cellStyle name="20% - Énfasis4 2 2 3 6" xfId="2082" xr:uid="{FABC858A-8C3B-4C32-AACF-96C98DF1B2C6}"/>
    <cellStyle name="20% - Énfasis4 2 2 3 6 2" xfId="5942" xr:uid="{3EAB58E6-4153-4E72-A7A3-D6064F782F97}"/>
    <cellStyle name="20% - Énfasis4 2 2 3 6 2 2" xfId="13663" xr:uid="{DE2F8EA2-C8F9-4E76-BE07-0B9D4B86AD69}"/>
    <cellStyle name="20% - Énfasis4 2 2 3 6 2 2 2" xfId="29105" xr:uid="{4CD75997-8E01-4B77-9D00-CD1FD849DFC6}"/>
    <cellStyle name="20% - Énfasis4 2 2 3 6 2 2 2 2" xfId="59989" xr:uid="{7376C8EC-4A5C-45A4-BAAA-E2751C67411C}"/>
    <cellStyle name="20% - Énfasis4 2 2 3 6 2 2 3" xfId="44547" xr:uid="{6EBBA1D6-CE73-4B8B-869D-CF339849F0E1}"/>
    <cellStyle name="20% - Énfasis4 2 2 3 6 2 3" xfId="21384" xr:uid="{7CCE7C63-A7D6-4AAA-B013-BA9CFE1765DE}"/>
    <cellStyle name="20% - Énfasis4 2 2 3 6 2 3 2" xfId="52268" xr:uid="{2EAFD3D0-2E6F-42F8-92B5-D1854F02E462}"/>
    <cellStyle name="20% - Énfasis4 2 2 3 6 2 4" xfId="36826" xr:uid="{ABD8C668-EFDB-4266-B64F-278885F0C566}"/>
    <cellStyle name="20% - Énfasis4 2 2 3 6 3" xfId="9803" xr:uid="{7766C239-4D04-4E50-AEA4-70516B486206}"/>
    <cellStyle name="20% - Énfasis4 2 2 3 6 3 2" xfId="25245" xr:uid="{2E1E7EBA-EDE6-4720-AD3D-F776585321BE}"/>
    <cellStyle name="20% - Énfasis4 2 2 3 6 3 2 2" xfId="56129" xr:uid="{16E20D61-2900-4ACE-82C3-321F37476CC5}"/>
    <cellStyle name="20% - Énfasis4 2 2 3 6 3 3" xfId="40687" xr:uid="{86CE9C3E-D6C9-4F80-A844-D7D2F33725CB}"/>
    <cellStyle name="20% - Énfasis4 2 2 3 6 4" xfId="17524" xr:uid="{8CB2E368-A299-4D5D-A738-087BA999E65B}"/>
    <cellStyle name="20% - Énfasis4 2 2 3 6 4 2" xfId="48408" xr:uid="{53B0ED64-93A8-46ED-9473-E5BBC0AFC594}"/>
    <cellStyle name="20% - Énfasis4 2 2 3 6 5" xfId="32966" xr:uid="{578C4411-5217-4219-A082-23841230079F}"/>
    <cellStyle name="20% - Énfasis4 2 2 3 7" xfId="4012" xr:uid="{FA6401D2-C7D1-47B9-A059-D1804BD7CC09}"/>
    <cellStyle name="20% - Énfasis4 2 2 3 7 2" xfId="11733" xr:uid="{C538C603-4290-4C1D-858F-3C455D23816D}"/>
    <cellStyle name="20% - Énfasis4 2 2 3 7 2 2" xfId="27175" xr:uid="{921D914C-07F2-4FF4-82F3-5CB3BA1B7048}"/>
    <cellStyle name="20% - Énfasis4 2 2 3 7 2 2 2" xfId="58059" xr:uid="{305CA19A-E1EF-4CB0-BBAB-5A07CD2D53AF}"/>
    <cellStyle name="20% - Énfasis4 2 2 3 7 2 3" xfId="42617" xr:uid="{B7F2C81C-AD59-4DDD-B22B-880261C5B09F}"/>
    <cellStyle name="20% - Énfasis4 2 2 3 7 3" xfId="19454" xr:uid="{B32DC130-088D-4E6C-ADCF-D931D82BE1D7}"/>
    <cellStyle name="20% - Énfasis4 2 2 3 7 3 2" xfId="50338" xr:uid="{01C811A0-D961-4D35-A2E9-B84428C0F8BE}"/>
    <cellStyle name="20% - Énfasis4 2 2 3 7 4" xfId="34896" xr:uid="{38280102-EE37-413E-87A1-3CA2E9D78009}"/>
    <cellStyle name="20% - Énfasis4 2 2 3 8" xfId="7873" xr:uid="{B50AEA7A-EABA-4BEE-99AA-08C16279DCB2}"/>
    <cellStyle name="20% - Énfasis4 2 2 3 8 2" xfId="23315" xr:uid="{0DD7D2DE-2E53-488D-988D-E79D64AAA3B9}"/>
    <cellStyle name="20% - Énfasis4 2 2 3 8 2 2" xfId="54199" xr:uid="{7AA13BAA-7BB0-480B-8EAB-B36403FE72C0}"/>
    <cellStyle name="20% - Énfasis4 2 2 3 8 3" xfId="38757" xr:uid="{3A5F3CA6-69C1-4B63-8A6D-37147E374038}"/>
    <cellStyle name="20% - Énfasis4 2 2 3 9" xfId="15594" xr:uid="{2A6147B7-2669-4B90-80AB-8901472C271B}"/>
    <cellStyle name="20% - Énfasis4 2 2 3 9 2" xfId="46478" xr:uid="{55BFA1B4-B94F-4E32-9682-75C282AAE954}"/>
    <cellStyle name="20% - Énfasis4 2 2 4" xfId="272" xr:uid="{3958E70D-C9F3-416F-95E3-61A0336598F1}"/>
    <cellStyle name="20% - Énfasis4 2 2 4 2" xfId="515" xr:uid="{CD9B2F22-0E69-436D-B1A0-BE4C77B78F34}"/>
    <cellStyle name="20% - Énfasis4 2 2 4 2 2" xfId="998" xr:uid="{259F398A-EDB8-4060-8499-C4296FB62C02}"/>
    <cellStyle name="20% - Énfasis4 2 2 4 2 2 2" xfId="1963" xr:uid="{4A8FC34F-A6D9-4DDF-A0F5-D56402A20BE5}"/>
    <cellStyle name="20% - Énfasis4 2 2 4 2 2 2 2" xfId="3893" xr:uid="{AAA365FC-DF42-4503-A1E9-ECDBC5B23D3A}"/>
    <cellStyle name="20% - Énfasis4 2 2 4 2 2 2 2 2" xfId="7753" xr:uid="{FB10BF27-509B-4D2F-BB39-7E1136408099}"/>
    <cellStyle name="20% - Énfasis4 2 2 4 2 2 2 2 2 2" xfId="15474" xr:uid="{64CAF1B7-91F2-48B0-B693-009B23CF426D}"/>
    <cellStyle name="20% - Énfasis4 2 2 4 2 2 2 2 2 2 2" xfId="30916" xr:uid="{79FCB04C-0F34-47ED-A0BF-22D3052EB90E}"/>
    <cellStyle name="20% - Énfasis4 2 2 4 2 2 2 2 2 2 2 2" xfId="61800" xr:uid="{BE000B16-2CBA-45E4-B49F-77E6D757764B}"/>
    <cellStyle name="20% - Énfasis4 2 2 4 2 2 2 2 2 2 3" xfId="46358" xr:uid="{6189F0B6-3F11-4844-B0EA-DCFD3B20A58B}"/>
    <cellStyle name="20% - Énfasis4 2 2 4 2 2 2 2 2 3" xfId="23195" xr:uid="{ACE8DB19-50CB-411E-93A8-D13551025493}"/>
    <cellStyle name="20% - Énfasis4 2 2 4 2 2 2 2 2 3 2" xfId="54079" xr:uid="{C2452967-1080-464A-B29A-277613527216}"/>
    <cellStyle name="20% - Énfasis4 2 2 4 2 2 2 2 2 4" xfId="38637" xr:uid="{06462CEA-89C4-4902-843D-B392FABD6CB1}"/>
    <cellStyle name="20% - Énfasis4 2 2 4 2 2 2 2 3" xfId="11614" xr:uid="{14C92080-4BAF-456A-BE0F-11FC081F3383}"/>
    <cellStyle name="20% - Énfasis4 2 2 4 2 2 2 2 3 2" xfId="27056" xr:uid="{066E2046-5F4F-4E9C-BF4B-F6F04033D851}"/>
    <cellStyle name="20% - Énfasis4 2 2 4 2 2 2 2 3 2 2" xfId="57940" xr:uid="{C5A9B8F7-1D03-4F9A-9AD2-34CD76170875}"/>
    <cellStyle name="20% - Énfasis4 2 2 4 2 2 2 2 3 3" xfId="42498" xr:uid="{C34E2773-991A-4A6A-B45A-C1FB65C4CB58}"/>
    <cellStyle name="20% - Énfasis4 2 2 4 2 2 2 2 4" xfId="19335" xr:uid="{5F25ABE8-9DA5-41B7-8EDE-B47A6D371E6B}"/>
    <cellStyle name="20% - Énfasis4 2 2 4 2 2 2 2 4 2" xfId="50219" xr:uid="{47E89125-4BFC-4B69-A539-0F81B15632FA}"/>
    <cellStyle name="20% - Énfasis4 2 2 4 2 2 2 2 5" xfId="34777" xr:uid="{D00EBB25-6EAD-44AD-B8CD-8DC544CA9FE3}"/>
    <cellStyle name="20% - Énfasis4 2 2 4 2 2 2 3" xfId="5823" xr:uid="{9B9C68BF-B022-4122-8AAD-4A65E72FC14C}"/>
    <cellStyle name="20% - Énfasis4 2 2 4 2 2 2 3 2" xfId="13544" xr:uid="{2C09C77B-96D2-4E7F-B249-36686CAFF49E}"/>
    <cellStyle name="20% - Énfasis4 2 2 4 2 2 2 3 2 2" xfId="28986" xr:uid="{D8E8D74D-3031-4E87-A696-FCB0443C9D0B}"/>
    <cellStyle name="20% - Énfasis4 2 2 4 2 2 2 3 2 2 2" xfId="59870" xr:uid="{2801110D-7AC4-4B1C-929D-11481D65C47B}"/>
    <cellStyle name="20% - Énfasis4 2 2 4 2 2 2 3 2 3" xfId="44428" xr:uid="{41812D2B-A0C9-46A8-9DE7-85639FDC4D86}"/>
    <cellStyle name="20% - Énfasis4 2 2 4 2 2 2 3 3" xfId="21265" xr:uid="{E24047B3-0944-4379-BE83-FD0984E138F6}"/>
    <cellStyle name="20% - Énfasis4 2 2 4 2 2 2 3 3 2" xfId="52149" xr:uid="{E0E23438-4A91-4C74-BF2E-6772C4D8F507}"/>
    <cellStyle name="20% - Énfasis4 2 2 4 2 2 2 3 4" xfId="36707" xr:uid="{AB5F4A87-A8D5-416A-8105-172691852C1A}"/>
    <cellStyle name="20% - Énfasis4 2 2 4 2 2 2 4" xfId="9684" xr:uid="{8F366B38-E4AB-4958-B3B2-8571C5DDAF09}"/>
    <cellStyle name="20% - Énfasis4 2 2 4 2 2 2 4 2" xfId="25126" xr:uid="{A5506209-61B4-4C00-8EF7-DB65C5F393B4}"/>
    <cellStyle name="20% - Énfasis4 2 2 4 2 2 2 4 2 2" xfId="56010" xr:uid="{1917564B-18C1-44A3-9778-D08F8456E9A3}"/>
    <cellStyle name="20% - Énfasis4 2 2 4 2 2 2 4 3" xfId="40568" xr:uid="{0DC0FAD9-2CB1-403D-AF1E-0C1BF92A4D79}"/>
    <cellStyle name="20% - Énfasis4 2 2 4 2 2 2 5" xfId="17405" xr:uid="{7FE7994A-5574-4F8E-84A3-EC2A966DDEDB}"/>
    <cellStyle name="20% - Énfasis4 2 2 4 2 2 2 5 2" xfId="48289" xr:uid="{F652E2C7-1A81-4D70-B140-4895A3334253}"/>
    <cellStyle name="20% - Énfasis4 2 2 4 2 2 2 6" xfId="32847" xr:uid="{7F5707F2-B855-43A0-AB40-DF3DF5D47B8E}"/>
    <cellStyle name="20% - Énfasis4 2 2 4 2 2 3" xfId="2928" xr:uid="{406333CB-A583-41BC-91D6-67C5283FE531}"/>
    <cellStyle name="20% - Énfasis4 2 2 4 2 2 3 2" xfId="6788" xr:uid="{E6CDADAE-EAFC-431F-9E08-EF6054609F50}"/>
    <cellStyle name="20% - Énfasis4 2 2 4 2 2 3 2 2" xfId="14509" xr:uid="{A82CB71C-7065-4185-8743-17B21322ED3A}"/>
    <cellStyle name="20% - Énfasis4 2 2 4 2 2 3 2 2 2" xfId="29951" xr:uid="{1650946D-DFBB-4F57-8D74-21E38ABB2155}"/>
    <cellStyle name="20% - Énfasis4 2 2 4 2 2 3 2 2 2 2" xfId="60835" xr:uid="{BA85BEA2-494E-41B8-BF55-05F71624EAF7}"/>
    <cellStyle name="20% - Énfasis4 2 2 4 2 2 3 2 2 3" xfId="45393" xr:uid="{F68A83E7-8A1A-4C8F-971C-5807E5199AEA}"/>
    <cellStyle name="20% - Énfasis4 2 2 4 2 2 3 2 3" xfId="22230" xr:uid="{B018E0BF-CC04-43BC-8D2E-1EECDE65CE36}"/>
    <cellStyle name="20% - Énfasis4 2 2 4 2 2 3 2 3 2" xfId="53114" xr:uid="{4EBF93B2-CEDE-49BD-8BD4-E24282E5D00E}"/>
    <cellStyle name="20% - Énfasis4 2 2 4 2 2 3 2 4" xfId="37672" xr:uid="{D6CE51A6-3603-4DF0-B6C2-52963DDA18DA}"/>
    <cellStyle name="20% - Énfasis4 2 2 4 2 2 3 3" xfId="10649" xr:uid="{980C697C-6B69-4BDB-8FCF-474EBBB97080}"/>
    <cellStyle name="20% - Énfasis4 2 2 4 2 2 3 3 2" xfId="26091" xr:uid="{6669C352-7936-4DC7-ACB3-E9843880A7AD}"/>
    <cellStyle name="20% - Énfasis4 2 2 4 2 2 3 3 2 2" xfId="56975" xr:uid="{C0D3A66E-3652-489B-9AB6-E30AF13B1D4A}"/>
    <cellStyle name="20% - Énfasis4 2 2 4 2 2 3 3 3" xfId="41533" xr:uid="{E3C3E610-FC62-4820-894D-8C214F410564}"/>
    <cellStyle name="20% - Énfasis4 2 2 4 2 2 3 4" xfId="18370" xr:uid="{AA07D555-E9DC-40CA-9AD3-403308E22AD6}"/>
    <cellStyle name="20% - Énfasis4 2 2 4 2 2 3 4 2" xfId="49254" xr:uid="{065A02E7-925A-4A4E-A3FE-77AC66DFA9F4}"/>
    <cellStyle name="20% - Énfasis4 2 2 4 2 2 3 5" xfId="33812" xr:uid="{28B91FE2-B372-4690-9323-6F5B54EF802B}"/>
    <cellStyle name="20% - Énfasis4 2 2 4 2 2 4" xfId="4858" xr:uid="{38C15D38-D87F-42D0-B7FF-AD737DF8E691}"/>
    <cellStyle name="20% - Énfasis4 2 2 4 2 2 4 2" xfId="12579" xr:uid="{783FD3E1-8620-4F1C-825F-482276137AE7}"/>
    <cellStyle name="20% - Énfasis4 2 2 4 2 2 4 2 2" xfId="28021" xr:uid="{704CD8CF-E567-4188-8CD4-EAD1A27BAF30}"/>
    <cellStyle name="20% - Énfasis4 2 2 4 2 2 4 2 2 2" xfId="58905" xr:uid="{8670F480-04C4-4DA0-827E-596CF8BCFF05}"/>
    <cellStyle name="20% - Énfasis4 2 2 4 2 2 4 2 3" xfId="43463" xr:uid="{4715AA6E-2E2F-4F79-8593-684B19A2A48F}"/>
    <cellStyle name="20% - Énfasis4 2 2 4 2 2 4 3" xfId="20300" xr:uid="{F3A99B9D-5514-4A28-A707-A875EB685310}"/>
    <cellStyle name="20% - Énfasis4 2 2 4 2 2 4 3 2" xfId="51184" xr:uid="{F8649BA9-7095-40B5-BB5E-B10A7A099195}"/>
    <cellStyle name="20% - Énfasis4 2 2 4 2 2 4 4" xfId="35742" xr:uid="{05CF0298-5843-4864-A47B-69D14CEE69D0}"/>
    <cellStyle name="20% - Énfasis4 2 2 4 2 2 5" xfId="8719" xr:uid="{19FB6301-B90F-4FF6-A6EA-8FA6662C4851}"/>
    <cellStyle name="20% - Énfasis4 2 2 4 2 2 5 2" xfId="24161" xr:uid="{43F5C6EB-D551-4624-87B9-94697B46D19A}"/>
    <cellStyle name="20% - Énfasis4 2 2 4 2 2 5 2 2" xfId="55045" xr:uid="{F269AB8E-FDB1-4B9A-98F9-A1F4F4D1B8CC}"/>
    <cellStyle name="20% - Énfasis4 2 2 4 2 2 5 3" xfId="39603" xr:uid="{5A27FA5E-165D-44B3-807E-46BF3C8A21E9}"/>
    <cellStyle name="20% - Énfasis4 2 2 4 2 2 6" xfId="16440" xr:uid="{8EC2FEF3-7166-4AA3-A573-1D80DCF55861}"/>
    <cellStyle name="20% - Énfasis4 2 2 4 2 2 6 2" xfId="47324" xr:uid="{06DD2700-9C71-4729-BD1B-C9A74C032229}"/>
    <cellStyle name="20% - Énfasis4 2 2 4 2 2 7" xfId="31882" xr:uid="{16B3F6BA-488A-4499-A063-2C56E1BFF349}"/>
    <cellStyle name="20% - Énfasis4 2 2 4 2 3" xfId="1480" xr:uid="{C81B6290-C07C-4D8B-AFEC-0C01250BA7BD}"/>
    <cellStyle name="20% - Énfasis4 2 2 4 2 3 2" xfId="3410" xr:uid="{BCCC7D20-8EF7-419D-980C-4B6835959BDC}"/>
    <cellStyle name="20% - Énfasis4 2 2 4 2 3 2 2" xfId="7270" xr:uid="{E3676FDD-3A7B-4E68-8961-95075587B12F}"/>
    <cellStyle name="20% - Énfasis4 2 2 4 2 3 2 2 2" xfId="14991" xr:uid="{906E3164-2FCE-4F47-AFCA-86284D5E6651}"/>
    <cellStyle name="20% - Énfasis4 2 2 4 2 3 2 2 2 2" xfId="30433" xr:uid="{CF08650C-6F63-4421-8B5F-E4637F4FB2AF}"/>
    <cellStyle name="20% - Énfasis4 2 2 4 2 3 2 2 2 2 2" xfId="61317" xr:uid="{CA36EEE6-C69E-459D-8C5F-26FE56B77B3F}"/>
    <cellStyle name="20% - Énfasis4 2 2 4 2 3 2 2 2 3" xfId="45875" xr:uid="{89562291-2B86-42DF-AD8F-A43B466358DC}"/>
    <cellStyle name="20% - Énfasis4 2 2 4 2 3 2 2 3" xfId="22712" xr:uid="{F272C83C-91B4-45BD-8E6E-613986F6C2A2}"/>
    <cellStyle name="20% - Énfasis4 2 2 4 2 3 2 2 3 2" xfId="53596" xr:uid="{F4829807-86DC-48EB-A392-F027645E8CED}"/>
    <cellStyle name="20% - Énfasis4 2 2 4 2 3 2 2 4" xfId="38154" xr:uid="{41613C2D-BA42-499A-8D71-8FDA08157B0B}"/>
    <cellStyle name="20% - Énfasis4 2 2 4 2 3 2 3" xfId="11131" xr:uid="{91184406-4BEA-463F-AF9F-FFC7822B0106}"/>
    <cellStyle name="20% - Énfasis4 2 2 4 2 3 2 3 2" xfId="26573" xr:uid="{D9B9D9CA-CBF0-4A14-A7AC-AA92EBAF25E8}"/>
    <cellStyle name="20% - Énfasis4 2 2 4 2 3 2 3 2 2" xfId="57457" xr:uid="{D3941638-0077-4328-895A-106317FDCCA7}"/>
    <cellStyle name="20% - Énfasis4 2 2 4 2 3 2 3 3" xfId="42015" xr:uid="{CB3C4055-B123-4C88-82C5-EEAE18145086}"/>
    <cellStyle name="20% - Énfasis4 2 2 4 2 3 2 4" xfId="18852" xr:uid="{49F1F6EA-A772-418F-828B-0BCF3ED5B40E}"/>
    <cellStyle name="20% - Énfasis4 2 2 4 2 3 2 4 2" xfId="49736" xr:uid="{EE3509A1-EE00-471D-99CA-CAECF226593F}"/>
    <cellStyle name="20% - Énfasis4 2 2 4 2 3 2 5" xfId="34294" xr:uid="{27C91DDF-52DA-487D-BED0-BBFB34A8D2BE}"/>
    <cellStyle name="20% - Énfasis4 2 2 4 2 3 3" xfId="5340" xr:uid="{95EE556A-9E41-4857-B9C2-27A50890FC0C}"/>
    <cellStyle name="20% - Énfasis4 2 2 4 2 3 3 2" xfId="13061" xr:uid="{F522AB22-A896-4AFB-B1B8-5488932F49DA}"/>
    <cellStyle name="20% - Énfasis4 2 2 4 2 3 3 2 2" xfId="28503" xr:uid="{189DB74B-2D9B-4AC6-B450-7C2701E14573}"/>
    <cellStyle name="20% - Énfasis4 2 2 4 2 3 3 2 2 2" xfId="59387" xr:uid="{0F05EA26-67D0-4075-B858-3AB81CBE1B7B}"/>
    <cellStyle name="20% - Énfasis4 2 2 4 2 3 3 2 3" xfId="43945" xr:uid="{73DD88EE-C381-4A68-A40F-25F97066AF17}"/>
    <cellStyle name="20% - Énfasis4 2 2 4 2 3 3 3" xfId="20782" xr:uid="{28C09170-0903-4DD8-827D-8DFED5AD6CB8}"/>
    <cellStyle name="20% - Énfasis4 2 2 4 2 3 3 3 2" xfId="51666" xr:uid="{9067D468-D52B-4CE5-9AA4-362FB3920946}"/>
    <cellStyle name="20% - Énfasis4 2 2 4 2 3 3 4" xfId="36224" xr:uid="{DEE9ABD5-DE8B-45E7-B948-D87747F70EF7}"/>
    <cellStyle name="20% - Énfasis4 2 2 4 2 3 4" xfId="9201" xr:uid="{E2E14191-8C16-47B8-A811-EFDF50D99539}"/>
    <cellStyle name="20% - Énfasis4 2 2 4 2 3 4 2" xfId="24643" xr:uid="{473C042F-6FD7-4581-9DE9-B6E1897F6A15}"/>
    <cellStyle name="20% - Énfasis4 2 2 4 2 3 4 2 2" xfId="55527" xr:uid="{16C822BF-FBB3-4F8F-AC18-D0D87EF1B2EA}"/>
    <cellStyle name="20% - Énfasis4 2 2 4 2 3 4 3" xfId="40085" xr:uid="{DE17FF71-76D7-45AB-A650-CD4067D49664}"/>
    <cellStyle name="20% - Énfasis4 2 2 4 2 3 5" xfId="16922" xr:uid="{9EC9DFFF-0FB9-41CC-BE1D-89C2A280CECC}"/>
    <cellStyle name="20% - Énfasis4 2 2 4 2 3 5 2" xfId="47806" xr:uid="{AFDC2494-1C17-4D85-81DF-8A29442DB39D}"/>
    <cellStyle name="20% - Énfasis4 2 2 4 2 3 6" xfId="32364" xr:uid="{588DEB29-6221-4C03-A3DD-57DAB8F54655}"/>
    <cellStyle name="20% - Énfasis4 2 2 4 2 4" xfId="2445" xr:uid="{D3A4DFF9-8CCA-4CCA-83B7-481ADCF8F8C5}"/>
    <cellStyle name="20% - Énfasis4 2 2 4 2 4 2" xfId="6305" xr:uid="{9B00F134-E931-4244-A7C4-233BE32D6FD5}"/>
    <cellStyle name="20% - Énfasis4 2 2 4 2 4 2 2" xfId="14026" xr:uid="{2020E1B8-3E70-4529-B92E-D0ABDF26DCCC}"/>
    <cellStyle name="20% - Énfasis4 2 2 4 2 4 2 2 2" xfId="29468" xr:uid="{CE38102A-6D8C-4281-B65D-EA3F642978C3}"/>
    <cellStyle name="20% - Énfasis4 2 2 4 2 4 2 2 2 2" xfId="60352" xr:uid="{26F69137-67F5-4F31-816A-A51F2E6DE8E6}"/>
    <cellStyle name="20% - Énfasis4 2 2 4 2 4 2 2 3" xfId="44910" xr:uid="{426DA05D-27E5-4478-9AE5-744C9D287775}"/>
    <cellStyle name="20% - Énfasis4 2 2 4 2 4 2 3" xfId="21747" xr:uid="{AF354F21-A84F-4B45-895D-46869DEB462B}"/>
    <cellStyle name="20% - Énfasis4 2 2 4 2 4 2 3 2" xfId="52631" xr:uid="{6A1BFF42-1350-4483-A758-AD1469846FBF}"/>
    <cellStyle name="20% - Énfasis4 2 2 4 2 4 2 4" xfId="37189" xr:uid="{E460330E-C78F-4581-B413-687ECCC464BE}"/>
    <cellStyle name="20% - Énfasis4 2 2 4 2 4 3" xfId="10166" xr:uid="{DB410D17-0DFB-4F07-BEB0-D1843668D1B6}"/>
    <cellStyle name="20% - Énfasis4 2 2 4 2 4 3 2" xfId="25608" xr:uid="{AD1E76ED-E3A4-4F9A-B501-E644DB016517}"/>
    <cellStyle name="20% - Énfasis4 2 2 4 2 4 3 2 2" xfId="56492" xr:uid="{E2FBA9BD-11E4-48C0-BE63-AA210169D087}"/>
    <cellStyle name="20% - Énfasis4 2 2 4 2 4 3 3" xfId="41050" xr:uid="{7F3ED6CF-5866-41C4-8348-E12491DC777D}"/>
    <cellStyle name="20% - Énfasis4 2 2 4 2 4 4" xfId="17887" xr:uid="{15344734-4CCD-4645-A8A8-2F60C89E8D4F}"/>
    <cellStyle name="20% - Énfasis4 2 2 4 2 4 4 2" xfId="48771" xr:uid="{53E7F727-0B97-490D-A916-0C61F566D81A}"/>
    <cellStyle name="20% - Énfasis4 2 2 4 2 4 5" xfId="33329" xr:uid="{913E8189-7901-48BE-BF13-34F149D7FE3D}"/>
    <cellStyle name="20% - Énfasis4 2 2 4 2 5" xfId="4375" xr:uid="{17696007-B580-44CD-9AC2-E4944CD7B0A3}"/>
    <cellStyle name="20% - Énfasis4 2 2 4 2 5 2" xfId="12096" xr:uid="{12D8758C-AA07-4799-8CB2-4E31AC80D96F}"/>
    <cellStyle name="20% - Énfasis4 2 2 4 2 5 2 2" xfId="27538" xr:uid="{64121E99-A32C-46E2-BB1C-516D035BA375}"/>
    <cellStyle name="20% - Énfasis4 2 2 4 2 5 2 2 2" xfId="58422" xr:uid="{070D255F-1BCA-4002-BA82-11563D015D1B}"/>
    <cellStyle name="20% - Énfasis4 2 2 4 2 5 2 3" xfId="42980" xr:uid="{7065AD17-5A87-49A6-9EE2-D2276F0AA839}"/>
    <cellStyle name="20% - Énfasis4 2 2 4 2 5 3" xfId="19817" xr:uid="{4250C596-4B88-475C-8733-71FF4D515744}"/>
    <cellStyle name="20% - Énfasis4 2 2 4 2 5 3 2" xfId="50701" xr:uid="{370C81A9-B886-49FC-A687-AB312898733C}"/>
    <cellStyle name="20% - Énfasis4 2 2 4 2 5 4" xfId="35259" xr:uid="{FC39A0C4-6EF2-423B-85CF-BB43E2AA6433}"/>
    <cellStyle name="20% - Énfasis4 2 2 4 2 6" xfId="8236" xr:uid="{8209407A-4901-4C5C-82FA-01E9452CD45B}"/>
    <cellStyle name="20% - Énfasis4 2 2 4 2 6 2" xfId="23678" xr:uid="{60E96F87-5B92-40F4-BB43-16BC995738C0}"/>
    <cellStyle name="20% - Énfasis4 2 2 4 2 6 2 2" xfId="54562" xr:uid="{307C1A65-5DBA-4A95-9459-8DAAE85F95C3}"/>
    <cellStyle name="20% - Énfasis4 2 2 4 2 6 3" xfId="39120" xr:uid="{792271E5-BE79-4BBA-ABB5-00D7E1DBEF05}"/>
    <cellStyle name="20% - Énfasis4 2 2 4 2 7" xfId="15957" xr:uid="{40DFF625-C228-497B-83A1-C869B072897F}"/>
    <cellStyle name="20% - Énfasis4 2 2 4 2 7 2" xfId="46841" xr:uid="{89478C52-D740-4C97-98DD-58B341BB175D}"/>
    <cellStyle name="20% - Énfasis4 2 2 4 2 8" xfId="31399" xr:uid="{7A67A29A-86D2-4273-B977-71F757C4B7F8}"/>
    <cellStyle name="20% - Énfasis4 2 2 4 3" xfId="757" xr:uid="{5CB5D609-CECD-4619-B86D-D215CBDA10CB}"/>
    <cellStyle name="20% - Énfasis4 2 2 4 3 2" xfId="1722" xr:uid="{C7F100D2-C739-4B39-A2B5-335222C598B2}"/>
    <cellStyle name="20% - Énfasis4 2 2 4 3 2 2" xfId="3652" xr:uid="{4DA5F71D-00CB-4517-9151-852336734F8A}"/>
    <cellStyle name="20% - Énfasis4 2 2 4 3 2 2 2" xfId="7512" xr:uid="{E6672AB2-595B-491D-97CF-41E267412B46}"/>
    <cellStyle name="20% - Énfasis4 2 2 4 3 2 2 2 2" xfId="15233" xr:uid="{0AC23E98-76A7-41E3-8496-8ECE34823799}"/>
    <cellStyle name="20% - Énfasis4 2 2 4 3 2 2 2 2 2" xfId="30675" xr:uid="{7AA389C0-6E27-45D9-94BF-A9B922BEB3F8}"/>
    <cellStyle name="20% - Énfasis4 2 2 4 3 2 2 2 2 2 2" xfId="61559" xr:uid="{8139CC43-6A87-4FE8-A6B7-5AAFCADCAC21}"/>
    <cellStyle name="20% - Énfasis4 2 2 4 3 2 2 2 2 3" xfId="46117" xr:uid="{84577AA7-B4A3-4471-AB4A-13B5CFFCCBCD}"/>
    <cellStyle name="20% - Énfasis4 2 2 4 3 2 2 2 3" xfId="22954" xr:uid="{DEE5BFE6-A7A3-4903-9C8A-EE993B3BB480}"/>
    <cellStyle name="20% - Énfasis4 2 2 4 3 2 2 2 3 2" xfId="53838" xr:uid="{D7DA3543-6FA7-44E6-BADC-C16A37B75618}"/>
    <cellStyle name="20% - Énfasis4 2 2 4 3 2 2 2 4" xfId="38396" xr:uid="{6BCBE658-EBB4-44B5-A9B2-3557C2309AA8}"/>
    <cellStyle name="20% - Énfasis4 2 2 4 3 2 2 3" xfId="11373" xr:uid="{3E2DA5E1-C9B3-4829-93AC-96426D841454}"/>
    <cellStyle name="20% - Énfasis4 2 2 4 3 2 2 3 2" xfId="26815" xr:uid="{7CE7A2EA-A277-4532-AC39-059729247AEC}"/>
    <cellStyle name="20% - Énfasis4 2 2 4 3 2 2 3 2 2" xfId="57699" xr:uid="{1D62A024-E077-4772-B246-5EE2B9FFF0BC}"/>
    <cellStyle name="20% - Énfasis4 2 2 4 3 2 2 3 3" xfId="42257" xr:uid="{5D71D696-45E0-4343-A650-99D9697D37FB}"/>
    <cellStyle name="20% - Énfasis4 2 2 4 3 2 2 4" xfId="19094" xr:uid="{19B7C994-EE2E-4D8A-BFDA-354B670AD37F}"/>
    <cellStyle name="20% - Énfasis4 2 2 4 3 2 2 4 2" xfId="49978" xr:uid="{5C71F4EE-7169-4F59-BC0A-C5D69DF671CC}"/>
    <cellStyle name="20% - Énfasis4 2 2 4 3 2 2 5" xfId="34536" xr:uid="{3B8776AC-4041-4203-9FB9-AC79A09990A2}"/>
    <cellStyle name="20% - Énfasis4 2 2 4 3 2 3" xfId="5582" xr:uid="{8D879DA3-73B9-44BF-842B-58AA87C5E71A}"/>
    <cellStyle name="20% - Énfasis4 2 2 4 3 2 3 2" xfId="13303" xr:uid="{F2B13012-BD77-49B0-952F-82DA63886089}"/>
    <cellStyle name="20% - Énfasis4 2 2 4 3 2 3 2 2" xfId="28745" xr:uid="{1E341D5D-8DFA-421F-A4E3-3ED7764533BD}"/>
    <cellStyle name="20% - Énfasis4 2 2 4 3 2 3 2 2 2" xfId="59629" xr:uid="{BFB362C5-943E-4D47-9D46-DEDF07AFE057}"/>
    <cellStyle name="20% - Énfasis4 2 2 4 3 2 3 2 3" xfId="44187" xr:uid="{AC058233-8F25-4D6A-B105-C5ABF5CF00E2}"/>
    <cellStyle name="20% - Énfasis4 2 2 4 3 2 3 3" xfId="21024" xr:uid="{A642384B-5494-43EA-A4A3-DCD9E70CDC35}"/>
    <cellStyle name="20% - Énfasis4 2 2 4 3 2 3 3 2" xfId="51908" xr:uid="{B644E3C7-F9D2-4A08-AC82-4FFA652D2287}"/>
    <cellStyle name="20% - Énfasis4 2 2 4 3 2 3 4" xfId="36466" xr:uid="{E15C7C01-0C2D-437A-AF15-E3A34D4502FA}"/>
    <cellStyle name="20% - Énfasis4 2 2 4 3 2 4" xfId="9443" xr:uid="{0EEEE284-5A45-4CE1-9B6A-FF745589B700}"/>
    <cellStyle name="20% - Énfasis4 2 2 4 3 2 4 2" xfId="24885" xr:uid="{16A53997-ED11-4ECC-860D-8088DBCD4B32}"/>
    <cellStyle name="20% - Énfasis4 2 2 4 3 2 4 2 2" xfId="55769" xr:uid="{4386E39A-5EEE-42F2-A121-C2432ABC2703}"/>
    <cellStyle name="20% - Énfasis4 2 2 4 3 2 4 3" xfId="40327" xr:uid="{16D3E5E7-339B-4D2F-9901-E0A8A170606F}"/>
    <cellStyle name="20% - Énfasis4 2 2 4 3 2 5" xfId="17164" xr:uid="{46C57639-04C1-4A54-8BC5-F58397DC7221}"/>
    <cellStyle name="20% - Énfasis4 2 2 4 3 2 5 2" xfId="48048" xr:uid="{D10CF831-45F7-4133-9F28-D614F1F9C664}"/>
    <cellStyle name="20% - Énfasis4 2 2 4 3 2 6" xfId="32606" xr:uid="{A4A2A28E-4B8D-4D99-9A81-8784DC8F17AB}"/>
    <cellStyle name="20% - Énfasis4 2 2 4 3 3" xfId="2687" xr:uid="{3D687335-8CE3-4BB2-8BF3-BEF0EC83C0BE}"/>
    <cellStyle name="20% - Énfasis4 2 2 4 3 3 2" xfId="6547" xr:uid="{E76C086C-BF03-400F-985B-32409F893529}"/>
    <cellStyle name="20% - Énfasis4 2 2 4 3 3 2 2" xfId="14268" xr:uid="{C64A119D-EE2B-42AB-86C3-1E1EE3B699FB}"/>
    <cellStyle name="20% - Énfasis4 2 2 4 3 3 2 2 2" xfId="29710" xr:uid="{28E24C2F-5722-4EF7-A4B0-31025E4870A5}"/>
    <cellStyle name="20% - Énfasis4 2 2 4 3 3 2 2 2 2" xfId="60594" xr:uid="{CB3FB7E6-7DD7-4627-A1A5-218520EC4C27}"/>
    <cellStyle name="20% - Énfasis4 2 2 4 3 3 2 2 3" xfId="45152" xr:uid="{F4043412-18B1-4847-AA2B-1F46B82843FD}"/>
    <cellStyle name="20% - Énfasis4 2 2 4 3 3 2 3" xfId="21989" xr:uid="{46011536-ED37-46A4-BA4F-4A4FC22C1F2A}"/>
    <cellStyle name="20% - Énfasis4 2 2 4 3 3 2 3 2" xfId="52873" xr:uid="{4A36B1E6-9DA0-4F37-9B4F-8A969F04140D}"/>
    <cellStyle name="20% - Énfasis4 2 2 4 3 3 2 4" xfId="37431" xr:uid="{44100C53-C6ED-4713-A0A0-BA36FC0C6E82}"/>
    <cellStyle name="20% - Énfasis4 2 2 4 3 3 3" xfId="10408" xr:uid="{5AB03CF5-25D5-43AE-817F-0B7B1D1F6D43}"/>
    <cellStyle name="20% - Énfasis4 2 2 4 3 3 3 2" xfId="25850" xr:uid="{FD496590-BF1B-4969-BB9F-1D7D8A1FA2FF}"/>
    <cellStyle name="20% - Énfasis4 2 2 4 3 3 3 2 2" xfId="56734" xr:uid="{F7FB5EB7-9CA5-403D-B386-955F472F9CAE}"/>
    <cellStyle name="20% - Énfasis4 2 2 4 3 3 3 3" xfId="41292" xr:uid="{761D85E9-4B4E-46F4-9A11-B727D5536081}"/>
    <cellStyle name="20% - Énfasis4 2 2 4 3 3 4" xfId="18129" xr:uid="{9BE05DB2-1815-4196-BD28-B69820188506}"/>
    <cellStyle name="20% - Énfasis4 2 2 4 3 3 4 2" xfId="49013" xr:uid="{042A50DB-2909-43C2-AC90-DCBEF7C8B48D}"/>
    <cellStyle name="20% - Énfasis4 2 2 4 3 3 5" xfId="33571" xr:uid="{CB34F4EF-B68D-4D98-A5FC-23EB82A19B8D}"/>
    <cellStyle name="20% - Énfasis4 2 2 4 3 4" xfId="4617" xr:uid="{5C94B54A-DC6A-435B-9EFF-E93667D69817}"/>
    <cellStyle name="20% - Énfasis4 2 2 4 3 4 2" xfId="12338" xr:uid="{3D10D2C7-89EB-4A3E-81AA-FCF433617256}"/>
    <cellStyle name="20% - Énfasis4 2 2 4 3 4 2 2" xfId="27780" xr:uid="{013B0CF5-7250-43CD-A431-CE0B3C08312E}"/>
    <cellStyle name="20% - Énfasis4 2 2 4 3 4 2 2 2" xfId="58664" xr:uid="{2CF7A894-F93D-407F-8DFF-F4BA5E9F6A36}"/>
    <cellStyle name="20% - Énfasis4 2 2 4 3 4 2 3" xfId="43222" xr:uid="{39BF66F2-46BF-4B6C-A4E8-8FE7EDADC25E}"/>
    <cellStyle name="20% - Énfasis4 2 2 4 3 4 3" xfId="20059" xr:uid="{89F1453F-76A7-40E1-A8B9-4D955EC5A712}"/>
    <cellStyle name="20% - Énfasis4 2 2 4 3 4 3 2" xfId="50943" xr:uid="{81539BFB-5C4F-42EB-8FA4-F2ADA8CE88D8}"/>
    <cellStyle name="20% - Énfasis4 2 2 4 3 4 4" xfId="35501" xr:uid="{4254DE58-4FB5-47CE-8848-E73700689DDD}"/>
    <cellStyle name="20% - Énfasis4 2 2 4 3 5" xfId="8478" xr:uid="{19FCD0D6-4FE9-400E-B0F7-873EE264A7A5}"/>
    <cellStyle name="20% - Énfasis4 2 2 4 3 5 2" xfId="23920" xr:uid="{A343D1A2-2D01-44EF-AFD1-B32CDA6AA17A}"/>
    <cellStyle name="20% - Énfasis4 2 2 4 3 5 2 2" xfId="54804" xr:uid="{493F8247-2D72-472C-A2F1-584B3073CA16}"/>
    <cellStyle name="20% - Énfasis4 2 2 4 3 5 3" xfId="39362" xr:uid="{2BC26EEB-C0E8-4044-A045-90F6FA2A13CB}"/>
    <cellStyle name="20% - Énfasis4 2 2 4 3 6" xfId="16199" xr:uid="{BC0E4F0D-4C53-41A0-BE45-C043C3833622}"/>
    <cellStyle name="20% - Énfasis4 2 2 4 3 6 2" xfId="47083" xr:uid="{D3C1F0CC-99DA-420A-AEA3-7E9BEAF6542C}"/>
    <cellStyle name="20% - Énfasis4 2 2 4 3 7" xfId="31641" xr:uid="{F05F2DE0-4222-4570-8C67-847419828FBD}"/>
    <cellStyle name="20% - Énfasis4 2 2 4 4" xfId="1239" xr:uid="{53D48F11-930E-4DC6-98AB-B89D647AFAC2}"/>
    <cellStyle name="20% - Énfasis4 2 2 4 4 2" xfId="3169" xr:uid="{21CC5D0C-E6DE-4E13-A891-65339DD8CFA7}"/>
    <cellStyle name="20% - Énfasis4 2 2 4 4 2 2" xfId="7029" xr:uid="{E9D5445E-08B0-47C8-8969-2A30E2C7204B}"/>
    <cellStyle name="20% - Énfasis4 2 2 4 4 2 2 2" xfId="14750" xr:uid="{CBC2522E-3C82-47EA-97BD-58D6E58493D9}"/>
    <cellStyle name="20% - Énfasis4 2 2 4 4 2 2 2 2" xfId="30192" xr:uid="{51A6AD1D-F59F-44A6-80B2-B1F4025D33DF}"/>
    <cellStyle name="20% - Énfasis4 2 2 4 4 2 2 2 2 2" xfId="61076" xr:uid="{42986D32-4EB1-4344-9B24-BEEDB8F596EB}"/>
    <cellStyle name="20% - Énfasis4 2 2 4 4 2 2 2 3" xfId="45634" xr:uid="{ADCA6A8A-A033-4858-A483-0F588F192D9C}"/>
    <cellStyle name="20% - Énfasis4 2 2 4 4 2 2 3" xfId="22471" xr:uid="{4D4A87A6-7927-4D59-8CD1-AEC57819BD17}"/>
    <cellStyle name="20% - Énfasis4 2 2 4 4 2 2 3 2" xfId="53355" xr:uid="{3D7D8FDE-432B-488D-8307-E9D6A52EA510}"/>
    <cellStyle name="20% - Énfasis4 2 2 4 4 2 2 4" xfId="37913" xr:uid="{38D00858-8F95-4649-ABCE-DD19E5A7E028}"/>
    <cellStyle name="20% - Énfasis4 2 2 4 4 2 3" xfId="10890" xr:uid="{8E41F834-F21F-4209-BB56-ED3287EEFC52}"/>
    <cellStyle name="20% - Énfasis4 2 2 4 4 2 3 2" xfId="26332" xr:uid="{4EE9EEC0-267F-4EF6-B051-7CB1DB0DED1A}"/>
    <cellStyle name="20% - Énfasis4 2 2 4 4 2 3 2 2" xfId="57216" xr:uid="{B77FC4B3-6FC7-44DF-8402-D74E53033FF4}"/>
    <cellStyle name="20% - Énfasis4 2 2 4 4 2 3 3" xfId="41774" xr:uid="{3E25AD1D-E12D-4D16-BBA8-D0186D8EBA90}"/>
    <cellStyle name="20% - Énfasis4 2 2 4 4 2 4" xfId="18611" xr:uid="{9C077AE4-0F00-48BF-9FD3-FF66E94F8C15}"/>
    <cellStyle name="20% - Énfasis4 2 2 4 4 2 4 2" xfId="49495" xr:uid="{101B015B-D7E9-40D2-A4BA-E56EC0F58B11}"/>
    <cellStyle name="20% - Énfasis4 2 2 4 4 2 5" xfId="34053" xr:uid="{2853401A-E881-4D45-B051-002F3CDF9E5B}"/>
    <cellStyle name="20% - Énfasis4 2 2 4 4 3" xfId="5099" xr:uid="{86050EE0-1C4A-4A60-88CC-741519DF3D1D}"/>
    <cellStyle name="20% - Énfasis4 2 2 4 4 3 2" xfId="12820" xr:uid="{64276D90-E3FD-420F-9015-5275BA643816}"/>
    <cellStyle name="20% - Énfasis4 2 2 4 4 3 2 2" xfId="28262" xr:uid="{9CCE3C84-6A54-47FB-B13B-923EEA10C6CC}"/>
    <cellStyle name="20% - Énfasis4 2 2 4 4 3 2 2 2" xfId="59146" xr:uid="{5998CAEC-6F9E-42C0-8F78-09FC7D09887C}"/>
    <cellStyle name="20% - Énfasis4 2 2 4 4 3 2 3" xfId="43704" xr:uid="{6F4E83E6-7B50-4D1F-98CA-A7E86CB5ACD5}"/>
    <cellStyle name="20% - Énfasis4 2 2 4 4 3 3" xfId="20541" xr:uid="{FEBCEB2F-330E-49B2-BFAD-B2B29389F639}"/>
    <cellStyle name="20% - Énfasis4 2 2 4 4 3 3 2" xfId="51425" xr:uid="{3544A1FD-9380-4076-BB1E-60FEAF38D9BC}"/>
    <cellStyle name="20% - Énfasis4 2 2 4 4 3 4" xfId="35983" xr:uid="{CEF45775-BDFF-4C84-B350-BF040BF197FA}"/>
    <cellStyle name="20% - Énfasis4 2 2 4 4 4" xfId="8960" xr:uid="{32E112D2-9DC4-4A50-A98D-320A9F7D2243}"/>
    <cellStyle name="20% - Énfasis4 2 2 4 4 4 2" xfId="24402" xr:uid="{D03E1DB1-518E-4869-A49C-CE453B7CA154}"/>
    <cellStyle name="20% - Énfasis4 2 2 4 4 4 2 2" xfId="55286" xr:uid="{3051E400-E060-4A78-BC46-730C538EECBA}"/>
    <cellStyle name="20% - Énfasis4 2 2 4 4 4 3" xfId="39844" xr:uid="{E3CEFFEB-8D85-4EFC-892C-AD9091B9C5F6}"/>
    <cellStyle name="20% - Énfasis4 2 2 4 4 5" xfId="16681" xr:uid="{8467B82C-1611-4A39-AD00-AF5DD8620216}"/>
    <cellStyle name="20% - Énfasis4 2 2 4 4 5 2" xfId="47565" xr:uid="{54A66F94-E945-49A5-9C2F-3756A8547301}"/>
    <cellStyle name="20% - Énfasis4 2 2 4 4 6" xfId="32123" xr:uid="{41E97407-49C0-4A73-B27D-644CC5D81CD6}"/>
    <cellStyle name="20% - Énfasis4 2 2 4 5" xfId="2204" xr:uid="{FFB00671-2A72-429C-A562-AF61302E3AC6}"/>
    <cellStyle name="20% - Énfasis4 2 2 4 5 2" xfId="6064" xr:uid="{BE2F289A-2AD5-402E-9263-614FEBA58E1F}"/>
    <cellStyle name="20% - Énfasis4 2 2 4 5 2 2" xfId="13785" xr:uid="{5C8F4F1A-EE4A-4379-9164-012446491245}"/>
    <cellStyle name="20% - Énfasis4 2 2 4 5 2 2 2" xfId="29227" xr:uid="{CD2AD224-194B-48EC-9AB3-7C305A6B6DDC}"/>
    <cellStyle name="20% - Énfasis4 2 2 4 5 2 2 2 2" xfId="60111" xr:uid="{27088206-DAB6-4EDA-8E22-B25DDDCE453E}"/>
    <cellStyle name="20% - Énfasis4 2 2 4 5 2 2 3" xfId="44669" xr:uid="{428CBED2-5C4B-4098-8960-053CEF27ED1D}"/>
    <cellStyle name="20% - Énfasis4 2 2 4 5 2 3" xfId="21506" xr:uid="{1B2DE55B-5FB0-44F0-ACBA-FE71AD5D1AF7}"/>
    <cellStyle name="20% - Énfasis4 2 2 4 5 2 3 2" xfId="52390" xr:uid="{1B0C06D4-572B-401F-9AD6-89318B6BBDDB}"/>
    <cellStyle name="20% - Énfasis4 2 2 4 5 2 4" xfId="36948" xr:uid="{ACDE6770-4BF5-4F0F-9683-53C56E4AEBF9}"/>
    <cellStyle name="20% - Énfasis4 2 2 4 5 3" xfId="9925" xr:uid="{A1E77371-3BA1-49D6-AA90-F69CE1DC9CF6}"/>
    <cellStyle name="20% - Énfasis4 2 2 4 5 3 2" xfId="25367" xr:uid="{FC0F09BE-3CB2-4750-B110-A8E09AC0281B}"/>
    <cellStyle name="20% - Énfasis4 2 2 4 5 3 2 2" xfId="56251" xr:uid="{E1074C3B-9D1B-476D-9D7B-476186B68657}"/>
    <cellStyle name="20% - Énfasis4 2 2 4 5 3 3" xfId="40809" xr:uid="{388A6C09-3FDF-4F0A-8C1A-CC7CE9C6775E}"/>
    <cellStyle name="20% - Énfasis4 2 2 4 5 4" xfId="17646" xr:uid="{D054E5D9-6470-4749-AF83-2494603BCCF6}"/>
    <cellStyle name="20% - Énfasis4 2 2 4 5 4 2" xfId="48530" xr:uid="{0608F343-C743-4815-BEC6-B66C13A52A93}"/>
    <cellStyle name="20% - Énfasis4 2 2 4 5 5" xfId="33088" xr:uid="{7D2FEB9D-923E-430E-B752-6A14F2B4B5AE}"/>
    <cellStyle name="20% - Énfasis4 2 2 4 6" xfId="4134" xr:uid="{EBA2E123-A768-4E7B-A1C0-B893A2570FC1}"/>
    <cellStyle name="20% - Énfasis4 2 2 4 6 2" xfId="11855" xr:uid="{C7C43ADE-CA55-4756-847A-562340F4A47F}"/>
    <cellStyle name="20% - Énfasis4 2 2 4 6 2 2" xfId="27297" xr:uid="{28B94964-CB4F-4BDC-9C76-823380C192FE}"/>
    <cellStyle name="20% - Énfasis4 2 2 4 6 2 2 2" xfId="58181" xr:uid="{8C7E8486-F178-4173-A5C7-C9F4C6E5CBEC}"/>
    <cellStyle name="20% - Énfasis4 2 2 4 6 2 3" xfId="42739" xr:uid="{A9C98EE4-B4B0-4CC7-A28A-05E36F0304C8}"/>
    <cellStyle name="20% - Énfasis4 2 2 4 6 3" xfId="19576" xr:uid="{E767251A-68DA-436A-AF31-016F1288AFDC}"/>
    <cellStyle name="20% - Énfasis4 2 2 4 6 3 2" xfId="50460" xr:uid="{0C0180B6-4899-4657-B99C-EE9ED8E36C24}"/>
    <cellStyle name="20% - Énfasis4 2 2 4 6 4" xfId="35018" xr:uid="{9BB94453-C3EA-4F21-9B2E-ACF76D9D368D}"/>
    <cellStyle name="20% - Énfasis4 2 2 4 7" xfId="7995" xr:uid="{CCE10C27-7BC1-4FC9-84B8-CB2BDECE5225}"/>
    <cellStyle name="20% - Énfasis4 2 2 4 7 2" xfId="23437" xr:uid="{9088E576-1D7A-49DD-8541-4455101E6A1E}"/>
    <cellStyle name="20% - Énfasis4 2 2 4 7 2 2" xfId="54321" xr:uid="{E740FFA6-81BC-494D-9359-C12A336F3BC3}"/>
    <cellStyle name="20% - Énfasis4 2 2 4 7 3" xfId="38879" xr:uid="{A77C63E5-2419-498E-A8F6-6D43AA746817}"/>
    <cellStyle name="20% - Énfasis4 2 2 4 8" xfId="15716" xr:uid="{4D66AA21-3148-4BA7-A77B-B1ABDE03485C}"/>
    <cellStyle name="20% - Énfasis4 2 2 4 8 2" xfId="46600" xr:uid="{1656B579-19D2-4210-AAA8-C116C24C8582}"/>
    <cellStyle name="20% - Énfasis4 2 2 4 9" xfId="31158" xr:uid="{6BEADC81-80BB-4D68-9AEF-BDA5FC4D6EA6}"/>
    <cellStyle name="20% - Énfasis4 2 2 5" xfId="390" xr:uid="{A1711415-165A-4A8E-B2AB-1A89DA897A74}"/>
    <cellStyle name="20% - Énfasis4 2 2 5 2" xfId="874" xr:uid="{6CFB61D4-C7AA-4B32-8E08-C2247F3FFBFD}"/>
    <cellStyle name="20% - Énfasis4 2 2 5 2 2" xfId="1839" xr:uid="{C364B90B-7023-4270-A6D2-FF5590CED981}"/>
    <cellStyle name="20% - Énfasis4 2 2 5 2 2 2" xfId="3769" xr:uid="{A4D893E6-B976-484B-A1DE-AB6B698EAE5A}"/>
    <cellStyle name="20% - Énfasis4 2 2 5 2 2 2 2" xfId="7629" xr:uid="{6B095503-202E-43F2-B128-CB48A0EAF09F}"/>
    <cellStyle name="20% - Énfasis4 2 2 5 2 2 2 2 2" xfId="15350" xr:uid="{0FB36BE6-D343-44EB-BEBA-FB1DA6F994FC}"/>
    <cellStyle name="20% - Énfasis4 2 2 5 2 2 2 2 2 2" xfId="30792" xr:uid="{EA4B701D-B8CB-487B-B45E-71C53C3D1622}"/>
    <cellStyle name="20% - Énfasis4 2 2 5 2 2 2 2 2 2 2" xfId="61676" xr:uid="{BD88055D-2978-439F-9EFA-8BE0314237BF}"/>
    <cellStyle name="20% - Énfasis4 2 2 5 2 2 2 2 2 3" xfId="46234" xr:uid="{A3B60009-C3B0-4B33-BA7E-8EB9A0F36B4B}"/>
    <cellStyle name="20% - Énfasis4 2 2 5 2 2 2 2 3" xfId="23071" xr:uid="{A1D7FBD6-3E56-4119-BD8D-E6C73D71B915}"/>
    <cellStyle name="20% - Énfasis4 2 2 5 2 2 2 2 3 2" xfId="53955" xr:uid="{40D0ECCA-6F66-4A41-8768-6875F779A016}"/>
    <cellStyle name="20% - Énfasis4 2 2 5 2 2 2 2 4" xfId="38513" xr:uid="{5CF9925E-F564-4120-BD2D-8022A21E36BD}"/>
    <cellStyle name="20% - Énfasis4 2 2 5 2 2 2 3" xfId="11490" xr:uid="{2BECC394-29A1-4BF7-B03D-92A6C43232B8}"/>
    <cellStyle name="20% - Énfasis4 2 2 5 2 2 2 3 2" xfId="26932" xr:uid="{7F035EA4-CED6-49F8-9413-992D9B0DC74C}"/>
    <cellStyle name="20% - Énfasis4 2 2 5 2 2 2 3 2 2" xfId="57816" xr:uid="{22CDB5CD-DC18-48BD-8173-D464AF417AEE}"/>
    <cellStyle name="20% - Énfasis4 2 2 5 2 2 2 3 3" xfId="42374" xr:uid="{5E5C6242-76D6-4B5E-906D-1067CA607A7A}"/>
    <cellStyle name="20% - Énfasis4 2 2 5 2 2 2 4" xfId="19211" xr:uid="{ABFF8FE9-8B42-4D09-A398-8C8DE4DFE004}"/>
    <cellStyle name="20% - Énfasis4 2 2 5 2 2 2 4 2" xfId="50095" xr:uid="{024BC6CB-0923-410A-B9DB-BD5871E29106}"/>
    <cellStyle name="20% - Énfasis4 2 2 5 2 2 2 5" xfId="34653" xr:uid="{F528C858-2D00-4559-B6D9-A42818F52479}"/>
    <cellStyle name="20% - Énfasis4 2 2 5 2 2 3" xfId="5699" xr:uid="{977EF667-B188-4AA4-BE8B-553C8C6BB316}"/>
    <cellStyle name="20% - Énfasis4 2 2 5 2 2 3 2" xfId="13420" xr:uid="{5DE6D98F-FD2B-473C-A5C2-0D90512AA8F2}"/>
    <cellStyle name="20% - Énfasis4 2 2 5 2 2 3 2 2" xfId="28862" xr:uid="{DD5AB446-1585-429D-82FA-F69CAEC2184B}"/>
    <cellStyle name="20% - Énfasis4 2 2 5 2 2 3 2 2 2" xfId="59746" xr:uid="{122A43EC-A291-44EA-92A2-FE369147A542}"/>
    <cellStyle name="20% - Énfasis4 2 2 5 2 2 3 2 3" xfId="44304" xr:uid="{5A7E71A4-1086-4637-A2F0-3E5E06FC7BF0}"/>
    <cellStyle name="20% - Énfasis4 2 2 5 2 2 3 3" xfId="21141" xr:uid="{CF5676AD-61FD-4EAE-AC61-23C48AAE308B}"/>
    <cellStyle name="20% - Énfasis4 2 2 5 2 2 3 3 2" xfId="52025" xr:uid="{057D958B-0231-472B-8781-54BD17EB49A3}"/>
    <cellStyle name="20% - Énfasis4 2 2 5 2 2 3 4" xfId="36583" xr:uid="{00304F22-BE91-425F-A324-C8D79D56170C}"/>
    <cellStyle name="20% - Énfasis4 2 2 5 2 2 4" xfId="9560" xr:uid="{EBFB1593-D7BE-445E-AF6D-29335773BD43}"/>
    <cellStyle name="20% - Énfasis4 2 2 5 2 2 4 2" xfId="25002" xr:uid="{4BA716AD-2445-4F85-B326-C37F2E67A7B7}"/>
    <cellStyle name="20% - Énfasis4 2 2 5 2 2 4 2 2" xfId="55886" xr:uid="{A277859F-72CB-4D2C-A4B0-61A4AE1ABFB8}"/>
    <cellStyle name="20% - Énfasis4 2 2 5 2 2 4 3" xfId="40444" xr:uid="{3B23E4E0-BA00-4DA8-B074-D9B0F279E9CE}"/>
    <cellStyle name="20% - Énfasis4 2 2 5 2 2 5" xfId="17281" xr:uid="{6113CED1-4C31-41AC-96F4-5BDEB241030A}"/>
    <cellStyle name="20% - Énfasis4 2 2 5 2 2 5 2" xfId="48165" xr:uid="{B389C5CD-33B6-4AA1-BCAF-DBD887F19A00}"/>
    <cellStyle name="20% - Énfasis4 2 2 5 2 2 6" xfId="32723" xr:uid="{F8A34280-489F-4EF5-ACC1-DDF1821059E9}"/>
    <cellStyle name="20% - Énfasis4 2 2 5 2 3" xfId="2804" xr:uid="{4D444CDC-48CD-4D79-879F-372E3FA85F57}"/>
    <cellStyle name="20% - Énfasis4 2 2 5 2 3 2" xfId="6664" xr:uid="{698683B4-B286-4567-BA3A-B40B7B7C123D}"/>
    <cellStyle name="20% - Énfasis4 2 2 5 2 3 2 2" xfId="14385" xr:uid="{0AF87628-F618-41BC-9548-8DB5D5964344}"/>
    <cellStyle name="20% - Énfasis4 2 2 5 2 3 2 2 2" xfId="29827" xr:uid="{091A5A6C-2A72-4D60-A657-0260F74C6808}"/>
    <cellStyle name="20% - Énfasis4 2 2 5 2 3 2 2 2 2" xfId="60711" xr:uid="{71FCDEE8-79A3-4D11-9210-4ECC62E24F01}"/>
    <cellStyle name="20% - Énfasis4 2 2 5 2 3 2 2 3" xfId="45269" xr:uid="{F368B97D-584A-4168-9AED-3FEC425BD6E1}"/>
    <cellStyle name="20% - Énfasis4 2 2 5 2 3 2 3" xfId="22106" xr:uid="{3B3689B5-9CFA-4744-917B-471496561E4A}"/>
    <cellStyle name="20% - Énfasis4 2 2 5 2 3 2 3 2" xfId="52990" xr:uid="{3D16B512-3587-4BF1-BEE4-F910320052ED}"/>
    <cellStyle name="20% - Énfasis4 2 2 5 2 3 2 4" xfId="37548" xr:uid="{AB4B82B8-8E54-46B0-B0E9-C818163759CB}"/>
    <cellStyle name="20% - Énfasis4 2 2 5 2 3 3" xfId="10525" xr:uid="{518710AD-E619-4CDF-A7F9-DAF45FE97D26}"/>
    <cellStyle name="20% - Énfasis4 2 2 5 2 3 3 2" xfId="25967" xr:uid="{A2FD6A26-DCF5-4384-B81E-B68E16D477B7}"/>
    <cellStyle name="20% - Énfasis4 2 2 5 2 3 3 2 2" xfId="56851" xr:uid="{63C8AC81-BDED-4ECF-9EAC-260A7DBC66A9}"/>
    <cellStyle name="20% - Énfasis4 2 2 5 2 3 3 3" xfId="41409" xr:uid="{55BBD4A3-3096-47BA-B9FE-A4216245B50D}"/>
    <cellStyle name="20% - Énfasis4 2 2 5 2 3 4" xfId="18246" xr:uid="{AFC69FF5-BC1E-4B73-AEF2-4B6A808AD8AC}"/>
    <cellStyle name="20% - Énfasis4 2 2 5 2 3 4 2" xfId="49130" xr:uid="{20810A5B-7B4C-4C36-9104-CC33C425F866}"/>
    <cellStyle name="20% - Énfasis4 2 2 5 2 3 5" xfId="33688" xr:uid="{5554138E-DFDE-4AAF-845E-220FE7D3A2DA}"/>
    <cellStyle name="20% - Énfasis4 2 2 5 2 4" xfId="4734" xr:uid="{B91FB968-042D-4E23-A294-B4653C2EA587}"/>
    <cellStyle name="20% - Énfasis4 2 2 5 2 4 2" xfId="12455" xr:uid="{42772AF0-1068-463C-96E6-F76FA08AA1B6}"/>
    <cellStyle name="20% - Énfasis4 2 2 5 2 4 2 2" xfId="27897" xr:uid="{FCC31573-9D86-4248-B038-DB40B78EBBD7}"/>
    <cellStyle name="20% - Énfasis4 2 2 5 2 4 2 2 2" xfId="58781" xr:uid="{2E9B4EB2-4F3E-40D6-B7E3-CEF182CD2B04}"/>
    <cellStyle name="20% - Énfasis4 2 2 5 2 4 2 3" xfId="43339" xr:uid="{63A03EB6-8ADA-4360-BC00-73C5A94795DB}"/>
    <cellStyle name="20% - Énfasis4 2 2 5 2 4 3" xfId="20176" xr:uid="{7FC87DB7-242C-43D8-9795-AA125CABA3AD}"/>
    <cellStyle name="20% - Énfasis4 2 2 5 2 4 3 2" xfId="51060" xr:uid="{1E285616-68F7-4D29-8292-516DD1C2E308}"/>
    <cellStyle name="20% - Énfasis4 2 2 5 2 4 4" xfId="35618" xr:uid="{4D297870-C47F-4065-A7EB-4E18F4F00D58}"/>
    <cellStyle name="20% - Énfasis4 2 2 5 2 5" xfId="8595" xr:uid="{4A60BDFE-F6A9-4393-977D-0AFE375572AB}"/>
    <cellStyle name="20% - Énfasis4 2 2 5 2 5 2" xfId="24037" xr:uid="{486C4122-6FFD-456D-8540-293C8C334090}"/>
    <cellStyle name="20% - Énfasis4 2 2 5 2 5 2 2" xfId="54921" xr:uid="{7E1FCAEB-2D56-4156-AD30-0D9BA1A88839}"/>
    <cellStyle name="20% - Énfasis4 2 2 5 2 5 3" xfId="39479" xr:uid="{FD89B107-F75E-45E1-AF6E-4AB048F71430}"/>
    <cellStyle name="20% - Énfasis4 2 2 5 2 6" xfId="16316" xr:uid="{636445B9-2253-4D3D-AACC-2C33F92F00CF}"/>
    <cellStyle name="20% - Énfasis4 2 2 5 2 6 2" xfId="47200" xr:uid="{6F58D640-7C7C-4F5B-B334-BDA08DB63101}"/>
    <cellStyle name="20% - Énfasis4 2 2 5 2 7" xfId="31758" xr:uid="{7E253A13-3076-4512-8E63-97E5C0F95136}"/>
    <cellStyle name="20% - Énfasis4 2 2 5 3" xfId="1356" xr:uid="{D7192E27-1DA9-46FF-8172-EFF63B274717}"/>
    <cellStyle name="20% - Énfasis4 2 2 5 3 2" xfId="3286" xr:uid="{B350E0CD-6A33-406F-88C6-A0577578B26E}"/>
    <cellStyle name="20% - Énfasis4 2 2 5 3 2 2" xfId="7146" xr:uid="{4C9F90F8-B0B2-44A5-A173-B6EBEA685B54}"/>
    <cellStyle name="20% - Énfasis4 2 2 5 3 2 2 2" xfId="14867" xr:uid="{D49C889C-A8B0-4DF9-BF86-E950BFFCB2E9}"/>
    <cellStyle name="20% - Énfasis4 2 2 5 3 2 2 2 2" xfId="30309" xr:uid="{E89C32E1-ACA9-4EAC-B270-AC14865A05B2}"/>
    <cellStyle name="20% - Énfasis4 2 2 5 3 2 2 2 2 2" xfId="61193" xr:uid="{6C3D6B21-7B73-40D6-8888-B77F496AF5E3}"/>
    <cellStyle name="20% - Énfasis4 2 2 5 3 2 2 2 3" xfId="45751" xr:uid="{75F528E4-DD66-4C52-9ECB-05C1F71E08B1}"/>
    <cellStyle name="20% - Énfasis4 2 2 5 3 2 2 3" xfId="22588" xr:uid="{709E18DC-29CA-4C6D-8B84-20A23059CE16}"/>
    <cellStyle name="20% - Énfasis4 2 2 5 3 2 2 3 2" xfId="53472" xr:uid="{AC52ED66-203E-4CA5-B749-C82EE6D537A8}"/>
    <cellStyle name="20% - Énfasis4 2 2 5 3 2 2 4" xfId="38030" xr:uid="{0F9B5BA1-499A-413A-8D3B-E3987D6D15D3}"/>
    <cellStyle name="20% - Énfasis4 2 2 5 3 2 3" xfId="11007" xr:uid="{DB628896-0D68-4487-86F4-378D2B899F83}"/>
    <cellStyle name="20% - Énfasis4 2 2 5 3 2 3 2" xfId="26449" xr:uid="{F4AB46A2-8017-40D6-AFAC-D9A48D614EAE}"/>
    <cellStyle name="20% - Énfasis4 2 2 5 3 2 3 2 2" xfId="57333" xr:uid="{A0DEB834-F247-49A3-A3E9-8F374B229AAD}"/>
    <cellStyle name="20% - Énfasis4 2 2 5 3 2 3 3" xfId="41891" xr:uid="{BBB489FA-0D5B-47F9-B050-B27AE14C0D53}"/>
    <cellStyle name="20% - Énfasis4 2 2 5 3 2 4" xfId="18728" xr:uid="{369A7EA1-9FBE-48F7-BF04-A55472E30543}"/>
    <cellStyle name="20% - Énfasis4 2 2 5 3 2 4 2" xfId="49612" xr:uid="{ABE878B3-C268-44A5-89F0-84DEE687572E}"/>
    <cellStyle name="20% - Énfasis4 2 2 5 3 2 5" xfId="34170" xr:uid="{33BFA57E-C263-4470-B147-FD139A48114A}"/>
    <cellStyle name="20% - Énfasis4 2 2 5 3 3" xfId="5216" xr:uid="{B56A61A9-E788-44D4-8D59-7A9FCC4A5311}"/>
    <cellStyle name="20% - Énfasis4 2 2 5 3 3 2" xfId="12937" xr:uid="{5601D6C7-50C4-4A54-94F4-10EE9FC08EC7}"/>
    <cellStyle name="20% - Énfasis4 2 2 5 3 3 2 2" xfId="28379" xr:uid="{8B9391A0-0800-4011-9B36-44D0A6F2FDD8}"/>
    <cellStyle name="20% - Énfasis4 2 2 5 3 3 2 2 2" xfId="59263" xr:uid="{E061F215-505D-4AAF-80AA-A49E778A6F29}"/>
    <cellStyle name="20% - Énfasis4 2 2 5 3 3 2 3" xfId="43821" xr:uid="{97DDD036-41F9-4C1D-9F08-A2BEBC40470E}"/>
    <cellStyle name="20% - Énfasis4 2 2 5 3 3 3" xfId="20658" xr:uid="{C019175A-035F-4D1E-B251-BC6AAEF45DD8}"/>
    <cellStyle name="20% - Énfasis4 2 2 5 3 3 3 2" xfId="51542" xr:uid="{F808C0C6-C474-40B1-9155-6AB94FA15AEB}"/>
    <cellStyle name="20% - Énfasis4 2 2 5 3 3 4" xfId="36100" xr:uid="{29ABC4CC-A155-4C77-A4B5-D7E73E2DD0B2}"/>
    <cellStyle name="20% - Énfasis4 2 2 5 3 4" xfId="9077" xr:uid="{7C7B1A03-C968-4068-A708-D62ABD3AE2A4}"/>
    <cellStyle name="20% - Énfasis4 2 2 5 3 4 2" xfId="24519" xr:uid="{127007F4-4D81-407D-95BB-864E6F1BD1F4}"/>
    <cellStyle name="20% - Énfasis4 2 2 5 3 4 2 2" xfId="55403" xr:uid="{170AD025-699C-44B5-BD28-2F675609A95B}"/>
    <cellStyle name="20% - Énfasis4 2 2 5 3 4 3" xfId="39961" xr:uid="{A5C81CC2-FE50-4C36-BB46-41E0624E95A7}"/>
    <cellStyle name="20% - Énfasis4 2 2 5 3 5" xfId="16798" xr:uid="{D4494212-321B-44F7-90EB-EE140568C5EC}"/>
    <cellStyle name="20% - Énfasis4 2 2 5 3 5 2" xfId="47682" xr:uid="{6AE85D16-49F7-497E-9066-91171140415B}"/>
    <cellStyle name="20% - Énfasis4 2 2 5 3 6" xfId="32240" xr:uid="{8C3D2998-DE5C-41CD-B09E-93D03AC85DBA}"/>
    <cellStyle name="20% - Énfasis4 2 2 5 4" xfId="2321" xr:uid="{C81597D3-7D78-4571-A19F-51A3BAC47053}"/>
    <cellStyle name="20% - Énfasis4 2 2 5 4 2" xfId="6181" xr:uid="{150D6023-A308-4993-BACC-DCCCC4FA024C}"/>
    <cellStyle name="20% - Énfasis4 2 2 5 4 2 2" xfId="13902" xr:uid="{E7E805FE-A3CA-45B7-B387-226E336A649F}"/>
    <cellStyle name="20% - Énfasis4 2 2 5 4 2 2 2" xfId="29344" xr:uid="{A9B952B8-2928-461A-B283-7DF11AAA3183}"/>
    <cellStyle name="20% - Énfasis4 2 2 5 4 2 2 2 2" xfId="60228" xr:uid="{FCF29A50-B689-4448-8AA7-E5501E11DF7C}"/>
    <cellStyle name="20% - Énfasis4 2 2 5 4 2 2 3" xfId="44786" xr:uid="{1CF1E186-791D-470C-8F78-6BB493880900}"/>
    <cellStyle name="20% - Énfasis4 2 2 5 4 2 3" xfId="21623" xr:uid="{C9D847AF-F95F-40F5-8C65-9C567042EF2C}"/>
    <cellStyle name="20% - Énfasis4 2 2 5 4 2 3 2" xfId="52507" xr:uid="{97183C41-6049-4159-BD50-6B3D48966493}"/>
    <cellStyle name="20% - Énfasis4 2 2 5 4 2 4" xfId="37065" xr:uid="{CA2D5C0D-6AD7-4638-A30A-77F0D6399DD9}"/>
    <cellStyle name="20% - Énfasis4 2 2 5 4 3" xfId="10042" xr:uid="{202F98CB-E305-46CB-857E-9D57DECA97E9}"/>
    <cellStyle name="20% - Énfasis4 2 2 5 4 3 2" xfId="25484" xr:uid="{E15E02D4-1A55-4611-88BE-7057662C03BA}"/>
    <cellStyle name="20% - Énfasis4 2 2 5 4 3 2 2" xfId="56368" xr:uid="{C29E064E-2BFE-4CCF-A8F5-3F115848D85A}"/>
    <cellStyle name="20% - Énfasis4 2 2 5 4 3 3" xfId="40926" xr:uid="{A6B5A95D-03FC-4399-B32F-304A1231766C}"/>
    <cellStyle name="20% - Énfasis4 2 2 5 4 4" xfId="17763" xr:uid="{AB73896B-0777-404E-95C5-1F9C2FE581C8}"/>
    <cellStyle name="20% - Énfasis4 2 2 5 4 4 2" xfId="48647" xr:uid="{A686F9E1-2084-4B5A-A020-785E9AFBCC56}"/>
    <cellStyle name="20% - Énfasis4 2 2 5 4 5" xfId="33205" xr:uid="{C000FD6A-41B2-4750-B237-F97858926A2C}"/>
    <cellStyle name="20% - Énfasis4 2 2 5 5" xfId="4251" xr:uid="{B9E11D4B-D1B2-452F-BBB5-14826E598786}"/>
    <cellStyle name="20% - Énfasis4 2 2 5 5 2" xfId="11972" xr:uid="{15B8F61F-98B3-44AC-90CF-5304E2255A77}"/>
    <cellStyle name="20% - Énfasis4 2 2 5 5 2 2" xfId="27414" xr:uid="{FFBDDA56-B000-4475-AB46-38474DEE42B5}"/>
    <cellStyle name="20% - Énfasis4 2 2 5 5 2 2 2" xfId="58298" xr:uid="{5CDE1C20-4FC8-4B25-AE61-13AB6221D383}"/>
    <cellStyle name="20% - Énfasis4 2 2 5 5 2 3" xfId="42856" xr:uid="{38B35FF3-840D-4DA0-B219-88E4C7DCA003}"/>
    <cellStyle name="20% - Énfasis4 2 2 5 5 3" xfId="19693" xr:uid="{1B796C1E-D00B-49B7-84A8-52AD55DD48C9}"/>
    <cellStyle name="20% - Énfasis4 2 2 5 5 3 2" xfId="50577" xr:uid="{A4E713FB-A0D3-47C7-97EB-FBEF2D0556C2}"/>
    <cellStyle name="20% - Énfasis4 2 2 5 5 4" xfId="35135" xr:uid="{9B2D2933-0F13-4179-BD30-9B93A8D01961}"/>
    <cellStyle name="20% - Énfasis4 2 2 5 6" xfId="8112" xr:uid="{6244285B-BD04-43B9-A9A0-1E05CC16DED8}"/>
    <cellStyle name="20% - Énfasis4 2 2 5 6 2" xfId="23554" xr:uid="{19835833-3D1A-484D-B8C7-1391B10997DD}"/>
    <cellStyle name="20% - Énfasis4 2 2 5 6 2 2" xfId="54438" xr:uid="{1D4499D6-91AD-44AE-8571-5D14277832DA}"/>
    <cellStyle name="20% - Énfasis4 2 2 5 6 3" xfId="38996" xr:uid="{DB92E389-E7C8-4BDD-8024-C002359E64C1}"/>
    <cellStyle name="20% - Énfasis4 2 2 5 7" xfId="15833" xr:uid="{7B3464C8-F5A4-458D-857A-BA005DF791B8}"/>
    <cellStyle name="20% - Énfasis4 2 2 5 7 2" xfId="46717" xr:uid="{3A3113B7-E1F1-4196-8FE6-C36C18A8888A}"/>
    <cellStyle name="20% - Énfasis4 2 2 5 8" xfId="31275" xr:uid="{402FE2F3-ADA0-4877-90E9-9125D5709DB8}"/>
    <cellStyle name="20% - Énfasis4 2 2 6" xfId="633" xr:uid="{9884D9C6-471E-47E1-93AE-2D8F111632F9}"/>
    <cellStyle name="20% - Énfasis4 2 2 6 2" xfId="1598" xr:uid="{6360B4F7-1610-4FD7-86FD-538290CE5C1D}"/>
    <cellStyle name="20% - Énfasis4 2 2 6 2 2" xfId="3528" xr:uid="{67F76970-CF8B-402C-8740-E131170B6A07}"/>
    <cellStyle name="20% - Énfasis4 2 2 6 2 2 2" xfId="7388" xr:uid="{A87CA653-B2B1-4957-A3E3-7062D6F936AD}"/>
    <cellStyle name="20% - Énfasis4 2 2 6 2 2 2 2" xfId="15109" xr:uid="{2D9E5D82-ABA8-479D-9694-6E08E75F692A}"/>
    <cellStyle name="20% - Énfasis4 2 2 6 2 2 2 2 2" xfId="30551" xr:uid="{224B97B0-3B40-436D-9F69-40FC160A4364}"/>
    <cellStyle name="20% - Énfasis4 2 2 6 2 2 2 2 2 2" xfId="61435" xr:uid="{4AA92FE8-AED8-40BF-A44F-CCED1561D2DB}"/>
    <cellStyle name="20% - Énfasis4 2 2 6 2 2 2 2 3" xfId="45993" xr:uid="{4D289F33-CF11-4ED3-B71A-830091BE01C3}"/>
    <cellStyle name="20% - Énfasis4 2 2 6 2 2 2 3" xfId="22830" xr:uid="{F27A83D4-65ED-400D-A2A9-D00A14C20CBA}"/>
    <cellStyle name="20% - Énfasis4 2 2 6 2 2 2 3 2" xfId="53714" xr:uid="{5713ED17-E363-48D3-A5A1-DA07E47E2323}"/>
    <cellStyle name="20% - Énfasis4 2 2 6 2 2 2 4" xfId="38272" xr:uid="{1D3FB42F-F382-4921-97DA-E4C182D42ACC}"/>
    <cellStyle name="20% - Énfasis4 2 2 6 2 2 3" xfId="11249" xr:uid="{EF3BFD81-6423-42DD-935E-852F2DC9441F}"/>
    <cellStyle name="20% - Énfasis4 2 2 6 2 2 3 2" xfId="26691" xr:uid="{EF27FA68-2E56-4AF6-AD37-4B792B0FCCAB}"/>
    <cellStyle name="20% - Énfasis4 2 2 6 2 2 3 2 2" xfId="57575" xr:uid="{4260B44D-A9FE-42CA-89F3-D457E2592119}"/>
    <cellStyle name="20% - Énfasis4 2 2 6 2 2 3 3" xfId="42133" xr:uid="{4D696625-510F-41FB-8165-BA59A9DD58B7}"/>
    <cellStyle name="20% - Énfasis4 2 2 6 2 2 4" xfId="18970" xr:uid="{D9F99C26-74CC-4C7D-A378-5709DB4B1DD9}"/>
    <cellStyle name="20% - Énfasis4 2 2 6 2 2 4 2" xfId="49854" xr:uid="{0638917C-7985-4708-86AD-34A644C05400}"/>
    <cellStyle name="20% - Énfasis4 2 2 6 2 2 5" xfId="34412" xr:uid="{16FE506B-8097-4B63-AFAB-ED917020BB65}"/>
    <cellStyle name="20% - Énfasis4 2 2 6 2 3" xfId="5458" xr:uid="{8C21D6D5-CF68-4262-B403-3AAB48AB6E7B}"/>
    <cellStyle name="20% - Énfasis4 2 2 6 2 3 2" xfId="13179" xr:uid="{08959E69-9957-4B94-900A-7B96B0345058}"/>
    <cellStyle name="20% - Énfasis4 2 2 6 2 3 2 2" xfId="28621" xr:uid="{2E31540B-D2C5-468F-BF63-DB9465DF6A1C}"/>
    <cellStyle name="20% - Énfasis4 2 2 6 2 3 2 2 2" xfId="59505" xr:uid="{7E9DDF32-848C-44D6-8A6E-7019FF49C244}"/>
    <cellStyle name="20% - Énfasis4 2 2 6 2 3 2 3" xfId="44063" xr:uid="{660ED8BF-11AD-497D-8143-F461D13949DB}"/>
    <cellStyle name="20% - Énfasis4 2 2 6 2 3 3" xfId="20900" xr:uid="{E182E4F7-71B1-44E6-A058-6A639AECC498}"/>
    <cellStyle name="20% - Énfasis4 2 2 6 2 3 3 2" xfId="51784" xr:uid="{A100D23B-16C2-4219-B0CC-285DC885235E}"/>
    <cellStyle name="20% - Énfasis4 2 2 6 2 3 4" xfId="36342" xr:uid="{21C856E5-E03D-4A35-A165-4C20E2377424}"/>
    <cellStyle name="20% - Énfasis4 2 2 6 2 4" xfId="9319" xr:uid="{969BC34B-E39E-46E6-9146-6AE79AB66578}"/>
    <cellStyle name="20% - Énfasis4 2 2 6 2 4 2" xfId="24761" xr:uid="{B6CD0B61-6397-407F-A93A-3FF80432B894}"/>
    <cellStyle name="20% - Énfasis4 2 2 6 2 4 2 2" xfId="55645" xr:uid="{858B911E-B0BD-4299-92DD-F28395FFC24A}"/>
    <cellStyle name="20% - Énfasis4 2 2 6 2 4 3" xfId="40203" xr:uid="{CAF9FB62-EEC8-41E3-98E2-85D0418BB7F3}"/>
    <cellStyle name="20% - Énfasis4 2 2 6 2 5" xfId="17040" xr:uid="{3C1207A4-CE80-499D-AB3F-7F0B3B4F59A0}"/>
    <cellStyle name="20% - Énfasis4 2 2 6 2 5 2" xfId="47924" xr:uid="{98E13FDD-1864-4A5B-A629-D5946FA5F426}"/>
    <cellStyle name="20% - Énfasis4 2 2 6 2 6" xfId="32482" xr:uid="{10502497-C32E-480F-A99B-126624D66C91}"/>
    <cellStyle name="20% - Énfasis4 2 2 6 3" xfId="2563" xr:uid="{42388EA5-6843-4660-BCD1-EF982B818A0F}"/>
    <cellStyle name="20% - Énfasis4 2 2 6 3 2" xfId="6423" xr:uid="{8F691D41-A51F-43B9-9267-9BB497136372}"/>
    <cellStyle name="20% - Énfasis4 2 2 6 3 2 2" xfId="14144" xr:uid="{2F9BAA4A-E79C-4782-BF34-DD74D0190750}"/>
    <cellStyle name="20% - Énfasis4 2 2 6 3 2 2 2" xfId="29586" xr:uid="{1ADE014A-8C37-4E17-8CBD-B149C83E427E}"/>
    <cellStyle name="20% - Énfasis4 2 2 6 3 2 2 2 2" xfId="60470" xr:uid="{EF359EA1-57B8-44CE-918A-7070460DBDB3}"/>
    <cellStyle name="20% - Énfasis4 2 2 6 3 2 2 3" xfId="45028" xr:uid="{C1A8A21A-FC4B-4C79-96CD-D132A78D8425}"/>
    <cellStyle name="20% - Énfasis4 2 2 6 3 2 3" xfId="21865" xr:uid="{274621C9-1B59-4C4D-8B9B-082925ABED8B}"/>
    <cellStyle name="20% - Énfasis4 2 2 6 3 2 3 2" xfId="52749" xr:uid="{2E4FF71E-1174-4281-BD0B-D2A8BD11226C}"/>
    <cellStyle name="20% - Énfasis4 2 2 6 3 2 4" xfId="37307" xr:uid="{EC370B66-2D1E-47C5-85E3-35DA73F4D4B1}"/>
    <cellStyle name="20% - Énfasis4 2 2 6 3 3" xfId="10284" xr:uid="{A403CF1C-F44F-42B1-893E-F916BFDCECA2}"/>
    <cellStyle name="20% - Énfasis4 2 2 6 3 3 2" xfId="25726" xr:uid="{0E26A297-02DB-421C-9105-58419A3F44B7}"/>
    <cellStyle name="20% - Énfasis4 2 2 6 3 3 2 2" xfId="56610" xr:uid="{E787C145-21C3-4B5D-AB6F-8E97DE254C15}"/>
    <cellStyle name="20% - Énfasis4 2 2 6 3 3 3" xfId="41168" xr:uid="{99CD9417-77E4-4BD3-8E1D-6F16F24026AE}"/>
    <cellStyle name="20% - Énfasis4 2 2 6 3 4" xfId="18005" xr:uid="{1132C813-494E-4E2C-9AD3-C2F519A996EA}"/>
    <cellStyle name="20% - Énfasis4 2 2 6 3 4 2" xfId="48889" xr:uid="{31F20847-25FC-46F9-8530-5ABBF26FCBB3}"/>
    <cellStyle name="20% - Énfasis4 2 2 6 3 5" xfId="33447" xr:uid="{02C3EECB-26BA-4A97-98D8-2BA3578FE82A}"/>
    <cellStyle name="20% - Énfasis4 2 2 6 4" xfId="4493" xr:uid="{D672E4B5-B172-429E-8BE7-1E6AF06E6A2D}"/>
    <cellStyle name="20% - Énfasis4 2 2 6 4 2" xfId="12214" xr:uid="{6DB79D3B-37C0-4391-9499-D4CB5B335DE5}"/>
    <cellStyle name="20% - Énfasis4 2 2 6 4 2 2" xfId="27656" xr:uid="{7872BB65-E828-48EC-99D0-719533530923}"/>
    <cellStyle name="20% - Énfasis4 2 2 6 4 2 2 2" xfId="58540" xr:uid="{5C4EE83F-6D15-42E4-BEC9-4B57DA596C28}"/>
    <cellStyle name="20% - Énfasis4 2 2 6 4 2 3" xfId="43098" xr:uid="{513976EE-AEBC-4D6A-A987-C5F563DC20A5}"/>
    <cellStyle name="20% - Énfasis4 2 2 6 4 3" xfId="19935" xr:uid="{C864AF90-8537-488E-BA12-51887D85D7C3}"/>
    <cellStyle name="20% - Énfasis4 2 2 6 4 3 2" xfId="50819" xr:uid="{8951C1B4-2AAD-4C40-8362-7A0CD0E8BE84}"/>
    <cellStyle name="20% - Énfasis4 2 2 6 4 4" xfId="35377" xr:uid="{51AE1BEC-A1BC-4833-AB93-7FE46BF514BE}"/>
    <cellStyle name="20% - Énfasis4 2 2 6 5" xfId="8354" xr:uid="{D1C95F33-BFE1-4A19-B333-5096C5536E7D}"/>
    <cellStyle name="20% - Énfasis4 2 2 6 5 2" xfId="23796" xr:uid="{059BDFD4-788F-478B-877F-8E0C9DB0A29C}"/>
    <cellStyle name="20% - Énfasis4 2 2 6 5 2 2" xfId="54680" xr:uid="{8BB1C6A4-B5F8-4CD2-992C-823845799E77}"/>
    <cellStyle name="20% - Énfasis4 2 2 6 5 3" xfId="39238" xr:uid="{7B631806-8B29-4392-A127-1D0615A93323}"/>
    <cellStyle name="20% - Énfasis4 2 2 6 6" xfId="16075" xr:uid="{C5288544-E8CF-4717-819E-CA200F6A092B}"/>
    <cellStyle name="20% - Énfasis4 2 2 6 6 2" xfId="46959" xr:uid="{52FE5F03-1513-4502-9B8C-4F1884DE21DF}"/>
    <cellStyle name="20% - Énfasis4 2 2 6 7" xfId="31517" xr:uid="{7731F292-0057-4EF1-BD1E-02ACDD3E4C6D}"/>
    <cellStyle name="20% - Énfasis4 2 2 7" xfId="1115" xr:uid="{E83B1EE0-EA63-4268-BFD0-840DC0410AD5}"/>
    <cellStyle name="20% - Énfasis4 2 2 7 2" xfId="3045" xr:uid="{6DB99476-BDE3-43DF-B69E-7E1757E2A64C}"/>
    <cellStyle name="20% - Énfasis4 2 2 7 2 2" xfId="6905" xr:uid="{ED614AE5-199B-452D-966E-21B01944564D}"/>
    <cellStyle name="20% - Énfasis4 2 2 7 2 2 2" xfId="14626" xr:uid="{0FD6B85B-19B4-440B-9D0F-64E11FCEE3C5}"/>
    <cellStyle name="20% - Énfasis4 2 2 7 2 2 2 2" xfId="30068" xr:uid="{FEFE9223-EEDD-4372-A3AB-41B03FC59CBF}"/>
    <cellStyle name="20% - Énfasis4 2 2 7 2 2 2 2 2" xfId="60952" xr:uid="{756D5EBA-6F99-494D-8D2E-D5E65FE211C4}"/>
    <cellStyle name="20% - Énfasis4 2 2 7 2 2 2 3" xfId="45510" xr:uid="{676DAFB6-4329-47BA-A022-B8B699851699}"/>
    <cellStyle name="20% - Énfasis4 2 2 7 2 2 3" xfId="22347" xr:uid="{46756AA9-789D-4061-BEA4-02315E004BC1}"/>
    <cellStyle name="20% - Énfasis4 2 2 7 2 2 3 2" xfId="53231" xr:uid="{F2097CFC-43F7-4442-A713-43BB8BF02BC1}"/>
    <cellStyle name="20% - Énfasis4 2 2 7 2 2 4" xfId="37789" xr:uid="{A462BD1A-0BD5-4086-88FC-68BD2EC0D3CF}"/>
    <cellStyle name="20% - Énfasis4 2 2 7 2 3" xfId="10766" xr:uid="{7EEF99EE-4721-41D9-9BD5-1E24204AD240}"/>
    <cellStyle name="20% - Énfasis4 2 2 7 2 3 2" xfId="26208" xr:uid="{A6675282-D3CC-4BD2-A936-2D9E57D663A2}"/>
    <cellStyle name="20% - Énfasis4 2 2 7 2 3 2 2" xfId="57092" xr:uid="{45D26124-40BA-470C-8BE7-27B22EB6C9F1}"/>
    <cellStyle name="20% - Énfasis4 2 2 7 2 3 3" xfId="41650" xr:uid="{E5A21857-89A7-463E-BB83-A3C5093F30B6}"/>
    <cellStyle name="20% - Énfasis4 2 2 7 2 4" xfId="18487" xr:uid="{94EB4504-31E9-4D82-87B9-5D22F80D129B}"/>
    <cellStyle name="20% - Énfasis4 2 2 7 2 4 2" xfId="49371" xr:uid="{680A4460-164B-4E90-9755-3D5E994B7F94}"/>
    <cellStyle name="20% - Énfasis4 2 2 7 2 5" xfId="33929" xr:uid="{210057D3-5A42-462A-AD84-EA43657396DD}"/>
    <cellStyle name="20% - Énfasis4 2 2 7 3" xfId="4975" xr:uid="{13AA1529-80FA-4D6B-BFE0-91E88B667F5B}"/>
    <cellStyle name="20% - Énfasis4 2 2 7 3 2" xfId="12696" xr:uid="{4D0C242D-DEEF-435B-A82D-04C6420093E1}"/>
    <cellStyle name="20% - Énfasis4 2 2 7 3 2 2" xfId="28138" xr:uid="{77DA3295-3765-4928-BFE1-7B7727926C1F}"/>
    <cellStyle name="20% - Énfasis4 2 2 7 3 2 2 2" xfId="59022" xr:uid="{6F99D19A-2BA9-436A-BC5E-55A875BD70C4}"/>
    <cellStyle name="20% - Énfasis4 2 2 7 3 2 3" xfId="43580" xr:uid="{E9ABFD16-5C43-4FF6-A74D-BBD839F6DCA8}"/>
    <cellStyle name="20% - Énfasis4 2 2 7 3 3" xfId="20417" xr:uid="{981012FF-D64D-4A25-82FC-446D523D5B0A}"/>
    <cellStyle name="20% - Énfasis4 2 2 7 3 3 2" xfId="51301" xr:uid="{B99ED355-48FE-4816-B83C-3EA34CD2E788}"/>
    <cellStyle name="20% - Énfasis4 2 2 7 3 4" xfId="35859" xr:uid="{A5901A65-A0E3-4062-BBB9-7BF373AE4A35}"/>
    <cellStyle name="20% - Énfasis4 2 2 7 4" xfId="8836" xr:uid="{DBE96AEB-0040-4707-8E96-B752E766947C}"/>
    <cellStyle name="20% - Énfasis4 2 2 7 4 2" xfId="24278" xr:uid="{1D6A683E-7F28-477C-8F59-8118AAEBA75B}"/>
    <cellStyle name="20% - Énfasis4 2 2 7 4 2 2" xfId="55162" xr:uid="{895DD9ED-2225-4995-8DEF-FE038725696E}"/>
    <cellStyle name="20% - Énfasis4 2 2 7 4 3" xfId="39720" xr:uid="{1D18FD97-01E4-4461-990A-EADCEB806F09}"/>
    <cellStyle name="20% - Énfasis4 2 2 7 5" xfId="16557" xr:uid="{093007A5-7D19-4DBE-9D40-2CF511E8B986}"/>
    <cellStyle name="20% - Énfasis4 2 2 7 5 2" xfId="47441" xr:uid="{BEEF8E84-A60A-474E-A4A4-78638447177D}"/>
    <cellStyle name="20% - Énfasis4 2 2 7 6" xfId="31999" xr:uid="{F8D130DB-EA7A-43AD-86B4-5E0A19EE2BA8}"/>
    <cellStyle name="20% - Énfasis4 2 2 8" xfId="2080" xr:uid="{9C2E1B85-19D1-4671-9F1E-8BD3A887F7E7}"/>
    <cellStyle name="20% - Énfasis4 2 2 8 2" xfId="5940" xr:uid="{9D1474BA-6549-4E70-8A7D-472080ACEC59}"/>
    <cellStyle name="20% - Énfasis4 2 2 8 2 2" xfId="13661" xr:uid="{B8A78D23-D47C-4876-BBED-009140074E20}"/>
    <cellStyle name="20% - Énfasis4 2 2 8 2 2 2" xfId="29103" xr:uid="{753F8CA5-7827-4875-8F02-E819F3619621}"/>
    <cellStyle name="20% - Énfasis4 2 2 8 2 2 2 2" xfId="59987" xr:uid="{C03AFB50-D5E7-4A8E-9DDF-3C99F6E02E3C}"/>
    <cellStyle name="20% - Énfasis4 2 2 8 2 2 3" xfId="44545" xr:uid="{EE078BC9-5C7F-47D9-B9C3-F0D2875F6E98}"/>
    <cellStyle name="20% - Énfasis4 2 2 8 2 3" xfId="21382" xr:uid="{EE882FDF-247E-4A89-930E-44C878891CC9}"/>
    <cellStyle name="20% - Énfasis4 2 2 8 2 3 2" xfId="52266" xr:uid="{B7ED6128-AC19-433E-AD6A-F0026E66313B}"/>
    <cellStyle name="20% - Énfasis4 2 2 8 2 4" xfId="36824" xr:uid="{5163E936-32DB-4898-A31F-C41182B0AE5A}"/>
    <cellStyle name="20% - Énfasis4 2 2 8 3" xfId="9801" xr:uid="{118EECEB-3D76-4C1C-91E6-0E34D5894053}"/>
    <cellStyle name="20% - Énfasis4 2 2 8 3 2" xfId="25243" xr:uid="{B7C89C91-B0E4-4DE4-BCD8-CF3A2342C483}"/>
    <cellStyle name="20% - Énfasis4 2 2 8 3 2 2" xfId="56127" xr:uid="{4F181965-CCD6-4CCC-92AB-24105B0049F8}"/>
    <cellStyle name="20% - Énfasis4 2 2 8 3 3" xfId="40685" xr:uid="{C217211F-AA59-4FE2-B385-F849CD6BB8E8}"/>
    <cellStyle name="20% - Énfasis4 2 2 8 4" xfId="17522" xr:uid="{5D5FF3FA-CC7C-4AE4-A0CF-7FB0ED74113D}"/>
    <cellStyle name="20% - Énfasis4 2 2 8 4 2" xfId="48406" xr:uid="{D4F73F62-843A-4D2E-B670-61773BBDA423}"/>
    <cellStyle name="20% - Énfasis4 2 2 8 5" xfId="32964" xr:uid="{861DA22B-71E4-4633-8CFF-C405C06D41EF}"/>
    <cellStyle name="20% - Énfasis4 2 2 9" xfId="4010" xr:uid="{27293F3C-8745-407F-A272-F21DF90FD05F}"/>
    <cellStyle name="20% - Énfasis4 2 2 9 2" xfId="11731" xr:uid="{E5833491-6CB2-4B95-A33A-CD36D585F45D}"/>
    <cellStyle name="20% - Énfasis4 2 2 9 2 2" xfId="27173" xr:uid="{D3571B2D-4304-4F0E-B934-DD646B5E9CAE}"/>
    <cellStyle name="20% - Énfasis4 2 2 9 2 2 2" xfId="58057" xr:uid="{1FC6C09E-96B1-48B9-85FF-A5BF73E2D6ED}"/>
    <cellStyle name="20% - Énfasis4 2 2 9 2 3" xfId="42615" xr:uid="{AE821227-BA2A-43B1-8CB9-FC3B4925F057}"/>
    <cellStyle name="20% - Énfasis4 2 2 9 3" xfId="19452" xr:uid="{A6BE5094-E0C5-4CBC-AFFC-4C487AFAD2D1}"/>
    <cellStyle name="20% - Énfasis4 2 2 9 3 2" xfId="50336" xr:uid="{99390E30-24D6-454E-A4CC-9BC27CF1B0B7}"/>
    <cellStyle name="20% - Énfasis4 2 2 9 4" xfId="34894" xr:uid="{0075F4AB-7069-43FA-A3D6-274472F33CCB}"/>
    <cellStyle name="20% - Énfasis4 2 3" xfId="74" xr:uid="{F608CB90-BC3E-4EE8-9BBF-F0A659A8EE02}"/>
    <cellStyle name="20% - Énfasis4 2 3 10" xfId="31037" xr:uid="{6D6464D8-BA69-4CA6-A3CB-BE832CB4C977}"/>
    <cellStyle name="20% - Énfasis4 2 3 2" xfId="292" xr:uid="{88CD799E-2140-4BD7-8CCB-EC4B3641ED31}"/>
    <cellStyle name="20% - Énfasis4 2 3 2 2" xfId="535" xr:uid="{05112E99-10CB-481B-A2D9-95F2FFA9D4F2}"/>
    <cellStyle name="20% - Énfasis4 2 3 2 2 2" xfId="1018" xr:uid="{5A885F4A-23DB-43E4-91BD-E7326CE83A70}"/>
    <cellStyle name="20% - Énfasis4 2 3 2 2 2 2" xfId="1983" xr:uid="{178421F9-D7BD-4BEB-B5DD-A1E9921B60C9}"/>
    <cellStyle name="20% - Énfasis4 2 3 2 2 2 2 2" xfId="3913" xr:uid="{3474944D-50BB-420C-A499-E9211E887468}"/>
    <cellStyle name="20% - Énfasis4 2 3 2 2 2 2 2 2" xfId="7773" xr:uid="{B8F2F549-6EA7-44F7-AAC9-249576F14B48}"/>
    <cellStyle name="20% - Énfasis4 2 3 2 2 2 2 2 2 2" xfId="15494" xr:uid="{74A47412-C9F3-4127-9CFC-0BAAAB8317B4}"/>
    <cellStyle name="20% - Énfasis4 2 3 2 2 2 2 2 2 2 2" xfId="30936" xr:uid="{30A5DBD2-DECE-4741-8852-C016685BC7E6}"/>
    <cellStyle name="20% - Énfasis4 2 3 2 2 2 2 2 2 2 2 2" xfId="61820" xr:uid="{63BA3AD6-B745-4A0B-9595-538BFF4F94C9}"/>
    <cellStyle name="20% - Énfasis4 2 3 2 2 2 2 2 2 2 3" xfId="46378" xr:uid="{9087F728-ADF9-4C72-A4D2-24E06924093E}"/>
    <cellStyle name="20% - Énfasis4 2 3 2 2 2 2 2 2 3" xfId="23215" xr:uid="{69E1745B-5E6F-4E73-9B21-3FF742E8C889}"/>
    <cellStyle name="20% - Énfasis4 2 3 2 2 2 2 2 2 3 2" xfId="54099" xr:uid="{53F47955-3C05-4C34-9E68-96A540BBC1EA}"/>
    <cellStyle name="20% - Énfasis4 2 3 2 2 2 2 2 2 4" xfId="38657" xr:uid="{FF442971-C5DD-4AAE-B627-B43AC76DBC8C}"/>
    <cellStyle name="20% - Énfasis4 2 3 2 2 2 2 2 3" xfId="11634" xr:uid="{D0F6262B-0275-4BE8-ABCD-8E8FC455D1CC}"/>
    <cellStyle name="20% - Énfasis4 2 3 2 2 2 2 2 3 2" xfId="27076" xr:uid="{C03E4215-9DA0-4308-81D8-4AD1898D6CD0}"/>
    <cellStyle name="20% - Énfasis4 2 3 2 2 2 2 2 3 2 2" xfId="57960" xr:uid="{0FBC5D02-6CD5-4F74-BBA6-00E2141E022F}"/>
    <cellStyle name="20% - Énfasis4 2 3 2 2 2 2 2 3 3" xfId="42518" xr:uid="{EA6A8DE1-FE28-4602-BAA9-87C685EE1AC0}"/>
    <cellStyle name="20% - Énfasis4 2 3 2 2 2 2 2 4" xfId="19355" xr:uid="{8CD11355-843C-44BA-83C0-0AF2A1BEBD34}"/>
    <cellStyle name="20% - Énfasis4 2 3 2 2 2 2 2 4 2" xfId="50239" xr:uid="{EC61AC6A-6F99-41FA-9CB6-F8ACCBA61380}"/>
    <cellStyle name="20% - Énfasis4 2 3 2 2 2 2 2 5" xfId="34797" xr:uid="{79D52C1C-A8A5-4FDB-97D9-59F3E1EC6282}"/>
    <cellStyle name="20% - Énfasis4 2 3 2 2 2 2 3" xfId="5843" xr:uid="{1561724D-BB2C-4E65-95E9-C34FD78508FE}"/>
    <cellStyle name="20% - Énfasis4 2 3 2 2 2 2 3 2" xfId="13564" xr:uid="{B1F17C6A-60C0-43CE-A63A-85B98939BF01}"/>
    <cellStyle name="20% - Énfasis4 2 3 2 2 2 2 3 2 2" xfId="29006" xr:uid="{2492BD44-5A0D-41CD-9F4E-2D5BB9772558}"/>
    <cellStyle name="20% - Énfasis4 2 3 2 2 2 2 3 2 2 2" xfId="59890" xr:uid="{861A903B-117F-41FC-A363-8754F21E19D4}"/>
    <cellStyle name="20% - Énfasis4 2 3 2 2 2 2 3 2 3" xfId="44448" xr:uid="{DDCAE143-5214-4491-99BB-5C30D44B912F}"/>
    <cellStyle name="20% - Énfasis4 2 3 2 2 2 2 3 3" xfId="21285" xr:uid="{F5A2C8D8-112A-4084-A325-1C366E0E20A4}"/>
    <cellStyle name="20% - Énfasis4 2 3 2 2 2 2 3 3 2" xfId="52169" xr:uid="{669B9FAC-3642-4A80-9572-C91F1D55C050}"/>
    <cellStyle name="20% - Énfasis4 2 3 2 2 2 2 3 4" xfId="36727" xr:uid="{8464C2E1-619F-4593-B118-03DFB93E818D}"/>
    <cellStyle name="20% - Énfasis4 2 3 2 2 2 2 4" xfId="9704" xr:uid="{77866EC1-5120-4E7C-812A-4DC48AFAC122}"/>
    <cellStyle name="20% - Énfasis4 2 3 2 2 2 2 4 2" xfId="25146" xr:uid="{30DF5FD9-811F-4A1A-8829-656CD1351F52}"/>
    <cellStyle name="20% - Énfasis4 2 3 2 2 2 2 4 2 2" xfId="56030" xr:uid="{EBEBA758-5D57-45CA-8740-609F2289EBA8}"/>
    <cellStyle name="20% - Énfasis4 2 3 2 2 2 2 4 3" xfId="40588" xr:uid="{9462D6B6-AC6A-4620-971D-54DD508CBCDE}"/>
    <cellStyle name="20% - Énfasis4 2 3 2 2 2 2 5" xfId="17425" xr:uid="{445B4A1A-C05E-480B-B252-B525A586D3D8}"/>
    <cellStyle name="20% - Énfasis4 2 3 2 2 2 2 5 2" xfId="48309" xr:uid="{DAB06AAA-06B7-40AD-A288-CC7449DC9708}"/>
    <cellStyle name="20% - Énfasis4 2 3 2 2 2 2 6" xfId="32867" xr:uid="{44D57E49-4541-4700-8288-CD481DCD5FD3}"/>
    <cellStyle name="20% - Énfasis4 2 3 2 2 2 3" xfId="2948" xr:uid="{686E1C97-0504-42E5-A1AD-4BE5A5D295EA}"/>
    <cellStyle name="20% - Énfasis4 2 3 2 2 2 3 2" xfId="6808" xr:uid="{27DA397E-67E9-4829-B5AF-8C55A3316699}"/>
    <cellStyle name="20% - Énfasis4 2 3 2 2 2 3 2 2" xfId="14529" xr:uid="{3F5FB083-6DF6-446A-BB4D-2762525BD47B}"/>
    <cellStyle name="20% - Énfasis4 2 3 2 2 2 3 2 2 2" xfId="29971" xr:uid="{53D9CBF8-CD90-4BCD-A364-678A20890E27}"/>
    <cellStyle name="20% - Énfasis4 2 3 2 2 2 3 2 2 2 2" xfId="60855" xr:uid="{B3364043-820E-444E-AF4B-7E548D922609}"/>
    <cellStyle name="20% - Énfasis4 2 3 2 2 2 3 2 2 3" xfId="45413" xr:uid="{E099F1FF-258F-4B25-B1E1-314798272A30}"/>
    <cellStyle name="20% - Énfasis4 2 3 2 2 2 3 2 3" xfId="22250" xr:uid="{5C87DB3A-EB4B-4A19-8818-D0CFA538FE6C}"/>
    <cellStyle name="20% - Énfasis4 2 3 2 2 2 3 2 3 2" xfId="53134" xr:uid="{6225B65B-08BC-4EDA-BA79-FB52082B074B}"/>
    <cellStyle name="20% - Énfasis4 2 3 2 2 2 3 2 4" xfId="37692" xr:uid="{8CD0560A-308E-45D1-A09E-4D3C3C4D7F99}"/>
    <cellStyle name="20% - Énfasis4 2 3 2 2 2 3 3" xfId="10669" xr:uid="{72691B8F-CB7C-43D2-A4B7-1AAFC107A2AE}"/>
    <cellStyle name="20% - Énfasis4 2 3 2 2 2 3 3 2" xfId="26111" xr:uid="{3E678AB5-E365-4D2B-80CC-06996911193C}"/>
    <cellStyle name="20% - Énfasis4 2 3 2 2 2 3 3 2 2" xfId="56995" xr:uid="{71871789-A073-4B22-8DC4-238DB291BEE0}"/>
    <cellStyle name="20% - Énfasis4 2 3 2 2 2 3 3 3" xfId="41553" xr:uid="{DDF34B5D-9997-4CDC-BB64-044FCEA3996B}"/>
    <cellStyle name="20% - Énfasis4 2 3 2 2 2 3 4" xfId="18390" xr:uid="{00395879-61D1-4890-968A-79122EDD6A01}"/>
    <cellStyle name="20% - Énfasis4 2 3 2 2 2 3 4 2" xfId="49274" xr:uid="{00376EC1-A5C7-4918-B699-94A8DCEE65F8}"/>
    <cellStyle name="20% - Énfasis4 2 3 2 2 2 3 5" xfId="33832" xr:uid="{67047317-2E64-4FC2-829A-7CCB3518E2C7}"/>
    <cellStyle name="20% - Énfasis4 2 3 2 2 2 4" xfId="4878" xr:uid="{8B3CBB78-87A0-4A9E-A786-757E19AC31BF}"/>
    <cellStyle name="20% - Énfasis4 2 3 2 2 2 4 2" xfId="12599" xr:uid="{7BA0EA9E-A04B-427E-9E10-262B52B90397}"/>
    <cellStyle name="20% - Énfasis4 2 3 2 2 2 4 2 2" xfId="28041" xr:uid="{53073DB6-8995-4DB7-8431-BC6F2F43BB7A}"/>
    <cellStyle name="20% - Énfasis4 2 3 2 2 2 4 2 2 2" xfId="58925" xr:uid="{EB2C1E3D-612E-4EEA-8BE8-FCA9CF19C54E}"/>
    <cellStyle name="20% - Énfasis4 2 3 2 2 2 4 2 3" xfId="43483" xr:uid="{C785F18F-8EAE-4C24-99B4-AE7F8087F4DD}"/>
    <cellStyle name="20% - Énfasis4 2 3 2 2 2 4 3" xfId="20320" xr:uid="{8B39A87B-A561-4053-ABEA-07B19CFA150E}"/>
    <cellStyle name="20% - Énfasis4 2 3 2 2 2 4 3 2" xfId="51204" xr:uid="{F9385012-EFA1-4615-B172-98ED01C14F62}"/>
    <cellStyle name="20% - Énfasis4 2 3 2 2 2 4 4" xfId="35762" xr:uid="{26A92B4F-ECBB-4D8E-AE1C-8AC90CCCFD2F}"/>
    <cellStyle name="20% - Énfasis4 2 3 2 2 2 5" xfId="8739" xr:uid="{0DCD6FC6-43EC-4B48-8539-946DFC905047}"/>
    <cellStyle name="20% - Énfasis4 2 3 2 2 2 5 2" xfId="24181" xr:uid="{FCBD2A9A-A718-482D-AA2D-6F24F32A859D}"/>
    <cellStyle name="20% - Énfasis4 2 3 2 2 2 5 2 2" xfId="55065" xr:uid="{79AE6EAD-3666-47F3-8942-7B6747E25A64}"/>
    <cellStyle name="20% - Énfasis4 2 3 2 2 2 5 3" xfId="39623" xr:uid="{B84A8D49-1A8B-4F7C-905B-414CE3A01615}"/>
    <cellStyle name="20% - Énfasis4 2 3 2 2 2 6" xfId="16460" xr:uid="{AC48C7C7-A3B3-4C17-88B1-1F0A148E1E3B}"/>
    <cellStyle name="20% - Énfasis4 2 3 2 2 2 6 2" xfId="47344" xr:uid="{5517E0A9-38F8-4150-AD6E-58FE56D13A0B}"/>
    <cellStyle name="20% - Énfasis4 2 3 2 2 2 7" xfId="31902" xr:uid="{6D0C6B11-DFD3-4E8C-917A-2BE1587DFFEE}"/>
    <cellStyle name="20% - Énfasis4 2 3 2 2 3" xfId="1500" xr:uid="{F4EBF3BA-D0A9-4EFE-A5C5-8F5F22A2F53C}"/>
    <cellStyle name="20% - Énfasis4 2 3 2 2 3 2" xfId="3430" xr:uid="{7E111173-21A6-494F-84E8-1EBB7D236577}"/>
    <cellStyle name="20% - Énfasis4 2 3 2 2 3 2 2" xfId="7290" xr:uid="{F1C470FA-0A7B-442A-9CFC-64270F5CAC2B}"/>
    <cellStyle name="20% - Énfasis4 2 3 2 2 3 2 2 2" xfId="15011" xr:uid="{B2EDC4C7-E1E6-43F7-90D6-C7D4D127D54C}"/>
    <cellStyle name="20% - Énfasis4 2 3 2 2 3 2 2 2 2" xfId="30453" xr:uid="{BBA6B10A-5A33-412E-8098-0FDCD6866FE4}"/>
    <cellStyle name="20% - Énfasis4 2 3 2 2 3 2 2 2 2 2" xfId="61337" xr:uid="{C7FD0F5D-3310-4451-8862-637C91E8B4DD}"/>
    <cellStyle name="20% - Énfasis4 2 3 2 2 3 2 2 2 3" xfId="45895" xr:uid="{5FF3CC51-C075-44C6-85D5-A2954B3FACE9}"/>
    <cellStyle name="20% - Énfasis4 2 3 2 2 3 2 2 3" xfId="22732" xr:uid="{C644C34F-E1EF-458A-B781-889BBA02DE70}"/>
    <cellStyle name="20% - Énfasis4 2 3 2 2 3 2 2 3 2" xfId="53616" xr:uid="{F4BBB24B-24B4-49EE-A366-DC2FDB60326D}"/>
    <cellStyle name="20% - Énfasis4 2 3 2 2 3 2 2 4" xfId="38174" xr:uid="{A56FF92F-F7BB-42AE-BCE0-641B1E21F104}"/>
    <cellStyle name="20% - Énfasis4 2 3 2 2 3 2 3" xfId="11151" xr:uid="{53D4C734-1506-439E-B49A-6E0E73917667}"/>
    <cellStyle name="20% - Énfasis4 2 3 2 2 3 2 3 2" xfId="26593" xr:uid="{E16B0030-0623-4F84-B04C-A0664129190D}"/>
    <cellStyle name="20% - Énfasis4 2 3 2 2 3 2 3 2 2" xfId="57477" xr:uid="{55611F0B-15A2-4B65-B18E-7C314A2FD0D2}"/>
    <cellStyle name="20% - Énfasis4 2 3 2 2 3 2 3 3" xfId="42035" xr:uid="{9932B20E-7966-4D9F-BF41-EFB11C84BAEB}"/>
    <cellStyle name="20% - Énfasis4 2 3 2 2 3 2 4" xfId="18872" xr:uid="{4C1164FE-C9E7-4B6D-8937-5461FE5A5ACB}"/>
    <cellStyle name="20% - Énfasis4 2 3 2 2 3 2 4 2" xfId="49756" xr:uid="{E12FA711-CA81-4314-A436-694D0AE48673}"/>
    <cellStyle name="20% - Énfasis4 2 3 2 2 3 2 5" xfId="34314" xr:uid="{59DB0F02-13B3-4D20-91D5-DCD2C616A7C5}"/>
    <cellStyle name="20% - Énfasis4 2 3 2 2 3 3" xfId="5360" xr:uid="{6DF6C863-7E8D-474E-8ED4-41F22F99A9D7}"/>
    <cellStyle name="20% - Énfasis4 2 3 2 2 3 3 2" xfId="13081" xr:uid="{A35513F3-25DA-4BE4-A2EF-A1843B3E7232}"/>
    <cellStyle name="20% - Énfasis4 2 3 2 2 3 3 2 2" xfId="28523" xr:uid="{8D4DC035-7D9A-4006-A2CC-C83D48BF2FF0}"/>
    <cellStyle name="20% - Énfasis4 2 3 2 2 3 3 2 2 2" xfId="59407" xr:uid="{C3910077-1960-47DB-9AC9-FA273118F8E1}"/>
    <cellStyle name="20% - Énfasis4 2 3 2 2 3 3 2 3" xfId="43965" xr:uid="{C612ECB2-02D4-42B0-AB3F-31681171D5D3}"/>
    <cellStyle name="20% - Énfasis4 2 3 2 2 3 3 3" xfId="20802" xr:uid="{72990664-F7F7-48D9-AE71-33CEE4EDF015}"/>
    <cellStyle name="20% - Énfasis4 2 3 2 2 3 3 3 2" xfId="51686" xr:uid="{88DD450D-81C8-43E2-99C4-340F8F18E050}"/>
    <cellStyle name="20% - Énfasis4 2 3 2 2 3 3 4" xfId="36244" xr:uid="{1AB398E5-5551-4F0E-8255-5C06FDE78829}"/>
    <cellStyle name="20% - Énfasis4 2 3 2 2 3 4" xfId="9221" xr:uid="{C1C82A66-5B8D-4C74-AC5B-AA43043FA3F8}"/>
    <cellStyle name="20% - Énfasis4 2 3 2 2 3 4 2" xfId="24663" xr:uid="{7A51A180-8ED5-4BA3-BBF0-B0103FB81657}"/>
    <cellStyle name="20% - Énfasis4 2 3 2 2 3 4 2 2" xfId="55547" xr:uid="{F3E713B1-47CB-4B66-ACE8-1BC039C1E0FD}"/>
    <cellStyle name="20% - Énfasis4 2 3 2 2 3 4 3" xfId="40105" xr:uid="{97DC97FA-4B87-47E5-A556-EC32F8F673EC}"/>
    <cellStyle name="20% - Énfasis4 2 3 2 2 3 5" xfId="16942" xr:uid="{003E6A6E-1920-4F71-83FA-E230A8D464B3}"/>
    <cellStyle name="20% - Énfasis4 2 3 2 2 3 5 2" xfId="47826" xr:uid="{F0E741FD-448E-409C-A05F-D0090CC39BEB}"/>
    <cellStyle name="20% - Énfasis4 2 3 2 2 3 6" xfId="32384" xr:uid="{8224A4F7-CB4F-4230-B49C-E5423877D4DB}"/>
    <cellStyle name="20% - Énfasis4 2 3 2 2 4" xfId="2465" xr:uid="{ADB6DC12-3D18-4E97-A33F-A50CD7CE28C6}"/>
    <cellStyle name="20% - Énfasis4 2 3 2 2 4 2" xfId="6325" xr:uid="{4744DFE4-27D2-43AD-B22D-8EF2FF5DE3E5}"/>
    <cellStyle name="20% - Énfasis4 2 3 2 2 4 2 2" xfId="14046" xr:uid="{5DFD66E6-A39D-4796-A434-2C9C0A785FED}"/>
    <cellStyle name="20% - Énfasis4 2 3 2 2 4 2 2 2" xfId="29488" xr:uid="{FBAEB5CC-EAD4-4EC1-A6B3-33F7A52E14D9}"/>
    <cellStyle name="20% - Énfasis4 2 3 2 2 4 2 2 2 2" xfId="60372" xr:uid="{FB52D341-E084-4A2D-ABE0-2C7F0885D54C}"/>
    <cellStyle name="20% - Énfasis4 2 3 2 2 4 2 2 3" xfId="44930" xr:uid="{7CDB3337-981C-4F71-8E11-E007EAC154C5}"/>
    <cellStyle name="20% - Énfasis4 2 3 2 2 4 2 3" xfId="21767" xr:uid="{37E3F008-6F10-4171-B56C-966D74058004}"/>
    <cellStyle name="20% - Énfasis4 2 3 2 2 4 2 3 2" xfId="52651" xr:uid="{BDEE5B46-E75A-461B-9518-E1391A50C48F}"/>
    <cellStyle name="20% - Énfasis4 2 3 2 2 4 2 4" xfId="37209" xr:uid="{626C1482-2589-43D4-8D85-EA52F1F0A90D}"/>
    <cellStyle name="20% - Énfasis4 2 3 2 2 4 3" xfId="10186" xr:uid="{EC80290A-AB78-4812-96DC-920313392805}"/>
    <cellStyle name="20% - Énfasis4 2 3 2 2 4 3 2" xfId="25628" xr:uid="{CC313452-0729-46F8-9D8C-B5D41FC7B100}"/>
    <cellStyle name="20% - Énfasis4 2 3 2 2 4 3 2 2" xfId="56512" xr:uid="{05B7D5F8-E6A3-4115-90FB-3AA82DFEF698}"/>
    <cellStyle name="20% - Énfasis4 2 3 2 2 4 3 3" xfId="41070" xr:uid="{9AEAAFBC-8316-4FB1-A208-B01708BB48B1}"/>
    <cellStyle name="20% - Énfasis4 2 3 2 2 4 4" xfId="17907" xr:uid="{BE9C2ED6-6A28-4749-86FC-42C460DBE846}"/>
    <cellStyle name="20% - Énfasis4 2 3 2 2 4 4 2" xfId="48791" xr:uid="{4DA9DB37-1A06-4792-BD85-9574C3615382}"/>
    <cellStyle name="20% - Énfasis4 2 3 2 2 4 5" xfId="33349" xr:uid="{10496F13-04F4-4139-939A-9A4BB989D097}"/>
    <cellStyle name="20% - Énfasis4 2 3 2 2 5" xfId="4395" xr:uid="{4060C1A2-BD79-4404-BC12-70F0D849C345}"/>
    <cellStyle name="20% - Énfasis4 2 3 2 2 5 2" xfId="12116" xr:uid="{08D0394F-4FA3-4F7F-BBB5-7B5CAAF0FA06}"/>
    <cellStyle name="20% - Énfasis4 2 3 2 2 5 2 2" xfId="27558" xr:uid="{B093973B-58A5-4ACF-BC5B-F2908E8D2A13}"/>
    <cellStyle name="20% - Énfasis4 2 3 2 2 5 2 2 2" xfId="58442" xr:uid="{DCA182B3-FC41-44AA-ACE8-9774F12ECC47}"/>
    <cellStyle name="20% - Énfasis4 2 3 2 2 5 2 3" xfId="43000" xr:uid="{69104A8D-FF51-4B1B-B2AD-11553A2EC71E}"/>
    <cellStyle name="20% - Énfasis4 2 3 2 2 5 3" xfId="19837" xr:uid="{E0D23E54-209B-48EB-9804-56C42A146EE7}"/>
    <cellStyle name="20% - Énfasis4 2 3 2 2 5 3 2" xfId="50721" xr:uid="{8891F6A4-40D0-4791-9374-DD4566E55C77}"/>
    <cellStyle name="20% - Énfasis4 2 3 2 2 5 4" xfId="35279" xr:uid="{B42B936B-F95D-4E59-8F86-A8432FEB052B}"/>
    <cellStyle name="20% - Énfasis4 2 3 2 2 6" xfId="8256" xr:uid="{88A7872F-50D8-4AE7-AF9F-2CC416F0D535}"/>
    <cellStyle name="20% - Énfasis4 2 3 2 2 6 2" xfId="23698" xr:uid="{2C9E6F02-349F-428D-8327-28CE9FB12336}"/>
    <cellStyle name="20% - Énfasis4 2 3 2 2 6 2 2" xfId="54582" xr:uid="{19744495-1148-4124-92B5-341A36B001C3}"/>
    <cellStyle name="20% - Énfasis4 2 3 2 2 6 3" xfId="39140" xr:uid="{03377C82-5CB3-4F44-90E6-C6C2715B05BB}"/>
    <cellStyle name="20% - Énfasis4 2 3 2 2 7" xfId="15977" xr:uid="{D1ED7D26-3D86-41ED-9EEA-7739DFA6DE6B}"/>
    <cellStyle name="20% - Énfasis4 2 3 2 2 7 2" xfId="46861" xr:uid="{E264B9F6-4AAD-41AA-821B-FA5BB65481AC}"/>
    <cellStyle name="20% - Énfasis4 2 3 2 2 8" xfId="31419" xr:uid="{F3AB9A04-33E5-4F10-8192-5AF0D2F10AF7}"/>
    <cellStyle name="20% - Énfasis4 2 3 2 3" xfId="777" xr:uid="{61E80F3F-6024-4D77-85B1-8C0AA5810C4E}"/>
    <cellStyle name="20% - Énfasis4 2 3 2 3 2" xfId="1742" xr:uid="{938B1A96-6247-44CC-8251-8AB79E007122}"/>
    <cellStyle name="20% - Énfasis4 2 3 2 3 2 2" xfId="3672" xr:uid="{F864BF10-642F-483A-84BF-47677970F4B8}"/>
    <cellStyle name="20% - Énfasis4 2 3 2 3 2 2 2" xfId="7532" xr:uid="{B8310336-888D-464A-AD68-7BFFCDEAB4B2}"/>
    <cellStyle name="20% - Énfasis4 2 3 2 3 2 2 2 2" xfId="15253" xr:uid="{70FB1DE8-6653-4988-90EC-38AA897F3608}"/>
    <cellStyle name="20% - Énfasis4 2 3 2 3 2 2 2 2 2" xfId="30695" xr:uid="{772CB561-0AF4-4D3E-8E10-85EE033C7761}"/>
    <cellStyle name="20% - Énfasis4 2 3 2 3 2 2 2 2 2 2" xfId="61579" xr:uid="{FEA22F1B-F642-43CA-B62B-D0D354DDB09A}"/>
    <cellStyle name="20% - Énfasis4 2 3 2 3 2 2 2 2 3" xfId="46137" xr:uid="{89BBFC88-9661-491B-9462-17E67FAA2079}"/>
    <cellStyle name="20% - Énfasis4 2 3 2 3 2 2 2 3" xfId="22974" xr:uid="{8551D90D-8413-4B5B-AE17-818F33C3C0C9}"/>
    <cellStyle name="20% - Énfasis4 2 3 2 3 2 2 2 3 2" xfId="53858" xr:uid="{974675E7-3137-4604-A5C5-C3FAE4D8BC28}"/>
    <cellStyle name="20% - Énfasis4 2 3 2 3 2 2 2 4" xfId="38416" xr:uid="{C44A9ED6-A542-4F2B-917A-E739F53FAF57}"/>
    <cellStyle name="20% - Énfasis4 2 3 2 3 2 2 3" xfId="11393" xr:uid="{EE9A75E7-8021-4566-816D-C9C655704EB7}"/>
    <cellStyle name="20% - Énfasis4 2 3 2 3 2 2 3 2" xfId="26835" xr:uid="{FB9F3483-12B4-48EB-AC49-BFAEA23F12C6}"/>
    <cellStyle name="20% - Énfasis4 2 3 2 3 2 2 3 2 2" xfId="57719" xr:uid="{50F61692-EFC1-40B6-843A-E9DCB03FB048}"/>
    <cellStyle name="20% - Énfasis4 2 3 2 3 2 2 3 3" xfId="42277" xr:uid="{FD1E9A4C-1880-41EC-94EF-03A8FA968EAE}"/>
    <cellStyle name="20% - Énfasis4 2 3 2 3 2 2 4" xfId="19114" xr:uid="{FD24E295-C18D-4C12-93D8-4A94A50F64E4}"/>
    <cellStyle name="20% - Énfasis4 2 3 2 3 2 2 4 2" xfId="49998" xr:uid="{F0DE7676-088F-4165-AD5B-65905D84AAB6}"/>
    <cellStyle name="20% - Énfasis4 2 3 2 3 2 2 5" xfId="34556" xr:uid="{D8741945-9ABD-4824-B41D-FF285B8BB230}"/>
    <cellStyle name="20% - Énfasis4 2 3 2 3 2 3" xfId="5602" xr:uid="{4CE55E5E-D65E-4CDE-9453-98B6C0053A73}"/>
    <cellStyle name="20% - Énfasis4 2 3 2 3 2 3 2" xfId="13323" xr:uid="{D023A079-AB87-4A65-97D0-B30611A58234}"/>
    <cellStyle name="20% - Énfasis4 2 3 2 3 2 3 2 2" xfId="28765" xr:uid="{3ED35D47-7BFF-4B54-8141-A39A2E255831}"/>
    <cellStyle name="20% - Énfasis4 2 3 2 3 2 3 2 2 2" xfId="59649" xr:uid="{13B183AF-82E9-4152-853A-04039498557B}"/>
    <cellStyle name="20% - Énfasis4 2 3 2 3 2 3 2 3" xfId="44207" xr:uid="{BE4F8123-82E8-47AE-B4C4-AA3308FCB92F}"/>
    <cellStyle name="20% - Énfasis4 2 3 2 3 2 3 3" xfId="21044" xr:uid="{4D6E07FC-2177-4E12-B14D-EC93105AE750}"/>
    <cellStyle name="20% - Énfasis4 2 3 2 3 2 3 3 2" xfId="51928" xr:uid="{22F1CF92-70AD-4631-824C-041F4BAD15BD}"/>
    <cellStyle name="20% - Énfasis4 2 3 2 3 2 3 4" xfId="36486" xr:uid="{8314F356-D8DC-48E1-8399-C764EC3CE6C3}"/>
    <cellStyle name="20% - Énfasis4 2 3 2 3 2 4" xfId="9463" xr:uid="{B2E339EE-1509-48BB-A5E2-57318B76AA66}"/>
    <cellStyle name="20% - Énfasis4 2 3 2 3 2 4 2" xfId="24905" xr:uid="{6942C4FE-68DC-4AD6-9CE0-DA82BD8C1AF0}"/>
    <cellStyle name="20% - Énfasis4 2 3 2 3 2 4 2 2" xfId="55789" xr:uid="{B4C8B450-52C3-4199-A643-4A513DBF5B4A}"/>
    <cellStyle name="20% - Énfasis4 2 3 2 3 2 4 3" xfId="40347" xr:uid="{F0F74A91-BA32-421C-B74E-31CD1702B76F}"/>
    <cellStyle name="20% - Énfasis4 2 3 2 3 2 5" xfId="17184" xr:uid="{C8526E87-5B05-4392-8A03-1D1327D25F53}"/>
    <cellStyle name="20% - Énfasis4 2 3 2 3 2 5 2" xfId="48068" xr:uid="{F5D6B9A5-8517-4851-981A-ABEF93F1F263}"/>
    <cellStyle name="20% - Énfasis4 2 3 2 3 2 6" xfId="32626" xr:uid="{3FD0FE85-7E07-4CF3-A546-9E206EBBEC32}"/>
    <cellStyle name="20% - Énfasis4 2 3 2 3 3" xfId="2707" xr:uid="{3513A6CD-F79D-4024-BA31-79D96F5906D6}"/>
    <cellStyle name="20% - Énfasis4 2 3 2 3 3 2" xfId="6567" xr:uid="{08E663EF-98B6-4E85-BA73-D038463DFECB}"/>
    <cellStyle name="20% - Énfasis4 2 3 2 3 3 2 2" xfId="14288" xr:uid="{E6690B54-5E8A-43CE-868E-2E5BFA81A078}"/>
    <cellStyle name="20% - Énfasis4 2 3 2 3 3 2 2 2" xfId="29730" xr:uid="{4FC7BEBD-1771-4F46-8F56-C6215C2ECF9B}"/>
    <cellStyle name="20% - Énfasis4 2 3 2 3 3 2 2 2 2" xfId="60614" xr:uid="{20ACD13C-4B25-438C-9656-AC866E1075CC}"/>
    <cellStyle name="20% - Énfasis4 2 3 2 3 3 2 2 3" xfId="45172" xr:uid="{94BA6B04-DF9C-41FF-BC26-28C9DF0C879A}"/>
    <cellStyle name="20% - Énfasis4 2 3 2 3 3 2 3" xfId="22009" xr:uid="{9989C46E-1D22-401E-B776-01FE624C38FC}"/>
    <cellStyle name="20% - Énfasis4 2 3 2 3 3 2 3 2" xfId="52893" xr:uid="{8ABBD2A1-5A67-4191-9BD9-C38304F20B1B}"/>
    <cellStyle name="20% - Énfasis4 2 3 2 3 3 2 4" xfId="37451" xr:uid="{E63A6A55-F711-4E10-A616-B12EB65D197E}"/>
    <cellStyle name="20% - Énfasis4 2 3 2 3 3 3" xfId="10428" xr:uid="{B9FE4765-AD5B-4298-BDD6-9415B34E47C4}"/>
    <cellStyle name="20% - Énfasis4 2 3 2 3 3 3 2" xfId="25870" xr:uid="{C0477B41-8909-48A5-8B0C-7143D2FB3424}"/>
    <cellStyle name="20% - Énfasis4 2 3 2 3 3 3 2 2" xfId="56754" xr:uid="{5F5F0636-528D-48D7-B914-EC25AE396458}"/>
    <cellStyle name="20% - Énfasis4 2 3 2 3 3 3 3" xfId="41312" xr:uid="{D2509407-1AA6-4F1D-90EC-EF474EC99575}"/>
    <cellStyle name="20% - Énfasis4 2 3 2 3 3 4" xfId="18149" xr:uid="{1CBC01BF-F696-48E2-B43F-8CB42A7D9079}"/>
    <cellStyle name="20% - Énfasis4 2 3 2 3 3 4 2" xfId="49033" xr:uid="{567B0B0D-4263-4EEB-9FF7-CF73CDEB0A86}"/>
    <cellStyle name="20% - Énfasis4 2 3 2 3 3 5" xfId="33591" xr:uid="{DCA62F53-BC21-4B88-9C70-76D807CDE825}"/>
    <cellStyle name="20% - Énfasis4 2 3 2 3 4" xfId="4637" xr:uid="{E9882156-A87F-4D2E-8C23-F7C03E0A3F89}"/>
    <cellStyle name="20% - Énfasis4 2 3 2 3 4 2" xfId="12358" xr:uid="{4A81B858-6B8F-4512-B56A-F841EF2A54BA}"/>
    <cellStyle name="20% - Énfasis4 2 3 2 3 4 2 2" xfId="27800" xr:uid="{DB98389A-9C43-4A0C-9A92-CB2561878BDF}"/>
    <cellStyle name="20% - Énfasis4 2 3 2 3 4 2 2 2" xfId="58684" xr:uid="{C665CCFF-7397-4BCE-A7AE-2AB9D15FF41C}"/>
    <cellStyle name="20% - Énfasis4 2 3 2 3 4 2 3" xfId="43242" xr:uid="{6BE59ABB-493E-4D19-BE39-A909F8606428}"/>
    <cellStyle name="20% - Énfasis4 2 3 2 3 4 3" xfId="20079" xr:uid="{73BD9517-A91E-4308-885F-E421E32AE769}"/>
    <cellStyle name="20% - Énfasis4 2 3 2 3 4 3 2" xfId="50963" xr:uid="{C4597E4C-F457-4A57-BD4F-D001959BCBCE}"/>
    <cellStyle name="20% - Énfasis4 2 3 2 3 4 4" xfId="35521" xr:uid="{1E512E34-41C2-472D-9745-48EC912644D7}"/>
    <cellStyle name="20% - Énfasis4 2 3 2 3 5" xfId="8498" xr:uid="{B21A992D-CCA1-42AB-A5DB-6794FF305003}"/>
    <cellStyle name="20% - Énfasis4 2 3 2 3 5 2" xfId="23940" xr:uid="{E807C3D4-D289-4478-BA9B-EB660F2A12AB}"/>
    <cellStyle name="20% - Énfasis4 2 3 2 3 5 2 2" xfId="54824" xr:uid="{21A3AEA2-3E72-49E3-827A-371C721E359A}"/>
    <cellStyle name="20% - Énfasis4 2 3 2 3 5 3" xfId="39382" xr:uid="{F58D320C-D734-48A3-9FFA-A6B0CDDBBEFB}"/>
    <cellStyle name="20% - Énfasis4 2 3 2 3 6" xfId="16219" xr:uid="{B04CC3DE-FF91-4EB7-8C28-E1018B0CEDB9}"/>
    <cellStyle name="20% - Énfasis4 2 3 2 3 6 2" xfId="47103" xr:uid="{52C43B71-5FA8-4FBF-A6F0-688B19523A26}"/>
    <cellStyle name="20% - Énfasis4 2 3 2 3 7" xfId="31661" xr:uid="{C9E19CB0-9B64-4994-B9A0-FA1EDF166584}"/>
    <cellStyle name="20% - Énfasis4 2 3 2 4" xfId="1259" xr:uid="{306E4A9A-EDBC-43C2-9EDF-8186E6B491FA}"/>
    <cellStyle name="20% - Énfasis4 2 3 2 4 2" xfId="3189" xr:uid="{6BE6CF7E-5C06-4108-A7C8-4CCD76CFE771}"/>
    <cellStyle name="20% - Énfasis4 2 3 2 4 2 2" xfId="7049" xr:uid="{5574F26F-C50D-4288-80CC-3EAFF52B36D5}"/>
    <cellStyle name="20% - Énfasis4 2 3 2 4 2 2 2" xfId="14770" xr:uid="{62A7D1D0-A345-458D-A7C2-A571C672C9EA}"/>
    <cellStyle name="20% - Énfasis4 2 3 2 4 2 2 2 2" xfId="30212" xr:uid="{C22B503C-5F33-43EE-8562-01C1B8619603}"/>
    <cellStyle name="20% - Énfasis4 2 3 2 4 2 2 2 2 2" xfId="61096" xr:uid="{8DA3F0DF-9595-4047-B6AB-E2F3E21C21EA}"/>
    <cellStyle name="20% - Énfasis4 2 3 2 4 2 2 2 3" xfId="45654" xr:uid="{87F327C3-DCC9-4390-BBDF-30A0153B99FD}"/>
    <cellStyle name="20% - Énfasis4 2 3 2 4 2 2 3" xfId="22491" xr:uid="{3E76F19D-F597-4182-A191-23ABE66F4331}"/>
    <cellStyle name="20% - Énfasis4 2 3 2 4 2 2 3 2" xfId="53375" xr:uid="{7F854A3A-BA8F-446C-95B7-BE3E93C88BF4}"/>
    <cellStyle name="20% - Énfasis4 2 3 2 4 2 2 4" xfId="37933" xr:uid="{7A9305CC-6333-4C12-B391-95213BA32835}"/>
    <cellStyle name="20% - Énfasis4 2 3 2 4 2 3" xfId="10910" xr:uid="{DD8B8A3D-F586-46AD-BD12-AA113E56C3A6}"/>
    <cellStyle name="20% - Énfasis4 2 3 2 4 2 3 2" xfId="26352" xr:uid="{1AEA7C2F-C8FB-4FF5-91C5-7C876AAE4768}"/>
    <cellStyle name="20% - Énfasis4 2 3 2 4 2 3 2 2" xfId="57236" xr:uid="{D25B7964-C2FC-4DA8-BF4C-A43A40814FEC}"/>
    <cellStyle name="20% - Énfasis4 2 3 2 4 2 3 3" xfId="41794" xr:uid="{5C07A29B-5912-4218-A7F5-1DD67963E47D}"/>
    <cellStyle name="20% - Énfasis4 2 3 2 4 2 4" xfId="18631" xr:uid="{4EF6FA91-1A37-4C2C-ACD9-8D7EA55B4FDC}"/>
    <cellStyle name="20% - Énfasis4 2 3 2 4 2 4 2" xfId="49515" xr:uid="{15CB88FD-464B-4480-9266-E606B814164C}"/>
    <cellStyle name="20% - Énfasis4 2 3 2 4 2 5" xfId="34073" xr:uid="{C80FA6DE-E4D1-4EA6-91D3-86DC7423EF2C}"/>
    <cellStyle name="20% - Énfasis4 2 3 2 4 3" xfId="5119" xr:uid="{C7B60BD0-D1CD-464E-9392-79B10B01EBBE}"/>
    <cellStyle name="20% - Énfasis4 2 3 2 4 3 2" xfId="12840" xr:uid="{7A1272AF-C844-4251-86AE-0B57DD269CB8}"/>
    <cellStyle name="20% - Énfasis4 2 3 2 4 3 2 2" xfId="28282" xr:uid="{53A1A24E-FBF1-452C-AB56-19EFDDA57615}"/>
    <cellStyle name="20% - Énfasis4 2 3 2 4 3 2 2 2" xfId="59166" xr:uid="{8C291473-8AC7-4AC4-9A88-4A239A37378E}"/>
    <cellStyle name="20% - Énfasis4 2 3 2 4 3 2 3" xfId="43724" xr:uid="{5C9DBA34-7470-4C04-8C6A-7227C2A9AE7A}"/>
    <cellStyle name="20% - Énfasis4 2 3 2 4 3 3" xfId="20561" xr:uid="{1DF0D995-0F4D-44C3-B57D-DAFFD0F360D3}"/>
    <cellStyle name="20% - Énfasis4 2 3 2 4 3 3 2" xfId="51445" xr:uid="{52304907-1AF1-41B4-B28D-3FD176B976C2}"/>
    <cellStyle name="20% - Énfasis4 2 3 2 4 3 4" xfId="36003" xr:uid="{9778D89A-DEC8-4695-9017-9042EBA4444F}"/>
    <cellStyle name="20% - Énfasis4 2 3 2 4 4" xfId="8980" xr:uid="{CA6F6602-6204-4706-8D3A-B694979CF74F}"/>
    <cellStyle name="20% - Énfasis4 2 3 2 4 4 2" xfId="24422" xr:uid="{BD54A185-562D-4BB2-B637-E3E8EF61A7AF}"/>
    <cellStyle name="20% - Énfasis4 2 3 2 4 4 2 2" xfId="55306" xr:uid="{DC0FCB88-AC3F-4B22-9594-0A817CB79762}"/>
    <cellStyle name="20% - Énfasis4 2 3 2 4 4 3" xfId="39864" xr:uid="{7F975D9A-80EE-4A7B-A383-E4B91E8C680C}"/>
    <cellStyle name="20% - Énfasis4 2 3 2 4 5" xfId="16701" xr:uid="{A93D7A8B-C910-45F9-B87F-97A74792B055}"/>
    <cellStyle name="20% - Énfasis4 2 3 2 4 5 2" xfId="47585" xr:uid="{2F72301E-6F3C-49A7-9C38-004FADC8709C}"/>
    <cellStyle name="20% - Énfasis4 2 3 2 4 6" xfId="32143" xr:uid="{04BFA346-51DA-4321-8541-153A7A4C72B3}"/>
    <cellStyle name="20% - Énfasis4 2 3 2 5" xfId="2224" xr:uid="{CC70E96D-9778-46BA-84EB-FD1C9ABFE768}"/>
    <cellStyle name="20% - Énfasis4 2 3 2 5 2" xfId="6084" xr:uid="{D81BDC69-8842-4DA8-AD53-655F4A5D05D6}"/>
    <cellStyle name="20% - Énfasis4 2 3 2 5 2 2" xfId="13805" xr:uid="{907C7987-B90C-4A71-AEB8-1CAE16C6AD81}"/>
    <cellStyle name="20% - Énfasis4 2 3 2 5 2 2 2" xfId="29247" xr:uid="{C9B8B101-8053-40C7-9EF3-0C8EA06A028F}"/>
    <cellStyle name="20% - Énfasis4 2 3 2 5 2 2 2 2" xfId="60131" xr:uid="{B44B1DA8-7C87-4133-9BE7-6249C0567ED3}"/>
    <cellStyle name="20% - Énfasis4 2 3 2 5 2 2 3" xfId="44689" xr:uid="{33B14D86-CDA8-44A8-BCEA-BAAF67DA31F2}"/>
    <cellStyle name="20% - Énfasis4 2 3 2 5 2 3" xfId="21526" xr:uid="{5E4FF92E-6A94-4118-A863-1A63801D409A}"/>
    <cellStyle name="20% - Énfasis4 2 3 2 5 2 3 2" xfId="52410" xr:uid="{A9565036-41E4-401A-82F7-77833E52665A}"/>
    <cellStyle name="20% - Énfasis4 2 3 2 5 2 4" xfId="36968" xr:uid="{69815BB7-9083-483D-81A9-FEC381692437}"/>
    <cellStyle name="20% - Énfasis4 2 3 2 5 3" xfId="9945" xr:uid="{73CE289B-291F-4CFF-BEE1-9CD6716D9B68}"/>
    <cellStyle name="20% - Énfasis4 2 3 2 5 3 2" xfId="25387" xr:uid="{98F60BBE-1382-44FB-8697-8AD9B9B897C6}"/>
    <cellStyle name="20% - Énfasis4 2 3 2 5 3 2 2" xfId="56271" xr:uid="{303E4DED-D27F-441A-BAB1-7676184427DD}"/>
    <cellStyle name="20% - Énfasis4 2 3 2 5 3 3" xfId="40829" xr:uid="{8926E3A6-4177-42C6-A964-C72E0473C8D3}"/>
    <cellStyle name="20% - Énfasis4 2 3 2 5 4" xfId="17666" xr:uid="{F70EC0AD-8A2D-41D3-90E4-CFCDB65F9941}"/>
    <cellStyle name="20% - Énfasis4 2 3 2 5 4 2" xfId="48550" xr:uid="{C8B8FCDC-FB69-409E-B7B7-09A692347D5A}"/>
    <cellStyle name="20% - Énfasis4 2 3 2 5 5" xfId="33108" xr:uid="{D31093D6-2E69-4864-8F62-9C553C74DACC}"/>
    <cellStyle name="20% - Énfasis4 2 3 2 6" xfId="4154" xr:uid="{E20AE41C-966F-42C4-BDB9-5F9DB2D86FA9}"/>
    <cellStyle name="20% - Énfasis4 2 3 2 6 2" xfId="11875" xr:uid="{E1615D05-DFBD-453C-A307-2978557B49CA}"/>
    <cellStyle name="20% - Énfasis4 2 3 2 6 2 2" xfId="27317" xr:uid="{0BECA99D-A877-45F8-B69B-DE509247FDC0}"/>
    <cellStyle name="20% - Énfasis4 2 3 2 6 2 2 2" xfId="58201" xr:uid="{EA77137E-4591-49AB-8C3F-4BDB791C9D95}"/>
    <cellStyle name="20% - Énfasis4 2 3 2 6 2 3" xfId="42759" xr:uid="{AEFDCAD6-4007-4B3D-9A24-681BB2CACD52}"/>
    <cellStyle name="20% - Énfasis4 2 3 2 6 3" xfId="19596" xr:uid="{583F4DAB-3B7A-4989-BC86-4ABE32BDFFAF}"/>
    <cellStyle name="20% - Énfasis4 2 3 2 6 3 2" xfId="50480" xr:uid="{B03A8F53-26C8-4276-8FE6-684276F4D287}"/>
    <cellStyle name="20% - Énfasis4 2 3 2 6 4" xfId="35038" xr:uid="{78E0A0E7-5F91-477B-8A15-76781B1ED15E}"/>
    <cellStyle name="20% - Énfasis4 2 3 2 7" xfId="8015" xr:uid="{2ED60F41-5A7E-465D-B4B4-4D040E701B95}"/>
    <cellStyle name="20% - Énfasis4 2 3 2 7 2" xfId="23457" xr:uid="{A437CFE1-5752-49B6-B422-007653532E89}"/>
    <cellStyle name="20% - Énfasis4 2 3 2 7 2 2" xfId="54341" xr:uid="{615BEE98-FF01-47C3-9C01-1816B3FC430E}"/>
    <cellStyle name="20% - Énfasis4 2 3 2 7 3" xfId="38899" xr:uid="{F9108F39-B75A-4555-8108-EFD65D21F178}"/>
    <cellStyle name="20% - Énfasis4 2 3 2 8" xfId="15736" xr:uid="{255A477F-66C1-43D0-B119-4732DE3A204E}"/>
    <cellStyle name="20% - Énfasis4 2 3 2 8 2" xfId="46620" xr:uid="{50069DFD-55DD-4DAF-8DC1-149A60A44EA6}"/>
    <cellStyle name="20% - Énfasis4 2 3 2 9" xfId="31178" xr:uid="{B0E2EC8C-A0DF-4FDF-A280-6FCE334C83DC}"/>
    <cellStyle name="20% - Énfasis4 2 3 3" xfId="393" xr:uid="{31DAEB96-936C-42E6-84DB-0ABA218B418D}"/>
    <cellStyle name="20% - Énfasis4 2 3 3 2" xfId="877" xr:uid="{8C0D0FF2-2D9E-472D-8E25-0F4C9F16162F}"/>
    <cellStyle name="20% - Énfasis4 2 3 3 2 2" xfId="1842" xr:uid="{DE7CF542-56AD-4ECF-B7AA-5D743D99E5F9}"/>
    <cellStyle name="20% - Énfasis4 2 3 3 2 2 2" xfId="3772" xr:uid="{432AAD75-331A-46DF-A93A-660E84CE865B}"/>
    <cellStyle name="20% - Énfasis4 2 3 3 2 2 2 2" xfId="7632" xr:uid="{8963F3B3-FA4C-4DE6-8873-FBF01951357D}"/>
    <cellStyle name="20% - Énfasis4 2 3 3 2 2 2 2 2" xfId="15353" xr:uid="{E4BA3C85-0850-43FA-950E-7B7B31C7F954}"/>
    <cellStyle name="20% - Énfasis4 2 3 3 2 2 2 2 2 2" xfId="30795" xr:uid="{E07E7E55-6D74-4D9B-887F-5EA4A306BEDD}"/>
    <cellStyle name="20% - Énfasis4 2 3 3 2 2 2 2 2 2 2" xfId="61679" xr:uid="{A47ABB16-964F-4204-AD0A-0287AEA1100A}"/>
    <cellStyle name="20% - Énfasis4 2 3 3 2 2 2 2 2 3" xfId="46237" xr:uid="{E92B3C68-B66C-4F63-84E7-4E3601E11F54}"/>
    <cellStyle name="20% - Énfasis4 2 3 3 2 2 2 2 3" xfId="23074" xr:uid="{A2416B34-BA4C-4A6C-A4A8-2AC47EC71339}"/>
    <cellStyle name="20% - Énfasis4 2 3 3 2 2 2 2 3 2" xfId="53958" xr:uid="{90A8E46B-8FBF-4435-A36F-726DDA57F8A1}"/>
    <cellStyle name="20% - Énfasis4 2 3 3 2 2 2 2 4" xfId="38516" xr:uid="{B7235EAE-A4FF-442B-967C-372F3D45166C}"/>
    <cellStyle name="20% - Énfasis4 2 3 3 2 2 2 3" xfId="11493" xr:uid="{3D6B1431-1BD8-4540-BB82-A897E2F93E7E}"/>
    <cellStyle name="20% - Énfasis4 2 3 3 2 2 2 3 2" xfId="26935" xr:uid="{227E84E9-C498-4956-8BA9-EB4EAF712E48}"/>
    <cellStyle name="20% - Énfasis4 2 3 3 2 2 2 3 2 2" xfId="57819" xr:uid="{3667C83A-45DE-4439-9EF2-1EF743EFACBB}"/>
    <cellStyle name="20% - Énfasis4 2 3 3 2 2 2 3 3" xfId="42377" xr:uid="{7DE32835-4170-4DEA-A44D-00A4C7E2CC56}"/>
    <cellStyle name="20% - Énfasis4 2 3 3 2 2 2 4" xfId="19214" xr:uid="{4E755C81-DEB7-4918-A3D4-386993FA14D5}"/>
    <cellStyle name="20% - Énfasis4 2 3 3 2 2 2 4 2" xfId="50098" xr:uid="{1D90C3F0-E3A6-4CA8-87FE-67A335DA3F4F}"/>
    <cellStyle name="20% - Énfasis4 2 3 3 2 2 2 5" xfId="34656" xr:uid="{6BFDEE36-531D-4C12-9A92-3FF6626D72D2}"/>
    <cellStyle name="20% - Énfasis4 2 3 3 2 2 3" xfId="5702" xr:uid="{EDF20BA0-4B8E-4507-8886-B04DD4DF5040}"/>
    <cellStyle name="20% - Énfasis4 2 3 3 2 2 3 2" xfId="13423" xr:uid="{F34119F1-3501-40AF-926D-843A4936CD20}"/>
    <cellStyle name="20% - Énfasis4 2 3 3 2 2 3 2 2" xfId="28865" xr:uid="{7193C73D-D4F1-4A4F-B980-FDA23BEFC78D}"/>
    <cellStyle name="20% - Énfasis4 2 3 3 2 2 3 2 2 2" xfId="59749" xr:uid="{95F423C6-7387-4710-929C-583D557D0A18}"/>
    <cellStyle name="20% - Énfasis4 2 3 3 2 2 3 2 3" xfId="44307" xr:uid="{B63B5236-AE81-45ED-A55E-AB6E5466409E}"/>
    <cellStyle name="20% - Énfasis4 2 3 3 2 2 3 3" xfId="21144" xr:uid="{17566489-81C8-488A-985C-C4C5337AAC32}"/>
    <cellStyle name="20% - Énfasis4 2 3 3 2 2 3 3 2" xfId="52028" xr:uid="{207CAE44-6AFB-4475-8AE2-D94D5188CE9F}"/>
    <cellStyle name="20% - Énfasis4 2 3 3 2 2 3 4" xfId="36586" xr:uid="{A3FCDE9D-9486-4C63-AEA5-6005A8D9FA5D}"/>
    <cellStyle name="20% - Énfasis4 2 3 3 2 2 4" xfId="9563" xr:uid="{63322C8B-CB40-4C71-A2A6-303FD57673B8}"/>
    <cellStyle name="20% - Énfasis4 2 3 3 2 2 4 2" xfId="25005" xr:uid="{BC85D7F1-C23F-42EB-BF39-EBF26F3520D9}"/>
    <cellStyle name="20% - Énfasis4 2 3 3 2 2 4 2 2" xfId="55889" xr:uid="{BB99B39E-BAD1-41EF-8B8F-B6CC2ABB2338}"/>
    <cellStyle name="20% - Énfasis4 2 3 3 2 2 4 3" xfId="40447" xr:uid="{6C4574C0-0908-4BC7-BFA6-E3BDDE5EE8B0}"/>
    <cellStyle name="20% - Énfasis4 2 3 3 2 2 5" xfId="17284" xr:uid="{D862A0A7-532B-43CC-B9CE-F884D81D7FD4}"/>
    <cellStyle name="20% - Énfasis4 2 3 3 2 2 5 2" xfId="48168" xr:uid="{723BBA41-8C58-461E-BB7C-6F5E10184A24}"/>
    <cellStyle name="20% - Énfasis4 2 3 3 2 2 6" xfId="32726" xr:uid="{2BC14A5E-6734-43DA-B793-3BDAFDB1F42A}"/>
    <cellStyle name="20% - Énfasis4 2 3 3 2 3" xfId="2807" xr:uid="{F7296C7F-2711-47D9-B2B4-34CB3B8D4B01}"/>
    <cellStyle name="20% - Énfasis4 2 3 3 2 3 2" xfId="6667" xr:uid="{440AED1E-4A1A-4673-AC29-D67E9C99C42B}"/>
    <cellStyle name="20% - Énfasis4 2 3 3 2 3 2 2" xfId="14388" xr:uid="{DFFFEC5F-2B9B-4180-B60B-E9363599B044}"/>
    <cellStyle name="20% - Énfasis4 2 3 3 2 3 2 2 2" xfId="29830" xr:uid="{3C8977E7-054C-4234-BCDE-DA5133BAA0FC}"/>
    <cellStyle name="20% - Énfasis4 2 3 3 2 3 2 2 2 2" xfId="60714" xr:uid="{4F49B656-A768-44B6-AE9F-D136337A1A21}"/>
    <cellStyle name="20% - Énfasis4 2 3 3 2 3 2 2 3" xfId="45272" xr:uid="{9F7BCFAD-8A2C-4894-BF50-7BF003C8B3D1}"/>
    <cellStyle name="20% - Énfasis4 2 3 3 2 3 2 3" xfId="22109" xr:uid="{070E7F46-6BC8-45E4-A3EF-049AFA9DBF17}"/>
    <cellStyle name="20% - Énfasis4 2 3 3 2 3 2 3 2" xfId="52993" xr:uid="{CF0C3FEE-A0D5-4CAB-ADDC-307FE7127E3C}"/>
    <cellStyle name="20% - Énfasis4 2 3 3 2 3 2 4" xfId="37551" xr:uid="{6F2AF2CE-9EC8-453F-92B2-3D236E2FD8CB}"/>
    <cellStyle name="20% - Énfasis4 2 3 3 2 3 3" xfId="10528" xr:uid="{34EFF48C-49F0-414C-A2A2-87B3AB55F130}"/>
    <cellStyle name="20% - Énfasis4 2 3 3 2 3 3 2" xfId="25970" xr:uid="{B2EF6A47-C952-4771-B76D-52C3E839251B}"/>
    <cellStyle name="20% - Énfasis4 2 3 3 2 3 3 2 2" xfId="56854" xr:uid="{A130E8BB-C084-4ECA-8C6C-9B745A7A14FC}"/>
    <cellStyle name="20% - Énfasis4 2 3 3 2 3 3 3" xfId="41412" xr:uid="{11DEF23E-2BDE-4F28-894A-6446FF8427CE}"/>
    <cellStyle name="20% - Énfasis4 2 3 3 2 3 4" xfId="18249" xr:uid="{56BA4EB8-27D0-4D58-A709-8F5EE190394E}"/>
    <cellStyle name="20% - Énfasis4 2 3 3 2 3 4 2" xfId="49133" xr:uid="{8096A400-D536-41BF-9E83-A9C968A9F5E0}"/>
    <cellStyle name="20% - Énfasis4 2 3 3 2 3 5" xfId="33691" xr:uid="{2738B64B-4628-467F-BDE1-95F67D0652D5}"/>
    <cellStyle name="20% - Énfasis4 2 3 3 2 4" xfId="4737" xr:uid="{57F01AE7-01D3-4BB3-9CFA-2B5DD086160E}"/>
    <cellStyle name="20% - Énfasis4 2 3 3 2 4 2" xfId="12458" xr:uid="{A7CEE8A5-8E74-4CC5-901E-C3B5B6FEC1AD}"/>
    <cellStyle name="20% - Énfasis4 2 3 3 2 4 2 2" xfId="27900" xr:uid="{9FFEA7F8-7F4C-4FCB-B731-E51B40E2F90B}"/>
    <cellStyle name="20% - Énfasis4 2 3 3 2 4 2 2 2" xfId="58784" xr:uid="{37A79ED9-00C1-4A3F-A467-148B0A1DC500}"/>
    <cellStyle name="20% - Énfasis4 2 3 3 2 4 2 3" xfId="43342" xr:uid="{B3E70C26-DFBF-4AF4-AD34-13A22D2E7DE5}"/>
    <cellStyle name="20% - Énfasis4 2 3 3 2 4 3" xfId="20179" xr:uid="{12BFB5CF-9156-4E11-A848-DDAE1004778B}"/>
    <cellStyle name="20% - Énfasis4 2 3 3 2 4 3 2" xfId="51063" xr:uid="{5BD87E51-67F4-4EDF-A3DA-6946B0C0B75F}"/>
    <cellStyle name="20% - Énfasis4 2 3 3 2 4 4" xfId="35621" xr:uid="{A01ABD5B-3BF7-42FF-B2A1-5AAE8382CB84}"/>
    <cellStyle name="20% - Énfasis4 2 3 3 2 5" xfId="8598" xr:uid="{045AEBC6-2470-4E4D-BCA7-482F0450AB2C}"/>
    <cellStyle name="20% - Énfasis4 2 3 3 2 5 2" xfId="24040" xr:uid="{5009563D-4694-4EBA-AC53-0370418B91B4}"/>
    <cellStyle name="20% - Énfasis4 2 3 3 2 5 2 2" xfId="54924" xr:uid="{82BBD7BF-74B0-4501-A9D0-303E90E503E5}"/>
    <cellStyle name="20% - Énfasis4 2 3 3 2 5 3" xfId="39482" xr:uid="{8F76DFC6-DFA6-407B-9A19-25E0BA0096E6}"/>
    <cellStyle name="20% - Énfasis4 2 3 3 2 6" xfId="16319" xr:uid="{D958DD2C-7207-41E4-9421-E0B8199929DB}"/>
    <cellStyle name="20% - Énfasis4 2 3 3 2 6 2" xfId="47203" xr:uid="{28889BA0-E31A-4E97-AF1F-F0564E568922}"/>
    <cellStyle name="20% - Énfasis4 2 3 3 2 7" xfId="31761" xr:uid="{36F368FC-4C6C-44E7-95CA-EE242652D7E7}"/>
    <cellStyle name="20% - Énfasis4 2 3 3 3" xfId="1359" xr:uid="{0FF6D18F-6F69-4E4F-9358-964C0CC5DFA1}"/>
    <cellStyle name="20% - Énfasis4 2 3 3 3 2" xfId="3289" xr:uid="{C3311D96-70B7-4EA0-81C4-59E325C754BB}"/>
    <cellStyle name="20% - Énfasis4 2 3 3 3 2 2" xfId="7149" xr:uid="{9DFCD298-4E28-439F-9F65-A9309911F4E0}"/>
    <cellStyle name="20% - Énfasis4 2 3 3 3 2 2 2" xfId="14870" xr:uid="{1F57CFFF-CA6F-46FB-A63C-D2895C23A5A0}"/>
    <cellStyle name="20% - Énfasis4 2 3 3 3 2 2 2 2" xfId="30312" xr:uid="{084105B0-2EF5-45B8-BECB-FD72BD9ED3DB}"/>
    <cellStyle name="20% - Énfasis4 2 3 3 3 2 2 2 2 2" xfId="61196" xr:uid="{866F4C56-ED35-4832-A3CA-C9EEB3E859AF}"/>
    <cellStyle name="20% - Énfasis4 2 3 3 3 2 2 2 3" xfId="45754" xr:uid="{0DDD4B36-3849-42FD-8057-39EB5E7368A9}"/>
    <cellStyle name="20% - Énfasis4 2 3 3 3 2 2 3" xfId="22591" xr:uid="{C5CF3974-0364-40D7-8D4F-FB4AE8A50F68}"/>
    <cellStyle name="20% - Énfasis4 2 3 3 3 2 2 3 2" xfId="53475" xr:uid="{AA5AA85D-045D-4873-BD5F-BDE204A5E538}"/>
    <cellStyle name="20% - Énfasis4 2 3 3 3 2 2 4" xfId="38033" xr:uid="{0669E2FD-CB52-4717-9068-FC17E495644F}"/>
    <cellStyle name="20% - Énfasis4 2 3 3 3 2 3" xfId="11010" xr:uid="{E26DDAAE-21A3-41AF-9246-C0AD2CC2096A}"/>
    <cellStyle name="20% - Énfasis4 2 3 3 3 2 3 2" xfId="26452" xr:uid="{4277C9A3-9CCF-48AD-9AA8-5D7C28344AA5}"/>
    <cellStyle name="20% - Énfasis4 2 3 3 3 2 3 2 2" xfId="57336" xr:uid="{BFF89BE3-B47B-45F5-BDF5-A18A06C43A0C}"/>
    <cellStyle name="20% - Énfasis4 2 3 3 3 2 3 3" xfId="41894" xr:uid="{D48A9A46-953E-428C-8037-BB9270854742}"/>
    <cellStyle name="20% - Énfasis4 2 3 3 3 2 4" xfId="18731" xr:uid="{81963CC8-546E-4301-8D72-4A0422D5B7DF}"/>
    <cellStyle name="20% - Énfasis4 2 3 3 3 2 4 2" xfId="49615" xr:uid="{96E3CEE4-54D0-4A60-A55B-9CEE5B667F2D}"/>
    <cellStyle name="20% - Énfasis4 2 3 3 3 2 5" xfId="34173" xr:uid="{B66220EF-647A-4252-AF81-9253206B59BE}"/>
    <cellStyle name="20% - Énfasis4 2 3 3 3 3" xfId="5219" xr:uid="{4A13BD5A-3B87-48E8-B729-21F09F2EC8AE}"/>
    <cellStyle name="20% - Énfasis4 2 3 3 3 3 2" xfId="12940" xr:uid="{0AF23743-2768-4BF4-8FAD-4BA75C555D1D}"/>
    <cellStyle name="20% - Énfasis4 2 3 3 3 3 2 2" xfId="28382" xr:uid="{375C1F94-3774-4579-8C04-858F084B314E}"/>
    <cellStyle name="20% - Énfasis4 2 3 3 3 3 2 2 2" xfId="59266" xr:uid="{C53749C2-7A0E-4457-AA0E-EDA953296561}"/>
    <cellStyle name="20% - Énfasis4 2 3 3 3 3 2 3" xfId="43824" xr:uid="{11095295-B526-4968-B0C1-3B483AD81240}"/>
    <cellStyle name="20% - Énfasis4 2 3 3 3 3 3" xfId="20661" xr:uid="{37FDC131-C3B4-47D2-813B-EC83A82AD3D4}"/>
    <cellStyle name="20% - Énfasis4 2 3 3 3 3 3 2" xfId="51545" xr:uid="{07E270E7-22AA-4E75-B346-40ECD0E7E1F1}"/>
    <cellStyle name="20% - Énfasis4 2 3 3 3 3 4" xfId="36103" xr:uid="{AED58122-2DD9-4659-B9EF-EA7DCC9A1B82}"/>
    <cellStyle name="20% - Énfasis4 2 3 3 3 4" xfId="9080" xr:uid="{DD67DFDC-EBAE-423A-988B-87AEFE1573EF}"/>
    <cellStyle name="20% - Énfasis4 2 3 3 3 4 2" xfId="24522" xr:uid="{EDD77746-D0C5-4C31-94C7-C66EA6D6C294}"/>
    <cellStyle name="20% - Énfasis4 2 3 3 3 4 2 2" xfId="55406" xr:uid="{7655F51D-BF39-471F-83D5-C547C90BBA73}"/>
    <cellStyle name="20% - Énfasis4 2 3 3 3 4 3" xfId="39964" xr:uid="{1CAE26D4-2E58-487F-B4F2-D25378DF8C42}"/>
    <cellStyle name="20% - Énfasis4 2 3 3 3 5" xfId="16801" xr:uid="{F625A375-2E4D-4808-A175-4BC525A190E5}"/>
    <cellStyle name="20% - Énfasis4 2 3 3 3 5 2" xfId="47685" xr:uid="{5DD6431D-835D-4144-999E-A49F8F0E55BD}"/>
    <cellStyle name="20% - Énfasis4 2 3 3 3 6" xfId="32243" xr:uid="{50824B76-9524-4F7C-A659-7279D91D6DC5}"/>
    <cellStyle name="20% - Énfasis4 2 3 3 4" xfId="2324" xr:uid="{8DB55DB1-BA4C-43B4-B0F5-2BE38BD08875}"/>
    <cellStyle name="20% - Énfasis4 2 3 3 4 2" xfId="6184" xr:uid="{8C2A92E0-0834-4937-9393-BC78E993933E}"/>
    <cellStyle name="20% - Énfasis4 2 3 3 4 2 2" xfId="13905" xr:uid="{A78527C7-22CF-4F34-8784-D6BB865DE6BC}"/>
    <cellStyle name="20% - Énfasis4 2 3 3 4 2 2 2" xfId="29347" xr:uid="{09772AB1-F92E-42A0-A1C5-C6A40E83176F}"/>
    <cellStyle name="20% - Énfasis4 2 3 3 4 2 2 2 2" xfId="60231" xr:uid="{BEE276ED-7903-41B6-94A1-11370BAEA32D}"/>
    <cellStyle name="20% - Énfasis4 2 3 3 4 2 2 3" xfId="44789" xr:uid="{16B43E12-8EB2-405B-BDF3-AB964DB91897}"/>
    <cellStyle name="20% - Énfasis4 2 3 3 4 2 3" xfId="21626" xr:uid="{28C851B0-9F11-49DE-B7E5-4B0ED30C9C30}"/>
    <cellStyle name="20% - Énfasis4 2 3 3 4 2 3 2" xfId="52510" xr:uid="{BC5AAC8C-E6E9-40AC-99AB-660AEFCCA5B6}"/>
    <cellStyle name="20% - Énfasis4 2 3 3 4 2 4" xfId="37068" xr:uid="{860E24A5-0B0D-4A13-9829-DD2EAC937B71}"/>
    <cellStyle name="20% - Énfasis4 2 3 3 4 3" xfId="10045" xr:uid="{7F4714D0-DC77-4D06-BB0E-001BB10C1BEC}"/>
    <cellStyle name="20% - Énfasis4 2 3 3 4 3 2" xfId="25487" xr:uid="{56415AAF-09B6-4CF8-90B7-D0036CE379C0}"/>
    <cellStyle name="20% - Énfasis4 2 3 3 4 3 2 2" xfId="56371" xr:uid="{4F7F51F5-E9DB-4EF7-90F3-00C5F5E4B76E}"/>
    <cellStyle name="20% - Énfasis4 2 3 3 4 3 3" xfId="40929" xr:uid="{8A8B24EB-E868-4A2B-8189-0D645E038089}"/>
    <cellStyle name="20% - Énfasis4 2 3 3 4 4" xfId="17766" xr:uid="{24650E05-1756-4217-A07D-9C5EFC3CA531}"/>
    <cellStyle name="20% - Énfasis4 2 3 3 4 4 2" xfId="48650" xr:uid="{C343EB89-FCBC-419A-91B1-F7A79251F27E}"/>
    <cellStyle name="20% - Énfasis4 2 3 3 4 5" xfId="33208" xr:uid="{5DDE61F0-6830-4F2B-86E7-E95A7326EC84}"/>
    <cellStyle name="20% - Énfasis4 2 3 3 5" xfId="4254" xr:uid="{5097C79E-D8C1-4428-BB0A-15A88B131448}"/>
    <cellStyle name="20% - Énfasis4 2 3 3 5 2" xfId="11975" xr:uid="{7F2A3B80-2102-47BD-B28F-0979A6F841E6}"/>
    <cellStyle name="20% - Énfasis4 2 3 3 5 2 2" xfId="27417" xr:uid="{76BBE84A-5961-4F16-8C95-7988AA8250F7}"/>
    <cellStyle name="20% - Énfasis4 2 3 3 5 2 2 2" xfId="58301" xr:uid="{91080B82-B8D5-48A5-BBC1-0F3A4D9DC88C}"/>
    <cellStyle name="20% - Énfasis4 2 3 3 5 2 3" xfId="42859" xr:uid="{DC74378B-E07C-461C-BB23-CDAC103CF3D9}"/>
    <cellStyle name="20% - Énfasis4 2 3 3 5 3" xfId="19696" xr:uid="{C5FBDB78-54CC-4A88-B2BA-2901C209DF37}"/>
    <cellStyle name="20% - Énfasis4 2 3 3 5 3 2" xfId="50580" xr:uid="{6CD84BFE-AB34-4B6A-A986-D6B1D3252E58}"/>
    <cellStyle name="20% - Énfasis4 2 3 3 5 4" xfId="35138" xr:uid="{F9E68E00-FAEF-4D33-9D57-D3E14A83E7CF}"/>
    <cellStyle name="20% - Énfasis4 2 3 3 6" xfId="8115" xr:uid="{53178921-6589-4A61-BC2D-85F0BCB7F426}"/>
    <cellStyle name="20% - Énfasis4 2 3 3 6 2" xfId="23557" xr:uid="{77E86DF5-484B-4B1D-A7AB-D97CECB7232C}"/>
    <cellStyle name="20% - Énfasis4 2 3 3 6 2 2" xfId="54441" xr:uid="{15476C48-74A1-4D42-8FBC-357704A43753}"/>
    <cellStyle name="20% - Énfasis4 2 3 3 6 3" xfId="38999" xr:uid="{F009791E-C493-4948-A604-F0650CD30524}"/>
    <cellStyle name="20% - Énfasis4 2 3 3 7" xfId="15836" xr:uid="{11A0BEE2-3FE1-4F9F-9D69-95737E35C43F}"/>
    <cellStyle name="20% - Énfasis4 2 3 3 7 2" xfId="46720" xr:uid="{303D95D4-5D47-4F6C-A2C9-BD2F7BD4FCAB}"/>
    <cellStyle name="20% - Énfasis4 2 3 3 8" xfId="31278" xr:uid="{837C93CA-2DFE-4A0B-BF26-8234D68CD8ED}"/>
    <cellStyle name="20% - Énfasis4 2 3 4" xfId="636" xr:uid="{613C4D32-36CA-472F-8F9C-E6E7F83A1A55}"/>
    <cellStyle name="20% - Énfasis4 2 3 4 2" xfId="1601" xr:uid="{F82E37CF-D801-4CE4-BD28-AF6E3C3A7C6C}"/>
    <cellStyle name="20% - Énfasis4 2 3 4 2 2" xfId="3531" xr:uid="{6316B52E-76BE-40BE-8B25-5DDE3BBEFD08}"/>
    <cellStyle name="20% - Énfasis4 2 3 4 2 2 2" xfId="7391" xr:uid="{DB57A2EA-60FA-4EB6-98EC-68AE4E0AC248}"/>
    <cellStyle name="20% - Énfasis4 2 3 4 2 2 2 2" xfId="15112" xr:uid="{5FBF4CCC-EDA9-4836-A533-BCCD49B6A576}"/>
    <cellStyle name="20% - Énfasis4 2 3 4 2 2 2 2 2" xfId="30554" xr:uid="{4BEE0295-9661-4478-BF21-2EB40B14935A}"/>
    <cellStyle name="20% - Énfasis4 2 3 4 2 2 2 2 2 2" xfId="61438" xr:uid="{482224DA-78CC-4446-811B-4C7A970FB0EB}"/>
    <cellStyle name="20% - Énfasis4 2 3 4 2 2 2 2 3" xfId="45996" xr:uid="{BB8C3245-89C3-49EF-BF89-B865597096E5}"/>
    <cellStyle name="20% - Énfasis4 2 3 4 2 2 2 3" xfId="22833" xr:uid="{7F38B483-CEED-42B3-9500-2A69C5FF4B67}"/>
    <cellStyle name="20% - Énfasis4 2 3 4 2 2 2 3 2" xfId="53717" xr:uid="{C9D25116-1395-4B66-A6F9-138D83ADAC10}"/>
    <cellStyle name="20% - Énfasis4 2 3 4 2 2 2 4" xfId="38275" xr:uid="{F31201BD-FFF1-4A64-A983-EA51EA9F8E96}"/>
    <cellStyle name="20% - Énfasis4 2 3 4 2 2 3" xfId="11252" xr:uid="{3B3B82F9-6A0A-4D2C-929D-4E813794AE8B}"/>
    <cellStyle name="20% - Énfasis4 2 3 4 2 2 3 2" xfId="26694" xr:uid="{E7FDC0B3-B794-4D9A-B1C3-EF37991C00F5}"/>
    <cellStyle name="20% - Énfasis4 2 3 4 2 2 3 2 2" xfId="57578" xr:uid="{27FF0836-3746-4D41-B189-FE8D3FD82242}"/>
    <cellStyle name="20% - Énfasis4 2 3 4 2 2 3 3" xfId="42136" xr:uid="{50699DAF-F40F-47E8-9B68-193B807E8C82}"/>
    <cellStyle name="20% - Énfasis4 2 3 4 2 2 4" xfId="18973" xr:uid="{28A7CCD3-31CA-4B16-9F67-180EBFCD7AC8}"/>
    <cellStyle name="20% - Énfasis4 2 3 4 2 2 4 2" xfId="49857" xr:uid="{567866D4-95DA-4308-9D8A-DDB7069EBA27}"/>
    <cellStyle name="20% - Énfasis4 2 3 4 2 2 5" xfId="34415" xr:uid="{4CB935ED-8EFD-469F-AA3D-F0CAB92EF15B}"/>
    <cellStyle name="20% - Énfasis4 2 3 4 2 3" xfId="5461" xr:uid="{C4553829-C7DF-42EE-ADC7-82EE90D4A4D7}"/>
    <cellStyle name="20% - Énfasis4 2 3 4 2 3 2" xfId="13182" xr:uid="{F8F1B9AE-C13A-48A2-A8F0-DCDF07719931}"/>
    <cellStyle name="20% - Énfasis4 2 3 4 2 3 2 2" xfId="28624" xr:uid="{92D54DDA-C404-4C17-AFC9-DFE4E0C75BDA}"/>
    <cellStyle name="20% - Énfasis4 2 3 4 2 3 2 2 2" xfId="59508" xr:uid="{A24C7D5F-31EA-40C6-BF2D-3CC863C57FF1}"/>
    <cellStyle name="20% - Énfasis4 2 3 4 2 3 2 3" xfId="44066" xr:uid="{6EA6104B-CB8A-468E-873B-64E1D813DBA3}"/>
    <cellStyle name="20% - Énfasis4 2 3 4 2 3 3" xfId="20903" xr:uid="{F9A5C6C2-5620-4DB8-AEFE-75CD89ACB0CF}"/>
    <cellStyle name="20% - Énfasis4 2 3 4 2 3 3 2" xfId="51787" xr:uid="{C433E938-334B-4319-8449-6981547E932E}"/>
    <cellStyle name="20% - Énfasis4 2 3 4 2 3 4" xfId="36345" xr:uid="{50DB9453-C365-4AC1-93FA-587941D18F3F}"/>
    <cellStyle name="20% - Énfasis4 2 3 4 2 4" xfId="9322" xr:uid="{E6072817-1741-4529-B988-2996E07B6299}"/>
    <cellStyle name="20% - Énfasis4 2 3 4 2 4 2" xfId="24764" xr:uid="{20FDB693-2144-4AFD-B3A7-785D0F812DB5}"/>
    <cellStyle name="20% - Énfasis4 2 3 4 2 4 2 2" xfId="55648" xr:uid="{DFC20911-F00D-41E4-BFE7-E8F8ADEDD346}"/>
    <cellStyle name="20% - Énfasis4 2 3 4 2 4 3" xfId="40206" xr:uid="{86A9B16F-8945-42B5-BED7-EA55DCD09B95}"/>
    <cellStyle name="20% - Énfasis4 2 3 4 2 5" xfId="17043" xr:uid="{C428D16F-EE7F-4FB4-87FB-B647BB98FDE3}"/>
    <cellStyle name="20% - Énfasis4 2 3 4 2 5 2" xfId="47927" xr:uid="{46F07A97-2358-4177-83D3-6DE7633A757E}"/>
    <cellStyle name="20% - Énfasis4 2 3 4 2 6" xfId="32485" xr:uid="{AEA59B5D-AAC2-4836-AB20-8605EA91E6CC}"/>
    <cellStyle name="20% - Énfasis4 2 3 4 3" xfId="2566" xr:uid="{5C496942-C9D8-4607-B1BB-9D166B110C7F}"/>
    <cellStyle name="20% - Énfasis4 2 3 4 3 2" xfId="6426" xr:uid="{8C0A0688-97F2-4B84-9734-8D88EC4B2971}"/>
    <cellStyle name="20% - Énfasis4 2 3 4 3 2 2" xfId="14147" xr:uid="{62DBD6CB-11AF-470E-8ABB-49F9E4B9DBB4}"/>
    <cellStyle name="20% - Énfasis4 2 3 4 3 2 2 2" xfId="29589" xr:uid="{763314AF-2332-4522-9623-C7D8119A0D85}"/>
    <cellStyle name="20% - Énfasis4 2 3 4 3 2 2 2 2" xfId="60473" xr:uid="{3703650C-E476-4239-B48D-B01475B2AEA3}"/>
    <cellStyle name="20% - Énfasis4 2 3 4 3 2 2 3" xfId="45031" xr:uid="{6327C3A5-DA6D-46EB-B7DC-0594D1FB8AD3}"/>
    <cellStyle name="20% - Énfasis4 2 3 4 3 2 3" xfId="21868" xr:uid="{85137E5D-A1DA-48A7-976E-CB7CBEA880B0}"/>
    <cellStyle name="20% - Énfasis4 2 3 4 3 2 3 2" xfId="52752" xr:uid="{15008606-6810-418C-A111-08446AFEE93B}"/>
    <cellStyle name="20% - Énfasis4 2 3 4 3 2 4" xfId="37310" xr:uid="{F1A78EB7-C1C5-47CC-AEE4-682E472BEE97}"/>
    <cellStyle name="20% - Énfasis4 2 3 4 3 3" xfId="10287" xr:uid="{5FA0286A-06C2-4671-9361-A080C0A3D6A6}"/>
    <cellStyle name="20% - Énfasis4 2 3 4 3 3 2" xfId="25729" xr:uid="{ED38E6CC-0A57-4C9B-92F4-6EB4DE9BC04F}"/>
    <cellStyle name="20% - Énfasis4 2 3 4 3 3 2 2" xfId="56613" xr:uid="{CB22567D-7B79-4615-96F1-1D237D7806E6}"/>
    <cellStyle name="20% - Énfasis4 2 3 4 3 3 3" xfId="41171" xr:uid="{8EF9265B-1ABD-45D4-BCD1-11C1E3D2A9B0}"/>
    <cellStyle name="20% - Énfasis4 2 3 4 3 4" xfId="18008" xr:uid="{1A4E7B57-44A4-4305-AD90-5CB2709A1DA4}"/>
    <cellStyle name="20% - Énfasis4 2 3 4 3 4 2" xfId="48892" xr:uid="{35743462-87FE-450E-82FE-C01A468A9F99}"/>
    <cellStyle name="20% - Énfasis4 2 3 4 3 5" xfId="33450" xr:uid="{ABF22F74-2FD9-43E2-8B15-29357240C1D4}"/>
    <cellStyle name="20% - Énfasis4 2 3 4 4" xfId="4496" xr:uid="{9DEDCD4F-08A6-4641-A8A9-DB6C2E874D21}"/>
    <cellStyle name="20% - Énfasis4 2 3 4 4 2" xfId="12217" xr:uid="{56A76A27-D59E-4DD3-AD71-317A50E95D4B}"/>
    <cellStyle name="20% - Énfasis4 2 3 4 4 2 2" xfId="27659" xr:uid="{C6A3FD56-64B4-4696-BCA1-E62246021BEE}"/>
    <cellStyle name="20% - Énfasis4 2 3 4 4 2 2 2" xfId="58543" xr:uid="{A3461D9E-059A-4D5D-97D0-C08A564B376A}"/>
    <cellStyle name="20% - Énfasis4 2 3 4 4 2 3" xfId="43101" xr:uid="{AB12B06D-E721-4693-ACB7-A86A9C78E5DB}"/>
    <cellStyle name="20% - Énfasis4 2 3 4 4 3" xfId="19938" xr:uid="{2A5B221F-CD91-4B39-92FC-43116D968134}"/>
    <cellStyle name="20% - Énfasis4 2 3 4 4 3 2" xfId="50822" xr:uid="{0BC392C2-C31D-4339-ACEE-ED1B49D69168}"/>
    <cellStyle name="20% - Énfasis4 2 3 4 4 4" xfId="35380" xr:uid="{4BB6C707-4BAE-4303-994F-F2A5DA77D4A2}"/>
    <cellStyle name="20% - Énfasis4 2 3 4 5" xfId="8357" xr:uid="{5D2A4F56-4933-4C5D-A930-35112B6058F3}"/>
    <cellStyle name="20% - Énfasis4 2 3 4 5 2" xfId="23799" xr:uid="{D75B9806-1391-45A0-83BA-3510FCF4DBAF}"/>
    <cellStyle name="20% - Énfasis4 2 3 4 5 2 2" xfId="54683" xr:uid="{3E972F36-C585-4471-9072-449BA6654F6C}"/>
    <cellStyle name="20% - Énfasis4 2 3 4 5 3" xfId="39241" xr:uid="{7DAD45F0-38C5-4A26-97E8-A1AB37CC76D9}"/>
    <cellStyle name="20% - Énfasis4 2 3 4 6" xfId="16078" xr:uid="{E1578BDE-5311-4004-BB0F-A8A678416013}"/>
    <cellStyle name="20% - Énfasis4 2 3 4 6 2" xfId="46962" xr:uid="{C967283C-F5BA-4AFB-8018-8E510A24213C}"/>
    <cellStyle name="20% - Énfasis4 2 3 4 7" xfId="31520" xr:uid="{AE83FF44-028F-4E12-8ECA-F626711CCA3C}"/>
    <cellStyle name="20% - Énfasis4 2 3 5" xfId="1118" xr:uid="{E8D4593C-DC04-4112-ACB2-C46191DD65B0}"/>
    <cellStyle name="20% - Énfasis4 2 3 5 2" xfId="3048" xr:uid="{292809CE-AA12-40BE-8029-801D10F4778A}"/>
    <cellStyle name="20% - Énfasis4 2 3 5 2 2" xfId="6908" xr:uid="{C551E438-846F-4C9C-8693-BBF122D71ECC}"/>
    <cellStyle name="20% - Énfasis4 2 3 5 2 2 2" xfId="14629" xr:uid="{16EA0171-E4B9-4407-9EE2-50A13039844B}"/>
    <cellStyle name="20% - Énfasis4 2 3 5 2 2 2 2" xfId="30071" xr:uid="{538B2278-4818-467E-B5BE-FF2123E3A270}"/>
    <cellStyle name="20% - Énfasis4 2 3 5 2 2 2 2 2" xfId="60955" xr:uid="{21A13DE0-F338-4654-A94C-AFA865C7DB3D}"/>
    <cellStyle name="20% - Énfasis4 2 3 5 2 2 2 3" xfId="45513" xr:uid="{8B5EA9F4-8A2F-4484-B8BA-EB59C9B6197A}"/>
    <cellStyle name="20% - Énfasis4 2 3 5 2 2 3" xfId="22350" xr:uid="{75B9C7F7-9D4E-43C1-867D-95B17A053ED6}"/>
    <cellStyle name="20% - Énfasis4 2 3 5 2 2 3 2" xfId="53234" xr:uid="{36DE55E9-5AF3-4F7F-8688-CC926F37E879}"/>
    <cellStyle name="20% - Énfasis4 2 3 5 2 2 4" xfId="37792" xr:uid="{DB80C33D-1FD2-4453-B7D9-3582405F54AF}"/>
    <cellStyle name="20% - Énfasis4 2 3 5 2 3" xfId="10769" xr:uid="{4480A326-F4B8-4A63-A898-72ECB343E10A}"/>
    <cellStyle name="20% - Énfasis4 2 3 5 2 3 2" xfId="26211" xr:uid="{8BE9D877-5E15-4FFA-A1BE-413E60A42214}"/>
    <cellStyle name="20% - Énfasis4 2 3 5 2 3 2 2" xfId="57095" xr:uid="{9B6AB4BC-7724-47A1-A7BC-64A538DA1350}"/>
    <cellStyle name="20% - Énfasis4 2 3 5 2 3 3" xfId="41653" xr:uid="{1D0A2EFD-5BB3-48D8-BFB6-CD17C3D7A462}"/>
    <cellStyle name="20% - Énfasis4 2 3 5 2 4" xfId="18490" xr:uid="{BCC784D6-05E0-4335-96B6-9A00AF8CAD19}"/>
    <cellStyle name="20% - Énfasis4 2 3 5 2 4 2" xfId="49374" xr:uid="{90F018CF-62E8-429B-BA17-006617B0CFC1}"/>
    <cellStyle name="20% - Énfasis4 2 3 5 2 5" xfId="33932" xr:uid="{38E229AC-01C1-4D44-AB0E-91D74F74DBB6}"/>
    <cellStyle name="20% - Énfasis4 2 3 5 3" xfId="4978" xr:uid="{7263B3E8-B8AA-47BF-87A5-3F13C58CBDFF}"/>
    <cellStyle name="20% - Énfasis4 2 3 5 3 2" xfId="12699" xr:uid="{D3ABA066-DBF8-4A76-91D5-8AC87934ECF2}"/>
    <cellStyle name="20% - Énfasis4 2 3 5 3 2 2" xfId="28141" xr:uid="{A65A5AD5-7123-4992-ADAB-1521638D2D7F}"/>
    <cellStyle name="20% - Énfasis4 2 3 5 3 2 2 2" xfId="59025" xr:uid="{85385840-8C32-4A53-914D-785462308F4C}"/>
    <cellStyle name="20% - Énfasis4 2 3 5 3 2 3" xfId="43583" xr:uid="{5378C752-5E57-43DD-A6DF-FAFD0BBA299C}"/>
    <cellStyle name="20% - Énfasis4 2 3 5 3 3" xfId="20420" xr:uid="{B7B10B37-C436-4353-BC13-D73A302DFAE6}"/>
    <cellStyle name="20% - Énfasis4 2 3 5 3 3 2" xfId="51304" xr:uid="{DC059D8D-AD7C-4132-A689-8C98F6263165}"/>
    <cellStyle name="20% - Énfasis4 2 3 5 3 4" xfId="35862" xr:uid="{BB4B64E1-E94F-465C-A70C-3507731340C8}"/>
    <cellStyle name="20% - Énfasis4 2 3 5 4" xfId="8839" xr:uid="{7F863969-B60C-46D9-9681-CB263CCAF1B5}"/>
    <cellStyle name="20% - Énfasis4 2 3 5 4 2" xfId="24281" xr:uid="{AA152DE3-38D0-4F18-81A0-ACBA8E09DFA0}"/>
    <cellStyle name="20% - Énfasis4 2 3 5 4 2 2" xfId="55165" xr:uid="{B6AA74B0-49BD-43CB-884C-CBE2A825A411}"/>
    <cellStyle name="20% - Énfasis4 2 3 5 4 3" xfId="39723" xr:uid="{1AF370E2-1DAC-43C4-BFC5-2E650CDD8ECD}"/>
    <cellStyle name="20% - Énfasis4 2 3 5 5" xfId="16560" xr:uid="{549D188B-E320-43B7-9282-5D2CFCBCFC57}"/>
    <cellStyle name="20% - Énfasis4 2 3 5 5 2" xfId="47444" xr:uid="{CF02069F-C7BA-4810-A1A2-B7924041B784}"/>
    <cellStyle name="20% - Énfasis4 2 3 5 6" xfId="32002" xr:uid="{87C6CCF5-9425-4DB9-A5ED-9F5F5F0ACE8B}"/>
    <cellStyle name="20% - Énfasis4 2 3 6" xfId="2083" xr:uid="{932A975C-E6E6-4D23-BC72-47807AFCED63}"/>
    <cellStyle name="20% - Énfasis4 2 3 6 2" xfId="5943" xr:uid="{74635CF1-D1B4-4CCC-9FA1-24261F2478DB}"/>
    <cellStyle name="20% - Énfasis4 2 3 6 2 2" xfId="13664" xr:uid="{B68633C3-C661-4300-9065-1168290D8A10}"/>
    <cellStyle name="20% - Énfasis4 2 3 6 2 2 2" xfId="29106" xr:uid="{D2A37FF6-3627-4EE4-9F29-33D0AC572F87}"/>
    <cellStyle name="20% - Énfasis4 2 3 6 2 2 2 2" xfId="59990" xr:uid="{B15DCDB9-9C8C-43AD-90A8-A4B6053E2320}"/>
    <cellStyle name="20% - Énfasis4 2 3 6 2 2 3" xfId="44548" xr:uid="{5414ED9D-A5D3-4916-BAC4-45F92BABEDD9}"/>
    <cellStyle name="20% - Énfasis4 2 3 6 2 3" xfId="21385" xr:uid="{BB41A409-3B6C-4A9C-9A91-B1174BAEA0F0}"/>
    <cellStyle name="20% - Énfasis4 2 3 6 2 3 2" xfId="52269" xr:uid="{51504EFA-1C0B-401E-BE40-D8239E68D462}"/>
    <cellStyle name="20% - Énfasis4 2 3 6 2 4" xfId="36827" xr:uid="{8235F881-AA79-4510-9DEF-C38DE086A261}"/>
    <cellStyle name="20% - Énfasis4 2 3 6 3" xfId="9804" xr:uid="{9A5FFBDC-E998-4E79-8D09-D33573047039}"/>
    <cellStyle name="20% - Énfasis4 2 3 6 3 2" xfId="25246" xr:uid="{D27938A5-94BC-4961-99F5-6D2382B15062}"/>
    <cellStyle name="20% - Énfasis4 2 3 6 3 2 2" xfId="56130" xr:uid="{EDD64266-EF47-42EC-AB3F-6CAD542DBA8B}"/>
    <cellStyle name="20% - Énfasis4 2 3 6 3 3" xfId="40688" xr:uid="{3FBE2AB4-9AFE-46A6-8E16-41560FD36308}"/>
    <cellStyle name="20% - Énfasis4 2 3 6 4" xfId="17525" xr:uid="{F0566C44-2CEF-40C6-83A6-9DA7E00DA825}"/>
    <cellStyle name="20% - Énfasis4 2 3 6 4 2" xfId="48409" xr:uid="{65166458-97BD-40D9-9FE3-BD4832CBED5F}"/>
    <cellStyle name="20% - Énfasis4 2 3 6 5" xfId="32967" xr:uid="{6147B9DC-335D-4A15-92CC-87EFE5AB9555}"/>
    <cellStyle name="20% - Énfasis4 2 3 7" xfId="4013" xr:uid="{D7A5FBC5-8E18-4B1C-90FD-A4A8C6D47407}"/>
    <cellStyle name="20% - Énfasis4 2 3 7 2" xfId="11734" xr:uid="{8413B764-5321-4490-A906-7C3A23A3DF7D}"/>
    <cellStyle name="20% - Énfasis4 2 3 7 2 2" xfId="27176" xr:uid="{246EFA50-CA5D-41E3-BF88-DF0487CCFA43}"/>
    <cellStyle name="20% - Énfasis4 2 3 7 2 2 2" xfId="58060" xr:uid="{041C753B-AC32-4147-85AA-0C1979AB50EA}"/>
    <cellStyle name="20% - Énfasis4 2 3 7 2 3" xfId="42618" xr:uid="{146C1565-11F8-42C8-B0EF-416A2001820B}"/>
    <cellStyle name="20% - Énfasis4 2 3 7 3" xfId="19455" xr:uid="{A5CE7DBA-6EB1-41D5-AE89-3D6ABE6BFE69}"/>
    <cellStyle name="20% - Énfasis4 2 3 7 3 2" xfId="50339" xr:uid="{37118386-58C9-431E-9106-229E5D87DCC6}"/>
    <cellStyle name="20% - Énfasis4 2 3 7 4" xfId="34897" xr:uid="{A6FE4385-786F-46BC-80FE-723956C23700}"/>
    <cellStyle name="20% - Énfasis4 2 3 8" xfId="7874" xr:uid="{DFCEBFF2-98A0-42E1-B59B-B1E6C8603406}"/>
    <cellStyle name="20% - Énfasis4 2 3 8 2" xfId="23316" xr:uid="{C02C0D8A-A4A5-45A9-AD01-8A85D286D02E}"/>
    <cellStyle name="20% - Énfasis4 2 3 8 2 2" xfId="54200" xr:uid="{F2322453-73FC-4F53-8A9D-EB4DB6B1F42D}"/>
    <cellStyle name="20% - Énfasis4 2 3 8 3" xfId="38758" xr:uid="{453ACE73-EAF4-42F6-A3C5-56A89B98BC18}"/>
    <cellStyle name="20% - Énfasis4 2 3 9" xfId="15595" xr:uid="{0569E55F-D04C-4AE0-BF97-EC9AB1EBC4A3}"/>
    <cellStyle name="20% - Énfasis4 2 3 9 2" xfId="46479" xr:uid="{CF8DD98F-B42A-421E-A8F0-A9FAE5BFD919}"/>
    <cellStyle name="20% - Énfasis4 2 4" xfId="75" xr:uid="{B95097A2-C1BA-4445-ACFD-900AAD25F3A3}"/>
    <cellStyle name="20% - Énfasis4 2 4 10" xfId="31038" xr:uid="{7DB1123A-4FD4-44CA-A139-6AEC7B23F8CF}"/>
    <cellStyle name="20% - Énfasis4 2 4 2" xfId="332" xr:uid="{FF552CB0-EC94-4F20-B2A8-D5A64BE4292C}"/>
    <cellStyle name="20% - Énfasis4 2 4 2 2" xfId="575" xr:uid="{2FC1FAA5-B582-4EEE-A94B-2C00FF990986}"/>
    <cellStyle name="20% - Énfasis4 2 4 2 2 2" xfId="1058" xr:uid="{6D9344A6-36AD-4FC8-B250-5849E2BD2DC0}"/>
    <cellStyle name="20% - Énfasis4 2 4 2 2 2 2" xfId="2023" xr:uid="{E6E72372-0C2F-4FD0-A4B2-54839A6CFD13}"/>
    <cellStyle name="20% - Énfasis4 2 4 2 2 2 2 2" xfId="3953" xr:uid="{3973E76F-B4CF-4D16-A5C3-17AB3DC4DE68}"/>
    <cellStyle name="20% - Énfasis4 2 4 2 2 2 2 2 2" xfId="7813" xr:uid="{15D706F7-2707-43B5-8F41-3FA7D89808B4}"/>
    <cellStyle name="20% - Énfasis4 2 4 2 2 2 2 2 2 2" xfId="15534" xr:uid="{C9230F19-C383-48CC-BB8B-FAAA756DA0EC}"/>
    <cellStyle name="20% - Énfasis4 2 4 2 2 2 2 2 2 2 2" xfId="30976" xr:uid="{5685C172-CEA4-4B9A-AEF5-5FDC16DBBBCE}"/>
    <cellStyle name="20% - Énfasis4 2 4 2 2 2 2 2 2 2 2 2" xfId="61860" xr:uid="{9A11D066-D712-4499-A5DF-BC443D6BC11C}"/>
    <cellStyle name="20% - Énfasis4 2 4 2 2 2 2 2 2 2 3" xfId="46418" xr:uid="{B22D2F65-0D04-4169-881B-1E721B74902C}"/>
    <cellStyle name="20% - Énfasis4 2 4 2 2 2 2 2 2 3" xfId="23255" xr:uid="{A7815D3C-6268-445A-9D97-A55410DE38BD}"/>
    <cellStyle name="20% - Énfasis4 2 4 2 2 2 2 2 2 3 2" xfId="54139" xr:uid="{4FE19A84-E476-4BEC-8347-211D28AC280D}"/>
    <cellStyle name="20% - Énfasis4 2 4 2 2 2 2 2 2 4" xfId="38697" xr:uid="{821D8445-2C0D-4C3C-96EC-F347B29DB1C3}"/>
    <cellStyle name="20% - Énfasis4 2 4 2 2 2 2 2 3" xfId="11674" xr:uid="{D4B799F5-39C2-43E7-B70A-872F4A7FA49C}"/>
    <cellStyle name="20% - Énfasis4 2 4 2 2 2 2 2 3 2" xfId="27116" xr:uid="{B602332D-B03B-4CD5-9D54-009A7A822236}"/>
    <cellStyle name="20% - Énfasis4 2 4 2 2 2 2 2 3 2 2" xfId="58000" xr:uid="{E3B9D18F-551D-4211-8CF7-A4EB852BA092}"/>
    <cellStyle name="20% - Énfasis4 2 4 2 2 2 2 2 3 3" xfId="42558" xr:uid="{41638AA6-7435-460E-8319-B0807C8923AF}"/>
    <cellStyle name="20% - Énfasis4 2 4 2 2 2 2 2 4" xfId="19395" xr:uid="{D4147BD5-92B7-4DF4-8306-50E66437A1E2}"/>
    <cellStyle name="20% - Énfasis4 2 4 2 2 2 2 2 4 2" xfId="50279" xr:uid="{E5FD4996-7103-4159-95F7-7291F1D44A1D}"/>
    <cellStyle name="20% - Énfasis4 2 4 2 2 2 2 2 5" xfId="34837" xr:uid="{F294C28E-D6B6-45CA-A4ED-58794F995CD3}"/>
    <cellStyle name="20% - Énfasis4 2 4 2 2 2 2 3" xfId="5883" xr:uid="{237A6AF6-9B75-45B5-AECD-DE5A701CB331}"/>
    <cellStyle name="20% - Énfasis4 2 4 2 2 2 2 3 2" xfId="13604" xr:uid="{AFA273A1-BE8A-4B19-B7CD-C4CB4A3C8160}"/>
    <cellStyle name="20% - Énfasis4 2 4 2 2 2 2 3 2 2" xfId="29046" xr:uid="{276F20B9-68A7-4A47-BE17-F8A1C627C982}"/>
    <cellStyle name="20% - Énfasis4 2 4 2 2 2 2 3 2 2 2" xfId="59930" xr:uid="{28FEDD2F-5C42-4390-8913-36C115E525AF}"/>
    <cellStyle name="20% - Énfasis4 2 4 2 2 2 2 3 2 3" xfId="44488" xr:uid="{45387B8F-1DB6-40AB-823E-DE5AE834DC65}"/>
    <cellStyle name="20% - Énfasis4 2 4 2 2 2 2 3 3" xfId="21325" xr:uid="{4B22B536-1405-45C6-8904-BC2345B46BDD}"/>
    <cellStyle name="20% - Énfasis4 2 4 2 2 2 2 3 3 2" xfId="52209" xr:uid="{F2C68AF9-3A16-4A0A-AACC-306CBB8BED94}"/>
    <cellStyle name="20% - Énfasis4 2 4 2 2 2 2 3 4" xfId="36767" xr:uid="{70194092-C0AC-427D-A002-9F363AFDA5C5}"/>
    <cellStyle name="20% - Énfasis4 2 4 2 2 2 2 4" xfId="9744" xr:uid="{7856C14B-1628-4132-84A9-973BCC6D094D}"/>
    <cellStyle name="20% - Énfasis4 2 4 2 2 2 2 4 2" xfId="25186" xr:uid="{549D1599-61C0-486A-B836-D159F318C431}"/>
    <cellStyle name="20% - Énfasis4 2 4 2 2 2 2 4 2 2" xfId="56070" xr:uid="{DD9A1008-F86C-444C-8D88-A66ED9612E5E}"/>
    <cellStyle name="20% - Énfasis4 2 4 2 2 2 2 4 3" xfId="40628" xr:uid="{44371F42-F79A-43A6-A5D0-1AAC6216240A}"/>
    <cellStyle name="20% - Énfasis4 2 4 2 2 2 2 5" xfId="17465" xr:uid="{4EE44FB4-6841-4F09-AF8F-AC3480E3157E}"/>
    <cellStyle name="20% - Énfasis4 2 4 2 2 2 2 5 2" xfId="48349" xr:uid="{8509EBB7-5BDD-4C0B-847B-460D826A98D6}"/>
    <cellStyle name="20% - Énfasis4 2 4 2 2 2 2 6" xfId="32907" xr:uid="{4E7902CA-8C7E-4D94-874F-9839E4AFFF42}"/>
    <cellStyle name="20% - Énfasis4 2 4 2 2 2 3" xfId="2988" xr:uid="{9BDCFDDE-7883-4710-B59B-877013DC1F57}"/>
    <cellStyle name="20% - Énfasis4 2 4 2 2 2 3 2" xfId="6848" xr:uid="{9B0C5985-3E9D-43AA-AF82-9941EE154390}"/>
    <cellStyle name="20% - Énfasis4 2 4 2 2 2 3 2 2" xfId="14569" xr:uid="{D9DDDAEC-536B-49E6-B0AD-121047F09DFC}"/>
    <cellStyle name="20% - Énfasis4 2 4 2 2 2 3 2 2 2" xfId="30011" xr:uid="{9C8D35E8-2258-4AAC-A619-248F01EE4E26}"/>
    <cellStyle name="20% - Énfasis4 2 4 2 2 2 3 2 2 2 2" xfId="60895" xr:uid="{5E9371AB-4D0D-4B0A-A246-B03F44540922}"/>
    <cellStyle name="20% - Énfasis4 2 4 2 2 2 3 2 2 3" xfId="45453" xr:uid="{E6792F7F-54CF-4587-9B54-9A3FE6ED7754}"/>
    <cellStyle name="20% - Énfasis4 2 4 2 2 2 3 2 3" xfId="22290" xr:uid="{2E44E185-C184-4F54-A611-619E5BF2025F}"/>
    <cellStyle name="20% - Énfasis4 2 4 2 2 2 3 2 3 2" xfId="53174" xr:uid="{4838B6E7-E12D-4B71-8DD0-E4465E289ABF}"/>
    <cellStyle name="20% - Énfasis4 2 4 2 2 2 3 2 4" xfId="37732" xr:uid="{30543344-9448-4CD9-BAF7-FFDAEEE92490}"/>
    <cellStyle name="20% - Énfasis4 2 4 2 2 2 3 3" xfId="10709" xr:uid="{548B2F12-D058-40EF-A954-AAAA64A3F122}"/>
    <cellStyle name="20% - Énfasis4 2 4 2 2 2 3 3 2" xfId="26151" xr:uid="{E28643AA-AAE8-4271-984D-29FE4A066D52}"/>
    <cellStyle name="20% - Énfasis4 2 4 2 2 2 3 3 2 2" xfId="57035" xr:uid="{81343FD9-5E96-4D81-9FC2-31AA5312CB1A}"/>
    <cellStyle name="20% - Énfasis4 2 4 2 2 2 3 3 3" xfId="41593" xr:uid="{D4E5B9E0-5159-4689-B510-B95B31C45F25}"/>
    <cellStyle name="20% - Énfasis4 2 4 2 2 2 3 4" xfId="18430" xr:uid="{8F482F57-D830-4324-86DD-0C110D41983B}"/>
    <cellStyle name="20% - Énfasis4 2 4 2 2 2 3 4 2" xfId="49314" xr:uid="{7B424363-8DDC-4E77-A834-9ABDCA9A9A1C}"/>
    <cellStyle name="20% - Énfasis4 2 4 2 2 2 3 5" xfId="33872" xr:uid="{157DCFF6-1837-4DAF-A03C-7C12D000A082}"/>
    <cellStyle name="20% - Énfasis4 2 4 2 2 2 4" xfId="4918" xr:uid="{3ADBCDD7-F012-4781-B769-ED913D388B35}"/>
    <cellStyle name="20% - Énfasis4 2 4 2 2 2 4 2" xfId="12639" xr:uid="{B312EF58-B059-49D8-B557-BB046D522081}"/>
    <cellStyle name="20% - Énfasis4 2 4 2 2 2 4 2 2" xfId="28081" xr:uid="{9AA8A377-5884-4039-82EF-3C153D7CC398}"/>
    <cellStyle name="20% - Énfasis4 2 4 2 2 2 4 2 2 2" xfId="58965" xr:uid="{A397E708-668E-4A34-9F3D-82D6BFAE455C}"/>
    <cellStyle name="20% - Énfasis4 2 4 2 2 2 4 2 3" xfId="43523" xr:uid="{41940CF1-3456-4068-9478-46BD109D2C37}"/>
    <cellStyle name="20% - Énfasis4 2 4 2 2 2 4 3" xfId="20360" xr:uid="{FA24CA9C-FA66-431D-973D-4030642BBB50}"/>
    <cellStyle name="20% - Énfasis4 2 4 2 2 2 4 3 2" xfId="51244" xr:uid="{EB597289-6AFF-43C5-A507-C67F58A45D39}"/>
    <cellStyle name="20% - Énfasis4 2 4 2 2 2 4 4" xfId="35802" xr:uid="{9FB25C2D-8992-40E6-B34D-1C4444C337BF}"/>
    <cellStyle name="20% - Énfasis4 2 4 2 2 2 5" xfId="8779" xr:uid="{768F2275-8CA2-4131-B8A7-F018C64E779C}"/>
    <cellStyle name="20% - Énfasis4 2 4 2 2 2 5 2" xfId="24221" xr:uid="{1F5BA199-1DF7-48F5-817C-1410A492D7FC}"/>
    <cellStyle name="20% - Énfasis4 2 4 2 2 2 5 2 2" xfId="55105" xr:uid="{59B4E1E4-8F40-42C8-BD04-279AD3EAAC12}"/>
    <cellStyle name="20% - Énfasis4 2 4 2 2 2 5 3" xfId="39663" xr:uid="{051637AE-57FE-423C-8840-3B2114BA6BBF}"/>
    <cellStyle name="20% - Énfasis4 2 4 2 2 2 6" xfId="16500" xr:uid="{AF9CF60C-F568-414E-8DD8-DC372E7D7C26}"/>
    <cellStyle name="20% - Énfasis4 2 4 2 2 2 6 2" xfId="47384" xr:uid="{8AD0C0D1-BF8B-419C-A3B8-38E8ED7B0B57}"/>
    <cellStyle name="20% - Énfasis4 2 4 2 2 2 7" xfId="31942" xr:uid="{054139F1-8030-4CEB-ABB7-A01C282A5E2F}"/>
    <cellStyle name="20% - Énfasis4 2 4 2 2 3" xfId="1540" xr:uid="{1A8E44BF-51EB-4DE5-83B5-8CB8F79733B2}"/>
    <cellStyle name="20% - Énfasis4 2 4 2 2 3 2" xfId="3470" xr:uid="{4D325D9C-8E8E-4F41-A1C3-02192223D2D6}"/>
    <cellStyle name="20% - Énfasis4 2 4 2 2 3 2 2" xfId="7330" xr:uid="{D39C0063-FBAE-4BE4-BBDA-4B9B19B517F5}"/>
    <cellStyle name="20% - Énfasis4 2 4 2 2 3 2 2 2" xfId="15051" xr:uid="{A2A6B5B5-C12D-4D87-8018-E7926B22F235}"/>
    <cellStyle name="20% - Énfasis4 2 4 2 2 3 2 2 2 2" xfId="30493" xr:uid="{D1AB0DCC-6169-4AB5-8CB1-86EFC53AB554}"/>
    <cellStyle name="20% - Énfasis4 2 4 2 2 3 2 2 2 2 2" xfId="61377" xr:uid="{8C6930CF-FFE7-40EB-AD7E-9E54F65FDD6C}"/>
    <cellStyle name="20% - Énfasis4 2 4 2 2 3 2 2 2 3" xfId="45935" xr:uid="{B92D46E1-A60F-4414-AA51-E861CB0779CF}"/>
    <cellStyle name="20% - Énfasis4 2 4 2 2 3 2 2 3" xfId="22772" xr:uid="{B8B4E1E6-3838-4100-9BBF-7141A77A098D}"/>
    <cellStyle name="20% - Énfasis4 2 4 2 2 3 2 2 3 2" xfId="53656" xr:uid="{408BEA1E-1C44-4111-A764-8DA070A4E034}"/>
    <cellStyle name="20% - Énfasis4 2 4 2 2 3 2 2 4" xfId="38214" xr:uid="{0C1B2A35-3424-4D7B-A830-69AB03405DDE}"/>
    <cellStyle name="20% - Énfasis4 2 4 2 2 3 2 3" xfId="11191" xr:uid="{B83A9FA0-0072-41DC-B1B6-FFC26DE9D741}"/>
    <cellStyle name="20% - Énfasis4 2 4 2 2 3 2 3 2" xfId="26633" xr:uid="{0FAAC38B-FDA3-42CD-B98B-681673EF4FDB}"/>
    <cellStyle name="20% - Énfasis4 2 4 2 2 3 2 3 2 2" xfId="57517" xr:uid="{2208D382-99B7-4182-9ACF-465A5713D18E}"/>
    <cellStyle name="20% - Énfasis4 2 4 2 2 3 2 3 3" xfId="42075" xr:uid="{57F9B70D-D111-4678-916D-FF7C77FF969F}"/>
    <cellStyle name="20% - Énfasis4 2 4 2 2 3 2 4" xfId="18912" xr:uid="{2B215EE5-1E9B-494E-B31D-9B25CE9E1106}"/>
    <cellStyle name="20% - Énfasis4 2 4 2 2 3 2 4 2" xfId="49796" xr:uid="{AA855FF2-F173-4E29-A03C-D03CE981FFFA}"/>
    <cellStyle name="20% - Énfasis4 2 4 2 2 3 2 5" xfId="34354" xr:uid="{9635413D-8A82-4C7B-B944-E3AF0F065996}"/>
    <cellStyle name="20% - Énfasis4 2 4 2 2 3 3" xfId="5400" xr:uid="{129DF524-8951-4808-B649-90BED5BC2B35}"/>
    <cellStyle name="20% - Énfasis4 2 4 2 2 3 3 2" xfId="13121" xr:uid="{E22436D6-42E3-4E1A-B270-A0FED2A92111}"/>
    <cellStyle name="20% - Énfasis4 2 4 2 2 3 3 2 2" xfId="28563" xr:uid="{2B5B9745-DCF7-49B6-A6E2-C09853AA64D3}"/>
    <cellStyle name="20% - Énfasis4 2 4 2 2 3 3 2 2 2" xfId="59447" xr:uid="{44D0DB56-89C2-4793-91BE-10D0C34001C2}"/>
    <cellStyle name="20% - Énfasis4 2 4 2 2 3 3 2 3" xfId="44005" xr:uid="{C3C8A46D-3F6F-4491-9386-1CFF78232383}"/>
    <cellStyle name="20% - Énfasis4 2 4 2 2 3 3 3" xfId="20842" xr:uid="{08DA826A-134B-4978-95DF-271E63880DEA}"/>
    <cellStyle name="20% - Énfasis4 2 4 2 2 3 3 3 2" xfId="51726" xr:uid="{B988A97A-7D47-45C3-8198-68ACC9383F91}"/>
    <cellStyle name="20% - Énfasis4 2 4 2 2 3 3 4" xfId="36284" xr:uid="{5BE403DB-D413-46A6-9FB5-F96281EF7E35}"/>
    <cellStyle name="20% - Énfasis4 2 4 2 2 3 4" xfId="9261" xr:uid="{CC7E94EC-7172-4D75-B8FB-F2F25DE1F5E6}"/>
    <cellStyle name="20% - Énfasis4 2 4 2 2 3 4 2" xfId="24703" xr:uid="{1F24B567-6287-4DC1-A5E5-71D0B8422341}"/>
    <cellStyle name="20% - Énfasis4 2 4 2 2 3 4 2 2" xfId="55587" xr:uid="{44033BAE-7C19-4109-A21B-B30ADA066D83}"/>
    <cellStyle name="20% - Énfasis4 2 4 2 2 3 4 3" xfId="40145" xr:uid="{3C3D451F-E399-4355-BB10-6BDDFF4C09AD}"/>
    <cellStyle name="20% - Énfasis4 2 4 2 2 3 5" xfId="16982" xr:uid="{7F9DEED5-EBA1-4D5A-AE1D-68E2606109E2}"/>
    <cellStyle name="20% - Énfasis4 2 4 2 2 3 5 2" xfId="47866" xr:uid="{3ACB5505-5B9E-4807-987F-A2E468A39F47}"/>
    <cellStyle name="20% - Énfasis4 2 4 2 2 3 6" xfId="32424" xr:uid="{34E04A8A-EDB2-43FA-95F3-7391BC65D147}"/>
    <cellStyle name="20% - Énfasis4 2 4 2 2 4" xfId="2505" xr:uid="{DDEE8E8B-595B-40BC-8A00-DF578CE05C04}"/>
    <cellStyle name="20% - Énfasis4 2 4 2 2 4 2" xfId="6365" xr:uid="{B23F9D79-AABE-4783-8DD0-140A7CFAA6EA}"/>
    <cellStyle name="20% - Énfasis4 2 4 2 2 4 2 2" xfId="14086" xr:uid="{AE3E7E06-801A-44CF-B794-8DC2ADDDFCE8}"/>
    <cellStyle name="20% - Énfasis4 2 4 2 2 4 2 2 2" xfId="29528" xr:uid="{4E5D28B2-1584-4EEB-A311-4ABF04E1CA5C}"/>
    <cellStyle name="20% - Énfasis4 2 4 2 2 4 2 2 2 2" xfId="60412" xr:uid="{5857DC2C-D992-42BA-82BE-49A3F9F65E05}"/>
    <cellStyle name="20% - Énfasis4 2 4 2 2 4 2 2 3" xfId="44970" xr:uid="{BF966882-F390-4EE0-A2B7-720BACE446AC}"/>
    <cellStyle name="20% - Énfasis4 2 4 2 2 4 2 3" xfId="21807" xr:uid="{44DE3310-4FDD-453C-87DE-0A48A4BCD104}"/>
    <cellStyle name="20% - Énfasis4 2 4 2 2 4 2 3 2" xfId="52691" xr:uid="{2575F2CB-3163-4319-B412-8A8FE17EF185}"/>
    <cellStyle name="20% - Énfasis4 2 4 2 2 4 2 4" xfId="37249" xr:uid="{8DA18D4F-7B4A-401B-829A-AE6E21BA45F7}"/>
    <cellStyle name="20% - Énfasis4 2 4 2 2 4 3" xfId="10226" xr:uid="{E36603F7-F53C-4B51-B0DB-1435796164CF}"/>
    <cellStyle name="20% - Énfasis4 2 4 2 2 4 3 2" xfId="25668" xr:uid="{B7CC4EC2-4871-4C28-B5EA-3C2A00FFBB98}"/>
    <cellStyle name="20% - Énfasis4 2 4 2 2 4 3 2 2" xfId="56552" xr:uid="{ED83BE02-49FB-4CEB-B9B8-185288E19D50}"/>
    <cellStyle name="20% - Énfasis4 2 4 2 2 4 3 3" xfId="41110" xr:uid="{EC0262F7-1BB7-4AA2-B8A6-BCE3369D7E26}"/>
    <cellStyle name="20% - Énfasis4 2 4 2 2 4 4" xfId="17947" xr:uid="{B7AEB73C-E450-4298-A987-09E8467CFC4D}"/>
    <cellStyle name="20% - Énfasis4 2 4 2 2 4 4 2" xfId="48831" xr:uid="{EF3C2E15-6F3C-4B99-9C9B-0D6F4E0A3441}"/>
    <cellStyle name="20% - Énfasis4 2 4 2 2 4 5" xfId="33389" xr:uid="{F3D7B74A-9525-4D55-8CC6-4EA6E5CB1299}"/>
    <cellStyle name="20% - Énfasis4 2 4 2 2 5" xfId="4435" xr:uid="{7A90F1E5-67AE-4F9A-A20E-8D85D16F9571}"/>
    <cellStyle name="20% - Énfasis4 2 4 2 2 5 2" xfId="12156" xr:uid="{0489DBFB-4E98-4221-BFE7-6FD4F8A869C6}"/>
    <cellStyle name="20% - Énfasis4 2 4 2 2 5 2 2" xfId="27598" xr:uid="{90CD4619-DC97-42B8-83DD-BBFA73407484}"/>
    <cellStyle name="20% - Énfasis4 2 4 2 2 5 2 2 2" xfId="58482" xr:uid="{67A5425D-BBB0-4961-A00F-9F5E21D05834}"/>
    <cellStyle name="20% - Énfasis4 2 4 2 2 5 2 3" xfId="43040" xr:uid="{5B9928C7-956A-4871-84D8-7D0C6DB752E6}"/>
    <cellStyle name="20% - Énfasis4 2 4 2 2 5 3" xfId="19877" xr:uid="{45CA69A1-A20C-4671-8852-97C7343820DC}"/>
    <cellStyle name="20% - Énfasis4 2 4 2 2 5 3 2" xfId="50761" xr:uid="{7B1EBB1D-A011-4B34-B266-207735DEC599}"/>
    <cellStyle name="20% - Énfasis4 2 4 2 2 5 4" xfId="35319" xr:uid="{6B672ACC-1A88-4D4B-9A2F-AD9BC545B82A}"/>
    <cellStyle name="20% - Énfasis4 2 4 2 2 6" xfId="8296" xr:uid="{5127454E-1D7D-44F4-8429-631E1FA83453}"/>
    <cellStyle name="20% - Énfasis4 2 4 2 2 6 2" xfId="23738" xr:uid="{054187C9-39D9-4046-9623-8DA1B8CE4396}"/>
    <cellStyle name="20% - Énfasis4 2 4 2 2 6 2 2" xfId="54622" xr:uid="{644D78EF-331D-4D4A-AC00-C99B86359267}"/>
    <cellStyle name="20% - Énfasis4 2 4 2 2 6 3" xfId="39180" xr:uid="{B1DD7B06-D609-4227-BFE2-B26AB44FFBD8}"/>
    <cellStyle name="20% - Énfasis4 2 4 2 2 7" xfId="16017" xr:uid="{59B1AE2A-8AD7-455D-972D-84BDDD1F3213}"/>
    <cellStyle name="20% - Énfasis4 2 4 2 2 7 2" xfId="46901" xr:uid="{2A5FC92C-6307-4905-95C9-EDA214B197A3}"/>
    <cellStyle name="20% - Énfasis4 2 4 2 2 8" xfId="31459" xr:uid="{63A51B95-5967-4307-A11F-27973091A4F3}"/>
    <cellStyle name="20% - Énfasis4 2 4 2 3" xfId="817" xr:uid="{353BC92B-EE32-45ED-B898-E0ED7C5A7316}"/>
    <cellStyle name="20% - Énfasis4 2 4 2 3 2" xfId="1782" xr:uid="{CEF892E7-251A-4A87-ABCD-BD4209572DA3}"/>
    <cellStyle name="20% - Énfasis4 2 4 2 3 2 2" xfId="3712" xr:uid="{A0C2AB8B-8155-427F-A89E-DF6AE57D19C8}"/>
    <cellStyle name="20% - Énfasis4 2 4 2 3 2 2 2" xfId="7572" xr:uid="{B6CFE349-845D-45A6-88E0-89C8E178FB4F}"/>
    <cellStyle name="20% - Énfasis4 2 4 2 3 2 2 2 2" xfId="15293" xr:uid="{5BFFDBD8-AF98-4D86-8CBF-653748E138B7}"/>
    <cellStyle name="20% - Énfasis4 2 4 2 3 2 2 2 2 2" xfId="30735" xr:uid="{6D4BE95C-563B-4F18-A6A2-FCCBB9A37922}"/>
    <cellStyle name="20% - Énfasis4 2 4 2 3 2 2 2 2 2 2" xfId="61619" xr:uid="{294FDDE2-4D2C-49CB-860B-8EF568470A96}"/>
    <cellStyle name="20% - Énfasis4 2 4 2 3 2 2 2 2 3" xfId="46177" xr:uid="{8EED3B27-0C6C-4D80-9BB8-08FEAC102DFD}"/>
    <cellStyle name="20% - Énfasis4 2 4 2 3 2 2 2 3" xfId="23014" xr:uid="{47165556-934F-472D-97CD-56AC2F344873}"/>
    <cellStyle name="20% - Énfasis4 2 4 2 3 2 2 2 3 2" xfId="53898" xr:uid="{473E4A3C-EF3C-4BBE-803D-4EA7BE58D97E}"/>
    <cellStyle name="20% - Énfasis4 2 4 2 3 2 2 2 4" xfId="38456" xr:uid="{F0AB1410-BCE0-4451-8D44-183967C321D2}"/>
    <cellStyle name="20% - Énfasis4 2 4 2 3 2 2 3" xfId="11433" xr:uid="{DA4E841E-B65B-469A-BC4A-556C16E2FFFA}"/>
    <cellStyle name="20% - Énfasis4 2 4 2 3 2 2 3 2" xfId="26875" xr:uid="{64AB55BD-4A49-44D3-8F56-D1D0F45AD829}"/>
    <cellStyle name="20% - Énfasis4 2 4 2 3 2 2 3 2 2" xfId="57759" xr:uid="{D108602C-729C-4E92-8701-AC0C2A55487B}"/>
    <cellStyle name="20% - Énfasis4 2 4 2 3 2 2 3 3" xfId="42317" xr:uid="{682355BD-C7EA-49E3-ADAB-71CE931EA83B}"/>
    <cellStyle name="20% - Énfasis4 2 4 2 3 2 2 4" xfId="19154" xr:uid="{E3C4268D-A1AD-45CB-8758-80F636FCEF3B}"/>
    <cellStyle name="20% - Énfasis4 2 4 2 3 2 2 4 2" xfId="50038" xr:uid="{C803E3A2-F822-47B5-918F-5D9F4F86CD70}"/>
    <cellStyle name="20% - Énfasis4 2 4 2 3 2 2 5" xfId="34596" xr:uid="{23598FF2-6C2D-47D0-AEF9-F8508BE2EDA0}"/>
    <cellStyle name="20% - Énfasis4 2 4 2 3 2 3" xfId="5642" xr:uid="{620E471A-EC15-45AF-94FB-0320467302E2}"/>
    <cellStyle name="20% - Énfasis4 2 4 2 3 2 3 2" xfId="13363" xr:uid="{73832667-ED5F-468C-879F-ABF59EB3BD94}"/>
    <cellStyle name="20% - Énfasis4 2 4 2 3 2 3 2 2" xfId="28805" xr:uid="{A5DB1307-FA79-4427-8779-AF8AD42825E5}"/>
    <cellStyle name="20% - Énfasis4 2 4 2 3 2 3 2 2 2" xfId="59689" xr:uid="{4F6707CE-E79F-4745-A09F-4B7995E3132A}"/>
    <cellStyle name="20% - Énfasis4 2 4 2 3 2 3 2 3" xfId="44247" xr:uid="{D4BDC82D-B79D-4C7F-96FC-FBB8F7BF2ABE}"/>
    <cellStyle name="20% - Énfasis4 2 4 2 3 2 3 3" xfId="21084" xr:uid="{8B29FD88-1926-4418-9741-651B446CA3C5}"/>
    <cellStyle name="20% - Énfasis4 2 4 2 3 2 3 3 2" xfId="51968" xr:uid="{06E3989D-32AB-49E7-B5E8-42C0CE5ACA13}"/>
    <cellStyle name="20% - Énfasis4 2 4 2 3 2 3 4" xfId="36526" xr:uid="{FA7EF00A-24FB-4652-AA00-D165CB4D49A3}"/>
    <cellStyle name="20% - Énfasis4 2 4 2 3 2 4" xfId="9503" xr:uid="{F64908E8-CD7E-4EC4-970B-2B920EFE7400}"/>
    <cellStyle name="20% - Énfasis4 2 4 2 3 2 4 2" xfId="24945" xr:uid="{B428722F-6D29-4032-A4B4-789AB9C5EA75}"/>
    <cellStyle name="20% - Énfasis4 2 4 2 3 2 4 2 2" xfId="55829" xr:uid="{DB6B4267-D264-4799-B879-495415A639B2}"/>
    <cellStyle name="20% - Énfasis4 2 4 2 3 2 4 3" xfId="40387" xr:uid="{3D6E2072-D4B4-47DA-BFED-A1EC183BA1FC}"/>
    <cellStyle name="20% - Énfasis4 2 4 2 3 2 5" xfId="17224" xr:uid="{05204E55-CDD8-400C-8BD0-34005EBD36B5}"/>
    <cellStyle name="20% - Énfasis4 2 4 2 3 2 5 2" xfId="48108" xr:uid="{21E3CEFA-0687-4CE2-9C60-1521AC997E9E}"/>
    <cellStyle name="20% - Énfasis4 2 4 2 3 2 6" xfId="32666" xr:uid="{891A2E0F-10DB-4411-8393-6B12B406E0A6}"/>
    <cellStyle name="20% - Énfasis4 2 4 2 3 3" xfId="2747" xr:uid="{0B4D50B8-FB70-4F33-824F-064D6BAB8239}"/>
    <cellStyle name="20% - Énfasis4 2 4 2 3 3 2" xfId="6607" xr:uid="{E0EF086A-FB4E-4590-8556-06F33460EED1}"/>
    <cellStyle name="20% - Énfasis4 2 4 2 3 3 2 2" xfId="14328" xr:uid="{427F9DCC-2A18-4F65-9BA2-617F767F1471}"/>
    <cellStyle name="20% - Énfasis4 2 4 2 3 3 2 2 2" xfId="29770" xr:uid="{24BAD1B4-797F-4E75-8FB0-87D1515D6FFA}"/>
    <cellStyle name="20% - Énfasis4 2 4 2 3 3 2 2 2 2" xfId="60654" xr:uid="{181CB35A-3BAF-4F25-8F37-4683314466A6}"/>
    <cellStyle name="20% - Énfasis4 2 4 2 3 3 2 2 3" xfId="45212" xr:uid="{4A3AD085-FC31-493C-95AF-D3DFDCDA4437}"/>
    <cellStyle name="20% - Énfasis4 2 4 2 3 3 2 3" xfId="22049" xr:uid="{42748300-636E-4EFB-9CBB-5C4202B8CE51}"/>
    <cellStyle name="20% - Énfasis4 2 4 2 3 3 2 3 2" xfId="52933" xr:uid="{3C69790D-9A79-43FA-91AC-920AEAA9A04D}"/>
    <cellStyle name="20% - Énfasis4 2 4 2 3 3 2 4" xfId="37491" xr:uid="{EF7F6B62-C5E9-4719-B0CE-86FB56FEE8E9}"/>
    <cellStyle name="20% - Énfasis4 2 4 2 3 3 3" xfId="10468" xr:uid="{24177E4D-BF5D-4B36-AE90-F1DED3542824}"/>
    <cellStyle name="20% - Énfasis4 2 4 2 3 3 3 2" xfId="25910" xr:uid="{F3C5908B-85B9-4A96-84B2-B19C961461E2}"/>
    <cellStyle name="20% - Énfasis4 2 4 2 3 3 3 2 2" xfId="56794" xr:uid="{88DCD354-8681-461C-BA60-9F34682F6F77}"/>
    <cellStyle name="20% - Énfasis4 2 4 2 3 3 3 3" xfId="41352" xr:uid="{06E5730D-F3B3-4148-A9C7-9B0EE041FBE4}"/>
    <cellStyle name="20% - Énfasis4 2 4 2 3 3 4" xfId="18189" xr:uid="{D3712389-4B5C-4B9E-96D1-BBF878B0553E}"/>
    <cellStyle name="20% - Énfasis4 2 4 2 3 3 4 2" xfId="49073" xr:uid="{CF2D3921-3DA4-4A2A-B3AA-BDB0EDB80FC9}"/>
    <cellStyle name="20% - Énfasis4 2 4 2 3 3 5" xfId="33631" xr:uid="{79E3D193-9D6E-4173-983F-70DD1C0385F6}"/>
    <cellStyle name="20% - Énfasis4 2 4 2 3 4" xfId="4677" xr:uid="{EDEA8DB2-4CE1-45C4-8C2A-302E246AF51D}"/>
    <cellStyle name="20% - Énfasis4 2 4 2 3 4 2" xfId="12398" xr:uid="{D7F1B43D-AA6D-43E9-AEA5-15BCDB4780BB}"/>
    <cellStyle name="20% - Énfasis4 2 4 2 3 4 2 2" xfId="27840" xr:uid="{111C7653-44DD-447C-B652-651F14895236}"/>
    <cellStyle name="20% - Énfasis4 2 4 2 3 4 2 2 2" xfId="58724" xr:uid="{D2BF614C-AF75-4E20-AD64-F7DA61F096FB}"/>
    <cellStyle name="20% - Énfasis4 2 4 2 3 4 2 3" xfId="43282" xr:uid="{7542E981-BA0E-441A-98CD-90C5B890AD94}"/>
    <cellStyle name="20% - Énfasis4 2 4 2 3 4 3" xfId="20119" xr:uid="{E3AA02E7-0FB7-436D-A4C6-8FA2D0ECE57C}"/>
    <cellStyle name="20% - Énfasis4 2 4 2 3 4 3 2" xfId="51003" xr:uid="{27CEEAFE-9B2E-4844-9019-157C4182A424}"/>
    <cellStyle name="20% - Énfasis4 2 4 2 3 4 4" xfId="35561" xr:uid="{0172BA7C-5175-45A0-9677-65A865F4179C}"/>
    <cellStyle name="20% - Énfasis4 2 4 2 3 5" xfId="8538" xr:uid="{87A9CA7A-B21D-4BCC-BDD8-5931B3488667}"/>
    <cellStyle name="20% - Énfasis4 2 4 2 3 5 2" xfId="23980" xr:uid="{A038CA60-8303-469C-ADEE-E5E3DB172146}"/>
    <cellStyle name="20% - Énfasis4 2 4 2 3 5 2 2" xfId="54864" xr:uid="{D88C3DF5-5080-4ABB-B8E5-0CA8A213036B}"/>
    <cellStyle name="20% - Énfasis4 2 4 2 3 5 3" xfId="39422" xr:uid="{05C19E03-875E-4479-9BF4-57C4319556E2}"/>
    <cellStyle name="20% - Énfasis4 2 4 2 3 6" xfId="16259" xr:uid="{A361CB2C-B42A-41A9-8CC7-FC65DC53A559}"/>
    <cellStyle name="20% - Énfasis4 2 4 2 3 6 2" xfId="47143" xr:uid="{4C4858B8-6180-4165-884A-10DFC6CF55B8}"/>
    <cellStyle name="20% - Énfasis4 2 4 2 3 7" xfId="31701" xr:uid="{7B66EFA7-9B50-47A8-8536-286B0DA57303}"/>
    <cellStyle name="20% - Énfasis4 2 4 2 4" xfId="1299" xr:uid="{4771C3FC-8FF3-4BA1-98C4-9D5CCA23C712}"/>
    <cellStyle name="20% - Énfasis4 2 4 2 4 2" xfId="3229" xr:uid="{B51EFD99-4693-43C5-9F9D-D061CB48A5B6}"/>
    <cellStyle name="20% - Énfasis4 2 4 2 4 2 2" xfId="7089" xr:uid="{4925A71D-EA8C-40E4-A9D4-9A7D680EC931}"/>
    <cellStyle name="20% - Énfasis4 2 4 2 4 2 2 2" xfId="14810" xr:uid="{217E59E6-D39B-4E0B-BAE6-1D7C571DC301}"/>
    <cellStyle name="20% - Énfasis4 2 4 2 4 2 2 2 2" xfId="30252" xr:uid="{6F3A05DF-84FC-4E3D-B487-95A271B78F5F}"/>
    <cellStyle name="20% - Énfasis4 2 4 2 4 2 2 2 2 2" xfId="61136" xr:uid="{265BA916-540D-4A80-9DFA-F8AC036E5D77}"/>
    <cellStyle name="20% - Énfasis4 2 4 2 4 2 2 2 3" xfId="45694" xr:uid="{1B2BA416-1E9F-4B3B-BDA4-666841C1C31B}"/>
    <cellStyle name="20% - Énfasis4 2 4 2 4 2 2 3" xfId="22531" xr:uid="{945A1FA2-CE08-4E76-BCC8-4C3D00EB8488}"/>
    <cellStyle name="20% - Énfasis4 2 4 2 4 2 2 3 2" xfId="53415" xr:uid="{580047E6-2B65-4D8D-BA46-DD89D6697EF2}"/>
    <cellStyle name="20% - Énfasis4 2 4 2 4 2 2 4" xfId="37973" xr:uid="{313E9E80-415D-4364-ABB2-F5E36FFD520B}"/>
    <cellStyle name="20% - Énfasis4 2 4 2 4 2 3" xfId="10950" xr:uid="{2D683DFD-234E-4C66-BEB7-81A0CECE1ECB}"/>
    <cellStyle name="20% - Énfasis4 2 4 2 4 2 3 2" xfId="26392" xr:uid="{C725B4E0-C611-41BE-996C-0E264D354FF5}"/>
    <cellStyle name="20% - Énfasis4 2 4 2 4 2 3 2 2" xfId="57276" xr:uid="{D69E5E7F-3C59-4B33-BC3F-23FB252C7197}"/>
    <cellStyle name="20% - Énfasis4 2 4 2 4 2 3 3" xfId="41834" xr:uid="{C0F68A8C-36EE-440C-9BBE-FA77761423C3}"/>
    <cellStyle name="20% - Énfasis4 2 4 2 4 2 4" xfId="18671" xr:uid="{FA5D895D-A56B-4F0F-B6B8-B092BA39414C}"/>
    <cellStyle name="20% - Énfasis4 2 4 2 4 2 4 2" xfId="49555" xr:uid="{62FFEE53-9812-4E40-9E55-FC1FD9B22910}"/>
    <cellStyle name="20% - Énfasis4 2 4 2 4 2 5" xfId="34113" xr:uid="{814C2AEE-409E-49BF-B40F-522A6D8EE24D}"/>
    <cellStyle name="20% - Énfasis4 2 4 2 4 3" xfId="5159" xr:uid="{364A7FC9-74AA-4984-88F1-5477968ADEC6}"/>
    <cellStyle name="20% - Énfasis4 2 4 2 4 3 2" xfId="12880" xr:uid="{9DDFEDEA-DE2C-41EC-B549-2EDC9C8AA3C2}"/>
    <cellStyle name="20% - Énfasis4 2 4 2 4 3 2 2" xfId="28322" xr:uid="{11A9229E-B28E-448A-92E0-340F084234D0}"/>
    <cellStyle name="20% - Énfasis4 2 4 2 4 3 2 2 2" xfId="59206" xr:uid="{2194F7B7-F335-4254-9B96-ED0E6BB91392}"/>
    <cellStyle name="20% - Énfasis4 2 4 2 4 3 2 3" xfId="43764" xr:uid="{A368D546-8D49-4768-9EF0-DAD63E487DE9}"/>
    <cellStyle name="20% - Énfasis4 2 4 2 4 3 3" xfId="20601" xr:uid="{1EE7D687-7C3E-4C85-BFC6-D97DD78419BD}"/>
    <cellStyle name="20% - Énfasis4 2 4 2 4 3 3 2" xfId="51485" xr:uid="{95E2BE5F-970E-4377-9134-53B8AF3B5F0E}"/>
    <cellStyle name="20% - Énfasis4 2 4 2 4 3 4" xfId="36043" xr:uid="{D07FBB58-E5AB-4551-BEB9-1419D4A6E497}"/>
    <cellStyle name="20% - Énfasis4 2 4 2 4 4" xfId="9020" xr:uid="{5BAB1E80-293F-4E2B-96BF-3DDC4018030C}"/>
    <cellStyle name="20% - Énfasis4 2 4 2 4 4 2" xfId="24462" xr:uid="{A273D7A9-00E8-447D-94C5-5D2B454F339F}"/>
    <cellStyle name="20% - Énfasis4 2 4 2 4 4 2 2" xfId="55346" xr:uid="{03D35D21-88C9-4EF7-8F29-4E31C3B38369}"/>
    <cellStyle name="20% - Énfasis4 2 4 2 4 4 3" xfId="39904" xr:uid="{0CD0200A-4490-4255-8429-06C99089608E}"/>
    <cellStyle name="20% - Énfasis4 2 4 2 4 5" xfId="16741" xr:uid="{BD450F63-6DC0-4A7B-A2B1-204278FC132A}"/>
    <cellStyle name="20% - Énfasis4 2 4 2 4 5 2" xfId="47625" xr:uid="{DB92DC6E-F30C-4C2A-B0DB-8F19E67C7B1D}"/>
    <cellStyle name="20% - Énfasis4 2 4 2 4 6" xfId="32183" xr:uid="{DBC54C00-9260-434D-BC18-36FCC0AC3470}"/>
    <cellStyle name="20% - Énfasis4 2 4 2 5" xfId="2264" xr:uid="{7D9BCE32-CD3A-4F33-934F-7A7A640A4AC9}"/>
    <cellStyle name="20% - Énfasis4 2 4 2 5 2" xfId="6124" xr:uid="{B131B9FC-4C56-4679-9A21-83FEB23CE09F}"/>
    <cellStyle name="20% - Énfasis4 2 4 2 5 2 2" xfId="13845" xr:uid="{F58A144E-B930-4A3F-8920-78B0A8AF412F}"/>
    <cellStyle name="20% - Énfasis4 2 4 2 5 2 2 2" xfId="29287" xr:uid="{A1AE1955-EA6B-4B34-9589-68668C4482C2}"/>
    <cellStyle name="20% - Énfasis4 2 4 2 5 2 2 2 2" xfId="60171" xr:uid="{F2C5A938-E8AA-4CB6-957F-9318096A6C69}"/>
    <cellStyle name="20% - Énfasis4 2 4 2 5 2 2 3" xfId="44729" xr:uid="{01E8A547-5B50-4B1F-9961-09B30534302B}"/>
    <cellStyle name="20% - Énfasis4 2 4 2 5 2 3" xfId="21566" xr:uid="{47A797D5-9383-4E85-8784-A5A7B96B16A0}"/>
    <cellStyle name="20% - Énfasis4 2 4 2 5 2 3 2" xfId="52450" xr:uid="{6013EC75-4DBC-4D43-BDEF-449D46261C80}"/>
    <cellStyle name="20% - Énfasis4 2 4 2 5 2 4" xfId="37008" xr:uid="{DF2E608C-CD74-4DF9-9A85-CC5DE94E6D24}"/>
    <cellStyle name="20% - Énfasis4 2 4 2 5 3" xfId="9985" xr:uid="{2235ED2A-9B1B-4BC7-8EF3-82FBAB15C744}"/>
    <cellStyle name="20% - Énfasis4 2 4 2 5 3 2" xfId="25427" xr:uid="{8134206A-1E69-49CE-A3BE-C52D452E09F5}"/>
    <cellStyle name="20% - Énfasis4 2 4 2 5 3 2 2" xfId="56311" xr:uid="{5BFBC57E-41EC-45A4-827F-07B68831C542}"/>
    <cellStyle name="20% - Énfasis4 2 4 2 5 3 3" xfId="40869" xr:uid="{1AB7E419-470F-4F94-AD91-35B89C5F1244}"/>
    <cellStyle name="20% - Énfasis4 2 4 2 5 4" xfId="17706" xr:uid="{70AB8A33-B6D5-4218-B26A-0CF65F58557C}"/>
    <cellStyle name="20% - Énfasis4 2 4 2 5 4 2" xfId="48590" xr:uid="{1ACCD434-FDC7-4A39-861F-BDB41FA7599E}"/>
    <cellStyle name="20% - Énfasis4 2 4 2 5 5" xfId="33148" xr:uid="{6160D790-FC7B-4117-8273-B7E50E70265E}"/>
    <cellStyle name="20% - Énfasis4 2 4 2 6" xfId="4194" xr:uid="{C034E5B2-EC88-4BD3-8FB6-1F0F8E8E8C8F}"/>
    <cellStyle name="20% - Énfasis4 2 4 2 6 2" xfId="11915" xr:uid="{EE644471-28BC-4CB2-8C70-1DC031BECFE1}"/>
    <cellStyle name="20% - Énfasis4 2 4 2 6 2 2" xfId="27357" xr:uid="{711C328B-F67E-4F13-BA37-ACB5584F7BC4}"/>
    <cellStyle name="20% - Énfasis4 2 4 2 6 2 2 2" xfId="58241" xr:uid="{2D0208D3-EFD4-491C-B186-3585A29C522D}"/>
    <cellStyle name="20% - Énfasis4 2 4 2 6 2 3" xfId="42799" xr:uid="{7F5F8795-10F1-4194-8263-0ABDCCA0ED4A}"/>
    <cellStyle name="20% - Énfasis4 2 4 2 6 3" xfId="19636" xr:uid="{382A4E37-8BA6-42FC-9A9C-C57BC7D8796E}"/>
    <cellStyle name="20% - Énfasis4 2 4 2 6 3 2" xfId="50520" xr:uid="{7C3EB6E7-5AFD-4CDC-9F5A-5AFA07D73E7A}"/>
    <cellStyle name="20% - Énfasis4 2 4 2 6 4" xfId="35078" xr:uid="{1B0C1154-0E39-4305-A449-F169BA750723}"/>
    <cellStyle name="20% - Énfasis4 2 4 2 7" xfId="8055" xr:uid="{99E73DAA-8016-41FC-B4BA-54C34C7992CF}"/>
    <cellStyle name="20% - Énfasis4 2 4 2 7 2" xfId="23497" xr:uid="{46AC12EC-48F4-4A7D-A476-ADC767CB3709}"/>
    <cellStyle name="20% - Énfasis4 2 4 2 7 2 2" xfId="54381" xr:uid="{26C905FD-D9A8-4DE2-BE16-3ECABF665B67}"/>
    <cellStyle name="20% - Énfasis4 2 4 2 7 3" xfId="38939" xr:uid="{601FD25B-D9F3-4500-B53D-91930712CAD7}"/>
    <cellStyle name="20% - Énfasis4 2 4 2 8" xfId="15776" xr:uid="{C7279D8D-74F2-4A03-BF7B-72A26B3040A1}"/>
    <cellStyle name="20% - Énfasis4 2 4 2 8 2" xfId="46660" xr:uid="{62C98410-783E-4E4F-A043-3C960988A898}"/>
    <cellStyle name="20% - Énfasis4 2 4 2 9" xfId="31218" xr:uid="{C23B6E75-73E2-49F7-A193-AD371815BB26}"/>
    <cellStyle name="20% - Énfasis4 2 4 3" xfId="394" xr:uid="{3D058349-0E85-4732-A915-A9176AD102ED}"/>
    <cellStyle name="20% - Énfasis4 2 4 3 2" xfId="878" xr:uid="{44D6A546-E6C6-4FF3-88E9-2A3D4B5A8ECA}"/>
    <cellStyle name="20% - Énfasis4 2 4 3 2 2" xfId="1843" xr:uid="{3ADDDB47-3801-4C9F-9DD5-EA12A06F0FBF}"/>
    <cellStyle name="20% - Énfasis4 2 4 3 2 2 2" xfId="3773" xr:uid="{1EA690D0-FD39-4E18-B576-0F0F14F7A886}"/>
    <cellStyle name="20% - Énfasis4 2 4 3 2 2 2 2" xfId="7633" xr:uid="{0419F4E4-9859-43F1-9898-894A62E8259A}"/>
    <cellStyle name="20% - Énfasis4 2 4 3 2 2 2 2 2" xfId="15354" xr:uid="{632D13AC-C55A-42A4-B453-03C5DAF02B32}"/>
    <cellStyle name="20% - Énfasis4 2 4 3 2 2 2 2 2 2" xfId="30796" xr:uid="{66749010-9A77-4B12-B475-5C4E9EE81AC4}"/>
    <cellStyle name="20% - Énfasis4 2 4 3 2 2 2 2 2 2 2" xfId="61680" xr:uid="{E71928AE-E352-4DD5-B878-A95CB6506A6E}"/>
    <cellStyle name="20% - Énfasis4 2 4 3 2 2 2 2 2 3" xfId="46238" xr:uid="{D6506F71-4B10-417B-A271-BFFFC2CBFBC6}"/>
    <cellStyle name="20% - Énfasis4 2 4 3 2 2 2 2 3" xfId="23075" xr:uid="{2EC98C6F-FB7E-4907-8148-A79AC110C57C}"/>
    <cellStyle name="20% - Énfasis4 2 4 3 2 2 2 2 3 2" xfId="53959" xr:uid="{316C5B68-BA7C-4DAC-8BB3-1BD0AAFB916E}"/>
    <cellStyle name="20% - Énfasis4 2 4 3 2 2 2 2 4" xfId="38517" xr:uid="{1E0099B6-201F-4948-8640-2679549C26C6}"/>
    <cellStyle name="20% - Énfasis4 2 4 3 2 2 2 3" xfId="11494" xr:uid="{1A8A6478-F351-4F31-A179-C1398C7AA3EC}"/>
    <cellStyle name="20% - Énfasis4 2 4 3 2 2 2 3 2" xfId="26936" xr:uid="{DA40BEBB-1E18-4784-9AF6-E1790D36A194}"/>
    <cellStyle name="20% - Énfasis4 2 4 3 2 2 2 3 2 2" xfId="57820" xr:uid="{0F27E19E-CA5C-4E6A-8DCD-D69873659127}"/>
    <cellStyle name="20% - Énfasis4 2 4 3 2 2 2 3 3" xfId="42378" xr:uid="{EDC94F15-4807-4459-8FB3-6C255B5FA3BE}"/>
    <cellStyle name="20% - Énfasis4 2 4 3 2 2 2 4" xfId="19215" xr:uid="{9C74F734-4422-49D1-A60A-0608479AE52C}"/>
    <cellStyle name="20% - Énfasis4 2 4 3 2 2 2 4 2" xfId="50099" xr:uid="{11416A83-E687-4E40-9AA8-DF7C5A8ED2C5}"/>
    <cellStyle name="20% - Énfasis4 2 4 3 2 2 2 5" xfId="34657" xr:uid="{F9BB7390-A7CA-4472-B473-C0E633057955}"/>
    <cellStyle name="20% - Énfasis4 2 4 3 2 2 3" xfId="5703" xr:uid="{3B3922B6-9A1C-4EAC-859A-3D4AC46F4DFD}"/>
    <cellStyle name="20% - Énfasis4 2 4 3 2 2 3 2" xfId="13424" xr:uid="{1B2E0AF8-FCB6-4C4B-98DB-FF04BAB48C5C}"/>
    <cellStyle name="20% - Énfasis4 2 4 3 2 2 3 2 2" xfId="28866" xr:uid="{5F7A8C64-F675-40DB-9377-DE2A0898C4AC}"/>
    <cellStyle name="20% - Énfasis4 2 4 3 2 2 3 2 2 2" xfId="59750" xr:uid="{75F4101E-B275-4C7D-8039-318A00FA03BE}"/>
    <cellStyle name="20% - Énfasis4 2 4 3 2 2 3 2 3" xfId="44308" xr:uid="{CA1F0B4C-ECE5-4541-9511-C2AF7D1F4E84}"/>
    <cellStyle name="20% - Énfasis4 2 4 3 2 2 3 3" xfId="21145" xr:uid="{72626EC4-0497-41ED-82AA-867FBA4D2D9D}"/>
    <cellStyle name="20% - Énfasis4 2 4 3 2 2 3 3 2" xfId="52029" xr:uid="{8A1FC195-F29F-4446-8331-B4935D8A5A68}"/>
    <cellStyle name="20% - Énfasis4 2 4 3 2 2 3 4" xfId="36587" xr:uid="{7F54C605-F718-420F-83E2-49EE792BBD21}"/>
    <cellStyle name="20% - Énfasis4 2 4 3 2 2 4" xfId="9564" xr:uid="{A3ECB406-4E8D-47F7-8095-06DF51B44B9F}"/>
    <cellStyle name="20% - Énfasis4 2 4 3 2 2 4 2" xfId="25006" xr:uid="{FD7E7FDF-75FC-4C8B-8A47-FB4591EB0FD1}"/>
    <cellStyle name="20% - Énfasis4 2 4 3 2 2 4 2 2" xfId="55890" xr:uid="{42FE399A-8F3E-473A-9B7D-3F066E326E93}"/>
    <cellStyle name="20% - Énfasis4 2 4 3 2 2 4 3" xfId="40448" xr:uid="{722CF7F9-A283-40A2-922F-6F765FCFD348}"/>
    <cellStyle name="20% - Énfasis4 2 4 3 2 2 5" xfId="17285" xr:uid="{7D18CBD9-FA2A-4AE9-8DEF-0B83126B2F38}"/>
    <cellStyle name="20% - Énfasis4 2 4 3 2 2 5 2" xfId="48169" xr:uid="{591FC14D-0A1D-4B63-B16E-62FED85F351D}"/>
    <cellStyle name="20% - Énfasis4 2 4 3 2 2 6" xfId="32727" xr:uid="{D643C2CB-178F-493B-95D0-4E4710B97B87}"/>
    <cellStyle name="20% - Énfasis4 2 4 3 2 3" xfId="2808" xr:uid="{032146D9-2499-4074-8C37-4701478FEC98}"/>
    <cellStyle name="20% - Énfasis4 2 4 3 2 3 2" xfId="6668" xr:uid="{6DCF0684-B4E1-4481-9BFA-2772C40E056F}"/>
    <cellStyle name="20% - Énfasis4 2 4 3 2 3 2 2" xfId="14389" xr:uid="{D41B8ABE-4BE0-4CE5-A865-697578C657E8}"/>
    <cellStyle name="20% - Énfasis4 2 4 3 2 3 2 2 2" xfId="29831" xr:uid="{978AC322-A049-4FEE-A2E2-18C73D1CEE32}"/>
    <cellStyle name="20% - Énfasis4 2 4 3 2 3 2 2 2 2" xfId="60715" xr:uid="{6C88DCA2-166D-43FF-9859-CA7CE3DB9927}"/>
    <cellStyle name="20% - Énfasis4 2 4 3 2 3 2 2 3" xfId="45273" xr:uid="{C0805E00-96F2-4046-B0D7-F04AA15A98D6}"/>
    <cellStyle name="20% - Énfasis4 2 4 3 2 3 2 3" xfId="22110" xr:uid="{3F2D5498-DCC5-4150-92D0-B36EBD76A5FB}"/>
    <cellStyle name="20% - Énfasis4 2 4 3 2 3 2 3 2" xfId="52994" xr:uid="{B220FF8D-CD42-4CFE-84BA-DED01BBE191F}"/>
    <cellStyle name="20% - Énfasis4 2 4 3 2 3 2 4" xfId="37552" xr:uid="{AC2A018D-DBCB-4917-B820-C9D60766EBBB}"/>
    <cellStyle name="20% - Énfasis4 2 4 3 2 3 3" xfId="10529" xr:uid="{55094161-E0C2-46D7-B70F-61EBE22DE1D7}"/>
    <cellStyle name="20% - Énfasis4 2 4 3 2 3 3 2" xfId="25971" xr:uid="{BCF90D0E-41AF-446B-8DAA-48FFD7EEE33D}"/>
    <cellStyle name="20% - Énfasis4 2 4 3 2 3 3 2 2" xfId="56855" xr:uid="{D7BAAC93-A82C-4E13-B31F-AE821849F2CD}"/>
    <cellStyle name="20% - Énfasis4 2 4 3 2 3 3 3" xfId="41413" xr:uid="{C9EFDBBE-8389-4375-BEC8-B0A51546A69B}"/>
    <cellStyle name="20% - Énfasis4 2 4 3 2 3 4" xfId="18250" xr:uid="{73F588F6-BCCD-422C-8EAE-A803E77514D9}"/>
    <cellStyle name="20% - Énfasis4 2 4 3 2 3 4 2" xfId="49134" xr:uid="{7D1A6EBA-C962-42F6-8FA0-A860B001A063}"/>
    <cellStyle name="20% - Énfasis4 2 4 3 2 3 5" xfId="33692" xr:uid="{2EFF1BCE-99EE-47B6-8FF9-D28A0964F2C8}"/>
    <cellStyle name="20% - Énfasis4 2 4 3 2 4" xfId="4738" xr:uid="{2C648A53-0D18-4F26-B39D-33B45EF67AC4}"/>
    <cellStyle name="20% - Énfasis4 2 4 3 2 4 2" xfId="12459" xr:uid="{D63814FB-B483-4872-B819-1EE6E98EB333}"/>
    <cellStyle name="20% - Énfasis4 2 4 3 2 4 2 2" xfId="27901" xr:uid="{0E835001-35C5-406E-A930-2972C403D4F3}"/>
    <cellStyle name="20% - Énfasis4 2 4 3 2 4 2 2 2" xfId="58785" xr:uid="{1C85A559-A8B8-4291-AF1E-2E048F5C5299}"/>
    <cellStyle name="20% - Énfasis4 2 4 3 2 4 2 3" xfId="43343" xr:uid="{3A293C04-1B06-472F-8FD8-8B802C93EE89}"/>
    <cellStyle name="20% - Énfasis4 2 4 3 2 4 3" xfId="20180" xr:uid="{D9B5B41A-2F3C-4B94-A0AE-19E232AFEF9D}"/>
    <cellStyle name="20% - Énfasis4 2 4 3 2 4 3 2" xfId="51064" xr:uid="{300DF3E9-502C-47F6-BBB0-B92B409CE8A5}"/>
    <cellStyle name="20% - Énfasis4 2 4 3 2 4 4" xfId="35622" xr:uid="{62E25BFB-2886-4E8E-8F85-35FACFB6F198}"/>
    <cellStyle name="20% - Énfasis4 2 4 3 2 5" xfId="8599" xr:uid="{8567821E-05D8-4464-B906-4FC73184E613}"/>
    <cellStyle name="20% - Énfasis4 2 4 3 2 5 2" xfId="24041" xr:uid="{7D9C6071-9E97-4C5A-8AA0-C2291FB5B038}"/>
    <cellStyle name="20% - Énfasis4 2 4 3 2 5 2 2" xfId="54925" xr:uid="{70C8672A-9CD4-461E-89EA-7AE2053A8AE6}"/>
    <cellStyle name="20% - Énfasis4 2 4 3 2 5 3" xfId="39483" xr:uid="{A491306A-F0D4-4598-8CDA-6E20811F182F}"/>
    <cellStyle name="20% - Énfasis4 2 4 3 2 6" xfId="16320" xr:uid="{4507D805-794D-4028-8C6E-CBF9EE2BFB40}"/>
    <cellStyle name="20% - Énfasis4 2 4 3 2 6 2" xfId="47204" xr:uid="{767787A3-3335-4A01-A68B-F9358CD014D3}"/>
    <cellStyle name="20% - Énfasis4 2 4 3 2 7" xfId="31762" xr:uid="{A24842B7-2E77-4BDE-B858-A7A73865B665}"/>
    <cellStyle name="20% - Énfasis4 2 4 3 3" xfId="1360" xr:uid="{956E0BEA-2829-42AC-81AA-423A0E6DF190}"/>
    <cellStyle name="20% - Énfasis4 2 4 3 3 2" xfId="3290" xr:uid="{99DE813E-1A1C-4A7E-A842-864892CB6184}"/>
    <cellStyle name="20% - Énfasis4 2 4 3 3 2 2" xfId="7150" xr:uid="{50F63D9E-3DC1-415B-9A61-74700DD70862}"/>
    <cellStyle name="20% - Énfasis4 2 4 3 3 2 2 2" xfId="14871" xr:uid="{0E945771-8803-4A41-ADAA-8F5686983F24}"/>
    <cellStyle name="20% - Énfasis4 2 4 3 3 2 2 2 2" xfId="30313" xr:uid="{9D393932-453A-4549-B224-5040E60380CB}"/>
    <cellStyle name="20% - Énfasis4 2 4 3 3 2 2 2 2 2" xfId="61197" xr:uid="{6D588831-29B9-4918-BACF-D12B6C92B1D1}"/>
    <cellStyle name="20% - Énfasis4 2 4 3 3 2 2 2 3" xfId="45755" xr:uid="{40DCFDD5-2323-425B-99D3-4C5BAC9CF4D9}"/>
    <cellStyle name="20% - Énfasis4 2 4 3 3 2 2 3" xfId="22592" xr:uid="{D004B579-B298-47D4-B25F-4709E6AD992C}"/>
    <cellStyle name="20% - Énfasis4 2 4 3 3 2 2 3 2" xfId="53476" xr:uid="{2F4B02BC-0E38-4A09-8814-77E9354DEE6D}"/>
    <cellStyle name="20% - Énfasis4 2 4 3 3 2 2 4" xfId="38034" xr:uid="{31DE7040-81BF-46B1-A1E6-28CB6302935A}"/>
    <cellStyle name="20% - Énfasis4 2 4 3 3 2 3" xfId="11011" xr:uid="{E219A8C0-46BC-403E-8207-F9B63ECB69C7}"/>
    <cellStyle name="20% - Énfasis4 2 4 3 3 2 3 2" xfId="26453" xr:uid="{09F4FE32-1778-429B-AD66-C553B1F18E0E}"/>
    <cellStyle name="20% - Énfasis4 2 4 3 3 2 3 2 2" xfId="57337" xr:uid="{548150CC-9DA4-4BB2-945C-3A5240276422}"/>
    <cellStyle name="20% - Énfasis4 2 4 3 3 2 3 3" xfId="41895" xr:uid="{FC8D7B45-1D00-4C15-A89A-651D57EE1108}"/>
    <cellStyle name="20% - Énfasis4 2 4 3 3 2 4" xfId="18732" xr:uid="{1DF5A2EF-5544-4388-8AAE-65B7B134C58D}"/>
    <cellStyle name="20% - Énfasis4 2 4 3 3 2 4 2" xfId="49616" xr:uid="{FB955B10-B10F-4EE4-8C9C-22DF8D872F08}"/>
    <cellStyle name="20% - Énfasis4 2 4 3 3 2 5" xfId="34174" xr:uid="{470A8DC5-D2E6-46FA-BB81-34292AEB67FA}"/>
    <cellStyle name="20% - Énfasis4 2 4 3 3 3" xfId="5220" xr:uid="{962BEC0A-8EA7-42ED-A564-0651B4E38832}"/>
    <cellStyle name="20% - Énfasis4 2 4 3 3 3 2" xfId="12941" xr:uid="{FA65CF36-8A52-4773-A0F0-3BC8F36BEBD9}"/>
    <cellStyle name="20% - Énfasis4 2 4 3 3 3 2 2" xfId="28383" xr:uid="{D73605CF-718D-4E71-9635-708BE2480551}"/>
    <cellStyle name="20% - Énfasis4 2 4 3 3 3 2 2 2" xfId="59267" xr:uid="{2DA78877-FDA8-450C-B23B-4A90E6FE22AC}"/>
    <cellStyle name="20% - Énfasis4 2 4 3 3 3 2 3" xfId="43825" xr:uid="{40FE405A-8000-4644-9370-7B2428305A6C}"/>
    <cellStyle name="20% - Énfasis4 2 4 3 3 3 3" xfId="20662" xr:uid="{6AE93ECC-24E2-4906-ACE9-EBC8C7302D55}"/>
    <cellStyle name="20% - Énfasis4 2 4 3 3 3 3 2" xfId="51546" xr:uid="{54A692DF-B6D7-4DFB-942B-78E76403A4FB}"/>
    <cellStyle name="20% - Énfasis4 2 4 3 3 3 4" xfId="36104" xr:uid="{AAFC27DF-7921-409F-A983-BFF20657182E}"/>
    <cellStyle name="20% - Énfasis4 2 4 3 3 4" xfId="9081" xr:uid="{6FE0FF7B-CADF-45B6-94CD-24F2F58FB78C}"/>
    <cellStyle name="20% - Énfasis4 2 4 3 3 4 2" xfId="24523" xr:uid="{174CC017-B26F-4A1F-931C-164D6EEA873C}"/>
    <cellStyle name="20% - Énfasis4 2 4 3 3 4 2 2" xfId="55407" xr:uid="{7C447917-5586-4791-888C-595827B99C69}"/>
    <cellStyle name="20% - Énfasis4 2 4 3 3 4 3" xfId="39965" xr:uid="{49B4EE8A-5B43-4659-A7A8-38BFB46F8A70}"/>
    <cellStyle name="20% - Énfasis4 2 4 3 3 5" xfId="16802" xr:uid="{30F462B5-5329-410C-B0BE-C8FDD33B8DF4}"/>
    <cellStyle name="20% - Énfasis4 2 4 3 3 5 2" xfId="47686" xr:uid="{418FA339-9FB5-4E20-A5CC-B7EF452EB215}"/>
    <cellStyle name="20% - Énfasis4 2 4 3 3 6" xfId="32244" xr:uid="{A39700C8-04C9-4B3D-B526-2B465C2FECB5}"/>
    <cellStyle name="20% - Énfasis4 2 4 3 4" xfId="2325" xr:uid="{2FE8B3BE-AD04-4A0C-8330-E49001969105}"/>
    <cellStyle name="20% - Énfasis4 2 4 3 4 2" xfId="6185" xr:uid="{3379641C-4D3D-4FC2-BF2D-9DAA07FAE291}"/>
    <cellStyle name="20% - Énfasis4 2 4 3 4 2 2" xfId="13906" xr:uid="{7FDE0CE4-8457-4021-B366-0AB503949D74}"/>
    <cellStyle name="20% - Énfasis4 2 4 3 4 2 2 2" xfId="29348" xr:uid="{8677845F-6438-485F-B28C-5FDC6553B0F2}"/>
    <cellStyle name="20% - Énfasis4 2 4 3 4 2 2 2 2" xfId="60232" xr:uid="{884F60AF-442E-4D58-B265-921613799468}"/>
    <cellStyle name="20% - Énfasis4 2 4 3 4 2 2 3" xfId="44790" xr:uid="{62A3A1BA-607A-44DE-BA82-7450A0531476}"/>
    <cellStyle name="20% - Énfasis4 2 4 3 4 2 3" xfId="21627" xr:uid="{A69CE76F-25B9-4ADF-AAF3-30874BBC9954}"/>
    <cellStyle name="20% - Énfasis4 2 4 3 4 2 3 2" xfId="52511" xr:uid="{80C43D38-1258-4878-8330-89F91CEE1315}"/>
    <cellStyle name="20% - Énfasis4 2 4 3 4 2 4" xfId="37069" xr:uid="{E442102E-8DCE-4F53-A2CA-DF62F78886A6}"/>
    <cellStyle name="20% - Énfasis4 2 4 3 4 3" xfId="10046" xr:uid="{B6EABE0C-A7A1-4D38-B489-32EDE4955390}"/>
    <cellStyle name="20% - Énfasis4 2 4 3 4 3 2" xfId="25488" xr:uid="{7909FC21-6DDC-48F4-BDEE-87B88E6D67B1}"/>
    <cellStyle name="20% - Énfasis4 2 4 3 4 3 2 2" xfId="56372" xr:uid="{585A1904-1074-4EAE-9BA0-85A103F1CCB7}"/>
    <cellStyle name="20% - Énfasis4 2 4 3 4 3 3" xfId="40930" xr:uid="{C9E41A3D-9D02-47ED-B32A-3C47A5D31BF9}"/>
    <cellStyle name="20% - Énfasis4 2 4 3 4 4" xfId="17767" xr:uid="{C8531301-3EB3-42A5-8EFE-8E28C67C4FA7}"/>
    <cellStyle name="20% - Énfasis4 2 4 3 4 4 2" xfId="48651" xr:uid="{F57F4DB4-6237-4297-9B53-0DCE8332E834}"/>
    <cellStyle name="20% - Énfasis4 2 4 3 4 5" xfId="33209" xr:uid="{EB51D232-92BA-458B-8AE7-B86A9742E16D}"/>
    <cellStyle name="20% - Énfasis4 2 4 3 5" xfId="4255" xr:uid="{5ACAB6CB-D712-4731-981B-7801E13A7F8C}"/>
    <cellStyle name="20% - Énfasis4 2 4 3 5 2" xfId="11976" xr:uid="{541B3094-5A68-40F2-BBA1-8697867E08F2}"/>
    <cellStyle name="20% - Énfasis4 2 4 3 5 2 2" xfId="27418" xr:uid="{773DB7F6-8AB5-427C-B98D-2F8AAEAF191A}"/>
    <cellStyle name="20% - Énfasis4 2 4 3 5 2 2 2" xfId="58302" xr:uid="{F7A6AC03-A63D-4794-8F2B-91E77C00CF17}"/>
    <cellStyle name="20% - Énfasis4 2 4 3 5 2 3" xfId="42860" xr:uid="{E595439D-516B-48E6-B4E3-42165257A778}"/>
    <cellStyle name="20% - Énfasis4 2 4 3 5 3" xfId="19697" xr:uid="{E224FEA3-F512-43ED-9649-2335E920DFCF}"/>
    <cellStyle name="20% - Énfasis4 2 4 3 5 3 2" xfId="50581" xr:uid="{6A72AC85-F9EA-482D-A1A8-7AB6B8BB3119}"/>
    <cellStyle name="20% - Énfasis4 2 4 3 5 4" xfId="35139" xr:uid="{59A5578E-6A64-4630-809B-4FAA551FD8D5}"/>
    <cellStyle name="20% - Énfasis4 2 4 3 6" xfId="8116" xr:uid="{ADA5EB5B-D629-44E5-8577-B2C4BD0256F0}"/>
    <cellStyle name="20% - Énfasis4 2 4 3 6 2" xfId="23558" xr:uid="{351CC377-E971-42F0-A48C-D468C8D342E7}"/>
    <cellStyle name="20% - Énfasis4 2 4 3 6 2 2" xfId="54442" xr:uid="{DA562AE2-3CEF-4E83-85B3-C179397DDCD4}"/>
    <cellStyle name="20% - Énfasis4 2 4 3 6 3" xfId="39000" xr:uid="{2FD912F3-6A3B-4587-99DB-F01BFFA3C8E2}"/>
    <cellStyle name="20% - Énfasis4 2 4 3 7" xfId="15837" xr:uid="{89B18CAC-D769-48CE-B366-42A91D026975}"/>
    <cellStyle name="20% - Énfasis4 2 4 3 7 2" xfId="46721" xr:uid="{5AA26A4A-C48A-4846-A3C8-84F080E11D04}"/>
    <cellStyle name="20% - Énfasis4 2 4 3 8" xfId="31279" xr:uid="{24B440C7-5B5C-474B-97DF-35F3F2A7F618}"/>
    <cellStyle name="20% - Énfasis4 2 4 4" xfId="637" xr:uid="{3EE480F1-D7BD-485A-BFFC-8C7176761E75}"/>
    <cellStyle name="20% - Énfasis4 2 4 4 2" xfId="1602" xr:uid="{91617C93-FE36-47FC-A3B1-43BA7DF23F85}"/>
    <cellStyle name="20% - Énfasis4 2 4 4 2 2" xfId="3532" xr:uid="{643FAC0A-F479-4028-BBE6-2EFDD684F156}"/>
    <cellStyle name="20% - Énfasis4 2 4 4 2 2 2" xfId="7392" xr:uid="{33248DC7-86AD-43AC-8C20-E74D7973490C}"/>
    <cellStyle name="20% - Énfasis4 2 4 4 2 2 2 2" xfId="15113" xr:uid="{9C888B9E-F06E-4967-A57E-4B565ACDF7F8}"/>
    <cellStyle name="20% - Énfasis4 2 4 4 2 2 2 2 2" xfId="30555" xr:uid="{B918261D-7591-4937-9CB3-0311D0A668FC}"/>
    <cellStyle name="20% - Énfasis4 2 4 4 2 2 2 2 2 2" xfId="61439" xr:uid="{8FF45A7D-8EAF-4B9D-B574-4DFFB79C5F06}"/>
    <cellStyle name="20% - Énfasis4 2 4 4 2 2 2 2 3" xfId="45997" xr:uid="{C637A915-28E4-46A5-A1F3-F53139DA512A}"/>
    <cellStyle name="20% - Énfasis4 2 4 4 2 2 2 3" xfId="22834" xr:uid="{1AF1B253-95E4-447B-A15B-B898A83B3C7D}"/>
    <cellStyle name="20% - Énfasis4 2 4 4 2 2 2 3 2" xfId="53718" xr:uid="{1729B3B2-7F06-4B22-95E0-1C04E5721801}"/>
    <cellStyle name="20% - Énfasis4 2 4 4 2 2 2 4" xfId="38276" xr:uid="{A84FE02D-A684-48AF-B249-41DCD23C93B6}"/>
    <cellStyle name="20% - Énfasis4 2 4 4 2 2 3" xfId="11253" xr:uid="{70910EC5-A3AB-44DA-9E97-362B11A8DA29}"/>
    <cellStyle name="20% - Énfasis4 2 4 4 2 2 3 2" xfId="26695" xr:uid="{F125CC40-180E-4083-932F-486D2B6BB155}"/>
    <cellStyle name="20% - Énfasis4 2 4 4 2 2 3 2 2" xfId="57579" xr:uid="{904E539B-AE7C-4269-A1E0-816C8207D4D3}"/>
    <cellStyle name="20% - Énfasis4 2 4 4 2 2 3 3" xfId="42137" xr:uid="{EEC57071-4849-489D-9421-D5D462031AA6}"/>
    <cellStyle name="20% - Énfasis4 2 4 4 2 2 4" xfId="18974" xr:uid="{C5D9AE74-53F0-4D7F-BE55-25768705AEA8}"/>
    <cellStyle name="20% - Énfasis4 2 4 4 2 2 4 2" xfId="49858" xr:uid="{BAFADE48-4266-4A02-9EBB-35A677495720}"/>
    <cellStyle name="20% - Énfasis4 2 4 4 2 2 5" xfId="34416" xr:uid="{E5BF6393-4FBE-4A2E-9494-54687597592F}"/>
    <cellStyle name="20% - Énfasis4 2 4 4 2 3" xfId="5462" xr:uid="{E245A663-D0AA-431D-921C-E15681AE7964}"/>
    <cellStyle name="20% - Énfasis4 2 4 4 2 3 2" xfId="13183" xr:uid="{28F62F9E-D4B0-418C-9CF5-188A2AAAA5CA}"/>
    <cellStyle name="20% - Énfasis4 2 4 4 2 3 2 2" xfId="28625" xr:uid="{6C9FECC3-B520-4D3F-8780-71B2DFF56FAB}"/>
    <cellStyle name="20% - Énfasis4 2 4 4 2 3 2 2 2" xfId="59509" xr:uid="{4DA8D07E-71F5-445C-B24C-58CCC890C7BC}"/>
    <cellStyle name="20% - Énfasis4 2 4 4 2 3 2 3" xfId="44067" xr:uid="{31986ADE-7BCD-4C10-81C8-DDA6C9E037B5}"/>
    <cellStyle name="20% - Énfasis4 2 4 4 2 3 3" xfId="20904" xr:uid="{3F12AF45-A13B-4F02-BA23-77DD7F852941}"/>
    <cellStyle name="20% - Énfasis4 2 4 4 2 3 3 2" xfId="51788" xr:uid="{B1125C4A-F6AB-4026-90E4-E82A6AAE3F40}"/>
    <cellStyle name="20% - Énfasis4 2 4 4 2 3 4" xfId="36346" xr:uid="{B292FCC4-B221-4DB2-8A60-8BB6E9A73C35}"/>
    <cellStyle name="20% - Énfasis4 2 4 4 2 4" xfId="9323" xr:uid="{1B1B7C71-8856-4C9B-955D-28BA86D197E0}"/>
    <cellStyle name="20% - Énfasis4 2 4 4 2 4 2" xfId="24765" xr:uid="{42E479CE-A015-4D4E-9086-CAF78E835228}"/>
    <cellStyle name="20% - Énfasis4 2 4 4 2 4 2 2" xfId="55649" xr:uid="{33085538-01FE-43E9-AF66-83949EAF3F3F}"/>
    <cellStyle name="20% - Énfasis4 2 4 4 2 4 3" xfId="40207" xr:uid="{CB6FC450-594B-4230-8121-21CC990EE3F0}"/>
    <cellStyle name="20% - Énfasis4 2 4 4 2 5" xfId="17044" xr:uid="{3DE5CA72-4412-498E-88D1-CF7FC82594E5}"/>
    <cellStyle name="20% - Énfasis4 2 4 4 2 5 2" xfId="47928" xr:uid="{01882DFD-2A35-459E-A981-87DCB8AB8A9C}"/>
    <cellStyle name="20% - Énfasis4 2 4 4 2 6" xfId="32486" xr:uid="{C23C98EF-C14D-4F08-8245-A66D8CE6FB45}"/>
    <cellStyle name="20% - Énfasis4 2 4 4 3" xfId="2567" xr:uid="{E3E1AE8A-0147-4318-BB29-CB29278E56CB}"/>
    <cellStyle name="20% - Énfasis4 2 4 4 3 2" xfId="6427" xr:uid="{F992D07C-5539-4FFB-9D8D-375CAD115386}"/>
    <cellStyle name="20% - Énfasis4 2 4 4 3 2 2" xfId="14148" xr:uid="{62CC65F2-2CD4-4DBA-9526-6382F27294B8}"/>
    <cellStyle name="20% - Énfasis4 2 4 4 3 2 2 2" xfId="29590" xr:uid="{E1571A09-2C10-4EA8-AD7F-2E5903A964EB}"/>
    <cellStyle name="20% - Énfasis4 2 4 4 3 2 2 2 2" xfId="60474" xr:uid="{A1CCC2D8-0FC1-4D70-BDC5-8B979601CD87}"/>
    <cellStyle name="20% - Énfasis4 2 4 4 3 2 2 3" xfId="45032" xr:uid="{F557441F-3AC5-4FDF-9E25-A331A6B97C4F}"/>
    <cellStyle name="20% - Énfasis4 2 4 4 3 2 3" xfId="21869" xr:uid="{8D6572BE-0F1C-49DE-ADFE-55FB41FAAD55}"/>
    <cellStyle name="20% - Énfasis4 2 4 4 3 2 3 2" xfId="52753" xr:uid="{A29F9C2C-A598-4AEE-8812-3BBEBD80485C}"/>
    <cellStyle name="20% - Énfasis4 2 4 4 3 2 4" xfId="37311" xr:uid="{126A4C58-7A5A-48BD-85D1-C1BFB1EE516B}"/>
    <cellStyle name="20% - Énfasis4 2 4 4 3 3" xfId="10288" xr:uid="{23BFA2DE-737B-40E4-842A-6DEC50D6D94A}"/>
    <cellStyle name="20% - Énfasis4 2 4 4 3 3 2" xfId="25730" xr:uid="{340E00A9-1DF7-4401-A76E-D16470FF4385}"/>
    <cellStyle name="20% - Énfasis4 2 4 4 3 3 2 2" xfId="56614" xr:uid="{17A8EE5B-0732-4BDE-9CEF-0FA552C0C1A9}"/>
    <cellStyle name="20% - Énfasis4 2 4 4 3 3 3" xfId="41172" xr:uid="{6ADA40F0-05F4-4298-AAA9-3FFB81B6F6F6}"/>
    <cellStyle name="20% - Énfasis4 2 4 4 3 4" xfId="18009" xr:uid="{AB023A72-D8E3-43C2-8551-11FD0FED4DF2}"/>
    <cellStyle name="20% - Énfasis4 2 4 4 3 4 2" xfId="48893" xr:uid="{D3A331FC-F5A6-4EEC-B75A-ECF716CB1EA8}"/>
    <cellStyle name="20% - Énfasis4 2 4 4 3 5" xfId="33451" xr:uid="{BDD7C9BD-0F0B-49DC-889C-351170838F54}"/>
    <cellStyle name="20% - Énfasis4 2 4 4 4" xfId="4497" xr:uid="{27242FD1-E52C-4E69-9948-DD9C4C463353}"/>
    <cellStyle name="20% - Énfasis4 2 4 4 4 2" xfId="12218" xr:uid="{7DA05535-ED5E-4189-90B3-CB24DBDDDD37}"/>
    <cellStyle name="20% - Énfasis4 2 4 4 4 2 2" xfId="27660" xr:uid="{A0EFCF96-E5A1-49ED-89DC-D58C15BC5314}"/>
    <cellStyle name="20% - Énfasis4 2 4 4 4 2 2 2" xfId="58544" xr:uid="{3DFE118D-29DD-432F-BAC4-ABE2C3F8A3DD}"/>
    <cellStyle name="20% - Énfasis4 2 4 4 4 2 3" xfId="43102" xr:uid="{9E2DC751-9788-4562-A8CC-7000FF9C5584}"/>
    <cellStyle name="20% - Énfasis4 2 4 4 4 3" xfId="19939" xr:uid="{9FED15E1-3F03-43CB-A7BA-4C699C1E161F}"/>
    <cellStyle name="20% - Énfasis4 2 4 4 4 3 2" xfId="50823" xr:uid="{2AF330BA-C665-46D3-A85D-7DAC62D32519}"/>
    <cellStyle name="20% - Énfasis4 2 4 4 4 4" xfId="35381" xr:uid="{F8C61A5C-75A5-424F-B1BC-2595D23FA666}"/>
    <cellStyle name="20% - Énfasis4 2 4 4 5" xfId="8358" xr:uid="{D264A09A-6649-4BCB-AF74-40C536279B2A}"/>
    <cellStyle name="20% - Énfasis4 2 4 4 5 2" xfId="23800" xr:uid="{F2353B6C-94D6-484D-8E42-AF35A48510EC}"/>
    <cellStyle name="20% - Énfasis4 2 4 4 5 2 2" xfId="54684" xr:uid="{37D32D17-ABB0-4F7A-92FC-DC52158B9A01}"/>
    <cellStyle name="20% - Énfasis4 2 4 4 5 3" xfId="39242" xr:uid="{D70822AF-51D8-4A86-9166-40A33D835BAE}"/>
    <cellStyle name="20% - Énfasis4 2 4 4 6" xfId="16079" xr:uid="{A7002544-0C2E-4F48-844D-6E6308BAF16A}"/>
    <cellStyle name="20% - Énfasis4 2 4 4 6 2" xfId="46963" xr:uid="{417F0DCE-7549-4F9F-88CE-53CBE55C69F1}"/>
    <cellStyle name="20% - Énfasis4 2 4 4 7" xfId="31521" xr:uid="{2B409518-B016-4524-BEDA-CC6D4E6F7426}"/>
    <cellStyle name="20% - Énfasis4 2 4 5" xfId="1119" xr:uid="{6B40503B-0491-4721-8AEA-7F4A5AB20C5C}"/>
    <cellStyle name="20% - Énfasis4 2 4 5 2" xfId="3049" xr:uid="{948E42ED-DDFF-4E6B-88A5-9692E9C398EF}"/>
    <cellStyle name="20% - Énfasis4 2 4 5 2 2" xfId="6909" xr:uid="{214415E1-3B24-4AB8-A27A-7CC7B99A7A12}"/>
    <cellStyle name="20% - Énfasis4 2 4 5 2 2 2" xfId="14630" xr:uid="{98B64330-CAD4-4490-9B44-926306795BF5}"/>
    <cellStyle name="20% - Énfasis4 2 4 5 2 2 2 2" xfId="30072" xr:uid="{88A2BE3E-E272-4A2F-BF80-4D6622B357C1}"/>
    <cellStyle name="20% - Énfasis4 2 4 5 2 2 2 2 2" xfId="60956" xr:uid="{3051CEFD-8FFD-416B-8D95-EFA8E18496E9}"/>
    <cellStyle name="20% - Énfasis4 2 4 5 2 2 2 3" xfId="45514" xr:uid="{05A253E6-6BA5-4AFC-A88F-AFF592E396EB}"/>
    <cellStyle name="20% - Énfasis4 2 4 5 2 2 3" xfId="22351" xr:uid="{68E2E61E-B880-4936-BB52-68A609D6D54B}"/>
    <cellStyle name="20% - Énfasis4 2 4 5 2 2 3 2" xfId="53235" xr:uid="{36DB9FC9-03FA-41B5-A9E4-34D23F80763E}"/>
    <cellStyle name="20% - Énfasis4 2 4 5 2 2 4" xfId="37793" xr:uid="{B4379D96-876C-4B7C-B229-F9B522281E28}"/>
    <cellStyle name="20% - Énfasis4 2 4 5 2 3" xfId="10770" xr:uid="{0037B469-592F-4998-899F-A2841EE9202B}"/>
    <cellStyle name="20% - Énfasis4 2 4 5 2 3 2" xfId="26212" xr:uid="{A60C9825-2653-49C4-8C9B-DD33A36E180B}"/>
    <cellStyle name="20% - Énfasis4 2 4 5 2 3 2 2" xfId="57096" xr:uid="{78701F7C-B9DC-4860-9641-1C38472940A8}"/>
    <cellStyle name="20% - Énfasis4 2 4 5 2 3 3" xfId="41654" xr:uid="{62D01BD8-B6BE-4836-9F31-0CE63CE00130}"/>
    <cellStyle name="20% - Énfasis4 2 4 5 2 4" xfId="18491" xr:uid="{6B88A7DA-E425-4A71-A417-2F9163A1FC36}"/>
    <cellStyle name="20% - Énfasis4 2 4 5 2 4 2" xfId="49375" xr:uid="{E1DD6A5C-65C9-4A1F-B3DB-2C446ECC2B82}"/>
    <cellStyle name="20% - Énfasis4 2 4 5 2 5" xfId="33933" xr:uid="{3AC6AA2A-D208-4E24-947A-5702403182B5}"/>
    <cellStyle name="20% - Énfasis4 2 4 5 3" xfId="4979" xr:uid="{B21B7FB8-6757-41F8-B675-C8F4DEFB4E98}"/>
    <cellStyle name="20% - Énfasis4 2 4 5 3 2" xfId="12700" xr:uid="{0B2B3213-530A-4D4A-9CCA-72A33BF08235}"/>
    <cellStyle name="20% - Énfasis4 2 4 5 3 2 2" xfId="28142" xr:uid="{31281C87-7957-4696-94F1-5B052C0C540C}"/>
    <cellStyle name="20% - Énfasis4 2 4 5 3 2 2 2" xfId="59026" xr:uid="{BC3531AC-BBED-4874-B98C-AE98472E6CEE}"/>
    <cellStyle name="20% - Énfasis4 2 4 5 3 2 3" xfId="43584" xr:uid="{72034697-74A2-43AA-8B75-0D2D0ECCE7F0}"/>
    <cellStyle name="20% - Énfasis4 2 4 5 3 3" xfId="20421" xr:uid="{3F3A53F1-6A6D-4C14-B9C0-3045F57F36F0}"/>
    <cellStyle name="20% - Énfasis4 2 4 5 3 3 2" xfId="51305" xr:uid="{2E0C5199-0B7D-4B60-BE3B-8E63BFA5D129}"/>
    <cellStyle name="20% - Énfasis4 2 4 5 3 4" xfId="35863" xr:uid="{9B6EA7AA-FD50-40F3-9E26-32A8BDE584B5}"/>
    <cellStyle name="20% - Énfasis4 2 4 5 4" xfId="8840" xr:uid="{C790AA76-550B-461F-AD8E-A0D2D9C471C4}"/>
    <cellStyle name="20% - Énfasis4 2 4 5 4 2" xfId="24282" xr:uid="{C36C53A9-5F08-4F9C-82F0-6AAEE7C259F4}"/>
    <cellStyle name="20% - Énfasis4 2 4 5 4 2 2" xfId="55166" xr:uid="{60828752-D6E6-4298-A416-DBDBEE755D25}"/>
    <cellStyle name="20% - Énfasis4 2 4 5 4 3" xfId="39724" xr:uid="{E1CA1B83-EBEF-4800-891B-ED76FA01B2E4}"/>
    <cellStyle name="20% - Énfasis4 2 4 5 5" xfId="16561" xr:uid="{26BFA474-DF7B-4143-90A9-5F193D2FF91D}"/>
    <cellStyle name="20% - Énfasis4 2 4 5 5 2" xfId="47445" xr:uid="{D2B2E585-E81B-491E-9844-3D213CD96832}"/>
    <cellStyle name="20% - Énfasis4 2 4 5 6" xfId="32003" xr:uid="{48E9AB2B-977A-4576-A6C5-709D1F29A912}"/>
    <cellStyle name="20% - Énfasis4 2 4 6" xfId="2084" xr:uid="{5FBB50A4-7486-45DB-98F5-DA61BBE67358}"/>
    <cellStyle name="20% - Énfasis4 2 4 6 2" xfId="5944" xr:uid="{95DE8330-72AB-438E-8277-88AF349744C9}"/>
    <cellStyle name="20% - Énfasis4 2 4 6 2 2" xfId="13665" xr:uid="{7F2FAEEB-102B-417A-A502-04349945EF43}"/>
    <cellStyle name="20% - Énfasis4 2 4 6 2 2 2" xfId="29107" xr:uid="{8978C8B1-AC6A-4642-9B22-C98F2CA40A83}"/>
    <cellStyle name="20% - Énfasis4 2 4 6 2 2 2 2" xfId="59991" xr:uid="{EC47644D-2D7D-4DF1-889F-284877B28B83}"/>
    <cellStyle name="20% - Énfasis4 2 4 6 2 2 3" xfId="44549" xr:uid="{139CDF50-6A34-4683-A29F-2DAC45224219}"/>
    <cellStyle name="20% - Énfasis4 2 4 6 2 3" xfId="21386" xr:uid="{077D4C81-511E-4BBB-9F28-4760BF24776F}"/>
    <cellStyle name="20% - Énfasis4 2 4 6 2 3 2" xfId="52270" xr:uid="{C88A0595-2264-4926-962D-A637F9FD0772}"/>
    <cellStyle name="20% - Énfasis4 2 4 6 2 4" xfId="36828" xr:uid="{73A4A348-A3B8-42F6-8C59-9735D705D2AC}"/>
    <cellStyle name="20% - Énfasis4 2 4 6 3" xfId="9805" xr:uid="{BADB5FF0-836D-44C1-96D8-53BCA2E17442}"/>
    <cellStyle name="20% - Énfasis4 2 4 6 3 2" xfId="25247" xr:uid="{FCD71BE2-57E2-4D39-9C5D-9A17E9959183}"/>
    <cellStyle name="20% - Énfasis4 2 4 6 3 2 2" xfId="56131" xr:uid="{A9CE9859-9920-430D-AA34-DDAF8BB01421}"/>
    <cellStyle name="20% - Énfasis4 2 4 6 3 3" xfId="40689" xr:uid="{B4B90781-5701-4800-8CD8-63D6B38A99A9}"/>
    <cellStyle name="20% - Énfasis4 2 4 6 4" xfId="17526" xr:uid="{4983F693-BFDE-4A92-A055-8D5D92809DBC}"/>
    <cellStyle name="20% - Énfasis4 2 4 6 4 2" xfId="48410" xr:uid="{5D662DC8-5783-44A0-A076-8AD82E8EABBE}"/>
    <cellStyle name="20% - Énfasis4 2 4 6 5" xfId="32968" xr:uid="{5AD0D8A7-3D45-4AB1-BAD5-ACE0B15DECE0}"/>
    <cellStyle name="20% - Énfasis4 2 4 7" xfId="4014" xr:uid="{193A70FD-0E1E-46CE-BC29-CF24208910DE}"/>
    <cellStyle name="20% - Énfasis4 2 4 7 2" xfId="11735" xr:uid="{796480D7-A8FE-49F4-B19A-78449A2A0215}"/>
    <cellStyle name="20% - Énfasis4 2 4 7 2 2" xfId="27177" xr:uid="{03B9D872-F9DD-463B-95FE-C15773DC4D49}"/>
    <cellStyle name="20% - Énfasis4 2 4 7 2 2 2" xfId="58061" xr:uid="{725308D9-DC4C-4D49-8846-144F368BECAF}"/>
    <cellStyle name="20% - Énfasis4 2 4 7 2 3" xfId="42619" xr:uid="{7F04D63F-388F-4C9E-BF53-92EB2DB22157}"/>
    <cellStyle name="20% - Énfasis4 2 4 7 3" xfId="19456" xr:uid="{B092DCE3-F199-44B8-AE36-48BB0A062C3B}"/>
    <cellStyle name="20% - Énfasis4 2 4 7 3 2" xfId="50340" xr:uid="{A2D418AD-5FED-49F6-904C-B87B180A71E4}"/>
    <cellStyle name="20% - Énfasis4 2 4 7 4" xfId="34898" xr:uid="{84379415-7340-47CE-9D59-009F114AAC1E}"/>
    <cellStyle name="20% - Énfasis4 2 4 8" xfId="7875" xr:uid="{79B1D9F0-FE4A-4F5B-B068-B23EAFE7CA79}"/>
    <cellStyle name="20% - Énfasis4 2 4 8 2" xfId="23317" xr:uid="{7555744D-6F11-4ABE-B0BE-5ADD8D10C82C}"/>
    <cellStyle name="20% - Énfasis4 2 4 8 2 2" xfId="54201" xr:uid="{2618AECF-4687-43F8-8F76-2C8C0FA35926}"/>
    <cellStyle name="20% - Énfasis4 2 4 8 3" xfId="38759" xr:uid="{CC2E41D4-EE69-492F-B4D3-9A9A1384ACD0}"/>
    <cellStyle name="20% - Énfasis4 2 4 9" xfId="15596" xr:uid="{4BD46E5F-7BFB-4BC5-83B9-F6B0649BE046}"/>
    <cellStyle name="20% - Énfasis4 2 4 9 2" xfId="46480" xr:uid="{ED58FCF3-BFED-409D-B694-C3619643440E}"/>
    <cellStyle name="20% - Énfasis4 2 5" xfId="252" xr:uid="{B2CB90DB-018A-45FD-8649-C7B0B6318C1F}"/>
    <cellStyle name="20% - Énfasis4 2 5 2" xfId="495" xr:uid="{68FFD7A2-819A-4561-B680-73D08CBF99FF}"/>
    <cellStyle name="20% - Énfasis4 2 5 2 2" xfId="978" xr:uid="{54DC868D-1A14-496E-962D-F58B6A80197F}"/>
    <cellStyle name="20% - Énfasis4 2 5 2 2 2" xfId="1943" xr:uid="{3C87FC79-7BD3-475B-8CD2-A4A19EB81D9C}"/>
    <cellStyle name="20% - Énfasis4 2 5 2 2 2 2" xfId="3873" xr:uid="{9076774F-C398-40DA-9695-AAD4A3F41FD6}"/>
    <cellStyle name="20% - Énfasis4 2 5 2 2 2 2 2" xfId="7733" xr:uid="{A980A1BE-EECF-4AFC-9913-112CA8D0D502}"/>
    <cellStyle name="20% - Énfasis4 2 5 2 2 2 2 2 2" xfId="15454" xr:uid="{511927EE-D5EB-4E30-9A9E-57A7499C5B97}"/>
    <cellStyle name="20% - Énfasis4 2 5 2 2 2 2 2 2 2" xfId="30896" xr:uid="{7C694DFF-199B-4B8B-ABCE-27BF53B56395}"/>
    <cellStyle name="20% - Énfasis4 2 5 2 2 2 2 2 2 2 2" xfId="61780" xr:uid="{BC6CCF96-CF92-408C-9AE8-92CFB850608D}"/>
    <cellStyle name="20% - Énfasis4 2 5 2 2 2 2 2 2 3" xfId="46338" xr:uid="{A945E2DF-C9B6-4764-AC49-53AEDC9978BE}"/>
    <cellStyle name="20% - Énfasis4 2 5 2 2 2 2 2 3" xfId="23175" xr:uid="{04F903E5-FEF1-4E90-8F32-A236AC7498C3}"/>
    <cellStyle name="20% - Énfasis4 2 5 2 2 2 2 2 3 2" xfId="54059" xr:uid="{EDC010BA-79A6-4E2F-95D8-DB84F97DB868}"/>
    <cellStyle name="20% - Énfasis4 2 5 2 2 2 2 2 4" xfId="38617" xr:uid="{6A4ACA63-0A7D-4957-83B2-B59176B68C6A}"/>
    <cellStyle name="20% - Énfasis4 2 5 2 2 2 2 3" xfId="11594" xr:uid="{719B4F13-B4CB-4499-94B2-44F5FBF21B45}"/>
    <cellStyle name="20% - Énfasis4 2 5 2 2 2 2 3 2" xfId="27036" xr:uid="{438BA88C-515E-41F9-AB72-298DA55409FE}"/>
    <cellStyle name="20% - Énfasis4 2 5 2 2 2 2 3 2 2" xfId="57920" xr:uid="{80419DB3-A98B-4D6C-9271-2B5113F9ACD9}"/>
    <cellStyle name="20% - Énfasis4 2 5 2 2 2 2 3 3" xfId="42478" xr:uid="{1CFB7161-142F-4B87-855C-274552A490E3}"/>
    <cellStyle name="20% - Énfasis4 2 5 2 2 2 2 4" xfId="19315" xr:uid="{3E80E36C-4535-4798-9C4D-28C25B68FEE0}"/>
    <cellStyle name="20% - Énfasis4 2 5 2 2 2 2 4 2" xfId="50199" xr:uid="{AACC74E8-B2D0-4660-BBD7-C3BEF991853E}"/>
    <cellStyle name="20% - Énfasis4 2 5 2 2 2 2 5" xfId="34757" xr:uid="{C838A2BC-4231-42BA-9E55-2546F5C4870C}"/>
    <cellStyle name="20% - Énfasis4 2 5 2 2 2 3" xfId="5803" xr:uid="{0ACC3E22-8361-4FF4-8B04-5FAE2AB05571}"/>
    <cellStyle name="20% - Énfasis4 2 5 2 2 2 3 2" xfId="13524" xr:uid="{D44422EF-560D-4971-B777-C9CB22393E0B}"/>
    <cellStyle name="20% - Énfasis4 2 5 2 2 2 3 2 2" xfId="28966" xr:uid="{EC93DC66-163E-43C5-9B75-F583E7BF823E}"/>
    <cellStyle name="20% - Énfasis4 2 5 2 2 2 3 2 2 2" xfId="59850" xr:uid="{1D7B4228-516B-4AEC-A8E6-1855A22C220F}"/>
    <cellStyle name="20% - Énfasis4 2 5 2 2 2 3 2 3" xfId="44408" xr:uid="{B918224B-F716-4CAD-B524-84F80F25332C}"/>
    <cellStyle name="20% - Énfasis4 2 5 2 2 2 3 3" xfId="21245" xr:uid="{CF259E4C-6D60-4418-911C-F07C8A2A43FD}"/>
    <cellStyle name="20% - Énfasis4 2 5 2 2 2 3 3 2" xfId="52129" xr:uid="{797D8D83-3530-4C1E-B9C1-BB0B63B25A64}"/>
    <cellStyle name="20% - Énfasis4 2 5 2 2 2 3 4" xfId="36687" xr:uid="{CBFE7F66-0705-42D5-AC19-472FB83525A7}"/>
    <cellStyle name="20% - Énfasis4 2 5 2 2 2 4" xfId="9664" xr:uid="{DB7A4AB0-6D48-484B-9940-45375AB00798}"/>
    <cellStyle name="20% - Énfasis4 2 5 2 2 2 4 2" xfId="25106" xr:uid="{23CD90CB-633D-462E-AB8D-CD66C68DC435}"/>
    <cellStyle name="20% - Énfasis4 2 5 2 2 2 4 2 2" xfId="55990" xr:uid="{EC51218B-4A40-4764-991C-61C1A1AC97E1}"/>
    <cellStyle name="20% - Énfasis4 2 5 2 2 2 4 3" xfId="40548" xr:uid="{42B93802-E5AC-4E62-B270-C5AFD48997D9}"/>
    <cellStyle name="20% - Énfasis4 2 5 2 2 2 5" xfId="17385" xr:uid="{823B7DE0-A48D-46D4-BB23-3AF06E54BC37}"/>
    <cellStyle name="20% - Énfasis4 2 5 2 2 2 5 2" xfId="48269" xr:uid="{5803C4DD-50AF-45CC-8533-59AB02D3A202}"/>
    <cellStyle name="20% - Énfasis4 2 5 2 2 2 6" xfId="32827" xr:uid="{AC2437C2-3A34-4D59-89E8-F8145D398DEF}"/>
    <cellStyle name="20% - Énfasis4 2 5 2 2 3" xfId="2908" xr:uid="{3F0FC64A-3DD8-479E-8C6C-A15807CF8776}"/>
    <cellStyle name="20% - Énfasis4 2 5 2 2 3 2" xfId="6768" xr:uid="{FE2A6142-00B9-4156-8AA0-A3447C463B92}"/>
    <cellStyle name="20% - Énfasis4 2 5 2 2 3 2 2" xfId="14489" xr:uid="{3FA6E71B-7EDC-4B53-9E05-5923E7780A31}"/>
    <cellStyle name="20% - Énfasis4 2 5 2 2 3 2 2 2" xfId="29931" xr:uid="{4B657CFE-0B72-4D08-9401-4D5FB5AAD66C}"/>
    <cellStyle name="20% - Énfasis4 2 5 2 2 3 2 2 2 2" xfId="60815" xr:uid="{0E87D84B-DE5A-4F36-A68B-D1E8D1530583}"/>
    <cellStyle name="20% - Énfasis4 2 5 2 2 3 2 2 3" xfId="45373" xr:uid="{49837DB0-8C32-44DE-9CA0-5D430E81B49A}"/>
    <cellStyle name="20% - Énfasis4 2 5 2 2 3 2 3" xfId="22210" xr:uid="{E3AA3D45-FA7F-486D-8796-B9F9C01EC185}"/>
    <cellStyle name="20% - Énfasis4 2 5 2 2 3 2 3 2" xfId="53094" xr:uid="{450CDCFF-9C6F-43F5-9793-1C894AE02713}"/>
    <cellStyle name="20% - Énfasis4 2 5 2 2 3 2 4" xfId="37652" xr:uid="{76281BE6-0F36-4BB4-84C4-8B5ED0D9F766}"/>
    <cellStyle name="20% - Énfasis4 2 5 2 2 3 3" xfId="10629" xr:uid="{A016B279-1D95-4BBD-AABE-0F4A0ABC95D6}"/>
    <cellStyle name="20% - Énfasis4 2 5 2 2 3 3 2" xfId="26071" xr:uid="{0D26561A-C5A7-4B03-88A3-183D9E4930DB}"/>
    <cellStyle name="20% - Énfasis4 2 5 2 2 3 3 2 2" xfId="56955" xr:uid="{D8235C67-8A75-4C47-9367-5E51ECC9A092}"/>
    <cellStyle name="20% - Énfasis4 2 5 2 2 3 3 3" xfId="41513" xr:uid="{2A1FA7AD-00F0-479E-8C14-9A6D52BA0572}"/>
    <cellStyle name="20% - Énfasis4 2 5 2 2 3 4" xfId="18350" xr:uid="{37CA7F0B-D187-4046-AC12-C665D6941C75}"/>
    <cellStyle name="20% - Énfasis4 2 5 2 2 3 4 2" xfId="49234" xr:uid="{1ECACFCF-C6E7-4B07-A393-32FDC3921A78}"/>
    <cellStyle name="20% - Énfasis4 2 5 2 2 3 5" xfId="33792" xr:uid="{EEFBDB3C-3106-4026-875F-C68A132788B1}"/>
    <cellStyle name="20% - Énfasis4 2 5 2 2 4" xfId="4838" xr:uid="{B2901154-9750-42B8-84F6-0B41372500F5}"/>
    <cellStyle name="20% - Énfasis4 2 5 2 2 4 2" xfId="12559" xr:uid="{23FF2B35-6593-4563-91CA-77693C35019C}"/>
    <cellStyle name="20% - Énfasis4 2 5 2 2 4 2 2" xfId="28001" xr:uid="{24BB482F-45A9-4802-BE1D-ADDCB7755CEA}"/>
    <cellStyle name="20% - Énfasis4 2 5 2 2 4 2 2 2" xfId="58885" xr:uid="{84A0845A-72D3-4338-9A87-A16E0E5C65D1}"/>
    <cellStyle name="20% - Énfasis4 2 5 2 2 4 2 3" xfId="43443" xr:uid="{76A5D323-ACB0-470E-A3BF-6831D3341083}"/>
    <cellStyle name="20% - Énfasis4 2 5 2 2 4 3" xfId="20280" xr:uid="{18A91325-1875-4E29-87E7-FDBDA494747E}"/>
    <cellStyle name="20% - Énfasis4 2 5 2 2 4 3 2" xfId="51164" xr:uid="{E94A8EA1-AA59-4DD0-B21B-553936F7E470}"/>
    <cellStyle name="20% - Énfasis4 2 5 2 2 4 4" xfId="35722" xr:uid="{25454450-9D38-4DC6-ACD9-769A3FAB3DA7}"/>
    <cellStyle name="20% - Énfasis4 2 5 2 2 5" xfId="8699" xr:uid="{CB0D35CB-D9FD-42AD-92D4-7742BD3E5EB9}"/>
    <cellStyle name="20% - Énfasis4 2 5 2 2 5 2" xfId="24141" xr:uid="{321EE93E-D03D-4EFD-BB2A-36C369A882B1}"/>
    <cellStyle name="20% - Énfasis4 2 5 2 2 5 2 2" xfId="55025" xr:uid="{36581350-2F13-40B3-A59E-C87D3B84D142}"/>
    <cellStyle name="20% - Énfasis4 2 5 2 2 5 3" xfId="39583" xr:uid="{1AF75736-5C94-4621-B41A-8FE4A19DB58E}"/>
    <cellStyle name="20% - Énfasis4 2 5 2 2 6" xfId="16420" xr:uid="{7E5C582A-5C96-440A-8819-1C6276C263B1}"/>
    <cellStyle name="20% - Énfasis4 2 5 2 2 6 2" xfId="47304" xr:uid="{D8B24D3C-1FDE-4102-8002-45265997F6A7}"/>
    <cellStyle name="20% - Énfasis4 2 5 2 2 7" xfId="31862" xr:uid="{4E361B37-E718-450C-A156-DF83B79178E3}"/>
    <cellStyle name="20% - Énfasis4 2 5 2 3" xfId="1460" xr:uid="{A82D064E-2F0C-4A77-9A8D-6347BE9679A9}"/>
    <cellStyle name="20% - Énfasis4 2 5 2 3 2" xfId="3390" xr:uid="{821D48A0-04DC-49A0-B18F-AF948218F207}"/>
    <cellStyle name="20% - Énfasis4 2 5 2 3 2 2" xfId="7250" xr:uid="{D13D4F9B-0579-4424-8DDC-0FAF707200C0}"/>
    <cellStyle name="20% - Énfasis4 2 5 2 3 2 2 2" xfId="14971" xr:uid="{0D991F8D-8EC8-4731-9A31-D317A6406631}"/>
    <cellStyle name="20% - Énfasis4 2 5 2 3 2 2 2 2" xfId="30413" xr:uid="{5F14478A-0A3E-4962-8BD8-A0F7CFB680ED}"/>
    <cellStyle name="20% - Énfasis4 2 5 2 3 2 2 2 2 2" xfId="61297" xr:uid="{55E0E75A-3453-4806-B774-0A441B718007}"/>
    <cellStyle name="20% - Énfasis4 2 5 2 3 2 2 2 3" xfId="45855" xr:uid="{9552155B-3AA5-41C6-99B0-475BEBB7C2FD}"/>
    <cellStyle name="20% - Énfasis4 2 5 2 3 2 2 3" xfId="22692" xr:uid="{953FCC4F-221A-4E5D-813F-A4CBB9EE9420}"/>
    <cellStyle name="20% - Énfasis4 2 5 2 3 2 2 3 2" xfId="53576" xr:uid="{0140AACA-B23E-40CD-9FDF-EFD048B26BD0}"/>
    <cellStyle name="20% - Énfasis4 2 5 2 3 2 2 4" xfId="38134" xr:uid="{336F3691-8501-4DF8-83BE-F694444F7D37}"/>
    <cellStyle name="20% - Énfasis4 2 5 2 3 2 3" xfId="11111" xr:uid="{DF2529B5-96F4-4A75-BAF5-5BD65DB51943}"/>
    <cellStyle name="20% - Énfasis4 2 5 2 3 2 3 2" xfId="26553" xr:uid="{E6809A17-9423-4896-BF3B-389DABC50FB7}"/>
    <cellStyle name="20% - Énfasis4 2 5 2 3 2 3 2 2" xfId="57437" xr:uid="{4AC42D17-09D0-4F5B-8722-0B27CDCE2FC6}"/>
    <cellStyle name="20% - Énfasis4 2 5 2 3 2 3 3" xfId="41995" xr:uid="{3D10BC3C-78A6-487D-8F6B-D90C4F6C23D8}"/>
    <cellStyle name="20% - Énfasis4 2 5 2 3 2 4" xfId="18832" xr:uid="{51B030AD-F479-454C-BA8C-23AD20090808}"/>
    <cellStyle name="20% - Énfasis4 2 5 2 3 2 4 2" xfId="49716" xr:uid="{5F0ACD69-546C-4736-8540-3EA6CCBE6433}"/>
    <cellStyle name="20% - Énfasis4 2 5 2 3 2 5" xfId="34274" xr:uid="{DC429979-1638-4406-B296-8E91ECC4C242}"/>
    <cellStyle name="20% - Énfasis4 2 5 2 3 3" xfId="5320" xr:uid="{1FBDE6A1-A4F4-41D2-B076-E23278DB6021}"/>
    <cellStyle name="20% - Énfasis4 2 5 2 3 3 2" xfId="13041" xr:uid="{4E6E19B0-07B6-434E-9A2C-5AA86B3D7F59}"/>
    <cellStyle name="20% - Énfasis4 2 5 2 3 3 2 2" xfId="28483" xr:uid="{763AC6D3-71FE-4DC4-91B5-23CF97D6F6D9}"/>
    <cellStyle name="20% - Énfasis4 2 5 2 3 3 2 2 2" xfId="59367" xr:uid="{11DC63DA-F97C-4D5B-8546-295E8F9A39A1}"/>
    <cellStyle name="20% - Énfasis4 2 5 2 3 3 2 3" xfId="43925" xr:uid="{10704436-0905-4301-861C-E90A6F15C90A}"/>
    <cellStyle name="20% - Énfasis4 2 5 2 3 3 3" xfId="20762" xr:uid="{D57932C2-94BE-4E28-A072-6520ED2FD840}"/>
    <cellStyle name="20% - Énfasis4 2 5 2 3 3 3 2" xfId="51646" xr:uid="{F99D1578-D876-4882-92B7-C1D32FFC22A6}"/>
    <cellStyle name="20% - Énfasis4 2 5 2 3 3 4" xfId="36204" xr:uid="{1F0CAEA9-36B8-4316-BB5A-B4E6DADE1895}"/>
    <cellStyle name="20% - Énfasis4 2 5 2 3 4" xfId="9181" xr:uid="{53B2EA22-4D69-4B79-8AD0-B2C0EB24D27C}"/>
    <cellStyle name="20% - Énfasis4 2 5 2 3 4 2" xfId="24623" xr:uid="{65457CB0-A10C-489E-8AE5-CC9814EA6015}"/>
    <cellStyle name="20% - Énfasis4 2 5 2 3 4 2 2" xfId="55507" xr:uid="{94D79628-38DC-4ABF-9B56-1F3F7714206F}"/>
    <cellStyle name="20% - Énfasis4 2 5 2 3 4 3" xfId="40065" xr:uid="{EC19EDB4-7020-4523-8209-3F675D7C7512}"/>
    <cellStyle name="20% - Énfasis4 2 5 2 3 5" xfId="16902" xr:uid="{1BA65B52-F2FA-49E5-820C-0FE0C6436807}"/>
    <cellStyle name="20% - Énfasis4 2 5 2 3 5 2" xfId="47786" xr:uid="{B5620269-9D8B-4B37-8C69-9553AEF84F8E}"/>
    <cellStyle name="20% - Énfasis4 2 5 2 3 6" xfId="32344" xr:uid="{5572E088-6E52-4EE3-9F03-8A35CD703B17}"/>
    <cellStyle name="20% - Énfasis4 2 5 2 4" xfId="2425" xr:uid="{26644496-106C-4F60-9B60-3FA3A1F0B9B9}"/>
    <cellStyle name="20% - Énfasis4 2 5 2 4 2" xfId="6285" xr:uid="{041AE4BB-C3E2-4612-A3FA-7FB78CCF1805}"/>
    <cellStyle name="20% - Énfasis4 2 5 2 4 2 2" xfId="14006" xr:uid="{B8AADC34-3D1C-4514-83E7-D937F787C5F8}"/>
    <cellStyle name="20% - Énfasis4 2 5 2 4 2 2 2" xfId="29448" xr:uid="{DAB01E78-B279-422C-A1A4-F992C217C585}"/>
    <cellStyle name="20% - Énfasis4 2 5 2 4 2 2 2 2" xfId="60332" xr:uid="{5BB3B85E-A0C8-446B-8961-97964BB28CA9}"/>
    <cellStyle name="20% - Énfasis4 2 5 2 4 2 2 3" xfId="44890" xr:uid="{4B497559-0B80-4E3E-8484-13DC0F7C6F54}"/>
    <cellStyle name="20% - Énfasis4 2 5 2 4 2 3" xfId="21727" xr:uid="{B62C575E-5DE7-4CBE-B5B1-4E6F048B6BEE}"/>
    <cellStyle name="20% - Énfasis4 2 5 2 4 2 3 2" xfId="52611" xr:uid="{1AA25BB8-56C3-4DBC-8996-D1806A75816A}"/>
    <cellStyle name="20% - Énfasis4 2 5 2 4 2 4" xfId="37169" xr:uid="{0B30AF0B-CE42-4C00-B781-F83EC2C26F69}"/>
    <cellStyle name="20% - Énfasis4 2 5 2 4 3" xfId="10146" xr:uid="{46BF0935-D2AF-4375-B3A4-2157DCF47C8B}"/>
    <cellStyle name="20% - Énfasis4 2 5 2 4 3 2" xfId="25588" xr:uid="{918B0AE6-09A2-41FB-8FAB-1A66F8331373}"/>
    <cellStyle name="20% - Énfasis4 2 5 2 4 3 2 2" xfId="56472" xr:uid="{A7DBB663-74F1-42C0-B88B-9B3CDA8F7076}"/>
    <cellStyle name="20% - Énfasis4 2 5 2 4 3 3" xfId="41030" xr:uid="{C9B973FA-7560-467A-A483-29E0F2D456EE}"/>
    <cellStyle name="20% - Énfasis4 2 5 2 4 4" xfId="17867" xr:uid="{7A5ADFA4-179F-40F5-A838-1F244652B972}"/>
    <cellStyle name="20% - Énfasis4 2 5 2 4 4 2" xfId="48751" xr:uid="{B2829887-EA9C-44E6-9FFB-DA69FBF2D296}"/>
    <cellStyle name="20% - Énfasis4 2 5 2 4 5" xfId="33309" xr:uid="{60C985AF-60EE-4D4B-9785-E2DD9048B8B8}"/>
    <cellStyle name="20% - Énfasis4 2 5 2 5" xfId="4355" xr:uid="{862C4031-8104-460A-994F-F5FB604488E8}"/>
    <cellStyle name="20% - Énfasis4 2 5 2 5 2" xfId="12076" xr:uid="{E4E12060-BDF2-4FC2-B851-A2973C05782F}"/>
    <cellStyle name="20% - Énfasis4 2 5 2 5 2 2" xfId="27518" xr:uid="{40C13E29-D8D6-456C-AFD0-E30DF394CF0E}"/>
    <cellStyle name="20% - Énfasis4 2 5 2 5 2 2 2" xfId="58402" xr:uid="{17C46BF8-8D0D-48CD-84DA-45D273E5B1CB}"/>
    <cellStyle name="20% - Énfasis4 2 5 2 5 2 3" xfId="42960" xr:uid="{E58F2012-DFF4-426B-84EE-FD0B816AD038}"/>
    <cellStyle name="20% - Énfasis4 2 5 2 5 3" xfId="19797" xr:uid="{B2682D88-AF40-4D3B-A79D-516E1924803E}"/>
    <cellStyle name="20% - Énfasis4 2 5 2 5 3 2" xfId="50681" xr:uid="{960F46B4-C02B-4F6C-9A2F-884CB5A7692D}"/>
    <cellStyle name="20% - Énfasis4 2 5 2 5 4" xfId="35239" xr:uid="{9ACB7CD5-7F41-4101-A070-A0836CE71F96}"/>
    <cellStyle name="20% - Énfasis4 2 5 2 6" xfId="8216" xr:uid="{FCC7C60A-0892-4F43-93B4-57C1477625B3}"/>
    <cellStyle name="20% - Énfasis4 2 5 2 6 2" xfId="23658" xr:uid="{02451317-A3B8-44C9-B568-6FA0B210B283}"/>
    <cellStyle name="20% - Énfasis4 2 5 2 6 2 2" xfId="54542" xr:uid="{B3A9A230-1F46-41DD-A3C4-3670EE870C66}"/>
    <cellStyle name="20% - Énfasis4 2 5 2 6 3" xfId="39100" xr:uid="{46F15DE0-620F-415A-98A6-C5888C30D13F}"/>
    <cellStyle name="20% - Énfasis4 2 5 2 7" xfId="15937" xr:uid="{A5C308B7-1BA0-41FB-BA13-1F39C7EBC65D}"/>
    <cellStyle name="20% - Énfasis4 2 5 2 7 2" xfId="46821" xr:uid="{2C70180D-A2F5-4573-8C83-A044ED325D3E}"/>
    <cellStyle name="20% - Énfasis4 2 5 2 8" xfId="31379" xr:uid="{C097DA41-CAB1-47FA-B7C1-40D0B54749CE}"/>
    <cellStyle name="20% - Énfasis4 2 5 3" xfId="737" xr:uid="{FC8BBD06-9498-488F-8AE3-F23476851BCB}"/>
    <cellStyle name="20% - Énfasis4 2 5 3 2" xfId="1702" xr:uid="{DFBA72F7-2396-45B4-9D6B-576674D7EA0E}"/>
    <cellStyle name="20% - Énfasis4 2 5 3 2 2" xfId="3632" xr:uid="{522AF156-3682-48AA-A56E-5A748A2F559D}"/>
    <cellStyle name="20% - Énfasis4 2 5 3 2 2 2" xfId="7492" xr:uid="{55D4D40A-7607-42DE-A012-27AC41F481DD}"/>
    <cellStyle name="20% - Énfasis4 2 5 3 2 2 2 2" xfId="15213" xr:uid="{674F7525-A7EA-43F3-8BD7-CF2B96CF7EF0}"/>
    <cellStyle name="20% - Énfasis4 2 5 3 2 2 2 2 2" xfId="30655" xr:uid="{85F20C91-9A90-484B-BB01-04C5E6E36DA4}"/>
    <cellStyle name="20% - Énfasis4 2 5 3 2 2 2 2 2 2" xfId="61539" xr:uid="{4167E549-8742-4BAC-A263-A477E50B7B9F}"/>
    <cellStyle name="20% - Énfasis4 2 5 3 2 2 2 2 3" xfId="46097" xr:uid="{61853EA2-6A68-4C0D-A082-020A027F0F0D}"/>
    <cellStyle name="20% - Énfasis4 2 5 3 2 2 2 3" xfId="22934" xr:uid="{C79660A8-6DF1-413F-8B8D-F8F4B0129DB5}"/>
    <cellStyle name="20% - Énfasis4 2 5 3 2 2 2 3 2" xfId="53818" xr:uid="{18D861BD-593B-428D-AE6D-60DB1169ADAE}"/>
    <cellStyle name="20% - Énfasis4 2 5 3 2 2 2 4" xfId="38376" xr:uid="{A9D116C9-47E1-44F2-9768-6B0882EF26EF}"/>
    <cellStyle name="20% - Énfasis4 2 5 3 2 2 3" xfId="11353" xr:uid="{B5C5B00E-E96B-40DE-9017-F9D607EC518A}"/>
    <cellStyle name="20% - Énfasis4 2 5 3 2 2 3 2" xfId="26795" xr:uid="{3733C81C-5A89-4A4A-9718-37D444DC6C5A}"/>
    <cellStyle name="20% - Énfasis4 2 5 3 2 2 3 2 2" xfId="57679" xr:uid="{064B8135-4E66-4D13-89C8-28CC158EA92A}"/>
    <cellStyle name="20% - Énfasis4 2 5 3 2 2 3 3" xfId="42237" xr:uid="{FDB9B33A-7801-4953-8C17-D4390D08DB2E}"/>
    <cellStyle name="20% - Énfasis4 2 5 3 2 2 4" xfId="19074" xr:uid="{91A7AB5B-E6A5-4693-B419-51AB712F60BA}"/>
    <cellStyle name="20% - Énfasis4 2 5 3 2 2 4 2" xfId="49958" xr:uid="{0752DF81-2598-49C3-80E8-3CF3481BFA80}"/>
    <cellStyle name="20% - Énfasis4 2 5 3 2 2 5" xfId="34516" xr:uid="{56C70836-C064-4E49-B1F4-F95AD46D9DBC}"/>
    <cellStyle name="20% - Énfasis4 2 5 3 2 3" xfId="5562" xr:uid="{27ACFCE6-2C54-4EDC-94DE-4A4B96051B74}"/>
    <cellStyle name="20% - Énfasis4 2 5 3 2 3 2" xfId="13283" xr:uid="{60406ADB-E00E-4477-AF30-C4B4C103814F}"/>
    <cellStyle name="20% - Énfasis4 2 5 3 2 3 2 2" xfId="28725" xr:uid="{FFD328AE-C0C3-4F0D-8C2A-F0793EF2CCB4}"/>
    <cellStyle name="20% - Énfasis4 2 5 3 2 3 2 2 2" xfId="59609" xr:uid="{18BED735-55B5-4E08-9E17-94C0E20A37DA}"/>
    <cellStyle name="20% - Énfasis4 2 5 3 2 3 2 3" xfId="44167" xr:uid="{58CAE6E7-6B60-4B79-A42F-7E20EDAA8D2B}"/>
    <cellStyle name="20% - Énfasis4 2 5 3 2 3 3" xfId="21004" xr:uid="{692B6E62-6F14-446E-B684-7A0EA276E1ED}"/>
    <cellStyle name="20% - Énfasis4 2 5 3 2 3 3 2" xfId="51888" xr:uid="{3676F192-8FF7-4E39-B69B-02E993E0DBCA}"/>
    <cellStyle name="20% - Énfasis4 2 5 3 2 3 4" xfId="36446" xr:uid="{DB972489-0721-4728-B391-07EABE6B147C}"/>
    <cellStyle name="20% - Énfasis4 2 5 3 2 4" xfId="9423" xr:uid="{BCC375F8-C6D8-4D8E-BF8E-F88F3BF6BE58}"/>
    <cellStyle name="20% - Énfasis4 2 5 3 2 4 2" xfId="24865" xr:uid="{47BAFAAA-D930-4F63-80FA-14230521EA32}"/>
    <cellStyle name="20% - Énfasis4 2 5 3 2 4 2 2" xfId="55749" xr:uid="{9C27E2B6-3219-4B2D-979D-5242935B2622}"/>
    <cellStyle name="20% - Énfasis4 2 5 3 2 4 3" xfId="40307" xr:uid="{A8E8CEC5-CFFF-402D-9BA9-DEB7996E8CD2}"/>
    <cellStyle name="20% - Énfasis4 2 5 3 2 5" xfId="17144" xr:uid="{333C495C-F0B4-45D5-A2D1-1B869761FA2D}"/>
    <cellStyle name="20% - Énfasis4 2 5 3 2 5 2" xfId="48028" xr:uid="{387EF82C-93CF-4ADC-84B0-79FB7AF9A519}"/>
    <cellStyle name="20% - Énfasis4 2 5 3 2 6" xfId="32586" xr:uid="{5474DF13-CC5A-462E-91AE-AF114DDE8963}"/>
    <cellStyle name="20% - Énfasis4 2 5 3 3" xfId="2667" xr:uid="{4BAD27D8-415E-4EAF-A2C4-77862D66B715}"/>
    <cellStyle name="20% - Énfasis4 2 5 3 3 2" xfId="6527" xr:uid="{7FB48E53-871C-4A5B-BED8-4A13CC0D888A}"/>
    <cellStyle name="20% - Énfasis4 2 5 3 3 2 2" xfId="14248" xr:uid="{001BFB41-48C8-4F3E-9F49-576A76988B08}"/>
    <cellStyle name="20% - Énfasis4 2 5 3 3 2 2 2" xfId="29690" xr:uid="{AC68C68C-98A0-4919-A689-E0A651675991}"/>
    <cellStyle name="20% - Énfasis4 2 5 3 3 2 2 2 2" xfId="60574" xr:uid="{D17DBD29-9643-4B31-A862-C9EE69A55DB0}"/>
    <cellStyle name="20% - Énfasis4 2 5 3 3 2 2 3" xfId="45132" xr:uid="{06588416-0A2B-41E7-8F5A-F8D8D1DD4FEE}"/>
    <cellStyle name="20% - Énfasis4 2 5 3 3 2 3" xfId="21969" xr:uid="{836F6145-B71E-4C47-A8B1-A378232F8D35}"/>
    <cellStyle name="20% - Énfasis4 2 5 3 3 2 3 2" xfId="52853" xr:uid="{89134227-9648-41EB-B68A-71F57342E2E1}"/>
    <cellStyle name="20% - Énfasis4 2 5 3 3 2 4" xfId="37411" xr:uid="{B1B17AA9-FE45-415E-A5B2-392BDB3EC089}"/>
    <cellStyle name="20% - Énfasis4 2 5 3 3 3" xfId="10388" xr:uid="{9AEA3E2C-6109-4449-9E89-DC94F993C6C9}"/>
    <cellStyle name="20% - Énfasis4 2 5 3 3 3 2" xfId="25830" xr:uid="{8C418DB2-5C2D-43DE-820A-B0968AE0E215}"/>
    <cellStyle name="20% - Énfasis4 2 5 3 3 3 2 2" xfId="56714" xr:uid="{526D8306-8CFA-45C7-9DF7-CFA5F0A8475E}"/>
    <cellStyle name="20% - Énfasis4 2 5 3 3 3 3" xfId="41272" xr:uid="{39744C6F-CACB-409F-B368-B5E79757E0ED}"/>
    <cellStyle name="20% - Énfasis4 2 5 3 3 4" xfId="18109" xr:uid="{B9322D29-36AB-450D-9629-AC723351F86E}"/>
    <cellStyle name="20% - Énfasis4 2 5 3 3 4 2" xfId="48993" xr:uid="{695E1C57-7664-48EE-B5D6-C802FF6FEC90}"/>
    <cellStyle name="20% - Énfasis4 2 5 3 3 5" xfId="33551" xr:uid="{6FD01F15-70E7-46EB-BEF0-E9FD0EE80FBE}"/>
    <cellStyle name="20% - Énfasis4 2 5 3 4" xfId="4597" xr:uid="{C4BB2AFB-55AD-4173-BC4E-4F33B4146D1F}"/>
    <cellStyle name="20% - Énfasis4 2 5 3 4 2" xfId="12318" xr:uid="{DE50975D-911D-45CA-9FCF-D11F83269C71}"/>
    <cellStyle name="20% - Énfasis4 2 5 3 4 2 2" xfId="27760" xr:uid="{6366DEC0-B531-4CC8-9BA5-0C3C11639D71}"/>
    <cellStyle name="20% - Énfasis4 2 5 3 4 2 2 2" xfId="58644" xr:uid="{28846B5E-4EAE-4B75-BD26-17CC9F3513B5}"/>
    <cellStyle name="20% - Énfasis4 2 5 3 4 2 3" xfId="43202" xr:uid="{8D0654E0-8614-4367-8253-EAA7686B62D9}"/>
    <cellStyle name="20% - Énfasis4 2 5 3 4 3" xfId="20039" xr:uid="{C4625813-9799-4020-8A38-0CC8E07C3D7D}"/>
    <cellStyle name="20% - Énfasis4 2 5 3 4 3 2" xfId="50923" xr:uid="{015AFC68-D77E-4C5B-A541-E9184F722222}"/>
    <cellStyle name="20% - Énfasis4 2 5 3 4 4" xfId="35481" xr:uid="{A89B3A9E-87D3-448D-82F7-F77274CBCCB9}"/>
    <cellStyle name="20% - Énfasis4 2 5 3 5" xfId="8458" xr:uid="{FA0B56F8-EEB6-4713-95B8-4DC63E11583B}"/>
    <cellStyle name="20% - Énfasis4 2 5 3 5 2" xfId="23900" xr:uid="{A71B5DFB-38ED-47CC-A529-00DD786F53F4}"/>
    <cellStyle name="20% - Énfasis4 2 5 3 5 2 2" xfId="54784" xr:uid="{743B3B48-2F6C-4CF2-BA88-A5D26FFE08A1}"/>
    <cellStyle name="20% - Énfasis4 2 5 3 5 3" xfId="39342" xr:uid="{DC67B8A5-E313-4C1D-9F45-CE0D6A90245C}"/>
    <cellStyle name="20% - Énfasis4 2 5 3 6" xfId="16179" xr:uid="{3DFCB16D-B8F5-4BDB-90E9-3F3D0FA463AF}"/>
    <cellStyle name="20% - Énfasis4 2 5 3 6 2" xfId="47063" xr:uid="{745431DE-16B8-4897-BDB7-53580371E715}"/>
    <cellStyle name="20% - Énfasis4 2 5 3 7" xfId="31621" xr:uid="{5C8419C3-DA79-4CDD-B69D-E65727198432}"/>
    <cellStyle name="20% - Énfasis4 2 5 4" xfId="1219" xr:uid="{8F0D2BBA-E5EF-4E5B-AF7A-52314664F5EE}"/>
    <cellStyle name="20% - Énfasis4 2 5 4 2" xfId="3149" xr:uid="{0C53532B-F0FC-4E7E-85FE-FA14B6AF059F}"/>
    <cellStyle name="20% - Énfasis4 2 5 4 2 2" xfId="7009" xr:uid="{CAEA6F35-32AE-41FF-A2B7-274585E3EFFB}"/>
    <cellStyle name="20% - Énfasis4 2 5 4 2 2 2" xfId="14730" xr:uid="{C394DDC4-813C-44B9-9431-BE00011383CF}"/>
    <cellStyle name="20% - Énfasis4 2 5 4 2 2 2 2" xfId="30172" xr:uid="{DC779640-4324-484B-8C9C-6876704CD97B}"/>
    <cellStyle name="20% - Énfasis4 2 5 4 2 2 2 2 2" xfId="61056" xr:uid="{B84A745D-D908-4105-89BD-3399C0EFD3F6}"/>
    <cellStyle name="20% - Énfasis4 2 5 4 2 2 2 3" xfId="45614" xr:uid="{3B78A71C-5323-45AB-A9A2-C1B6D62034D9}"/>
    <cellStyle name="20% - Énfasis4 2 5 4 2 2 3" xfId="22451" xr:uid="{8965280B-1AE7-47DB-A65F-EB665AEF213E}"/>
    <cellStyle name="20% - Énfasis4 2 5 4 2 2 3 2" xfId="53335" xr:uid="{9A335340-1A21-49FE-BED6-DED0B36F7188}"/>
    <cellStyle name="20% - Énfasis4 2 5 4 2 2 4" xfId="37893" xr:uid="{204ABEC1-A78F-4DCC-A16C-ED370CC61961}"/>
    <cellStyle name="20% - Énfasis4 2 5 4 2 3" xfId="10870" xr:uid="{FB742DC3-6551-4B47-A6D1-0A013D73E19A}"/>
    <cellStyle name="20% - Énfasis4 2 5 4 2 3 2" xfId="26312" xr:uid="{1BB29DDF-09E7-44EF-971D-65A283F5D8F7}"/>
    <cellStyle name="20% - Énfasis4 2 5 4 2 3 2 2" xfId="57196" xr:uid="{8A1E636E-E966-467A-8731-0440D0D3EB7D}"/>
    <cellStyle name="20% - Énfasis4 2 5 4 2 3 3" xfId="41754" xr:uid="{ACDD83E0-26C4-42EB-B1A0-9BECF6AEFD12}"/>
    <cellStyle name="20% - Énfasis4 2 5 4 2 4" xfId="18591" xr:uid="{434A1D7A-D170-4E65-96DA-ABEA60F7E84A}"/>
    <cellStyle name="20% - Énfasis4 2 5 4 2 4 2" xfId="49475" xr:uid="{07803E81-45E5-4386-9E1A-4905C9E8842F}"/>
    <cellStyle name="20% - Énfasis4 2 5 4 2 5" xfId="34033" xr:uid="{0DD842FC-E3F7-4F2A-9E64-1046E6AEA4B9}"/>
    <cellStyle name="20% - Énfasis4 2 5 4 3" xfId="5079" xr:uid="{C506E7A0-A098-4B34-BE78-4AF84FE547FE}"/>
    <cellStyle name="20% - Énfasis4 2 5 4 3 2" xfId="12800" xr:uid="{4449FFE0-67E8-4590-8641-E07367380B23}"/>
    <cellStyle name="20% - Énfasis4 2 5 4 3 2 2" xfId="28242" xr:uid="{994D6703-5121-4CB7-84A6-8993364C1345}"/>
    <cellStyle name="20% - Énfasis4 2 5 4 3 2 2 2" xfId="59126" xr:uid="{830F88FA-D4A8-40BC-8614-160569C9CBEA}"/>
    <cellStyle name="20% - Énfasis4 2 5 4 3 2 3" xfId="43684" xr:uid="{BEBE016D-0808-47FF-8D59-F826B90BABA3}"/>
    <cellStyle name="20% - Énfasis4 2 5 4 3 3" xfId="20521" xr:uid="{AACE3CFA-50C1-4AF2-BB61-58EFA12DB26A}"/>
    <cellStyle name="20% - Énfasis4 2 5 4 3 3 2" xfId="51405" xr:uid="{27871D07-FDDA-4E86-8E6F-FA2E0F58302B}"/>
    <cellStyle name="20% - Énfasis4 2 5 4 3 4" xfId="35963" xr:uid="{57CB7D2B-8633-493A-B399-EB625A2DFC06}"/>
    <cellStyle name="20% - Énfasis4 2 5 4 4" xfId="8940" xr:uid="{B657858C-7E47-41E8-8678-97BAB2151F28}"/>
    <cellStyle name="20% - Énfasis4 2 5 4 4 2" xfId="24382" xr:uid="{83E89B0C-13EB-42C4-9DEF-A6CC1A497A5D}"/>
    <cellStyle name="20% - Énfasis4 2 5 4 4 2 2" xfId="55266" xr:uid="{5BF75EF4-C605-4861-B152-E774E0131B0F}"/>
    <cellStyle name="20% - Énfasis4 2 5 4 4 3" xfId="39824" xr:uid="{BB692DFC-5CFF-4C20-9BCB-77B9E6E61B7E}"/>
    <cellStyle name="20% - Énfasis4 2 5 4 5" xfId="16661" xr:uid="{750D5562-AD5A-47FD-AE0C-F54C2087E63D}"/>
    <cellStyle name="20% - Énfasis4 2 5 4 5 2" xfId="47545" xr:uid="{07EF2C62-AFFA-4EA2-BB2B-0BE658BF0A43}"/>
    <cellStyle name="20% - Énfasis4 2 5 4 6" xfId="32103" xr:uid="{B1289696-B61A-471D-855F-A904ABE4791F}"/>
    <cellStyle name="20% - Énfasis4 2 5 5" xfId="2184" xr:uid="{DBE9A327-DD3D-4D18-AEB6-9E816C8DD4C1}"/>
    <cellStyle name="20% - Énfasis4 2 5 5 2" xfId="6044" xr:uid="{D825862C-6ADD-4C73-9D9C-83DA32EBE129}"/>
    <cellStyle name="20% - Énfasis4 2 5 5 2 2" xfId="13765" xr:uid="{364C6BBA-5ECC-4D0A-89DF-8F4EA8C06086}"/>
    <cellStyle name="20% - Énfasis4 2 5 5 2 2 2" xfId="29207" xr:uid="{258F9B4B-9487-40D6-8C74-BB702D982286}"/>
    <cellStyle name="20% - Énfasis4 2 5 5 2 2 2 2" xfId="60091" xr:uid="{04065370-0D32-43BC-8565-5222F2F96C12}"/>
    <cellStyle name="20% - Énfasis4 2 5 5 2 2 3" xfId="44649" xr:uid="{BEA7B689-7343-42C3-B9AB-D91C10254D0F}"/>
    <cellStyle name="20% - Énfasis4 2 5 5 2 3" xfId="21486" xr:uid="{58C798B0-C3DB-41BC-A108-4328E7450537}"/>
    <cellStyle name="20% - Énfasis4 2 5 5 2 3 2" xfId="52370" xr:uid="{B08B5FE0-0DE7-45CC-8D9E-EA78E977D67F}"/>
    <cellStyle name="20% - Énfasis4 2 5 5 2 4" xfId="36928" xr:uid="{D18DD491-0654-489F-A136-1319CB362373}"/>
    <cellStyle name="20% - Énfasis4 2 5 5 3" xfId="9905" xr:uid="{5ED0B59C-36C2-4457-B964-D22C7B24321B}"/>
    <cellStyle name="20% - Énfasis4 2 5 5 3 2" xfId="25347" xr:uid="{2436EDA8-52AB-4E67-B0D9-E2DD73F38BC9}"/>
    <cellStyle name="20% - Énfasis4 2 5 5 3 2 2" xfId="56231" xr:uid="{A676AB16-0AEC-4194-9536-690685340C29}"/>
    <cellStyle name="20% - Énfasis4 2 5 5 3 3" xfId="40789" xr:uid="{5B93A467-4635-44DA-B406-9E2A391117CA}"/>
    <cellStyle name="20% - Énfasis4 2 5 5 4" xfId="17626" xr:uid="{E0059EF9-0D9E-492D-A68B-F64869B7ACC3}"/>
    <cellStyle name="20% - Énfasis4 2 5 5 4 2" xfId="48510" xr:uid="{A824DE6C-3FD0-4CD1-9D91-6FD04D489C6E}"/>
    <cellStyle name="20% - Énfasis4 2 5 5 5" xfId="33068" xr:uid="{E3C85CE5-447D-45F6-A7CC-04813B6F1E6D}"/>
    <cellStyle name="20% - Énfasis4 2 5 6" xfId="4114" xr:uid="{0C6531FB-A052-4A17-8EC0-A0F276CB96CE}"/>
    <cellStyle name="20% - Énfasis4 2 5 6 2" xfId="11835" xr:uid="{E5CF5031-5BAB-4341-A026-D3D73D57059C}"/>
    <cellStyle name="20% - Énfasis4 2 5 6 2 2" xfId="27277" xr:uid="{20391D0E-AAF7-4F71-A663-AF0B015D85DF}"/>
    <cellStyle name="20% - Énfasis4 2 5 6 2 2 2" xfId="58161" xr:uid="{466E6AA6-432E-438F-BDDD-42452DEEAAB2}"/>
    <cellStyle name="20% - Énfasis4 2 5 6 2 3" xfId="42719" xr:uid="{016BBA4B-C1A0-44A4-9EF2-7BDE797C668A}"/>
    <cellStyle name="20% - Énfasis4 2 5 6 3" xfId="19556" xr:uid="{4C50DD27-934B-4350-ABA9-C72232E16CDD}"/>
    <cellStyle name="20% - Énfasis4 2 5 6 3 2" xfId="50440" xr:uid="{80A5436A-F648-4626-853A-582FDD467D45}"/>
    <cellStyle name="20% - Énfasis4 2 5 6 4" xfId="34998" xr:uid="{D0B90B47-98EF-4E0D-BCEA-62A0EEBA5CCF}"/>
    <cellStyle name="20% - Énfasis4 2 5 7" xfId="7975" xr:uid="{572159DB-010F-4959-A859-408D931DAA05}"/>
    <cellStyle name="20% - Énfasis4 2 5 7 2" xfId="23417" xr:uid="{DC1999C0-D0D5-4452-A3C3-F5C92326B51F}"/>
    <cellStyle name="20% - Énfasis4 2 5 7 2 2" xfId="54301" xr:uid="{E6195E1E-FD64-41DF-B6BB-6F75F131370D}"/>
    <cellStyle name="20% - Énfasis4 2 5 7 3" xfId="38859" xr:uid="{D281BED0-3C11-4A2F-AC4F-9E171A34FDBE}"/>
    <cellStyle name="20% - Énfasis4 2 5 8" xfId="15696" xr:uid="{52DDB769-1ACD-4AF0-9510-80902AC1B009}"/>
    <cellStyle name="20% - Énfasis4 2 5 8 2" xfId="46580" xr:uid="{31326142-9856-4AF7-8BAD-4FBF37FC7B03}"/>
    <cellStyle name="20% - Énfasis4 2 5 9" xfId="31138" xr:uid="{2EB107E4-E208-40DA-89D4-D1A8D799102A}"/>
    <cellStyle name="20% - Énfasis4 2 6" xfId="389" xr:uid="{77A6EA04-D069-47B2-B19B-774EFBF7FEF0}"/>
    <cellStyle name="20% - Énfasis4 2 6 2" xfId="873" xr:uid="{36C68A2D-BA25-471B-844C-880C55283DE9}"/>
    <cellStyle name="20% - Énfasis4 2 6 2 2" xfId="1838" xr:uid="{A698377D-F7BB-4BBE-B2AE-209BD78FA02B}"/>
    <cellStyle name="20% - Énfasis4 2 6 2 2 2" xfId="3768" xr:uid="{810DBE2D-2262-4880-9739-9AB1CF713191}"/>
    <cellStyle name="20% - Énfasis4 2 6 2 2 2 2" xfId="7628" xr:uid="{A3610F4B-6FB2-4C77-B933-8B8BD404B9D7}"/>
    <cellStyle name="20% - Énfasis4 2 6 2 2 2 2 2" xfId="15349" xr:uid="{DDB2C1EF-8B5C-4975-BE26-4FA306814E3D}"/>
    <cellStyle name="20% - Énfasis4 2 6 2 2 2 2 2 2" xfId="30791" xr:uid="{8BE3832D-FA8E-4BA7-AC0E-F8019F54DFAD}"/>
    <cellStyle name="20% - Énfasis4 2 6 2 2 2 2 2 2 2" xfId="61675" xr:uid="{34F3169E-1098-422B-9E96-96EFB9CA8D69}"/>
    <cellStyle name="20% - Énfasis4 2 6 2 2 2 2 2 3" xfId="46233" xr:uid="{CD45237F-F76F-4262-950E-DD3974317EC4}"/>
    <cellStyle name="20% - Énfasis4 2 6 2 2 2 2 3" xfId="23070" xr:uid="{2C11BE04-D1E8-412D-A102-5F89EA40ABD0}"/>
    <cellStyle name="20% - Énfasis4 2 6 2 2 2 2 3 2" xfId="53954" xr:uid="{6E3ACAF3-998A-4150-8FA0-962A066FB779}"/>
    <cellStyle name="20% - Énfasis4 2 6 2 2 2 2 4" xfId="38512" xr:uid="{17EA23BA-6512-4FCB-B9F1-88D4C3C7CC64}"/>
    <cellStyle name="20% - Énfasis4 2 6 2 2 2 3" xfId="11489" xr:uid="{9734142F-077B-455B-A237-3D19E77CBCF7}"/>
    <cellStyle name="20% - Énfasis4 2 6 2 2 2 3 2" xfId="26931" xr:uid="{D965D2D5-5334-46E3-9545-10E3F0861BB6}"/>
    <cellStyle name="20% - Énfasis4 2 6 2 2 2 3 2 2" xfId="57815" xr:uid="{60D5AE23-AE8A-4987-9B1D-1B190D2B14B1}"/>
    <cellStyle name="20% - Énfasis4 2 6 2 2 2 3 3" xfId="42373" xr:uid="{750C01EC-6CD3-4BB4-9A0A-32EBDC8ED8A6}"/>
    <cellStyle name="20% - Énfasis4 2 6 2 2 2 4" xfId="19210" xr:uid="{F5CE4B07-4224-49FD-94D9-5267C1C36C22}"/>
    <cellStyle name="20% - Énfasis4 2 6 2 2 2 4 2" xfId="50094" xr:uid="{36571230-5218-434B-A5A0-87128EFDA706}"/>
    <cellStyle name="20% - Énfasis4 2 6 2 2 2 5" xfId="34652" xr:uid="{DB5067F8-186C-4CB9-9662-C0FCCDD9D72F}"/>
    <cellStyle name="20% - Énfasis4 2 6 2 2 3" xfId="5698" xr:uid="{612835E6-12D3-4C5D-84FD-0279330C808D}"/>
    <cellStyle name="20% - Énfasis4 2 6 2 2 3 2" xfId="13419" xr:uid="{04AF2E3C-D80D-4B6F-9C02-23A74743D270}"/>
    <cellStyle name="20% - Énfasis4 2 6 2 2 3 2 2" xfId="28861" xr:uid="{6252261C-AE84-43DE-8D89-AC4D91F997CA}"/>
    <cellStyle name="20% - Énfasis4 2 6 2 2 3 2 2 2" xfId="59745" xr:uid="{B77C2792-A71E-4C39-9D4D-C5255F63F6CE}"/>
    <cellStyle name="20% - Énfasis4 2 6 2 2 3 2 3" xfId="44303" xr:uid="{63963525-888F-4529-A2A4-7808D0266443}"/>
    <cellStyle name="20% - Énfasis4 2 6 2 2 3 3" xfId="21140" xr:uid="{24BBCA73-A868-41CF-B864-6DB5FED6A09D}"/>
    <cellStyle name="20% - Énfasis4 2 6 2 2 3 3 2" xfId="52024" xr:uid="{67FDD86B-E8DD-42E6-85CA-43A95DCB8793}"/>
    <cellStyle name="20% - Énfasis4 2 6 2 2 3 4" xfId="36582" xr:uid="{12725B78-DCCF-470A-87AC-513A4E470F90}"/>
    <cellStyle name="20% - Énfasis4 2 6 2 2 4" xfId="9559" xr:uid="{60E2A81A-2F01-4332-95AD-66927E1301C5}"/>
    <cellStyle name="20% - Énfasis4 2 6 2 2 4 2" xfId="25001" xr:uid="{8B66265F-1B92-4558-9214-2F1C858EE421}"/>
    <cellStyle name="20% - Énfasis4 2 6 2 2 4 2 2" xfId="55885" xr:uid="{77ECAA6D-216D-4D44-B0F3-5F0424F0FDA6}"/>
    <cellStyle name="20% - Énfasis4 2 6 2 2 4 3" xfId="40443" xr:uid="{B954FAAB-5AC3-40B0-8365-98FA48B0CF93}"/>
    <cellStyle name="20% - Énfasis4 2 6 2 2 5" xfId="17280" xr:uid="{7E306F7C-60F1-458B-937D-6D7FF1807B4E}"/>
    <cellStyle name="20% - Énfasis4 2 6 2 2 5 2" xfId="48164" xr:uid="{6F27A866-2693-4935-B4B3-545E81599B37}"/>
    <cellStyle name="20% - Énfasis4 2 6 2 2 6" xfId="32722" xr:uid="{D0FAFDB0-27BF-4E56-9375-4468D633F052}"/>
    <cellStyle name="20% - Énfasis4 2 6 2 3" xfId="2803" xr:uid="{462A3A49-87C1-48FF-A089-D5C6AE4B79F2}"/>
    <cellStyle name="20% - Énfasis4 2 6 2 3 2" xfId="6663" xr:uid="{D02B20E1-A620-4837-9FF3-0317DEDB4A09}"/>
    <cellStyle name="20% - Énfasis4 2 6 2 3 2 2" xfId="14384" xr:uid="{79799981-4EBC-472C-895E-FC440F5552AF}"/>
    <cellStyle name="20% - Énfasis4 2 6 2 3 2 2 2" xfId="29826" xr:uid="{721C345C-98E0-4951-8D65-8AE1CA668DA6}"/>
    <cellStyle name="20% - Énfasis4 2 6 2 3 2 2 2 2" xfId="60710" xr:uid="{73B925BB-DCE1-4108-A1EB-B0B9685949F4}"/>
    <cellStyle name="20% - Énfasis4 2 6 2 3 2 2 3" xfId="45268" xr:uid="{17901CCA-D66E-4EF6-BBE8-36AC02EE0938}"/>
    <cellStyle name="20% - Énfasis4 2 6 2 3 2 3" xfId="22105" xr:uid="{E3ABCB85-A364-49EB-92DC-FBE094498168}"/>
    <cellStyle name="20% - Énfasis4 2 6 2 3 2 3 2" xfId="52989" xr:uid="{24BD6CDD-88F0-4625-B90A-25E77122E9CE}"/>
    <cellStyle name="20% - Énfasis4 2 6 2 3 2 4" xfId="37547" xr:uid="{4751E6BB-ACFA-46A8-9224-FDE971FB4B86}"/>
    <cellStyle name="20% - Énfasis4 2 6 2 3 3" xfId="10524" xr:uid="{217410CE-858F-4586-9094-D46D7C72D511}"/>
    <cellStyle name="20% - Énfasis4 2 6 2 3 3 2" xfId="25966" xr:uid="{2896E64A-956F-4ACE-B447-2785562DD18C}"/>
    <cellStyle name="20% - Énfasis4 2 6 2 3 3 2 2" xfId="56850" xr:uid="{C4AE6899-65C8-45DC-ADE7-7186221E8253}"/>
    <cellStyle name="20% - Énfasis4 2 6 2 3 3 3" xfId="41408" xr:uid="{9E412987-2150-4DDD-AFE7-D1373EB2324A}"/>
    <cellStyle name="20% - Énfasis4 2 6 2 3 4" xfId="18245" xr:uid="{9B9F5929-09BF-4352-BA5F-29B749CE8F4B}"/>
    <cellStyle name="20% - Énfasis4 2 6 2 3 4 2" xfId="49129" xr:uid="{971736EA-CC45-44D0-A2BB-5436501F7757}"/>
    <cellStyle name="20% - Énfasis4 2 6 2 3 5" xfId="33687" xr:uid="{8C94EBAA-D03B-436D-81A3-3EE24D393EEE}"/>
    <cellStyle name="20% - Énfasis4 2 6 2 4" xfId="4733" xr:uid="{ECC48C05-39E1-4B0E-9710-83D1618AE3B6}"/>
    <cellStyle name="20% - Énfasis4 2 6 2 4 2" xfId="12454" xr:uid="{43868E60-1898-4F94-96BF-FC2C8C59BE14}"/>
    <cellStyle name="20% - Énfasis4 2 6 2 4 2 2" xfId="27896" xr:uid="{36D97669-81A9-4A94-8A83-BA7C83C2A398}"/>
    <cellStyle name="20% - Énfasis4 2 6 2 4 2 2 2" xfId="58780" xr:uid="{F0B796F1-9661-4FD5-8F21-D4E341C05063}"/>
    <cellStyle name="20% - Énfasis4 2 6 2 4 2 3" xfId="43338" xr:uid="{16BEE10D-ECE5-4A81-9377-A6D0B5084DAF}"/>
    <cellStyle name="20% - Énfasis4 2 6 2 4 3" xfId="20175" xr:uid="{B4DBC3EB-F5BF-423A-BDF9-75B2F71B843B}"/>
    <cellStyle name="20% - Énfasis4 2 6 2 4 3 2" xfId="51059" xr:uid="{F0CE54D9-8CC6-4C14-8D17-E69223833574}"/>
    <cellStyle name="20% - Énfasis4 2 6 2 4 4" xfId="35617" xr:uid="{CC79CBC0-9EC4-4E19-B87B-27ED7B60FAD6}"/>
    <cellStyle name="20% - Énfasis4 2 6 2 5" xfId="8594" xr:uid="{90EEEC5D-3BB2-4ADA-95F2-8D084A2FC739}"/>
    <cellStyle name="20% - Énfasis4 2 6 2 5 2" xfId="24036" xr:uid="{6FA3B91B-0049-468D-9BB0-7A47146C5FE8}"/>
    <cellStyle name="20% - Énfasis4 2 6 2 5 2 2" xfId="54920" xr:uid="{BD566230-3B8B-449D-8940-71D82BFF1678}"/>
    <cellStyle name="20% - Énfasis4 2 6 2 5 3" xfId="39478" xr:uid="{3361B46B-1170-4199-9243-52B06B0685F1}"/>
    <cellStyle name="20% - Énfasis4 2 6 2 6" xfId="16315" xr:uid="{97F6A536-EF80-47DD-BA55-111CDC7C65C2}"/>
    <cellStyle name="20% - Énfasis4 2 6 2 6 2" xfId="47199" xr:uid="{20D136E1-0F7F-4451-9BFC-E29324C55910}"/>
    <cellStyle name="20% - Énfasis4 2 6 2 7" xfId="31757" xr:uid="{FBC1E08F-641A-45C0-ACFA-4AC95DDB1B06}"/>
    <cellStyle name="20% - Énfasis4 2 6 3" xfId="1355" xr:uid="{9A076AEA-E378-4351-BCC8-4D4ED8E76CF2}"/>
    <cellStyle name="20% - Énfasis4 2 6 3 2" xfId="3285" xr:uid="{21963B77-4C5F-4956-9CA0-7E5441C6AE65}"/>
    <cellStyle name="20% - Énfasis4 2 6 3 2 2" xfId="7145" xr:uid="{F1C6706F-26AC-41F1-8FA9-74BD68BCE286}"/>
    <cellStyle name="20% - Énfasis4 2 6 3 2 2 2" xfId="14866" xr:uid="{7BC5E3D3-43A3-4CFD-AF76-B2BA799297C0}"/>
    <cellStyle name="20% - Énfasis4 2 6 3 2 2 2 2" xfId="30308" xr:uid="{E941488C-0118-4225-A1A9-75B7358AB32C}"/>
    <cellStyle name="20% - Énfasis4 2 6 3 2 2 2 2 2" xfId="61192" xr:uid="{19A1F729-846F-4BFA-A038-3D2AC20C9AE1}"/>
    <cellStyle name="20% - Énfasis4 2 6 3 2 2 2 3" xfId="45750" xr:uid="{BAA4AC84-A2F2-4D17-8CD8-E952B061A22F}"/>
    <cellStyle name="20% - Énfasis4 2 6 3 2 2 3" xfId="22587" xr:uid="{1667A773-AD95-4449-927B-E1808B72BC06}"/>
    <cellStyle name="20% - Énfasis4 2 6 3 2 2 3 2" xfId="53471" xr:uid="{26024354-EEBC-471C-9B72-438451DD2A04}"/>
    <cellStyle name="20% - Énfasis4 2 6 3 2 2 4" xfId="38029" xr:uid="{22ACA79B-9846-456C-A104-E85182EDF1FE}"/>
    <cellStyle name="20% - Énfasis4 2 6 3 2 3" xfId="11006" xr:uid="{7754B244-17DB-4013-89A0-F4CB704A259E}"/>
    <cellStyle name="20% - Énfasis4 2 6 3 2 3 2" xfId="26448" xr:uid="{8B9F1C98-2937-4557-BDD4-A2BE77F4523E}"/>
    <cellStyle name="20% - Énfasis4 2 6 3 2 3 2 2" xfId="57332" xr:uid="{33D2711F-990B-46AD-9BA2-DA2DC448BAC7}"/>
    <cellStyle name="20% - Énfasis4 2 6 3 2 3 3" xfId="41890" xr:uid="{FCC580AB-7F6F-46B5-871B-AE9DF3B30588}"/>
    <cellStyle name="20% - Énfasis4 2 6 3 2 4" xfId="18727" xr:uid="{2A7778EC-2DF7-4B62-8C7C-8DC21D60FF97}"/>
    <cellStyle name="20% - Énfasis4 2 6 3 2 4 2" xfId="49611" xr:uid="{0F3C85D0-B2F1-4F55-A80A-70A734FEF154}"/>
    <cellStyle name="20% - Énfasis4 2 6 3 2 5" xfId="34169" xr:uid="{4CC76AD0-563C-4BDE-A926-AF4C4F8A61AD}"/>
    <cellStyle name="20% - Énfasis4 2 6 3 3" xfId="5215" xr:uid="{CD9446A5-9BCD-41AA-8B17-7101A4667CB7}"/>
    <cellStyle name="20% - Énfasis4 2 6 3 3 2" xfId="12936" xr:uid="{CEF00680-ECD8-4DD3-BDEE-4452F94DFAC2}"/>
    <cellStyle name="20% - Énfasis4 2 6 3 3 2 2" xfId="28378" xr:uid="{D357EEEB-F61D-4A1A-A334-0901B3F7D6B2}"/>
    <cellStyle name="20% - Énfasis4 2 6 3 3 2 2 2" xfId="59262" xr:uid="{E28A4BCF-380D-4DB3-8606-DF38335C2AA7}"/>
    <cellStyle name="20% - Énfasis4 2 6 3 3 2 3" xfId="43820" xr:uid="{82F6515D-6761-4480-8DC0-DCF1AE24D101}"/>
    <cellStyle name="20% - Énfasis4 2 6 3 3 3" xfId="20657" xr:uid="{D1B1A126-0F25-4820-94EA-070E70BAD97D}"/>
    <cellStyle name="20% - Énfasis4 2 6 3 3 3 2" xfId="51541" xr:uid="{32ECCF68-938A-4084-AC45-D85E120C0B82}"/>
    <cellStyle name="20% - Énfasis4 2 6 3 3 4" xfId="36099" xr:uid="{A8FF05DE-EA8B-43D4-8235-FF88BB698A6A}"/>
    <cellStyle name="20% - Énfasis4 2 6 3 4" xfId="9076" xr:uid="{82B35CA8-A61D-4277-95CA-42E9976E8A70}"/>
    <cellStyle name="20% - Énfasis4 2 6 3 4 2" xfId="24518" xr:uid="{FE2A3F02-6602-479B-9ECD-427E97921BDF}"/>
    <cellStyle name="20% - Énfasis4 2 6 3 4 2 2" xfId="55402" xr:uid="{437CB0BC-BB79-4087-92D3-BEE8B34BE1C1}"/>
    <cellStyle name="20% - Énfasis4 2 6 3 4 3" xfId="39960" xr:uid="{CAB0ABAF-E631-4F8B-93AA-E093CEAB7136}"/>
    <cellStyle name="20% - Énfasis4 2 6 3 5" xfId="16797" xr:uid="{BDC5F216-0305-4AAC-882B-FCCD666C7DE8}"/>
    <cellStyle name="20% - Énfasis4 2 6 3 5 2" xfId="47681" xr:uid="{D397E7A1-2BC3-425E-9EDF-9FFFDA72331B}"/>
    <cellStyle name="20% - Énfasis4 2 6 3 6" xfId="32239" xr:uid="{3597DF51-AA9B-40B2-AD81-A775E2C8A21A}"/>
    <cellStyle name="20% - Énfasis4 2 6 4" xfId="2320" xr:uid="{6219FCF4-2B36-41C5-B3CE-78FB7BB513B6}"/>
    <cellStyle name="20% - Énfasis4 2 6 4 2" xfId="6180" xr:uid="{C2F385AC-C91B-4EE9-B38C-0C1279752D66}"/>
    <cellStyle name="20% - Énfasis4 2 6 4 2 2" xfId="13901" xr:uid="{65C37922-78B9-4343-9256-893A9F478A22}"/>
    <cellStyle name="20% - Énfasis4 2 6 4 2 2 2" xfId="29343" xr:uid="{04DA5163-20D1-4ED1-843C-40836FCFE2C4}"/>
    <cellStyle name="20% - Énfasis4 2 6 4 2 2 2 2" xfId="60227" xr:uid="{AE97C1A5-341D-47EB-A0C2-E2A9497A7215}"/>
    <cellStyle name="20% - Énfasis4 2 6 4 2 2 3" xfId="44785" xr:uid="{AB0D5786-02CA-4CE8-B3A5-86274CAF335A}"/>
    <cellStyle name="20% - Énfasis4 2 6 4 2 3" xfId="21622" xr:uid="{4651372E-6171-47D5-B8F0-4E74A4954549}"/>
    <cellStyle name="20% - Énfasis4 2 6 4 2 3 2" xfId="52506" xr:uid="{1EF7CD49-3399-430D-8ACE-4DC2ACC0D853}"/>
    <cellStyle name="20% - Énfasis4 2 6 4 2 4" xfId="37064" xr:uid="{E772E013-DFD9-49F8-8B15-3C37B80EDBB0}"/>
    <cellStyle name="20% - Énfasis4 2 6 4 3" xfId="10041" xr:uid="{E25B24D5-F869-4823-B6AD-06F35CD7AA59}"/>
    <cellStyle name="20% - Énfasis4 2 6 4 3 2" xfId="25483" xr:uid="{A9E84509-2BC1-463B-9CF2-B730D02E9A73}"/>
    <cellStyle name="20% - Énfasis4 2 6 4 3 2 2" xfId="56367" xr:uid="{4B6119E0-A8A2-467B-BB92-D23BFD751B7F}"/>
    <cellStyle name="20% - Énfasis4 2 6 4 3 3" xfId="40925" xr:uid="{B3990935-2CF5-46E6-88CA-47A9D15931CD}"/>
    <cellStyle name="20% - Énfasis4 2 6 4 4" xfId="17762" xr:uid="{6059AABC-A9EC-467D-8252-AACA50FFB5F1}"/>
    <cellStyle name="20% - Énfasis4 2 6 4 4 2" xfId="48646" xr:uid="{51D64265-2833-47EF-85C9-6E2574734EC7}"/>
    <cellStyle name="20% - Énfasis4 2 6 4 5" xfId="33204" xr:uid="{206EAD7D-164C-4731-99AF-035083B5B575}"/>
    <cellStyle name="20% - Énfasis4 2 6 5" xfId="4250" xr:uid="{84AF447E-C22F-4B90-9CF8-88C00EE0F4A0}"/>
    <cellStyle name="20% - Énfasis4 2 6 5 2" xfId="11971" xr:uid="{A056290F-2BC9-4DEF-8258-0F48284FC264}"/>
    <cellStyle name="20% - Énfasis4 2 6 5 2 2" xfId="27413" xr:uid="{2E3A12E3-7AD6-4711-91BD-0F28E8820D9A}"/>
    <cellStyle name="20% - Énfasis4 2 6 5 2 2 2" xfId="58297" xr:uid="{6903DC35-1851-42A4-9751-E506E2A4F64E}"/>
    <cellStyle name="20% - Énfasis4 2 6 5 2 3" xfId="42855" xr:uid="{82624DC8-C81E-4805-9B74-CF7F0DCE58E9}"/>
    <cellStyle name="20% - Énfasis4 2 6 5 3" xfId="19692" xr:uid="{D24AEDD6-1FDF-473C-A86D-76BA334B7E8A}"/>
    <cellStyle name="20% - Énfasis4 2 6 5 3 2" xfId="50576" xr:uid="{D5678748-DD30-4B41-820B-096FD30858C5}"/>
    <cellStyle name="20% - Énfasis4 2 6 5 4" xfId="35134" xr:uid="{C4808AF9-A9DA-410C-B12C-DBA00076EF9B}"/>
    <cellStyle name="20% - Énfasis4 2 6 6" xfId="8111" xr:uid="{7F2780B9-0C51-4D64-B5DF-6272B4D14F2B}"/>
    <cellStyle name="20% - Énfasis4 2 6 6 2" xfId="23553" xr:uid="{C20D7EAE-1BC9-4E60-A952-376F9FA17296}"/>
    <cellStyle name="20% - Énfasis4 2 6 6 2 2" xfId="54437" xr:uid="{4873AEA6-BAE9-4CC9-BFD9-DBE21215BB18}"/>
    <cellStyle name="20% - Énfasis4 2 6 6 3" xfId="38995" xr:uid="{7CB6CF4A-1D90-474A-8206-FBAF6340C7D7}"/>
    <cellStyle name="20% - Énfasis4 2 6 7" xfId="15832" xr:uid="{B3DDBC62-6402-45CF-94D5-6C1475EFE346}"/>
    <cellStyle name="20% - Énfasis4 2 6 7 2" xfId="46716" xr:uid="{B53FE778-7A6A-4AAD-A847-794D90E6775D}"/>
    <cellStyle name="20% - Énfasis4 2 6 8" xfId="31274" xr:uid="{25025045-BADF-4BEE-AD10-49E3D45FD9A1}"/>
    <cellStyle name="20% - Énfasis4 2 7" xfId="632" xr:uid="{B54A090A-E5BD-4D5B-B9D8-9149BC21B344}"/>
    <cellStyle name="20% - Énfasis4 2 7 2" xfId="1597" xr:uid="{5E03E0AB-AFBE-469C-A977-858EB9D6F2C9}"/>
    <cellStyle name="20% - Énfasis4 2 7 2 2" xfId="3527" xr:uid="{A86C4CBE-7987-48B3-8DBB-96928BA7499E}"/>
    <cellStyle name="20% - Énfasis4 2 7 2 2 2" xfId="7387" xr:uid="{723ED6CA-A8B0-4E44-94B6-1931962CD0D8}"/>
    <cellStyle name="20% - Énfasis4 2 7 2 2 2 2" xfId="15108" xr:uid="{6F5AFB66-924C-4DF4-AA5A-4025C192E55D}"/>
    <cellStyle name="20% - Énfasis4 2 7 2 2 2 2 2" xfId="30550" xr:uid="{EB7E5EE5-346F-4269-844A-FC48678B1D7C}"/>
    <cellStyle name="20% - Énfasis4 2 7 2 2 2 2 2 2" xfId="61434" xr:uid="{B952EB5E-94CD-474C-92F4-F2D816B3EA26}"/>
    <cellStyle name="20% - Énfasis4 2 7 2 2 2 2 3" xfId="45992" xr:uid="{C8C5D4FE-A489-48A8-B8AC-CB578E33EF4D}"/>
    <cellStyle name="20% - Énfasis4 2 7 2 2 2 3" xfId="22829" xr:uid="{7FDD50BD-B4CF-4C6B-9D48-7E7C76403EC3}"/>
    <cellStyle name="20% - Énfasis4 2 7 2 2 2 3 2" xfId="53713" xr:uid="{EB5D9955-528B-434F-AEBF-683E8B7043C9}"/>
    <cellStyle name="20% - Énfasis4 2 7 2 2 2 4" xfId="38271" xr:uid="{101BB504-BD0B-438E-9820-A4994221542C}"/>
    <cellStyle name="20% - Énfasis4 2 7 2 2 3" xfId="11248" xr:uid="{A0DAFFDE-0466-43A0-81E0-903D6F9E3771}"/>
    <cellStyle name="20% - Énfasis4 2 7 2 2 3 2" xfId="26690" xr:uid="{2497E00C-4F32-41FB-9072-7BD3F388A21F}"/>
    <cellStyle name="20% - Énfasis4 2 7 2 2 3 2 2" xfId="57574" xr:uid="{EC0D5BF7-0926-4D3A-BC81-963A7FFD79B6}"/>
    <cellStyle name="20% - Énfasis4 2 7 2 2 3 3" xfId="42132" xr:uid="{6F1AA9B7-0C82-433B-9C2B-056557466ED1}"/>
    <cellStyle name="20% - Énfasis4 2 7 2 2 4" xfId="18969" xr:uid="{12257F32-9089-4034-B336-F819FA9EEFFD}"/>
    <cellStyle name="20% - Énfasis4 2 7 2 2 4 2" xfId="49853" xr:uid="{E1E20D2B-3A4A-4DDB-8541-A60B5D4A87A3}"/>
    <cellStyle name="20% - Énfasis4 2 7 2 2 5" xfId="34411" xr:uid="{B6747CCC-0586-4749-83F0-0C8AB9D63971}"/>
    <cellStyle name="20% - Énfasis4 2 7 2 3" xfId="5457" xr:uid="{1EAE23C9-4F06-45AD-ABE4-B0F0DCF8C90C}"/>
    <cellStyle name="20% - Énfasis4 2 7 2 3 2" xfId="13178" xr:uid="{7A95A60D-343A-4114-A5D2-3DAB8E7520DF}"/>
    <cellStyle name="20% - Énfasis4 2 7 2 3 2 2" xfId="28620" xr:uid="{6596B183-3081-47BD-9375-FA19E9E4B4C4}"/>
    <cellStyle name="20% - Énfasis4 2 7 2 3 2 2 2" xfId="59504" xr:uid="{117E8674-153C-402F-A69E-B51192DB830E}"/>
    <cellStyle name="20% - Énfasis4 2 7 2 3 2 3" xfId="44062" xr:uid="{0B7D83D3-5C3A-4FA3-A78B-ABE4F0BB97EA}"/>
    <cellStyle name="20% - Énfasis4 2 7 2 3 3" xfId="20899" xr:uid="{601BA7C4-A339-42C1-8E8A-B1E8FA2EA853}"/>
    <cellStyle name="20% - Énfasis4 2 7 2 3 3 2" xfId="51783" xr:uid="{6F49A432-B065-4365-AFDB-6BC280462821}"/>
    <cellStyle name="20% - Énfasis4 2 7 2 3 4" xfId="36341" xr:uid="{4EA2B0B6-C66A-4F7C-B49A-C9695999AAD1}"/>
    <cellStyle name="20% - Énfasis4 2 7 2 4" xfId="9318" xr:uid="{60CD17BF-9486-4B00-B59C-FC4205D9A6AA}"/>
    <cellStyle name="20% - Énfasis4 2 7 2 4 2" xfId="24760" xr:uid="{F5EE117C-2123-4C5B-A949-69B13A1B88E0}"/>
    <cellStyle name="20% - Énfasis4 2 7 2 4 2 2" xfId="55644" xr:uid="{DBDD13D8-3CB8-42EE-9CC1-019EA5F5129F}"/>
    <cellStyle name="20% - Énfasis4 2 7 2 4 3" xfId="40202" xr:uid="{79C7E2C2-7ED4-465A-B562-4B6B3C4E8A74}"/>
    <cellStyle name="20% - Énfasis4 2 7 2 5" xfId="17039" xr:uid="{420A2578-CA63-48DF-B7AC-56FFDBED0F7F}"/>
    <cellStyle name="20% - Énfasis4 2 7 2 5 2" xfId="47923" xr:uid="{62C7E3D9-3101-4CE4-8C49-9AEC9D65BC79}"/>
    <cellStyle name="20% - Énfasis4 2 7 2 6" xfId="32481" xr:uid="{C1A5C44A-5728-4E14-A09D-3E36B5A573DD}"/>
    <cellStyle name="20% - Énfasis4 2 7 3" xfId="2562" xr:uid="{48BC59CA-E98D-4A09-9C3C-EE15757135C6}"/>
    <cellStyle name="20% - Énfasis4 2 7 3 2" xfId="6422" xr:uid="{0B1417B5-F1D8-4BEA-A0DB-813E7DD91403}"/>
    <cellStyle name="20% - Énfasis4 2 7 3 2 2" xfId="14143" xr:uid="{F9EC9C15-6E93-43EF-8B18-95E9B199BAD4}"/>
    <cellStyle name="20% - Énfasis4 2 7 3 2 2 2" xfId="29585" xr:uid="{F0CFFEF3-D061-46A6-A82C-754BC45082FC}"/>
    <cellStyle name="20% - Énfasis4 2 7 3 2 2 2 2" xfId="60469" xr:uid="{7EECE6F7-BF20-46EE-B7E9-BA23A6B4802C}"/>
    <cellStyle name="20% - Énfasis4 2 7 3 2 2 3" xfId="45027" xr:uid="{B3B3DE05-74C4-4DC9-80AF-1338FB0C9061}"/>
    <cellStyle name="20% - Énfasis4 2 7 3 2 3" xfId="21864" xr:uid="{96C75457-0E7E-46CB-A86B-C328D0DE6384}"/>
    <cellStyle name="20% - Énfasis4 2 7 3 2 3 2" xfId="52748" xr:uid="{412C8F91-8CAC-41CF-8B9A-18B6CBB1BD9F}"/>
    <cellStyle name="20% - Énfasis4 2 7 3 2 4" xfId="37306" xr:uid="{29B07505-FB5F-4D6A-A519-53DFBDDBB1E7}"/>
    <cellStyle name="20% - Énfasis4 2 7 3 3" xfId="10283" xr:uid="{5EC7D170-7F36-449E-9DFC-76107303B159}"/>
    <cellStyle name="20% - Énfasis4 2 7 3 3 2" xfId="25725" xr:uid="{7E9D0667-A3B2-4711-999F-EBB9CEFEF428}"/>
    <cellStyle name="20% - Énfasis4 2 7 3 3 2 2" xfId="56609" xr:uid="{71D438F3-4A4C-4177-A9D9-6D64F1BEC3EC}"/>
    <cellStyle name="20% - Énfasis4 2 7 3 3 3" xfId="41167" xr:uid="{6BAFF405-0423-42BA-A1AA-F67931D4A89B}"/>
    <cellStyle name="20% - Énfasis4 2 7 3 4" xfId="18004" xr:uid="{04CE2ADC-D2CA-45DA-BA4F-C97FFFF7E2F6}"/>
    <cellStyle name="20% - Énfasis4 2 7 3 4 2" xfId="48888" xr:uid="{83E5157C-B9AB-4A41-A228-EE41BA1D58A0}"/>
    <cellStyle name="20% - Énfasis4 2 7 3 5" xfId="33446" xr:uid="{258023F8-38E2-4BCE-AE9B-3F98FB680977}"/>
    <cellStyle name="20% - Énfasis4 2 7 4" xfId="4492" xr:uid="{D7D2832B-BA1A-4201-997B-DF71BE7B8B91}"/>
    <cellStyle name="20% - Énfasis4 2 7 4 2" xfId="12213" xr:uid="{72F18406-DFB9-403B-8A32-2C56CAACC6CE}"/>
    <cellStyle name="20% - Énfasis4 2 7 4 2 2" xfId="27655" xr:uid="{D32EE753-3069-4D44-A152-FDAB6A7B2EB1}"/>
    <cellStyle name="20% - Énfasis4 2 7 4 2 2 2" xfId="58539" xr:uid="{9288785B-BB54-46D0-BAD4-3B0E1EDDD93F}"/>
    <cellStyle name="20% - Énfasis4 2 7 4 2 3" xfId="43097" xr:uid="{50EB8714-BC03-4818-BEAC-211946C9D552}"/>
    <cellStyle name="20% - Énfasis4 2 7 4 3" xfId="19934" xr:uid="{B79AB922-0FEA-4E9B-BAD7-FA0D80C50241}"/>
    <cellStyle name="20% - Énfasis4 2 7 4 3 2" xfId="50818" xr:uid="{E857AAC8-4A19-45B4-8353-1804178627FD}"/>
    <cellStyle name="20% - Énfasis4 2 7 4 4" xfId="35376" xr:uid="{B03DFCBA-9A0E-4C83-BDCB-45EA2DB7F2A2}"/>
    <cellStyle name="20% - Énfasis4 2 7 5" xfId="8353" xr:uid="{59C1D532-EF4B-4EB8-8251-4C67273336CD}"/>
    <cellStyle name="20% - Énfasis4 2 7 5 2" xfId="23795" xr:uid="{20D489F2-80DE-444D-A79F-8BC2BA170A2F}"/>
    <cellStyle name="20% - Énfasis4 2 7 5 2 2" xfId="54679" xr:uid="{9D189FF9-CD56-475A-87B6-6CBA0CA1720E}"/>
    <cellStyle name="20% - Énfasis4 2 7 5 3" xfId="39237" xr:uid="{AE44431E-B396-4C3E-86D4-5035A217D036}"/>
    <cellStyle name="20% - Énfasis4 2 7 6" xfId="16074" xr:uid="{30823890-F856-4C97-871D-3775DCF84E21}"/>
    <cellStyle name="20% - Énfasis4 2 7 6 2" xfId="46958" xr:uid="{E2FB4CCA-C0AD-4044-BBCF-AA2AD6E6E707}"/>
    <cellStyle name="20% - Énfasis4 2 7 7" xfId="31516" xr:uid="{F07229F8-8271-480B-BCA4-7F7101C92059}"/>
    <cellStyle name="20% - Énfasis4 2 8" xfId="1114" xr:uid="{65F99EBD-C6F6-4083-9693-9F39FAC1BF87}"/>
    <cellStyle name="20% - Énfasis4 2 8 2" xfId="3044" xr:uid="{B8885FD5-E4E5-42A2-911F-3DC19E9547D6}"/>
    <cellStyle name="20% - Énfasis4 2 8 2 2" xfId="6904" xr:uid="{F0805BC9-7C41-44CA-883F-56260834C67E}"/>
    <cellStyle name="20% - Énfasis4 2 8 2 2 2" xfId="14625" xr:uid="{0B254C03-C5D4-4199-AD69-B69102A2E301}"/>
    <cellStyle name="20% - Énfasis4 2 8 2 2 2 2" xfId="30067" xr:uid="{32F46354-5CFA-43EF-8A14-214A7DB94324}"/>
    <cellStyle name="20% - Énfasis4 2 8 2 2 2 2 2" xfId="60951" xr:uid="{9466FB35-FC71-4D86-9203-5B0962D67E98}"/>
    <cellStyle name="20% - Énfasis4 2 8 2 2 2 3" xfId="45509" xr:uid="{BE4CA7E2-4045-4A7E-91EE-D2B5454139E1}"/>
    <cellStyle name="20% - Énfasis4 2 8 2 2 3" xfId="22346" xr:uid="{CD007ECD-C548-40C8-BEB4-C5993CF783B3}"/>
    <cellStyle name="20% - Énfasis4 2 8 2 2 3 2" xfId="53230" xr:uid="{47CF1CB7-5611-40EE-9104-231B959FAA93}"/>
    <cellStyle name="20% - Énfasis4 2 8 2 2 4" xfId="37788" xr:uid="{98ADABF1-D89C-4896-A734-730CC2233B28}"/>
    <cellStyle name="20% - Énfasis4 2 8 2 3" xfId="10765" xr:uid="{CEB11FC9-1D57-4B10-BB73-DC49BFA0FAF9}"/>
    <cellStyle name="20% - Énfasis4 2 8 2 3 2" xfId="26207" xr:uid="{507FC100-AEF1-4574-92D0-57AA1ED53B85}"/>
    <cellStyle name="20% - Énfasis4 2 8 2 3 2 2" xfId="57091" xr:uid="{D0133122-9D3E-4C23-9ABC-29FE09CB642B}"/>
    <cellStyle name="20% - Énfasis4 2 8 2 3 3" xfId="41649" xr:uid="{E8F91A8F-E9E2-4FE7-B752-33645C7DFFB6}"/>
    <cellStyle name="20% - Énfasis4 2 8 2 4" xfId="18486" xr:uid="{854AB9AC-242C-47BE-BB9C-25508D6DC061}"/>
    <cellStyle name="20% - Énfasis4 2 8 2 4 2" xfId="49370" xr:uid="{76F43F31-9670-4DE2-9ED4-4B6A58AFC370}"/>
    <cellStyle name="20% - Énfasis4 2 8 2 5" xfId="33928" xr:uid="{A56D2A30-640D-4A98-8FFD-390B29F1F372}"/>
    <cellStyle name="20% - Énfasis4 2 8 3" xfId="4974" xr:uid="{DFDA64D9-3BCF-432C-965B-780ED51253E1}"/>
    <cellStyle name="20% - Énfasis4 2 8 3 2" xfId="12695" xr:uid="{1EB12ED6-D470-4A79-9DA6-72DCB277FD14}"/>
    <cellStyle name="20% - Énfasis4 2 8 3 2 2" xfId="28137" xr:uid="{85867642-0819-4668-8607-AEB70CE47016}"/>
    <cellStyle name="20% - Énfasis4 2 8 3 2 2 2" xfId="59021" xr:uid="{87D05A3A-A8B9-4FA3-B401-3011B44E4148}"/>
    <cellStyle name="20% - Énfasis4 2 8 3 2 3" xfId="43579" xr:uid="{77934320-41F6-4DEF-9A9A-64E07014DAD3}"/>
    <cellStyle name="20% - Énfasis4 2 8 3 3" xfId="20416" xr:uid="{A4B9522B-76FE-42B9-948C-F531F7491473}"/>
    <cellStyle name="20% - Énfasis4 2 8 3 3 2" xfId="51300" xr:uid="{0074A253-7C1F-4156-AE5D-EB2C5FF24570}"/>
    <cellStyle name="20% - Énfasis4 2 8 3 4" xfId="35858" xr:uid="{B8221E3E-DE70-498D-971B-F220FF017E6B}"/>
    <cellStyle name="20% - Énfasis4 2 8 4" xfId="8835" xr:uid="{DF4D1698-B351-48B6-81A6-9C74ACA8908D}"/>
    <cellStyle name="20% - Énfasis4 2 8 4 2" xfId="24277" xr:uid="{578BBA01-7000-41C0-9EB9-9922B32FE867}"/>
    <cellStyle name="20% - Énfasis4 2 8 4 2 2" xfId="55161" xr:uid="{FB0A874F-438E-4A2E-A4B7-1BD1DEC6FEA7}"/>
    <cellStyle name="20% - Énfasis4 2 8 4 3" xfId="39719" xr:uid="{47AC7ACF-A96D-4A1A-8474-1D44485933D5}"/>
    <cellStyle name="20% - Énfasis4 2 8 5" xfId="16556" xr:uid="{534E6AD7-356E-4D35-9F19-1E73668CB4B8}"/>
    <cellStyle name="20% - Énfasis4 2 8 5 2" xfId="47440" xr:uid="{C92854C4-02F1-4D75-8670-30EC30091A6C}"/>
    <cellStyle name="20% - Énfasis4 2 8 6" xfId="31998" xr:uid="{B78514E6-4F5A-45DD-B7CB-7C4215777D9C}"/>
    <cellStyle name="20% - Énfasis4 2 9" xfId="2079" xr:uid="{324C9ADF-68EC-42CF-A166-560F443D374C}"/>
    <cellStyle name="20% - Énfasis4 2 9 2" xfId="5939" xr:uid="{5C59F30F-0768-4376-9B54-B67A272EBB04}"/>
    <cellStyle name="20% - Énfasis4 2 9 2 2" xfId="13660" xr:uid="{B0C553B9-0FF6-4CA5-93BB-E2EF93435568}"/>
    <cellStyle name="20% - Énfasis4 2 9 2 2 2" xfId="29102" xr:uid="{60B661E4-84E4-4A3D-8467-BAEA5A2656FC}"/>
    <cellStyle name="20% - Énfasis4 2 9 2 2 2 2" xfId="59986" xr:uid="{3B390BF8-029D-4DCA-9157-9DB83AD8F924}"/>
    <cellStyle name="20% - Énfasis4 2 9 2 2 3" xfId="44544" xr:uid="{90AD5AD0-1CBC-4445-873F-678DE8107D80}"/>
    <cellStyle name="20% - Énfasis4 2 9 2 3" xfId="21381" xr:uid="{08DF46E8-B580-496F-A628-81B03C65A1C8}"/>
    <cellStyle name="20% - Énfasis4 2 9 2 3 2" xfId="52265" xr:uid="{066A06AD-C1A3-417E-A514-85093EF6463F}"/>
    <cellStyle name="20% - Énfasis4 2 9 2 4" xfId="36823" xr:uid="{79EBB676-C2DF-4EEC-96B8-7924DCB0B6D6}"/>
    <cellStyle name="20% - Énfasis4 2 9 3" xfId="9800" xr:uid="{5E6BA196-005C-48F8-B01A-7708EB819C7E}"/>
    <cellStyle name="20% - Énfasis4 2 9 3 2" xfId="25242" xr:uid="{29B415F6-647E-4A27-A0B9-E22B624C5617}"/>
    <cellStyle name="20% - Énfasis4 2 9 3 2 2" xfId="56126" xr:uid="{10409741-EB1F-4398-B329-53E1CAAEA3AC}"/>
    <cellStyle name="20% - Énfasis4 2 9 3 3" xfId="40684" xr:uid="{E3B004FE-8184-4B82-A7F6-198A57AB9AB9}"/>
    <cellStyle name="20% - Énfasis4 2 9 4" xfId="17521" xr:uid="{157B6807-3F64-47C2-8589-B61AF3955726}"/>
    <cellStyle name="20% - Énfasis4 2 9 4 2" xfId="48405" xr:uid="{76F1C2EC-2014-4C7A-8195-7FD0A604C456}"/>
    <cellStyle name="20% - Énfasis4 2 9 5" xfId="32963" xr:uid="{B0BEDA86-D21C-47E6-B9D8-98796CA62586}"/>
    <cellStyle name="20% - Énfasis4 3" xfId="61980" xr:uid="{4991D60A-8F04-4C4F-8B26-8D7F1CA0A33A}"/>
    <cellStyle name="20% - Énfasis5" xfId="35" builtinId="46" customBuiltin="1"/>
    <cellStyle name="20% - Énfasis5 2" xfId="76" xr:uid="{721145C9-2A21-46EF-8C92-6FFCA5A33867}"/>
    <cellStyle name="20% - Énfasis5 2 10" xfId="4015" xr:uid="{A4F59C7A-C5F0-465B-9CB1-C5B53A893974}"/>
    <cellStyle name="20% - Énfasis5 2 10 2" xfId="11736" xr:uid="{E3F12826-A4F6-48A0-BBA0-80DF5DC72B2E}"/>
    <cellStyle name="20% - Énfasis5 2 10 2 2" xfId="27178" xr:uid="{745848CE-FAA8-419E-BA12-6AF050DB15DD}"/>
    <cellStyle name="20% - Énfasis5 2 10 2 2 2" xfId="58062" xr:uid="{6FA831B4-6249-4BC2-A176-8C12E048462A}"/>
    <cellStyle name="20% - Énfasis5 2 10 2 3" xfId="42620" xr:uid="{ED774188-BD9E-4495-A5E4-3A78E4176217}"/>
    <cellStyle name="20% - Énfasis5 2 10 3" xfId="19457" xr:uid="{0EA464EE-FA25-4855-88DF-AF3925E68F04}"/>
    <cellStyle name="20% - Énfasis5 2 10 3 2" xfId="50341" xr:uid="{3C6871DD-4004-4146-816F-228E2FD59409}"/>
    <cellStyle name="20% - Énfasis5 2 10 4" xfId="34899" xr:uid="{8CBA761A-B74A-482E-AC26-FE364B5854C2}"/>
    <cellStyle name="20% - Énfasis5 2 11" xfId="7876" xr:uid="{C44945D5-3F14-49B1-9B76-0DBD5ABD39EA}"/>
    <cellStyle name="20% - Énfasis5 2 11 2" xfId="23318" xr:uid="{BDA7B219-2DE8-490A-A04D-19BC203BBC3E}"/>
    <cellStyle name="20% - Énfasis5 2 11 2 2" xfId="54202" xr:uid="{B744429F-4A55-4FB9-906E-50370242C65E}"/>
    <cellStyle name="20% - Énfasis5 2 11 3" xfId="38760" xr:uid="{E26E33CA-63E4-4F49-9CAE-F70CECA77C93}"/>
    <cellStyle name="20% - Énfasis5 2 12" xfId="15597" xr:uid="{781EC3AF-2808-44CF-8932-1BCD7FFB721A}"/>
    <cellStyle name="20% - Énfasis5 2 12 2" xfId="46481" xr:uid="{6F353ED3-8FD4-4906-A737-23680E067148}"/>
    <cellStyle name="20% - Énfasis5 2 13" xfId="31039" xr:uid="{C5785ECC-D936-4C98-B740-4C878253DBCE}"/>
    <cellStyle name="20% - Énfasis5 2 14" xfId="61906" xr:uid="{77F49AD7-050B-43AE-A28A-8CDE0E938A04}"/>
    <cellStyle name="20% - Énfasis5 2 2" xfId="77" xr:uid="{8A22B8AE-6CBB-4438-B55D-6F4E4005842A}"/>
    <cellStyle name="20% - Énfasis5 2 2 10" xfId="7877" xr:uid="{172BC526-365E-437D-BDBD-CA18B2339328}"/>
    <cellStyle name="20% - Énfasis5 2 2 10 2" xfId="23319" xr:uid="{6D837C57-89C1-4FBA-900B-678A602E1E03}"/>
    <cellStyle name="20% - Énfasis5 2 2 10 2 2" xfId="54203" xr:uid="{1D373785-20EA-4F00-9B94-EF57BC1F7913}"/>
    <cellStyle name="20% - Énfasis5 2 2 10 3" xfId="38761" xr:uid="{24C2EF35-4302-473C-9DE1-C8134DACBAC8}"/>
    <cellStyle name="20% - Énfasis5 2 2 11" xfId="15598" xr:uid="{4696C4D8-3099-4A30-A253-C8AF75582BCC}"/>
    <cellStyle name="20% - Énfasis5 2 2 11 2" xfId="46482" xr:uid="{92C352ED-EDDD-43D3-81B9-1B420002DE12}"/>
    <cellStyle name="20% - Énfasis5 2 2 12" xfId="31040" xr:uid="{840C2400-356B-4928-9DED-786E19F44332}"/>
    <cellStyle name="20% - Énfasis5 2 2 2" xfId="78" xr:uid="{11966DA4-4402-4E9F-81EA-BB1D7D42CEFD}"/>
    <cellStyle name="20% - Énfasis5 2 2 2 10" xfId="31041" xr:uid="{3C8388BD-03B1-42CC-AEB1-800A20DAA9DF}"/>
    <cellStyle name="20% - Énfasis5 2 2 2 2" xfId="313" xr:uid="{4631EF63-5822-4EB5-9F01-EA2F805688C5}"/>
    <cellStyle name="20% - Énfasis5 2 2 2 2 2" xfId="556" xr:uid="{9652ED39-CADC-41A0-AF31-4BA94047C19C}"/>
    <cellStyle name="20% - Énfasis5 2 2 2 2 2 2" xfId="1039" xr:uid="{F3A045E1-274A-4E28-9E9D-C538DEE8257A}"/>
    <cellStyle name="20% - Énfasis5 2 2 2 2 2 2 2" xfId="2004" xr:uid="{C9FC303A-972D-4F80-A286-50A9D495820E}"/>
    <cellStyle name="20% - Énfasis5 2 2 2 2 2 2 2 2" xfId="3934" xr:uid="{215E99E7-23B1-4285-852E-A983A45EF48A}"/>
    <cellStyle name="20% - Énfasis5 2 2 2 2 2 2 2 2 2" xfId="7794" xr:uid="{7CC3E82E-A483-46EF-A924-78C32991865A}"/>
    <cellStyle name="20% - Énfasis5 2 2 2 2 2 2 2 2 2 2" xfId="15515" xr:uid="{EB053BE1-0DD1-4203-AD7D-0D2E4AD17B6C}"/>
    <cellStyle name="20% - Énfasis5 2 2 2 2 2 2 2 2 2 2 2" xfId="30957" xr:uid="{82E799D5-FAED-4010-9265-47C294D9BFE4}"/>
    <cellStyle name="20% - Énfasis5 2 2 2 2 2 2 2 2 2 2 2 2" xfId="61841" xr:uid="{190DE4D2-6E68-49BE-8722-1BE288BE4983}"/>
    <cellStyle name="20% - Énfasis5 2 2 2 2 2 2 2 2 2 2 3" xfId="46399" xr:uid="{E7553E74-F291-4378-BD7F-931EE5F5B1B3}"/>
    <cellStyle name="20% - Énfasis5 2 2 2 2 2 2 2 2 2 3" xfId="23236" xr:uid="{49AB0FA3-0E4F-49B8-90F9-B1A1E885596F}"/>
    <cellStyle name="20% - Énfasis5 2 2 2 2 2 2 2 2 2 3 2" xfId="54120" xr:uid="{AFB0FC20-B24C-4DA0-A379-BB1A11AF0938}"/>
    <cellStyle name="20% - Énfasis5 2 2 2 2 2 2 2 2 2 4" xfId="38678" xr:uid="{E11A70DA-5C65-4E18-B376-00F6677F6AB5}"/>
    <cellStyle name="20% - Énfasis5 2 2 2 2 2 2 2 2 3" xfId="11655" xr:uid="{3F0967AC-4577-429F-8FB8-6FC482EE3A18}"/>
    <cellStyle name="20% - Énfasis5 2 2 2 2 2 2 2 2 3 2" xfId="27097" xr:uid="{9BD67070-8CA8-4909-9FEF-A33140836A4F}"/>
    <cellStyle name="20% - Énfasis5 2 2 2 2 2 2 2 2 3 2 2" xfId="57981" xr:uid="{A45DEEFA-AED9-4453-9CD2-9F88E2B1E8F9}"/>
    <cellStyle name="20% - Énfasis5 2 2 2 2 2 2 2 2 3 3" xfId="42539" xr:uid="{49753830-45CF-487B-B55A-C397B6DD2766}"/>
    <cellStyle name="20% - Énfasis5 2 2 2 2 2 2 2 2 4" xfId="19376" xr:uid="{704C012A-2537-40CE-B910-B8883DE76EB6}"/>
    <cellStyle name="20% - Énfasis5 2 2 2 2 2 2 2 2 4 2" xfId="50260" xr:uid="{CE65B113-AC62-4B1F-AEB3-09DE3D0D9202}"/>
    <cellStyle name="20% - Énfasis5 2 2 2 2 2 2 2 2 5" xfId="34818" xr:uid="{75C4D9F8-49DB-48AE-BCD7-82B01C719380}"/>
    <cellStyle name="20% - Énfasis5 2 2 2 2 2 2 2 3" xfId="5864" xr:uid="{2F1C128C-FCDD-414B-969F-0F83AD26E509}"/>
    <cellStyle name="20% - Énfasis5 2 2 2 2 2 2 2 3 2" xfId="13585" xr:uid="{E52EB164-B6E5-4F35-BC5B-5A17E4DEC50C}"/>
    <cellStyle name="20% - Énfasis5 2 2 2 2 2 2 2 3 2 2" xfId="29027" xr:uid="{58239423-94EF-417F-BE67-CB5B3B3A8AF6}"/>
    <cellStyle name="20% - Énfasis5 2 2 2 2 2 2 2 3 2 2 2" xfId="59911" xr:uid="{C12A0DE4-F648-46D2-BF87-A041E26CC938}"/>
    <cellStyle name="20% - Énfasis5 2 2 2 2 2 2 2 3 2 3" xfId="44469" xr:uid="{159964A4-723A-4C3E-908D-A18B312149B1}"/>
    <cellStyle name="20% - Énfasis5 2 2 2 2 2 2 2 3 3" xfId="21306" xr:uid="{DD2625E1-9383-4555-8406-1B7967FBC66C}"/>
    <cellStyle name="20% - Énfasis5 2 2 2 2 2 2 2 3 3 2" xfId="52190" xr:uid="{421C41D7-EAE0-41F2-A168-03086CC15410}"/>
    <cellStyle name="20% - Énfasis5 2 2 2 2 2 2 2 3 4" xfId="36748" xr:uid="{25737F64-4A98-442C-839D-9F8D915B0BEB}"/>
    <cellStyle name="20% - Énfasis5 2 2 2 2 2 2 2 4" xfId="9725" xr:uid="{6F35211E-0648-4FF6-9168-41EB826DB0F7}"/>
    <cellStyle name="20% - Énfasis5 2 2 2 2 2 2 2 4 2" xfId="25167" xr:uid="{A509DC3F-DD97-4912-8B39-4153601EB583}"/>
    <cellStyle name="20% - Énfasis5 2 2 2 2 2 2 2 4 2 2" xfId="56051" xr:uid="{CC1EBA1B-4348-4C44-86D0-81FB2E0DD833}"/>
    <cellStyle name="20% - Énfasis5 2 2 2 2 2 2 2 4 3" xfId="40609" xr:uid="{21F81CA4-C01F-4F4F-9C3A-A0A6552DA2E2}"/>
    <cellStyle name="20% - Énfasis5 2 2 2 2 2 2 2 5" xfId="17446" xr:uid="{E022488D-B862-4CF8-A524-9A160F388693}"/>
    <cellStyle name="20% - Énfasis5 2 2 2 2 2 2 2 5 2" xfId="48330" xr:uid="{2E9754DF-D80F-41ED-98A6-F6F8E04D6BAF}"/>
    <cellStyle name="20% - Énfasis5 2 2 2 2 2 2 2 6" xfId="32888" xr:uid="{2B2CEF06-E089-4475-8AC6-6324536C8086}"/>
    <cellStyle name="20% - Énfasis5 2 2 2 2 2 2 3" xfId="2969" xr:uid="{CD0A9001-5A6F-4A29-A674-FB1D8B125712}"/>
    <cellStyle name="20% - Énfasis5 2 2 2 2 2 2 3 2" xfId="6829" xr:uid="{A8A1F59C-A38F-4C4D-B43D-BC7B36057082}"/>
    <cellStyle name="20% - Énfasis5 2 2 2 2 2 2 3 2 2" xfId="14550" xr:uid="{5FAA9044-6FF4-48B5-A711-89E235E97342}"/>
    <cellStyle name="20% - Énfasis5 2 2 2 2 2 2 3 2 2 2" xfId="29992" xr:uid="{176FE65A-BC6E-486D-8341-D83D33E1E7CC}"/>
    <cellStyle name="20% - Énfasis5 2 2 2 2 2 2 3 2 2 2 2" xfId="60876" xr:uid="{F7C98F05-A7AA-42D4-9E24-5D09397B509A}"/>
    <cellStyle name="20% - Énfasis5 2 2 2 2 2 2 3 2 2 3" xfId="45434" xr:uid="{042B00B5-09E9-46D5-BE95-4D4C7E6102CA}"/>
    <cellStyle name="20% - Énfasis5 2 2 2 2 2 2 3 2 3" xfId="22271" xr:uid="{AB8566EE-626A-4065-A540-21F2D64AE7C2}"/>
    <cellStyle name="20% - Énfasis5 2 2 2 2 2 2 3 2 3 2" xfId="53155" xr:uid="{A5C306C1-8CC3-43F9-94F8-331776F5A8BB}"/>
    <cellStyle name="20% - Énfasis5 2 2 2 2 2 2 3 2 4" xfId="37713" xr:uid="{AF4BBE5C-F165-447D-A486-FE2DFF3B0DE3}"/>
    <cellStyle name="20% - Énfasis5 2 2 2 2 2 2 3 3" xfId="10690" xr:uid="{E01B2378-E3EF-4C4B-BA8C-54CC0A671227}"/>
    <cellStyle name="20% - Énfasis5 2 2 2 2 2 2 3 3 2" xfId="26132" xr:uid="{4212578C-1430-4481-894E-CC27E9603E9B}"/>
    <cellStyle name="20% - Énfasis5 2 2 2 2 2 2 3 3 2 2" xfId="57016" xr:uid="{1E29E063-66E7-4763-BB81-E160D13A8A4F}"/>
    <cellStyle name="20% - Énfasis5 2 2 2 2 2 2 3 3 3" xfId="41574" xr:uid="{E495B0C9-1282-4E49-A871-603A086D46D6}"/>
    <cellStyle name="20% - Énfasis5 2 2 2 2 2 2 3 4" xfId="18411" xr:uid="{4B7E813D-BC12-469D-B04B-D2BECAAA68B5}"/>
    <cellStyle name="20% - Énfasis5 2 2 2 2 2 2 3 4 2" xfId="49295" xr:uid="{84AA9058-33A8-4139-8FCF-EC166A76CFDB}"/>
    <cellStyle name="20% - Énfasis5 2 2 2 2 2 2 3 5" xfId="33853" xr:uid="{5657D0D7-1E91-4249-8FD2-79849C7805BA}"/>
    <cellStyle name="20% - Énfasis5 2 2 2 2 2 2 4" xfId="4899" xr:uid="{4609A45E-4EB5-4165-AF79-197E218B7B6F}"/>
    <cellStyle name="20% - Énfasis5 2 2 2 2 2 2 4 2" xfId="12620" xr:uid="{666C6B7C-0E7F-4281-8823-78962CE4164D}"/>
    <cellStyle name="20% - Énfasis5 2 2 2 2 2 2 4 2 2" xfId="28062" xr:uid="{7B32DE07-E432-4720-B317-9BF2FDA1A3C1}"/>
    <cellStyle name="20% - Énfasis5 2 2 2 2 2 2 4 2 2 2" xfId="58946" xr:uid="{8349B8A5-6A1B-4F47-AF27-04704EBE1A6A}"/>
    <cellStyle name="20% - Énfasis5 2 2 2 2 2 2 4 2 3" xfId="43504" xr:uid="{05740270-F7F1-4276-9364-01E2F5B3E26E}"/>
    <cellStyle name="20% - Énfasis5 2 2 2 2 2 2 4 3" xfId="20341" xr:uid="{09EE8A5D-00B9-4F6B-9B78-39A0DFE723C1}"/>
    <cellStyle name="20% - Énfasis5 2 2 2 2 2 2 4 3 2" xfId="51225" xr:uid="{85CA0219-C270-4B4B-B81E-EA4B0C6B5C1E}"/>
    <cellStyle name="20% - Énfasis5 2 2 2 2 2 2 4 4" xfId="35783" xr:uid="{67342CB4-D105-4E49-8E89-9D8443510BFD}"/>
    <cellStyle name="20% - Énfasis5 2 2 2 2 2 2 5" xfId="8760" xr:uid="{F4E8253D-F614-4C4F-BEEB-B14C0B63FBEA}"/>
    <cellStyle name="20% - Énfasis5 2 2 2 2 2 2 5 2" xfId="24202" xr:uid="{9B79A98A-A4AF-4B06-9856-73489895B6AC}"/>
    <cellStyle name="20% - Énfasis5 2 2 2 2 2 2 5 2 2" xfId="55086" xr:uid="{B032D5B1-2414-46E5-9C55-D21348E6FBDD}"/>
    <cellStyle name="20% - Énfasis5 2 2 2 2 2 2 5 3" xfId="39644" xr:uid="{EAEDD777-2E58-4BD5-AA6D-56FDC8AE4705}"/>
    <cellStyle name="20% - Énfasis5 2 2 2 2 2 2 6" xfId="16481" xr:uid="{64242BD6-F872-484C-8D4F-62CFF631E0BA}"/>
    <cellStyle name="20% - Énfasis5 2 2 2 2 2 2 6 2" xfId="47365" xr:uid="{FC0A4F3A-62C1-4624-ADEA-9827B2CACFA1}"/>
    <cellStyle name="20% - Énfasis5 2 2 2 2 2 2 7" xfId="31923" xr:uid="{EF578A5F-B6D5-42D8-A70F-C965559284F4}"/>
    <cellStyle name="20% - Énfasis5 2 2 2 2 2 3" xfId="1521" xr:uid="{4EEFA37E-70A2-4A87-AEC7-E033377E5BBE}"/>
    <cellStyle name="20% - Énfasis5 2 2 2 2 2 3 2" xfId="3451" xr:uid="{94E2C1FA-6239-4D68-941F-7F4C58D8F774}"/>
    <cellStyle name="20% - Énfasis5 2 2 2 2 2 3 2 2" xfId="7311" xr:uid="{B59C9C52-2CB5-46A7-BFB2-4ACE83B18E2A}"/>
    <cellStyle name="20% - Énfasis5 2 2 2 2 2 3 2 2 2" xfId="15032" xr:uid="{3775D180-F96F-4316-B7DD-8AC13EC45028}"/>
    <cellStyle name="20% - Énfasis5 2 2 2 2 2 3 2 2 2 2" xfId="30474" xr:uid="{8AD2CE97-AE4C-42E3-ADE6-F478CA402FA2}"/>
    <cellStyle name="20% - Énfasis5 2 2 2 2 2 3 2 2 2 2 2" xfId="61358" xr:uid="{BEC9C53B-0D92-4A91-A716-C158D85366E5}"/>
    <cellStyle name="20% - Énfasis5 2 2 2 2 2 3 2 2 2 3" xfId="45916" xr:uid="{41BE94F8-C299-46E3-A6DE-7259280FC012}"/>
    <cellStyle name="20% - Énfasis5 2 2 2 2 2 3 2 2 3" xfId="22753" xr:uid="{DC973456-9A5D-4EB1-A64D-936C4DF43BC6}"/>
    <cellStyle name="20% - Énfasis5 2 2 2 2 2 3 2 2 3 2" xfId="53637" xr:uid="{070DF516-29FB-452C-A993-805F3827E014}"/>
    <cellStyle name="20% - Énfasis5 2 2 2 2 2 3 2 2 4" xfId="38195" xr:uid="{94FC3C47-F962-42B8-AC2F-01E1443C870C}"/>
    <cellStyle name="20% - Énfasis5 2 2 2 2 2 3 2 3" xfId="11172" xr:uid="{E65CA0EE-910D-4AC0-A58A-27092B2D547A}"/>
    <cellStyle name="20% - Énfasis5 2 2 2 2 2 3 2 3 2" xfId="26614" xr:uid="{0F4628E0-03E8-42AA-8CAD-E2942CE68891}"/>
    <cellStyle name="20% - Énfasis5 2 2 2 2 2 3 2 3 2 2" xfId="57498" xr:uid="{56E141AE-1AA1-4FD7-BC0B-C35E80E5513F}"/>
    <cellStyle name="20% - Énfasis5 2 2 2 2 2 3 2 3 3" xfId="42056" xr:uid="{3D19BB81-1E7F-4144-A18F-6CF466AB7202}"/>
    <cellStyle name="20% - Énfasis5 2 2 2 2 2 3 2 4" xfId="18893" xr:uid="{DFB33A6E-1705-4436-A50F-DB7EBCD79761}"/>
    <cellStyle name="20% - Énfasis5 2 2 2 2 2 3 2 4 2" xfId="49777" xr:uid="{A8454C4A-22D2-4BE1-8F47-68A407360B1C}"/>
    <cellStyle name="20% - Énfasis5 2 2 2 2 2 3 2 5" xfId="34335" xr:uid="{2C009B0E-D63F-46F8-A5BD-1DF2DB9098F9}"/>
    <cellStyle name="20% - Énfasis5 2 2 2 2 2 3 3" xfId="5381" xr:uid="{3C9B2A82-3183-4D11-9358-6EA850FE8237}"/>
    <cellStyle name="20% - Énfasis5 2 2 2 2 2 3 3 2" xfId="13102" xr:uid="{23159DB7-C3ED-4D96-A51A-3461663554D2}"/>
    <cellStyle name="20% - Énfasis5 2 2 2 2 2 3 3 2 2" xfId="28544" xr:uid="{C6559EC5-4E1C-4B22-8FA2-AA1047A33366}"/>
    <cellStyle name="20% - Énfasis5 2 2 2 2 2 3 3 2 2 2" xfId="59428" xr:uid="{8C057DDA-DAF3-4069-AC52-BA418B787E1A}"/>
    <cellStyle name="20% - Énfasis5 2 2 2 2 2 3 3 2 3" xfId="43986" xr:uid="{B6EEF3BC-4695-45A4-9C8F-58AFB862B349}"/>
    <cellStyle name="20% - Énfasis5 2 2 2 2 2 3 3 3" xfId="20823" xr:uid="{471A8344-6510-4E26-A736-B4CF1D4E0DD1}"/>
    <cellStyle name="20% - Énfasis5 2 2 2 2 2 3 3 3 2" xfId="51707" xr:uid="{4DF0E776-847C-46E4-ADB6-E0CE19954C5F}"/>
    <cellStyle name="20% - Énfasis5 2 2 2 2 2 3 3 4" xfId="36265" xr:uid="{44733687-199F-4C38-B066-7C1521936F1E}"/>
    <cellStyle name="20% - Énfasis5 2 2 2 2 2 3 4" xfId="9242" xr:uid="{DFF1F700-19CD-4FA0-BB3E-E9B95B0E736E}"/>
    <cellStyle name="20% - Énfasis5 2 2 2 2 2 3 4 2" xfId="24684" xr:uid="{BF7C3843-D973-45E5-8809-6AC74A90F089}"/>
    <cellStyle name="20% - Énfasis5 2 2 2 2 2 3 4 2 2" xfId="55568" xr:uid="{CA3DCE1A-D427-40B8-828B-4EE17625C145}"/>
    <cellStyle name="20% - Énfasis5 2 2 2 2 2 3 4 3" xfId="40126" xr:uid="{B2E8CD16-C3F0-448F-BC1A-69DF6381E1E7}"/>
    <cellStyle name="20% - Énfasis5 2 2 2 2 2 3 5" xfId="16963" xr:uid="{1237FBE1-E506-4ADE-A991-377304F732AB}"/>
    <cellStyle name="20% - Énfasis5 2 2 2 2 2 3 5 2" xfId="47847" xr:uid="{06502ABF-0AA2-40AA-B4D4-230ACEB6105E}"/>
    <cellStyle name="20% - Énfasis5 2 2 2 2 2 3 6" xfId="32405" xr:uid="{FCDF54EE-99DC-4758-80A6-BE4BE5679FA5}"/>
    <cellStyle name="20% - Énfasis5 2 2 2 2 2 4" xfId="2486" xr:uid="{64061551-691B-4C65-91B3-8DB8C8BCBD57}"/>
    <cellStyle name="20% - Énfasis5 2 2 2 2 2 4 2" xfId="6346" xr:uid="{B0F10062-30E8-43D8-82A7-8A0C5685C310}"/>
    <cellStyle name="20% - Énfasis5 2 2 2 2 2 4 2 2" xfId="14067" xr:uid="{44371B22-E340-4F46-8E56-0CB03A3BB769}"/>
    <cellStyle name="20% - Énfasis5 2 2 2 2 2 4 2 2 2" xfId="29509" xr:uid="{2DFD2DC0-EADF-4791-8299-6EDC2990C4F2}"/>
    <cellStyle name="20% - Énfasis5 2 2 2 2 2 4 2 2 2 2" xfId="60393" xr:uid="{27EA6043-1FC8-4E6E-B7EA-60C0B4A94369}"/>
    <cellStyle name="20% - Énfasis5 2 2 2 2 2 4 2 2 3" xfId="44951" xr:uid="{9BBCF0FA-4051-4460-8AD1-5D4E1A7B4FE7}"/>
    <cellStyle name="20% - Énfasis5 2 2 2 2 2 4 2 3" xfId="21788" xr:uid="{6EF8E2BF-025A-416A-B5FC-453E96E46F08}"/>
    <cellStyle name="20% - Énfasis5 2 2 2 2 2 4 2 3 2" xfId="52672" xr:uid="{C41813A6-B791-4572-8F3C-852897A87137}"/>
    <cellStyle name="20% - Énfasis5 2 2 2 2 2 4 2 4" xfId="37230" xr:uid="{30DDF6AE-1AC4-4679-A398-2F03D6CC8692}"/>
    <cellStyle name="20% - Énfasis5 2 2 2 2 2 4 3" xfId="10207" xr:uid="{A15442A1-BC5F-451F-8FF2-55E8F0B6E6B1}"/>
    <cellStyle name="20% - Énfasis5 2 2 2 2 2 4 3 2" xfId="25649" xr:uid="{DE0FE18A-151C-4F02-992B-7E8F6764C4A0}"/>
    <cellStyle name="20% - Énfasis5 2 2 2 2 2 4 3 2 2" xfId="56533" xr:uid="{4D5D6ECF-C1F8-415E-87EB-AA685B5DFE30}"/>
    <cellStyle name="20% - Énfasis5 2 2 2 2 2 4 3 3" xfId="41091" xr:uid="{A1BC21FF-6412-447E-B9FF-5A5B22740523}"/>
    <cellStyle name="20% - Énfasis5 2 2 2 2 2 4 4" xfId="17928" xr:uid="{39527CD1-23A4-4FBC-B740-7CCCE7CBEFAA}"/>
    <cellStyle name="20% - Énfasis5 2 2 2 2 2 4 4 2" xfId="48812" xr:uid="{24676266-4C5F-4129-A00A-D1A88E7538C4}"/>
    <cellStyle name="20% - Énfasis5 2 2 2 2 2 4 5" xfId="33370" xr:uid="{31F60FD7-EEE2-4949-9047-55E348D169F9}"/>
    <cellStyle name="20% - Énfasis5 2 2 2 2 2 5" xfId="4416" xr:uid="{B51E4CCA-DFFF-4961-84F0-8851890FAACB}"/>
    <cellStyle name="20% - Énfasis5 2 2 2 2 2 5 2" xfId="12137" xr:uid="{3A37EA06-D2D1-42D2-B63C-4A038FF3B249}"/>
    <cellStyle name="20% - Énfasis5 2 2 2 2 2 5 2 2" xfId="27579" xr:uid="{9B0D9C24-7D89-4134-9922-2B5F6AAE8635}"/>
    <cellStyle name="20% - Énfasis5 2 2 2 2 2 5 2 2 2" xfId="58463" xr:uid="{D1FF3CDE-CC29-4779-801D-489BC84A675B}"/>
    <cellStyle name="20% - Énfasis5 2 2 2 2 2 5 2 3" xfId="43021" xr:uid="{677F1C72-468A-4AB5-A314-E5EB227FA72A}"/>
    <cellStyle name="20% - Énfasis5 2 2 2 2 2 5 3" xfId="19858" xr:uid="{BD442113-C45D-4297-A370-ACB81CE2DF03}"/>
    <cellStyle name="20% - Énfasis5 2 2 2 2 2 5 3 2" xfId="50742" xr:uid="{CE37BD25-151A-465C-BF6B-6819245E05B9}"/>
    <cellStyle name="20% - Énfasis5 2 2 2 2 2 5 4" xfId="35300" xr:uid="{C1976F32-5E05-4273-B003-B0A6860223FF}"/>
    <cellStyle name="20% - Énfasis5 2 2 2 2 2 6" xfId="8277" xr:uid="{DED1F094-64DB-4489-B438-6D91351FAF05}"/>
    <cellStyle name="20% - Énfasis5 2 2 2 2 2 6 2" xfId="23719" xr:uid="{B548A999-C955-4EE1-89DA-2DA33C625AA1}"/>
    <cellStyle name="20% - Énfasis5 2 2 2 2 2 6 2 2" xfId="54603" xr:uid="{D2030D9D-B9D3-4BE2-9914-FB639FFABD03}"/>
    <cellStyle name="20% - Énfasis5 2 2 2 2 2 6 3" xfId="39161" xr:uid="{F4431E89-4FDF-485D-8F71-052509E30D74}"/>
    <cellStyle name="20% - Énfasis5 2 2 2 2 2 7" xfId="15998" xr:uid="{CF6A872E-037D-4CE2-AD92-9B8B10DF72CC}"/>
    <cellStyle name="20% - Énfasis5 2 2 2 2 2 7 2" xfId="46882" xr:uid="{77EE4A37-FF5C-474E-9914-9B3553C19CFB}"/>
    <cellStyle name="20% - Énfasis5 2 2 2 2 2 8" xfId="31440" xr:uid="{42D6D951-D568-4555-BB17-19B376076FA1}"/>
    <cellStyle name="20% - Énfasis5 2 2 2 2 3" xfId="798" xr:uid="{C8705A1D-484F-4607-A8AD-44C059D54FEA}"/>
    <cellStyle name="20% - Énfasis5 2 2 2 2 3 2" xfId="1763" xr:uid="{894CDFE4-556F-4D63-ACD5-2E9BEA46C825}"/>
    <cellStyle name="20% - Énfasis5 2 2 2 2 3 2 2" xfId="3693" xr:uid="{9ABFFAFA-D4F1-40F4-850D-4F3A04467A8B}"/>
    <cellStyle name="20% - Énfasis5 2 2 2 2 3 2 2 2" xfId="7553" xr:uid="{C0968F34-5297-46AA-949E-295F7624E274}"/>
    <cellStyle name="20% - Énfasis5 2 2 2 2 3 2 2 2 2" xfId="15274" xr:uid="{E7715FD0-A145-4100-B90D-711F7C69E346}"/>
    <cellStyle name="20% - Énfasis5 2 2 2 2 3 2 2 2 2 2" xfId="30716" xr:uid="{FCF572BC-C926-4229-863D-E6AC0174A40E}"/>
    <cellStyle name="20% - Énfasis5 2 2 2 2 3 2 2 2 2 2 2" xfId="61600" xr:uid="{85812985-69B4-481E-B6D4-D62C6E15CCF8}"/>
    <cellStyle name="20% - Énfasis5 2 2 2 2 3 2 2 2 2 3" xfId="46158" xr:uid="{17A69E26-BAA8-4465-BBC5-0AD218011349}"/>
    <cellStyle name="20% - Énfasis5 2 2 2 2 3 2 2 2 3" xfId="22995" xr:uid="{99542BC6-361F-42B7-9D49-22C9F7A00833}"/>
    <cellStyle name="20% - Énfasis5 2 2 2 2 3 2 2 2 3 2" xfId="53879" xr:uid="{39DDE320-48B8-4CD3-932B-D8737B39837D}"/>
    <cellStyle name="20% - Énfasis5 2 2 2 2 3 2 2 2 4" xfId="38437" xr:uid="{FADB98C3-D735-411C-A8CC-30B0359C19DB}"/>
    <cellStyle name="20% - Énfasis5 2 2 2 2 3 2 2 3" xfId="11414" xr:uid="{A86E9097-5B57-4E12-A1F6-02289E8D1C96}"/>
    <cellStyle name="20% - Énfasis5 2 2 2 2 3 2 2 3 2" xfId="26856" xr:uid="{FA102327-2764-44CA-B319-9EA9A9862D2C}"/>
    <cellStyle name="20% - Énfasis5 2 2 2 2 3 2 2 3 2 2" xfId="57740" xr:uid="{F3EC8ECC-A43A-4BD3-BB1A-EC5CB63A1087}"/>
    <cellStyle name="20% - Énfasis5 2 2 2 2 3 2 2 3 3" xfId="42298" xr:uid="{70A2DE73-2D56-4010-A8CC-D58787376A02}"/>
    <cellStyle name="20% - Énfasis5 2 2 2 2 3 2 2 4" xfId="19135" xr:uid="{DEB35CEB-60EE-4B7D-8EB6-1661C8487612}"/>
    <cellStyle name="20% - Énfasis5 2 2 2 2 3 2 2 4 2" xfId="50019" xr:uid="{A1897780-790F-4446-A3EA-A0F142617A1B}"/>
    <cellStyle name="20% - Énfasis5 2 2 2 2 3 2 2 5" xfId="34577" xr:uid="{FEB9C3E1-4D67-4336-9FE8-40B68D3FA3A3}"/>
    <cellStyle name="20% - Énfasis5 2 2 2 2 3 2 3" xfId="5623" xr:uid="{2337F9DC-FA17-49B1-9F98-EE3CA8E0F9C8}"/>
    <cellStyle name="20% - Énfasis5 2 2 2 2 3 2 3 2" xfId="13344" xr:uid="{BCC4CCCA-1898-4112-8DC2-4CEDABDCA5B5}"/>
    <cellStyle name="20% - Énfasis5 2 2 2 2 3 2 3 2 2" xfId="28786" xr:uid="{7D34EBF6-5E3A-4CF2-950A-CEF66379AE5E}"/>
    <cellStyle name="20% - Énfasis5 2 2 2 2 3 2 3 2 2 2" xfId="59670" xr:uid="{40169AC3-69B2-4FEC-A9AD-82F93958E4C4}"/>
    <cellStyle name="20% - Énfasis5 2 2 2 2 3 2 3 2 3" xfId="44228" xr:uid="{5A68AD63-2AB7-4CBB-AECF-B7270C983099}"/>
    <cellStyle name="20% - Énfasis5 2 2 2 2 3 2 3 3" xfId="21065" xr:uid="{3FA5F047-A6A1-410F-B9E6-82F464E48EA3}"/>
    <cellStyle name="20% - Énfasis5 2 2 2 2 3 2 3 3 2" xfId="51949" xr:uid="{9BD8592C-B3C0-40E4-8627-0712F814025E}"/>
    <cellStyle name="20% - Énfasis5 2 2 2 2 3 2 3 4" xfId="36507" xr:uid="{27232FBE-2450-45CE-BE28-BEF22F7D84A5}"/>
    <cellStyle name="20% - Énfasis5 2 2 2 2 3 2 4" xfId="9484" xr:uid="{625154E0-2DF6-49E8-A6F3-A2A4C73BFEDA}"/>
    <cellStyle name="20% - Énfasis5 2 2 2 2 3 2 4 2" xfId="24926" xr:uid="{DF3C1109-4266-41CF-B155-0775A70BA43B}"/>
    <cellStyle name="20% - Énfasis5 2 2 2 2 3 2 4 2 2" xfId="55810" xr:uid="{4700CEA6-D3E5-4085-90E9-BBCFBE87BC2C}"/>
    <cellStyle name="20% - Énfasis5 2 2 2 2 3 2 4 3" xfId="40368" xr:uid="{736C8726-3297-4405-BD0E-9FF9518D8722}"/>
    <cellStyle name="20% - Énfasis5 2 2 2 2 3 2 5" xfId="17205" xr:uid="{1E9FD6A6-27D7-45B3-AAA5-E4BA45095C0B}"/>
    <cellStyle name="20% - Énfasis5 2 2 2 2 3 2 5 2" xfId="48089" xr:uid="{CC26BD5D-2934-4187-9C3B-63DDB8A32A7F}"/>
    <cellStyle name="20% - Énfasis5 2 2 2 2 3 2 6" xfId="32647" xr:uid="{C71F98D3-6A2A-470A-A27C-559AE5B5B800}"/>
    <cellStyle name="20% - Énfasis5 2 2 2 2 3 3" xfId="2728" xr:uid="{71580181-CFDE-4873-9E0D-A0829CBD2135}"/>
    <cellStyle name="20% - Énfasis5 2 2 2 2 3 3 2" xfId="6588" xr:uid="{D45D334E-B238-46A4-BFAB-B3F5ECDCA2CE}"/>
    <cellStyle name="20% - Énfasis5 2 2 2 2 3 3 2 2" xfId="14309" xr:uid="{93AC9C26-83E9-40CA-B95A-CC4F936D335F}"/>
    <cellStyle name="20% - Énfasis5 2 2 2 2 3 3 2 2 2" xfId="29751" xr:uid="{7115E35E-E056-4727-8318-37F1E1D1823E}"/>
    <cellStyle name="20% - Énfasis5 2 2 2 2 3 3 2 2 2 2" xfId="60635" xr:uid="{B1709968-465F-47CA-974E-CB39BE0057B3}"/>
    <cellStyle name="20% - Énfasis5 2 2 2 2 3 3 2 2 3" xfId="45193" xr:uid="{75B30AAF-A3C5-484B-B11C-47BDE2BFB75F}"/>
    <cellStyle name="20% - Énfasis5 2 2 2 2 3 3 2 3" xfId="22030" xr:uid="{045B7643-0638-4AF0-A9C4-6F3A1A15B8A8}"/>
    <cellStyle name="20% - Énfasis5 2 2 2 2 3 3 2 3 2" xfId="52914" xr:uid="{DA822032-ACFF-4AFA-945A-99B3E8CA2532}"/>
    <cellStyle name="20% - Énfasis5 2 2 2 2 3 3 2 4" xfId="37472" xr:uid="{B3AE6BA7-2795-4EB5-B65A-DFD957102D8B}"/>
    <cellStyle name="20% - Énfasis5 2 2 2 2 3 3 3" xfId="10449" xr:uid="{8F505A59-9E33-4001-ADA4-F62CD3800B57}"/>
    <cellStyle name="20% - Énfasis5 2 2 2 2 3 3 3 2" xfId="25891" xr:uid="{25D72920-BAE4-48CB-AFE9-B961EC70F75A}"/>
    <cellStyle name="20% - Énfasis5 2 2 2 2 3 3 3 2 2" xfId="56775" xr:uid="{EDC606C1-5F0D-4BC0-914F-3F8A676299F9}"/>
    <cellStyle name="20% - Énfasis5 2 2 2 2 3 3 3 3" xfId="41333" xr:uid="{8C4BEA85-884D-4747-971E-B9AA37E567B2}"/>
    <cellStyle name="20% - Énfasis5 2 2 2 2 3 3 4" xfId="18170" xr:uid="{181C5058-B350-406E-B0E0-1157499AF304}"/>
    <cellStyle name="20% - Énfasis5 2 2 2 2 3 3 4 2" xfId="49054" xr:uid="{96E1AD73-AD08-4637-8D38-47C37D84376A}"/>
    <cellStyle name="20% - Énfasis5 2 2 2 2 3 3 5" xfId="33612" xr:uid="{C04554E5-A130-4309-A753-129EF9AA7446}"/>
    <cellStyle name="20% - Énfasis5 2 2 2 2 3 4" xfId="4658" xr:uid="{F95C8B32-E3D2-4A4D-A96E-9ECC2AB15B95}"/>
    <cellStyle name="20% - Énfasis5 2 2 2 2 3 4 2" xfId="12379" xr:uid="{122AD63E-AC6F-4A93-914D-4923363568D0}"/>
    <cellStyle name="20% - Énfasis5 2 2 2 2 3 4 2 2" xfId="27821" xr:uid="{DEA04345-EFCA-473C-BD4D-26256B133A45}"/>
    <cellStyle name="20% - Énfasis5 2 2 2 2 3 4 2 2 2" xfId="58705" xr:uid="{B651CD44-B86F-4392-ABDF-4B701905D499}"/>
    <cellStyle name="20% - Énfasis5 2 2 2 2 3 4 2 3" xfId="43263" xr:uid="{1B33B618-464F-40EA-BFF7-546AB15D5D99}"/>
    <cellStyle name="20% - Énfasis5 2 2 2 2 3 4 3" xfId="20100" xr:uid="{BF602D8A-A866-4786-91CD-BFECAE153167}"/>
    <cellStyle name="20% - Énfasis5 2 2 2 2 3 4 3 2" xfId="50984" xr:uid="{012F161B-635C-4831-8EEE-EEBB69447417}"/>
    <cellStyle name="20% - Énfasis5 2 2 2 2 3 4 4" xfId="35542" xr:uid="{765F836D-6F9A-47AD-8943-8641C25B827A}"/>
    <cellStyle name="20% - Énfasis5 2 2 2 2 3 5" xfId="8519" xr:uid="{FF6FDA5E-797E-495D-993A-908AC7BBCF85}"/>
    <cellStyle name="20% - Énfasis5 2 2 2 2 3 5 2" xfId="23961" xr:uid="{034E5994-C0A8-49B7-970D-31F83E7E35F8}"/>
    <cellStyle name="20% - Énfasis5 2 2 2 2 3 5 2 2" xfId="54845" xr:uid="{0CE2EF07-FE75-4E80-AEBF-AF2BE1166D67}"/>
    <cellStyle name="20% - Énfasis5 2 2 2 2 3 5 3" xfId="39403" xr:uid="{0128B11E-DD7E-49CD-9E3C-7CF52E71F82F}"/>
    <cellStyle name="20% - Énfasis5 2 2 2 2 3 6" xfId="16240" xr:uid="{BB2ABA5B-5AF2-41D6-8E7C-D449AAF13ECB}"/>
    <cellStyle name="20% - Énfasis5 2 2 2 2 3 6 2" xfId="47124" xr:uid="{1CC360E1-77BF-46C9-8BE0-997BF98DC21C}"/>
    <cellStyle name="20% - Énfasis5 2 2 2 2 3 7" xfId="31682" xr:uid="{EFDE67D7-BA91-4095-A061-56BFD4AC2351}"/>
    <cellStyle name="20% - Énfasis5 2 2 2 2 4" xfId="1280" xr:uid="{3DC0F589-F713-437A-AAEC-2CD1E27EE429}"/>
    <cellStyle name="20% - Énfasis5 2 2 2 2 4 2" xfId="3210" xr:uid="{A873601C-3B6D-48DF-8A3A-44E73043BCD8}"/>
    <cellStyle name="20% - Énfasis5 2 2 2 2 4 2 2" xfId="7070" xr:uid="{14FD35FB-86E0-4DCE-B5FA-99A1A27DC6D0}"/>
    <cellStyle name="20% - Énfasis5 2 2 2 2 4 2 2 2" xfId="14791" xr:uid="{16430AAB-3EA6-4E8C-8294-0C3BB4BB48C0}"/>
    <cellStyle name="20% - Énfasis5 2 2 2 2 4 2 2 2 2" xfId="30233" xr:uid="{3DCDD751-598C-4D80-B117-F32BF862B784}"/>
    <cellStyle name="20% - Énfasis5 2 2 2 2 4 2 2 2 2 2" xfId="61117" xr:uid="{93831C7C-87E4-47D5-9BDA-3289F2D102D8}"/>
    <cellStyle name="20% - Énfasis5 2 2 2 2 4 2 2 2 3" xfId="45675" xr:uid="{B0FB65BC-3D51-468D-9A5F-66FD94A01F15}"/>
    <cellStyle name="20% - Énfasis5 2 2 2 2 4 2 2 3" xfId="22512" xr:uid="{A85CEA09-0875-4C57-9914-842A552BBA48}"/>
    <cellStyle name="20% - Énfasis5 2 2 2 2 4 2 2 3 2" xfId="53396" xr:uid="{3FBA449E-FC9D-4554-A5F8-EEFD63D84632}"/>
    <cellStyle name="20% - Énfasis5 2 2 2 2 4 2 2 4" xfId="37954" xr:uid="{F494D9F6-6D7D-4853-A78C-0057880315E3}"/>
    <cellStyle name="20% - Énfasis5 2 2 2 2 4 2 3" xfId="10931" xr:uid="{36EC19D7-C316-4CD9-8C4B-D46962A03C6E}"/>
    <cellStyle name="20% - Énfasis5 2 2 2 2 4 2 3 2" xfId="26373" xr:uid="{0124CF54-CFD2-4BBE-8473-247FD2DFD83F}"/>
    <cellStyle name="20% - Énfasis5 2 2 2 2 4 2 3 2 2" xfId="57257" xr:uid="{2A894DDA-4BB2-4454-B983-B7F97085F498}"/>
    <cellStyle name="20% - Énfasis5 2 2 2 2 4 2 3 3" xfId="41815" xr:uid="{0D575B96-0A36-43BE-8EDD-097D6C25DA79}"/>
    <cellStyle name="20% - Énfasis5 2 2 2 2 4 2 4" xfId="18652" xr:uid="{25F34463-7DA2-4388-8218-4490454051E0}"/>
    <cellStyle name="20% - Énfasis5 2 2 2 2 4 2 4 2" xfId="49536" xr:uid="{F27C94F6-EC70-4AB0-BCF5-39703AEC9D1C}"/>
    <cellStyle name="20% - Énfasis5 2 2 2 2 4 2 5" xfId="34094" xr:uid="{7C9E1564-6AEC-41CB-B516-C3B231EA0489}"/>
    <cellStyle name="20% - Énfasis5 2 2 2 2 4 3" xfId="5140" xr:uid="{3856A28F-C9A7-4114-8D3C-4F6817088E31}"/>
    <cellStyle name="20% - Énfasis5 2 2 2 2 4 3 2" xfId="12861" xr:uid="{2A0D94CA-9F53-4DF1-AD4C-49C01618F1F7}"/>
    <cellStyle name="20% - Énfasis5 2 2 2 2 4 3 2 2" xfId="28303" xr:uid="{2DB36EA3-AC7B-46BE-B3D8-32A1067F1381}"/>
    <cellStyle name="20% - Énfasis5 2 2 2 2 4 3 2 2 2" xfId="59187" xr:uid="{245B6CCA-C14C-4677-A5E5-40E7F2902E62}"/>
    <cellStyle name="20% - Énfasis5 2 2 2 2 4 3 2 3" xfId="43745" xr:uid="{2914BEF7-CA7E-465F-951C-9DA1E068C57C}"/>
    <cellStyle name="20% - Énfasis5 2 2 2 2 4 3 3" xfId="20582" xr:uid="{104168C0-B4D4-4D41-8173-E25DAB6A5D46}"/>
    <cellStyle name="20% - Énfasis5 2 2 2 2 4 3 3 2" xfId="51466" xr:uid="{2978583F-16BD-488A-8CDF-C5A88DA8479A}"/>
    <cellStyle name="20% - Énfasis5 2 2 2 2 4 3 4" xfId="36024" xr:uid="{EEDB5B9C-24F0-4E7C-B323-AD983CEB7557}"/>
    <cellStyle name="20% - Énfasis5 2 2 2 2 4 4" xfId="9001" xr:uid="{34AA231B-1A55-4A62-AB53-32814F670256}"/>
    <cellStyle name="20% - Énfasis5 2 2 2 2 4 4 2" xfId="24443" xr:uid="{F486C7C0-F8D9-402C-B6FD-EBCC303F37EB}"/>
    <cellStyle name="20% - Énfasis5 2 2 2 2 4 4 2 2" xfId="55327" xr:uid="{CFC5EEB5-0CE7-43C9-83B9-BDEDB72BF877}"/>
    <cellStyle name="20% - Énfasis5 2 2 2 2 4 4 3" xfId="39885" xr:uid="{29A25BE8-E731-47E9-A4C8-0C41206F4E13}"/>
    <cellStyle name="20% - Énfasis5 2 2 2 2 4 5" xfId="16722" xr:uid="{274CABFE-C325-449A-A45D-35A62758F534}"/>
    <cellStyle name="20% - Énfasis5 2 2 2 2 4 5 2" xfId="47606" xr:uid="{64AECF18-D889-40D1-A6B9-5B27799D8D30}"/>
    <cellStyle name="20% - Énfasis5 2 2 2 2 4 6" xfId="32164" xr:uid="{5238EFB5-7463-4EEC-B656-386D141FD2F1}"/>
    <cellStyle name="20% - Énfasis5 2 2 2 2 5" xfId="2245" xr:uid="{1E02BFD3-5116-403E-8DBE-A610612EE20C}"/>
    <cellStyle name="20% - Énfasis5 2 2 2 2 5 2" xfId="6105" xr:uid="{8E7882AC-A60A-4CF0-9A68-25A53365316D}"/>
    <cellStyle name="20% - Énfasis5 2 2 2 2 5 2 2" xfId="13826" xr:uid="{082DCBDD-B493-43EA-98BF-4FB29A3AC6A2}"/>
    <cellStyle name="20% - Énfasis5 2 2 2 2 5 2 2 2" xfId="29268" xr:uid="{57B7F11B-B935-4BF2-A835-ED0A48B40113}"/>
    <cellStyle name="20% - Énfasis5 2 2 2 2 5 2 2 2 2" xfId="60152" xr:uid="{95CAA365-7A7A-4889-B6CA-26E5D3783497}"/>
    <cellStyle name="20% - Énfasis5 2 2 2 2 5 2 2 3" xfId="44710" xr:uid="{20929D41-0C15-46AA-82F8-6B87DBEDBAD7}"/>
    <cellStyle name="20% - Énfasis5 2 2 2 2 5 2 3" xfId="21547" xr:uid="{6C7076C4-5071-4958-93DF-99A19AB6375A}"/>
    <cellStyle name="20% - Énfasis5 2 2 2 2 5 2 3 2" xfId="52431" xr:uid="{484ABF74-F991-44A8-A20C-4D32BFF65B9C}"/>
    <cellStyle name="20% - Énfasis5 2 2 2 2 5 2 4" xfId="36989" xr:uid="{D57AA637-B410-441F-BA1C-15C2B19F0C51}"/>
    <cellStyle name="20% - Énfasis5 2 2 2 2 5 3" xfId="9966" xr:uid="{01345CAD-7161-4E12-B09D-FDD7929BE8A5}"/>
    <cellStyle name="20% - Énfasis5 2 2 2 2 5 3 2" xfId="25408" xr:uid="{C575F0AB-D877-41BD-A605-8E3EA2FE6368}"/>
    <cellStyle name="20% - Énfasis5 2 2 2 2 5 3 2 2" xfId="56292" xr:uid="{6A2CBC67-5FFB-437F-823D-7B9BA321C442}"/>
    <cellStyle name="20% - Énfasis5 2 2 2 2 5 3 3" xfId="40850" xr:uid="{01152F5C-16C8-4661-98FC-A8D44FB2A416}"/>
    <cellStyle name="20% - Énfasis5 2 2 2 2 5 4" xfId="17687" xr:uid="{87DEC717-1A14-4BA1-925A-68E5E3B4D3A3}"/>
    <cellStyle name="20% - Énfasis5 2 2 2 2 5 4 2" xfId="48571" xr:uid="{4B4F0BE9-94B5-4CE5-B79A-90D675FE467A}"/>
    <cellStyle name="20% - Énfasis5 2 2 2 2 5 5" xfId="33129" xr:uid="{AF9210E8-619D-4CD1-AD7D-0E7D50C36D6D}"/>
    <cellStyle name="20% - Énfasis5 2 2 2 2 6" xfId="4175" xr:uid="{57C7B61F-3617-4C32-8B20-A4878A204C2A}"/>
    <cellStyle name="20% - Énfasis5 2 2 2 2 6 2" xfId="11896" xr:uid="{553F2A81-E0BA-42AC-9672-B5607CA2B027}"/>
    <cellStyle name="20% - Énfasis5 2 2 2 2 6 2 2" xfId="27338" xr:uid="{F077FFE5-D884-4EE8-91B2-7591DF7585E9}"/>
    <cellStyle name="20% - Énfasis5 2 2 2 2 6 2 2 2" xfId="58222" xr:uid="{6300778A-5325-497D-A677-3517C1DCE08B}"/>
    <cellStyle name="20% - Énfasis5 2 2 2 2 6 2 3" xfId="42780" xr:uid="{11EED6B9-8D7A-4D05-9730-E63573FDB763}"/>
    <cellStyle name="20% - Énfasis5 2 2 2 2 6 3" xfId="19617" xr:uid="{8F830502-1E7D-4EF6-AEB2-1AB9B08CEEAD}"/>
    <cellStyle name="20% - Énfasis5 2 2 2 2 6 3 2" xfId="50501" xr:uid="{D61CEBE3-B274-4505-9CFD-ECA6E25CD64F}"/>
    <cellStyle name="20% - Énfasis5 2 2 2 2 6 4" xfId="35059" xr:uid="{D7E41672-2082-40E5-B7AB-17CEF169D303}"/>
    <cellStyle name="20% - Énfasis5 2 2 2 2 7" xfId="8036" xr:uid="{C571CEE3-D4D5-4D31-8CD5-A886324DC69C}"/>
    <cellStyle name="20% - Énfasis5 2 2 2 2 7 2" xfId="23478" xr:uid="{53045E24-66E0-4117-B209-9FC026034E88}"/>
    <cellStyle name="20% - Énfasis5 2 2 2 2 7 2 2" xfId="54362" xr:uid="{7CC1548C-F3A3-4710-8D0B-4127EB4251F6}"/>
    <cellStyle name="20% - Énfasis5 2 2 2 2 7 3" xfId="38920" xr:uid="{6A8C0FFB-224E-45F5-BE65-E82978F1EFA3}"/>
    <cellStyle name="20% - Énfasis5 2 2 2 2 8" xfId="15757" xr:uid="{8FAA25F5-162F-4472-A1CE-692B0C47EB99}"/>
    <cellStyle name="20% - Énfasis5 2 2 2 2 8 2" xfId="46641" xr:uid="{7A267798-36AB-4134-A076-6709232AF918}"/>
    <cellStyle name="20% - Énfasis5 2 2 2 2 9" xfId="31199" xr:uid="{396368F3-EF6E-4498-BC06-B011943332D2}"/>
    <cellStyle name="20% - Énfasis5 2 2 2 3" xfId="397" xr:uid="{E69D7DD3-6F30-4965-B161-8EC9EA6A146F}"/>
    <cellStyle name="20% - Énfasis5 2 2 2 3 2" xfId="881" xr:uid="{EB644124-16F9-479B-9D43-770C1941013C}"/>
    <cellStyle name="20% - Énfasis5 2 2 2 3 2 2" xfId="1846" xr:uid="{2B334C90-07D1-496F-A1A6-4F42F2493F5E}"/>
    <cellStyle name="20% - Énfasis5 2 2 2 3 2 2 2" xfId="3776" xr:uid="{76A57A20-C668-4D4F-BB30-CB86EFB355EB}"/>
    <cellStyle name="20% - Énfasis5 2 2 2 3 2 2 2 2" xfId="7636" xr:uid="{6A75FEA3-F323-46D7-A40F-F732E93F7D78}"/>
    <cellStyle name="20% - Énfasis5 2 2 2 3 2 2 2 2 2" xfId="15357" xr:uid="{36853E28-7C3C-42D1-8BED-82BD8DFF3009}"/>
    <cellStyle name="20% - Énfasis5 2 2 2 3 2 2 2 2 2 2" xfId="30799" xr:uid="{D36F44AF-C948-4152-A489-A446DCD0A621}"/>
    <cellStyle name="20% - Énfasis5 2 2 2 3 2 2 2 2 2 2 2" xfId="61683" xr:uid="{DCB6B034-F688-452C-B84A-9E690390AE13}"/>
    <cellStyle name="20% - Énfasis5 2 2 2 3 2 2 2 2 2 3" xfId="46241" xr:uid="{28A29CA2-91CF-4B7F-9BE8-A065E053F773}"/>
    <cellStyle name="20% - Énfasis5 2 2 2 3 2 2 2 2 3" xfId="23078" xr:uid="{6F42FE72-5C47-4370-ABF1-64D6AE737FE0}"/>
    <cellStyle name="20% - Énfasis5 2 2 2 3 2 2 2 2 3 2" xfId="53962" xr:uid="{6357235D-0388-422B-8F9D-2965CC1C709F}"/>
    <cellStyle name="20% - Énfasis5 2 2 2 3 2 2 2 2 4" xfId="38520" xr:uid="{697F97EF-4B91-4EC3-A367-195C372DA103}"/>
    <cellStyle name="20% - Énfasis5 2 2 2 3 2 2 2 3" xfId="11497" xr:uid="{602BFD07-BC4C-429D-8FEA-9EDA33D77EB2}"/>
    <cellStyle name="20% - Énfasis5 2 2 2 3 2 2 2 3 2" xfId="26939" xr:uid="{85897ABF-39C3-4698-B2DD-A5662166FBDA}"/>
    <cellStyle name="20% - Énfasis5 2 2 2 3 2 2 2 3 2 2" xfId="57823" xr:uid="{8827047F-37B1-4998-AF0D-B177498DA43A}"/>
    <cellStyle name="20% - Énfasis5 2 2 2 3 2 2 2 3 3" xfId="42381" xr:uid="{C313A32F-F4FF-49A0-A584-80D857FDD5FB}"/>
    <cellStyle name="20% - Énfasis5 2 2 2 3 2 2 2 4" xfId="19218" xr:uid="{46FC707D-EA91-40E1-829A-18E61F84967F}"/>
    <cellStyle name="20% - Énfasis5 2 2 2 3 2 2 2 4 2" xfId="50102" xr:uid="{25D8B7F6-F4F5-4EF5-AA20-FA6BF0D12589}"/>
    <cellStyle name="20% - Énfasis5 2 2 2 3 2 2 2 5" xfId="34660" xr:uid="{5651235B-CC06-49F7-AE8E-D7537AAC9C11}"/>
    <cellStyle name="20% - Énfasis5 2 2 2 3 2 2 3" xfId="5706" xr:uid="{32631E54-931C-4560-9AD6-944B93820EA6}"/>
    <cellStyle name="20% - Énfasis5 2 2 2 3 2 2 3 2" xfId="13427" xr:uid="{9865DA66-EF99-42AA-8B27-C0DEBC9D9189}"/>
    <cellStyle name="20% - Énfasis5 2 2 2 3 2 2 3 2 2" xfId="28869" xr:uid="{1B8F167F-CAEA-4EC4-BC64-AB3563956B78}"/>
    <cellStyle name="20% - Énfasis5 2 2 2 3 2 2 3 2 2 2" xfId="59753" xr:uid="{C1725DDB-4AB6-4C2C-83B5-221E1CE53F05}"/>
    <cellStyle name="20% - Énfasis5 2 2 2 3 2 2 3 2 3" xfId="44311" xr:uid="{210C0AB4-F895-45A8-9054-3E3FA4C31AE1}"/>
    <cellStyle name="20% - Énfasis5 2 2 2 3 2 2 3 3" xfId="21148" xr:uid="{78A92A10-B511-483E-8127-55805185BAE6}"/>
    <cellStyle name="20% - Énfasis5 2 2 2 3 2 2 3 3 2" xfId="52032" xr:uid="{3FFD586D-687B-4C2D-BF7E-E54BEC856FC7}"/>
    <cellStyle name="20% - Énfasis5 2 2 2 3 2 2 3 4" xfId="36590" xr:uid="{57023557-14CE-429E-94DB-DDC458B56398}"/>
    <cellStyle name="20% - Énfasis5 2 2 2 3 2 2 4" xfId="9567" xr:uid="{E3BA9765-7D98-4F83-8738-F2999EDFB007}"/>
    <cellStyle name="20% - Énfasis5 2 2 2 3 2 2 4 2" xfId="25009" xr:uid="{DC82F45F-7161-48E8-A7B7-26A69574C4F3}"/>
    <cellStyle name="20% - Énfasis5 2 2 2 3 2 2 4 2 2" xfId="55893" xr:uid="{F3AA9A4E-B937-4DF8-8B9E-E21E31135475}"/>
    <cellStyle name="20% - Énfasis5 2 2 2 3 2 2 4 3" xfId="40451" xr:uid="{24F5444C-6EF4-42B4-9E7F-D9380C54A719}"/>
    <cellStyle name="20% - Énfasis5 2 2 2 3 2 2 5" xfId="17288" xr:uid="{19627394-A2A8-45EA-B0A1-6EF90D9FBB96}"/>
    <cellStyle name="20% - Énfasis5 2 2 2 3 2 2 5 2" xfId="48172" xr:uid="{CB4378D1-04EE-4F76-AFB6-AB296EC88481}"/>
    <cellStyle name="20% - Énfasis5 2 2 2 3 2 2 6" xfId="32730" xr:uid="{DAB28DA1-8C2A-42B7-90D1-89215BBDB2B4}"/>
    <cellStyle name="20% - Énfasis5 2 2 2 3 2 3" xfId="2811" xr:uid="{EE23155C-4B96-44E8-83BF-FBEF7C7607E6}"/>
    <cellStyle name="20% - Énfasis5 2 2 2 3 2 3 2" xfId="6671" xr:uid="{BDDC92B5-BAC0-4E0B-B62A-05E1298B0BE1}"/>
    <cellStyle name="20% - Énfasis5 2 2 2 3 2 3 2 2" xfId="14392" xr:uid="{1584EAC0-28D5-4BAB-A8D7-E1A8F8A28E0B}"/>
    <cellStyle name="20% - Énfasis5 2 2 2 3 2 3 2 2 2" xfId="29834" xr:uid="{36C36E2E-231D-41CA-9F59-E9145A2CA33C}"/>
    <cellStyle name="20% - Énfasis5 2 2 2 3 2 3 2 2 2 2" xfId="60718" xr:uid="{8732B626-FA1F-4AA5-B71A-2183E1EEB43D}"/>
    <cellStyle name="20% - Énfasis5 2 2 2 3 2 3 2 2 3" xfId="45276" xr:uid="{59705011-1AFD-4A15-901F-CB0069FDDDBE}"/>
    <cellStyle name="20% - Énfasis5 2 2 2 3 2 3 2 3" xfId="22113" xr:uid="{69A2BFBE-4D25-4948-A8D3-081AF8A971B7}"/>
    <cellStyle name="20% - Énfasis5 2 2 2 3 2 3 2 3 2" xfId="52997" xr:uid="{F4DBE3AA-3A82-4DA6-9F40-0C698A2BE3D2}"/>
    <cellStyle name="20% - Énfasis5 2 2 2 3 2 3 2 4" xfId="37555" xr:uid="{8F97C5C7-F7C5-4D82-8EEE-CCE2533ABA51}"/>
    <cellStyle name="20% - Énfasis5 2 2 2 3 2 3 3" xfId="10532" xr:uid="{A9AE3271-4A0E-407E-BDEE-61375945DF1F}"/>
    <cellStyle name="20% - Énfasis5 2 2 2 3 2 3 3 2" xfId="25974" xr:uid="{8BCFC002-9620-447D-A029-7957D623855E}"/>
    <cellStyle name="20% - Énfasis5 2 2 2 3 2 3 3 2 2" xfId="56858" xr:uid="{90FED201-BE5B-4E81-B593-5D62F233D013}"/>
    <cellStyle name="20% - Énfasis5 2 2 2 3 2 3 3 3" xfId="41416" xr:uid="{BF48F087-08E1-4A26-8B1B-84E63A6BAD45}"/>
    <cellStyle name="20% - Énfasis5 2 2 2 3 2 3 4" xfId="18253" xr:uid="{0114906E-B75D-4148-B586-BEBF7ADAA070}"/>
    <cellStyle name="20% - Énfasis5 2 2 2 3 2 3 4 2" xfId="49137" xr:uid="{7488E2E7-1F0F-49EE-B6E7-E3173EE2CE8C}"/>
    <cellStyle name="20% - Énfasis5 2 2 2 3 2 3 5" xfId="33695" xr:uid="{704FAA9C-DD88-4758-B2C0-1B376BEEA0D4}"/>
    <cellStyle name="20% - Énfasis5 2 2 2 3 2 4" xfId="4741" xr:uid="{FE290123-BED5-417F-B959-5E6909CD5C5A}"/>
    <cellStyle name="20% - Énfasis5 2 2 2 3 2 4 2" xfId="12462" xr:uid="{B7FF08CB-CF7C-478D-89E1-5D38FFD85844}"/>
    <cellStyle name="20% - Énfasis5 2 2 2 3 2 4 2 2" xfId="27904" xr:uid="{10EE8F2D-AA37-41BF-9A6F-3CB46FBFEAF8}"/>
    <cellStyle name="20% - Énfasis5 2 2 2 3 2 4 2 2 2" xfId="58788" xr:uid="{C537CA0B-E033-4F64-9A87-AFB3DE54F9B4}"/>
    <cellStyle name="20% - Énfasis5 2 2 2 3 2 4 2 3" xfId="43346" xr:uid="{C8C59E8A-FAA5-4F3B-BD52-853390D902A0}"/>
    <cellStyle name="20% - Énfasis5 2 2 2 3 2 4 3" xfId="20183" xr:uid="{FCCFC0E7-177F-4B5A-AB7E-652F67E12390}"/>
    <cellStyle name="20% - Énfasis5 2 2 2 3 2 4 3 2" xfId="51067" xr:uid="{E8BA5B8F-BE0A-4E45-A78E-63436D91039B}"/>
    <cellStyle name="20% - Énfasis5 2 2 2 3 2 4 4" xfId="35625" xr:uid="{67513A5D-2E08-4EA9-86EA-820637E9C6E3}"/>
    <cellStyle name="20% - Énfasis5 2 2 2 3 2 5" xfId="8602" xr:uid="{42B937DA-59E7-43DC-9037-21BC26EDF0CF}"/>
    <cellStyle name="20% - Énfasis5 2 2 2 3 2 5 2" xfId="24044" xr:uid="{93A7EB25-A9ED-48F7-B2C5-DD9A8472D8C5}"/>
    <cellStyle name="20% - Énfasis5 2 2 2 3 2 5 2 2" xfId="54928" xr:uid="{85C6EC70-5193-47DB-8BD2-032AFAF569DE}"/>
    <cellStyle name="20% - Énfasis5 2 2 2 3 2 5 3" xfId="39486" xr:uid="{727757B8-469D-4ACA-A541-E23BD6E746C3}"/>
    <cellStyle name="20% - Énfasis5 2 2 2 3 2 6" xfId="16323" xr:uid="{9C528F29-6BC8-4A1A-BC92-82D7997BA077}"/>
    <cellStyle name="20% - Énfasis5 2 2 2 3 2 6 2" xfId="47207" xr:uid="{EFF42D7D-A1C5-4F11-990D-760CA505566E}"/>
    <cellStyle name="20% - Énfasis5 2 2 2 3 2 7" xfId="31765" xr:uid="{FD4810E6-8431-416B-A578-EB66BD32081F}"/>
    <cellStyle name="20% - Énfasis5 2 2 2 3 3" xfId="1363" xr:uid="{6E750F27-9E9B-411F-AE88-91523F040576}"/>
    <cellStyle name="20% - Énfasis5 2 2 2 3 3 2" xfId="3293" xr:uid="{DAF2F769-208E-453B-B2AC-1EBDE3978069}"/>
    <cellStyle name="20% - Énfasis5 2 2 2 3 3 2 2" xfId="7153" xr:uid="{A24132EE-3057-4F6D-8BCF-3A36A8567164}"/>
    <cellStyle name="20% - Énfasis5 2 2 2 3 3 2 2 2" xfId="14874" xr:uid="{53CC5FBB-4DF8-4AA0-960E-7B543A36E474}"/>
    <cellStyle name="20% - Énfasis5 2 2 2 3 3 2 2 2 2" xfId="30316" xr:uid="{80D533F6-6010-458A-B901-46443E86FCD4}"/>
    <cellStyle name="20% - Énfasis5 2 2 2 3 3 2 2 2 2 2" xfId="61200" xr:uid="{A0DB6FC7-B350-4E89-9220-FEE0F1C3C501}"/>
    <cellStyle name="20% - Énfasis5 2 2 2 3 3 2 2 2 3" xfId="45758" xr:uid="{2132F3DC-8610-458C-8B20-65D1169A036B}"/>
    <cellStyle name="20% - Énfasis5 2 2 2 3 3 2 2 3" xfId="22595" xr:uid="{2EAE367F-B64A-4E89-8C3A-6A3DF28D8461}"/>
    <cellStyle name="20% - Énfasis5 2 2 2 3 3 2 2 3 2" xfId="53479" xr:uid="{2C771012-469F-43A7-A1D4-F12321068541}"/>
    <cellStyle name="20% - Énfasis5 2 2 2 3 3 2 2 4" xfId="38037" xr:uid="{66BFEEC5-1095-49CA-BB81-2683C4032E41}"/>
    <cellStyle name="20% - Énfasis5 2 2 2 3 3 2 3" xfId="11014" xr:uid="{ACED87E5-0EB7-4574-A1D6-D04D533F766A}"/>
    <cellStyle name="20% - Énfasis5 2 2 2 3 3 2 3 2" xfId="26456" xr:uid="{1F1BFBC1-8AEF-45A6-B956-F3FD2ACBC457}"/>
    <cellStyle name="20% - Énfasis5 2 2 2 3 3 2 3 2 2" xfId="57340" xr:uid="{47DBB399-DF07-42B5-A556-4FF6C0DCBAC6}"/>
    <cellStyle name="20% - Énfasis5 2 2 2 3 3 2 3 3" xfId="41898" xr:uid="{464698CF-3D09-4021-BE16-2E31E79709A2}"/>
    <cellStyle name="20% - Énfasis5 2 2 2 3 3 2 4" xfId="18735" xr:uid="{E22C2191-3F23-48C7-87DB-83234238067E}"/>
    <cellStyle name="20% - Énfasis5 2 2 2 3 3 2 4 2" xfId="49619" xr:uid="{0D69386E-AC5F-4D4A-9064-566D2A458068}"/>
    <cellStyle name="20% - Énfasis5 2 2 2 3 3 2 5" xfId="34177" xr:uid="{F31611D0-5E64-43EA-B079-AC0688CABB95}"/>
    <cellStyle name="20% - Énfasis5 2 2 2 3 3 3" xfId="5223" xr:uid="{DBB02A2A-A310-4637-A2D9-5E9566A3886C}"/>
    <cellStyle name="20% - Énfasis5 2 2 2 3 3 3 2" xfId="12944" xr:uid="{E48391E3-30E8-43F9-9DE6-79FEFD49F127}"/>
    <cellStyle name="20% - Énfasis5 2 2 2 3 3 3 2 2" xfId="28386" xr:uid="{C94362CE-289C-4201-9E5C-6EC880EE0E01}"/>
    <cellStyle name="20% - Énfasis5 2 2 2 3 3 3 2 2 2" xfId="59270" xr:uid="{530F4F59-A218-469B-8E92-277B44FFA8B3}"/>
    <cellStyle name="20% - Énfasis5 2 2 2 3 3 3 2 3" xfId="43828" xr:uid="{52639667-295E-4D2C-BDF1-D250CD250DD7}"/>
    <cellStyle name="20% - Énfasis5 2 2 2 3 3 3 3" xfId="20665" xr:uid="{86FCC07B-3548-42A1-B84B-FA0EEB82A857}"/>
    <cellStyle name="20% - Énfasis5 2 2 2 3 3 3 3 2" xfId="51549" xr:uid="{F58C2A81-17E4-4D72-AA3B-58511F1E2089}"/>
    <cellStyle name="20% - Énfasis5 2 2 2 3 3 3 4" xfId="36107" xr:uid="{3B4DAE50-F82D-4195-AF79-5E3F01B65503}"/>
    <cellStyle name="20% - Énfasis5 2 2 2 3 3 4" xfId="9084" xr:uid="{90005C30-583C-4EED-BACF-7D8EA97AF919}"/>
    <cellStyle name="20% - Énfasis5 2 2 2 3 3 4 2" xfId="24526" xr:uid="{5FFDC294-ED3D-48E0-9524-40566EC5ABBB}"/>
    <cellStyle name="20% - Énfasis5 2 2 2 3 3 4 2 2" xfId="55410" xr:uid="{852E86CE-A0D4-46CF-9238-3253CBBB409D}"/>
    <cellStyle name="20% - Énfasis5 2 2 2 3 3 4 3" xfId="39968" xr:uid="{4478A2FA-ABFA-4308-8605-CC6FA5AF6CC8}"/>
    <cellStyle name="20% - Énfasis5 2 2 2 3 3 5" xfId="16805" xr:uid="{8076302B-8EAA-4169-B1B3-7405BFD04ECF}"/>
    <cellStyle name="20% - Énfasis5 2 2 2 3 3 5 2" xfId="47689" xr:uid="{902165C5-D0E0-4FDA-988F-7B28CC600A4E}"/>
    <cellStyle name="20% - Énfasis5 2 2 2 3 3 6" xfId="32247" xr:uid="{7F1CE226-1487-4A75-8DAF-CE039682180D}"/>
    <cellStyle name="20% - Énfasis5 2 2 2 3 4" xfId="2328" xr:uid="{94185869-1D62-49F4-A305-44C1C66A883C}"/>
    <cellStyle name="20% - Énfasis5 2 2 2 3 4 2" xfId="6188" xr:uid="{C6F52EF0-46C7-48CC-B7E0-20B515E428E3}"/>
    <cellStyle name="20% - Énfasis5 2 2 2 3 4 2 2" xfId="13909" xr:uid="{89E7B4E4-0745-4D1E-A020-DC4B48524A37}"/>
    <cellStyle name="20% - Énfasis5 2 2 2 3 4 2 2 2" xfId="29351" xr:uid="{0C783704-E013-43B9-8043-5F2C3B92ADEE}"/>
    <cellStyle name="20% - Énfasis5 2 2 2 3 4 2 2 2 2" xfId="60235" xr:uid="{89E37B93-11F7-499F-B155-F67FAA5FB92F}"/>
    <cellStyle name="20% - Énfasis5 2 2 2 3 4 2 2 3" xfId="44793" xr:uid="{F027AE8A-A13D-4639-9F2B-EF52D5AEB074}"/>
    <cellStyle name="20% - Énfasis5 2 2 2 3 4 2 3" xfId="21630" xr:uid="{E9E9F0CB-0CBE-44B2-9291-2186FE415B52}"/>
    <cellStyle name="20% - Énfasis5 2 2 2 3 4 2 3 2" xfId="52514" xr:uid="{A6B23E9D-525A-4B20-A531-1AB55D548302}"/>
    <cellStyle name="20% - Énfasis5 2 2 2 3 4 2 4" xfId="37072" xr:uid="{0BD85EC1-8515-4A2D-B667-BAEF62B62755}"/>
    <cellStyle name="20% - Énfasis5 2 2 2 3 4 3" xfId="10049" xr:uid="{4A7246AE-4A36-4A16-92FA-0D1F399CDBB2}"/>
    <cellStyle name="20% - Énfasis5 2 2 2 3 4 3 2" xfId="25491" xr:uid="{B0895FFA-2653-4BCC-B327-7AFF04941888}"/>
    <cellStyle name="20% - Énfasis5 2 2 2 3 4 3 2 2" xfId="56375" xr:uid="{2B189804-B132-418D-9514-E7245BD0CD40}"/>
    <cellStyle name="20% - Énfasis5 2 2 2 3 4 3 3" xfId="40933" xr:uid="{648BC75E-120C-4970-A6B1-3238D9BF25C2}"/>
    <cellStyle name="20% - Énfasis5 2 2 2 3 4 4" xfId="17770" xr:uid="{60B8633B-E0AE-41A4-AB8F-6E81D8FCB57C}"/>
    <cellStyle name="20% - Énfasis5 2 2 2 3 4 4 2" xfId="48654" xr:uid="{AAA42BDF-7CC3-46E5-95DB-F69A502A8455}"/>
    <cellStyle name="20% - Énfasis5 2 2 2 3 4 5" xfId="33212" xr:uid="{8E9594F9-CEBA-47C8-B14A-9CABA95AD034}"/>
    <cellStyle name="20% - Énfasis5 2 2 2 3 5" xfId="4258" xr:uid="{C861082F-A2DC-48A4-8DD9-A0BA826EE266}"/>
    <cellStyle name="20% - Énfasis5 2 2 2 3 5 2" xfId="11979" xr:uid="{1BA54DA4-9666-4581-AEE8-D7A5533A77D8}"/>
    <cellStyle name="20% - Énfasis5 2 2 2 3 5 2 2" xfId="27421" xr:uid="{6DB5AAF1-5DF6-406F-A331-9598EF92DD78}"/>
    <cellStyle name="20% - Énfasis5 2 2 2 3 5 2 2 2" xfId="58305" xr:uid="{6DAEC236-3E15-42C6-8896-CE2DB1970766}"/>
    <cellStyle name="20% - Énfasis5 2 2 2 3 5 2 3" xfId="42863" xr:uid="{A8E89BCD-12B7-44B8-AAE8-79A12389C8D4}"/>
    <cellStyle name="20% - Énfasis5 2 2 2 3 5 3" xfId="19700" xr:uid="{7456B4D2-8784-4E08-814F-10C173EF7606}"/>
    <cellStyle name="20% - Énfasis5 2 2 2 3 5 3 2" xfId="50584" xr:uid="{7676C00C-5CA2-4A05-9623-ABEAE321740F}"/>
    <cellStyle name="20% - Énfasis5 2 2 2 3 5 4" xfId="35142" xr:uid="{5F690121-7191-4FC1-B8DC-175F72179E03}"/>
    <cellStyle name="20% - Énfasis5 2 2 2 3 6" xfId="8119" xr:uid="{497D09D0-A7C6-46F2-A9D2-F53409814DC2}"/>
    <cellStyle name="20% - Énfasis5 2 2 2 3 6 2" xfId="23561" xr:uid="{A3DE8FD4-4C19-457D-AC15-C4D55FE4608F}"/>
    <cellStyle name="20% - Énfasis5 2 2 2 3 6 2 2" xfId="54445" xr:uid="{0D48FBC5-9CAC-4EE0-AE22-36A58181F6E2}"/>
    <cellStyle name="20% - Énfasis5 2 2 2 3 6 3" xfId="39003" xr:uid="{8E6F6D37-DDFA-4643-B292-96AA3036100D}"/>
    <cellStyle name="20% - Énfasis5 2 2 2 3 7" xfId="15840" xr:uid="{743BE818-9419-4499-B07C-6635EF6C1DD1}"/>
    <cellStyle name="20% - Énfasis5 2 2 2 3 7 2" xfId="46724" xr:uid="{B88EE1EC-9502-47A3-90D8-B84D446DFDA8}"/>
    <cellStyle name="20% - Énfasis5 2 2 2 3 8" xfId="31282" xr:uid="{A7769004-7F29-4EFB-8B87-5B1CF00DCA01}"/>
    <cellStyle name="20% - Énfasis5 2 2 2 4" xfId="640" xr:uid="{2E7985AC-1870-4E75-949C-5701610EF04C}"/>
    <cellStyle name="20% - Énfasis5 2 2 2 4 2" xfId="1605" xr:uid="{ECADFA89-9311-408F-AD6D-3C0CD65B8750}"/>
    <cellStyle name="20% - Énfasis5 2 2 2 4 2 2" xfId="3535" xr:uid="{DDEDDEAB-C357-43B3-9A0A-EE09EF214213}"/>
    <cellStyle name="20% - Énfasis5 2 2 2 4 2 2 2" xfId="7395" xr:uid="{025DF2C7-3C9F-4F57-BFDD-3DD64C83BF4D}"/>
    <cellStyle name="20% - Énfasis5 2 2 2 4 2 2 2 2" xfId="15116" xr:uid="{DF30E2CB-0635-4C70-BFA0-33B9E30D0D2E}"/>
    <cellStyle name="20% - Énfasis5 2 2 2 4 2 2 2 2 2" xfId="30558" xr:uid="{F46E11F3-8D3A-4EC1-A5BE-613851418AEA}"/>
    <cellStyle name="20% - Énfasis5 2 2 2 4 2 2 2 2 2 2" xfId="61442" xr:uid="{BFA18B8A-150D-426D-86D0-426FC5B6380E}"/>
    <cellStyle name="20% - Énfasis5 2 2 2 4 2 2 2 2 3" xfId="46000" xr:uid="{03533A1F-CC25-4D83-B395-06CE033B3670}"/>
    <cellStyle name="20% - Énfasis5 2 2 2 4 2 2 2 3" xfId="22837" xr:uid="{C5E8E7C9-36DA-4E0A-98AA-A9B4439B18A3}"/>
    <cellStyle name="20% - Énfasis5 2 2 2 4 2 2 2 3 2" xfId="53721" xr:uid="{326B4208-3F82-4A7D-BE08-792B84A5215E}"/>
    <cellStyle name="20% - Énfasis5 2 2 2 4 2 2 2 4" xfId="38279" xr:uid="{174094DF-84CB-41DD-B50D-5ED445518E96}"/>
    <cellStyle name="20% - Énfasis5 2 2 2 4 2 2 3" xfId="11256" xr:uid="{19EF71BD-17ED-421D-BE6B-5EE5CF6443BB}"/>
    <cellStyle name="20% - Énfasis5 2 2 2 4 2 2 3 2" xfId="26698" xr:uid="{46C39023-9912-434A-A150-7043F532923C}"/>
    <cellStyle name="20% - Énfasis5 2 2 2 4 2 2 3 2 2" xfId="57582" xr:uid="{E4F2618C-8980-4558-BC70-051CFFE7D964}"/>
    <cellStyle name="20% - Énfasis5 2 2 2 4 2 2 3 3" xfId="42140" xr:uid="{13FB0FC9-B2FA-414C-B9A4-2215D818D447}"/>
    <cellStyle name="20% - Énfasis5 2 2 2 4 2 2 4" xfId="18977" xr:uid="{7AD44B29-1EA8-40AD-BBB7-5758981AFEF0}"/>
    <cellStyle name="20% - Énfasis5 2 2 2 4 2 2 4 2" xfId="49861" xr:uid="{8023CDC7-D882-4C62-A3AA-7196BD3D579F}"/>
    <cellStyle name="20% - Énfasis5 2 2 2 4 2 2 5" xfId="34419" xr:uid="{693B2787-9026-4ECE-9830-20D8A0C27D0E}"/>
    <cellStyle name="20% - Énfasis5 2 2 2 4 2 3" xfId="5465" xr:uid="{13661272-43CF-4F5E-B103-FBAE2AEFC8A1}"/>
    <cellStyle name="20% - Énfasis5 2 2 2 4 2 3 2" xfId="13186" xr:uid="{C8E6AE60-5605-4091-91BC-E13B779A020B}"/>
    <cellStyle name="20% - Énfasis5 2 2 2 4 2 3 2 2" xfId="28628" xr:uid="{39E42BBE-400A-4DBF-A21A-D736F69E8AEE}"/>
    <cellStyle name="20% - Énfasis5 2 2 2 4 2 3 2 2 2" xfId="59512" xr:uid="{C6682D05-F933-4B3E-AED5-244E2CE7AFCC}"/>
    <cellStyle name="20% - Énfasis5 2 2 2 4 2 3 2 3" xfId="44070" xr:uid="{74EBC2C7-DE5B-4C0B-BE89-98D7DEFAF636}"/>
    <cellStyle name="20% - Énfasis5 2 2 2 4 2 3 3" xfId="20907" xr:uid="{58888DCD-D873-477E-9849-879A55E46E24}"/>
    <cellStyle name="20% - Énfasis5 2 2 2 4 2 3 3 2" xfId="51791" xr:uid="{6F7F4478-6781-45F0-A68E-C8461F67C732}"/>
    <cellStyle name="20% - Énfasis5 2 2 2 4 2 3 4" xfId="36349" xr:uid="{A3763FD6-20B6-4F1D-A175-87AB0E4C61BB}"/>
    <cellStyle name="20% - Énfasis5 2 2 2 4 2 4" xfId="9326" xr:uid="{18373635-AFEE-4DA4-A7FA-78166644FF4B}"/>
    <cellStyle name="20% - Énfasis5 2 2 2 4 2 4 2" xfId="24768" xr:uid="{99637BFE-8F03-4F38-98BF-75871A6010BA}"/>
    <cellStyle name="20% - Énfasis5 2 2 2 4 2 4 2 2" xfId="55652" xr:uid="{F9683288-D826-4B67-B0DA-87B6C8CDECD3}"/>
    <cellStyle name="20% - Énfasis5 2 2 2 4 2 4 3" xfId="40210" xr:uid="{DB04FFD6-FFB2-465F-A56E-8192C920A816}"/>
    <cellStyle name="20% - Énfasis5 2 2 2 4 2 5" xfId="17047" xr:uid="{6188706F-793C-4EF0-BFDD-0B5C0198215F}"/>
    <cellStyle name="20% - Énfasis5 2 2 2 4 2 5 2" xfId="47931" xr:uid="{240339ED-88A9-41E5-9B20-DBB73C6472BB}"/>
    <cellStyle name="20% - Énfasis5 2 2 2 4 2 6" xfId="32489" xr:uid="{BFDF946B-A8FC-482F-842D-A76AC3370AF2}"/>
    <cellStyle name="20% - Énfasis5 2 2 2 4 3" xfId="2570" xr:uid="{E8D2C83C-FFB6-4CCC-9FF1-9D5D6F268EBB}"/>
    <cellStyle name="20% - Énfasis5 2 2 2 4 3 2" xfId="6430" xr:uid="{AD6877EF-341E-4FEE-9C77-A023A3A1D151}"/>
    <cellStyle name="20% - Énfasis5 2 2 2 4 3 2 2" xfId="14151" xr:uid="{2DE02896-3E52-4456-92CF-E44DCCC102EE}"/>
    <cellStyle name="20% - Énfasis5 2 2 2 4 3 2 2 2" xfId="29593" xr:uid="{B087E3C8-DBB5-4225-B5B3-AD9EFDE40B26}"/>
    <cellStyle name="20% - Énfasis5 2 2 2 4 3 2 2 2 2" xfId="60477" xr:uid="{1BEAF2E1-9EB7-48BE-B24B-AE533A212026}"/>
    <cellStyle name="20% - Énfasis5 2 2 2 4 3 2 2 3" xfId="45035" xr:uid="{38AF4EE2-AD2B-49DE-8F2A-EE4C385CF710}"/>
    <cellStyle name="20% - Énfasis5 2 2 2 4 3 2 3" xfId="21872" xr:uid="{4A01DD9A-E5BE-47E7-87D1-6570612C94C9}"/>
    <cellStyle name="20% - Énfasis5 2 2 2 4 3 2 3 2" xfId="52756" xr:uid="{4241EE64-ADC9-4684-9E00-E1E06D55A371}"/>
    <cellStyle name="20% - Énfasis5 2 2 2 4 3 2 4" xfId="37314" xr:uid="{5E5862C4-317C-4541-9F6C-34A860A4A879}"/>
    <cellStyle name="20% - Énfasis5 2 2 2 4 3 3" xfId="10291" xr:uid="{8A077889-4DF7-403C-8FB1-DD49E4371082}"/>
    <cellStyle name="20% - Énfasis5 2 2 2 4 3 3 2" xfId="25733" xr:uid="{C994C0A1-61AF-44E2-BABC-732836C898B1}"/>
    <cellStyle name="20% - Énfasis5 2 2 2 4 3 3 2 2" xfId="56617" xr:uid="{822E6B9C-4ED9-4F9E-9EF1-29AF95F07DA4}"/>
    <cellStyle name="20% - Énfasis5 2 2 2 4 3 3 3" xfId="41175" xr:uid="{1718634B-902D-47AD-82FD-D59DB5797625}"/>
    <cellStyle name="20% - Énfasis5 2 2 2 4 3 4" xfId="18012" xr:uid="{8B5DC351-E384-4D23-A697-12278D3C14B2}"/>
    <cellStyle name="20% - Énfasis5 2 2 2 4 3 4 2" xfId="48896" xr:uid="{84D911B8-695E-4ED9-84B6-CD26C23EF119}"/>
    <cellStyle name="20% - Énfasis5 2 2 2 4 3 5" xfId="33454" xr:uid="{5E597B41-403A-41C6-A576-BED03DB48A31}"/>
    <cellStyle name="20% - Énfasis5 2 2 2 4 4" xfId="4500" xr:uid="{DD68F0B8-9542-4A64-951B-4F7DC2F5C1B3}"/>
    <cellStyle name="20% - Énfasis5 2 2 2 4 4 2" xfId="12221" xr:uid="{BF64DB49-5146-43FD-BA31-A919F64C22AB}"/>
    <cellStyle name="20% - Énfasis5 2 2 2 4 4 2 2" xfId="27663" xr:uid="{455BDF6D-864C-4A40-B4CD-35AAD6459E41}"/>
    <cellStyle name="20% - Énfasis5 2 2 2 4 4 2 2 2" xfId="58547" xr:uid="{75715373-28AE-4CAC-83D1-D17D52278622}"/>
    <cellStyle name="20% - Énfasis5 2 2 2 4 4 2 3" xfId="43105" xr:uid="{69D6751C-5EB6-412D-805C-8278B4F8F39B}"/>
    <cellStyle name="20% - Énfasis5 2 2 2 4 4 3" xfId="19942" xr:uid="{B0AC26BC-E228-469C-B50F-CCA253CDA9C1}"/>
    <cellStyle name="20% - Énfasis5 2 2 2 4 4 3 2" xfId="50826" xr:uid="{70E1AB53-65A9-4104-83BA-A8E65D97E93E}"/>
    <cellStyle name="20% - Énfasis5 2 2 2 4 4 4" xfId="35384" xr:uid="{F9B01542-4FF7-48AC-B844-9FBF0A1A639B}"/>
    <cellStyle name="20% - Énfasis5 2 2 2 4 5" xfId="8361" xr:uid="{8DA99484-CF01-4035-A6C9-58F3DE8B3EBE}"/>
    <cellStyle name="20% - Énfasis5 2 2 2 4 5 2" xfId="23803" xr:uid="{6C2CDBD1-AECC-4E3A-B41B-FD814A2DB895}"/>
    <cellStyle name="20% - Énfasis5 2 2 2 4 5 2 2" xfId="54687" xr:uid="{F8834F08-0F2C-4C9D-BED3-D3FBB740070B}"/>
    <cellStyle name="20% - Énfasis5 2 2 2 4 5 3" xfId="39245" xr:uid="{BFDAB9BF-7672-44A4-9421-60DBDCC1ECDC}"/>
    <cellStyle name="20% - Énfasis5 2 2 2 4 6" xfId="16082" xr:uid="{47C023AF-B877-4186-88BD-7B3A3A5A3D1B}"/>
    <cellStyle name="20% - Énfasis5 2 2 2 4 6 2" xfId="46966" xr:uid="{F4D8407F-9815-465E-8DF5-A86BE7C0CE7F}"/>
    <cellStyle name="20% - Énfasis5 2 2 2 4 7" xfId="31524" xr:uid="{BACFD264-C945-4B5C-AFCA-31B93B358DA3}"/>
    <cellStyle name="20% - Énfasis5 2 2 2 5" xfId="1122" xr:uid="{4FC8EA39-EF92-4F77-A0B2-D9A2354D1E2E}"/>
    <cellStyle name="20% - Énfasis5 2 2 2 5 2" xfId="3052" xr:uid="{38B9941D-73A4-4D5C-9A43-D659DE0A534A}"/>
    <cellStyle name="20% - Énfasis5 2 2 2 5 2 2" xfId="6912" xr:uid="{F8DB02A6-317C-4677-AE45-8D10E227C487}"/>
    <cellStyle name="20% - Énfasis5 2 2 2 5 2 2 2" xfId="14633" xr:uid="{CB3CFE9B-EC5F-4CDD-B177-417A1C3F7FBB}"/>
    <cellStyle name="20% - Énfasis5 2 2 2 5 2 2 2 2" xfId="30075" xr:uid="{1C9DA649-3D13-49AC-8A8D-5F1799F0AB97}"/>
    <cellStyle name="20% - Énfasis5 2 2 2 5 2 2 2 2 2" xfId="60959" xr:uid="{CD8B04EB-8720-482B-AACD-AA3C462B4F1D}"/>
    <cellStyle name="20% - Énfasis5 2 2 2 5 2 2 2 3" xfId="45517" xr:uid="{8E2A601E-1A8C-4EA5-B508-B56396B3442B}"/>
    <cellStyle name="20% - Énfasis5 2 2 2 5 2 2 3" xfId="22354" xr:uid="{6010DC54-C402-491B-9810-A3441DBF631D}"/>
    <cellStyle name="20% - Énfasis5 2 2 2 5 2 2 3 2" xfId="53238" xr:uid="{2CF65D2F-994C-49C2-9CF2-68FECD997A70}"/>
    <cellStyle name="20% - Énfasis5 2 2 2 5 2 2 4" xfId="37796" xr:uid="{E2D21F29-CD6F-4326-965A-39AE524F3C76}"/>
    <cellStyle name="20% - Énfasis5 2 2 2 5 2 3" xfId="10773" xr:uid="{DF9A7B9E-E712-4F36-B2F6-D900761AAFD1}"/>
    <cellStyle name="20% - Énfasis5 2 2 2 5 2 3 2" xfId="26215" xr:uid="{64052FA6-5A9D-4176-B091-6A05567D4B57}"/>
    <cellStyle name="20% - Énfasis5 2 2 2 5 2 3 2 2" xfId="57099" xr:uid="{017252B9-9355-4FD3-848A-F0A6B214F0B5}"/>
    <cellStyle name="20% - Énfasis5 2 2 2 5 2 3 3" xfId="41657" xr:uid="{30ED01A0-2D17-4C45-8694-715A553C69A0}"/>
    <cellStyle name="20% - Énfasis5 2 2 2 5 2 4" xfId="18494" xr:uid="{7C828B9D-75C3-4AF5-9DD4-A9BF92562DCB}"/>
    <cellStyle name="20% - Énfasis5 2 2 2 5 2 4 2" xfId="49378" xr:uid="{5C537262-E63B-4219-A1C7-23A234C46A1A}"/>
    <cellStyle name="20% - Énfasis5 2 2 2 5 2 5" xfId="33936" xr:uid="{BB016608-3A8C-4DAE-8A12-5D4A5C10244B}"/>
    <cellStyle name="20% - Énfasis5 2 2 2 5 3" xfId="4982" xr:uid="{314EF544-D222-4303-BE0C-3E4192F729C8}"/>
    <cellStyle name="20% - Énfasis5 2 2 2 5 3 2" xfId="12703" xr:uid="{56FD7132-30FC-440F-81D6-1E53E03B0B64}"/>
    <cellStyle name="20% - Énfasis5 2 2 2 5 3 2 2" xfId="28145" xr:uid="{9EFA85E5-0767-44CE-94D7-D48D77EDA359}"/>
    <cellStyle name="20% - Énfasis5 2 2 2 5 3 2 2 2" xfId="59029" xr:uid="{000AE475-B46E-48F0-95FD-D078C068CD78}"/>
    <cellStyle name="20% - Énfasis5 2 2 2 5 3 2 3" xfId="43587" xr:uid="{1C668D2C-9BC1-4330-893A-B9B8812E5A5B}"/>
    <cellStyle name="20% - Énfasis5 2 2 2 5 3 3" xfId="20424" xr:uid="{7FDA2EAC-5C56-4D70-8184-07CA3CB4441C}"/>
    <cellStyle name="20% - Énfasis5 2 2 2 5 3 3 2" xfId="51308" xr:uid="{FBFD1401-4EEC-4C08-9954-7B9C4DBAD482}"/>
    <cellStyle name="20% - Énfasis5 2 2 2 5 3 4" xfId="35866" xr:uid="{45535DEB-07B3-48FB-ACFA-F017BF91F5DD}"/>
    <cellStyle name="20% - Énfasis5 2 2 2 5 4" xfId="8843" xr:uid="{78C29D71-EC21-45D6-A1DB-3E1D894E3037}"/>
    <cellStyle name="20% - Énfasis5 2 2 2 5 4 2" xfId="24285" xr:uid="{02935EC8-D36E-4653-932F-12D0A2D19967}"/>
    <cellStyle name="20% - Énfasis5 2 2 2 5 4 2 2" xfId="55169" xr:uid="{35275000-4A2F-47FC-A47A-300D8E534519}"/>
    <cellStyle name="20% - Énfasis5 2 2 2 5 4 3" xfId="39727" xr:uid="{E9707C19-1F17-4445-A54A-B65D6432ED87}"/>
    <cellStyle name="20% - Énfasis5 2 2 2 5 5" xfId="16564" xr:uid="{C37DDB58-14D1-4429-A14E-C6F2C1B2D4C0}"/>
    <cellStyle name="20% - Énfasis5 2 2 2 5 5 2" xfId="47448" xr:uid="{9397CF1E-A73E-40D9-B89A-DBD74F109A46}"/>
    <cellStyle name="20% - Énfasis5 2 2 2 5 6" xfId="32006" xr:uid="{567866D0-AF8C-4AA4-A12D-16B0D59DFA95}"/>
    <cellStyle name="20% - Énfasis5 2 2 2 6" xfId="2087" xr:uid="{3F50E2D7-4D0E-49AE-A695-EC8BDDC254BC}"/>
    <cellStyle name="20% - Énfasis5 2 2 2 6 2" xfId="5947" xr:uid="{A3E0E8C9-8E4A-45B7-8B90-FAD3E43E14A5}"/>
    <cellStyle name="20% - Énfasis5 2 2 2 6 2 2" xfId="13668" xr:uid="{9635ACE2-E483-459C-B542-FB437C6F7442}"/>
    <cellStyle name="20% - Énfasis5 2 2 2 6 2 2 2" xfId="29110" xr:uid="{D47198C9-3559-445C-810E-5AEA230105F6}"/>
    <cellStyle name="20% - Énfasis5 2 2 2 6 2 2 2 2" xfId="59994" xr:uid="{044A879F-80F5-448E-BE7D-74BAEDE0394B}"/>
    <cellStyle name="20% - Énfasis5 2 2 2 6 2 2 3" xfId="44552" xr:uid="{16520CEC-C601-4C9C-AFDB-76B46D903E52}"/>
    <cellStyle name="20% - Énfasis5 2 2 2 6 2 3" xfId="21389" xr:uid="{9897E957-A557-4855-8FE8-2BB6B63A4AB0}"/>
    <cellStyle name="20% - Énfasis5 2 2 2 6 2 3 2" xfId="52273" xr:uid="{0DFE7634-C42A-41F3-8884-5E1008BC00BA}"/>
    <cellStyle name="20% - Énfasis5 2 2 2 6 2 4" xfId="36831" xr:uid="{66904DE4-F1A4-4B8B-8E17-1B201238FA51}"/>
    <cellStyle name="20% - Énfasis5 2 2 2 6 3" xfId="9808" xr:uid="{B4676043-E1E9-4637-A7D1-1030A73D71AE}"/>
    <cellStyle name="20% - Énfasis5 2 2 2 6 3 2" xfId="25250" xr:uid="{B574EE4E-1254-4B73-909F-1D2383CBC52F}"/>
    <cellStyle name="20% - Énfasis5 2 2 2 6 3 2 2" xfId="56134" xr:uid="{D4B587D4-2A99-4866-888B-A3E169CF4A52}"/>
    <cellStyle name="20% - Énfasis5 2 2 2 6 3 3" xfId="40692" xr:uid="{0EADE887-DB5C-421A-95A9-25A3C25D431F}"/>
    <cellStyle name="20% - Énfasis5 2 2 2 6 4" xfId="17529" xr:uid="{38C5DFDB-F3D9-4EE7-B790-8BAA88670F5A}"/>
    <cellStyle name="20% - Énfasis5 2 2 2 6 4 2" xfId="48413" xr:uid="{E153B9AB-B1C1-42A8-98A8-4BA6546084D0}"/>
    <cellStyle name="20% - Énfasis5 2 2 2 6 5" xfId="32971" xr:uid="{C4742B56-DA93-41C1-83B3-F49676D8EC3A}"/>
    <cellStyle name="20% - Énfasis5 2 2 2 7" xfId="4017" xr:uid="{B1C6B26F-1AA6-456D-904D-CEFB6507505B}"/>
    <cellStyle name="20% - Énfasis5 2 2 2 7 2" xfId="11738" xr:uid="{51E96372-4EEF-4C58-8ACE-6E8D1EF9529D}"/>
    <cellStyle name="20% - Énfasis5 2 2 2 7 2 2" xfId="27180" xr:uid="{C9F4C71A-03F1-4C3E-A5AC-50865BDE3681}"/>
    <cellStyle name="20% - Énfasis5 2 2 2 7 2 2 2" xfId="58064" xr:uid="{46CF1B91-A7D3-43FF-99A5-6ABC91DCD029}"/>
    <cellStyle name="20% - Énfasis5 2 2 2 7 2 3" xfId="42622" xr:uid="{BECF4E2E-81B3-4421-B012-AFB8BE0C2592}"/>
    <cellStyle name="20% - Énfasis5 2 2 2 7 3" xfId="19459" xr:uid="{63441FD6-0C97-455A-BE7C-A83212983297}"/>
    <cellStyle name="20% - Énfasis5 2 2 2 7 3 2" xfId="50343" xr:uid="{EDD5ADD8-0A61-4F11-9754-BA0EB3BDD866}"/>
    <cellStyle name="20% - Énfasis5 2 2 2 7 4" xfId="34901" xr:uid="{64009C12-9E11-4E77-AFB4-C9499217B38E}"/>
    <cellStyle name="20% - Énfasis5 2 2 2 8" xfId="7878" xr:uid="{29B3A79F-1DC6-43F4-AF48-0B429451232F}"/>
    <cellStyle name="20% - Énfasis5 2 2 2 8 2" xfId="23320" xr:uid="{0E477E8A-75B6-4B5E-B4DD-77374432B6D4}"/>
    <cellStyle name="20% - Énfasis5 2 2 2 8 2 2" xfId="54204" xr:uid="{71FE3360-AD8D-448E-AEC1-61C5E506EB23}"/>
    <cellStyle name="20% - Énfasis5 2 2 2 8 3" xfId="38762" xr:uid="{B791B5EF-1A19-4511-B7C7-F7F41D9C1767}"/>
    <cellStyle name="20% - Énfasis5 2 2 2 9" xfId="15599" xr:uid="{B7DB2C4F-DAA6-431B-A8F8-0FA1434F2E71}"/>
    <cellStyle name="20% - Énfasis5 2 2 2 9 2" xfId="46483" xr:uid="{594A69AE-AF96-4769-8D78-06CB50718F0B}"/>
    <cellStyle name="20% - Énfasis5 2 2 3" xfId="79" xr:uid="{834B1E86-7F37-4866-8C1D-A58D08481955}"/>
    <cellStyle name="20% - Énfasis5 2 2 3 10" xfId="31042" xr:uid="{182AD682-24D0-4DAB-97DC-0FDEB7171671}"/>
    <cellStyle name="20% - Énfasis5 2 2 3 2" xfId="353" xr:uid="{C7FA5143-8EE1-47EB-8273-EA83E0A8C152}"/>
    <cellStyle name="20% - Énfasis5 2 2 3 2 2" xfId="596" xr:uid="{7F64A7C3-4050-4245-9F4E-DF982C1A885E}"/>
    <cellStyle name="20% - Énfasis5 2 2 3 2 2 2" xfId="1079" xr:uid="{1EE329F3-E04A-4439-B57A-2D093A45EF2D}"/>
    <cellStyle name="20% - Énfasis5 2 2 3 2 2 2 2" xfId="2044" xr:uid="{832530C0-899F-45E6-B340-0D9AF9C76428}"/>
    <cellStyle name="20% - Énfasis5 2 2 3 2 2 2 2 2" xfId="3974" xr:uid="{486E10C5-48E4-4327-98E5-E8A30855D661}"/>
    <cellStyle name="20% - Énfasis5 2 2 3 2 2 2 2 2 2" xfId="7834" xr:uid="{7E129CDD-1A51-4E80-89D4-AAFF602C4798}"/>
    <cellStyle name="20% - Énfasis5 2 2 3 2 2 2 2 2 2 2" xfId="15555" xr:uid="{5AF12154-E855-4740-9155-BEE0C1339698}"/>
    <cellStyle name="20% - Énfasis5 2 2 3 2 2 2 2 2 2 2 2" xfId="30997" xr:uid="{1FA64457-33C6-4259-9FF7-B1E29962876D}"/>
    <cellStyle name="20% - Énfasis5 2 2 3 2 2 2 2 2 2 2 2 2" xfId="61881" xr:uid="{65EBE684-E44B-4365-9E9E-005B0F34AE52}"/>
    <cellStyle name="20% - Énfasis5 2 2 3 2 2 2 2 2 2 2 3" xfId="46439" xr:uid="{4D88D0AF-56D9-4D29-9785-A46157B49E5F}"/>
    <cellStyle name="20% - Énfasis5 2 2 3 2 2 2 2 2 2 3" xfId="23276" xr:uid="{998BE8D7-C761-4BC4-8C19-F90D2F3951D7}"/>
    <cellStyle name="20% - Énfasis5 2 2 3 2 2 2 2 2 2 3 2" xfId="54160" xr:uid="{26541810-2D9F-41D4-844C-5DA7EB5A8236}"/>
    <cellStyle name="20% - Énfasis5 2 2 3 2 2 2 2 2 2 4" xfId="38718" xr:uid="{A967A04F-CE45-4004-AD1E-66FEA125F4B1}"/>
    <cellStyle name="20% - Énfasis5 2 2 3 2 2 2 2 2 3" xfId="11695" xr:uid="{7BECB084-681E-470E-B1EE-D087189DA21B}"/>
    <cellStyle name="20% - Énfasis5 2 2 3 2 2 2 2 2 3 2" xfId="27137" xr:uid="{99233625-5827-473A-A9E4-DBC17A560BA8}"/>
    <cellStyle name="20% - Énfasis5 2 2 3 2 2 2 2 2 3 2 2" xfId="58021" xr:uid="{FDD10C0D-2B25-4159-AE18-ED22D7629FF8}"/>
    <cellStyle name="20% - Énfasis5 2 2 3 2 2 2 2 2 3 3" xfId="42579" xr:uid="{0FEF3313-F0D3-4F93-A6E9-3AF4BD135B0C}"/>
    <cellStyle name="20% - Énfasis5 2 2 3 2 2 2 2 2 4" xfId="19416" xr:uid="{E66BC0BA-0CE4-4CF0-A288-6AF00CB5F132}"/>
    <cellStyle name="20% - Énfasis5 2 2 3 2 2 2 2 2 4 2" xfId="50300" xr:uid="{C0007F3D-43AD-47C9-A865-557351FB5B30}"/>
    <cellStyle name="20% - Énfasis5 2 2 3 2 2 2 2 2 5" xfId="34858" xr:uid="{1F55ED8C-D683-4950-AB70-C051B323B1F8}"/>
    <cellStyle name="20% - Énfasis5 2 2 3 2 2 2 2 3" xfId="5904" xr:uid="{6E9E376F-C180-4980-A780-D1499F7D6E6D}"/>
    <cellStyle name="20% - Énfasis5 2 2 3 2 2 2 2 3 2" xfId="13625" xr:uid="{CFACE365-3AEB-49A4-9FBA-AD82A132213F}"/>
    <cellStyle name="20% - Énfasis5 2 2 3 2 2 2 2 3 2 2" xfId="29067" xr:uid="{8BF2DCA7-70E0-4A2B-9D39-8E1327DA1B6C}"/>
    <cellStyle name="20% - Énfasis5 2 2 3 2 2 2 2 3 2 2 2" xfId="59951" xr:uid="{161DF3FA-6890-4BAE-809B-48C91DE31BD0}"/>
    <cellStyle name="20% - Énfasis5 2 2 3 2 2 2 2 3 2 3" xfId="44509" xr:uid="{73DA4D5B-5246-432B-8BA6-6F44A87E35C6}"/>
    <cellStyle name="20% - Énfasis5 2 2 3 2 2 2 2 3 3" xfId="21346" xr:uid="{5AC56FA1-8015-4122-9E1E-51C23E73AA3A}"/>
    <cellStyle name="20% - Énfasis5 2 2 3 2 2 2 2 3 3 2" xfId="52230" xr:uid="{654D940F-C2FC-4F27-96D8-EB2EDA6D15A9}"/>
    <cellStyle name="20% - Énfasis5 2 2 3 2 2 2 2 3 4" xfId="36788" xr:uid="{07B21C49-3ABD-40A9-8101-5F4A157B8EBD}"/>
    <cellStyle name="20% - Énfasis5 2 2 3 2 2 2 2 4" xfId="9765" xr:uid="{9D928A87-49FB-4450-903C-41C32B383BFE}"/>
    <cellStyle name="20% - Énfasis5 2 2 3 2 2 2 2 4 2" xfId="25207" xr:uid="{70F75914-6331-4648-A643-E965A1FAF16A}"/>
    <cellStyle name="20% - Énfasis5 2 2 3 2 2 2 2 4 2 2" xfId="56091" xr:uid="{3099C866-00B6-4D0E-B293-F0FC009C417D}"/>
    <cellStyle name="20% - Énfasis5 2 2 3 2 2 2 2 4 3" xfId="40649" xr:uid="{7D8E6C95-7FEC-49E9-B2A3-37A34CA205E4}"/>
    <cellStyle name="20% - Énfasis5 2 2 3 2 2 2 2 5" xfId="17486" xr:uid="{8743759C-F36B-41BC-87EF-FB8352A3565C}"/>
    <cellStyle name="20% - Énfasis5 2 2 3 2 2 2 2 5 2" xfId="48370" xr:uid="{1A7DA665-CCBF-4372-9556-4F3ADDBB2C63}"/>
    <cellStyle name="20% - Énfasis5 2 2 3 2 2 2 2 6" xfId="32928" xr:uid="{77D19C39-0237-411C-A73F-9190EB2F8D6A}"/>
    <cellStyle name="20% - Énfasis5 2 2 3 2 2 2 3" xfId="3009" xr:uid="{930344FF-C83A-46E3-B1C3-7BB4105CC317}"/>
    <cellStyle name="20% - Énfasis5 2 2 3 2 2 2 3 2" xfId="6869" xr:uid="{803C3292-6171-4A43-9848-31FA797F26A4}"/>
    <cellStyle name="20% - Énfasis5 2 2 3 2 2 2 3 2 2" xfId="14590" xr:uid="{ADB21905-1EB0-49BD-902A-8E7B37B7EAF1}"/>
    <cellStyle name="20% - Énfasis5 2 2 3 2 2 2 3 2 2 2" xfId="30032" xr:uid="{60A40DB8-BB4D-488F-B4CE-91F9C4717D36}"/>
    <cellStyle name="20% - Énfasis5 2 2 3 2 2 2 3 2 2 2 2" xfId="60916" xr:uid="{2ECF70B2-1F2D-42A4-9F1E-B5981D953F76}"/>
    <cellStyle name="20% - Énfasis5 2 2 3 2 2 2 3 2 2 3" xfId="45474" xr:uid="{F47BD674-9F3B-44E5-AF61-8DD73756442C}"/>
    <cellStyle name="20% - Énfasis5 2 2 3 2 2 2 3 2 3" xfId="22311" xr:uid="{6E7E5DBC-2DF6-4C97-922C-51A570282F9E}"/>
    <cellStyle name="20% - Énfasis5 2 2 3 2 2 2 3 2 3 2" xfId="53195" xr:uid="{75AFA2C3-A079-4946-88CC-07B731C07A22}"/>
    <cellStyle name="20% - Énfasis5 2 2 3 2 2 2 3 2 4" xfId="37753" xr:uid="{4F858D0D-E2EF-4FB9-AC37-42748DAC7FD9}"/>
    <cellStyle name="20% - Énfasis5 2 2 3 2 2 2 3 3" xfId="10730" xr:uid="{D26C72BE-DB51-40E0-867A-6DF87AC342B0}"/>
    <cellStyle name="20% - Énfasis5 2 2 3 2 2 2 3 3 2" xfId="26172" xr:uid="{0E4188A0-536F-4C69-BD25-8A596CC1662A}"/>
    <cellStyle name="20% - Énfasis5 2 2 3 2 2 2 3 3 2 2" xfId="57056" xr:uid="{35FF8176-35F5-4CD1-BB8D-FF533CBF150D}"/>
    <cellStyle name="20% - Énfasis5 2 2 3 2 2 2 3 3 3" xfId="41614" xr:uid="{3993433E-B9A2-419A-A918-102D59306878}"/>
    <cellStyle name="20% - Énfasis5 2 2 3 2 2 2 3 4" xfId="18451" xr:uid="{CD0F14C7-40AB-470D-B48A-4EE3392F8417}"/>
    <cellStyle name="20% - Énfasis5 2 2 3 2 2 2 3 4 2" xfId="49335" xr:uid="{0359F2A4-1C15-422B-BC64-CA683AC0F757}"/>
    <cellStyle name="20% - Énfasis5 2 2 3 2 2 2 3 5" xfId="33893" xr:uid="{958216BC-7B82-4D5B-ABC2-EBABC27857A7}"/>
    <cellStyle name="20% - Énfasis5 2 2 3 2 2 2 4" xfId="4939" xr:uid="{0993B7D2-BD1F-48DB-9FA8-FC73526836E7}"/>
    <cellStyle name="20% - Énfasis5 2 2 3 2 2 2 4 2" xfId="12660" xr:uid="{25187106-53EC-4BB9-98A5-FDA9B034AA9B}"/>
    <cellStyle name="20% - Énfasis5 2 2 3 2 2 2 4 2 2" xfId="28102" xr:uid="{D3848157-8FBA-4322-AAC2-23485B61693E}"/>
    <cellStyle name="20% - Énfasis5 2 2 3 2 2 2 4 2 2 2" xfId="58986" xr:uid="{57BD9BBB-566F-4550-86FB-484F45B167D8}"/>
    <cellStyle name="20% - Énfasis5 2 2 3 2 2 2 4 2 3" xfId="43544" xr:uid="{3B9D6B00-6483-481A-877F-ACEDA0669D3B}"/>
    <cellStyle name="20% - Énfasis5 2 2 3 2 2 2 4 3" xfId="20381" xr:uid="{DB0125A8-87D0-4C4B-86F8-B6EA59ACFB8A}"/>
    <cellStyle name="20% - Énfasis5 2 2 3 2 2 2 4 3 2" xfId="51265" xr:uid="{5E13007E-9BF1-4BB9-A0BF-54373CF933C4}"/>
    <cellStyle name="20% - Énfasis5 2 2 3 2 2 2 4 4" xfId="35823" xr:uid="{8939ABC3-6FC2-419A-B9C5-03318CD27A75}"/>
    <cellStyle name="20% - Énfasis5 2 2 3 2 2 2 5" xfId="8800" xr:uid="{B492D113-3AD5-4599-9B26-77D8EF63C5F7}"/>
    <cellStyle name="20% - Énfasis5 2 2 3 2 2 2 5 2" xfId="24242" xr:uid="{55CA774C-7662-4CFF-80D0-CF9F3F4A8DD8}"/>
    <cellStyle name="20% - Énfasis5 2 2 3 2 2 2 5 2 2" xfId="55126" xr:uid="{B5B5519B-8BA8-47C0-9234-1BF12753B553}"/>
    <cellStyle name="20% - Énfasis5 2 2 3 2 2 2 5 3" xfId="39684" xr:uid="{60A55D6B-D406-423C-8172-38E45C80D724}"/>
    <cellStyle name="20% - Énfasis5 2 2 3 2 2 2 6" xfId="16521" xr:uid="{9574E581-D51D-43C5-96FF-E96E11D98F56}"/>
    <cellStyle name="20% - Énfasis5 2 2 3 2 2 2 6 2" xfId="47405" xr:uid="{E8DE8200-AD30-49C9-AEAF-268586D86590}"/>
    <cellStyle name="20% - Énfasis5 2 2 3 2 2 2 7" xfId="31963" xr:uid="{6AB15BAB-241F-4208-854F-F0F53F17A032}"/>
    <cellStyle name="20% - Énfasis5 2 2 3 2 2 3" xfId="1561" xr:uid="{9C825895-AFD1-42C5-A026-5D78E3351C01}"/>
    <cellStyle name="20% - Énfasis5 2 2 3 2 2 3 2" xfId="3491" xr:uid="{686B7476-F7D4-4D66-B271-ECB9FA01EA1D}"/>
    <cellStyle name="20% - Énfasis5 2 2 3 2 2 3 2 2" xfId="7351" xr:uid="{33837338-EFC9-49C8-8B5C-B878696768CF}"/>
    <cellStyle name="20% - Énfasis5 2 2 3 2 2 3 2 2 2" xfId="15072" xr:uid="{592B3D90-E9F5-4F6D-97F3-A2153567A501}"/>
    <cellStyle name="20% - Énfasis5 2 2 3 2 2 3 2 2 2 2" xfId="30514" xr:uid="{A0D11616-7569-440F-83B0-A3BFD20D8E80}"/>
    <cellStyle name="20% - Énfasis5 2 2 3 2 2 3 2 2 2 2 2" xfId="61398" xr:uid="{AA4B11D8-460C-4E82-A722-56B7C38AD961}"/>
    <cellStyle name="20% - Énfasis5 2 2 3 2 2 3 2 2 2 3" xfId="45956" xr:uid="{8A13317B-C565-41F0-90DE-A8C12786AF68}"/>
    <cellStyle name="20% - Énfasis5 2 2 3 2 2 3 2 2 3" xfId="22793" xr:uid="{C4A569E7-A4CB-4446-A799-8B3FBA427593}"/>
    <cellStyle name="20% - Énfasis5 2 2 3 2 2 3 2 2 3 2" xfId="53677" xr:uid="{8D665E02-0AD5-4A24-A15A-2FC42F289CE7}"/>
    <cellStyle name="20% - Énfasis5 2 2 3 2 2 3 2 2 4" xfId="38235" xr:uid="{53923966-8688-4115-AFD4-9723EFD0C145}"/>
    <cellStyle name="20% - Énfasis5 2 2 3 2 2 3 2 3" xfId="11212" xr:uid="{0D9A8A5C-4D69-434A-81E5-1804FC44573C}"/>
    <cellStyle name="20% - Énfasis5 2 2 3 2 2 3 2 3 2" xfId="26654" xr:uid="{28774F53-CF89-4600-9E87-E0AF066BF20A}"/>
    <cellStyle name="20% - Énfasis5 2 2 3 2 2 3 2 3 2 2" xfId="57538" xr:uid="{08F0D886-BAF3-4ADC-989D-BA1571A783A2}"/>
    <cellStyle name="20% - Énfasis5 2 2 3 2 2 3 2 3 3" xfId="42096" xr:uid="{CE3A5F40-8E5E-4B2E-A366-8D5B43B21072}"/>
    <cellStyle name="20% - Énfasis5 2 2 3 2 2 3 2 4" xfId="18933" xr:uid="{F5C72962-82E6-4594-A382-037372F1F030}"/>
    <cellStyle name="20% - Énfasis5 2 2 3 2 2 3 2 4 2" xfId="49817" xr:uid="{E8262736-6122-4D59-9730-70E88EC5272F}"/>
    <cellStyle name="20% - Énfasis5 2 2 3 2 2 3 2 5" xfId="34375" xr:uid="{EC3110D5-0A08-4D27-B90C-9659B8E62A7C}"/>
    <cellStyle name="20% - Énfasis5 2 2 3 2 2 3 3" xfId="5421" xr:uid="{B2FA9A71-8626-477D-AA51-48FB5C651D70}"/>
    <cellStyle name="20% - Énfasis5 2 2 3 2 2 3 3 2" xfId="13142" xr:uid="{FC8853AC-AD15-433C-86EC-A4679E219843}"/>
    <cellStyle name="20% - Énfasis5 2 2 3 2 2 3 3 2 2" xfId="28584" xr:uid="{3BD90758-084D-439D-BEE1-DBC355520C53}"/>
    <cellStyle name="20% - Énfasis5 2 2 3 2 2 3 3 2 2 2" xfId="59468" xr:uid="{5F4F41CA-72A3-4D0E-9FC2-DBDA4EB82C0A}"/>
    <cellStyle name="20% - Énfasis5 2 2 3 2 2 3 3 2 3" xfId="44026" xr:uid="{BD7054D2-7DDA-42F2-B422-A3BF28447723}"/>
    <cellStyle name="20% - Énfasis5 2 2 3 2 2 3 3 3" xfId="20863" xr:uid="{45E77B34-6625-4081-86C6-06A2A8235A91}"/>
    <cellStyle name="20% - Énfasis5 2 2 3 2 2 3 3 3 2" xfId="51747" xr:uid="{B2242546-EC05-4946-98CB-365A9F8A4B88}"/>
    <cellStyle name="20% - Énfasis5 2 2 3 2 2 3 3 4" xfId="36305" xr:uid="{D42A7FAE-017F-408A-B4B4-3E30677F7859}"/>
    <cellStyle name="20% - Énfasis5 2 2 3 2 2 3 4" xfId="9282" xr:uid="{2AF1783A-3B0E-4600-9CBA-6F6E68F07668}"/>
    <cellStyle name="20% - Énfasis5 2 2 3 2 2 3 4 2" xfId="24724" xr:uid="{4E3EC0B0-5894-420E-96E5-706E799404D1}"/>
    <cellStyle name="20% - Énfasis5 2 2 3 2 2 3 4 2 2" xfId="55608" xr:uid="{DC73AA86-AE96-4DF7-A330-8FCB462B63BC}"/>
    <cellStyle name="20% - Énfasis5 2 2 3 2 2 3 4 3" xfId="40166" xr:uid="{A50596DE-846B-458D-88B6-4F8BDA5F7BCF}"/>
    <cellStyle name="20% - Énfasis5 2 2 3 2 2 3 5" xfId="17003" xr:uid="{F9AED04B-CA24-4F54-BC31-4E7654FE82FF}"/>
    <cellStyle name="20% - Énfasis5 2 2 3 2 2 3 5 2" xfId="47887" xr:uid="{DEECD605-969B-4DCE-BE29-34435D518058}"/>
    <cellStyle name="20% - Énfasis5 2 2 3 2 2 3 6" xfId="32445" xr:uid="{52BC7737-99AE-475E-A83C-7CF7224B6A12}"/>
    <cellStyle name="20% - Énfasis5 2 2 3 2 2 4" xfId="2526" xr:uid="{C659809E-76FE-4127-BCF6-4508E11D19AE}"/>
    <cellStyle name="20% - Énfasis5 2 2 3 2 2 4 2" xfId="6386" xr:uid="{231091AB-8340-4C08-9EC9-B86C34253F34}"/>
    <cellStyle name="20% - Énfasis5 2 2 3 2 2 4 2 2" xfId="14107" xr:uid="{83DC15BE-93F3-49D1-9FBA-775FB1C687EF}"/>
    <cellStyle name="20% - Énfasis5 2 2 3 2 2 4 2 2 2" xfId="29549" xr:uid="{F482B90C-52C0-4461-914C-BF68AF7AF12C}"/>
    <cellStyle name="20% - Énfasis5 2 2 3 2 2 4 2 2 2 2" xfId="60433" xr:uid="{811B8241-4C1F-4D9B-BB0A-913BD8D88B13}"/>
    <cellStyle name="20% - Énfasis5 2 2 3 2 2 4 2 2 3" xfId="44991" xr:uid="{75387FD4-BCEE-458F-A5CB-3DEEFBBD1CE8}"/>
    <cellStyle name="20% - Énfasis5 2 2 3 2 2 4 2 3" xfId="21828" xr:uid="{73A35A87-EB1D-483A-AE7D-6B8BABCDF0E4}"/>
    <cellStyle name="20% - Énfasis5 2 2 3 2 2 4 2 3 2" xfId="52712" xr:uid="{650E4EF6-4AEA-42F6-9E85-A0BD47A20446}"/>
    <cellStyle name="20% - Énfasis5 2 2 3 2 2 4 2 4" xfId="37270" xr:uid="{FBCA6252-637C-488D-9EFB-920C4AFBF751}"/>
    <cellStyle name="20% - Énfasis5 2 2 3 2 2 4 3" xfId="10247" xr:uid="{73677259-EE88-421A-9A9B-2A5477BF2FB2}"/>
    <cellStyle name="20% - Énfasis5 2 2 3 2 2 4 3 2" xfId="25689" xr:uid="{5A80E0F6-D685-48F9-A5E1-FF96753B4AA8}"/>
    <cellStyle name="20% - Énfasis5 2 2 3 2 2 4 3 2 2" xfId="56573" xr:uid="{1DC09E43-44D5-4FBD-B6C3-5555B6C6A67A}"/>
    <cellStyle name="20% - Énfasis5 2 2 3 2 2 4 3 3" xfId="41131" xr:uid="{3086E1B5-417E-410B-89B1-A477CD24FC1E}"/>
    <cellStyle name="20% - Énfasis5 2 2 3 2 2 4 4" xfId="17968" xr:uid="{4C55752B-5FB1-498D-983B-7A2FE97DBAFD}"/>
    <cellStyle name="20% - Énfasis5 2 2 3 2 2 4 4 2" xfId="48852" xr:uid="{3C46D301-1519-468F-8974-3BE6A7AB752C}"/>
    <cellStyle name="20% - Énfasis5 2 2 3 2 2 4 5" xfId="33410" xr:uid="{3AF6714F-CCDE-4693-9D01-382146CE6368}"/>
    <cellStyle name="20% - Énfasis5 2 2 3 2 2 5" xfId="4456" xr:uid="{35BDDAFE-3168-4309-8A72-899D4AF56AB6}"/>
    <cellStyle name="20% - Énfasis5 2 2 3 2 2 5 2" xfId="12177" xr:uid="{79592E78-1E1C-4D65-9B7E-AF6E68D9DC51}"/>
    <cellStyle name="20% - Énfasis5 2 2 3 2 2 5 2 2" xfId="27619" xr:uid="{7FA73FF2-F36B-4141-96AF-91890FCD4FCF}"/>
    <cellStyle name="20% - Énfasis5 2 2 3 2 2 5 2 2 2" xfId="58503" xr:uid="{48B6AD8F-9AF1-46A2-914E-DE0106847443}"/>
    <cellStyle name="20% - Énfasis5 2 2 3 2 2 5 2 3" xfId="43061" xr:uid="{A08FE1ED-20EB-44A8-BD6B-594B21412397}"/>
    <cellStyle name="20% - Énfasis5 2 2 3 2 2 5 3" xfId="19898" xr:uid="{E538D2B2-3989-4305-8BA2-0CEAA7AEF6D9}"/>
    <cellStyle name="20% - Énfasis5 2 2 3 2 2 5 3 2" xfId="50782" xr:uid="{60EA3A39-8512-465C-BD7F-9F8BFD691B2C}"/>
    <cellStyle name="20% - Énfasis5 2 2 3 2 2 5 4" xfId="35340" xr:uid="{B8CBD694-2BE9-4288-B73E-F6345622B1E1}"/>
    <cellStyle name="20% - Énfasis5 2 2 3 2 2 6" xfId="8317" xr:uid="{2A6B3C15-D4D5-4256-AF08-B04A253E0737}"/>
    <cellStyle name="20% - Énfasis5 2 2 3 2 2 6 2" xfId="23759" xr:uid="{BA0FB34D-3847-47B6-8D56-8AD202DB2419}"/>
    <cellStyle name="20% - Énfasis5 2 2 3 2 2 6 2 2" xfId="54643" xr:uid="{47090878-6B03-4F5F-A344-25A5C6688C5A}"/>
    <cellStyle name="20% - Énfasis5 2 2 3 2 2 6 3" xfId="39201" xr:uid="{1DA2A92A-EF31-434E-B771-5C47B11F35C1}"/>
    <cellStyle name="20% - Énfasis5 2 2 3 2 2 7" xfId="16038" xr:uid="{FCE0FD22-533A-46AF-8609-4CD0F0D9ED97}"/>
    <cellStyle name="20% - Énfasis5 2 2 3 2 2 7 2" xfId="46922" xr:uid="{EBF547CC-F637-441F-B04E-2A86C7557874}"/>
    <cellStyle name="20% - Énfasis5 2 2 3 2 2 8" xfId="31480" xr:uid="{7CECA741-4DDF-41C4-999C-658CA7CCC985}"/>
    <cellStyle name="20% - Énfasis5 2 2 3 2 3" xfId="838" xr:uid="{A85E205A-9871-49FF-ACFA-331C51C00F06}"/>
    <cellStyle name="20% - Énfasis5 2 2 3 2 3 2" xfId="1803" xr:uid="{9F9CEB18-6E71-4167-9A15-CD47F6828D96}"/>
    <cellStyle name="20% - Énfasis5 2 2 3 2 3 2 2" xfId="3733" xr:uid="{8E429747-0BF2-404C-A934-AEFBED23A3A7}"/>
    <cellStyle name="20% - Énfasis5 2 2 3 2 3 2 2 2" xfId="7593" xr:uid="{4F426D1B-9352-4108-979D-BE8E50619652}"/>
    <cellStyle name="20% - Énfasis5 2 2 3 2 3 2 2 2 2" xfId="15314" xr:uid="{CE1617F7-E957-4DFC-90A9-E04DAF52D248}"/>
    <cellStyle name="20% - Énfasis5 2 2 3 2 3 2 2 2 2 2" xfId="30756" xr:uid="{34A0347E-E401-4B26-8587-EAEDACFD8B8E}"/>
    <cellStyle name="20% - Énfasis5 2 2 3 2 3 2 2 2 2 2 2" xfId="61640" xr:uid="{1D24E63C-BC0B-4AAA-908F-5FC4DF57C3FC}"/>
    <cellStyle name="20% - Énfasis5 2 2 3 2 3 2 2 2 2 3" xfId="46198" xr:uid="{5792D0CB-6FEF-4FA8-9373-5FDE11B966DA}"/>
    <cellStyle name="20% - Énfasis5 2 2 3 2 3 2 2 2 3" xfId="23035" xr:uid="{E1C1450A-E4FC-4385-A613-C3A8A6837C04}"/>
    <cellStyle name="20% - Énfasis5 2 2 3 2 3 2 2 2 3 2" xfId="53919" xr:uid="{3A0E550A-FE28-498B-9870-A28E06E221B3}"/>
    <cellStyle name="20% - Énfasis5 2 2 3 2 3 2 2 2 4" xfId="38477" xr:uid="{C2D78013-1334-41D7-B01A-2E678E4F935D}"/>
    <cellStyle name="20% - Énfasis5 2 2 3 2 3 2 2 3" xfId="11454" xr:uid="{B1F5CF6F-51A3-493B-B148-F198F5498E4F}"/>
    <cellStyle name="20% - Énfasis5 2 2 3 2 3 2 2 3 2" xfId="26896" xr:uid="{1FCA27B2-F714-48D6-93F1-95C6A4311DF9}"/>
    <cellStyle name="20% - Énfasis5 2 2 3 2 3 2 2 3 2 2" xfId="57780" xr:uid="{C60C10CF-0C86-4D8B-A110-B66D615A7E9C}"/>
    <cellStyle name="20% - Énfasis5 2 2 3 2 3 2 2 3 3" xfId="42338" xr:uid="{04D3ACE8-8F98-493E-8268-15DE4221F78F}"/>
    <cellStyle name="20% - Énfasis5 2 2 3 2 3 2 2 4" xfId="19175" xr:uid="{B53B4685-CDD1-40AA-9CEF-B719D24650BB}"/>
    <cellStyle name="20% - Énfasis5 2 2 3 2 3 2 2 4 2" xfId="50059" xr:uid="{99D2768C-A00B-4A48-8A0C-086674529B51}"/>
    <cellStyle name="20% - Énfasis5 2 2 3 2 3 2 2 5" xfId="34617" xr:uid="{3749D54D-40B4-49BF-B6ED-FBC458688398}"/>
    <cellStyle name="20% - Énfasis5 2 2 3 2 3 2 3" xfId="5663" xr:uid="{67E0A61E-696E-4590-82DE-EDE282FE83FC}"/>
    <cellStyle name="20% - Énfasis5 2 2 3 2 3 2 3 2" xfId="13384" xr:uid="{AD641941-A2F4-4F0A-AA6F-FFA17EAF6780}"/>
    <cellStyle name="20% - Énfasis5 2 2 3 2 3 2 3 2 2" xfId="28826" xr:uid="{96BA549B-7E16-4644-B1BD-28A49FB2D2C2}"/>
    <cellStyle name="20% - Énfasis5 2 2 3 2 3 2 3 2 2 2" xfId="59710" xr:uid="{E370C509-5B38-4BDF-8828-D0425240C2B3}"/>
    <cellStyle name="20% - Énfasis5 2 2 3 2 3 2 3 2 3" xfId="44268" xr:uid="{31B0F2F9-DD9A-4153-A2F8-B10C01388CB8}"/>
    <cellStyle name="20% - Énfasis5 2 2 3 2 3 2 3 3" xfId="21105" xr:uid="{E85E9D7A-3DDF-49E7-9FCD-4B2135D5F9DC}"/>
    <cellStyle name="20% - Énfasis5 2 2 3 2 3 2 3 3 2" xfId="51989" xr:uid="{0C95B50B-13C8-4F72-9EAE-B0C271F9389C}"/>
    <cellStyle name="20% - Énfasis5 2 2 3 2 3 2 3 4" xfId="36547" xr:uid="{B6175A78-EA33-4BD5-80EC-7182BAF2AD5C}"/>
    <cellStyle name="20% - Énfasis5 2 2 3 2 3 2 4" xfId="9524" xr:uid="{1E5B411E-8838-4DE4-91F2-C4E87DFC535B}"/>
    <cellStyle name="20% - Énfasis5 2 2 3 2 3 2 4 2" xfId="24966" xr:uid="{311F8491-518C-4FC3-B791-DCCA52A3F423}"/>
    <cellStyle name="20% - Énfasis5 2 2 3 2 3 2 4 2 2" xfId="55850" xr:uid="{2D858D14-BE69-4356-A817-B0D8495E5160}"/>
    <cellStyle name="20% - Énfasis5 2 2 3 2 3 2 4 3" xfId="40408" xr:uid="{43C7E39D-6174-4501-9B9E-1F5D00C6D768}"/>
    <cellStyle name="20% - Énfasis5 2 2 3 2 3 2 5" xfId="17245" xr:uid="{E8714DCF-E719-4B20-A974-FA48435ADA8C}"/>
    <cellStyle name="20% - Énfasis5 2 2 3 2 3 2 5 2" xfId="48129" xr:uid="{3DD1B121-7879-4D36-B813-8DEF23217122}"/>
    <cellStyle name="20% - Énfasis5 2 2 3 2 3 2 6" xfId="32687" xr:uid="{17F8B063-A1D7-4468-A1B5-A9D5C4A67E7E}"/>
    <cellStyle name="20% - Énfasis5 2 2 3 2 3 3" xfId="2768" xr:uid="{BEDDD8D4-99AD-450E-A3DB-0F11AA79AE2C}"/>
    <cellStyle name="20% - Énfasis5 2 2 3 2 3 3 2" xfId="6628" xr:uid="{685D1215-EFD7-4277-B0C8-E5B3DC0314A9}"/>
    <cellStyle name="20% - Énfasis5 2 2 3 2 3 3 2 2" xfId="14349" xr:uid="{FB9FA56F-988F-495F-BD16-7E6405DB695C}"/>
    <cellStyle name="20% - Énfasis5 2 2 3 2 3 3 2 2 2" xfId="29791" xr:uid="{0E82ABB2-8D20-4901-9A44-C50011913B4A}"/>
    <cellStyle name="20% - Énfasis5 2 2 3 2 3 3 2 2 2 2" xfId="60675" xr:uid="{B330A6C0-E395-46EA-8301-FF4AF87C456F}"/>
    <cellStyle name="20% - Énfasis5 2 2 3 2 3 3 2 2 3" xfId="45233" xr:uid="{2647EFC8-A021-4BD3-A317-E61D0C63B504}"/>
    <cellStyle name="20% - Énfasis5 2 2 3 2 3 3 2 3" xfId="22070" xr:uid="{2D4549D6-23ED-4042-8299-B9E99C9F7A6A}"/>
    <cellStyle name="20% - Énfasis5 2 2 3 2 3 3 2 3 2" xfId="52954" xr:uid="{C86EE6E8-31FA-4774-AA11-B9D247180669}"/>
    <cellStyle name="20% - Énfasis5 2 2 3 2 3 3 2 4" xfId="37512" xr:uid="{EA61B36E-D811-41FA-9841-C9636CB46763}"/>
    <cellStyle name="20% - Énfasis5 2 2 3 2 3 3 3" xfId="10489" xr:uid="{3F883883-984F-4545-A048-930B0DF42CFC}"/>
    <cellStyle name="20% - Énfasis5 2 2 3 2 3 3 3 2" xfId="25931" xr:uid="{FE02827E-8C20-4FEF-B9E7-B999121BFA43}"/>
    <cellStyle name="20% - Énfasis5 2 2 3 2 3 3 3 2 2" xfId="56815" xr:uid="{AB2AA802-50F0-4F6F-8EF4-7318B90DB6BA}"/>
    <cellStyle name="20% - Énfasis5 2 2 3 2 3 3 3 3" xfId="41373" xr:uid="{C18F2355-45DE-46A5-AFE9-C80EFD5CBBAA}"/>
    <cellStyle name="20% - Énfasis5 2 2 3 2 3 3 4" xfId="18210" xr:uid="{FCBD6652-6E3A-4DBC-8002-953A0E2696E3}"/>
    <cellStyle name="20% - Énfasis5 2 2 3 2 3 3 4 2" xfId="49094" xr:uid="{4E73CB37-5C83-491E-909A-E39711BA3857}"/>
    <cellStyle name="20% - Énfasis5 2 2 3 2 3 3 5" xfId="33652" xr:uid="{D2007C73-E134-4EB0-806E-FBEAB8AE5C28}"/>
    <cellStyle name="20% - Énfasis5 2 2 3 2 3 4" xfId="4698" xr:uid="{E73399BC-AA6E-4011-816F-2E1B6B0A1599}"/>
    <cellStyle name="20% - Énfasis5 2 2 3 2 3 4 2" xfId="12419" xr:uid="{DBEECB04-55B2-42F4-A8A5-4E8EEEB77BAD}"/>
    <cellStyle name="20% - Énfasis5 2 2 3 2 3 4 2 2" xfId="27861" xr:uid="{9BB218CC-E2C2-422F-A064-1ABB28C2F8A5}"/>
    <cellStyle name="20% - Énfasis5 2 2 3 2 3 4 2 2 2" xfId="58745" xr:uid="{F96E7AC3-EA22-483C-882B-17FC26B1EEBD}"/>
    <cellStyle name="20% - Énfasis5 2 2 3 2 3 4 2 3" xfId="43303" xr:uid="{ACF94B0A-D01B-472F-AD79-5DCE6531D985}"/>
    <cellStyle name="20% - Énfasis5 2 2 3 2 3 4 3" xfId="20140" xr:uid="{E9FCCB66-F5CF-4798-B6F0-232CC616CE82}"/>
    <cellStyle name="20% - Énfasis5 2 2 3 2 3 4 3 2" xfId="51024" xr:uid="{846EFD4B-5D72-4F03-9D28-5EFED2CC15C9}"/>
    <cellStyle name="20% - Énfasis5 2 2 3 2 3 4 4" xfId="35582" xr:uid="{BC199472-A952-4774-BB61-10DF7F108554}"/>
    <cellStyle name="20% - Énfasis5 2 2 3 2 3 5" xfId="8559" xr:uid="{A5C38B15-1DA4-4DAB-8E16-DE529CE1E743}"/>
    <cellStyle name="20% - Énfasis5 2 2 3 2 3 5 2" xfId="24001" xr:uid="{3FBBA804-F276-424E-BB00-0B86C5DEC274}"/>
    <cellStyle name="20% - Énfasis5 2 2 3 2 3 5 2 2" xfId="54885" xr:uid="{B2DC52DB-E965-4043-BD5E-18DF0B72FA00}"/>
    <cellStyle name="20% - Énfasis5 2 2 3 2 3 5 3" xfId="39443" xr:uid="{CE29ECE7-F4E1-48C1-AF1F-B3A23D2328F8}"/>
    <cellStyle name="20% - Énfasis5 2 2 3 2 3 6" xfId="16280" xr:uid="{94F4305B-F577-4F9A-9D5B-478F7EBD08C0}"/>
    <cellStyle name="20% - Énfasis5 2 2 3 2 3 6 2" xfId="47164" xr:uid="{6950D86C-2AE9-4D3A-926B-DC6B5AA7C73A}"/>
    <cellStyle name="20% - Énfasis5 2 2 3 2 3 7" xfId="31722" xr:uid="{AC6D6801-82DA-4B79-8887-7BCE90483333}"/>
    <cellStyle name="20% - Énfasis5 2 2 3 2 4" xfId="1320" xr:uid="{97A2AB2B-E56D-43C7-81EC-CD586FA505CB}"/>
    <cellStyle name="20% - Énfasis5 2 2 3 2 4 2" xfId="3250" xr:uid="{366759A0-2261-4F64-9161-36381F4E5ED6}"/>
    <cellStyle name="20% - Énfasis5 2 2 3 2 4 2 2" xfId="7110" xr:uid="{2B4C9F31-59D3-4A73-B70A-3C40424FD495}"/>
    <cellStyle name="20% - Énfasis5 2 2 3 2 4 2 2 2" xfId="14831" xr:uid="{74F1273F-4657-4ED0-AAAB-5CDCC1F75CDD}"/>
    <cellStyle name="20% - Énfasis5 2 2 3 2 4 2 2 2 2" xfId="30273" xr:uid="{6366E67E-2EA4-4A93-9B72-9189C5350490}"/>
    <cellStyle name="20% - Énfasis5 2 2 3 2 4 2 2 2 2 2" xfId="61157" xr:uid="{202274C9-4212-4EBE-9824-97DD12784F3E}"/>
    <cellStyle name="20% - Énfasis5 2 2 3 2 4 2 2 2 3" xfId="45715" xr:uid="{930F751C-BF5A-4734-B8C9-5BE127F058C3}"/>
    <cellStyle name="20% - Énfasis5 2 2 3 2 4 2 2 3" xfId="22552" xr:uid="{BAA79D71-E7F0-4C02-B74F-0BCC9E70E75F}"/>
    <cellStyle name="20% - Énfasis5 2 2 3 2 4 2 2 3 2" xfId="53436" xr:uid="{3404244A-E173-40CF-86D2-83BC14A230C4}"/>
    <cellStyle name="20% - Énfasis5 2 2 3 2 4 2 2 4" xfId="37994" xr:uid="{4D21E929-FC35-4D4B-A33C-0986B73B2F62}"/>
    <cellStyle name="20% - Énfasis5 2 2 3 2 4 2 3" xfId="10971" xr:uid="{3C7E2FEA-30D3-4042-AD35-ABF875D072D1}"/>
    <cellStyle name="20% - Énfasis5 2 2 3 2 4 2 3 2" xfId="26413" xr:uid="{AD3DAF59-4572-42D5-ADBE-67BAFA5CFA8C}"/>
    <cellStyle name="20% - Énfasis5 2 2 3 2 4 2 3 2 2" xfId="57297" xr:uid="{5EBD37EA-53F9-49BF-9640-045E707E8F71}"/>
    <cellStyle name="20% - Énfasis5 2 2 3 2 4 2 3 3" xfId="41855" xr:uid="{2C9765CE-D4DE-4820-AD2F-DCE5FDF5DB78}"/>
    <cellStyle name="20% - Énfasis5 2 2 3 2 4 2 4" xfId="18692" xr:uid="{B96E31E8-8407-4D41-B007-314496DBDEBC}"/>
    <cellStyle name="20% - Énfasis5 2 2 3 2 4 2 4 2" xfId="49576" xr:uid="{B6AC1CF6-3D2D-4ED2-84C4-A59B30C8D2C5}"/>
    <cellStyle name="20% - Énfasis5 2 2 3 2 4 2 5" xfId="34134" xr:uid="{BCFFBBCC-4181-4132-85E2-3607B672E81D}"/>
    <cellStyle name="20% - Énfasis5 2 2 3 2 4 3" xfId="5180" xr:uid="{33795920-4846-4F55-BC45-3A92F07307E2}"/>
    <cellStyle name="20% - Énfasis5 2 2 3 2 4 3 2" xfId="12901" xr:uid="{C6220F57-808C-4C39-B32F-B1082F12FDFB}"/>
    <cellStyle name="20% - Énfasis5 2 2 3 2 4 3 2 2" xfId="28343" xr:uid="{62ACD81E-1030-4645-9607-78CA5727F70E}"/>
    <cellStyle name="20% - Énfasis5 2 2 3 2 4 3 2 2 2" xfId="59227" xr:uid="{A161185F-47DB-4EC3-9050-6CD6BE16007F}"/>
    <cellStyle name="20% - Énfasis5 2 2 3 2 4 3 2 3" xfId="43785" xr:uid="{B26E6D73-3FB1-419D-B30A-C902478D8CE0}"/>
    <cellStyle name="20% - Énfasis5 2 2 3 2 4 3 3" xfId="20622" xr:uid="{F293408F-DD78-4563-8F53-731EDF23AE28}"/>
    <cellStyle name="20% - Énfasis5 2 2 3 2 4 3 3 2" xfId="51506" xr:uid="{56A05A40-FEBB-42FD-A143-5830BFBD3782}"/>
    <cellStyle name="20% - Énfasis5 2 2 3 2 4 3 4" xfId="36064" xr:uid="{F13BD84E-C989-4047-90D9-4EE9A4778465}"/>
    <cellStyle name="20% - Énfasis5 2 2 3 2 4 4" xfId="9041" xr:uid="{541E9BDC-A8E7-4596-930C-8E97FE03E57F}"/>
    <cellStyle name="20% - Énfasis5 2 2 3 2 4 4 2" xfId="24483" xr:uid="{D068755A-39FF-4498-8798-7DD995985C80}"/>
    <cellStyle name="20% - Énfasis5 2 2 3 2 4 4 2 2" xfId="55367" xr:uid="{B204128A-57A8-4164-BAB2-DED29CC10A47}"/>
    <cellStyle name="20% - Énfasis5 2 2 3 2 4 4 3" xfId="39925" xr:uid="{4BFB1C8F-C331-49C8-9610-5A53AEC25D53}"/>
    <cellStyle name="20% - Énfasis5 2 2 3 2 4 5" xfId="16762" xr:uid="{ADE1F571-6E4E-4CF1-B995-DA4A59D19681}"/>
    <cellStyle name="20% - Énfasis5 2 2 3 2 4 5 2" xfId="47646" xr:uid="{5F53444F-3577-490F-AA5F-4360AD1678F2}"/>
    <cellStyle name="20% - Énfasis5 2 2 3 2 4 6" xfId="32204" xr:uid="{18B4D633-0667-455D-97A2-B0A16B48F4AD}"/>
    <cellStyle name="20% - Énfasis5 2 2 3 2 5" xfId="2285" xr:uid="{77F53C88-ADBC-4175-923C-61B2AADF5F7B}"/>
    <cellStyle name="20% - Énfasis5 2 2 3 2 5 2" xfId="6145" xr:uid="{A372E964-C613-431A-BC0D-079E50C5656B}"/>
    <cellStyle name="20% - Énfasis5 2 2 3 2 5 2 2" xfId="13866" xr:uid="{6915720B-0990-4EA6-B709-71EC6EA2F67B}"/>
    <cellStyle name="20% - Énfasis5 2 2 3 2 5 2 2 2" xfId="29308" xr:uid="{963828EC-A5E7-4687-938E-D6B87C74FAD1}"/>
    <cellStyle name="20% - Énfasis5 2 2 3 2 5 2 2 2 2" xfId="60192" xr:uid="{6CB2807C-4C8B-4F54-AA61-B9E374447BFE}"/>
    <cellStyle name="20% - Énfasis5 2 2 3 2 5 2 2 3" xfId="44750" xr:uid="{88EB59AE-E9E8-4E8E-B72D-B00C3CFC4DF6}"/>
    <cellStyle name="20% - Énfasis5 2 2 3 2 5 2 3" xfId="21587" xr:uid="{B922A01F-6B28-40F2-9492-850D3796ED42}"/>
    <cellStyle name="20% - Énfasis5 2 2 3 2 5 2 3 2" xfId="52471" xr:uid="{4E5A2111-51FE-4D40-B70A-80ADA8168AD4}"/>
    <cellStyle name="20% - Énfasis5 2 2 3 2 5 2 4" xfId="37029" xr:uid="{1B5F3123-0FBE-48BB-B1A2-E5F78DB7A647}"/>
    <cellStyle name="20% - Énfasis5 2 2 3 2 5 3" xfId="10006" xr:uid="{F8331619-D165-4CA7-BE34-D786FD97DD77}"/>
    <cellStyle name="20% - Énfasis5 2 2 3 2 5 3 2" xfId="25448" xr:uid="{5BD078C4-F21A-419D-AF98-110819881457}"/>
    <cellStyle name="20% - Énfasis5 2 2 3 2 5 3 2 2" xfId="56332" xr:uid="{671D3C7A-5DF5-4687-ADA7-ADAFDF269CF5}"/>
    <cellStyle name="20% - Énfasis5 2 2 3 2 5 3 3" xfId="40890" xr:uid="{94C43217-39F4-47DA-8D02-2798060EEF50}"/>
    <cellStyle name="20% - Énfasis5 2 2 3 2 5 4" xfId="17727" xr:uid="{5B7A0AF4-7DFE-40DD-8228-1A01596926C0}"/>
    <cellStyle name="20% - Énfasis5 2 2 3 2 5 4 2" xfId="48611" xr:uid="{8383AD75-1BBD-4FB7-B2B6-D715F222BBE6}"/>
    <cellStyle name="20% - Énfasis5 2 2 3 2 5 5" xfId="33169" xr:uid="{6B68EFB5-5480-4474-AAEB-95B0617E12D3}"/>
    <cellStyle name="20% - Énfasis5 2 2 3 2 6" xfId="4215" xr:uid="{2F43A56B-3B96-44E5-AC41-0021A305BAFC}"/>
    <cellStyle name="20% - Énfasis5 2 2 3 2 6 2" xfId="11936" xr:uid="{AB18D75C-4EC4-4BBD-BBBB-75FA0C356C3D}"/>
    <cellStyle name="20% - Énfasis5 2 2 3 2 6 2 2" xfId="27378" xr:uid="{6C477AEE-84EA-4B66-9BAC-CE43A52BE8B1}"/>
    <cellStyle name="20% - Énfasis5 2 2 3 2 6 2 2 2" xfId="58262" xr:uid="{4BB32D49-E58F-455D-A96F-1C1767720678}"/>
    <cellStyle name="20% - Énfasis5 2 2 3 2 6 2 3" xfId="42820" xr:uid="{FC755246-FFA5-4FCA-83AB-EBD13CB83FF8}"/>
    <cellStyle name="20% - Énfasis5 2 2 3 2 6 3" xfId="19657" xr:uid="{F10B2635-183F-47D2-B960-B2FC05F40370}"/>
    <cellStyle name="20% - Énfasis5 2 2 3 2 6 3 2" xfId="50541" xr:uid="{3AD908BF-E5C8-4527-B609-638B8264270A}"/>
    <cellStyle name="20% - Énfasis5 2 2 3 2 6 4" xfId="35099" xr:uid="{712258C1-D8FA-4AEA-8AD7-7DCC8F335A82}"/>
    <cellStyle name="20% - Énfasis5 2 2 3 2 7" xfId="8076" xr:uid="{C8551FFF-9029-4AF1-99C7-7E42F37F9A2F}"/>
    <cellStyle name="20% - Énfasis5 2 2 3 2 7 2" xfId="23518" xr:uid="{2C476024-232B-43F0-AFDD-C8C04DB20250}"/>
    <cellStyle name="20% - Énfasis5 2 2 3 2 7 2 2" xfId="54402" xr:uid="{AC64545A-537F-4245-9144-F0CBB4C56A29}"/>
    <cellStyle name="20% - Énfasis5 2 2 3 2 7 3" xfId="38960" xr:uid="{9AB9C1F6-B7D2-4E4E-8586-1614ECEA83B7}"/>
    <cellStyle name="20% - Énfasis5 2 2 3 2 8" xfId="15797" xr:uid="{3B7F926C-349A-4A0E-91C8-9B1E104C4538}"/>
    <cellStyle name="20% - Énfasis5 2 2 3 2 8 2" xfId="46681" xr:uid="{F417A7F3-E984-4021-B936-B9218B2ECE8D}"/>
    <cellStyle name="20% - Énfasis5 2 2 3 2 9" xfId="31239" xr:uid="{8A900B6E-780A-4CE1-88F2-B8D675A3CB20}"/>
    <cellStyle name="20% - Énfasis5 2 2 3 3" xfId="398" xr:uid="{BC34362C-3524-4A6F-B066-A1B1F08000DA}"/>
    <cellStyle name="20% - Énfasis5 2 2 3 3 2" xfId="882" xr:uid="{01BFBD0F-879F-4090-8A08-6D6EF631E289}"/>
    <cellStyle name="20% - Énfasis5 2 2 3 3 2 2" xfId="1847" xr:uid="{EADE2667-43EB-4880-96CE-3FA8304A5AF7}"/>
    <cellStyle name="20% - Énfasis5 2 2 3 3 2 2 2" xfId="3777" xr:uid="{BDBF4C39-8ADD-4897-9C5C-4BD4FE85455C}"/>
    <cellStyle name="20% - Énfasis5 2 2 3 3 2 2 2 2" xfId="7637" xr:uid="{3A0E693D-C3EF-4C60-BFEC-B180EFBF319F}"/>
    <cellStyle name="20% - Énfasis5 2 2 3 3 2 2 2 2 2" xfId="15358" xr:uid="{BD2D3282-CE50-4CEB-8F87-06F22B619A19}"/>
    <cellStyle name="20% - Énfasis5 2 2 3 3 2 2 2 2 2 2" xfId="30800" xr:uid="{05B4701D-C900-4916-84DC-E4E0C4349E07}"/>
    <cellStyle name="20% - Énfasis5 2 2 3 3 2 2 2 2 2 2 2" xfId="61684" xr:uid="{9666E15F-CB68-498F-9040-5B66EE9B78B6}"/>
    <cellStyle name="20% - Énfasis5 2 2 3 3 2 2 2 2 2 3" xfId="46242" xr:uid="{2DC97AD3-BA75-4B68-A5D7-E60BD0145454}"/>
    <cellStyle name="20% - Énfasis5 2 2 3 3 2 2 2 2 3" xfId="23079" xr:uid="{27D3BCC5-10EB-4C1D-B440-D55127E6CA84}"/>
    <cellStyle name="20% - Énfasis5 2 2 3 3 2 2 2 2 3 2" xfId="53963" xr:uid="{6C4E6527-B6D1-4ED8-A19E-9BF7DA77791E}"/>
    <cellStyle name="20% - Énfasis5 2 2 3 3 2 2 2 2 4" xfId="38521" xr:uid="{247CB7C9-3CF5-4B7F-BD74-49C3B26D7713}"/>
    <cellStyle name="20% - Énfasis5 2 2 3 3 2 2 2 3" xfId="11498" xr:uid="{E1AF2D1A-88BF-4586-ABE0-2F7D9DBE7EBA}"/>
    <cellStyle name="20% - Énfasis5 2 2 3 3 2 2 2 3 2" xfId="26940" xr:uid="{1722AA19-2640-471B-9A76-246085AD25CF}"/>
    <cellStyle name="20% - Énfasis5 2 2 3 3 2 2 2 3 2 2" xfId="57824" xr:uid="{1F98A048-ACE6-4993-A3E1-B0257D6AE562}"/>
    <cellStyle name="20% - Énfasis5 2 2 3 3 2 2 2 3 3" xfId="42382" xr:uid="{EBC82887-A6FC-44BD-A820-7B6CC91083EB}"/>
    <cellStyle name="20% - Énfasis5 2 2 3 3 2 2 2 4" xfId="19219" xr:uid="{D62349AA-77A9-466D-B73E-1AA171F3B651}"/>
    <cellStyle name="20% - Énfasis5 2 2 3 3 2 2 2 4 2" xfId="50103" xr:uid="{7F8F432E-5244-4E0B-8730-42E1E283FA95}"/>
    <cellStyle name="20% - Énfasis5 2 2 3 3 2 2 2 5" xfId="34661" xr:uid="{52DD8874-3C52-4D75-A9A1-2839ADFAC2CC}"/>
    <cellStyle name="20% - Énfasis5 2 2 3 3 2 2 3" xfId="5707" xr:uid="{B899022D-DDB1-4F2F-BBB6-C9236C1EC1B2}"/>
    <cellStyle name="20% - Énfasis5 2 2 3 3 2 2 3 2" xfId="13428" xr:uid="{405E1649-453E-4515-AF11-24A3263F8A2C}"/>
    <cellStyle name="20% - Énfasis5 2 2 3 3 2 2 3 2 2" xfId="28870" xr:uid="{8C8EF81A-A3A0-4146-8502-9FF57E78B001}"/>
    <cellStyle name="20% - Énfasis5 2 2 3 3 2 2 3 2 2 2" xfId="59754" xr:uid="{F7A691C6-5FD6-44B3-BA89-0CDB15CDE604}"/>
    <cellStyle name="20% - Énfasis5 2 2 3 3 2 2 3 2 3" xfId="44312" xr:uid="{0798791B-F6F0-4371-BE85-9C11624E8E98}"/>
    <cellStyle name="20% - Énfasis5 2 2 3 3 2 2 3 3" xfId="21149" xr:uid="{0990C919-7B0F-48B9-8341-EE2F8A8E3C23}"/>
    <cellStyle name="20% - Énfasis5 2 2 3 3 2 2 3 3 2" xfId="52033" xr:uid="{6C61667B-8218-40F5-B95C-471AAE7F4DE5}"/>
    <cellStyle name="20% - Énfasis5 2 2 3 3 2 2 3 4" xfId="36591" xr:uid="{E5B5DEDD-D00C-4B42-97CB-E5D72B3CA563}"/>
    <cellStyle name="20% - Énfasis5 2 2 3 3 2 2 4" xfId="9568" xr:uid="{8C2C008B-6E6B-49D6-B079-9099D566BDFD}"/>
    <cellStyle name="20% - Énfasis5 2 2 3 3 2 2 4 2" xfId="25010" xr:uid="{6504FA3F-4FA5-4772-B000-1AD5F4C06DD5}"/>
    <cellStyle name="20% - Énfasis5 2 2 3 3 2 2 4 2 2" xfId="55894" xr:uid="{122F473F-6C64-458F-8F31-E5593ACB651A}"/>
    <cellStyle name="20% - Énfasis5 2 2 3 3 2 2 4 3" xfId="40452" xr:uid="{F3733EA7-9AFB-45C5-A348-037B838843FE}"/>
    <cellStyle name="20% - Énfasis5 2 2 3 3 2 2 5" xfId="17289" xr:uid="{4F8CB5DF-36BB-4818-8529-29850B90FA89}"/>
    <cellStyle name="20% - Énfasis5 2 2 3 3 2 2 5 2" xfId="48173" xr:uid="{B44F5509-FA94-4D79-83E4-5BF680D1AA57}"/>
    <cellStyle name="20% - Énfasis5 2 2 3 3 2 2 6" xfId="32731" xr:uid="{A5D90283-2528-4372-ADB1-3C7DBB2D80BF}"/>
    <cellStyle name="20% - Énfasis5 2 2 3 3 2 3" xfId="2812" xr:uid="{24F07C72-8862-466D-A8D5-6F23E43C5175}"/>
    <cellStyle name="20% - Énfasis5 2 2 3 3 2 3 2" xfId="6672" xr:uid="{6B4611E8-18F6-487B-BD49-9C44D58D35E5}"/>
    <cellStyle name="20% - Énfasis5 2 2 3 3 2 3 2 2" xfId="14393" xr:uid="{635E0778-61B9-406E-B0E9-3C57F981DD3F}"/>
    <cellStyle name="20% - Énfasis5 2 2 3 3 2 3 2 2 2" xfId="29835" xr:uid="{913D67D8-49DF-4FA5-A013-7C4A5A56E940}"/>
    <cellStyle name="20% - Énfasis5 2 2 3 3 2 3 2 2 2 2" xfId="60719" xr:uid="{4C1664BE-71C1-428E-AA04-4F4426A1C711}"/>
    <cellStyle name="20% - Énfasis5 2 2 3 3 2 3 2 2 3" xfId="45277" xr:uid="{4F2A19D3-DC0B-4E12-801D-AD70F8EBD159}"/>
    <cellStyle name="20% - Énfasis5 2 2 3 3 2 3 2 3" xfId="22114" xr:uid="{117C39DA-D836-487E-B8FB-3A3FC0477F20}"/>
    <cellStyle name="20% - Énfasis5 2 2 3 3 2 3 2 3 2" xfId="52998" xr:uid="{DF6476F1-46D9-4923-8110-56321BFE9142}"/>
    <cellStyle name="20% - Énfasis5 2 2 3 3 2 3 2 4" xfId="37556" xr:uid="{BDC62F9E-A774-4FE8-B3C5-87AF6856CABA}"/>
    <cellStyle name="20% - Énfasis5 2 2 3 3 2 3 3" xfId="10533" xr:uid="{4C98559F-0A14-4832-B3E9-55A65322D16A}"/>
    <cellStyle name="20% - Énfasis5 2 2 3 3 2 3 3 2" xfId="25975" xr:uid="{F0511755-0798-42FB-A607-C251CACFF7D6}"/>
    <cellStyle name="20% - Énfasis5 2 2 3 3 2 3 3 2 2" xfId="56859" xr:uid="{9791860C-0B3F-4F30-A89A-EB2E0D947D19}"/>
    <cellStyle name="20% - Énfasis5 2 2 3 3 2 3 3 3" xfId="41417" xr:uid="{555326A0-4AA5-4C19-8DE9-F2373AD3933F}"/>
    <cellStyle name="20% - Énfasis5 2 2 3 3 2 3 4" xfId="18254" xr:uid="{98EE0A42-F801-4E33-A078-0301D23B55BB}"/>
    <cellStyle name="20% - Énfasis5 2 2 3 3 2 3 4 2" xfId="49138" xr:uid="{4BC34A40-C100-4D29-B06B-0288122165FE}"/>
    <cellStyle name="20% - Énfasis5 2 2 3 3 2 3 5" xfId="33696" xr:uid="{FCAFEDBF-8CBE-491B-8162-BF37C92802A7}"/>
    <cellStyle name="20% - Énfasis5 2 2 3 3 2 4" xfId="4742" xr:uid="{64807649-F694-4BD0-A835-D90723A68112}"/>
    <cellStyle name="20% - Énfasis5 2 2 3 3 2 4 2" xfId="12463" xr:uid="{CC7B2768-E32E-4138-A811-443150B4BE49}"/>
    <cellStyle name="20% - Énfasis5 2 2 3 3 2 4 2 2" xfId="27905" xr:uid="{0C2B441F-46CE-4575-A602-978E96E3C8EF}"/>
    <cellStyle name="20% - Énfasis5 2 2 3 3 2 4 2 2 2" xfId="58789" xr:uid="{2E6B5B46-260B-468B-94D0-80D72FC72D11}"/>
    <cellStyle name="20% - Énfasis5 2 2 3 3 2 4 2 3" xfId="43347" xr:uid="{1F128D66-71F5-4DC0-98CE-083CA3D47BA0}"/>
    <cellStyle name="20% - Énfasis5 2 2 3 3 2 4 3" xfId="20184" xr:uid="{7DFB208C-8E1F-4813-9210-33255CD149DC}"/>
    <cellStyle name="20% - Énfasis5 2 2 3 3 2 4 3 2" xfId="51068" xr:uid="{9231771C-3F07-42E8-BC16-AF4492C05ACB}"/>
    <cellStyle name="20% - Énfasis5 2 2 3 3 2 4 4" xfId="35626" xr:uid="{2833EB1C-7059-46EC-AA9F-15EE2EA4BAFD}"/>
    <cellStyle name="20% - Énfasis5 2 2 3 3 2 5" xfId="8603" xr:uid="{A4C9707E-378E-4F94-89F0-0D25F9255625}"/>
    <cellStyle name="20% - Énfasis5 2 2 3 3 2 5 2" xfId="24045" xr:uid="{944F28D0-C867-4A97-BC6A-FC0D935EE124}"/>
    <cellStyle name="20% - Énfasis5 2 2 3 3 2 5 2 2" xfId="54929" xr:uid="{B669D702-4AD5-44CB-AA2C-C10A6A686779}"/>
    <cellStyle name="20% - Énfasis5 2 2 3 3 2 5 3" xfId="39487" xr:uid="{31658B35-82A0-446F-9CCF-873CC09B47C4}"/>
    <cellStyle name="20% - Énfasis5 2 2 3 3 2 6" xfId="16324" xr:uid="{61AD6E16-B5F4-4BD2-A7C8-2331BAA4B6DD}"/>
    <cellStyle name="20% - Énfasis5 2 2 3 3 2 6 2" xfId="47208" xr:uid="{9B5ED3C8-83E6-41E5-8FD7-9F6E699C42E7}"/>
    <cellStyle name="20% - Énfasis5 2 2 3 3 2 7" xfId="31766" xr:uid="{DC3E4103-FEC3-4D27-98AB-1713A2433C17}"/>
    <cellStyle name="20% - Énfasis5 2 2 3 3 3" xfId="1364" xr:uid="{F7303DD6-D4E0-4A20-9102-AD3C4D50CF1E}"/>
    <cellStyle name="20% - Énfasis5 2 2 3 3 3 2" xfId="3294" xr:uid="{C9580520-175B-4AE1-BA1C-E26FECF6B3D7}"/>
    <cellStyle name="20% - Énfasis5 2 2 3 3 3 2 2" xfId="7154" xr:uid="{30D54AF1-CBF1-4A98-B783-2FB229E69286}"/>
    <cellStyle name="20% - Énfasis5 2 2 3 3 3 2 2 2" xfId="14875" xr:uid="{D5D6854D-D205-44CD-A944-1B5571603EA7}"/>
    <cellStyle name="20% - Énfasis5 2 2 3 3 3 2 2 2 2" xfId="30317" xr:uid="{3A28F076-B865-443B-ACA0-1300FFC281BF}"/>
    <cellStyle name="20% - Énfasis5 2 2 3 3 3 2 2 2 2 2" xfId="61201" xr:uid="{0ED92A90-8516-43FD-9752-C326A7196981}"/>
    <cellStyle name="20% - Énfasis5 2 2 3 3 3 2 2 2 3" xfId="45759" xr:uid="{B11821D7-CE11-4E38-B2FF-68044A891F63}"/>
    <cellStyle name="20% - Énfasis5 2 2 3 3 3 2 2 3" xfId="22596" xr:uid="{B4BF3FAB-6D5F-46E3-80BD-73B5B513560A}"/>
    <cellStyle name="20% - Énfasis5 2 2 3 3 3 2 2 3 2" xfId="53480" xr:uid="{5A3E6479-5B44-48E7-B667-65097160193D}"/>
    <cellStyle name="20% - Énfasis5 2 2 3 3 3 2 2 4" xfId="38038" xr:uid="{E184D376-0499-48D8-9884-951E92C86925}"/>
    <cellStyle name="20% - Énfasis5 2 2 3 3 3 2 3" xfId="11015" xr:uid="{D68B6324-BCCD-4C26-87A9-5C89FEC8E572}"/>
    <cellStyle name="20% - Énfasis5 2 2 3 3 3 2 3 2" xfId="26457" xr:uid="{DE1A1488-0FB1-423F-97D1-806E937CD23E}"/>
    <cellStyle name="20% - Énfasis5 2 2 3 3 3 2 3 2 2" xfId="57341" xr:uid="{1F2D3288-5464-4804-97FA-A72B98B25C0D}"/>
    <cellStyle name="20% - Énfasis5 2 2 3 3 3 2 3 3" xfId="41899" xr:uid="{F18B107F-A6EA-4D83-BA6F-471B7EC7CFC5}"/>
    <cellStyle name="20% - Énfasis5 2 2 3 3 3 2 4" xfId="18736" xr:uid="{16D074F8-8A99-4F9C-B5AA-5C4B753B734B}"/>
    <cellStyle name="20% - Énfasis5 2 2 3 3 3 2 4 2" xfId="49620" xr:uid="{FE40D3B8-8FC9-42D1-BD2F-CC39C381B422}"/>
    <cellStyle name="20% - Énfasis5 2 2 3 3 3 2 5" xfId="34178" xr:uid="{68E592C9-3885-404F-924E-2AC1107D1F3E}"/>
    <cellStyle name="20% - Énfasis5 2 2 3 3 3 3" xfId="5224" xr:uid="{2E4785EE-856A-410E-A1F9-DE99735D60F5}"/>
    <cellStyle name="20% - Énfasis5 2 2 3 3 3 3 2" xfId="12945" xr:uid="{C77EA788-4572-406F-93FE-56B2CE5FA5D9}"/>
    <cellStyle name="20% - Énfasis5 2 2 3 3 3 3 2 2" xfId="28387" xr:uid="{ABF70141-84F2-4821-9F90-9E4885F9BA71}"/>
    <cellStyle name="20% - Énfasis5 2 2 3 3 3 3 2 2 2" xfId="59271" xr:uid="{DA2E655B-11B3-4CC3-86FF-0F31E2E315A7}"/>
    <cellStyle name="20% - Énfasis5 2 2 3 3 3 3 2 3" xfId="43829" xr:uid="{DB970A25-7E58-442E-8662-F9470B4FA980}"/>
    <cellStyle name="20% - Énfasis5 2 2 3 3 3 3 3" xfId="20666" xr:uid="{5054B806-0036-4591-9D5E-A510629A2322}"/>
    <cellStyle name="20% - Énfasis5 2 2 3 3 3 3 3 2" xfId="51550" xr:uid="{AD706455-53A9-4FF4-900D-444DC7C16829}"/>
    <cellStyle name="20% - Énfasis5 2 2 3 3 3 3 4" xfId="36108" xr:uid="{BDF6C448-C9D5-4A9A-9C60-C106E278AA7E}"/>
    <cellStyle name="20% - Énfasis5 2 2 3 3 3 4" xfId="9085" xr:uid="{F5BAE435-414C-4299-86EB-F89A5560E7AE}"/>
    <cellStyle name="20% - Énfasis5 2 2 3 3 3 4 2" xfId="24527" xr:uid="{9A8991BB-0944-4170-9CC8-C491FE27E573}"/>
    <cellStyle name="20% - Énfasis5 2 2 3 3 3 4 2 2" xfId="55411" xr:uid="{27FFA9BF-9605-4AF2-8E52-13791826AD0A}"/>
    <cellStyle name="20% - Énfasis5 2 2 3 3 3 4 3" xfId="39969" xr:uid="{07267F56-E888-4868-9D75-B0AAD770F54F}"/>
    <cellStyle name="20% - Énfasis5 2 2 3 3 3 5" xfId="16806" xr:uid="{3FA9874E-4B8B-4E10-B0E3-2B8E935CC6E5}"/>
    <cellStyle name="20% - Énfasis5 2 2 3 3 3 5 2" xfId="47690" xr:uid="{1F53A28F-3D3A-414B-9ABE-A24A90C249BF}"/>
    <cellStyle name="20% - Énfasis5 2 2 3 3 3 6" xfId="32248" xr:uid="{49527BCA-0841-4CC7-ABF4-9F3B756114CC}"/>
    <cellStyle name="20% - Énfasis5 2 2 3 3 4" xfId="2329" xr:uid="{EF72108B-01C5-45C7-811F-D9E61F51EBC6}"/>
    <cellStyle name="20% - Énfasis5 2 2 3 3 4 2" xfId="6189" xr:uid="{3F8FA8E2-6592-4241-9DA1-EF7A4FB3FCAA}"/>
    <cellStyle name="20% - Énfasis5 2 2 3 3 4 2 2" xfId="13910" xr:uid="{E3E1B95D-D59D-4CC0-A6C3-5539D018E2DE}"/>
    <cellStyle name="20% - Énfasis5 2 2 3 3 4 2 2 2" xfId="29352" xr:uid="{4DED2C4E-0AEF-4818-8A01-0815F8E3744F}"/>
    <cellStyle name="20% - Énfasis5 2 2 3 3 4 2 2 2 2" xfId="60236" xr:uid="{048D05A5-3C26-48E7-B469-024EEEF855A4}"/>
    <cellStyle name="20% - Énfasis5 2 2 3 3 4 2 2 3" xfId="44794" xr:uid="{E00445B7-E41D-488C-B106-A98BC1A1DF7B}"/>
    <cellStyle name="20% - Énfasis5 2 2 3 3 4 2 3" xfId="21631" xr:uid="{C5AB5631-3B02-460F-B4BD-800052C009A5}"/>
    <cellStyle name="20% - Énfasis5 2 2 3 3 4 2 3 2" xfId="52515" xr:uid="{1DC050E5-C25D-4C73-93B0-C73017CB32AA}"/>
    <cellStyle name="20% - Énfasis5 2 2 3 3 4 2 4" xfId="37073" xr:uid="{C4B4A86F-35DA-4642-BBF8-A8B8E841BC30}"/>
    <cellStyle name="20% - Énfasis5 2 2 3 3 4 3" xfId="10050" xr:uid="{62F86E9B-1062-45D2-92DD-6DE3051006E8}"/>
    <cellStyle name="20% - Énfasis5 2 2 3 3 4 3 2" xfId="25492" xr:uid="{07B292E7-8064-4E87-9E21-B29F227FCDDF}"/>
    <cellStyle name="20% - Énfasis5 2 2 3 3 4 3 2 2" xfId="56376" xr:uid="{81AB55BD-A660-4859-88F9-79A4BB50B888}"/>
    <cellStyle name="20% - Énfasis5 2 2 3 3 4 3 3" xfId="40934" xr:uid="{9C8899EC-A148-4B0B-922E-0172D2E493AE}"/>
    <cellStyle name="20% - Énfasis5 2 2 3 3 4 4" xfId="17771" xr:uid="{A2C2CC95-D229-436E-834D-38C7311095B1}"/>
    <cellStyle name="20% - Énfasis5 2 2 3 3 4 4 2" xfId="48655" xr:uid="{6167FA7B-7D4E-48CB-82DC-3C682812460B}"/>
    <cellStyle name="20% - Énfasis5 2 2 3 3 4 5" xfId="33213" xr:uid="{346D81D5-F820-490A-A4DD-E0D8550F597D}"/>
    <cellStyle name="20% - Énfasis5 2 2 3 3 5" xfId="4259" xr:uid="{D5DA0AC3-3907-4AC6-A392-DC7992CD1745}"/>
    <cellStyle name="20% - Énfasis5 2 2 3 3 5 2" xfId="11980" xr:uid="{BACF5D96-C90F-4AAB-8A14-0E3BA7C3E86F}"/>
    <cellStyle name="20% - Énfasis5 2 2 3 3 5 2 2" xfId="27422" xr:uid="{A2E9316D-CB6D-4E68-B241-109F2E053067}"/>
    <cellStyle name="20% - Énfasis5 2 2 3 3 5 2 2 2" xfId="58306" xr:uid="{9BC739D8-7A6D-4D52-8AF7-95E0B59FB844}"/>
    <cellStyle name="20% - Énfasis5 2 2 3 3 5 2 3" xfId="42864" xr:uid="{B1AE0EB0-201C-441D-A098-B93B9E719C0D}"/>
    <cellStyle name="20% - Énfasis5 2 2 3 3 5 3" xfId="19701" xr:uid="{7D6EB06D-E541-4B40-BD85-5B470482D67D}"/>
    <cellStyle name="20% - Énfasis5 2 2 3 3 5 3 2" xfId="50585" xr:uid="{16841038-9170-46DC-860C-631679B605E4}"/>
    <cellStyle name="20% - Énfasis5 2 2 3 3 5 4" xfId="35143" xr:uid="{73DD5B0C-8E29-44AB-BF31-5095627C0AB2}"/>
    <cellStyle name="20% - Énfasis5 2 2 3 3 6" xfId="8120" xr:uid="{ED559A8F-CB9C-4807-B0E5-FDC6CAC6180E}"/>
    <cellStyle name="20% - Énfasis5 2 2 3 3 6 2" xfId="23562" xr:uid="{28B31AEE-4E0F-43B2-A64A-B6C560711540}"/>
    <cellStyle name="20% - Énfasis5 2 2 3 3 6 2 2" xfId="54446" xr:uid="{3E27F3ED-0439-4578-AFE1-B07911BDA1F3}"/>
    <cellStyle name="20% - Énfasis5 2 2 3 3 6 3" xfId="39004" xr:uid="{13BE8CDE-616F-4DE6-8FF9-B48E38C686BC}"/>
    <cellStyle name="20% - Énfasis5 2 2 3 3 7" xfId="15841" xr:uid="{016E3F9B-53EC-40B4-9C82-0F221EDFDA78}"/>
    <cellStyle name="20% - Énfasis5 2 2 3 3 7 2" xfId="46725" xr:uid="{BBB9EAF7-636C-4311-887D-B1BD9CE55855}"/>
    <cellStyle name="20% - Énfasis5 2 2 3 3 8" xfId="31283" xr:uid="{7954A029-D78D-47B1-B5C3-ECBC7B1D7C01}"/>
    <cellStyle name="20% - Énfasis5 2 2 3 4" xfId="641" xr:uid="{00A53FAB-2A4B-4608-A49D-E8BC65398481}"/>
    <cellStyle name="20% - Énfasis5 2 2 3 4 2" xfId="1606" xr:uid="{C7ACD829-C87A-4A57-B8C9-F6470D808BF2}"/>
    <cellStyle name="20% - Énfasis5 2 2 3 4 2 2" xfId="3536" xr:uid="{A21ABB7E-C3B0-45B4-8459-44BC7B74A5F2}"/>
    <cellStyle name="20% - Énfasis5 2 2 3 4 2 2 2" xfId="7396" xr:uid="{69B85A04-3D00-499D-BB1F-1A258FEDDCE7}"/>
    <cellStyle name="20% - Énfasis5 2 2 3 4 2 2 2 2" xfId="15117" xr:uid="{06E26FD7-55EF-4D33-9886-E50CC9F3E1FE}"/>
    <cellStyle name="20% - Énfasis5 2 2 3 4 2 2 2 2 2" xfId="30559" xr:uid="{FBF65C76-FF5D-4EAC-90C2-AD259408FE4E}"/>
    <cellStyle name="20% - Énfasis5 2 2 3 4 2 2 2 2 2 2" xfId="61443" xr:uid="{65426B8C-7438-4092-AF25-0AE13AEB28D7}"/>
    <cellStyle name="20% - Énfasis5 2 2 3 4 2 2 2 2 3" xfId="46001" xr:uid="{0862EFD0-AA0B-431B-982A-E61AD12E162B}"/>
    <cellStyle name="20% - Énfasis5 2 2 3 4 2 2 2 3" xfId="22838" xr:uid="{55B2AD40-39CA-41CB-93EA-F51886871AFA}"/>
    <cellStyle name="20% - Énfasis5 2 2 3 4 2 2 2 3 2" xfId="53722" xr:uid="{C6BD95C9-8D26-47E1-869A-6B911365434D}"/>
    <cellStyle name="20% - Énfasis5 2 2 3 4 2 2 2 4" xfId="38280" xr:uid="{39FC9B62-2CC4-49A1-957C-30E1250DF994}"/>
    <cellStyle name="20% - Énfasis5 2 2 3 4 2 2 3" xfId="11257" xr:uid="{245D7955-17CE-4C98-80FE-FA0762399DD7}"/>
    <cellStyle name="20% - Énfasis5 2 2 3 4 2 2 3 2" xfId="26699" xr:uid="{B66B7278-42BB-47ED-B0F5-080FDA6529BE}"/>
    <cellStyle name="20% - Énfasis5 2 2 3 4 2 2 3 2 2" xfId="57583" xr:uid="{86144400-CF3C-4E3E-91AF-B0D48361E1BB}"/>
    <cellStyle name="20% - Énfasis5 2 2 3 4 2 2 3 3" xfId="42141" xr:uid="{054C95B1-F174-4940-9B4F-1402B6BBB09C}"/>
    <cellStyle name="20% - Énfasis5 2 2 3 4 2 2 4" xfId="18978" xr:uid="{7ACDA28A-9398-4FBC-B007-A68710F261E5}"/>
    <cellStyle name="20% - Énfasis5 2 2 3 4 2 2 4 2" xfId="49862" xr:uid="{221BCFD2-6852-42A0-B161-A3CDBF7FDFFA}"/>
    <cellStyle name="20% - Énfasis5 2 2 3 4 2 2 5" xfId="34420" xr:uid="{A5842CE5-9192-4171-AA36-985C2F53ADC3}"/>
    <cellStyle name="20% - Énfasis5 2 2 3 4 2 3" xfId="5466" xr:uid="{542C4C51-D42E-4F6E-B599-0E5CAC54D6BC}"/>
    <cellStyle name="20% - Énfasis5 2 2 3 4 2 3 2" xfId="13187" xr:uid="{6ACE6A32-7F62-49FE-9A12-475CA6D91EE3}"/>
    <cellStyle name="20% - Énfasis5 2 2 3 4 2 3 2 2" xfId="28629" xr:uid="{84E8271C-D6DD-41E3-93DD-80C2E094857A}"/>
    <cellStyle name="20% - Énfasis5 2 2 3 4 2 3 2 2 2" xfId="59513" xr:uid="{A1620424-97B0-4B5B-9732-1AADC4DAA541}"/>
    <cellStyle name="20% - Énfasis5 2 2 3 4 2 3 2 3" xfId="44071" xr:uid="{855DDEBA-0928-4676-9A65-B3EEB6F95B34}"/>
    <cellStyle name="20% - Énfasis5 2 2 3 4 2 3 3" xfId="20908" xr:uid="{02464DC3-1F63-4887-81C8-93BB119A423F}"/>
    <cellStyle name="20% - Énfasis5 2 2 3 4 2 3 3 2" xfId="51792" xr:uid="{B9765058-C730-41A9-B033-38B30741E671}"/>
    <cellStyle name="20% - Énfasis5 2 2 3 4 2 3 4" xfId="36350" xr:uid="{EF9A92B5-77A7-4AC7-9091-2E00474B1E7B}"/>
    <cellStyle name="20% - Énfasis5 2 2 3 4 2 4" xfId="9327" xr:uid="{F2FF73BE-D3E1-4826-A9C4-5B9F6D4348E4}"/>
    <cellStyle name="20% - Énfasis5 2 2 3 4 2 4 2" xfId="24769" xr:uid="{DCAC0016-8D23-4386-B1F9-1835A72AF4D9}"/>
    <cellStyle name="20% - Énfasis5 2 2 3 4 2 4 2 2" xfId="55653" xr:uid="{10BB2BB6-FE59-47B4-A35D-677BD8A7BDB1}"/>
    <cellStyle name="20% - Énfasis5 2 2 3 4 2 4 3" xfId="40211" xr:uid="{E939E18F-25C2-49C1-AF19-154880B10872}"/>
    <cellStyle name="20% - Énfasis5 2 2 3 4 2 5" xfId="17048" xr:uid="{4985E704-20FE-4075-B74C-EE3D6CCAFD8B}"/>
    <cellStyle name="20% - Énfasis5 2 2 3 4 2 5 2" xfId="47932" xr:uid="{1C4C6117-0B1F-4B68-9898-A213B5B25F42}"/>
    <cellStyle name="20% - Énfasis5 2 2 3 4 2 6" xfId="32490" xr:uid="{7F603D17-D40F-462C-B9D1-E3AF7F4042A5}"/>
    <cellStyle name="20% - Énfasis5 2 2 3 4 3" xfId="2571" xr:uid="{D0997AD1-9F7B-44FD-AF61-F902149799B2}"/>
    <cellStyle name="20% - Énfasis5 2 2 3 4 3 2" xfId="6431" xr:uid="{3E0175ED-CD23-463F-A703-CF67E488B4A1}"/>
    <cellStyle name="20% - Énfasis5 2 2 3 4 3 2 2" xfId="14152" xr:uid="{996B3348-42AC-408F-A08E-660AB105CE35}"/>
    <cellStyle name="20% - Énfasis5 2 2 3 4 3 2 2 2" xfId="29594" xr:uid="{6415BF5D-6CEE-4A7A-B261-BDC3D2D021FC}"/>
    <cellStyle name="20% - Énfasis5 2 2 3 4 3 2 2 2 2" xfId="60478" xr:uid="{F9449AE5-38A8-4D0D-AA66-1DA5D8FCBA79}"/>
    <cellStyle name="20% - Énfasis5 2 2 3 4 3 2 2 3" xfId="45036" xr:uid="{98DBD30D-5D15-422C-B91B-A4AD94315FFE}"/>
    <cellStyle name="20% - Énfasis5 2 2 3 4 3 2 3" xfId="21873" xr:uid="{D683F217-6A24-4C8A-8E03-8B093D873DCC}"/>
    <cellStyle name="20% - Énfasis5 2 2 3 4 3 2 3 2" xfId="52757" xr:uid="{F262E143-6443-4E33-95F8-5675825867D4}"/>
    <cellStyle name="20% - Énfasis5 2 2 3 4 3 2 4" xfId="37315" xr:uid="{18A8A33F-57A5-47CE-AD1D-3D5C06301610}"/>
    <cellStyle name="20% - Énfasis5 2 2 3 4 3 3" xfId="10292" xr:uid="{50A8E649-4946-496A-B946-D79FDC89E906}"/>
    <cellStyle name="20% - Énfasis5 2 2 3 4 3 3 2" xfId="25734" xr:uid="{C37ED1E2-4122-4F83-A911-057A34FCCCE7}"/>
    <cellStyle name="20% - Énfasis5 2 2 3 4 3 3 2 2" xfId="56618" xr:uid="{17EB5959-DC90-4A7B-AA06-C5FA45379F38}"/>
    <cellStyle name="20% - Énfasis5 2 2 3 4 3 3 3" xfId="41176" xr:uid="{CAD70656-6EE3-4E79-B2AC-9AE83C31A4A2}"/>
    <cellStyle name="20% - Énfasis5 2 2 3 4 3 4" xfId="18013" xr:uid="{9076C9F4-BFF2-4493-B704-82DEF3EC7E89}"/>
    <cellStyle name="20% - Énfasis5 2 2 3 4 3 4 2" xfId="48897" xr:uid="{754D61CC-8DAB-42DA-8DF9-673D01EC07F2}"/>
    <cellStyle name="20% - Énfasis5 2 2 3 4 3 5" xfId="33455" xr:uid="{8F168F2C-1B8B-4176-8370-ED32B747735C}"/>
    <cellStyle name="20% - Énfasis5 2 2 3 4 4" xfId="4501" xr:uid="{826DA734-1CF9-46AE-B56B-6C9491BB9361}"/>
    <cellStyle name="20% - Énfasis5 2 2 3 4 4 2" xfId="12222" xr:uid="{00A5A17F-C766-4451-8E2B-6D81A92352B9}"/>
    <cellStyle name="20% - Énfasis5 2 2 3 4 4 2 2" xfId="27664" xr:uid="{58F3A0B4-3EAC-47C8-A464-80881001F831}"/>
    <cellStyle name="20% - Énfasis5 2 2 3 4 4 2 2 2" xfId="58548" xr:uid="{735F9AC6-62DF-496F-AC34-4EAF8E4749AB}"/>
    <cellStyle name="20% - Énfasis5 2 2 3 4 4 2 3" xfId="43106" xr:uid="{F931DA59-E0F9-4325-857D-960CE67B306E}"/>
    <cellStyle name="20% - Énfasis5 2 2 3 4 4 3" xfId="19943" xr:uid="{AD161622-D1E2-494D-98B9-35065E4147C9}"/>
    <cellStyle name="20% - Énfasis5 2 2 3 4 4 3 2" xfId="50827" xr:uid="{710A7720-D18E-4479-947F-387208C07708}"/>
    <cellStyle name="20% - Énfasis5 2 2 3 4 4 4" xfId="35385" xr:uid="{0314594C-60F6-4453-AA1C-2523374EE588}"/>
    <cellStyle name="20% - Énfasis5 2 2 3 4 5" xfId="8362" xr:uid="{06689F0C-6334-42BE-94CE-9E05FBB437A4}"/>
    <cellStyle name="20% - Énfasis5 2 2 3 4 5 2" xfId="23804" xr:uid="{236810E2-6A34-4E76-B79D-65705AAEA0F3}"/>
    <cellStyle name="20% - Énfasis5 2 2 3 4 5 2 2" xfId="54688" xr:uid="{5FEACEEF-13FD-405F-84FC-F187A6E19929}"/>
    <cellStyle name="20% - Énfasis5 2 2 3 4 5 3" xfId="39246" xr:uid="{E45E9B94-9926-46AC-886E-39AC1BC4DC2B}"/>
    <cellStyle name="20% - Énfasis5 2 2 3 4 6" xfId="16083" xr:uid="{0E230967-A030-41F9-9BB9-ACDD2B601CCA}"/>
    <cellStyle name="20% - Énfasis5 2 2 3 4 6 2" xfId="46967" xr:uid="{18B8F3FA-F24E-4886-B696-302EFF520EBE}"/>
    <cellStyle name="20% - Énfasis5 2 2 3 4 7" xfId="31525" xr:uid="{4A58BEC8-B66B-4D11-8B62-08E6E5D49F27}"/>
    <cellStyle name="20% - Énfasis5 2 2 3 5" xfId="1123" xr:uid="{0C39287A-93BC-4036-ACAA-977EB0EEE375}"/>
    <cellStyle name="20% - Énfasis5 2 2 3 5 2" xfId="3053" xr:uid="{5DA0AC1C-761C-4E2A-B928-E6689870C1FB}"/>
    <cellStyle name="20% - Énfasis5 2 2 3 5 2 2" xfId="6913" xr:uid="{FF5090D1-9743-42FF-978E-E85DFC127C50}"/>
    <cellStyle name="20% - Énfasis5 2 2 3 5 2 2 2" xfId="14634" xr:uid="{0CBDDC82-DB86-42DF-A770-C54C205B8DB3}"/>
    <cellStyle name="20% - Énfasis5 2 2 3 5 2 2 2 2" xfId="30076" xr:uid="{521CAA9B-D1D2-4D18-8DD0-A0E0717ABB9D}"/>
    <cellStyle name="20% - Énfasis5 2 2 3 5 2 2 2 2 2" xfId="60960" xr:uid="{3D9D5BC8-C30C-428D-82CB-F9BB0EAEE296}"/>
    <cellStyle name="20% - Énfasis5 2 2 3 5 2 2 2 3" xfId="45518" xr:uid="{13309DF4-1353-416D-9278-4949B34F2AF8}"/>
    <cellStyle name="20% - Énfasis5 2 2 3 5 2 2 3" xfId="22355" xr:uid="{F5BD98C8-BE5E-42E4-989C-7762D64A3128}"/>
    <cellStyle name="20% - Énfasis5 2 2 3 5 2 2 3 2" xfId="53239" xr:uid="{4056473F-B979-46B4-A68E-6F5F4AFBD4F9}"/>
    <cellStyle name="20% - Énfasis5 2 2 3 5 2 2 4" xfId="37797" xr:uid="{DFA70677-6DF0-4916-AE6F-98B90A5BA991}"/>
    <cellStyle name="20% - Énfasis5 2 2 3 5 2 3" xfId="10774" xr:uid="{85BDDD73-6E90-4D9D-A519-A3182E12ECA5}"/>
    <cellStyle name="20% - Énfasis5 2 2 3 5 2 3 2" xfId="26216" xr:uid="{E4DE5F8C-82C3-46E3-8770-A91E91E5C68B}"/>
    <cellStyle name="20% - Énfasis5 2 2 3 5 2 3 2 2" xfId="57100" xr:uid="{D2819108-C496-48BD-BA3A-DD0FA019B73C}"/>
    <cellStyle name="20% - Énfasis5 2 2 3 5 2 3 3" xfId="41658" xr:uid="{44536B45-940D-40B3-8D07-2F4E15F59718}"/>
    <cellStyle name="20% - Énfasis5 2 2 3 5 2 4" xfId="18495" xr:uid="{41AA1DF9-BBDB-45D2-BC6F-4916BDCA4190}"/>
    <cellStyle name="20% - Énfasis5 2 2 3 5 2 4 2" xfId="49379" xr:uid="{78DCA6D0-06D2-4A26-BDC2-C06EBD9AC995}"/>
    <cellStyle name="20% - Énfasis5 2 2 3 5 2 5" xfId="33937" xr:uid="{DC0B27F3-304B-4412-B9CA-CD9D9658E78E}"/>
    <cellStyle name="20% - Énfasis5 2 2 3 5 3" xfId="4983" xr:uid="{0C65A241-7954-4E7A-9772-D734E7B88FE7}"/>
    <cellStyle name="20% - Énfasis5 2 2 3 5 3 2" xfId="12704" xr:uid="{33C3F1FF-27F3-423A-A1A7-EAA447864EEE}"/>
    <cellStyle name="20% - Énfasis5 2 2 3 5 3 2 2" xfId="28146" xr:uid="{C1E2CC87-A4E7-40C4-908E-9DD477324F10}"/>
    <cellStyle name="20% - Énfasis5 2 2 3 5 3 2 2 2" xfId="59030" xr:uid="{41B3C765-4A51-4878-A03D-D61E2CC21E03}"/>
    <cellStyle name="20% - Énfasis5 2 2 3 5 3 2 3" xfId="43588" xr:uid="{7CEB0641-B20C-4FEF-987C-652EA815C038}"/>
    <cellStyle name="20% - Énfasis5 2 2 3 5 3 3" xfId="20425" xr:uid="{95AAF4AC-FA4B-49E3-9BDC-51043B702272}"/>
    <cellStyle name="20% - Énfasis5 2 2 3 5 3 3 2" xfId="51309" xr:uid="{EBC9E374-C1F7-4E89-85CC-03CE1AC6FCA9}"/>
    <cellStyle name="20% - Énfasis5 2 2 3 5 3 4" xfId="35867" xr:uid="{E705E707-9068-43B0-A601-C4259A2F4ADB}"/>
    <cellStyle name="20% - Énfasis5 2 2 3 5 4" xfId="8844" xr:uid="{0AB58667-694C-4E58-9492-213DC0EAF9BE}"/>
    <cellStyle name="20% - Énfasis5 2 2 3 5 4 2" xfId="24286" xr:uid="{C7BF3561-2A04-414E-A994-96286E4C14DF}"/>
    <cellStyle name="20% - Énfasis5 2 2 3 5 4 2 2" xfId="55170" xr:uid="{32E0FAD2-1156-4507-A09A-10E50A5B4672}"/>
    <cellStyle name="20% - Énfasis5 2 2 3 5 4 3" xfId="39728" xr:uid="{D8D8A970-A55D-4531-9139-8F3BFAB11B9B}"/>
    <cellStyle name="20% - Énfasis5 2 2 3 5 5" xfId="16565" xr:uid="{B4A2D12C-677A-4D11-AD89-1D64F8DA69BF}"/>
    <cellStyle name="20% - Énfasis5 2 2 3 5 5 2" xfId="47449" xr:uid="{6F88709F-493A-4748-ACD2-16A990EDBC56}"/>
    <cellStyle name="20% - Énfasis5 2 2 3 5 6" xfId="32007" xr:uid="{A0F2E4FF-5CF6-44EF-A3DE-9673ED2F6D7C}"/>
    <cellStyle name="20% - Énfasis5 2 2 3 6" xfId="2088" xr:uid="{6541233F-844E-4274-A0BC-2086B42A9235}"/>
    <cellStyle name="20% - Énfasis5 2 2 3 6 2" xfId="5948" xr:uid="{C9502C6F-3DAF-4269-8BBC-5D3EEB3F555A}"/>
    <cellStyle name="20% - Énfasis5 2 2 3 6 2 2" xfId="13669" xr:uid="{3A150920-9F07-4575-A318-FAED66FDBDB3}"/>
    <cellStyle name="20% - Énfasis5 2 2 3 6 2 2 2" xfId="29111" xr:uid="{C20ACD8F-F5A2-407A-BF77-7207C69F833D}"/>
    <cellStyle name="20% - Énfasis5 2 2 3 6 2 2 2 2" xfId="59995" xr:uid="{75162965-F2F4-4859-B4D3-5226AB9EB874}"/>
    <cellStyle name="20% - Énfasis5 2 2 3 6 2 2 3" xfId="44553" xr:uid="{3AA350C9-A379-4D0D-A4E6-FCC012E621BC}"/>
    <cellStyle name="20% - Énfasis5 2 2 3 6 2 3" xfId="21390" xr:uid="{025E03DB-2A00-4935-94A7-D3B8506733F6}"/>
    <cellStyle name="20% - Énfasis5 2 2 3 6 2 3 2" xfId="52274" xr:uid="{8AAB8F0D-847F-4200-AD90-F5404F6D46CA}"/>
    <cellStyle name="20% - Énfasis5 2 2 3 6 2 4" xfId="36832" xr:uid="{4A8C5424-47D3-40F4-8C9B-FAE3F14D061A}"/>
    <cellStyle name="20% - Énfasis5 2 2 3 6 3" xfId="9809" xr:uid="{1FE3FE24-9E7F-4B3C-A534-014FDDADF9BF}"/>
    <cellStyle name="20% - Énfasis5 2 2 3 6 3 2" xfId="25251" xr:uid="{146FF27E-5180-49C6-849B-53D5F270779D}"/>
    <cellStyle name="20% - Énfasis5 2 2 3 6 3 2 2" xfId="56135" xr:uid="{E8016A23-3BB0-403B-834D-3546A7DBB1CB}"/>
    <cellStyle name="20% - Énfasis5 2 2 3 6 3 3" xfId="40693" xr:uid="{4F96313A-0124-47E1-A8D2-4A84746A8B09}"/>
    <cellStyle name="20% - Énfasis5 2 2 3 6 4" xfId="17530" xr:uid="{B050AC6C-8C66-41FF-94EF-DF49827377E8}"/>
    <cellStyle name="20% - Énfasis5 2 2 3 6 4 2" xfId="48414" xr:uid="{E792CF55-6B1C-4371-AA3F-939E24045CCA}"/>
    <cellStyle name="20% - Énfasis5 2 2 3 6 5" xfId="32972" xr:uid="{6A12B503-E99C-4CF2-8DA6-EADA8C053540}"/>
    <cellStyle name="20% - Énfasis5 2 2 3 7" xfId="4018" xr:uid="{1A1081F1-C085-47DE-BBFF-960229AF6727}"/>
    <cellStyle name="20% - Énfasis5 2 2 3 7 2" xfId="11739" xr:uid="{BBA16572-4F17-468C-A2E8-C74238A2E6EE}"/>
    <cellStyle name="20% - Énfasis5 2 2 3 7 2 2" xfId="27181" xr:uid="{6A723E3C-C3F3-4BEA-9B8B-F247093F01D0}"/>
    <cellStyle name="20% - Énfasis5 2 2 3 7 2 2 2" xfId="58065" xr:uid="{43DC4D94-35D3-4012-8175-32A2653BC1A5}"/>
    <cellStyle name="20% - Énfasis5 2 2 3 7 2 3" xfId="42623" xr:uid="{736FC952-F67D-4C5E-80D6-599FC8DCF16F}"/>
    <cellStyle name="20% - Énfasis5 2 2 3 7 3" xfId="19460" xr:uid="{9101891E-1593-4928-A5A2-4360D81C42FA}"/>
    <cellStyle name="20% - Énfasis5 2 2 3 7 3 2" xfId="50344" xr:uid="{7D561912-D417-488D-8530-260C14A1C7E7}"/>
    <cellStyle name="20% - Énfasis5 2 2 3 7 4" xfId="34902" xr:uid="{57977E01-6A11-477B-BA54-AED5A9638C94}"/>
    <cellStyle name="20% - Énfasis5 2 2 3 8" xfId="7879" xr:uid="{DE79C13A-92F0-4299-AD6A-02715DDDB687}"/>
    <cellStyle name="20% - Énfasis5 2 2 3 8 2" xfId="23321" xr:uid="{5AE7F8E6-C4F0-4F24-A911-7735064D0E0C}"/>
    <cellStyle name="20% - Énfasis5 2 2 3 8 2 2" xfId="54205" xr:uid="{1230DE11-AF73-4BF9-8B57-F00F12413D01}"/>
    <cellStyle name="20% - Énfasis5 2 2 3 8 3" xfId="38763" xr:uid="{F3CEDAAB-CC60-4383-ABA7-6B71275B8348}"/>
    <cellStyle name="20% - Énfasis5 2 2 3 9" xfId="15600" xr:uid="{B09C7600-8049-4621-A1E1-DCDFBACC33E9}"/>
    <cellStyle name="20% - Énfasis5 2 2 3 9 2" xfId="46484" xr:uid="{437E43DF-E2A8-49D3-9AA8-905CB8931CE5}"/>
    <cellStyle name="20% - Énfasis5 2 2 4" xfId="273" xr:uid="{3FE515C2-E571-4DDC-BD91-706E279078AF}"/>
    <cellStyle name="20% - Énfasis5 2 2 4 2" xfId="516" xr:uid="{DE365FD8-054A-4C14-BC62-799A40971925}"/>
    <cellStyle name="20% - Énfasis5 2 2 4 2 2" xfId="999" xr:uid="{D66D17AF-8765-4231-9E98-479F7DD9BE5F}"/>
    <cellStyle name="20% - Énfasis5 2 2 4 2 2 2" xfId="1964" xr:uid="{2C458165-4B1F-4658-967E-D9BDF4EC71EF}"/>
    <cellStyle name="20% - Énfasis5 2 2 4 2 2 2 2" xfId="3894" xr:uid="{C784EC0F-D5A0-4A40-8D7D-8D116CEF8FEE}"/>
    <cellStyle name="20% - Énfasis5 2 2 4 2 2 2 2 2" xfId="7754" xr:uid="{529E37E0-23D4-4428-BF60-416145DDD47E}"/>
    <cellStyle name="20% - Énfasis5 2 2 4 2 2 2 2 2 2" xfId="15475" xr:uid="{9D257E6B-3F3D-41DD-A430-053FDA164E83}"/>
    <cellStyle name="20% - Énfasis5 2 2 4 2 2 2 2 2 2 2" xfId="30917" xr:uid="{DAB11049-9F76-4C40-BD3B-684C81620D4F}"/>
    <cellStyle name="20% - Énfasis5 2 2 4 2 2 2 2 2 2 2 2" xfId="61801" xr:uid="{57A43F98-5A1E-4B8F-AB2E-573016A868A6}"/>
    <cellStyle name="20% - Énfasis5 2 2 4 2 2 2 2 2 2 3" xfId="46359" xr:uid="{39F3DCD3-B4CE-4497-BCA4-59FFBF3A4C28}"/>
    <cellStyle name="20% - Énfasis5 2 2 4 2 2 2 2 2 3" xfId="23196" xr:uid="{892FC857-CFC3-4CD9-AF69-CF803CA27CCC}"/>
    <cellStyle name="20% - Énfasis5 2 2 4 2 2 2 2 2 3 2" xfId="54080" xr:uid="{2ACC774B-37CE-4909-8BEA-3552440EE8DE}"/>
    <cellStyle name="20% - Énfasis5 2 2 4 2 2 2 2 2 4" xfId="38638" xr:uid="{109ADCAA-7DB0-47B3-A23F-D4A2811F1FE7}"/>
    <cellStyle name="20% - Énfasis5 2 2 4 2 2 2 2 3" xfId="11615" xr:uid="{C5DE4A03-C6D7-4EDA-A5FF-7DE9974721A4}"/>
    <cellStyle name="20% - Énfasis5 2 2 4 2 2 2 2 3 2" xfId="27057" xr:uid="{1E27746D-4D25-47BC-BC7B-19A7B979D96F}"/>
    <cellStyle name="20% - Énfasis5 2 2 4 2 2 2 2 3 2 2" xfId="57941" xr:uid="{B3D5ABFE-6661-421C-819F-133920EAB4CF}"/>
    <cellStyle name="20% - Énfasis5 2 2 4 2 2 2 2 3 3" xfId="42499" xr:uid="{18F2E129-6981-49B4-BDA3-AB9E3D9218F1}"/>
    <cellStyle name="20% - Énfasis5 2 2 4 2 2 2 2 4" xfId="19336" xr:uid="{DE6D5D2B-BEC3-4CBC-9816-8B994307689E}"/>
    <cellStyle name="20% - Énfasis5 2 2 4 2 2 2 2 4 2" xfId="50220" xr:uid="{3AE1F7B6-B499-4048-A95F-D8D2E44A377F}"/>
    <cellStyle name="20% - Énfasis5 2 2 4 2 2 2 2 5" xfId="34778" xr:uid="{CFA3282E-3B18-499A-B892-AB0084717A0E}"/>
    <cellStyle name="20% - Énfasis5 2 2 4 2 2 2 3" xfId="5824" xr:uid="{CE539DA5-4101-45A9-8E7E-564953A45501}"/>
    <cellStyle name="20% - Énfasis5 2 2 4 2 2 2 3 2" xfId="13545" xr:uid="{CB9FD282-BB80-4BB1-9BB7-D30D5AD05F53}"/>
    <cellStyle name="20% - Énfasis5 2 2 4 2 2 2 3 2 2" xfId="28987" xr:uid="{4612EE7A-BEFE-42C2-B02C-42F181D5D121}"/>
    <cellStyle name="20% - Énfasis5 2 2 4 2 2 2 3 2 2 2" xfId="59871" xr:uid="{C7F193BB-225C-464A-A4F2-BCB75666D895}"/>
    <cellStyle name="20% - Énfasis5 2 2 4 2 2 2 3 2 3" xfId="44429" xr:uid="{26437120-F076-4BF6-8E2C-EBE8C8BC7AEF}"/>
    <cellStyle name="20% - Énfasis5 2 2 4 2 2 2 3 3" xfId="21266" xr:uid="{D333E4B7-FC01-417B-B4BA-5FA41C91C659}"/>
    <cellStyle name="20% - Énfasis5 2 2 4 2 2 2 3 3 2" xfId="52150" xr:uid="{3ABADDDF-4C8B-4773-86D0-BEABD99F52F0}"/>
    <cellStyle name="20% - Énfasis5 2 2 4 2 2 2 3 4" xfId="36708" xr:uid="{3D2100C1-A6DD-4518-AA9C-5E0B92CF72D2}"/>
    <cellStyle name="20% - Énfasis5 2 2 4 2 2 2 4" xfId="9685" xr:uid="{A4B3AA6C-BD3E-471B-8A72-4EEC7CBA1CD8}"/>
    <cellStyle name="20% - Énfasis5 2 2 4 2 2 2 4 2" xfId="25127" xr:uid="{8F393CBC-17F7-4E5A-9B42-5975F466C818}"/>
    <cellStyle name="20% - Énfasis5 2 2 4 2 2 2 4 2 2" xfId="56011" xr:uid="{5149ABCA-3CB5-4854-8880-E08C6881FDBC}"/>
    <cellStyle name="20% - Énfasis5 2 2 4 2 2 2 4 3" xfId="40569" xr:uid="{6031828B-3129-44AF-BCCD-6E7316800F50}"/>
    <cellStyle name="20% - Énfasis5 2 2 4 2 2 2 5" xfId="17406" xr:uid="{06D678B1-808A-4D83-AF2B-9C2A3DD5B0FE}"/>
    <cellStyle name="20% - Énfasis5 2 2 4 2 2 2 5 2" xfId="48290" xr:uid="{70EF8E89-5DDD-4EBA-825B-0A0C64C031F2}"/>
    <cellStyle name="20% - Énfasis5 2 2 4 2 2 2 6" xfId="32848" xr:uid="{0E48989C-E7A9-4774-A94C-15227C601179}"/>
    <cellStyle name="20% - Énfasis5 2 2 4 2 2 3" xfId="2929" xr:uid="{90F6A3B1-525F-4F08-9DC0-4C1B718D6DB6}"/>
    <cellStyle name="20% - Énfasis5 2 2 4 2 2 3 2" xfId="6789" xr:uid="{52D5534D-6E3A-4363-86B6-9105F81324E9}"/>
    <cellStyle name="20% - Énfasis5 2 2 4 2 2 3 2 2" xfId="14510" xr:uid="{F02BB190-3868-4123-B175-6D02722CDBEB}"/>
    <cellStyle name="20% - Énfasis5 2 2 4 2 2 3 2 2 2" xfId="29952" xr:uid="{B90008CA-AE7F-4974-8F82-B4786B2ABF94}"/>
    <cellStyle name="20% - Énfasis5 2 2 4 2 2 3 2 2 2 2" xfId="60836" xr:uid="{9AA2758E-0358-4A4C-8DDC-B230C7C50842}"/>
    <cellStyle name="20% - Énfasis5 2 2 4 2 2 3 2 2 3" xfId="45394" xr:uid="{09E437CE-B434-42BA-9729-E7E51F199351}"/>
    <cellStyle name="20% - Énfasis5 2 2 4 2 2 3 2 3" xfId="22231" xr:uid="{E998D879-A5F2-4C38-AF80-4C9076FA7912}"/>
    <cellStyle name="20% - Énfasis5 2 2 4 2 2 3 2 3 2" xfId="53115" xr:uid="{F2296199-17D9-4CE4-847F-AFE77F1C0E87}"/>
    <cellStyle name="20% - Énfasis5 2 2 4 2 2 3 2 4" xfId="37673" xr:uid="{6FCB58E2-B143-49B7-9E3E-91AD424A53CC}"/>
    <cellStyle name="20% - Énfasis5 2 2 4 2 2 3 3" xfId="10650" xr:uid="{BD810384-1151-4AAD-A207-8E8DDD44BDCA}"/>
    <cellStyle name="20% - Énfasis5 2 2 4 2 2 3 3 2" xfId="26092" xr:uid="{7F407B82-7352-4B3E-935D-FBB045EBD778}"/>
    <cellStyle name="20% - Énfasis5 2 2 4 2 2 3 3 2 2" xfId="56976" xr:uid="{70FB531C-D6DB-468B-A4AC-A00B19491054}"/>
    <cellStyle name="20% - Énfasis5 2 2 4 2 2 3 3 3" xfId="41534" xr:uid="{6B00134C-9530-459E-AC74-7D3D581E3A4F}"/>
    <cellStyle name="20% - Énfasis5 2 2 4 2 2 3 4" xfId="18371" xr:uid="{51F5674A-3D6B-477B-B71E-5A8A89BDC891}"/>
    <cellStyle name="20% - Énfasis5 2 2 4 2 2 3 4 2" xfId="49255" xr:uid="{B20E4CE5-060C-4C0F-A75E-AA35DD07366F}"/>
    <cellStyle name="20% - Énfasis5 2 2 4 2 2 3 5" xfId="33813" xr:uid="{A4AE4437-8DB6-4B18-B7DD-52AD60596EAA}"/>
    <cellStyle name="20% - Énfasis5 2 2 4 2 2 4" xfId="4859" xr:uid="{024E0C56-E687-4DB3-87A8-19D90112C335}"/>
    <cellStyle name="20% - Énfasis5 2 2 4 2 2 4 2" xfId="12580" xr:uid="{70C45AC7-A8EE-4DCE-A47E-FC0DA1F2953F}"/>
    <cellStyle name="20% - Énfasis5 2 2 4 2 2 4 2 2" xfId="28022" xr:uid="{7139394D-4B2F-47B0-B80B-9396F7E03AA8}"/>
    <cellStyle name="20% - Énfasis5 2 2 4 2 2 4 2 2 2" xfId="58906" xr:uid="{9B73E065-DDDB-4F09-B2C8-CCC5C173116A}"/>
    <cellStyle name="20% - Énfasis5 2 2 4 2 2 4 2 3" xfId="43464" xr:uid="{F70FBF78-51B6-4402-BC01-E69B2DD962AC}"/>
    <cellStyle name="20% - Énfasis5 2 2 4 2 2 4 3" xfId="20301" xr:uid="{BC53B770-7B18-4348-B763-5471E3808914}"/>
    <cellStyle name="20% - Énfasis5 2 2 4 2 2 4 3 2" xfId="51185" xr:uid="{4ADA2290-DE4D-4842-9BD4-18DD69C7FD30}"/>
    <cellStyle name="20% - Énfasis5 2 2 4 2 2 4 4" xfId="35743" xr:uid="{ADFDC60A-3421-48AB-91B7-4ADDA7D8C774}"/>
    <cellStyle name="20% - Énfasis5 2 2 4 2 2 5" xfId="8720" xr:uid="{3194277F-763B-4961-8E1A-B2D4E3B257FB}"/>
    <cellStyle name="20% - Énfasis5 2 2 4 2 2 5 2" xfId="24162" xr:uid="{6FC1AE3A-548A-4038-8E1B-27590A284BC8}"/>
    <cellStyle name="20% - Énfasis5 2 2 4 2 2 5 2 2" xfId="55046" xr:uid="{0DF7E96E-8744-4FAC-9738-F8C5AD1A6266}"/>
    <cellStyle name="20% - Énfasis5 2 2 4 2 2 5 3" xfId="39604" xr:uid="{3B71206F-2DD1-44BF-AD59-5192400C99CD}"/>
    <cellStyle name="20% - Énfasis5 2 2 4 2 2 6" xfId="16441" xr:uid="{E3939A59-A094-424A-A1E2-3E32606EACCD}"/>
    <cellStyle name="20% - Énfasis5 2 2 4 2 2 6 2" xfId="47325" xr:uid="{F1EFB981-0E24-42DE-BB83-E86F3CBA759E}"/>
    <cellStyle name="20% - Énfasis5 2 2 4 2 2 7" xfId="31883" xr:uid="{368E1C89-0174-4C8E-B810-DB8AD487CC3C}"/>
    <cellStyle name="20% - Énfasis5 2 2 4 2 3" xfId="1481" xr:uid="{E3D79FCC-2441-4418-B3C6-AB20F880B0D4}"/>
    <cellStyle name="20% - Énfasis5 2 2 4 2 3 2" xfId="3411" xr:uid="{82CF704E-9838-4EFA-98EB-FD90725EA0DC}"/>
    <cellStyle name="20% - Énfasis5 2 2 4 2 3 2 2" xfId="7271" xr:uid="{89AFCE7B-0ECD-4D6C-8D68-438D6BF69128}"/>
    <cellStyle name="20% - Énfasis5 2 2 4 2 3 2 2 2" xfId="14992" xr:uid="{C1C929B8-8A1A-485E-A4F5-528A18764EF9}"/>
    <cellStyle name="20% - Énfasis5 2 2 4 2 3 2 2 2 2" xfId="30434" xr:uid="{FD14139E-F1AC-443D-BDEE-00785A74CD21}"/>
    <cellStyle name="20% - Énfasis5 2 2 4 2 3 2 2 2 2 2" xfId="61318" xr:uid="{4A22751D-1833-4E6C-96E5-19D8671ACFEC}"/>
    <cellStyle name="20% - Énfasis5 2 2 4 2 3 2 2 2 3" xfId="45876" xr:uid="{0C0326AA-B8A0-4850-BF71-8872BADDE59F}"/>
    <cellStyle name="20% - Énfasis5 2 2 4 2 3 2 2 3" xfId="22713" xr:uid="{52260C1B-478E-4200-BD3F-10B72E7C99E6}"/>
    <cellStyle name="20% - Énfasis5 2 2 4 2 3 2 2 3 2" xfId="53597" xr:uid="{2D12EE7F-597B-4690-BC3E-29F015250D1F}"/>
    <cellStyle name="20% - Énfasis5 2 2 4 2 3 2 2 4" xfId="38155" xr:uid="{9E2473EB-0961-4AC4-BAF3-D1E1E97FC2C6}"/>
    <cellStyle name="20% - Énfasis5 2 2 4 2 3 2 3" xfId="11132" xr:uid="{D90F69ED-6DD5-40EE-A51E-922B3FAE5E89}"/>
    <cellStyle name="20% - Énfasis5 2 2 4 2 3 2 3 2" xfId="26574" xr:uid="{BEC52D01-9364-4DB3-BE11-F924CF710F01}"/>
    <cellStyle name="20% - Énfasis5 2 2 4 2 3 2 3 2 2" xfId="57458" xr:uid="{26D09F5E-402D-4AE6-8009-7F2216B725B5}"/>
    <cellStyle name="20% - Énfasis5 2 2 4 2 3 2 3 3" xfId="42016" xr:uid="{4E74B6FF-0A2F-4709-825A-9644F34ABC55}"/>
    <cellStyle name="20% - Énfasis5 2 2 4 2 3 2 4" xfId="18853" xr:uid="{FF1F5BDD-B47F-440C-8954-47554000AF4E}"/>
    <cellStyle name="20% - Énfasis5 2 2 4 2 3 2 4 2" xfId="49737" xr:uid="{56CEE63F-3CEE-46E1-8B12-782B0CAC7798}"/>
    <cellStyle name="20% - Énfasis5 2 2 4 2 3 2 5" xfId="34295" xr:uid="{ADEF26C5-675F-4ADB-9D4A-2E88D8E2E435}"/>
    <cellStyle name="20% - Énfasis5 2 2 4 2 3 3" xfId="5341" xr:uid="{6718E437-A637-4472-AA52-3E058EC78A9D}"/>
    <cellStyle name="20% - Énfasis5 2 2 4 2 3 3 2" xfId="13062" xr:uid="{60B72FD8-7922-4B8A-B464-BA3A4F68DAA3}"/>
    <cellStyle name="20% - Énfasis5 2 2 4 2 3 3 2 2" xfId="28504" xr:uid="{90FEAE26-20C8-44E0-8915-3D0CA4715891}"/>
    <cellStyle name="20% - Énfasis5 2 2 4 2 3 3 2 2 2" xfId="59388" xr:uid="{9077CC03-13FD-47E1-B3FA-1F1DE3F9F0CB}"/>
    <cellStyle name="20% - Énfasis5 2 2 4 2 3 3 2 3" xfId="43946" xr:uid="{7A0545B7-C60E-4168-B80A-FA9F11644296}"/>
    <cellStyle name="20% - Énfasis5 2 2 4 2 3 3 3" xfId="20783" xr:uid="{3667255B-30CB-4BDC-A36D-458F5650C240}"/>
    <cellStyle name="20% - Énfasis5 2 2 4 2 3 3 3 2" xfId="51667" xr:uid="{B2C83184-2D81-4083-A018-26434F5287A0}"/>
    <cellStyle name="20% - Énfasis5 2 2 4 2 3 3 4" xfId="36225" xr:uid="{FC5D6A50-7E87-471A-B1B5-7A42611D14AA}"/>
    <cellStyle name="20% - Énfasis5 2 2 4 2 3 4" xfId="9202" xr:uid="{8A089A13-4014-4EB1-86F1-23BE2BDAC0CB}"/>
    <cellStyle name="20% - Énfasis5 2 2 4 2 3 4 2" xfId="24644" xr:uid="{6E085491-F76F-4238-B2D2-90FC195C11D9}"/>
    <cellStyle name="20% - Énfasis5 2 2 4 2 3 4 2 2" xfId="55528" xr:uid="{4C738D67-4779-41F8-916D-307C0FC97424}"/>
    <cellStyle name="20% - Énfasis5 2 2 4 2 3 4 3" xfId="40086" xr:uid="{DE0F2685-2F90-43B9-8C4E-9B299C6E33E1}"/>
    <cellStyle name="20% - Énfasis5 2 2 4 2 3 5" xfId="16923" xr:uid="{713FD2A7-6DDF-46C8-AD62-FECC92096D0D}"/>
    <cellStyle name="20% - Énfasis5 2 2 4 2 3 5 2" xfId="47807" xr:uid="{B77B1C99-4F1B-40C7-810C-147442E1C61D}"/>
    <cellStyle name="20% - Énfasis5 2 2 4 2 3 6" xfId="32365" xr:uid="{4AEDEFF8-6B08-4EAC-BDC5-D3B5641B5298}"/>
    <cellStyle name="20% - Énfasis5 2 2 4 2 4" xfId="2446" xr:uid="{AE9693FA-2AFF-4D49-AF2F-43D5ABDAB21F}"/>
    <cellStyle name="20% - Énfasis5 2 2 4 2 4 2" xfId="6306" xr:uid="{BD0E2D35-E3A7-4FD8-9ED4-F15854793F6A}"/>
    <cellStyle name="20% - Énfasis5 2 2 4 2 4 2 2" xfId="14027" xr:uid="{EE77D9EF-C7BA-4F85-8100-1D6E9F2A78C1}"/>
    <cellStyle name="20% - Énfasis5 2 2 4 2 4 2 2 2" xfId="29469" xr:uid="{5E56B666-F1D5-4EE0-9BF0-6F29F9FE081D}"/>
    <cellStyle name="20% - Énfasis5 2 2 4 2 4 2 2 2 2" xfId="60353" xr:uid="{C99CF656-69F8-4D6C-8689-98E8588CD2C5}"/>
    <cellStyle name="20% - Énfasis5 2 2 4 2 4 2 2 3" xfId="44911" xr:uid="{DCFF83D8-2D72-4CBA-BDFD-9EE83C1C3C17}"/>
    <cellStyle name="20% - Énfasis5 2 2 4 2 4 2 3" xfId="21748" xr:uid="{6129988B-6A41-4D69-ACF6-8F23BAAB3A4B}"/>
    <cellStyle name="20% - Énfasis5 2 2 4 2 4 2 3 2" xfId="52632" xr:uid="{3545E7D2-A84D-46BF-A16B-00D2F4E1A6B3}"/>
    <cellStyle name="20% - Énfasis5 2 2 4 2 4 2 4" xfId="37190" xr:uid="{1A3B911B-8D36-4987-AD85-D46AD4EEA7EF}"/>
    <cellStyle name="20% - Énfasis5 2 2 4 2 4 3" xfId="10167" xr:uid="{71B8F48B-C9E8-4873-BCB5-474A9E46EB08}"/>
    <cellStyle name="20% - Énfasis5 2 2 4 2 4 3 2" xfId="25609" xr:uid="{EB3DB45E-FB18-4AB9-B490-3ACDC470A897}"/>
    <cellStyle name="20% - Énfasis5 2 2 4 2 4 3 2 2" xfId="56493" xr:uid="{F84355BB-EB3F-40B1-9E8F-7C14A8A8AF1A}"/>
    <cellStyle name="20% - Énfasis5 2 2 4 2 4 3 3" xfId="41051" xr:uid="{D86D87BB-C216-42B0-AC04-F0F2D3E1A223}"/>
    <cellStyle name="20% - Énfasis5 2 2 4 2 4 4" xfId="17888" xr:uid="{5A2483D9-D537-4847-A3EB-3293898C98BD}"/>
    <cellStyle name="20% - Énfasis5 2 2 4 2 4 4 2" xfId="48772" xr:uid="{05FAC93A-283C-41E5-8898-BD2111169963}"/>
    <cellStyle name="20% - Énfasis5 2 2 4 2 4 5" xfId="33330" xr:uid="{2123E47A-503C-47CF-98EB-34FFFF968A33}"/>
    <cellStyle name="20% - Énfasis5 2 2 4 2 5" xfId="4376" xr:uid="{BABD1F14-4292-4888-9C23-0DBC07DC4E2B}"/>
    <cellStyle name="20% - Énfasis5 2 2 4 2 5 2" xfId="12097" xr:uid="{648B120E-28DD-43FC-A9C3-9F3D8B66FD90}"/>
    <cellStyle name="20% - Énfasis5 2 2 4 2 5 2 2" xfId="27539" xr:uid="{C242D151-DC6E-44DE-ACB5-DB7FCA8BCC95}"/>
    <cellStyle name="20% - Énfasis5 2 2 4 2 5 2 2 2" xfId="58423" xr:uid="{664EE088-1095-4FBC-AF97-90A3DF73ADD4}"/>
    <cellStyle name="20% - Énfasis5 2 2 4 2 5 2 3" xfId="42981" xr:uid="{95BEB083-ADAF-429E-8443-EB1A2921DEF8}"/>
    <cellStyle name="20% - Énfasis5 2 2 4 2 5 3" xfId="19818" xr:uid="{FCEDD26E-9715-482B-8B6E-6ECFF6927649}"/>
    <cellStyle name="20% - Énfasis5 2 2 4 2 5 3 2" xfId="50702" xr:uid="{1F32181C-FE86-44D1-A6E7-6A2F5A921D9C}"/>
    <cellStyle name="20% - Énfasis5 2 2 4 2 5 4" xfId="35260" xr:uid="{67B8D48D-5DAF-4676-BB77-73539D994E66}"/>
    <cellStyle name="20% - Énfasis5 2 2 4 2 6" xfId="8237" xr:uid="{C008810D-9A5B-4782-B33D-A50CC2B698D9}"/>
    <cellStyle name="20% - Énfasis5 2 2 4 2 6 2" xfId="23679" xr:uid="{8523B5C0-826E-42B2-B4F9-DC5E0A45F094}"/>
    <cellStyle name="20% - Énfasis5 2 2 4 2 6 2 2" xfId="54563" xr:uid="{A42D723A-FEA8-43A6-BF74-735751A9348A}"/>
    <cellStyle name="20% - Énfasis5 2 2 4 2 6 3" xfId="39121" xr:uid="{38589114-B771-4F2F-A507-D5E23C2EF645}"/>
    <cellStyle name="20% - Énfasis5 2 2 4 2 7" xfId="15958" xr:uid="{A74230F4-D8EC-4676-84BF-B374C7A8CB8F}"/>
    <cellStyle name="20% - Énfasis5 2 2 4 2 7 2" xfId="46842" xr:uid="{BEB6578B-FD41-44EA-A7D6-8770E42BE0F7}"/>
    <cellStyle name="20% - Énfasis5 2 2 4 2 8" xfId="31400" xr:uid="{E3EBE8CA-03D7-4FED-A2DF-B1182FBF1415}"/>
    <cellStyle name="20% - Énfasis5 2 2 4 3" xfId="758" xr:uid="{930F2000-578F-4BE5-8C76-0266B96C847A}"/>
    <cellStyle name="20% - Énfasis5 2 2 4 3 2" xfId="1723" xr:uid="{E7FE0C7D-27B4-4367-B5A3-2AFD0B9AF24A}"/>
    <cellStyle name="20% - Énfasis5 2 2 4 3 2 2" xfId="3653" xr:uid="{1BFCAF05-B07E-43C9-AC90-91D60B14BE24}"/>
    <cellStyle name="20% - Énfasis5 2 2 4 3 2 2 2" xfId="7513" xr:uid="{166B700D-9336-46E3-B800-649CA05914E6}"/>
    <cellStyle name="20% - Énfasis5 2 2 4 3 2 2 2 2" xfId="15234" xr:uid="{83D8A833-DFDB-44FA-B306-376A41ECE855}"/>
    <cellStyle name="20% - Énfasis5 2 2 4 3 2 2 2 2 2" xfId="30676" xr:uid="{7EBE0B7D-A5E9-4F6B-AFE3-D76DDA774D4F}"/>
    <cellStyle name="20% - Énfasis5 2 2 4 3 2 2 2 2 2 2" xfId="61560" xr:uid="{E67D65C3-7696-427F-91C2-50116F18A9EC}"/>
    <cellStyle name="20% - Énfasis5 2 2 4 3 2 2 2 2 3" xfId="46118" xr:uid="{F34F384E-8D17-4B4E-9A99-4CDF9D7F8D10}"/>
    <cellStyle name="20% - Énfasis5 2 2 4 3 2 2 2 3" xfId="22955" xr:uid="{6074735C-082F-46E8-AD87-D7B011A47074}"/>
    <cellStyle name="20% - Énfasis5 2 2 4 3 2 2 2 3 2" xfId="53839" xr:uid="{9CD8E7EA-67A8-4EC8-8D92-D7BED73B9658}"/>
    <cellStyle name="20% - Énfasis5 2 2 4 3 2 2 2 4" xfId="38397" xr:uid="{561F759E-ABAE-4154-A3B0-A35BAADB955C}"/>
    <cellStyle name="20% - Énfasis5 2 2 4 3 2 2 3" xfId="11374" xr:uid="{E8E9C58E-66EA-47AA-AA16-0C54E26A56E2}"/>
    <cellStyle name="20% - Énfasis5 2 2 4 3 2 2 3 2" xfId="26816" xr:uid="{9A9C85E2-C2B8-4EF1-947C-DEB10F10124B}"/>
    <cellStyle name="20% - Énfasis5 2 2 4 3 2 2 3 2 2" xfId="57700" xr:uid="{8674CF17-41A0-43C1-85AD-CA3420B01581}"/>
    <cellStyle name="20% - Énfasis5 2 2 4 3 2 2 3 3" xfId="42258" xr:uid="{64E788A5-7532-4D99-A18E-81BAA694C1ED}"/>
    <cellStyle name="20% - Énfasis5 2 2 4 3 2 2 4" xfId="19095" xr:uid="{B686C1BD-65B9-4CC0-8BC4-1000B840CBCC}"/>
    <cellStyle name="20% - Énfasis5 2 2 4 3 2 2 4 2" xfId="49979" xr:uid="{47CDE242-7DFB-44D5-9E73-26D441811A5C}"/>
    <cellStyle name="20% - Énfasis5 2 2 4 3 2 2 5" xfId="34537" xr:uid="{9D41DF70-2CE4-407B-9FE1-D287996DE232}"/>
    <cellStyle name="20% - Énfasis5 2 2 4 3 2 3" xfId="5583" xr:uid="{3A82FBDB-9C6D-40A0-A99E-77A1C8D99F01}"/>
    <cellStyle name="20% - Énfasis5 2 2 4 3 2 3 2" xfId="13304" xr:uid="{EF746A19-DF54-46E3-9B94-E41DB9672B55}"/>
    <cellStyle name="20% - Énfasis5 2 2 4 3 2 3 2 2" xfId="28746" xr:uid="{6702ED51-5608-4C2B-950D-90009A65BD34}"/>
    <cellStyle name="20% - Énfasis5 2 2 4 3 2 3 2 2 2" xfId="59630" xr:uid="{D8CB6459-7726-48CC-A5BF-59FCFD3D9E05}"/>
    <cellStyle name="20% - Énfasis5 2 2 4 3 2 3 2 3" xfId="44188" xr:uid="{7B14DFF8-ABFE-4050-8496-33AB628566D6}"/>
    <cellStyle name="20% - Énfasis5 2 2 4 3 2 3 3" xfId="21025" xr:uid="{26E8BBE1-829E-4070-8F06-618F27AC5094}"/>
    <cellStyle name="20% - Énfasis5 2 2 4 3 2 3 3 2" xfId="51909" xr:uid="{53141814-980F-4DD0-8ABF-8D1E7FF4F04C}"/>
    <cellStyle name="20% - Énfasis5 2 2 4 3 2 3 4" xfId="36467" xr:uid="{1C777625-571A-466D-B9F9-1B6F7C7729F6}"/>
    <cellStyle name="20% - Énfasis5 2 2 4 3 2 4" xfId="9444" xr:uid="{CF45AB9B-7E76-4528-88EA-F4C022CCD5D5}"/>
    <cellStyle name="20% - Énfasis5 2 2 4 3 2 4 2" xfId="24886" xr:uid="{4094D778-F836-4ABD-95BF-0FE4CAECAA5A}"/>
    <cellStyle name="20% - Énfasis5 2 2 4 3 2 4 2 2" xfId="55770" xr:uid="{FA6038D1-79DF-4295-A96F-711F88F82452}"/>
    <cellStyle name="20% - Énfasis5 2 2 4 3 2 4 3" xfId="40328" xr:uid="{FC3799DA-67B6-4053-9CE4-3F188874DF39}"/>
    <cellStyle name="20% - Énfasis5 2 2 4 3 2 5" xfId="17165" xr:uid="{5B20B1E4-EB0C-48D0-A292-ACC519AB5BB0}"/>
    <cellStyle name="20% - Énfasis5 2 2 4 3 2 5 2" xfId="48049" xr:uid="{E172FAD1-04B2-4079-A61A-E9074677DC95}"/>
    <cellStyle name="20% - Énfasis5 2 2 4 3 2 6" xfId="32607" xr:uid="{70D91C18-BC85-4439-85C1-A1CDF35AA864}"/>
    <cellStyle name="20% - Énfasis5 2 2 4 3 3" xfId="2688" xr:uid="{649344EF-FF4A-4E45-B033-3C91434165FA}"/>
    <cellStyle name="20% - Énfasis5 2 2 4 3 3 2" xfId="6548" xr:uid="{1F9204E5-1949-477A-98A4-7683C4E19010}"/>
    <cellStyle name="20% - Énfasis5 2 2 4 3 3 2 2" xfId="14269" xr:uid="{1B614A58-C037-4AEF-B26D-CAD9CA7354E4}"/>
    <cellStyle name="20% - Énfasis5 2 2 4 3 3 2 2 2" xfId="29711" xr:uid="{5D154B1C-66DD-417E-9706-FA5B388D573E}"/>
    <cellStyle name="20% - Énfasis5 2 2 4 3 3 2 2 2 2" xfId="60595" xr:uid="{AADDB991-F0B6-429F-9A68-FD8CC725F761}"/>
    <cellStyle name="20% - Énfasis5 2 2 4 3 3 2 2 3" xfId="45153" xr:uid="{5B79C690-B48B-461D-B0BC-957232E8171C}"/>
    <cellStyle name="20% - Énfasis5 2 2 4 3 3 2 3" xfId="21990" xr:uid="{0BFEE30B-BD18-4F7F-8CA0-187A4ECB5EC0}"/>
    <cellStyle name="20% - Énfasis5 2 2 4 3 3 2 3 2" xfId="52874" xr:uid="{F181C6D8-0054-4543-8DE3-307C5DD36B65}"/>
    <cellStyle name="20% - Énfasis5 2 2 4 3 3 2 4" xfId="37432" xr:uid="{1DC46A82-A21E-452A-9210-0E4BF65012DD}"/>
    <cellStyle name="20% - Énfasis5 2 2 4 3 3 3" xfId="10409" xr:uid="{F6B8276A-B2B2-48E4-9CB0-68AF294773FE}"/>
    <cellStyle name="20% - Énfasis5 2 2 4 3 3 3 2" xfId="25851" xr:uid="{0D47C35D-1456-47DB-90EC-2955F185A980}"/>
    <cellStyle name="20% - Énfasis5 2 2 4 3 3 3 2 2" xfId="56735" xr:uid="{198C7D51-590E-47F7-86CC-F0F0419B34AC}"/>
    <cellStyle name="20% - Énfasis5 2 2 4 3 3 3 3" xfId="41293" xr:uid="{CAC2F63A-A681-464F-8F6D-17B20F700800}"/>
    <cellStyle name="20% - Énfasis5 2 2 4 3 3 4" xfId="18130" xr:uid="{EE1B09C4-2DF7-4B3E-8B39-82B64B419E7A}"/>
    <cellStyle name="20% - Énfasis5 2 2 4 3 3 4 2" xfId="49014" xr:uid="{57FA0EB1-01DB-4051-A5CB-289EA78FA501}"/>
    <cellStyle name="20% - Énfasis5 2 2 4 3 3 5" xfId="33572" xr:uid="{92C7AF65-AF73-49F0-8465-0A71048C7D6B}"/>
    <cellStyle name="20% - Énfasis5 2 2 4 3 4" xfId="4618" xr:uid="{3343ACA5-9602-4317-8E83-943AF15CD6D0}"/>
    <cellStyle name="20% - Énfasis5 2 2 4 3 4 2" xfId="12339" xr:uid="{B6F1010C-1C8B-4D6F-962E-E2538D4A0740}"/>
    <cellStyle name="20% - Énfasis5 2 2 4 3 4 2 2" xfId="27781" xr:uid="{E2C6649E-B87B-4A40-B79B-18FAD1AD59CB}"/>
    <cellStyle name="20% - Énfasis5 2 2 4 3 4 2 2 2" xfId="58665" xr:uid="{2279DC52-1CFD-4E4D-B137-9B4173E06602}"/>
    <cellStyle name="20% - Énfasis5 2 2 4 3 4 2 3" xfId="43223" xr:uid="{EBCDF950-BE8B-4E15-9AAC-F5A51529DDDF}"/>
    <cellStyle name="20% - Énfasis5 2 2 4 3 4 3" xfId="20060" xr:uid="{5127A777-4ECD-49D3-91F0-D2DA008DEEBB}"/>
    <cellStyle name="20% - Énfasis5 2 2 4 3 4 3 2" xfId="50944" xr:uid="{BC3FE009-DAE6-461B-AD86-7265E710FDC4}"/>
    <cellStyle name="20% - Énfasis5 2 2 4 3 4 4" xfId="35502" xr:uid="{C56875FA-15C0-4066-8861-83F7236ACC4B}"/>
    <cellStyle name="20% - Énfasis5 2 2 4 3 5" xfId="8479" xr:uid="{F76EDF1F-EC9D-48D8-81F3-D3BCA93A1AD6}"/>
    <cellStyle name="20% - Énfasis5 2 2 4 3 5 2" xfId="23921" xr:uid="{C2C72863-CEC7-4EB6-AE5E-5AFF0512E9CC}"/>
    <cellStyle name="20% - Énfasis5 2 2 4 3 5 2 2" xfId="54805" xr:uid="{3D932437-9FC0-4821-B5F8-0330D89A0ACC}"/>
    <cellStyle name="20% - Énfasis5 2 2 4 3 5 3" xfId="39363" xr:uid="{37C942C2-79C3-459A-92CC-28EF61F66574}"/>
    <cellStyle name="20% - Énfasis5 2 2 4 3 6" xfId="16200" xr:uid="{C65B76F5-6908-4558-8889-E8FF093310F9}"/>
    <cellStyle name="20% - Énfasis5 2 2 4 3 6 2" xfId="47084" xr:uid="{889D09AF-326D-4BA7-BEC6-4D9710DDAF32}"/>
    <cellStyle name="20% - Énfasis5 2 2 4 3 7" xfId="31642" xr:uid="{1E633A63-63E2-4B94-8CE6-FE713EC870F6}"/>
    <cellStyle name="20% - Énfasis5 2 2 4 4" xfId="1240" xr:uid="{DFE47184-E622-428D-BA73-9BE51DC57E50}"/>
    <cellStyle name="20% - Énfasis5 2 2 4 4 2" xfId="3170" xr:uid="{E70AD63F-B536-46CC-81B3-F2A30C90C6C0}"/>
    <cellStyle name="20% - Énfasis5 2 2 4 4 2 2" xfId="7030" xr:uid="{3B21C135-3322-4353-95B2-FE45AFB59FA1}"/>
    <cellStyle name="20% - Énfasis5 2 2 4 4 2 2 2" xfId="14751" xr:uid="{627846D7-3A8E-45FB-830C-AA231D52C3B9}"/>
    <cellStyle name="20% - Énfasis5 2 2 4 4 2 2 2 2" xfId="30193" xr:uid="{93651DF1-1126-40C6-B78C-3A969B7A63B6}"/>
    <cellStyle name="20% - Énfasis5 2 2 4 4 2 2 2 2 2" xfId="61077" xr:uid="{EE732B72-2C5B-461F-A1C0-9E63DE0AC680}"/>
    <cellStyle name="20% - Énfasis5 2 2 4 4 2 2 2 3" xfId="45635" xr:uid="{5103749C-D4DF-41C6-A4BF-4397E58B050A}"/>
    <cellStyle name="20% - Énfasis5 2 2 4 4 2 2 3" xfId="22472" xr:uid="{3424F280-B68C-4B24-BFA8-BA2AAB8B5D21}"/>
    <cellStyle name="20% - Énfasis5 2 2 4 4 2 2 3 2" xfId="53356" xr:uid="{326A7CC7-77E6-4845-8106-0C8E9DA38B00}"/>
    <cellStyle name="20% - Énfasis5 2 2 4 4 2 2 4" xfId="37914" xr:uid="{4D3F9272-9BFE-4EF4-938A-DC0677FE7E07}"/>
    <cellStyle name="20% - Énfasis5 2 2 4 4 2 3" xfId="10891" xr:uid="{B791C6D8-05BB-4318-9B48-A305136BAE58}"/>
    <cellStyle name="20% - Énfasis5 2 2 4 4 2 3 2" xfId="26333" xr:uid="{7DFCE5E4-4A67-4353-A9F7-4BD56BC000B1}"/>
    <cellStyle name="20% - Énfasis5 2 2 4 4 2 3 2 2" xfId="57217" xr:uid="{B1439E91-72E7-4423-AF2D-2E1E86551332}"/>
    <cellStyle name="20% - Énfasis5 2 2 4 4 2 3 3" xfId="41775" xr:uid="{9095FE1B-65FE-402E-9728-447A25CCC8F9}"/>
    <cellStyle name="20% - Énfasis5 2 2 4 4 2 4" xfId="18612" xr:uid="{2661857F-5B80-4B98-A103-0567F36FBE85}"/>
    <cellStyle name="20% - Énfasis5 2 2 4 4 2 4 2" xfId="49496" xr:uid="{DD12D095-6705-4FBA-AA72-8BCDAA804882}"/>
    <cellStyle name="20% - Énfasis5 2 2 4 4 2 5" xfId="34054" xr:uid="{5C82E590-A5D0-4DD4-A0F3-06D0B7F7B5BA}"/>
    <cellStyle name="20% - Énfasis5 2 2 4 4 3" xfId="5100" xr:uid="{1EAA0449-D5BF-414D-82CA-10102740564D}"/>
    <cellStyle name="20% - Énfasis5 2 2 4 4 3 2" xfId="12821" xr:uid="{2ACBDDA6-C609-464A-A6D2-36D0801F0C84}"/>
    <cellStyle name="20% - Énfasis5 2 2 4 4 3 2 2" xfId="28263" xr:uid="{ABD7F944-BA51-4FF2-89DF-969C931A7A37}"/>
    <cellStyle name="20% - Énfasis5 2 2 4 4 3 2 2 2" xfId="59147" xr:uid="{61077465-049C-4DAE-BCCA-290473C0305E}"/>
    <cellStyle name="20% - Énfasis5 2 2 4 4 3 2 3" xfId="43705" xr:uid="{F2CA62D7-FCF9-4A39-91C4-BFD80A8E65F2}"/>
    <cellStyle name="20% - Énfasis5 2 2 4 4 3 3" xfId="20542" xr:uid="{FB841209-F0F7-4C3E-9AD2-43AC71A95A86}"/>
    <cellStyle name="20% - Énfasis5 2 2 4 4 3 3 2" xfId="51426" xr:uid="{95BEDE02-2BC0-41E2-8FD3-D6A94F84286D}"/>
    <cellStyle name="20% - Énfasis5 2 2 4 4 3 4" xfId="35984" xr:uid="{2366D284-2B0F-49E2-8FF3-DCA69976E8EB}"/>
    <cellStyle name="20% - Énfasis5 2 2 4 4 4" xfId="8961" xr:uid="{B8FE040E-D3C0-4200-88B1-F533620B68AA}"/>
    <cellStyle name="20% - Énfasis5 2 2 4 4 4 2" xfId="24403" xr:uid="{BBE0E42A-B5F3-4D14-A07B-7720059104FF}"/>
    <cellStyle name="20% - Énfasis5 2 2 4 4 4 2 2" xfId="55287" xr:uid="{82B87D71-FEB2-40C5-B56A-9D7C52D56140}"/>
    <cellStyle name="20% - Énfasis5 2 2 4 4 4 3" xfId="39845" xr:uid="{4C2F0E23-6234-4035-8586-2CF906AB5A75}"/>
    <cellStyle name="20% - Énfasis5 2 2 4 4 5" xfId="16682" xr:uid="{9D0CCD4A-0EDB-4850-9085-16763CA54CEC}"/>
    <cellStyle name="20% - Énfasis5 2 2 4 4 5 2" xfId="47566" xr:uid="{28F17B45-352A-4429-8466-3613BAA6FCBE}"/>
    <cellStyle name="20% - Énfasis5 2 2 4 4 6" xfId="32124" xr:uid="{A0BFD3CA-2C3D-4BA9-905E-21C0CE55B345}"/>
    <cellStyle name="20% - Énfasis5 2 2 4 5" xfId="2205" xr:uid="{E06D978A-9DDB-4146-87AB-AEE38B4FFA4A}"/>
    <cellStyle name="20% - Énfasis5 2 2 4 5 2" xfId="6065" xr:uid="{F4117D8B-E514-4094-B783-C52341E87601}"/>
    <cellStyle name="20% - Énfasis5 2 2 4 5 2 2" xfId="13786" xr:uid="{1AA236FB-4B1F-4933-8CD8-2949D93281DD}"/>
    <cellStyle name="20% - Énfasis5 2 2 4 5 2 2 2" xfId="29228" xr:uid="{EA22C9C0-E505-4377-9371-8A65325BF247}"/>
    <cellStyle name="20% - Énfasis5 2 2 4 5 2 2 2 2" xfId="60112" xr:uid="{83E1217D-39CF-42AB-AD46-B935F20204CD}"/>
    <cellStyle name="20% - Énfasis5 2 2 4 5 2 2 3" xfId="44670" xr:uid="{B61DAF86-8781-411A-A1C3-3B9569499303}"/>
    <cellStyle name="20% - Énfasis5 2 2 4 5 2 3" xfId="21507" xr:uid="{DD379CE1-8494-4A77-B349-A9CF5AF9BC2B}"/>
    <cellStyle name="20% - Énfasis5 2 2 4 5 2 3 2" xfId="52391" xr:uid="{CADC16BB-B232-4FB9-AE24-71813C9C5C78}"/>
    <cellStyle name="20% - Énfasis5 2 2 4 5 2 4" xfId="36949" xr:uid="{552EFEB1-5B7F-4FF2-8CB4-AEC606F9D1D7}"/>
    <cellStyle name="20% - Énfasis5 2 2 4 5 3" xfId="9926" xr:uid="{C6A4EC95-E470-43E9-97D0-5BC791B46719}"/>
    <cellStyle name="20% - Énfasis5 2 2 4 5 3 2" xfId="25368" xr:uid="{B2ADD848-3F22-42B9-964C-177382DB2E83}"/>
    <cellStyle name="20% - Énfasis5 2 2 4 5 3 2 2" xfId="56252" xr:uid="{46D082BF-A152-4D01-9F99-977C3E3EDD2C}"/>
    <cellStyle name="20% - Énfasis5 2 2 4 5 3 3" xfId="40810" xr:uid="{4AB4BEE0-A0E6-4ECA-A721-49AC88FAD4E5}"/>
    <cellStyle name="20% - Énfasis5 2 2 4 5 4" xfId="17647" xr:uid="{F058A18B-B126-4089-8D8A-66A5E236866D}"/>
    <cellStyle name="20% - Énfasis5 2 2 4 5 4 2" xfId="48531" xr:uid="{AEBA65C0-E5E0-45FA-AF4C-30C60777B50F}"/>
    <cellStyle name="20% - Énfasis5 2 2 4 5 5" xfId="33089" xr:uid="{560EF9AC-3436-4DAE-9691-FA89C1971F5B}"/>
    <cellStyle name="20% - Énfasis5 2 2 4 6" xfId="4135" xr:uid="{791711BA-C410-4557-AE20-87A3463C317E}"/>
    <cellStyle name="20% - Énfasis5 2 2 4 6 2" xfId="11856" xr:uid="{80295B7B-DB06-49FD-A7CD-95EB7839E85C}"/>
    <cellStyle name="20% - Énfasis5 2 2 4 6 2 2" xfId="27298" xr:uid="{A18BB827-32C6-45A6-8817-A5BB5720E6C6}"/>
    <cellStyle name="20% - Énfasis5 2 2 4 6 2 2 2" xfId="58182" xr:uid="{BCE218E4-95A7-4D5A-86F6-ED70550142A9}"/>
    <cellStyle name="20% - Énfasis5 2 2 4 6 2 3" xfId="42740" xr:uid="{7165BE09-B99B-43F0-BE82-E8655DCE458C}"/>
    <cellStyle name="20% - Énfasis5 2 2 4 6 3" xfId="19577" xr:uid="{4B9739A2-3883-4C38-A0FD-4B8EAAAA9F70}"/>
    <cellStyle name="20% - Énfasis5 2 2 4 6 3 2" xfId="50461" xr:uid="{173C7A8E-0CA6-4620-B6B1-A1173C1D0B6A}"/>
    <cellStyle name="20% - Énfasis5 2 2 4 6 4" xfId="35019" xr:uid="{CAF07E42-57CD-48EC-BEAF-E414EB7A62A6}"/>
    <cellStyle name="20% - Énfasis5 2 2 4 7" xfId="7996" xr:uid="{E69726EF-EA79-4D57-97F8-2C9BB9BBB821}"/>
    <cellStyle name="20% - Énfasis5 2 2 4 7 2" xfId="23438" xr:uid="{26C2E58A-789E-468D-9983-4B16CFAB89FB}"/>
    <cellStyle name="20% - Énfasis5 2 2 4 7 2 2" xfId="54322" xr:uid="{0ABB3863-8465-40AD-B367-F6A667537738}"/>
    <cellStyle name="20% - Énfasis5 2 2 4 7 3" xfId="38880" xr:uid="{1A91007E-1AF4-4887-882D-70CA88C542AB}"/>
    <cellStyle name="20% - Énfasis5 2 2 4 8" xfId="15717" xr:uid="{C9C09FDD-8D97-414C-BD69-9459878A6A52}"/>
    <cellStyle name="20% - Énfasis5 2 2 4 8 2" xfId="46601" xr:uid="{BA57BE66-7F15-4588-B7CB-94B597003B89}"/>
    <cellStyle name="20% - Énfasis5 2 2 4 9" xfId="31159" xr:uid="{06E6D493-4D6E-4772-96A9-E12869CE027B}"/>
    <cellStyle name="20% - Énfasis5 2 2 5" xfId="396" xr:uid="{B893EF37-E695-4C63-8F4B-0D6FBB582CFE}"/>
    <cellStyle name="20% - Énfasis5 2 2 5 2" xfId="880" xr:uid="{55B8722F-CCE1-4BD6-A7ED-2815B20D2DDC}"/>
    <cellStyle name="20% - Énfasis5 2 2 5 2 2" xfId="1845" xr:uid="{739E10EC-0906-4FDD-9E5E-84787CE02DDC}"/>
    <cellStyle name="20% - Énfasis5 2 2 5 2 2 2" xfId="3775" xr:uid="{D3B110A3-5D67-40C0-8A11-451ED87CF6C7}"/>
    <cellStyle name="20% - Énfasis5 2 2 5 2 2 2 2" xfId="7635" xr:uid="{B120F042-985B-4F34-8DD8-F42CFDE6F86B}"/>
    <cellStyle name="20% - Énfasis5 2 2 5 2 2 2 2 2" xfId="15356" xr:uid="{2B68D636-853D-461B-9AA3-87E369933FB8}"/>
    <cellStyle name="20% - Énfasis5 2 2 5 2 2 2 2 2 2" xfId="30798" xr:uid="{E4DCC06C-7E90-42D6-8470-D47780F8C3C6}"/>
    <cellStyle name="20% - Énfasis5 2 2 5 2 2 2 2 2 2 2" xfId="61682" xr:uid="{E5F1434E-340A-4DAC-A53B-9DC6BF38D224}"/>
    <cellStyle name="20% - Énfasis5 2 2 5 2 2 2 2 2 3" xfId="46240" xr:uid="{3C764E25-AA5D-4BA9-BC28-9C80E3D6D6F6}"/>
    <cellStyle name="20% - Énfasis5 2 2 5 2 2 2 2 3" xfId="23077" xr:uid="{D28B1892-C3D3-452E-B026-55300EBB4E8E}"/>
    <cellStyle name="20% - Énfasis5 2 2 5 2 2 2 2 3 2" xfId="53961" xr:uid="{01523010-CB50-4C3D-8EFC-DAA889DB7EBE}"/>
    <cellStyle name="20% - Énfasis5 2 2 5 2 2 2 2 4" xfId="38519" xr:uid="{42692AB0-007D-4134-8ACD-BC13F4712A89}"/>
    <cellStyle name="20% - Énfasis5 2 2 5 2 2 2 3" xfId="11496" xr:uid="{005E3C9F-CC08-46B1-BCA4-6BEC0B0830C3}"/>
    <cellStyle name="20% - Énfasis5 2 2 5 2 2 2 3 2" xfId="26938" xr:uid="{34662D42-40E2-4EB9-9317-96A678F85FD8}"/>
    <cellStyle name="20% - Énfasis5 2 2 5 2 2 2 3 2 2" xfId="57822" xr:uid="{061DB33A-67CE-4D82-A44A-26FFD7E54566}"/>
    <cellStyle name="20% - Énfasis5 2 2 5 2 2 2 3 3" xfId="42380" xr:uid="{D3CB0A12-36FF-4AC7-A1E7-C257D513D047}"/>
    <cellStyle name="20% - Énfasis5 2 2 5 2 2 2 4" xfId="19217" xr:uid="{2522BBAE-B96F-4CFF-BC68-C2246D2978A5}"/>
    <cellStyle name="20% - Énfasis5 2 2 5 2 2 2 4 2" xfId="50101" xr:uid="{D07B07BA-9213-4549-8BFC-4E773ED1EF1C}"/>
    <cellStyle name="20% - Énfasis5 2 2 5 2 2 2 5" xfId="34659" xr:uid="{CBD6676D-3F2D-4BCB-9370-7CEEFE75C15C}"/>
    <cellStyle name="20% - Énfasis5 2 2 5 2 2 3" xfId="5705" xr:uid="{69898895-6B21-419A-82E5-7BB8DD206002}"/>
    <cellStyle name="20% - Énfasis5 2 2 5 2 2 3 2" xfId="13426" xr:uid="{100BCE6A-1019-455D-858D-31C948CD4E01}"/>
    <cellStyle name="20% - Énfasis5 2 2 5 2 2 3 2 2" xfId="28868" xr:uid="{459E2B78-C86F-427F-A83B-390393BAD755}"/>
    <cellStyle name="20% - Énfasis5 2 2 5 2 2 3 2 2 2" xfId="59752" xr:uid="{189C853D-1132-42B9-8A1F-3D76D255D374}"/>
    <cellStyle name="20% - Énfasis5 2 2 5 2 2 3 2 3" xfId="44310" xr:uid="{51C62D91-5FF5-41EF-A0F1-171F5D0B1C4C}"/>
    <cellStyle name="20% - Énfasis5 2 2 5 2 2 3 3" xfId="21147" xr:uid="{AC4C63F5-D036-402C-915E-5F7127080513}"/>
    <cellStyle name="20% - Énfasis5 2 2 5 2 2 3 3 2" xfId="52031" xr:uid="{8DC1EFB0-AFB9-4985-9F8E-134B33B8A6CA}"/>
    <cellStyle name="20% - Énfasis5 2 2 5 2 2 3 4" xfId="36589" xr:uid="{5FB1692C-D466-4D83-B4AE-55B3DAD17FE7}"/>
    <cellStyle name="20% - Énfasis5 2 2 5 2 2 4" xfId="9566" xr:uid="{4B6D5508-911E-4719-B1E0-97F77F0B6E7A}"/>
    <cellStyle name="20% - Énfasis5 2 2 5 2 2 4 2" xfId="25008" xr:uid="{5E7B1215-6193-4054-A5F3-8B3BB5664B6A}"/>
    <cellStyle name="20% - Énfasis5 2 2 5 2 2 4 2 2" xfId="55892" xr:uid="{1D43249A-5BC9-4AB6-8A0B-F49A28B02872}"/>
    <cellStyle name="20% - Énfasis5 2 2 5 2 2 4 3" xfId="40450" xr:uid="{34EDAF02-4333-42A6-8782-C1526E039BBA}"/>
    <cellStyle name="20% - Énfasis5 2 2 5 2 2 5" xfId="17287" xr:uid="{D1473245-94D2-44D0-B229-A05E50353D16}"/>
    <cellStyle name="20% - Énfasis5 2 2 5 2 2 5 2" xfId="48171" xr:uid="{E16F184A-E838-417A-83F2-A79918ACEDE6}"/>
    <cellStyle name="20% - Énfasis5 2 2 5 2 2 6" xfId="32729" xr:uid="{21207A53-BA66-4D61-B74E-A8D1ABED148B}"/>
    <cellStyle name="20% - Énfasis5 2 2 5 2 3" xfId="2810" xr:uid="{CDE82CBB-87E0-4A99-A2B1-B5A1CBD1F595}"/>
    <cellStyle name="20% - Énfasis5 2 2 5 2 3 2" xfId="6670" xr:uid="{72361F90-5658-4D4A-8861-264F7413B686}"/>
    <cellStyle name="20% - Énfasis5 2 2 5 2 3 2 2" xfId="14391" xr:uid="{30D4E7EC-365D-4781-8AFC-098963AF660D}"/>
    <cellStyle name="20% - Énfasis5 2 2 5 2 3 2 2 2" xfId="29833" xr:uid="{6273B578-3BE3-4E1B-9680-C5FDA066F111}"/>
    <cellStyle name="20% - Énfasis5 2 2 5 2 3 2 2 2 2" xfId="60717" xr:uid="{872ED0FC-FC07-4399-AC15-5801910A5C57}"/>
    <cellStyle name="20% - Énfasis5 2 2 5 2 3 2 2 3" xfId="45275" xr:uid="{D497579E-D814-4F6B-8896-26940B67DF26}"/>
    <cellStyle name="20% - Énfasis5 2 2 5 2 3 2 3" xfId="22112" xr:uid="{86218AA7-E5DC-4613-A22C-DC423D18D655}"/>
    <cellStyle name="20% - Énfasis5 2 2 5 2 3 2 3 2" xfId="52996" xr:uid="{8274070B-8360-463B-8404-65E180936C5F}"/>
    <cellStyle name="20% - Énfasis5 2 2 5 2 3 2 4" xfId="37554" xr:uid="{2543C1E5-F23B-4FA2-8B5A-B75C81884CC0}"/>
    <cellStyle name="20% - Énfasis5 2 2 5 2 3 3" xfId="10531" xr:uid="{0534FB8A-CE18-4080-AF92-3ED3B6ED1072}"/>
    <cellStyle name="20% - Énfasis5 2 2 5 2 3 3 2" xfId="25973" xr:uid="{578C412B-0AA1-406C-9E75-EAE85638B397}"/>
    <cellStyle name="20% - Énfasis5 2 2 5 2 3 3 2 2" xfId="56857" xr:uid="{28F7DCF4-7A46-48E2-9E84-42F172F00AAC}"/>
    <cellStyle name="20% - Énfasis5 2 2 5 2 3 3 3" xfId="41415" xr:uid="{85A1DDC8-51E1-40A1-9940-CE02A56F395B}"/>
    <cellStyle name="20% - Énfasis5 2 2 5 2 3 4" xfId="18252" xr:uid="{34F4782D-A03B-416F-B534-D0ACDF9DB2B8}"/>
    <cellStyle name="20% - Énfasis5 2 2 5 2 3 4 2" xfId="49136" xr:uid="{26D1189F-B4BB-4260-928E-7163C1DB75E1}"/>
    <cellStyle name="20% - Énfasis5 2 2 5 2 3 5" xfId="33694" xr:uid="{4B59070F-4C40-4B53-8C9A-5FA6912475BD}"/>
    <cellStyle name="20% - Énfasis5 2 2 5 2 4" xfId="4740" xr:uid="{596F5D7A-C54E-443B-935A-B7024A7ED742}"/>
    <cellStyle name="20% - Énfasis5 2 2 5 2 4 2" xfId="12461" xr:uid="{7344AA2C-1BD3-43FB-8B47-CE63A48AB134}"/>
    <cellStyle name="20% - Énfasis5 2 2 5 2 4 2 2" xfId="27903" xr:uid="{6F0BD77B-43E8-42FC-9FF5-AD4FC140D246}"/>
    <cellStyle name="20% - Énfasis5 2 2 5 2 4 2 2 2" xfId="58787" xr:uid="{63A65714-DF25-4FF2-BDD7-68F08848CFB5}"/>
    <cellStyle name="20% - Énfasis5 2 2 5 2 4 2 3" xfId="43345" xr:uid="{D58DBC85-9516-4147-884D-9F3925D0B878}"/>
    <cellStyle name="20% - Énfasis5 2 2 5 2 4 3" xfId="20182" xr:uid="{D72237E6-A076-48E3-BEB7-95CF7E55FF5B}"/>
    <cellStyle name="20% - Énfasis5 2 2 5 2 4 3 2" xfId="51066" xr:uid="{4E2600E2-420F-4205-B665-0BF5CDB2D122}"/>
    <cellStyle name="20% - Énfasis5 2 2 5 2 4 4" xfId="35624" xr:uid="{9055FD9E-6BAA-4F28-B87B-A4426983944D}"/>
    <cellStyle name="20% - Énfasis5 2 2 5 2 5" xfId="8601" xr:uid="{619AD84D-1282-43E8-9B67-63F0EC79C960}"/>
    <cellStyle name="20% - Énfasis5 2 2 5 2 5 2" xfId="24043" xr:uid="{98F1631E-ACD3-4A91-9AEA-03F2F9FC6D9F}"/>
    <cellStyle name="20% - Énfasis5 2 2 5 2 5 2 2" xfId="54927" xr:uid="{06CA8AA8-80D8-4016-9755-7302E3AC61FB}"/>
    <cellStyle name="20% - Énfasis5 2 2 5 2 5 3" xfId="39485" xr:uid="{5B550D1E-9BFE-441B-B743-B2596B00E7A0}"/>
    <cellStyle name="20% - Énfasis5 2 2 5 2 6" xfId="16322" xr:uid="{B09A1907-CF92-4058-8D64-8FED1EBAB740}"/>
    <cellStyle name="20% - Énfasis5 2 2 5 2 6 2" xfId="47206" xr:uid="{B04246E7-5128-43FB-95F6-D2C740DE9D21}"/>
    <cellStyle name="20% - Énfasis5 2 2 5 2 7" xfId="31764" xr:uid="{CEB70B0E-6844-4697-A2AF-F27DF8747DD2}"/>
    <cellStyle name="20% - Énfasis5 2 2 5 3" xfId="1362" xr:uid="{71951FC5-19A0-4D35-92D8-A4B4A485609A}"/>
    <cellStyle name="20% - Énfasis5 2 2 5 3 2" xfId="3292" xr:uid="{AABE2B41-C09F-48FF-8F2A-1FE6D8621CC8}"/>
    <cellStyle name="20% - Énfasis5 2 2 5 3 2 2" xfId="7152" xr:uid="{962A8947-AE1F-4897-8B88-2D615DDA85AF}"/>
    <cellStyle name="20% - Énfasis5 2 2 5 3 2 2 2" xfId="14873" xr:uid="{E9F423E7-0AB1-421F-A33B-376B66365978}"/>
    <cellStyle name="20% - Énfasis5 2 2 5 3 2 2 2 2" xfId="30315" xr:uid="{B212E783-1053-4DAE-AA45-B75797289321}"/>
    <cellStyle name="20% - Énfasis5 2 2 5 3 2 2 2 2 2" xfId="61199" xr:uid="{D9C1E32B-3DFC-48A8-81D3-9251FA9A6300}"/>
    <cellStyle name="20% - Énfasis5 2 2 5 3 2 2 2 3" xfId="45757" xr:uid="{76E926FB-6F8C-4770-9DDE-78233811A992}"/>
    <cellStyle name="20% - Énfasis5 2 2 5 3 2 2 3" xfId="22594" xr:uid="{E509A78E-4DB0-45AF-AC11-4FCC0BC19340}"/>
    <cellStyle name="20% - Énfasis5 2 2 5 3 2 2 3 2" xfId="53478" xr:uid="{A0524572-7B0D-4D3A-9E7B-764CA04EB220}"/>
    <cellStyle name="20% - Énfasis5 2 2 5 3 2 2 4" xfId="38036" xr:uid="{42B1D5F6-1F0A-41A7-B3D8-3CEFD69B4FAA}"/>
    <cellStyle name="20% - Énfasis5 2 2 5 3 2 3" xfId="11013" xr:uid="{B452BB95-DEC6-43D8-8F54-F1CFE5A5A14D}"/>
    <cellStyle name="20% - Énfasis5 2 2 5 3 2 3 2" xfId="26455" xr:uid="{C445229D-43A0-4722-A94E-919B6B318B0C}"/>
    <cellStyle name="20% - Énfasis5 2 2 5 3 2 3 2 2" xfId="57339" xr:uid="{0FD261BA-21C0-4588-B9F3-2EE986B99A75}"/>
    <cellStyle name="20% - Énfasis5 2 2 5 3 2 3 3" xfId="41897" xr:uid="{907E9BB4-3695-4D1E-994E-4E41F4A52317}"/>
    <cellStyle name="20% - Énfasis5 2 2 5 3 2 4" xfId="18734" xr:uid="{B4181EB9-FEE8-430C-8114-7251224B4848}"/>
    <cellStyle name="20% - Énfasis5 2 2 5 3 2 4 2" xfId="49618" xr:uid="{DBFC2585-FC31-471C-B2D9-7850F9302A07}"/>
    <cellStyle name="20% - Énfasis5 2 2 5 3 2 5" xfId="34176" xr:uid="{319D8624-D55A-460E-9C77-60DB160240C6}"/>
    <cellStyle name="20% - Énfasis5 2 2 5 3 3" xfId="5222" xr:uid="{406A4927-FDE4-4B46-9A20-420065CE4A31}"/>
    <cellStyle name="20% - Énfasis5 2 2 5 3 3 2" xfId="12943" xr:uid="{9517C57D-39F7-48D8-A33F-AEA71E5EF102}"/>
    <cellStyle name="20% - Énfasis5 2 2 5 3 3 2 2" xfId="28385" xr:uid="{236FA02F-3B0D-41CE-876A-B6B429071B14}"/>
    <cellStyle name="20% - Énfasis5 2 2 5 3 3 2 2 2" xfId="59269" xr:uid="{AD6AC57E-6498-466F-A742-915B7CF232FE}"/>
    <cellStyle name="20% - Énfasis5 2 2 5 3 3 2 3" xfId="43827" xr:uid="{4DBBA6BF-977B-4D44-8BDB-B44B4CAF6171}"/>
    <cellStyle name="20% - Énfasis5 2 2 5 3 3 3" xfId="20664" xr:uid="{DA809655-4894-4C21-8113-1D3FD92A378E}"/>
    <cellStyle name="20% - Énfasis5 2 2 5 3 3 3 2" xfId="51548" xr:uid="{7C65B39A-545E-4336-8383-917DC4C7BF49}"/>
    <cellStyle name="20% - Énfasis5 2 2 5 3 3 4" xfId="36106" xr:uid="{FF540C1D-EF75-4909-BA0D-862CBCDFDFC5}"/>
    <cellStyle name="20% - Énfasis5 2 2 5 3 4" xfId="9083" xr:uid="{C467C469-14AB-49D4-88DB-0028F845B6A7}"/>
    <cellStyle name="20% - Énfasis5 2 2 5 3 4 2" xfId="24525" xr:uid="{92BADDED-C9FB-497A-83C8-607B5DE1E90E}"/>
    <cellStyle name="20% - Énfasis5 2 2 5 3 4 2 2" xfId="55409" xr:uid="{2C335CA2-B1E9-41FE-955C-3517F38F5F7B}"/>
    <cellStyle name="20% - Énfasis5 2 2 5 3 4 3" xfId="39967" xr:uid="{A416852C-5367-42DE-8370-AF14F7251246}"/>
    <cellStyle name="20% - Énfasis5 2 2 5 3 5" xfId="16804" xr:uid="{A5C68324-5B71-42B2-8ABA-7D8299783846}"/>
    <cellStyle name="20% - Énfasis5 2 2 5 3 5 2" xfId="47688" xr:uid="{3E382B4F-89C4-4ADA-98D2-2177F58019C9}"/>
    <cellStyle name="20% - Énfasis5 2 2 5 3 6" xfId="32246" xr:uid="{3358BB45-BE7A-437B-BA70-BA1A5522CB49}"/>
    <cellStyle name="20% - Énfasis5 2 2 5 4" xfId="2327" xr:uid="{4D449397-8F64-4481-82BF-5D6D9FE7BBAD}"/>
    <cellStyle name="20% - Énfasis5 2 2 5 4 2" xfId="6187" xr:uid="{5819612F-2D45-44F1-8045-EDEFD4EB341E}"/>
    <cellStyle name="20% - Énfasis5 2 2 5 4 2 2" xfId="13908" xr:uid="{B4EC2BE8-102C-482C-813E-5B36E0C110EB}"/>
    <cellStyle name="20% - Énfasis5 2 2 5 4 2 2 2" xfId="29350" xr:uid="{0A8B0D69-EE0D-4E97-BDF3-0503FF1E5AAB}"/>
    <cellStyle name="20% - Énfasis5 2 2 5 4 2 2 2 2" xfId="60234" xr:uid="{9363AA9D-D516-45A7-BDA8-E601069F6BC4}"/>
    <cellStyle name="20% - Énfasis5 2 2 5 4 2 2 3" xfId="44792" xr:uid="{19EE4F30-6460-4620-BA23-3C922942E17A}"/>
    <cellStyle name="20% - Énfasis5 2 2 5 4 2 3" xfId="21629" xr:uid="{5F3DDFD6-DD6E-4D13-817B-2B4F2A66F95A}"/>
    <cellStyle name="20% - Énfasis5 2 2 5 4 2 3 2" xfId="52513" xr:uid="{2AEF6866-BB4B-46EF-9B31-441402CE84E9}"/>
    <cellStyle name="20% - Énfasis5 2 2 5 4 2 4" xfId="37071" xr:uid="{CD08702F-DE50-458A-93E0-6F65C9A67E81}"/>
    <cellStyle name="20% - Énfasis5 2 2 5 4 3" xfId="10048" xr:uid="{A53E7645-A328-4529-9A06-EFDC4D84A2DB}"/>
    <cellStyle name="20% - Énfasis5 2 2 5 4 3 2" xfId="25490" xr:uid="{5E5B4003-CE91-46B9-8C17-31A0437F7F48}"/>
    <cellStyle name="20% - Énfasis5 2 2 5 4 3 2 2" xfId="56374" xr:uid="{E68ACA7F-EDD2-495C-BDFE-45E59B84019C}"/>
    <cellStyle name="20% - Énfasis5 2 2 5 4 3 3" xfId="40932" xr:uid="{35C10649-D27B-4A45-ACE6-34F85A73E6B9}"/>
    <cellStyle name="20% - Énfasis5 2 2 5 4 4" xfId="17769" xr:uid="{412D58B8-B9F9-4C6C-86B1-BE46A91F88BB}"/>
    <cellStyle name="20% - Énfasis5 2 2 5 4 4 2" xfId="48653" xr:uid="{925CEA6B-D594-4E85-9836-8C629915CD2B}"/>
    <cellStyle name="20% - Énfasis5 2 2 5 4 5" xfId="33211" xr:uid="{832938F8-8DB5-4AA6-8279-1B3B1B225D80}"/>
    <cellStyle name="20% - Énfasis5 2 2 5 5" xfId="4257" xr:uid="{B88846D1-FB8C-48A1-AEBC-B21372E6D4A8}"/>
    <cellStyle name="20% - Énfasis5 2 2 5 5 2" xfId="11978" xr:uid="{CBA94603-3BAD-4516-B753-9488A075D7B5}"/>
    <cellStyle name="20% - Énfasis5 2 2 5 5 2 2" xfId="27420" xr:uid="{2E84C96F-D726-459C-821F-609CFDD1DBB3}"/>
    <cellStyle name="20% - Énfasis5 2 2 5 5 2 2 2" xfId="58304" xr:uid="{88C4AF58-30B6-492A-8F96-7931C552EFAB}"/>
    <cellStyle name="20% - Énfasis5 2 2 5 5 2 3" xfId="42862" xr:uid="{510A1909-5A30-4A6C-A498-EA4B2E5FA9AC}"/>
    <cellStyle name="20% - Énfasis5 2 2 5 5 3" xfId="19699" xr:uid="{97293E7D-8897-4544-A8F4-2ED7A3969DDF}"/>
    <cellStyle name="20% - Énfasis5 2 2 5 5 3 2" xfId="50583" xr:uid="{7059DC9E-F48F-4D09-8458-18D48F26F9E8}"/>
    <cellStyle name="20% - Énfasis5 2 2 5 5 4" xfId="35141" xr:uid="{417992A0-A460-43D1-9B00-037F6A5F7140}"/>
    <cellStyle name="20% - Énfasis5 2 2 5 6" xfId="8118" xr:uid="{7A8E889B-91E3-450A-B910-01AFB3982EA1}"/>
    <cellStyle name="20% - Énfasis5 2 2 5 6 2" xfId="23560" xr:uid="{D1101815-9D57-4A2D-86F1-325268CDC66D}"/>
    <cellStyle name="20% - Énfasis5 2 2 5 6 2 2" xfId="54444" xr:uid="{920C90CF-2C3A-4748-8452-33B1C08B83B6}"/>
    <cellStyle name="20% - Énfasis5 2 2 5 6 3" xfId="39002" xr:uid="{C06A0E57-EB28-4045-97F7-AC4BB71A02D2}"/>
    <cellStyle name="20% - Énfasis5 2 2 5 7" xfId="15839" xr:uid="{E32C1FF4-A586-4216-B0DF-6EAC859F563C}"/>
    <cellStyle name="20% - Énfasis5 2 2 5 7 2" xfId="46723" xr:uid="{88A9B043-33A4-4265-8DEF-867CF7E2B2E5}"/>
    <cellStyle name="20% - Énfasis5 2 2 5 8" xfId="31281" xr:uid="{5BC2DA89-9788-4833-9DED-CB5FD0EFBCB5}"/>
    <cellStyle name="20% - Énfasis5 2 2 6" xfId="639" xr:uid="{DF025F50-A63B-4086-8101-36A4AE912D0B}"/>
    <cellStyle name="20% - Énfasis5 2 2 6 2" xfId="1604" xr:uid="{000FB620-4312-461A-956C-6C962D4F418D}"/>
    <cellStyle name="20% - Énfasis5 2 2 6 2 2" xfId="3534" xr:uid="{501445FF-6725-46AA-A093-A913FA9365EA}"/>
    <cellStyle name="20% - Énfasis5 2 2 6 2 2 2" xfId="7394" xr:uid="{B6605724-7EF7-46E1-8054-16059E4ADF11}"/>
    <cellStyle name="20% - Énfasis5 2 2 6 2 2 2 2" xfId="15115" xr:uid="{0052C581-C8D5-43BF-97FD-F80BA5D0EBCC}"/>
    <cellStyle name="20% - Énfasis5 2 2 6 2 2 2 2 2" xfId="30557" xr:uid="{11925AB7-0CAB-4DF9-9802-D7832AA01C05}"/>
    <cellStyle name="20% - Énfasis5 2 2 6 2 2 2 2 2 2" xfId="61441" xr:uid="{EBF4C79C-95DF-4667-809E-83811D9A4FA2}"/>
    <cellStyle name="20% - Énfasis5 2 2 6 2 2 2 2 3" xfId="45999" xr:uid="{D18E0BA7-5257-47BA-AB6A-74AFC0E422EA}"/>
    <cellStyle name="20% - Énfasis5 2 2 6 2 2 2 3" xfId="22836" xr:uid="{870BAE18-E86C-4764-BE00-574E4BD09E24}"/>
    <cellStyle name="20% - Énfasis5 2 2 6 2 2 2 3 2" xfId="53720" xr:uid="{B9920EB3-BFCB-49F5-B4D1-13C8BE04851E}"/>
    <cellStyle name="20% - Énfasis5 2 2 6 2 2 2 4" xfId="38278" xr:uid="{FE7759C1-84F7-404A-94FE-5A3EAD1EB412}"/>
    <cellStyle name="20% - Énfasis5 2 2 6 2 2 3" xfId="11255" xr:uid="{54C3B382-9FC0-406B-AD07-0FB633FFE8A1}"/>
    <cellStyle name="20% - Énfasis5 2 2 6 2 2 3 2" xfId="26697" xr:uid="{30115B08-C232-43EB-AC2A-555011EA9FE5}"/>
    <cellStyle name="20% - Énfasis5 2 2 6 2 2 3 2 2" xfId="57581" xr:uid="{2BB55FE7-39F9-47BB-8241-1CE01709209C}"/>
    <cellStyle name="20% - Énfasis5 2 2 6 2 2 3 3" xfId="42139" xr:uid="{4ACFE1E0-CD01-4F00-83D8-06F795C248E3}"/>
    <cellStyle name="20% - Énfasis5 2 2 6 2 2 4" xfId="18976" xr:uid="{A79DF4F1-E4AE-499E-BE19-EAF8E6DCFF20}"/>
    <cellStyle name="20% - Énfasis5 2 2 6 2 2 4 2" xfId="49860" xr:uid="{835A6F06-6BA7-4ACE-8459-C27F79B06FE7}"/>
    <cellStyle name="20% - Énfasis5 2 2 6 2 2 5" xfId="34418" xr:uid="{2DF8C6BD-907E-4F55-8660-7A41FBF5B0DB}"/>
    <cellStyle name="20% - Énfasis5 2 2 6 2 3" xfId="5464" xr:uid="{73A80619-75A4-4E4F-8B1C-F53CE84300F1}"/>
    <cellStyle name="20% - Énfasis5 2 2 6 2 3 2" xfId="13185" xr:uid="{6F5C02BF-0AD5-4546-B8BD-E8F767190C8F}"/>
    <cellStyle name="20% - Énfasis5 2 2 6 2 3 2 2" xfId="28627" xr:uid="{5FB91D17-3C7C-4E8E-AD4A-BF3AAEAB2DEC}"/>
    <cellStyle name="20% - Énfasis5 2 2 6 2 3 2 2 2" xfId="59511" xr:uid="{48F5B5E8-E29B-42AC-AB62-BD10EFF00171}"/>
    <cellStyle name="20% - Énfasis5 2 2 6 2 3 2 3" xfId="44069" xr:uid="{10E5C0BC-54A7-4E06-92B6-C0BFE2EA554C}"/>
    <cellStyle name="20% - Énfasis5 2 2 6 2 3 3" xfId="20906" xr:uid="{E0AA8914-9A5C-4B42-886A-5CF394F0505E}"/>
    <cellStyle name="20% - Énfasis5 2 2 6 2 3 3 2" xfId="51790" xr:uid="{38542934-AC52-41F3-B358-BB5A2B911B70}"/>
    <cellStyle name="20% - Énfasis5 2 2 6 2 3 4" xfId="36348" xr:uid="{50768159-F28C-492D-A5BD-A283C38A2647}"/>
    <cellStyle name="20% - Énfasis5 2 2 6 2 4" xfId="9325" xr:uid="{A31FE903-C2C3-43D9-A80F-666707117119}"/>
    <cellStyle name="20% - Énfasis5 2 2 6 2 4 2" xfId="24767" xr:uid="{CEA3C952-7C0C-4613-A237-D580A7101206}"/>
    <cellStyle name="20% - Énfasis5 2 2 6 2 4 2 2" xfId="55651" xr:uid="{83031B4D-B3E4-461C-AF12-01FFA49C1915}"/>
    <cellStyle name="20% - Énfasis5 2 2 6 2 4 3" xfId="40209" xr:uid="{6D4E7568-2F29-4225-AE29-6C34D6859FF3}"/>
    <cellStyle name="20% - Énfasis5 2 2 6 2 5" xfId="17046" xr:uid="{93E66E56-2165-45C5-8AC3-6D8730847DB3}"/>
    <cellStyle name="20% - Énfasis5 2 2 6 2 5 2" xfId="47930" xr:uid="{2123E98F-FF0F-43C1-9CE2-6F6E2CE4FD52}"/>
    <cellStyle name="20% - Énfasis5 2 2 6 2 6" xfId="32488" xr:uid="{B9B94E30-4BB8-41AC-8D0D-2E78E4F71250}"/>
    <cellStyle name="20% - Énfasis5 2 2 6 3" xfId="2569" xr:uid="{B14C1C37-F7F9-4F31-94A9-656EA5EB9C3B}"/>
    <cellStyle name="20% - Énfasis5 2 2 6 3 2" xfId="6429" xr:uid="{24872096-43DC-4ECA-A542-B15BD6252E43}"/>
    <cellStyle name="20% - Énfasis5 2 2 6 3 2 2" xfId="14150" xr:uid="{C2334A51-AADC-4BAE-B96C-238FEA85F6CB}"/>
    <cellStyle name="20% - Énfasis5 2 2 6 3 2 2 2" xfId="29592" xr:uid="{70B1BF87-629D-46E8-8609-6E2E8FD57675}"/>
    <cellStyle name="20% - Énfasis5 2 2 6 3 2 2 2 2" xfId="60476" xr:uid="{7356C3B2-ED2D-4453-8FC5-11260553A8BB}"/>
    <cellStyle name="20% - Énfasis5 2 2 6 3 2 2 3" xfId="45034" xr:uid="{D6ADE724-D671-411C-ABDA-9EBB940D185A}"/>
    <cellStyle name="20% - Énfasis5 2 2 6 3 2 3" xfId="21871" xr:uid="{59D57CBD-05F6-476D-8C10-F3A66D41A378}"/>
    <cellStyle name="20% - Énfasis5 2 2 6 3 2 3 2" xfId="52755" xr:uid="{38D46290-2BEA-4FB1-BF99-C7E318DDC8FC}"/>
    <cellStyle name="20% - Énfasis5 2 2 6 3 2 4" xfId="37313" xr:uid="{81B27603-98E2-45C7-9337-EF7D002AC2EF}"/>
    <cellStyle name="20% - Énfasis5 2 2 6 3 3" xfId="10290" xr:uid="{D34BD87C-03F4-4E6C-9743-128E7F36CF64}"/>
    <cellStyle name="20% - Énfasis5 2 2 6 3 3 2" xfId="25732" xr:uid="{D4BD5029-2596-401E-B510-1853593BE0EE}"/>
    <cellStyle name="20% - Énfasis5 2 2 6 3 3 2 2" xfId="56616" xr:uid="{0E09D841-D34D-4A9C-BEED-C5D83E3C9177}"/>
    <cellStyle name="20% - Énfasis5 2 2 6 3 3 3" xfId="41174" xr:uid="{4878B400-0174-4A20-8016-2DB506DB9824}"/>
    <cellStyle name="20% - Énfasis5 2 2 6 3 4" xfId="18011" xr:uid="{BD17DA46-5BAC-44BD-9CC7-0BA43E6303BB}"/>
    <cellStyle name="20% - Énfasis5 2 2 6 3 4 2" xfId="48895" xr:uid="{5BA40A24-1957-4B24-8461-ECED221CBA82}"/>
    <cellStyle name="20% - Énfasis5 2 2 6 3 5" xfId="33453" xr:uid="{2F7C2A86-2BBC-4B28-8B55-7A985167543B}"/>
    <cellStyle name="20% - Énfasis5 2 2 6 4" xfId="4499" xr:uid="{BD8A1CE8-2E8C-4724-BB62-E152D6A85DFC}"/>
    <cellStyle name="20% - Énfasis5 2 2 6 4 2" xfId="12220" xr:uid="{57AB376A-1C33-4DE8-B034-3548557704B6}"/>
    <cellStyle name="20% - Énfasis5 2 2 6 4 2 2" xfId="27662" xr:uid="{4BD324BB-8E11-4033-A379-5C2C5B101708}"/>
    <cellStyle name="20% - Énfasis5 2 2 6 4 2 2 2" xfId="58546" xr:uid="{85E481FE-71E7-4EE5-A4C9-5F74522F48C7}"/>
    <cellStyle name="20% - Énfasis5 2 2 6 4 2 3" xfId="43104" xr:uid="{E27BDB05-71C6-45C3-9230-1D881208A210}"/>
    <cellStyle name="20% - Énfasis5 2 2 6 4 3" xfId="19941" xr:uid="{C55E7825-9FB5-42EF-A0CA-5A30C7A3C6D7}"/>
    <cellStyle name="20% - Énfasis5 2 2 6 4 3 2" xfId="50825" xr:uid="{72CD7E2A-C377-4B12-8B67-C808C5A3E747}"/>
    <cellStyle name="20% - Énfasis5 2 2 6 4 4" xfId="35383" xr:uid="{F22592DB-E940-4D08-81D4-16CE5C36426F}"/>
    <cellStyle name="20% - Énfasis5 2 2 6 5" xfId="8360" xr:uid="{EF656D24-F096-4F34-B09E-661307E3F016}"/>
    <cellStyle name="20% - Énfasis5 2 2 6 5 2" xfId="23802" xr:uid="{805528A6-74E1-4927-BC96-23BF9DF0F718}"/>
    <cellStyle name="20% - Énfasis5 2 2 6 5 2 2" xfId="54686" xr:uid="{79D8F53B-B925-4B1B-A18B-1F1859C8C5A5}"/>
    <cellStyle name="20% - Énfasis5 2 2 6 5 3" xfId="39244" xr:uid="{9E6FFCAD-E263-4143-A94F-D93F235BC197}"/>
    <cellStyle name="20% - Énfasis5 2 2 6 6" xfId="16081" xr:uid="{5013DFFD-E5C4-45B5-AA8C-ECF8819075E8}"/>
    <cellStyle name="20% - Énfasis5 2 2 6 6 2" xfId="46965" xr:uid="{4BC27B3A-DEDD-4C68-8AB4-B5E28ECBD5F1}"/>
    <cellStyle name="20% - Énfasis5 2 2 6 7" xfId="31523" xr:uid="{19F0E2B1-4EC9-4A45-AA9D-DB697B2FC772}"/>
    <cellStyle name="20% - Énfasis5 2 2 7" xfId="1121" xr:uid="{F75A2A82-9C94-41CD-9957-A149721634F0}"/>
    <cellStyle name="20% - Énfasis5 2 2 7 2" xfId="3051" xr:uid="{68F0D3EC-BD48-4873-A10E-D7AE6513F798}"/>
    <cellStyle name="20% - Énfasis5 2 2 7 2 2" xfId="6911" xr:uid="{22E20853-9D77-46BF-8668-F8E08694F939}"/>
    <cellStyle name="20% - Énfasis5 2 2 7 2 2 2" xfId="14632" xr:uid="{B28B1954-E915-4779-B6DE-5A4941B31EED}"/>
    <cellStyle name="20% - Énfasis5 2 2 7 2 2 2 2" xfId="30074" xr:uid="{9A67AD35-4FF2-4CB7-BE08-A268E3D4D9B6}"/>
    <cellStyle name="20% - Énfasis5 2 2 7 2 2 2 2 2" xfId="60958" xr:uid="{8F231785-35D3-443A-B78B-13ED51508DF2}"/>
    <cellStyle name="20% - Énfasis5 2 2 7 2 2 2 3" xfId="45516" xr:uid="{1E5E019D-5DA8-4EC5-B831-97FC3A509E83}"/>
    <cellStyle name="20% - Énfasis5 2 2 7 2 2 3" xfId="22353" xr:uid="{25B691C8-0F0C-4E27-AFAC-5EF984BCDD88}"/>
    <cellStyle name="20% - Énfasis5 2 2 7 2 2 3 2" xfId="53237" xr:uid="{CDA26E95-F779-4E5F-9E15-0AA3ED9E269A}"/>
    <cellStyle name="20% - Énfasis5 2 2 7 2 2 4" xfId="37795" xr:uid="{FC1E2EA6-FEAD-4430-8749-20F606912CAD}"/>
    <cellStyle name="20% - Énfasis5 2 2 7 2 3" xfId="10772" xr:uid="{E1E89AA8-C7E7-414A-B0DB-2D14E115E82D}"/>
    <cellStyle name="20% - Énfasis5 2 2 7 2 3 2" xfId="26214" xr:uid="{7BE7BB79-CED4-43D5-A5AE-B79DB424A639}"/>
    <cellStyle name="20% - Énfasis5 2 2 7 2 3 2 2" xfId="57098" xr:uid="{CBEA031C-19CB-4804-A961-6D495CDD64CA}"/>
    <cellStyle name="20% - Énfasis5 2 2 7 2 3 3" xfId="41656" xr:uid="{D063238C-13AF-4EAE-AEB3-6FD849459530}"/>
    <cellStyle name="20% - Énfasis5 2 2 7 2 4" xfId="18493" xr:uid="{B9235964-460C-40D0-BA4C-CCFF6F4F6760}"/>
    <cellStyle name="20% - Énfasis5 2 2 7 2 4 2" xfId="49377" xr:uid="{A6A4A639-84CE-482F-B403-474B5A20480C}"/>
    <cellStyle name="20% - Énfasis5 2 2 7 2 5" xfId="33935" xr:uid="{397D5026-B846-461E-A7B9-40AB887E4023}"/>
    <cellStyle name="20% - Énfasis5 2 2 7 3" xfId="4981" xr:uid="{CA2166CB-8D33-4A15-82B0-5C30462F3B23}"/>
    <cellStyle name="20% - Énfasis5 2 2 7 3 2" xfId="12702" xr:uid="{6D17BEED-1249-4F70-A5AE-3F27362C0935}"/>
    <cellStyle name="20% - Énfasis5 2 2 7 3 2 2" xfId="28144" xr:uid="{D7107F67-56C1-4A3D-8753-D95C3C1ECD3D}"/>
    <cellStyle name="20% - Énfasis5 2 2 7 3 2 2 2" xfId="59028" xr:uid="{F89F1C8D-B6B0-41DD-A916-897BD6711696}"/>
    <cellStyle name="20% - Énfasis5 2 2 7 3 2 3" xfId="43586" xr:uid="{A1526EB0-C7B4-431C-8E45-B49D5BE9B065}"/>
    <cellStyle name="20% - Énfasis5 2 2 7 3 3" xfId="20423" xr:uid="{52DC4318-A0CB-4C01-AC44-DF98EE9CC262}"/>
    <cellStyle name="20% - Énfasis5 2 2 7 3 3 2" xfId="51307" xr:uid="{DFF0D5B3-7FA6-4317-948F-A5C447115E11}"/>
    <cellStyle name="20% - Énfasis5 2 2 7 3 4" xfId="35865" xr:uid="{8C0824AC-A554-4369-9FAA-990E9774C89A}"/>
    <cellStyle name="20% - Énfasis5 2 2 7 4" xfId="8842" xr:uid="{7CB8DC56-94B9-4CA1-BA05-2852EC3363F2}"/>
    <cellStyle name="20% - Énfasis5 2 2 7 4 2" xfId="24284" xr:uid="{682DAD22-F860-40BE-ABE0-7C08CE1981AE}"/>
    <cellStyle name="20% - Énfasis5 2 2 7 4 2 2" xfId="55168" xr:uid="{C2C7CA68-55BB-410F-82C4-45744B217B10}"/>
    <cellStyle name="20% - Énfasis5 2 2 7 4 3" xfId="39726" xr:uid="{AD96E0DB-3BFC-47A8-A43A-89DD8AC37AA4}"/>
    <cellStyle name="20% - Énfasis5 2 2 7 5" xfId="16563" xr:uid="{45FEF280-C7A9-4387-9FF2-BBEAC4DBC085}"/>
    <cellStyle name="20% - Énfasis5 2 2 7 5 2" xfId="47447" xr:uid="{6265FAC6-3F07-44C5-8CD8-2F7C23B07C36}"/>
    <cellStyle name="20% - Énfasis5 2 2 7 6" xfId="32005" xr:uid="{83B4491F-3524-4E23-897D-ED2AC76823F0}"/>
    <cellStyle name="20% - Énfasis5 2 2 8" xfId="2086" xr:uid="{4FE35D47-936D-41EF-92D8-9D2E7BBA92B9}"/>
    <cellStyle name="20% - Énfasis5 2 2 8 2" xfId="5946" xr:uid="{9B49A355-F512-446F-AB39-8BE1CCB0393A}"/>
    <cellStyle name="20% - Énfasis5 2 2 8 2 2" xfId="13667" xr:uid="{B3748A8C-3F48-4F82-87A8-BB0B5E44E182}"/>
    <cellStyle name="20% - Énfasis5 2 2 8 2 2 2" xfId="29109" xr:uid="{892893BB-CA17-432F-A364-0CAEE9205818}"/>
    <cellStyle name="20% - Énfasis5 2 2 8 2 2 2 2" xfId="59993" xr:uid="{ADF4B92F-0CFB-4D74-9AD6-306F49F759F4}"/>
    <cellStyle name="20% - Énfasis5 2 2 8 2 2 3" xfId="44551" xr:uid="{27551A39-5EF2-4E54-AAE8-52C4A2583A22}"/>
    <cellStyle name="20% - Énfasis5 2 2 8 2 3" xfId="21388" xr:uid="{F3216AFE-158F-4B5F-89E7-BF28CAE734E9}"/>
    <cellStyle name="20% - Énfasis5 2 2 8 2 3 2" xfId="52272" xr:uid="{6D5F2B45-C626-4648-BCA3-8F4EB6ECCB29}"/>
    <cellStyle name="20% - Énfasis5 2 2 8 2 4" xfId="36830" xr:uid="{5B2F9731-494F-4C62-85C3-F458F70E05D5}"/>
    <cellStyle name="20% - Énfasis5 2 2 8 3" xfId="9807" xr:uid="{541F6EB4-1FC1-4E96-8172-8E217562DD71}"/>
    <cellStyle name="20% - Énfasis5 2 2 8 3 2" xfId="25249" xr:uid="{0E78ECBD-88F8-40FF-B5DB-716C940D2735}"/>
    <cellStyle name="20% - Énfasis5 2 2 8 3 2 2" xfId="56133" xr:uid="{23613E46-5ECE-4648-B808-A8419DA0682E}"/>
    <cellStyle name="20% - Énfasis5 2 2 8 3 3" xfId="40691" xr:uid="{2F5E918E-EC9C-4ED3-8448-7119D87E411B}"/>
    <cellStyle name="20% - Énfasis5 2 2 8 4" xfId="17528" xr:uid="{8F2C6660-DDCC-4B28-902C-7DEFC17970DA}"/>
    <cellStyle name="20% - Énfasis5 2 2 8 4 2" xfId="48412" xr:uid="{6D9A21C0-893B-4085-BAE8-F676EA37A98D}"/>
    <cellStyle name="20% - Énfasis5 2 2 8 5" xfId="32970" xr:uid="{56C83891-811F-402F-BE6F-780BD19050E2}"/>
    <cellStyle name="20% - Énfasis5 2 2 9" xfId="4016" xr:uid="{6505A227-190B-4E86-AFF8-FA902BEEAD5A}"/>
    <cellStyle name="20% - Énfasis5 2 2 9 2" xfId="11737" xr:uid="{0E31E6B1-5A44-42B5-B5DD-80A655864A27}"/>
    <cellStyle name="20% - Énfasis5 2 2 9 2 2" xfId="27179" xr:uid="{08560A8B-A734-47F5-BE78-F46F7633A02C}"/>
    <cellStyle name="20% - Énfasis5 2 2 9 2 2 2" xfId="58063" xr:uid="{62D039EF-A3DD-4FA5-A403-C6B81AF963E1}"/>
    <cellStyle name="20% - Énfasis5 2 2 9 2 3" xfId="42621" xr:uid="{EA0DBF6B-E53E-4E91-9241-D18F79407FA3}"/>
    <cellStyle name="20% - Énfasis5 2 2 9 3" xfId="19458" xr:uid="{792B5C02-7953-4749-BE8E-E8E592C9A9E0}"/>
    <cellStyle name="20% - Énfasis5 2 2 9 3 2" xfId="50342" xr:uid="{07CF7764-2F0C-46C9-AFDE-7F0A8D31D70E}"/>
    <cellStyle name="20% - Énfasis5 2 2 9 4" xfId="34900" xr:uid="{F5956227-C000-4E98-AF92-6073955576B1}"/>
    <cellStyle name="20% - Énfasis5 2 3" xfId="80" xr:uid="{D8F744AA-D94B-4E7E-84F4-3254FF03FB97}"/>
    <cellStyle name="20% - Énfasis5 2 3 10" xfId="31043" xr:uid="{20550D70-0F7E-4C4B-9ADA-AF0FB009E4F2}"/>
    <cellStyle name="20% - Énfasis5 2 3 2" xfId="293" xr:uid="{4669B3FD-867D-4168-8689-35CC2FF75128}"/>
    <cellStyle name="20% - Énfasis5 2 3 2 2" xfId="536" xr:uid="{B927A14F-5178-473A-A8A4-43190D50F873}"/>
    <cellStyle name="20% - Énfasis5 2 3 2 2 2" xfId="1019" xr:uid="{71BA241C-1A08-4AA5-9C62-532C615D6C28}"/>
    <cellStyle name="20% - Énfasis5 2 3 2 2 2 2" xfId="1984" xr:uid="{D8727AF2-2F01-4395-8EBB-DDBA8B69C079}"/>
    <cellStyle name="20% - Énfasis5 2 3 2 2 2 2 2" xfId="3914" xr:uid="{BCCF9C41-1266-42CC-B9F9-B68064416CBC}"/>
    <cellStyle name="20% - Énfasis5 2 3 2 2 2 2 2 2" xfId="7774" xr:uid="{F856F0D2-ACA0-43B6-9F5D-B6759D73A357}"/>
    <cellStyle name="20% - Énfasis5 2 3 2 2 2 2 2 2 2" xfId="15495" xr:uid="{930CA05A-FB9F-4BE5-9C19-C93FC3A50005}"/>
    <cellStyle name="20% - Énfasis5 2 3 2 2 2 2 2 2 2 2" xfId="30937" xr:uid="{3498DC2E-C466-48CE-99F1-650BA2298890}"/>
    <cellStyle name="20% - Énfasis5 2 3 2 2 2 2 2 2 2 2 2" xfId="61821" xr:uid="{A66035BF-486C-4985-9B97-6FEC379467FE}"/>
    <cellStyle name="20% - Énfasis5 2 3 2 2 2 2 2 2 2 3" xfId="46379" xr:uid="{94B8DDEC-03F4-412D-8D25-E4C5F987E59C}"/>
    <cellStyle name="20% - Énfasis5 2 3 2 2 2 2 2 2 3" xfId="23216" xr:uid="{634E9960-ADB9-4158-A2BD-6D9666E5E85D}"/>
    <cellStyle name="20% - Énfasis5 2 3 2 2 2 2 2 2 3 2" xfId="54100" xr:uid="{35F2663D-1C58-47F3-B1E4-204F588AC094}"/>
    <cellStyle name="20% - Énfasis5 2 3 2 2 2 2 2 2 4" xfId="38658" xr:uid="{16EECB3D-813D-4FDC-936F-826106D752AD}"/>
    <cellStyle name="20% - Énfasis5 2 3 2 2 2 2 2 3" xfId="11635" xr:uid="{4F094174-976E-4AEC-94BD-15DDF07F491C}"/>
    <cellStyle name="20% - Énfasis5 2 3 2 2 2 2 2 3 2" xfId="27077" xr:uid="{80BB8E4F-3DE5-4807-A0E0-2332A76AC723}"/>
    <cellStyle name="20% - Énfasis5 2 3 2 2 2 2 2 3 2 2" xfId="57961" xr:uid="{E9578FB1-0007-457E-8F8D-22D2F3CD7770}"/>
    <cellStyle name="20% - Énfasis5 2 3 2 2 2 2 2 3 3" xfId="42519" xr:uid="{DCB47817-9B42-44EF-8BF5-7C7140BADB11}"/>
    <cellStyle name="20% - Énfasis5 2 3 2 2 2 2 2 4" xfId="19356" xr:uid="{6CA74AF0-334D-48B9-B6E1-495242A5771D}"/>
    <cellStyle name="20% - Énfasis5 2 3 2 2 2 2 2 4 2" xfId="50240" xr:uid="{58CBC150-2B28-44DA-884B-7ADA46CD5C95}"/>
    <cellStyle name="20% - Énfasis5 2 3 2 2 2 2 2 5" xfId="34798" xr:uid="{211EE923-2533-4E21-A9A9-D676536B8665}"/>
    <cellStyle name="20% - Énfasis5 2 3 2 2 2 2 3" xfId="5844" xr:uid="{2E8F650F-B205-420C-AC7A-7B6CCD0248CB}"/>
    <cellStyle name="20% - Énfasis5 2 3 2 2 2 2 3 2" xfId="13565" xr:uid="{FB85B7AB-D0BC-4255-B960-863ABAFC9BCD}"/>
    <cellStyle name="20% - Énfasis5 2 3 2 2 2 2 3 2 2" xfId="29007" xr:uid="{4B87B7D3-C56C-4CEC-8B9B-27B6A63183F3}"/>
    <cellStyle name="20% - Énfasis5 2 3 2 2 2 2 3 2 2 2" xfId="59891" xr:uid="{015BE356-C85B-411F-B4F4-D044FE69D0FE}"/>
    <cellStyle name="20% - Énfasis5 2 3 2 2 2 2 3 2 3" xfId="44449" xr:uid="{9973EF87-F73E-48D7-BCBC-1ACE45C939F3}"/>
    <cellStyle name="20% - Énfasis5 2 3 2 2 2 2 3 3" xfId="21286" xr:uid="{4324163F-4F9D-40E6-8EE8-E7DB1047E06F}"/>
    <cellStyle name="20% - Énfasis5 2 3 2 2 2 2 3 3 2" xfId="52170" xr:uid="{A39182FC-2039-43C6-A41A-F0974E10EFC3}"/>
    <cellStyle name="20% - Énfasis5 2 3 2 2 2 2 3 4" xfId="36728" xr:uid="{C876AABA-DB65-49A2-AB25-669A3519E94B}"/>
    <cellStyle name="20% - Énfasis5 2 3 2 2 2 2 4" xfId="9705" xr:uid="{70798AC5-E610-4E86-B725-34F8755BB957}"/>
    <cellStyle name="20% - Énfasis5 2 3 2 2 2 2 4 2" xfId="25147" xr:uid="{7F284C15-CA8C-421C-A4B0-454A10E4F69C}"/>
    <cellStyle name="20% - Énfasis5 2 3 2 2 2 2 4 2 2" xfId="56031" xr:uid="{BD10DCBD-CD93-4E71-8AFE-066D81709FDD}"/>
    <cellStyle name="20% - Énfasis5 2 3 2 2 2 2 4 3" xfId="40589" xr:uid="{A566C912-ADFF-463B-9081-5C620519F017}"/>
    <cellStyle name="20% - Énfasis5 2 3 2 2 2 2 5" xfId="17426" xr:uid="{812E74CB-3C83-45E9-8AB3-AEEC13D4F846}"/>
    <cellStyle name="20% - Énfasis5 2 3 2 2 2 2 5 2" xfId="48310" xr:uid="{8E9901B8-8B13-427E-A913-93EEAE2A949B}"/>
    <cellStyle name="20% - Énfasis5 2 3 2 2 2 2 6" xfId="32868" xr:uid="{86D186E7-595B-4552-BD33-9003DF1BE20A}"/>
    <cellStyle name="20% - Énfasis5 2 3 2 2 2 3" xfId="2949" xr:uid="{BE1FF565-5989-4CE0-828F-23F79CD8BA37}"/>
    <cellStyle name="20% - Énfasis5 2 3 2 2 2 3 2" xfId="6809" xr:uid="{54B74A95-2FBD-41E6-9F5B-AE02B917F281}"/>
    <cellStyle name="20% - Énfasis5 2 3 2 2 2 3 2 2" xfId="14530" xr:uid="{FC58A92F-71E2-402B-B757-F79D87636604}"/>
    <cellStyle name="20% - Énfasis5 2 3 2 2 2 3 2 2 2" xfId="29972" xr:uid="{FB049144-3313-45CB-A8A5-9541C78C2C41}"/>
    <cellStyle name="20% - Énfasis5 2 3 2 2 2 3 2 2 2 2" xfId="60856" xr:uid="{782A38B8-D48B-4C2B-AA08-391C6442B1E8}"/>
    <cellStyle name="20% - Énfasis5 2 3 2 2 2 3 2 2 3" xfId="45414" xr:uid="{00BE7515-683E-4276-A1FA-60C0A932A171}"/>
    <cellStyle name="20% - Énfasis5 2 3 2 2 2 3 2 3" xfId="22251" xr:uid="{1873A8A0-1FA8-4290-832F-530585C8D780}"/>
    <cellStyle name="20% - Énfasis5 2 3 2 2 2 3 2 3 2" xfId="53135" xr:uid="{8BB6174E-9D9D-4C0F-9C74-61D6AC6E8DC1}"/>
    <cellStyle name="20% - Énfasis5 2 3 2 2 2 3 2 4" xfId="37693" xr:uid="{B625158E-E297-415A-BE03-B36C10EBD5E6}"/>
    <cellStyle name="20% - Énfasis5 2 3 2 2 2 3 3" xfId="10670" xr:uid="{AA93DAF3-A2DE-4D61-A0A7-C1765CDF9846}"/>
    <cellStyle name="20% - Énfasis5 2 3 2 2 2 3 3 2" xfId="26112" xr:uid="{004C2B32-D966-4ADF-8C09-2AD4F5F7EE8D}"/>
    <cellStyle name="20% - Énfasis5 2 3 2 2 2 3 3 2 2" xfId="56996" xr:uid="{D3FB92C1-5298-4877-B15A-F2B1F834D657}"/>
    <cellStyle name="20% - Énfasis5 2 3 2 2 2 3 3 3" xfId="41554" xr:uid="{C3BAF6F6-86D9-4D27-B400-6B30B4F3D3B0}"/>
    <cellStyle name="20% - Énfasis5 2 3 2 2 2 3 4" xfId="18391" xr:uid="{DC22BA5F-224A-4CA9-8836-2FAF9C60E116}"/>
    <cellStyle name="20% - Énfasis5 2 3 2 2 2 3 4 2" xfId="49275" xr:uid="{AA46D071-DD65-4E4F-ACC1-5FF75C1C21C8}"/>
    <cellStyle name="20% - Énfasis5 2 3 2 2 2 3 5" xfId="33833" xr:uid="{8C77C7AB-677E-453B-AF39-1E19ABEC348B}"/>
    <cellStyle name="20% - Énfasis5 2 3 2 2 2 4" xfId="4879" xr:uid="{EB7EA1B2-54BA-4127-A477-C64F1FB9DF06}"/>
    <cellStyle name="20% - Énfasis5 2 3 2 2 2 4 2" xfId="12600" xr:uid="{F336872B-AF2D-47BB-B6B9-F8AAF8514899}"/>
    <cellStyle name="20% - Énfasis5 2 3 2 2 2 4 2 2" xfId="28042" xr:uid="{D940428D-61C5-40AC-BBBE-0539EF8B4DBC}"/>
    <cellStyle name="20% - Énfasis5 2 3 2 2 2 4 2 2 2" xfId="58926" xr:uid="{FE3DA75D-2899-405F-B49D-8030C05C2AAF}"/>
    <cellStyle name="20% - Énfasis5 2 3 2 2 2 4 2 3" xfId="43484" xr:uid="{51687CB3-66E9-4E75-833E-DCF2711AE3F1}"/>
    <cellStyle name="20% - Énfasis5 2 3 2 2 2 4 3" xfId="20321" xr:uid="{C777A837-933E-47C4-BE7C-1DB00B9AF811}"/>
    <cellStyle name="20% - Énfasis5 2 3 2 2 2 4 3 2" xfId="51205" xr:uid="{E543BD81-3648-4215-AB95-F4279FBD5FCC}"/>
    <cellStyle name="20% - Énfasis5 2 3 2 2 2 4 4" xfId="35763" xr:uid="{492B9A58-EB7D-4F72-BE97-89F2BFE8AE37}"/>
    <cellStyle name="20% - Énfasis5 2 3 2 2 2 5" xfId="8740" xr:uid="{9A02E5C1-EC3B-4755-A7C4-7F7D99670922}"/>
    <cellStyle name="20% - Énfasis5 2 3 2 2 2 5 2" xfId="24182" xr:uid="{9FACA6F5-8769-4155-8C40-D6120CDC349A}"/>
    <cellStyle name="20% - Énfasis5 2 3 2 2 2 5 2 2" xfId="55066" xr:uid="{421BC129-FF7F-4ADC-9AC9-415D27480665}"/>
    <cellStyle name="20% - Énfasis5 2 3 2 2 2 5 3" xfId="39624" xr:uid="{9597C6BA-97D1-4B15-915A-E18FB8BC6F90}"/>
    <cellStyle name="20% - Énfasis5 2 3 2 2 2 6" xfId="16461" xr:uid="{D036AD01-BD4D-4212-A4B7-727356C40B90}"/>
    <cellStyle name="20% - Énfasis5 2 3 2 2 2 6 2" xfId="47345" xr:uid="{E3E70C3A-E065-4A8B-A429-DA6B972ABAC1}"/>
    <cellStyle name="20% - Énfasis5 2 3 2 2 2 7" xfId="31903" xr:uid="{9A2D5F11-5918-45B2-AFE9-CE6DB93EDB99}"/>
    <cellStyle name="20% - Énfasis5 2 3 2 2 3" xfId="1501" xr:uid="{0C590A5A-5AF1-432D-9A46-6A72EEDBDFB7}"/>
    <cellStyle name="20% - Énfasis5 2 3 2 2 3 2" xfId="3431" xr:uid="{863715ED-33D2-43D5-A182-D4D9390E207F}"/>
    <cellStyle name="20% - Énfasis5 2 3 2 2 3 2 2" xfId="7291" xr:uid="{75A8C184-139E-4276-9F07-29F207110AD2}"/>
    <cellStyle name="20% - Énfasis5 2 3 2 2 3 2 2 2" xfId="15012" xr:uid="{D3E9F943-C9D9-4580-901C-DDD59B138FE6}"/>
    <cellStyle name="20% - Énfasis5 2 3 2 2 3 2 2 2 2" xfId="30454" xr:uid="{F0D3D889-4178-4186-B8F0-DF2695EFC2BF}"/>
    <cellStyle name="20% - Énfasis5 2 3 2 2 3 2 2 2 2 2" xfId="61338" xr:uid="{28A769A6-805A-41AA-963A-89D090DE865F}"/>
    <cellStyle name="20% - Énfasis5 2 3 2 2 3 2 2 2 3" xfId="45896" xr:uid="{FC826D02-9B96-4958-8632-CAD44AC9A429}"/>
    <cellStyle name="20% - Énfasis5 2 3 2 2 3 2 2 3" xfId="22733" xr:uid="{72CBFC4A-B32D-45A4-9732-AA3DD5BDDCEF}"/>
    <cellStyle name="20% - Énfasis5 2 3 2 2 3 2 2 3 2" xfId="53617" xr:uid="{0EF71955-09A3-4A9C-9D06-CD97EA6A94BA}"/>
    <cellStyle name="20% - Énfasis5 2 3 2 2 3 2 2 4" xfId="38175" xr:uid="{99443B67-3F24-4334-B770-5B42169BBC4F}"/>
    <cellStyle name="20% - Énfasis5 2 3 2 2 3 2 3" xfId="11152" xr:uid="{AE72C8B9-D228-49F1-8668-FA6A199D8DDB}"/>
    <cellStyle name="20% - Énfasis5 2 3 2 2 3 2 3 2" xfId="26594" xr:uid="{3509E298-8BEE-4340-BDE7-EF03BCE8C4FE}"/>
    <cellStyle name="20% - Énfasis5 2 3 2 2 3 2 3 2 2" xfId="57478" xr:uid="{D71A3E2F-97B6-43B6-B7B1-52A04837643B}"/>
    <cellStyle name="20% - Énfasis5 2 3 2 2 3 2 3 3" xfId="42036" xr:uid="{6699218F-AE05-4B4F-BA7C-61963BE1AE8D}"/>
    <cellStyle name="20% - Énfasis5 2 3 2 2 3 2 4" xfId="18873" xr:uid="{A72433A1-1677-4A5E-80A3-31CAB86720AB}"/>
    <cellStyle name="20% - Énfasis5 2 3 2 2 3 2 4 2" xfId="49757" xr:uid="{DD12A1F5-1A84-4121-9620-E573EA942D39}"/>
    <cellStyle name="20% - Énfasis5 2 3 2 2 3 2 5" xfId="34315" xr:uid="{82E01E54-502A-45BE-A767-D97087D7FE80}"/>
    <cellStyle name="20% - Énfasis5 2 3 2 2 3 3" xfId="5361" xr:uid="{B83B1A2C-B360-44C5-99D4-9A0241D3E604}"/>
    <cellStyle name="20% - Énfasis5 2 3 2 2 3 3 2" xfId="13082" xr:uid="{E205F887-3952-4F91-AED7-C9AA09BCD5C5}"/>
    <cellStyle name="20% - Énfasis5 2 3 2 2 3 3 2 2" xfId="28524" xr:uid="{05954957-DDC1-48C0-B9DF-85716BCB402E}"/>
    <cellStyle name="20% - Énfasis5 2 3 2 2 3 3 2 2 2" xfId="59408" xr:uid="{09881896-B522-4867-BD65-18B2B45CD0FE}"/>
    <cellStyle name="20% - Énfasis5 2 3 2 2 3 3 2 3" xfId="43966" xr:uid="{787833FF-ABE5-4CFF-89AC-183AC133C574}"/>
    <cellStyle name="20% - Énfasis5 2 3 2 2 3 3 3" xfId="20803" xr:uid="{F55CBB94-E93B-4C8D-A296-0210F1BE6F44}"/>
    <cellStyle name="20% - Énfasis5 2 3 2 2 3 3 3 2" xfId="51687" xr:uid="{18BEDF6A-E177-4B9E-8EEF-A7AB0747D6B0}"/>
    <cellStyle name="20% - Énfasis5 2 3 2 2 3 3 4" xfId="36245" xr:uid="{F513A981-E2B0-4303-B120-32BECC552D19}"/>
    <cellStyle name="20% - Énfasis5 2 3 2 2 3 4" xfId="9222" xr:uid="{7521BB9A-DF27-4C39-AE55-B3031AC83BA9}"/>
    <cellStyle name="20% - Énfasis5 2 3 2 2 3 4 2" xfId="24664" xr:uid="{B570B1A9-CAEC-449B-B5C2-3720AB8A980A}"/>
    <cellStyle name="20% - Énfasis5 2 3 2 2 3 4 2 2" xfId="55548" xr:uid="{986C4094-3381-4676-B505-40CDA8AA43B9}"/>
    <cellStyle name="20% - Énfasis5 2 3 2 2 3 4 3" xfId="40106" xr:uid="{8D922CD6-D15E-4359-808F-F28326EC5284}"/>
    <cellStyle name="20% - Énfasis5 2 3 2 2 3 5" xfId="16943" xr:uid="{400A3157-6205-4321-8869-60F8EE423303}"/>
    <cellStyle name="20% - Énfasis5 2 3 2 2 3 5 2" xfId="47827" xr:uid="{C766983C-58EB-4BA0-A669-47211FFC707E}"/>
    <cellStyle name="20% - Énfasis5 2 3 2 2 3 6" xfId="32385" xr:uid="{F750C8F0-3BEE-4744-963B-9E3916DE4911}"/>
    <cellStyle name="20% - Énfasis5 2 3 2 2 4" xfId="2466" xr:uid="{ADE3189F-0208-4FE2-9143-E0FBF5E70A63}"/>
    <cellStyle name="20% - Énfasis5 2 3 2 2 4 2" xfId="6326" xr:uid="{92529982-5E3F-4355-A2BD-B75B780DFAB3}"/>
    <cellStyle name="20% - Énfasis5 2 3 2 2 4 2 2" xfId="14047" xr:uid="{225863F7-2B94-4F1C-9CD9-38B8D528EBA7}"/>
    <cellStyle name="20% - Énfasis5 2 3 2 2 4 2 2 2" xfId="29489" xr:uid="{6B41FCDC-E44A-4CC3-91CA-EC2E218FA4CB}"/>
    <cellStyle name="20% - Énfasis5 2 3 2 2 4 2 2 2 2" xfId="60373" xr:uid="{181BF018-DA95-41B6-9977-A18720752F7A}"/>
    <cellStyle name="20% - Énfasis5 2 3 2 2 4 2 2 3" xfId="44931" xr:uid="{37C38B6A-4B23-44EA-8BC2-9F5E50BE1893}"/>
    <cellStyle name="20% - Énfasis5 2 3 2 2 4 2 3" xfId="21768" xr:uid="{E4730595-2D9A-4A57-8155-E36DCB0AB5BE}"/>
    <cellStyle name="20% - Énfasis5 2 3 2 2 4 2 3 2" xfId="52652" xr:uid="{E4DC8E2C-E09D-4F20-B3C6-AC9F25545421}"/>
    <cellStyle name="20% - Énfasis5 2 3 2 2 4 2 4" xfId="37210" xr:uid="{3C65C302-1E4A-450E-83F5-EAD20CB2A997}"/>
    <cellStyle name="20% - Énfasis5 2 3 2 2 4 3" xfId="10187" xr:uid="{5BFDAA5A-8F80-4DC5-9AE6-60AACD0B7920}"/>
    <cellStyle name="20% - Énfasis5 2 3 2 2 4 3 2" xfId="25629" xr:uid="{E8E4EA1E-43AA-40CE-8CA5-DF98972C7C9F}"/>
    <cellStyle name="20% - Énfasis5 2 3 2 2 4 3 2 2" xfId="56513" xr:uid="{CE586174-DFE8-44C7-99E5-B4C00CD4006B}"/>
    <cellStyle name="20% - Énfasis5 2 3 2 2 4 3 3" xfId="41071" xr:uid="{F40ACB65-8DB4-42A4-BC07-B06B2E6AAE1D}"/>
    <cellStyle name="20% - Énfasis5 2 3 2 2 4 4" xfId="17908" xr:uid="{15476B23-402E-4711-91D7-D3B8BA8C3E6F}"/>
    <cellStyle name="20% - Énfasis5 2 3 2 2 4 4 2" xfId="48792" xr:uid="{A3A4A008-C758-4CFE-B82D-937897202704}"/>
    <cellStyle name="20% - Énfasis5 2 3 2 2 4 5" xfId="33350" xr:uid="{EEB440B9-FCC3-4299-AD47-FA059B3D85C2}"/>
    <cellStyle name="20% - Énfasis5 2 3 2 2 5" xfId="4396" xr:uid="{D3259456-C358-4462-800C-BE8649D0DE78}"/>
    <cellStyle name="20% - Énfasis5 2 3 2 2 5 2" xfId="12117" xr:uid="{60386D7A-6431-4269-B68D-A2394ED520A8}"/>
    <cellStyle name="20% - Énfasis5 2 3 2 2 5 2 2" xfId="27559" xr:uid="{87D2A4A2-F47B-4E28-8D76-1A4FA2B40BAC}"/>
    <cellStyle name="20% - Énfasis5 2 3 2 2 5 2 2 2" xfId="58443" xr:uid="{E9B94BEC-A716-4F06-BB2A-3FAA2DD3AA19}"/>
    <cellStyle name="20% - Énfasis5 2 3 2 2 5 2 3" xfId="43001" xr:uid="{9EB8CB8F-0661-4FB1-9D4C-5A99425C4E48}"/>
    <cellStyle name="20% - Énfasis5 2 3 2 2 5 3" xfId="19838" xr:uid="{02CB9824-B90A-4C1C-935E-408AB04B2001}"/>
    <cellStyle name="20% - Énfasis5 2 3 2 2 5 3 2" xfId="50722" xr:uid="{91706BAD-A128-4C4B-9A33-BAA53D7874CA}"/>
    <cellStyle name="20% - Énfasis5 2 3 2 2 5 4" xfId="35280" xr:uid="{15BC1489-41CA-44B8-9B8D-9231C4CE0505}"/>
    <cellStyle name="20% - Énfasis5 2 3 2 2 6" xfId="8257" xr:uid="{405F9C0D-C2BF-4E42-902E-EB7AF32FB1A4}"/>
    <cellStyle name="20% - Énfasis5 2 3 2 2 6 2" xfId="23699" xr:uid="{BC0A906A-5E95-4090-A8B7-74F3AC19FEE8}"/>
    <cellStyle name="20% - Énfasis5 2 3 2 2 6 2 2" xfId="54583" xr:uid="{73ECEE47-3356-4934-B090-A00C526B8B09}"/>
    <cellStyle name="20% - Énfasis5 2 3 2 2 6 3" xfId="39141" xr:uid="{CA9EB0C3-A64B-494B-963D-8A37F90391F3}"/>
    <cellStyle name="20% - Énfasis5 2 3 2 2 7" xfId="15978" xr:uid="{0B0B3B1A-F6C8-413E-99D4-FA41D479D290}"/>
    <cellStyle name="20% - Énfasis5 2 3 2 2 7 2" xfId="46862" xr:uid="{8F797893-A979-4EF1-9638-3404B87EFFC8}"/>
    <cellStyle name="20% - Énfasis5 2 3 2 2 8" xfId="31420" xr:uid="{A95DC33B-07BD-40B2-BC35-C3121A864022}"/>
    <cellStyle name="20% - Énfasis5 2 3 2 3" xfId="778" xr:uid="{5AF1A7FB-F1B8-4E5B-B14C-51F85E2B38D7}"/>
    <cellStyle name="20% - Énfasis5 2 3 2 3 2" xfId="1743" xr:uid="{BBDEB018-BB05-479F-8D66-6B0DDE15E2A8}"/>
    <cellStyle name="20% - Énfasis5 2 3 2 3 2 2" xfId="3673" xr:uid="{F556E7F2-8CB1-4B5F-ADB2-CF1BF7237559}"/>
    <cellStyle name="20% - Énfasis5 2 3 2 3 2 2 2" xfId="7533" xr:uid="{CBBF5ED5-87F4-4D9D-B86B-C931F1F1B160}"/>
    <cellStyle name="20% - Énfasis5 2 3 2 3 2 2 2 2" xfId="15254" xr:uid="{B88948C4-CBC9-4268-A5CE-26DD85723621}"/>
    <cellStyle name="20% - Énfasis5 2 3 2 3 2 2 2 2 2" xfId="30696" xr:uid="{6E03CBF1-8B80-4383-A0FD-6BAFC758DC5F}"/>
    <cellStyle name="20% - Énfasis5 2 3 2 3 2 2 2 2 2 2" xfId="61580" xr:uid="{7818A2CA-1D9C-4C57-A5B5-58E7C6A139AC}"/>
    <cellStyle name="20% - Énfasis5 2 3 2 3 2 2 2 2 3" xfId="46138" xr:uid="{13A345DB-2173-47FB-8152-D5E7EBC4482A}"/>
    <cellStyle name="20% - Énfasis5 2 3 2 3 2 2 2 3" xfId="22975" xr:uid="{85D2C8C2-EB1D-445B-B900-B4B528E5FC9A}"/>
    <cellStyle name="20% - Énfasis5 2 3 2 3 2 2 2 3 2" xfId="53859" xr:uid="{057941C7-C11C-4867-9DD3-91899ADBF4E8}"/>
    <cellStyle name="20% - Énfasis5 2 3 2 3 2 2 2 4" xfId="38417" xr:uid="{637C3291-6359-4E94-8676-9C729D825BCA}"/>
    <cellStyle name="20% - Énfasis5 2 3 2 3 2 2 3" xfId="11394" xr:uid="{964BE3F5-BF9A-46DE-AAA2-A82BFC85AE5E}"/>
    <cellStyle name="20% - Énfasis5 2 3 2 3 2 2 3 2" xfId="26836" xr:uid="{E09365C9-E012-4695-927E-54A37CC1A400}"/>
    <cellStyle name="20% - Énfasis5 2 3 2 3 2 2 3 2 2" xfId="57720" xr:uid="{7109CFB7-7F19-47F9-98AE-315F3C585DF3}"/>
    <cellStyle name="20% - Énfasis5 2 3 2 3 2 2 3 3" xfId="42278" xr:uid="{ED73A9B2-A4B5-4752-8494-435B182339CC}"/>
    <cellStyle name="20% - Énfasis5 2 3 2 3 2 2 4" xfId="19115" xr:uid="{CBA837DA-1F54-416F-9127-1329DE49A375}"/>
    <cellStyle name="20% - Énfasis5 2 3 2 3 2 2 4 2" xfId="49999" xr:uid="{1E14D908-9785-4A7A-8B54-23A9ED9EEC7D}"/>
    <cellStyle name="20% - Énfasis5 2 3 2 3 2 2 5" xfId="34557" xr:uid="{6FBB7480-759E-4D8B-9073-EE9DBC8F5663}"/>
    <cellStyle name="20% - Énfasis5 2 3 2 3 2 3" xfId="5603" xr:uid="{C1E4B044-173A-452B-B655-54B42844CE7B}"/>
    <cellStyle name="20% - Énfasis5 2 3 2 3 2 3 2" xfId="13324" xr:uid="{C52A2E83-C50F-43F8-99F2-B4E3033EC889}"/>
    <cellStyle name="20% - Énfasis5 2 3 2 3 2 3 2 2" xfId="28766" xr:uid="{F06A1D7D-71F0-42D9-8D03-97CCACFC06C1}"/>
    <cellStyle name="20% - Énfasis5 2 3 2 3 2 3 2 2 2" xfId="59650" xr:uid="{807897AB-C299-45B8-8D4A-38E2A13DF258}"/>
    <cellStyle name="20% - Énfasis5 2 3 2 3 2 3 2 3" xfId="44208" xr:uid="{C9623CCB-B84C-4DE1-B560-DBACB8FC8B15}"/>
    <cellStyle name="20% - Énfasis5 2 3 2 3 2 3 3" xfId="21045" xr:uid="{4C0208F5-5E68-45BF-82E4-04402C20B27F}"/>
    <cellStyle name="20% - Énfasis5 2 3 2 3 2 3 3 2" xfId="51929" xr:uid="{584EB79B-444A-4EDD-A04E-61B059D79138}"/>
    <cellStyle name="20% - Énfasis5 2 3 2 3 2 3 4" xfId="36487" xr:uid="{170918F6-14CC-461E-A07E-C4D0AA5A89C3}"/>
    <cellStyle name="20% - Énfasis5 2 3 2 3 2 4" xfId="9464" xr:uid="{8FF03AB2-EEE3-4C2E-8BD3-68291327F4BC}"/>
    <cellStyle name="20% - Énfasis5 2 3 2 3 2 4 2" xfId="24906" xr:uid="{12585378-98DE-40E1-BCF8-2C3D8E7CB8F2}"/>
    <cellStyle name="20% - Énfasis5 2 3 2 3 2 4 2 2" xfId="55790" xr:uid="{37AC3DE3-A327-4176-9A85-F47F57189D34}"/>
    <cellStyle name="20% - Énfasis5 2 3 2 3 2 4 3" xfId="40348" xr:uid="{51D96657-2435-4F25-BE3C-664BBF395EF9}"/>
    <cellStyle name="20% - Énfasis5 2 3 2 3 2 5" xfId="17185" xr:uid="{F0463E6A-6314-40ED-988C-0D719FC1289D}"/>
    <cellStyle name="20% - Énfasis5 2 3 2 3 2 5 2" xfId="48069" xr:uid="{F022747A-03A9-48DA-A537-56894C287C48}"/>
    <cellStyle name="20% - Énfasis5 2 3 2 3 2 6" xfId="32627" xr:uid="{36903E40-5463-43DA-AA57-016A60355400}"/>
    <cellStyle name="20% - Énfasis5 2 3 2 3 3" xfId="2708" xr:uid="{D1B9997C-AC25-4EF7-BB6A-072A047E521A}"/>
    <cellStyle name="20% - Énfasis5 2 3 2 3 3 2" xfId="6568" xr:uid="{DC199E43-ABB8-4B58-A188-DFB6004B6DAA}"/>
    <cellStyle name="20% - Énfasis5 2 3 2 3 3 2 2" xfId="14289" xr:uid="{B88CC92A-F887-405B-A528-F891DD509D87}"/>
    <cellStyle name="20% - Énfasis5 2 3 2 3 3 2 2 2" xfId="29731" xr:uid="{BBEE451E-717E-4EF6-AA71-622641C1FA98}"/>
    <cellStyle name="20% - Énfasis5 2 3 2 3 3 2 2 2 2" xfId="60615" xr:uid="{B77D5C7C-E68C-42D8-94AB-ECA9ACA535AF}"/>
    <cellStyle name="20% - Énfasis5 2 3 2 3 3 2 2 3" xfId="45173" xr:uid="{B6914741-4426-465D-B8B8-01F3088F2BB5}"/>
    <cellStyle name="20% - Énfasis5 2 3 2 3 3 2 3" xfId="22010" xr:uid="{BD5A7E27-1A6C-45BC-ABC2-5E03EF0ADC8E}"/>
    <cellStyle name="20% - Énfasis5 2 3 2 3 3 2 3 2" xfId="52894" xr:uid="{DBACBD96-C403-4727-80B2-F144DDF0CF84}"/>
    <cellStyle name="20% - Énfasis5 2 3 2 3 3 2 4" xfId="37452" xr:uid="{F83D1F38-3DCA-46B9-9485-493F30FCF83A}"/>
    <cellStyle name="20% - Énfasis5 2 3 2 3 3 3" xfId="10429" xr:uid="{425E0789-D0CA-4B2B-BEB5-049BBBC85DAB}"/>
    <cellStyle name="20% - Énfasis5 2 3 2 3 3 3 2" xfId="25871" xr:uid="{C3144406-4B1B-4570-813A-B5FFFF903DBA}"/>
    <cellStyle name="20% - Énfasis5 2 3 2 3 3 3 2 2" xfId="56755" xr:uid="{4ED1970E-5C70-49AB-9DB3-0A253530E652}"/>
    <cellStyle name="20% - Énfasis5 2 3 2 3 3 3 3" xfId="41313" xr:uid="{DEDE4DA9-FD41-4CE3-89A0-A0B84B290F27}"/>
    <cellStyle name="20% - Énfasis5 2 3 2 3 3 4" xfId="18150" xr:uid="{B7047A22-2D1D-451E-9482-ED47D0BC1D9E}"/>
    <cellStyle name="20% - Énfasis5 2 3 2 3 3 4 2" xfId="49034" xr:uid="{BF4C393E-11D2-4C21-B32A-B86BB91916D2}"/>
    <cellStyle name="20% - Énfasis5 2 3 2 3 3 5" xfId="33592" xr:uid="{D3FD8C9C-AA09-4627-B78E-576AB8805A46}"/>
    <cellStyle name="20% - Énfasis5 2 3 2 3 4" xfId="4638" xr:uid="{672154BD-C326-4A27-ACBA-AC3735EB16C5}"/>
    <cellStyle name="20% - Énfasis5 2 3 2 3 4 2" xfId="12359" xr:uid="{70A6B84F-3ECC-447E-AD5C-544CADC14350}"/>
    <cellStyle name="20% - Énfasis5 2 3 2 3 4 2 2" xfId="27801" xr:uid="{738D4E01-E021-408A-BEE0-06B1532D598A}"/>
    <cellStyle name="20% - Énfasis5 2 3 2 3 4 2 2 2" xfId="58685" xr:uid="{8CE1457B-CDE4-4A73-A0F3-51CB0A596F27}"/>
    <cellStyle name="20% - Énfasis5 2 3 2 3 4 2 3" xfId="43243" xr:uid="{F5AFB429-D655-463A-BF97-E1CDDA908931}"/>
    <cellStyle name="20% - Énfasis5 2 3 2 3 4 3" xfId="20080" xr:uid="{E17D8A31-C39A-4213-B9FB-DF06618943BE}"/>
    <cellStyle name="20% - Énfasis5 2 3 2 3 4 3 2" xfId="50964" xr:uid="{1223D9EF-38EE-4A63-8B25-AF383D227EA8}"/>
    <cellStyle name="20% - Énfasis5 2 3 2 3 4 4" xfId="35522" xr:uid="{FF324F5A-3380-406D-8BB7-73DD251D034C}"/>
    <cellStyle name="20% - Énfasis5 2 3 2 3 5" xfId="8499" xr:uid="{FD66671D-C8BF-4AD0-ABBA-09701F621F3F}"/>
    <cellStyle name="20% - Énfasis5 2 3 2 3 5 2" xfId="23941" xr:uid="{BDCF3635-7C2B-4B50-99D1-A85785C956C9}"/>
    <cellStyle name="20% - Énfasis5 2 3 2 3 5 2 2" xfId="54825" xr:uid="{BC60D716-6539-486E-B8E2-E7AA15485BF5}"/>
    <cellStyle name="20% - Énfasis5 2 3 2 3 5 3" xfId="39383" xr:uid="{E5ABA4AD-4108-46BD-90AD-85C2078BFDFD}"/>
    <cellStyle name="20% - Énfasis5 2 3 2 3 6" xfId="16220" xr:uid="{85690DF0-4A39-4C7C-B3AC-7B89CDB7898C}"/>
    <cellStyle name="20% - Énfasis5 2 3 2 3 6 2" xfId="47104" xr:uid="{C4A78F6D-E422-4333-ADA0-B1C7105E8DB0}"/>
    <cellStyle name="20% - Énfasis5 2 3 2 3 7" xfId="31662" xr:uid="{8E1282E2-9ED7-4865-9F9D-E92F038CEC7F}"/>
    <cellStyle name="20% - Énfasis5 2 3 2 4" xfId="1260" xr:uid="{C1A219A4-D41A-4912-A1DD-DB235071BA79}"/>
    <cellStyle name="20% - Énfasis5 2 3 2 4 2" xfId="3190" xr:uid="{05AEB816-2572-4BD8-A10F-D3153E317B4C}"/>
    <cellStyle name="20% - Énfasis5 2 3 2 4 2 2" xfId="7050" xr:uid="{ADC7E1CE-FD68-452D-A3DB-8E3DD8257D90}"/>
    <cellStyle name="20% - Énfasis5 2 3 2 4 2 2 2" xfId="14771" xr:uid="{3E298E68-70BF-4256-A22A-CF6C156C696C}"/>
    <cellStyle name="20% - Énfasis5 2 3 2 4 2 2 2 2" xfId="30213" xr:uid="{8B6D1A30-E633-4BE6-8EA9-31DAA14B64DD}"/>
    <cellStyle name="20% - Énfasis5 2 3 2 4 2 2 2 2 2" xfId="61097" xr:uid="{8F818C0D-7A06-45D2-9B87-0334E7049375}"/>
    <cellStyle name="20% - Énfasis5 2 3 2 4 2 2 2 3" xfId="45655" xr:uid="{5CF3253E-C51D-473F-A624-2732920AB2CD}"/>
    <cellStyle name="20% - Énfasis5 2 3 2 4 2 2 3" xfId="22492" xr:uid="{CA9F8FDC-6700-4DB8-85DC-03DD22253CB4}"/>
    <cellStyle name="20% - Énfasis5 2 3 2 4 2 2 3 2" xfId="53376" xr:uid="{85C3DA1B-A3ED-4180-845B-84F191033533}"/>
    <cellStyle name="20% - Énfasis5 2 3 2 4 2 2 4" xfId="37934" xr:uid="{5A1F83EB-A7D0-4E9C-9433-ED99EACF46C4}"/>
    <cellStyle name="20% - Énfasis5 2 3 2 4 2 3" xfId="10911" xr:uid="{F803A813-0269-4A48-B6F6-B88D77A73CAF}"/>
    <cellStyle name="20% - Énfasis5 2 3 2 4 2 3 2" xfId="26353" xr:uid="{3BFF58B8-FDC5-40F7-91BC-FFC03FA8B147}"/>
    <cellStyle name="20% - Énfasis5 2 3 2 4 2 3 2 2" xfId="57237" xr:uid="{3360032D-D1B7-4407-B133-8A219A7069D8}"/>
    <cellStyle name="20% - Énfasis5 2 3 2 4 2 3 3" xfId="41795" xr:uid="{FBD9F5E4-9633-402B-8CA0-627AE9C74955}"/>
    <cellStyle name="20% - Énfasis5 2 3 2 4 2 4" xfId="18632" xr:uid="{349A83F1-2576-4010-9C6A-68C7D4FBD41F}"/>
    <cellStyle name="20% - Énfasis5 2 3 2 4 2 4 2" xfId="49516" xr:uid="{6B33CF26-B202-4CFA-9973-1E1E3FE3CBFC}"/>
    <cellStyle name="20% - Énfasis5 2 3 2 4 2 5" xfId="34074" xr:uid="{AE93B5F1-F4DB-4988-A21A-42F3F0185865}"/>
    <cellStyle name="20% - Énfasis5 2 3 2 4 3" xfId="5120" xr:uid="{AECB5281-31E0-4A3D-B106-928CDE7618CB}"/>
    <cellStyle name="20% - Énfasis5 2 3 2 4 3 2" xfId="12841" xr:uid="{5A26E877-DA00-4E08-A7FD-978117BC21F3}"/>
    <cellStyle name="20% - Énfasis5 2 3 2 4 3 2 2" xfId="28283" xr:uid="{4532ADAF-A3DA-4C96-9C9F-DC48EE5FA5A5}"/>
    <cellStyle name="20% - Énfasis5 2 3 2 4 3 2 2 2" xfId="59167" xr:uid="{1342A28E-91A7-4A45-819E-416D29E03E67}"/>
    <cellStyle name="20% - Énfasis5 2 3 2 4 3 2 3" xfId="43725" xr:uid="{C01A0BB3-A6B3-4E49-9635-8E1723DC2041}"/>
    <cellStyle name="20% - Énfasis5 2 3 2 4 3 3" xfId="20562" xr:uid="{394336AE-0AC0-4ABA-9716-43670F4A2F13}"/>
    <cellStyle name="20% - Énfasis5 2 3 2 4 3 3 2" xfId="51446" xr:uid="{CBA8517C-56D3-4FDB-A1ED-47978FF9EB7E}"/>
    <cellStyle name="20% - Énfasis5 2 3 2 4 3 4" xfId="36004" xr:uid="{523C4246-357D-4D5D-A399-DE34E88FE28D}"/>
    <cellStyle name="20% - Énfasis5 2 3 2 4 4" xfId="8981" xr:uid="{793AE9E8-B67D-4AA6-9E8A-44B96B4725BC}"/>
    <cellStyle name="20% - Énfasis5 2 3 2 4 4 2" xfId="24423" xr:uid="{E14B255A-E4A9-42B1-8E7C-1B6556E5BA43}"/>
    <cellStyle name="20% - Énfasis5 2 3 2 4 4 2 2" xfId="55307" xr:uid="{86AB5A38-D4DB-459E-803B-047914802D4C}"/>
    <cellStyle name="20% - Énfasis5 2 3 2 4 4 3" xfId="39865" xr:uid="{A24BA8D8-96E6-4B90-830A-AD812A628387}"/>
    <cellStyle name="20% - Énfasis5 2 3 2 4 5" xfId="16702" xr:uid="{02E89904-FB8A-4E38-BF65-97DA7C8A40A8}"/>
    <cellStyle name="20% - Énfasis5 2 3 2 4 5 2" xfId="47586" xr:uid="{F1659A86-8643-46EB-A0A3-ADC981CD1D41}"/>
    <cellStyle name="20% - Énfasis5 2 3 2 4 6" xfId="32144" xr:uid="{20EC815B-6D6E-4B06-9871-409EF28BE27F}"/>
    <cellStyle name="20% - Énfasis5 2 3 2 5" xfId="2225" xr:uid="{5DED0367-8C53-4D31-A6D0-5411DF079CEC}"/>
    <cellStyle name="20% - Énfasis5 2 3 2 5 2" xfId="6085" xr:uid="{EEC59F76-BF4B-4F2B-90E3-70ADD65B31DD}"/>
    <cellStyle name="20% - Énfasis5 2 3 2 5 2 2" xfId="13806" xr:uid="{F72333D2-943A-4D52-B152-52C78AFFBA52}"/>
    <cellStyle name="20% - Énfasis5 2 3 2 5 2 2 2" xfId="29248" xr:uid="{951D7E28-9652-4CBA-9D28-78041B0C5EDA}"/>
    <cellStyle name="20% - Énfasis5 2 3 2 5 2 2 2 2" xfId="60132" xr:uid="{111F8DEE-F94D-4332-87B9-D588F65A076C}"/>
    <cellStyle name="20% - Énfasis5 2 3 2 5 2 2 3" xfId="44690" xr:uid="{E76A938A-CB32-49D9-A61C-2F4BEE6CC5FC}"/>
    <cellStyle name="20% - Énfasis5 2 3 2 5 2 3" xfId="21527" xr:uid="{A731CC82-FD6A-4D25-8D97-6F844C5B867F}"/>
    <cellStyle name="20% - Énfasis5 2 3 2 5 2 3 2" xfId="52411" xr:uid="{EAF22F0F-9853-4B48-8E28-B93445C05960}"/>
    <cellStyle name="20% - Énfasis5 2 3 2 5 2 4" xfId="36969" xr:uid="{6C9ECE16-C454-452F-844C-4626A10B4D64}"/>
    <cellStyle name="20% - Énfasis5 2 3 2 5 3" xfId="9946" xr:uid="{8069E0A2-D732-49CF-BD69-FBA979480B6D}"/>
    <cellStyle name="20% - Énfasis5 2 3 2 5 3 2" xfId="25388" xr:uid="{9E1D3979-E414-4727-96D1-4E5B3BB86AB3}"/>
    <cellStyle name="20% - Énfasis5 2 3 2 5 3 2 2" xfId="56272" xr:uid="{31C63CBF-E834-45E8-B06B-8AE516A38628}"/>
    <cellStyle name="20% - Énfasis5 2 3 2 5 3 3" xfId="40830" xr:uid="{48E46E6B-5879-4CB0-AC0E-2BEA6DE34D5E}"/>
    <cellStyle name="20% - Énfasis5 2 3 2 5 4" xfId="17667" xr:uid="{254C9710-EC89-45D5-9D29-22EB052C304B}"/>
    <cellStyle name="20% - Énfasis5 2 3 2 5 4 2" xfId="48551" xr:uid="{1CAFC663-24DA-4B8A-AB72-C19C7DA0122D}"/>
    <cellStyle name="20% - Énfasis5 2 3 2 5 5" xfId="33109" xr:uid="{68D8B724-1770-4B1E-BDCF-F9A2EF046644}"/>
    <cellStyle name="20% - Énfasis5 2 3 2 6" xfId="4155" xr:uid="{CB68375F-7CCF-4FCD-B8D6-C8C8D2AD2E54}"/>
    <cellStyle name="20% - Énfasis5 2 3 2 6 2" xfId="11876" xr:uid="{EDF1F32A-5A4D-4D94-B5C7-8D1BA18828F6}"/>
    <cellStyle name="20% - Énfasis5 2 3 2 6 2 2" xfId="27318" xr:uid="{1AE6A755-B80C-400D-8877-D997106D09E3}"/>
    <cellStyle name="20% - Énfasis5 2 3 2 6 2 2 2" xfId="58202" xr:uid="{2C6B14F1-B23B-4FC9-BD35-6E84DA71E5E8}"/>
    <cellStyle name="20% - Énfasis5 2 3 2 6 2 3" xfId="42760" xr:uid="{44906A7F-4D31-4543-8DE9-41105DF7B7B9}"/>
    <cellStyle name="20% - Énfasis5 2 3 2 6 3" xfId="19597" xr:uid="{BC070A20-4196-4E17-8BB1-3BC78BC22280}"/>
    <cellStyle name="20% - Énfasis5 2 3 2 6 3 2" xfId="50481" xr:uid="{0C5092C6-CCCF-4D5F-B4E1-67ECC6434A79}"/>
    <cellStyle name="20% - Énfasis5 2 3 2 6 4" xfId="35039" xr:uid="{17BE9EC5-7BA4-4DB7-8984-9991CCC7A8D1}"/>
    <cellStyle name="20% - Énfasis5 2 3 2 7" xfId="8016" xr:uid="{BFF713E3-7B72-4772-AA4C-31FA4985F0AD}"/>
    <cellStyle name="20% - Énfasis5 2 3 2 7 2" xfId="23458" xr:uid="{6389E5F1-D834-4803-AB74-EE4EB8EBF0D3}"/>
    <cellStyle name="20% - Énfasis5 2 3 2 7 2 2" xfId="54342" xr:uid="{6F9FAF9D-E45F-4CE9-B891-320D2640C457}"/>
    <cellStyle name="20% - Énfasis5 2 3 2 7 3" xfId="38900" xr:uid="{4D2C967F-BEF8-4A21-A0FE-B00D54EFC881}"/>
    <cellStyle name="20% - Énfasis5 2 3 2 8" xfId="15737" xr:uid="{282A9DCB-CE53-436E-AA04-6104430F0DBB}"/>
    <cellStyle name="20% - Énfasis5 2 3 2 8 2" xfId="46621" xr:uid="{852D486C-A3B3-497B-AAF0-3663D438BAB6}"/>
    <cellStyle name="20% - Énfasis5 2 3 2 9" xfId="31179" xr:uid="{4191AFA3-64DD-4CFD-84C4-513D64679D1D}"/>
    <cellStyle name="20% - Énfasis5 2 3 3" xfId="399" xr:uid="{F8247E6A-3966-4DDB-987A-153C1E344214}"/>
    <cellStyle name="20% - Énfasis5 2 3 3 2" xfId="883" xr:uid="{999EACFA-BA36-4232-8329-DF21184D9267}"/>
    <cellStyle name="20% - Énfasis5 2 3 3 2 2" xfId="1848" xr:uid="{9C3ADBF7-3DF7-4C53-BF82-05343968040D}"/>
    <cellStyle name="20% - Énfasis5 2 3 3 2 2 2" xfId="3778" xr:uid="{349270F5-30AE-4A3B-BCF1-B7100E0151A3}"/>
    <cellStyle name="20% - Énfasis5 2 3 3 2 2 2 2" xfId="7638" xr:uid="{02B2AD5C-754E-43C4-BE33-942CB8D65543}"/>
    <cellStyle name="20% - Énfasis5 2 3 3 2 2 2 2 2" xfId="15359" xr:uid="{4F7DB8C1-3830-4570-ACDB-5781612621EE}"/>
    <cellStyle name="20% - Énfasis5 2 3 3 2 2 2 2 2 2" xfId="30801" xr:uid="{82274923-B19C-475D-92E3-13141F70ECDF}"/>
    <cellStyle name="20% - Énfasis5 2 3 3 2 2 2 2 2 2 2" xfId="61685" xr:uid="{6969E5F3-53F2-43BA-94F0-542E11E1664E}"/>
    <cellStyle name="20% - Énfasis5 2 3 3 2 2 2 2 2 3" xfId="46243" xr:uid="{776D1E35-E50A-415F-A1BC-5222C6D1E7D6}"/>
    <cellStyle name="20% - Énfasis5 2 3 3 2 2 2 2 3" xfId="23080" xr:uid="{147C8749-AEE1-41BB-98FD-A03DDA95DACD}"/>
    <cellStyle name="20% - Énfasis5 2 3 3 2 2 2 2 3 2" xfId="53964" xr:uid="{EA51C152-957A-4DD7-927C-14D7263AA6DE}"/>
    <cellStyle name="20% - Énfasis5 2 3 3 2 2 2 2 4" xfId="38522" xr:uid="{6F6E156D-0CB1-491C-A605-5193843B7D1B}"/>
    <cellStyle name="20% - Énfasis5 2 3 3 2 2 2 3" xfId="11499" xr:uid="{D2EB1978-263D-42C1-A01D-4343B0A963C8}"/>
    <cellStyle name="20% - Énfasis5 2 3 3 2 2 2 3 2" xfId="26941" xr:uid="{66BD5914-8F3F-43A8-A51D-E37AF9717349}"/>
    <cellStyle name="20% - Énfasis5 2 3 3 2 2 2 3 2 2" xfId="57825" xr:uid="{22295EFE-9707-4CDF-A9EB-A5699AA9533C}"/>
    <cellStyle name="20% - Énfasis5 2 3 3 2 2 2 3 3" xfId="42383" xr:uid="{28C3009C-F8A4-4730-8098-FE0575F97E10}"/>
    <cellStyle name="20% - Énfasis5 2 3 3 2 2 2 4" xfId="19220" xr:uid="{DBCE964A-DBE0-456A-B722-D741534CBB92}"/>
    <cellStyle name="20% - Énfasis5 2 3 3 2 2 2 4 2" xfId="50104" xr:uid="{A5827871-8AB3-4A11-BE40-A26657DC7124}"/>
    <cellStyle name="20% - Énfasis5 2 3 3 2 2 2 5" xfId="34662" xr:uid="{48E48064-4EAC-466F-BCCA-D9DBD23E272D}"/>
    <cellStyle name="20% - Énfasis5 2 3 3 2 2 3" xfId="5708" xr:uid="{CCFA4CC2-7DCA-4708-A7E8-D668F34FCDF7}"/>
    <cellStyle name="20% - Énfasis5 2 3 3 2 2 3 2" xfId="13429" xr:uid="{0098067D-34EE-4283-BDC6-32F0937D90B2}"/>
    <cellStyle name="20% - Énfasis5 2 3 3 2 2 3 2 2" xfId="28871" xr:uid="{57760134-6AB0-4938-B97C-077E638D3305}"/>
    <cellStyle name="20% - Énfasis5 2 3 3 2 2 3 2 2 2" xfId="59755" xr:uid="{9B0FCE63-E7EA-443E-885A-6D2CDA478350}"/>
    <cellStyle name="20% - Énfasis5 2 3 3 2 2 3 2 3" xfId="44313" xr:uid="{8471D449-E1DB-4473-982A-5ACB4D47F774}"/>
    <cellStyle name="20% - Énfasis5 2 3 3 2 2 3 3" xfId="21150" xr:uid="{5C674F4D-78EB-4AFD-84F7-6FCFFC5C70E9}"/>
    <cellStyle name="20% - Énfasis5 2 3 3 2 2 3 3 2" xfId="52034" xr:uid="{E03B8554-DDE0-44FB-B68B-90AF065D94F5}"/>
    <cellStyle name="20% - Énfasis5 2 3 3 2 2 3 4" xfId="36592" xr:uid="{CFF33FC5-6694-4C37-9982-800A5114A414}"/>
    <cellStyle name="20% - Énfasis5 2 3 3 2 2 4" xfId="9569" xr:uid="{681CD1D2-DF06-418B-B212-00A101F339EF}"/>
    <cellStyle name="20% - Énfasis5 2 3 3 2 2 4 2" xfId="25011" xr:uid="{B5BDCCDC-506F-4C8E-AA32-4778325295B2}"/>
    <cellStyle name="20% - Énfasis5 2 3 3 2 2 4 2 2" xfId="55895" xr:uid="{2990D68F-1CA7-4562-B023-01456A2AF9DF}"/>
    <cellStyle name="20% - Énfasis5 2 3 3 2 2 4 3" xfId="40453" xr:uid="{229AC6FA-6623-4A14-8C2E-7DC4A6FE211B}"/>
    <cellStyle name="20% - Énfasis5 2 3 3 2 2 5" xfId="17290" xr:uid="{B556B469-22A5-4E7D-BF92-A66BCFEEACCC}"/>
    <cellStyle name="20% - Énfasis5 2 3 3 2 2 5 2" xfId="48174" xr:uid="{58B4A707-6880-4C46-90DE-3CF0639FBA97}"/>
    <cellStyle name="20% - Énfasis5 2 3 3 2 2 6" xfId="32732" xr:uid="{A23A3AFB-F31F-4C61-8C33-D0D366B5826B}"/>
    <cellStyle name="20% - Énfasis5 2 3 3 2 3" xfId="2813" xr:uid="{B20223B6-EE85-4781-A020-DE1DA95AEAE6}"/>
    <cellStyle name="20% - Énfasis5 2 3 3 2 3 2" xfId="6673" xr:uid="{7A370576-2C3D-4B73-8551-8E4A9A0DEDB4}"/>
    <cellStyle name="20% - Énfasis5 2 3 3 2 3 2 2" xfId="14394" xr:uid="{AA00FDEA-B6BD-4DAB-B3FC-6412C2873754}"/>
    <cellStyle name="20% - Énfasis5 2 3 3 2 3 2 2 2" xfId="29836" xr:uid="{AE56C8BE-A850-4204-9281-D475B34E9476}"/>
    <cellStyle name="20% - Énfasis5 2 3 3 2 3 2 2 2 2" xfId="60720" xr:uid="{2293A397-5E3B-4C83-9B81-6F7DC6BF2F06}"/>
    <cellStyle name="20% - Énfasis5 2 3 3 2 3 2 2 3" xfId="45278" xr:uid="{5434C5F0-4E35-4CED-80B0-BDF7622A725F}"/>
    <cellStyle name="20% - Énfasis5 2 3 3 2 3 2 3" xfId="22115" xr:uid="{E1302FE3-E189-4E22-BBD4-2FD00D7B71FE}"/>
    <cellStyle name="20% - Énfasis5 2 3 3 2 3 2 3 2" xfId="52999" xr:uid="{FA12C441-565A-41AE-AA09-9371FDDB2769}"/>
    <cellStyle name="20% - Énfasis5 2 3 3 2 3 2 4" xfId="37557" xr:uid="{066EB9B8-F90D-4C01-8AE2-FAB47B380245}"/>
    <cellStyle name="20% - Énfasis5 2 3 3 2 3 3" xfId="10534" xr:uid="{C9AC9015-181D-4CE6-AAC1-A7FF868E853D}"/>
    <cellStyle name="20% - Énfasis5 2 3 3 2 3 3 2" xfId="25976" xr:uid="{540767B8-5844-4DB8-9F0F-1D9372C8082E}"/>
    <cellStyle name="20% - Énfasis5 2 3 3 2 3 3 2 2" xfId="56860" xr:uid="{D87F0F95-D560-4257-9FCA-9596B7CE4AC7}"/>
    <cellStyle name="20% - Énfasis5 2 3 3 2 3 3 3" xfId="41418" xr:uid="{ACB7B59C-0B13-428A-92F0-73881D2F9F30}"/>
    <cellStyle name="20% - Énfasis5 2 3 3 2 3 4" xfId="18255" xr:uid="{E94963FA-C834-413C-9B5E-41B37752C7B9}"/>
    <cellStyle name="20% - Énfasis5 2 3 3 2 3 4 2" xfId="49139" xr:uid="{FCBE9104-C278-4942-AD16-8ECCF0EB4676}"/>
    <cellStyle name="20% - Énfasis5 2 3 3 2 3 5" xfId="33697" xr:uid="{92972A76-F899-4BE8-AE2F-11164F430740}"/>
    <cellStyle name="20% - Énfasis5 2 3 3 2 4" xfId="4743" xr:uid="{239DA78F-6F98-40EB-AEA5-64AFF6677DCB}"/>
    <cellStyle name="20% - Énfasis5 2 3 3 2 4 2" xfId="12464" xr:uid="{3F82E24D-2392-4D3F-A586-ABD31EF3E385}"/>
    <cellStyle name="20% - Énfasis5 2 3 3 2 4 2 2" xfId="27906" xr:uid="{85611657-D18F-422F-B01E-989A676AC255}"/>
    <cellStyle name="20% - Énfasis5 2 3 3 2 4 2 2 2" xfId="58790" xr:uid="{73CA21B6-7104-4E94-8557-4EF70FE2A6B9}"/>
    <cellStyle name="20% - Énfasis5 2 3 3 2 4 2 3" xfId="43348" xr:uid="{437BE1DF-7095-4E8A-BA7B-35A4CFB8F9A5}"/>
    <cellStyle name="20% - Énfasis5 2 3 3 2 4 3" xfId="20185" xr:uid="{9265AEF0-48EE-4622-AA4A-B7B27F20483D}"/>
    <cellStyle name="20% - Énfasis5 2 3 3 2 4 3 2" xfId="51069" xr:uid="{86A6644A-D939-4E0B-BCB6-9B4339B1AA87}"/>
    <cellStyle name="20% - Énfasis5 2 3 3 2 4 4" xfId="35627" xr:uid="{140B85F3-3B46-403A-A4A3-D5A01AF333C7}"/>
    <cellStyle name="20% - Énfasis5 2 3 3 2 5" xfId="8604" xr:uid="{E5DE1CBC-B5AF-43B4-85E4-EAF554135211}"/>
    <cellStyle name="20% - Énfasis5 2 3 3 2 5 2" xfId="24046" xr:uid="{FB7288FB-BCF2-4AD1-B3FC-57D45579045B}"/>
    <cellStyle name="20% - Énfasis5 2 3 3 2 5 2 2" xfId="54930" xr:uid="{04CAAD62-6BBD-4B56-88D6-DF5DB2BD9CF6}"/>
    <cellStyle name="20% - Énfasis5 2 3 3 2 5 3" xfId="39488" xr:uid="{7B1F621B-412C-494E-8EBE-CFD38B48F722}"/>
    <cellStyle name="20% - Énfasis5 2 3 3 2 6" xfId="16325" xr:uid="{7B59D45C-D3E6-47F1-9824-CF495DA997D2}"/>
    <cellStyle name="20% - Énfasis5 2 3 3 2 6 2" xfId="47209" xr:uid="{28272ACC-4887-408F-BBE5-1A7D2BB35DE4}"/>
    <cellStyle name="20% - Énfasis5 2 3 3 2 7" xfId="31767" xr:uid="{B9669E4E-D4EE-40C4-A16A-9E0826D20EC1}"/>
    <cellStyle name="20% - Énfasis5 2 3 3 3" xfId="1365" xr:uid="{F6C5F42B-1FCD-4E94-A733-C8835C3ACBF1}"/>
    <cellStyle name="20% - Énfasis5 2 3 3 3 2" xfId="3295" xr:uid="{215B20E2-2EF7-4B2D-B767-BD33A2EF7F00}"/>
    <cellStyle name="20% - Énfasis5 2 3 3 3 2 2" xfId="7155" xr:uid="{65181691-BFC7-462F-B1A3-23DBD6364998}"/>
    <cellStyle name="20% - Énfasis5 2 3 3 3 2 2 2" xfId="14876" xr:uid="{984FC9BB-1B19-4BB5-988B-A5EAFC0A94FC}"/>
    <cellStyle name="20% - Énfasis5 2 3 3 3 2 2 2 2" xfId="30318" xr:uid="{F23B40C4-BE9C-4C90-916E-76D3322E076B}"/>
    <cellStyle name="20% - Énfasis5 2 3 3 3 2 2 2 2 2" xfId="61202" xr:uid="{4D4EB2EC-4F1D-4DDA-8A6C-3AB569A141CC}"/>
    <cellStyle name="20% - Énfasis5 2 3 3 3 2 2 2 3" xfId="45760" xr:uid="{0F21DE4A-8DC1-40CD-98BC-2BD2172D1002}"/>
    <cellStyle name="20% - Énfasis5 2 3 3 3 2 2 3" xfId="22597" xr:uid="{0A021BF7-41BE-437A-9034-6245B5541C23}"/>
    <cellStyle name="20% - Énfasis5 2 3 3 3 2 2 3 2" xfId="53481" xr:uid="{44F30A6D-CB6C-4436-AD5D-CB10D52B5A73}"/>
    <cellStyle name="20% - Énfasis5 2 3 3 3 2 2 4" xfId="38039" xr:uid="{42280131-AC27-42C3-8DB0-3D808BFAA966}"/>
    <cellStyle name="20% - Énfasis5 2 3 3 3 2 3" xfId="11016" xr:uid="{C4513DD8-36AC-4C18-9DEE-C6199392E37C}"/>
    <cellStyle name="20% - Énfasis5 2 3 3 3 2 3 2" xfId="26458" xr:uid="{B8A7A8DF-2DFF-4D90-996E-836ADB89D62E}"/>
    <cellStyle name="20% - Énfasis5 2 3 3 3 2 3 2 2" xfId="57342" xr:uid="{B0C5B659-320C-40F7-92A1-ACCE2D7B5457}"/>
    <cellStyle name="20% - Énfasis5 2 3 3 3 2 3 3" xfId="41900" xr:uid="{24EAFBA0-01CE-4401-B7FE-2C925F9AEEF0}"/>
    <cellStyle name="20% - Énfasis5 2 3 3 3 2 4" xfId="18737" xr:uid="{4F63457E-F648-4A3D-A651-2F8BE02FCEAF}"/>
    <cellStyle name="20% - Énfasis5 2 3 3 3 2 4 2" xfId="49621" xr:uid="{1FF428B7-BFA6-400B-8A94-104E5AB6308E}"/>
    <cellStyle name="20% - Énfasis5 2 3 3 3 2 5" xfId="34179" xr:uid="{196C2112-09A7-473A-B0B8-461F84DB6168}"/>
    <cellStyle name="20% - Énfasis5 2 3 3 3 3" xfId="5225" xr:uid="{A3B52348-84BD-4FEC-B4AD-58D652F7D0F2}"/>
    <cellStyle name="20% - Énfasis5 2 3 3 3 3 2" xfId="12946" xr:uid="{FC5A11C2-C72D-4221-87C2-C79B532E36C6}"/>
    <cellStyle name="20% - Énfasis5 2 3 3 3 3 2 2" xfId="28388" xr:uid="{7F89A0CE-0CA2-469D-969D-3D292870486C}"/>
    <cellStyle name="20% - Énfasis5 2 3 3 3 3 2 2 2" xfId="59272" xr:uid="{431FD507-864C-4DC0-8FBF-B318B633686C}"/>
    <cellStyle name="20% - Énfasis5 2 3 3 3 3 2 3" xfId="43830" xr:uid="{59C97B8C-2CE9-479A-AFD5-D4C56CC3A2F4}"/>
    <cellStyle name="20% - Énfasis5 2 3 3 3 3 3" xfId="20667" xr:uid="{D78B6E83-B424-4C26-AB1C-FEDDAFB0798D}"/>
    <cellStyle name="20% - Énfasis5 2 3 3 3 3 3 2" xfId="51551" xr:uid="{1EFFDE74-58F4-434A-A513-E9108153641B}"/>
    <cellStyle name="20% - Énfasis5 2 3 3 3 3 4" xfId="36109" xr:uid="{85708A05-E2AE-46AA-AEDF-2329FE4BD72B}"/>
    <cellStyle name="20% - Énfasis5 2 3 3 3 4" xfId="9086" xr:uid="{27DFD3D9-CDDD-4004-A6EC-6E10F5143C3A}"/>
    <cellStyle name="20% - Énfasis5 2 3 3 3 4 2" xfId="24528" xr:uid="{3A075B6D-84A7-4576-B315-2BB07F1429EA}"/>
    <cellStyle name="20% - Énfasis5 2 3 3 3 4 2 2" xfId="55412" xr:uid="{D475F784-E5BE-4EAE-A079-9B469DFC2F36}"/>
    <cellStyle name="20% - Énfasis5 2 3 3 3 4 3" xfId="39970" xr:uid="{C9573EA4-369B-4981-BDC4-21A61AB2E1D2}"/>
    <cellStyle name="20% - Énfasis5 2 3 3 3 5" xfId="16807" xr:uid="{11019F8E-706A-472F-B4D7-4403B7376769}"/>
    <cellStyle name="20% - Énfasis5 2 3 3 3 5 2" xfId="47691" xr:uid="{F693C5F0-268B-4C47-8960-F0B907A61A90}"/>
    <cellStyle name="20% - Énfasis5 2 3 3 3 6" xfId="32249" xr:uid="{B9D38B0B-BFC7-4B10-B1B2-BABB26750476}"/>
    <cellStyle name="20% - Énfasis5 2 3 3 4" xfId="2330" xr:uid="{68161C33-CD4F-4892-AEFF-4B9B99443712}"/>
    <cellStyle name="20% - Énfasis5 2 3 3 4 2" xfId="6190" xr:uid="{863FAC97-A008-412C-97CE-CDD6D9A3F20F}"/>
    <cellStyle name="20% - Énfasis5 2 3 3 4 2 2" xfId="13911" xr:uid="{3E5A09D2-D528-4A03-9C2A-D5588A0CE96F}"/>
    <cellStyle name="20% - Énfasis5 2 3 3 4 2 2 2" xfId="29353" xr:uid="{45A5C9CF-0BB2-4F23-B58A-9C4ECDBCC432}"/>
    <cellStyle name="20% - Énfasis5 2 3 3 4 2 2 2 2" xfId="60237" xr:uid="{B6F96D5E-CE77-44FC-9635-681A3D3EC3C4}"/>
    <cellStyle name="20% - Énfasis5 2 3 3 4 2 2 3" xfId="44795" xr:uid="{A9378AB9-8CA8-4E9D-97B6-AD69025CA507}"/>
    <cellStyle name="20% - Énfasis5 2 3 3 4 2 3" xfId="21632" xr:uid="{2EBB6016-1D45-4E2A-B073-22CA7E4B28F2}"/>
    <cellStyle name="20% - Énfasis5 2 3 3 4 2 3 2" xfId="52516" xr:uid="{AA30CA8E-2139-4FEC-B299-F8A67C1B5C19}"/>
    <cellStyle name="20% - Énfasis5 2 3 3 4 2 4" xfId="37074" xr:uid="{E463625D-4BA0-4B37-A1AC-7432BD527979}"/>
    <cellStyle name="20% - Énfasis5 2 3 3 4 3" xfId="10051" xr:uid="{47691F72-945C-4DB6-A111-790A3F310014}"/>
    <cellStyle name="20% - Énfasis5 2 3 3 4 3 2" xfId="25493" xr:uid="{0202FC21-D055-4756-848B-C62463D70FE0}"/>
    <cellStyle name="20% - Énfasis5 2 3 3 4 3 2 2" xfId="56377" xr:uid="{A960FD6F-9DFF-442B-BE25-9E16FE7FAF4E}"/>
    <cellStyle name="20% - Énfasis5 2 3 3 4 3 3" xfId="40935" xr:uid="{F772DF20-48AE-4C78-AD98-74FFA3C3E2B8}"/>
    <cellStyle name="20% - Énfasis5 2 3 3 4 4" xfId="17772" xr:uid="{6EB914FA-6884-49F7-A62B-6162D067C951}"/>
    <cellStyle name="20% - Énfasis5 2 3 3 4 4 2" xfId="48656" xr:uid="{D3F0B58E-38DD-4E0D-8196-25980ACA7915}"/>
    <cellStyle name="20% - Énfasis5 2 3 3 4 5" xfId="33214" xr:uid="{122CEDB5-5028-4901-9258-8559CAC5239F}"/>
    <cellStyle name="20% - Énfasis5 2 3 3 5" xfId="4260" xr:uid="{7DAF7836-F253-4753-B5B9-02162F59C080}"/>
    <cellStyle name="20% - Énfasis5 2 3 3 5 2" xfId="11981" xr:uid="{FA6CFBE8-A45F-4BF5-90B0-CDC5F8B8A8A1}"/>
    <cellStyle name="20% - Énfasis5 2 3 3 5 2 2" xfId="27423" xr:uid="{935F25BA-179B-4E84-BF97-AFDC1434CFD2}"/>
    <cellStyle name="20% - Énfasis5 2 3 3 5 2 2 2" xfId="58307" xr:uid="{F39CA9CA-398F-49A2-AD59-8E1B65A790B7}"/>
    <cellStyle name="20% - Énfasis5 2 3 3 5 2 3" xfId="42865" xr:uid="{36F8E19A-7F3D-439A-96E4-1914485AC221}"/>
    <cellStyle name="20% - Énfasis5 2 3 3 5 3" xfId="19702" xr:uid="{708B99C2-13A8-4D25-BECF-C506699F5CB1}"/>
    <cellStyle name="20% - Énfasis5 2 3 3 5 3 2" xfId="50586" xr:uid="{7ED781EB-ECEF-4E23-AD89-BA7B0243B56B}"/>
    <cellStyle name="20% - Énfasis5 2 3 3 5 4" xfId="35144" xr:uid="{B5FB6F41-E808-41EE-AD5F-22E709D0B975}"/>
    <cellStyle name="20% - Énfasis5 2 3 3 6" xfId="8121" xr:uid="{67A10605-907C-4FA4-842B-6A7827C3BD51}"/>
    <cellStyle name="20% - Énfasis5 2 3 3 6 2" xfId="23563" xr:uid="{2D86B60A-4866-4A02-920C-9FC872EA08DD}"/>
    <cellStyle name="20% - Énfasis5 2 3 3 6 2 2" xfId="54447" xr:uid="{6FD7705D-C515-48FF-B8F8-50952EAA6033}"/>
    <cellStyle name="20% - Énfasis5 2 3 3 6 3" xfId="39005" xr:uid="{9928FBE0-D375-43A1-A736-C55D5C3C39F4}"/>
    <cellStyle name="20% - Énfasis5 2 3 3 7" xfId="15842" xr:uid="{68B78630-C9EE-4509-98AA-3AB0EAABA1F4}"/>
    <cellStyle name="20% - Énfasis5 2 3 3 7 2" xfId="46726" xr:uid="{4B34D17A-8D46-4F9B-9D1E-61730C6857CB}"/>
    <cellStyle name="20% - Énfasis5 2 3 3 8" xfId="31284" xr:uid="{B41A521F-C3CE-407A-A88F-C09F8F7F2B3F}"/>
    <cellStyle name="20% - Énfasis5 2 3 4" xfId="642" xr:uid="{D06EA50E-DB88-4B81-A7B9-4B856C3520C6}"/>
    <cellStyle name="20% - Énfasis5 2 3 4 2" xfId="1607" xr:uid="{4F12FD25-549D-4EBE-B0E4-3E108830144F}"/>
    <cellStyle name="20% - Énfasis5 2 3 4 2 2" xfId="3537" xr:uid="{14E99091-13EE-44A0-8A17-F20A8D96D077}"/>
    <cellStyle name="20% - Énfasis5 2 3 4 2 2 2" xfId="7397" xr:uid="{BF3A9C24-C2E9-45EF-A7E5-C10EA737FC77}"/>
    <cellStyle name="20% - Énfasis5 2 3 4 2 2 2 2" xfId="15118" xr:uid="{48738166-FEEB-4234-B41E-30BBEDC3D75F}"/>
    <cellStyle name="20% - Énfasis5 2 3 4 2 2 2 2 2" xfId="30560" xr:uid="{33D7CD38-B8A3-465F-82BB-3774804FD709}"/>
    <cellStyle name="20% - Énfasis5 2 3 4 2 2 2 2 2 2" xfId="61444" xr:uid="{1AC837E8-92C1-40A0-9D07-4ED6A5F9F775}"/>
    <cellStyle name="20% - Énfasis5 2 3 4 2 2 2 2 3" xfId="46002" xr:uid="{FE61453E-F4EF-4783-9CAA-EAB7715AFDB6}"/>
    <cellStyle name="20% - Énfasis5 2 3 4 2 2 2 3" xfId="22839" xr:uid="{8558B252-8677-4B02-A3BC-00384B0C7442}"/>
    <cellStyle name="20% - Énfasis5 2 3 4 2 2 2 3 2" xfId="53723" xr:uid="{5D090FBB-7470-42A8-82CA-C7D8B1619AE2}"/>
    <cellStyle name="20% - Énfasis5 2 3 4 2 2 2 4" xfId="38281" xr:uid="{E3B4399C-1F8F-411A-9A6A-111706D394C9}"/>
    <cellStyle name="20% - Énfasis5 2 3 4 2 2 3" xfId="11258" xr:uid="{6467FD68-2F58-4BB5-9562-0144BB63C6AB}"/>
    <cellStyle name="20% - Énfasis5 2 3 4 2 2 3 2" xfId="26700" xr:uid="{950A5E42-7D2C-42E4-8E9C-4EA879BE29EE}"/>
    <cellStyle name="20% - Énfasis5 2 3 4 2 2 3 2 2" xfId="57584" xr:uid="{1F127234-96B9-49D9-BD77-380D1C12B4B9}"/>
    <cellStyle name="20% - Énfasis5 2 3 4 2 2 3 3" xfId="42142" xr:uid="{4E08D717-3348-460F-9FDF-F1636D0C3128}"/>
    <cellStyle name="20% - Énfasis5 2 3 4 2 2 4" xfId="18979" xr:uid="{171F804A-2C5B-4079-AF2F-0D253FEA9386}"/>
    <cellStyle name="20% - Énfasis5 2 3 4 2 2 4 2" xfId="49863" xr:uid="{2D91BD47-B927-4A68-874E-8A84515ED77A}"/>
    <cellStyle name="20% - Énfasis5 2 3 4 2 2 5" xfId="34421" xr:uid="{DCF5C2DC-116E-457B-A11D-136B3B0BC68F}"/>
    <cellStyle name="20% - Énfasis5 2 3 4 2 3" xfId="5467" xr:uid="{637C74B8-6423-447F-9B9E-48E2F6D95E01}"/>
    <cellStyle name="20% - Énfasis5 2 3 4 2 3 2" xfId="13188" xr:uid="{0308C17D-FFAE-44CD-A52A-E023CAC22E77}"/>
    <cellStyle name="20% - Énfasis5 2 3 4 2 3 2 2" xfId="28630" xr:uid="{36D6ACBD-FC7C-4BA6-828E-8C98D6D0A252}"/>
    <cellStyle name="20% - Énfasis5 2 3 4 2 3 2 2 2" xfId="59514" xr:uid="{9D770946-F8BA-4AF8-97B3-B3572A4BF0D4}"/>
    <cellStyle name="20% - Énfasis5 2 3 4 2 3 2 3" xfId="44072" xr:uid="{7F2B614A-9334-4E44-A8DE-196A1364D66D}"/>
    <cellStyle name="20% - Énfasis5 2 3 4 2 3 3" xfId="20909" xr:uid="{119E6D68-4DAC-4006-B93F-EC0B971A8E30}"/>
    <cellStyle name="20% - Énfasis5 2 3 4 2 3 3 2" xfId="51793" xr:uid="{F4C26B2E-45FD-4853-A5D2-85E11771C5CB}"/>
    <cellStyle name="20% - Énfasis5 2 3 4 2 3 4" xfId="36351" xr:uid="{7ADF7A30-9C91-4D9D-BBE0-AC65A7FC3AE9}"/>
    <cellStyle name="20% - Énfasis5 2 3 4 2 4" xfId="9328" xr:uid="{8B6CAA0D-1FBD-4CDB-B0E5-E445185A4FE3}"/>
    <cellStyle name="20% - Énfasis5 2 3 4 2 4 2" xfId="24770" xr:uid="{6F8B4CF2-20E8-40B5-8F83-64D898871183}"/>
    <cellStyle name="20% - Énfasis5 2 3 4 2 4 2 2" xfId="55654" xr:uid="{4EF42039-5655-4C13-A1BF-9C918F8C18AF}"/>
    <cellStyle name="20% - Énfasis5 2 3 4 2 4 3" xfId="40212" xr:uid="{E9C1F537-9589-422D-A8FF-A4F4658CB562}"/>
    <cellStyle name="20% - Énfasis5 2 3 4 2 5" xfId="17049" xr:uid="{54193244-20FC-412E-88A4-7BD0FEB11ADC}"/>
    <cellStyle name="20% - Énfasis5 2 3 4 2 5 2" xfId="47933" xr:uid="{5B02CC5B-A5B6-428D-B966-EE8DECDE3D76}"/>
    <cellStyle name="20% - Énfasis5 2 3 4 2 6" xfId="32491" xr:uid="{57B91B0E-7D4F-49C5-B3E6-9CD21EAB3178}"/>
    <cellStyle name="20% - Énfasis5 2 3 4 3" xfId="2572" xr:uid="{80E22961-F04A-4451-B4FB-2206FAE0F35E}"/>
    <cellStyle name="20% - Énfasis5 2 3 4 3 2" xfId="6432" xr:uid="{1DECF22A-9E01-45D4-8E06-EE5EB0F75DA4}"/>
    <cellStyle name="20% - Énfasis5 2 3 4 3 2 2" xfId="14153" xr:uid="{E3881FC1-9DF1-4147-8F6D-C66D6223FE81}"/>
    <cellStyle name="20% - Énfasis5 2 3 4 3 2 2 2" xfId="29595" xr:uid="{6FAAA5F4-8245-482B-A304-A319ECC08E07}"/>
    <cellStyle name="20% - Énfasis5 2 3 4 3 2 2 2 2" xfId="60479" xr:uid="{F10E873E-CD6E-479E-94F2-43EC6BA0B109}"/>
    <cellStyle name="20% - Énfasis5 2 3 4 3 2 2 3" xfId="45037" xr:uid="{FDDCCE30-6CA7-4119-A314-7EF6A3C6073C}"/>
    <cellStyle name="20% - Énfasis5 2 3 4 3 2 3" xfId="21874" xr:uid="{73289648-AE25-4850-8604-4708F611311D}"/>
    <cellStyle name="20% - Énfasis5 2 3 4 3 2 3 2" xfId="52758" xr:uid="{A1457AE3-F531-4550-9397-16B2232AFCF2}"/>
    <cellStyle name="20% - Énfasis5 2 3 4 3 2 4" xfId="37316" xr:uid="{5D201A9D-6D41-4EA0-90B8-1A777BAD44D0}"/>
    <cellStyle name="20% - Énfasis5 2 3 4 3 3" xfId="10293" xr:uid="{BD4271F1-94E0-403A-AAB5-477D3FD0A7D5}"/>
    <cellStyle name="20% - Énfasis5 2 3 4 3 3 2" xfId="25735" xr:uid="{5EFAA635-FF92-4B90-951B-D5C243B694AD}"/>
    <cellStyle name="20% - Énfasis5 2 3 4 3 3 2 2" xfId="56619" xr:uid="{79D39850-047B-4A25-A790-B73E8B84C45A}"/>
    <cellStyle name="20% - Énfasis5 2 3 4 3 3 3" xfId="41177" xr:uid="{CE98BE61-BF5C-4E87-8290-FC3D83872F40}"/>
    <cellStyle name="20% - Énfasis5 2 3 4 3 4" xfId="18014" xr:uid="{268B05A3-9026-4352-9493-6E7AFAB3C825}"/>
    <cellStyle name="20% - Énfasis5 2 3 4 3 4 2" xfId="48898" xr:uid="{DD17ECAB-0E31-4657-AE61-A6D94185EC6A}"/>
    <cellStyle name="20% - Énfasis5 2 3 4 3 5" xfId="33456" xr:uid="{43EDCB3C-0973-441D-B2B6-D795BBBE8E1A}"/>
    <cellStyle name="20% - Énfasis5 2 3 4 4" xfId="4502" xr:uid="{BEB57EE4-6EF5-4F96-9FB5-7BE6C7665A03}"/>
    <cellStyle name="20% - Énfasis5 2 3 4 4 2" xfId="12223" xr:uid="{BBA91670-37F0-4C43-9422-24F300C159E7}"/>
    <cellStyle name="20% - Énfasis5 2 3 4 4 2 2" xfId="27665" xr:uid="{AC638C88-5603-4940-BD13-0737A004AE30}"/>
    <cellStyle name="20% - Énfasis5 2 3 4 4 2 2 2" xfId="58549" xr:uid="{514DC4CC-BBB3-4FF3-B95D-9C4C594DE3C1}"/>
    <cellStyle name="20% - Énfasis5 2 3 4 4 2 3" xfId="43107" xr:uid="{C25C2B7F-5BEC-4C45-9DFF-C642333D1E3D}"/>
    <cellStyle name="20% - Énfasis5 2 3 4 4 3" xfId="19944" xr:uid="{E2A18448-0CD7-483A-BF33-492A0620071A}"/>
    <cellStyle name="20% - Énfasis5 2 3 4 4 3 2" xfId="50828" xr:uid="{C901D594-D9ED-4C66-9E37-93F456BC637D}"/>
    <cellStyle name="20% - Énfasis5 2 3 4 4 4" xfId="35386" xr:uid="{8462D75C-C6A1-4AFC-8C08-63E74A0A9504}"/>
    <cellStyle name="20% - Énfasis5 2 3 4 5" xfId="8363" xr:uid="{18A2973E-E36F-4DE0-AAF1-6EAE0DD57C7B}"/>
    <cellStyle name="20% - Énfasis5 2 3 4 5 2" xfId="23805" xr:uid="{1646E51B-F8B4-46F6-A5AD-EEF169899900}"/>
    <cellStyle name="20% - Énfasis5 2 3 4 5 2 2" xfId="54689" xr:uid="{59F7A9CC-0AA0-4ED3-98B9-F9B4BB9AFC07}"/>
    <cellStyle name="20% - Énfasis5 2 3 4 5 3" xfId="39247" xr:uid="{DEF80240-6DFD-452C-987F-4639B63BA184}"/>
    <cellStyle name="20% - Énfasis5 2 3 4 6" xfId="16084" xr:uid="{16D3DC4F-F9B1-44FA-9969-8D7138ED5232}"/>
    <cellStyle name="20% - Énfasis5 2 3 4 6 2" xfId="46968" xr:uid="{2B8239E2-4531-4BEB-9258-19CEEEEC4800}"/>
    <cellStyle name="20% - Énfasis5 2 3 4 7" xfId="31526" xr:uid="{21650A41-8348-43A0-B6B4-187824E458C6}"/>
    <cellStyle name="20% - Énfasis5 2 3 5" xfId="1124" xr:uid="{CED9852C-0D82-499E-AAA4-52C1015A2C3C}"/>
    <cellStyle name="20% - Énfasis5 2 3 5 2" xfId="3054" xr:uid="{0D8EB42D-505C-43F1-BF55-E0BEB8860EF6}"/>
    <cellStyle name="20% - Énfasis5 2 3 5 2 2" xfId="6914" xr:uid="{644894E5-312E-49BF-83BD-30FC4ED11129}"/>
    <cellStyle name="20% - Énfasis5 2 3 5 2 2 2" xfId="14635" xr:uid="{00352523-2C3F-4DD5-AB47-6EF91973DAEB}"/>
    <cellStyle name="20% - Énfasis5 2 3 5 2 2 2 2" xfId="30077" xr:uid="{105D1AD4-350E-4C4F-8C04-7E9C33A4F159}"/>
    <cellStyle name="20% - Énfasis5 2 3 5 2 2 2 2 2" xfId="60961" xr:uid="{860E0512-7833-4841-A6FE-88382747648D}"/>
    <cellStyle name="20% - Énfasis5 2 3 5 2 2 2 3" xfId="45519" xr:uid="{0D7EE39D-53EF-4B3D-8AB9-BE0B32EE05F5}"/>
    <cellStyle name="20% - Énfasis5 2 3 5 2 2 3" xfId="22356" xr:uid="{431FBAC7-36EB-47D3-B60A-D6EB4652DADD}"/>
    <cellStyle name="20% - Énfasis5 2 3 5 2 2 3 2" xfId="53240" xr:uid="{E25957C0-245C-434A-B19E-746F5923AC37}"/>
    <cellStyle name="20% - Énfasis5 2 3 5 2 2 4" xfId="37798" xr:uid="{403249C4-B42F-4E2C-BEE6-A2A0BC39E857}"/>
    <cellStyle name="20% - Énfasis5 2 3 5 2 3" xfId="10775" xr:uid="{41DE3FA5-1F8F-4FE7-80A2-09F651178411}"/>
    <cellStyle name="20% - Énfasis5 2 3 5 2 3 2" xfId="26217" xr:uid="{B959DF01-B80E-4D2D-8BF8-6550B584EE61}"/>
    <cellStyle name="20% - Énfasis5 2 3 5 2 3 2 2" xfId="57101" xr:uid="{2EDD5B6D-22FD-4948-8C26-E50C3D8B8E2B}"/>
    <cellStyle name="20% - Énfasis5 2 3 5 2 3 3" xfId="41659" xr:uid="{0386138F-F8EF-46E8-B946-27BF32D94895}"/>
    <cellStyle name="20% - Énfasis5 2 3 5 2 4" xfId="18496" xr:uid="{F1DFB68B-582A-418F-BDF2-A0D489832CDF}"/>
    <cellStyle name="20% - Énfasis5 2 3 5 2 4 2" xfId="49380" xr:uid="{9F727E97-A62B-44D3-8CB6-041F95C32A89}"/>
    <cellStyle name="20% - Énfasis5 2 3 5 2 5" xfId="33938" xr:uid="{07205252-3042-4232-B5BD-88896DDF62A8}"/>
    <cellStyle name="20% - Énfasis5 2 3 5 3" xfId="4984" xr:uid="{EA9DE5BD-3651-42A9-A252-1D6A066FA04C}"/>
    <cellStyle name="20% - Énfasis5 2 3 5 3 2" xfId="12705" xr:uid="{C16CBD99-BB28-4272-B0FA-7E41E3384B39}"/>
    <cellStyle name="20% - Énfasis5 2 3 5 3 2 2" xfId="28147" xr:uid="{975B36E4-272C-4096-A8B8-5DFCD97BACAE}"/>
    <cellStyle name="20% - Énfasis5 2 3 5 3 2 2 2" xfId="59031" xr:uid="{08079E7C-26F4-4FBB-B9A4-5112FD4E0792}"/>
    <cellStyle name="20% - Énfasis5 2 3 5 3 2 3" xfId="43589" xr:uid="{E863E51C-D19E-47A7-90D6-1ECD524EBF76}"/>
    <cellStyle name="20% - Énfasis5 2 3 5 3 3" xfId="20426" xr:uid="{5F5787DE-38ED-41B4-AD97-1AB75F38A10D}"/>
    <cellStyle name="20% - Énfasis5 2 3 5 3 3 2" xfId="51310" xr:uid="{C61DF73E-9689-40B6-AAD9-E8DACEAD4B80}"/>
    <cellStyle name="20% - Énfasis5 2 3 5 3 4" xfId="35868" xr:uid="{8FA52F27-2E1C-4633-BCA3-10B08E4EB1A9}"/>
    <cellStyle name="20% - Énfasis5 2 3 5 4" xfId="8845" xr:uid="{DE345166-D2F4-4F85-BFD6-E4F91BC0343E}"/>
    <cellStyle name="20% - Énfasis5 2 3 5 4 2" xfId="24287" xr:uid="{2A7E9182-2C91-4266-942F-5F01C54BB61E}"/>
    <cellStyle name="20% - Énfasis5 2 3 5 4 2 2" xfId="55171" xr:uid="{DA73618D-63C7-4097-A957-216C52E161C4}"/>
    <cellStyle name="20% - Énfasis5 2 3 5 4 3" xfId="39729" xr:uid="{F2639F3E-714B-4C31-8B67-A7192CD31B47}"/>
    <cellStyle name="20% - Énfasis5 2 3 5 5" xfId="16566" xr:uid="{F197703A-B126-4A78-9F41-E8802E7C4FF3}"/>
    <cellStyle name="20% - Énfasis5 2 3 5 5 2" xfId="47450" xr:uid="{B768C263-9694-4CA4-A51F-9A10B670DF9A}"/>
    <cellStyle name="20% - Énfasis5 2 3 5 6" xfId="32008" xr:uid="{C0FEBA2A-79E8-4BB2-AEE0-FDB67ED00BE9}"/>
    <cellStyle name="20% - Énfasis5 2 3 6" xfId="2089" xr:uid="{4A65F33B-64BF-420A-B175-0E951A6FF4D0}"/>
    <cellStyle name="20% - Énfasis5 2 3 6 2" xfId="5949" xr:uid="{19987751-2E11-413A-90B8-A5F180F15449}"/>
    <cellStyle name="20% - Énfasis5 2 3 6 2 2" xfId="13670" xr:uid="{661A5C4E-DE92-4A7C-AC19-A91AE4C94F2C}"/>
    <cellStyle name="20% - Énfasis5 2 3 6 2 2 2" xfId="29112" xr:uid="{2192F14C-D015-45F3-9520-FC1F87EA2A6C}"/>
    <cellStyle name="20% - Énfasis5 2 3 6 2 2 2 2" xfId="59996" xr:uid="{33FF6F9A-5DF2-4565-8461-2FCC97258A05}"/>
    <cellStyle name="20% - Énfasis5 2 3 6 2 2 3" xfId="44554" xr:uid="{9C3DE1ED-60C1-4216-AA7D-68E1A0FC10F7}"/>
    <cellStyle name="20% - Énfasis5 2 3 6 2 3" xfId="21391" xr:uid="{F1A32586-E7CA-4C26-8C01-D042D0219B9B}"/>
    <cellStyle name="20% - Énfasis5 2 3 6 2 3 2" xfId="52275" xr:uid="{BEE16FEC-8687-4EEF-988C-C8D540ABEC6C}"/>
    <cellStyle name="20% - Énfasis5 2 3 6 2 4" xfId="36833" xr:uid="{147CEB5A-CAC2-408C-8CBB-26043B92E38D}"/>
    <cellStyle name="20% - Énfasis5 2 3 6 3" xfId="9810" xr:uid="{A2DE67BF-14F0-4A39-937F-033C4ADE2D01}"/>
    <cellStyle name="20% - Énfasis5 2 3 6 3 2" xfId="25252" xr:uid="{FC5E88B4-1196-451D-BEB7-23956D640C15}"/>
    <cellStyle name="20% - Énfasis5 2 3 6 3 2 2" xfId="56136" xr:uid="{DD3AD4D5-1599-489A-9D07-B567CCECE889}"/>
    <cellStyle name="20% - Énfasis5 2 3 6 3 3" xfId="40694" xr:uid="{19B141B3-A3F5-4E8D-A5CE-D7C9DB72380A}"/>
    <cellStyle name="20% - Énfasis5 2 3 6 4" xfId="17531" xr:uid="{038D83BC-4E96-48B8-945D-01FD11939A4F}"/>
    <cellStyle name="20% - Énfasis5 2 3 6 4 2" xfId="48415" xr:uid="{B7555EB5-611F-4EF0-BD65-3EA70F5C93F9}"/>
    <cellStyle name="20% - Énfasis5 2 3 6 5" xfId="32973" xr:uid="{0FDFFE3C-F24E-4846-900E-BC2305C4348B}"/>
    <cellStyle name="20% - Énfasis5 2 3 7" xfId="4019" xr:uid="{B0017DB5-2324-4D83-AC29-A9C3A352BF19}"/>
    <cellStyle name="20% - Énfasis5 2 3 7 2" xfId="11740" xr:uid="{D24B7504-EC56-43B3-8476-38782D89A8D7}"/>
    <cellStyle name="20% - Énfasis5 2 3 7 2 2" xfId="27182" xr:uid="{4747F7D9-5FF2-42BB-8A36-E890494C1FB7}"/>
    <cellStyle name="20% - Énfasis5 2 3 7 2 2 2" xfId="58066" xr:uid="{A8D0336F-C9C3-4CB7-8219-4DFD71789540}"/>
    <cellStyle name="20% - Énfasis5 2 3 7 2 3" xfId="42624" xr:uid="{547191F4-6D42-4FC4-80F2-8CD834DFF707}"/>
    <cellStyle name="20% - Énfasis5 2 3 7 3" xfId="19461" xr:uid="{4196A095-1964-4346-9D5F-F90B194937F9}"/>
    <cellStyle name="20% - Énfasis5 2 3 7 3 2" xfId="50345" xr:uid="{4EADD23D-745E-4191-96F7-B173A4F94898}"/>
    <cellStyle name="20% - Énfasis5 2 3 7 4" xfId="34903" xr:uid="{EFDF1463-EF60-445C-9828-03E0B5E47314}"/>
    <cellStyle name="20% - Énfasis5 2 3 8" xfId="7880" xr:uid="{051E3630-6FA7-42AF-80F1-E44CC96B8358}"/>
    <cellStyle name="20% - Énfasis5 2 3 8 2" xfId="23322" xr:uid="{DDFA4255-E2D0-4C87-91DF-274C99752C72}"/>
    <cellStyle name="20% - Énfasis5 2 3 8 2 2" xfId="54206" xr:uid="{85A8F393-AF2D-4327-A044-0C7E246B7A71}"/>
    <cellStyle name="20% - Énfasis5 2 3 8 3" xfId="38764" xr:uid="{D36F6F67-9C80-41F7-A168-AB878C32600F}"/>
    <cellStyle name="20% - Énfasis5 2 3 9" xfId="15601" xr:uid="{4B09E143-829B-4DCB-82D6-F3353816CEBC}"/>
    <cellStyle name="20% - Énfasis5 2 3 9 2" xfId="46485" xr:uid="{2E3C37BD-818E-4078-8EFF-FCD240D397BE}"/>
    <cellStyle name="20% - Énfasis5 2 4" xfId="81" xr:uid="{682A419F-FA8E-40C7-87E7-66BDA1E5DAA7}"/>
    <cellStyle name="20% - Énfasis5 2 4 10" xfId="31044" xr:uid="{E99A2D8F-E908-4D9A-A302-D19B90D48DFE}"/>
    <cellStyle name="20% - Énfasis5 2 4 2" xfId="333" xr:uid="{FB461B8C-7BC8-49FC-9536-E8B16B2B9266}"/>
    <cellStyle name="20% - Énfasis5 2 4 2 2" xfId="576" xr:uid="{B748D94C-DEDE-412D-BBB3-6C61735A4B11}"/>
    <cellStyle name="20% - Énfasis5 2 4 2 2 2" xfId="1059" xr:uid="{8FA7FFF5-D79D-4C69-A077-E67581FD7A65}"/>
    <cellStyle name="20% - Énfasis5 2 4 2 2 2 2" xfId="2024" xr:uid="{E130A1A2-36B8-4D66-87BF-78A46E8FB8AE}"/>
    <cellStyle name="20% - Énfasis5 2 4 2 2 2 2 2" xfId="3954" xr:uid="{6086756C-00EC-4B9F-ADD4-54FFD78FCF51}"/>
    <cellStyle name="20% - Énfasis5 2 4 2 2 2 2 2 2" xfId="7814" xr:uid="{D50B8E9A-3787-410A-BB63-60F9B311FED2}"/>
    <cellStyle name="20% - Énfasis5 2 4 2 2 2 2 2 2 2" xfId="15535" xr:uid="{BCF200FC-BE87-4213-AA7F-A747939C9EF6}"/>
    <cellStyle name="20% - Énfasis5 2 4 2 2 2 2 2 2 2 2" xfId="30977" xr:uid="{98C9276D-A885-42AB-B571-AD3108D30512}"/>
    <cellStyle name="20% - Énfasis5 2 4 2 2 2 2 2 2 2 2 2" xfId="61861" xr:uid="{80C45D36-99C9-42A8-939A-871050E62FDB}"/>
    <cellStyle name="20% - Énfasis5 2 4 2 2 2 2 2 2 2 3" xfId="46419" xr:uid="{3D6ADD0E-BDFD-40E8-B233-FD804939EBF3}"/>
    <cellStyle name="20% - Énfasis5 2 4 2 2 2 2 2 2 3" xfId="23256" xr:uid="{34CD1F01-37F5-43EB-BF44-C5F09FD67A13}"/>
    <cellStyle name="20% - Énfasis5 2 4 2 2 2 2 2 2 3 2" xfId="54140" xr:uid="{057A2B16-D25C-4A4C-98A1-ED644CC8DC9F}"/>
    <cellStyle name="20% - Énfasis5 2 4 2 2 2 2 2 2 4" xfId="38698" xr:uid="{C3F543ED-7B83-4D2C-B2A7-C80508E3E408}"/>
    <cellStyle name="20% - Énfasis5 2 4 2 2 2 2 2 3" xfId="11675" xr:uid="{1CF836C0-1C2D-4346-8F07-F2261CC4B87E}"/>
    <cellStyle name="20% - Énfasis5 2 4 2 2 2 2 2 3 2" xfId="27117" xr:uid="{C72771CA-43E2-43BD-8B4F-36E24E471081}"/>
    <cellStyle name="20% - Énfasis5 2 4 2 2 2 2 2 3 2 2" xfId="58001" xr:uid="{AE4B1BB2-FEDF-44B8-B3A8-4CF054535726}"/>
    <cellStyle name="20% - Énfasis5 2 4 2 2 2 2 2 3 3" xfId="42559" xr:uid="{0DA38EDD-396C-4243-B53D-4FBBAB2289AC}"/>
    <cellStyle name="20% - Énfasis5 2 4 2 2 2 2 2 4" xfId="19396" xr:uid="{2EAE48E4-BCBA-4417-A74E-7CAAA11E9E1D}"/>
    <cellStyle name="20% - Énfasis5 2 4 2 2 2 2 2 4 2" xfId="50280" xr:uid="{1067C576-06E9-4982-8929-794548F33E12}"/>
    <cellStyle name="20% - Énfasis5 2 4 2 2 2 2 2 5" xfId="34838" xr:uid="{4E5B625D-CEC6-48E3-BA84-D31A8AAC24DE}"/>
    <cellStyle name="20% - Énfasis5 2 4 2 2 2 2 3" xfId="5884" xr:uid="{57ED87CB-5BF0-4C6B-B7D5-0F917F35A17E}"/>
    <cellStyle name="20% - Énfasis5 2 4 2 2 2 2 3 2" xfId="13605" xr:uid="{16360C6D-CB8E-4913-A82E-2C7925256479}"/>
    <cellStyle name="20% - Énfasis5 2 4 2 2 2 2 3 2 2" xfId="29047" xr:uid="{5BE6B79D-A3BB-4D55-BE36-05232D8CB3DE}"/>
    <cellStyle name="20% - Énfasis5 2 4 2 2 2 2 3 2 2 2" xfId="59931" xr:uid="{160BBAF8-FD17-4993-88FA-B62A93C85270}"/>
    <cellStyle name="20% - Énfasis5 2 4 2 2 2 2 3 2 3" xfId="44489" xr:uid="{DA4A1E96-3F79-4D00-8E4F-3A5B8A5D1A46}"/>
    <cellStyle name="20% - Énfasis5 2 4 2 2 2 2 3 3" xfId="21326" xr:uid="{F1B0AF46-A909-4C8D-9125-3E25C74A156D}"/>
    <cellStyle name="20% - Énfasis5 2 4 2 2 2 2 3 3 2" xfId="52210" xr:uid="{28A660F6-09C8-41F5-AF6E-5E9C50C4421D}"/>
    <cellStyle name="20% - Énfasis5 2 4 2 2 2 2 3 4" xfId="36768" xr:uid="{0227F3CC-DA60-4147-BD88-DAD0CFEF674C}"/>
    <cellStyle name="20% - Énfasis5 2 4 2 2 2 2 4" xfId="9745" xr:uid="{93868006-5CA0-40B8-9F11-D8B661235706}"/>
    <cellStyle name="20% - Énfasis5 2 4 2 2 2 2 4 2" xfId="25187" xr:uid="{C500A99B-6539-4311-A23C-EFE521C02100}"/>
    <cellStyle name="20% - Énfasis5 2 4 2 2 2 2 4 2 2" xfId="56071" xr:uid="{4F5E3969-A0E9-4854-97B4-981BDC92FBC7}"/>
    <cellStyle name="20% - Énfasis5 2 4 2 2 2 2 4 3" xfId="40629" xr:uid="{DCCFEEEE-36BD-4C39-939B-4F425DA2AC07}"/>
    <cellStyle name="20% - Énfasis5 2 4 2 2 2 2 5" xfId="17466" xr:uid="{0DAC1CC9-8B18-4FAA-85EA-6452A7861F49}"/>
    <cellStyle name="20% - Énfasis5 2 4 2 2 2 2 5 2" xfId="48350" xr:uid="{6EFC3031-3B50-4D1D-9562-44E2F201DB84}"/>
    <cellStyle name="20% - Énfasis5 2 4 2 2 2 2 6" xfId="32908" xr:uid="{C10C1FC1-975F-43D9-936D-B10317E2ACB8}"/>
    <cellStyle name="20% - Énfasis5 2 4 2 2 2 3" xfId="2989" xr:uid="{01A9C3DF-3492-4A04-8881-4B523286894B}"/>
    <cellStyle name="20% - Énfasis5 2 4 2 2 2 3 2" xfId="6849" xr:uid="{3CCD3E13-6CD0-4528-B45A-62FC16E3C8C4}"/>
    <cellStyle name="20% - Énfasis5 2 4 2 2 2 3 2 2" xfId="14570" xr:uid="{B571377B-C6C5-4A7C-BB1B-B62A66FDC999}"/>
    <cellStyle name="20% - Énfasis5 2 4 2 2 2 3 2 2 2" xfId="30012" xr:uid="{AF88D921-2D21-40A1-9D35-7F609846883F}"/>
    <cellStyle name="20% - Énfasis5 2 4 2 2 2 3 2 2 2 2" xfId="60896" xr:uid="{E8D607DF-CF6F-4386-B8E3-A54A25EA3D39}"/>
    <cellStyle name="20% - Énfasis5 2 4 2 2 2 3 2 2 3" xfId="45454" xr:uid="{D08822A7-1F67-4790-8B0E-CEDA04EC023E}"/>
    <cellStyle name="20% - Énfasis5 2 4 2 2 2 3 2 3" xfId="22291" xr:uid="{5C068C92-DC76-4E59-BECD-912963550107}"/>
    <cellStyle name="20% - Énfasis5 2 4 2 2 2 3 2 3 2" xfId="53175" xr:uid="{48B19488-5483-422E-8D2A-74910A9090A2}"/>
    <cellStyle name="20% - Énfasis5 2 4 2 2 2 3 2 4" xfId="37733" xr:uid="{183AF8F9-77DF-467A-B0CB-C7BF862ADD40}"/>
    <cellStyle name="20% - Énfasis5 2 4 2 2 2 3 3" xfId="10710" xr:uid="{02900F1C-E728-49CD-B0DE-6B171FE49CF8}"/>
    <cellStyle name="20% - Énfasis5 2 4 2 2 2 3 3 2" xfId="26152" xr:uid="{45605FF8-6D44-4F59-85A0-97870365A691}"/>
    <cellStyle name="20% - Énfasis5 2 4 2 2 2 3 3 2 2" xfId="57036" xr:uid="{0CB92AE2-B1A9-4FE4-B811-F219F13A4FD5}"/>
    <cellStyle name="20% - Énfasis5 2 4 2 2 2 3 3 3" xfId="41594" xr:uid="{9A49119C-4DB3-48F4-97C4-8E5FA7641A56}"/>
    <cellStyle name="20% - Énfasis5 2 4 2 2 2 3 4" xfId="18431" xr:uid="{2904E77C-099F-4133-AC3F-D0554950AD35}"/>
    <cellStyle name="20% - Énfasis5 2 4 2 2 2 3 4 2" xfId="49315" xr:uid="{967DF466-743D-44A9-8559-C3F3FB2E6AF2}"/>
    <cellStyle name="20% - Énfasis5 2 4 2 2 2 3 5" xfId="33873" xr:uid="{C8A071BE-9F59-4A03-BA20-DED9C9F9E61C}"/>
    <cellStyle name="20% - Énfasis5 2 4 2 2 2 4" xfId="4919" xr:uid="{EAD7EAC8-887F-49B8-9CED-10C6A54EB716}"/>
    <cellStyle name="20% - Énfasis5 2 4 2 2 2 4 2" xfId="12640" xr:uid="{6210042F-01C3-4139-8FA0-5E2B07827C75}"/>
    <cellStyle name="20% - Énfasis5 2 4 2 2 2 4 2 2" xfId="28082" xr:uid="{ADCD8F97-AC42-4C9B-ADF5-41C1AF14EE33}"/>
    <cellStyle name="20% - Énfasis5 2 4 2 2 2 4 2 2 2" xfId="58966" xr:uid="{69AB1C4A-206E-4C7E-B53B-CB0426CEABB0}"/>
    <cellStyle name="20% - Énfasis5 2 4 2 2 2 4 2 3" xfId="43524" xr:uid="{A1B3B933-A9FD-4BE5-AA7E-ED73BB358753}"/>
    <cellStyle name="20% - Énfasis5 2 4 2 2 2 4 3" xfId="20361" xr:uid="{E844F3E0-53D5-4250-A166-27B612EA1FAB}"/>
    <cellStyle name="20% - Énfasis5 2 4 2 2 2 4 3 2" xfId="51245" xr:uid="{3E20EDFB-7D2F-4873-9801-6667B030A9CE}"/>
    <cellStyle name="20% - Énfasis5 2 4 2 2 2 4 4" xfId="35803" xr:uid="{8FD58B40-A2DE-4ABA-9C31-668B5C7FE3B8}"/>
    <cellStyle name="20% - Énfasis5 2 4 2 2 2 5" xfId="8780" xr:uid="{1FC7BCDA-7C40-4734-9530-32E881864C1F}"/>
    <cellStyle name="20% - Énfasis5 2 4 2 2 2 5 2" xfId="24222" xr:uid="{C3335C6C-AD3A-47F0-BBA2-93B7AF2E1BAE}"/>
    <cellStyle name="20% - Énfasis5 2 4 2 2 2 5 2 2" xfId="55106" xr:uid="{8498C68B-975E-432F-828B-8884C362C9F0}"/>
    <cellStyle name="20% - Énfasis5 2 4 2 2 2 5 3" xfId="39664" xr:uid="{B60372E1-9A48-48A7-88BA-7451FC2EFBA9}"/>
    <cellStyle name="20% - Énfasis5 2 4 2 2 2 6" xfId="16501" xr:uid="{1F1954F7-9614-4C3A-83C0-BD68ACB9283E}"/>
    <cellStyle name="20% - Énfasis5 2 4 2 2 2 6 2" xfId="47385" xr:uid="{9D139A4B-06B5-4C79-A941-798948A57D77}"/>
    <cellStyle name="20% - Énfasis5 2 4 2 2 2 7" xfId="31943" xr:uid="{0541BA08-8F57-4F32-AFA4-E5003FF72F4C}"/>
    <cellStyle name="20% - Énfasis5 2 4 2 2 3" xfId="1541" xr:uid="{37CD3481-8ED4-4E99-ACDD-78E8BC292E40}"/>
    <cellStyle name="20% - Énfasis5 2 4 2 2 3 2" xfId="3471" xr:uid="{FBBF3E9A-4AC7-4086-98CA-DA151095D5E8}"/>
    <cellStyle name="20% - Énfasis5 2 4 2 2 3 2 2" xfId="7331" xr:uid="{2ED74793-94CC-4B5A-8F6F-6E64EDFE5ACC}"/>
    <cellStyle name="20% - Énfasis5 2 4 2 2 3 2 2 2" xfId="15052" xr:uid="{251859EC-1BC2-49AC-8A32-F68CF8F61220}"/>
    <cellStyle name="20% - Énfasis5 2 4 2 2 3 2 2 2 2" xfId="30494" xr:uid="{F70B5CFA-255F-4394-8E88-6E5D43E04763}"/>
    <cellStyle name="20% - Énfasis5 2 4 2 2 3 2 2 2 2 2" xfId="61378" xr:uid="{47F5EF0E-1703-4799-86C4-B17BE612BD9A}"/>
    <cellStyle name="20% - Énfasis5 2 4 2 2 3 2 2 2 3" xfId="45936" xr:uid="{1DFF09D2-9838-41EC-BA4A-4CB5AE94135D}"/>
    <cellStyle name="20% - Énfasis5 2 4 2 2 3 2 2 3" xfId="22773" xr:uid="{EE514C7E-8B63-4BBC-8FBF-43E7CCDB3507}"/>
    <cellStyle name="20% - Énfasis5 2 4 2 2 3 2 2 3 2" xfId="53657" xr:uid="{0509F9DB-5D89-4C52-8A02-09FCF83CFA11}"/>
    <cellStyle name="20% - Énfasis5 2 4 2 2 3 2 2 4" xfId="38215" xr:uid="{E6384C1A-025A-4904-AEF6-C9B5CBC34358}"/>
    <cellStyle name="20% - Énfasis5 2 4 2 2 3 2 3" xfId="11192" xr:uid="{E1FF5D54-499F-47EE-9F5A-57079BA50EB1}"/>
    <cellStyle name="20% - Énfasis5 2 4 2 2 3 2 3 2" xfId="26634" xr:uid="{F616D8AF-03EA-4E52-A51B-E0F986588932}"/>
    <cellStyle name="20% - Énfasis5 2 4 2 2 3 2 3 2 2" xfId="57518" xr:uid="{636C10D0-513F-4562-B519-737EF6213B8C}"/>
    <cellStyle name="20% - Énfasis5 2 4 2 2 3 2 3 3" xfId="42076" xr:uid="{44A89262-7A4C-46F6-B6F8-7A50D850F2AA}"/>
    <cellStyle name="20% - Énfasis5 2 4 2 2 3 2 4" xfId="18913" xr:uid="{6C91DB5F-50A3-4FAA-9C82-F300E41EEBD7}"/>
    <cellStyle name="20% - Énfasis5 2 4 2 2 3 2 4 2" xfId="49797" xr:uid="{36481129-BF92-446E-8FE2-0C6E881B68CA}"/>
    <cellStyle name="20% - Énfasis5 2 4 2 2 3 2 5" xfId="34355" xr:uid="{30EB426F-3D11-404F-85A2-742394400997}"/>
    <cellStyle name="20% - Énfasis5 2 4 2 2 3 3" xfId="5401" xr:uid="{D1613A89-1256-472E-8A5B-0679F26D7E01}"/>
    <cellStyle name="20% - Énfasis5 2 4 2 2 3 3 2" xfId="13122" xr:uid="{DEEABD78-2C9C-48D1-B3F9-6169933DF37B}"/>
    <cellStyle name="20% - Énfasis5 2 4 2 2 3 3 2 2" xfId="28564" xr:uid="{CAF415F5-D761-4058-B703-FC188B8E8B40}"/>
    <cellStyle name="20% - Énfasis5 2 4 2 2 3 3 2 2 2" xfId="59448" xr:uid="{178E1421-DD7B-40E9-8BA5-E9C08C86E6A9}"/>
    <cellStyle name="20% - Énfasis5 2 4 2 2 3 3 2 3" xfId="44006" xr:uid="{1F05B5C1-5BEB-426F-86AE-633BA063CF9B}"/>
    <cellStyle name="20% - Énfasis5 2 4 2 2 3 3 3" xfId="20843" xr:uid="{20825D80-044C-4C4C-9099-6FB2DE6395A5}"/>
    <cellStyle name="20% - Énfasis5 2 4 2 2 3 3 3 2" xfId="51727" xr:uid="{1F302BC2-0BAD-4322-8DAC-F945ECBB9754}"/>
    <cellStyle name="20% - Énfasis5 2 4 2 2 3 3 4" xfId="36285" xr:uid="{3D4F41C2-AC49-4420-909F-9F31EB04404D}"/>
    <cellStyle name="20% - Énfasis5 2 4 2 2 3 4" xfId="9262" xr:uid="{B5C28398-59B7-4308-A3F9-4FBE1B706297}"/>
    <cellStyle name="20% - Énfasis5 2 4 2 2 3 4 2" xfId="24704" xr:uid="{D4607ADD-AEFF-4294-8640-04E8EB22DE09}"/>
    <cellStyle name="20% - Énfasis5 2 4 2 2 3 4 2 2" xfId="55588" xr:uid="{C9EC13F7-F441-410B-9F27-B515747EA70F}"/>
    <cellStyle name="20% - Énfasis5 2 4 2 2 3 4 3" xfId="40146" xr:uid="{6373BB1C-14D7-4C06-9709-A5B0D285DDAC}"/>
    <cellStyle name="20% - Énfasis5 2 4 2 2 3 5" xfId="16983" xr:uid="{750F9D39-E464-43BF-A7AC-1624407E7249}"/>
    <cellStyle name="20% - Énfasis5 2 4 2 2 3 5 2" xfId="47867" xr:uid="{C0B7726B-1F58-4B53-B960-8D93A654C750}"/>
    <cellStyle name="20% - Énfasis5 2 4 2 2 3 6" xfId="32425" xr:uid="{116C6D18-9CBA-4F5F-9BFD-54E96B75B610}"/>
    <cellStyle name="20% - Énfasis5 2 4 2 2 4" xfId="2506" xr:uid="{8A0504B4-47F7-4ECC-9467-3517805DFA60}"/>
    <cellStyle name="20% - Énfasis5 2 4 2 2 4 2" xfId="6366" xr:uid="{1BD5BBB3-106C-4D6E-8224-FA69FE37CD7C}"/>
    <cellStyle name="20% - Énfasis5 2 4 2 2 4 2 2" xfId="14087" xr:uid="{9CDBDB21-E212-481C-84ED-8015A9C3F266}"/>
    <cellStyle name="20% - Énfasis5 2 4 2 2 4 2 2 2" xfId="29529" xr:uid="{FA9E1C67-5029-4AD0-8294-EA67309722F1}"/>
    <cellStyle name="20% - Énfasis5 2 4 2 2 4 2 2 2 2" xfId="60413" xr:uid="{3BCC26E5-0CDB-44A0-8109-F146D61A1310}"/>
    <cellStyle name="20% - Énfasis5 2 4 2 2 4 2 2 3" xfId="44971" xr:uid="{25355456-C238-4D60-9479-A0D0D5DA414C}"/>
    <cellStyle name="20% - Énfasis5 2 4 2 2 4 2 3" xfId="21808" xr:uid="{8CF2C01F-6101-4FCC-97C2-92F1A0D366E2}"/>
    <cellStyle name="20% - Énfasis5 2 4 2 2 4 2 3 2" xfId="52692" xr:uid="{61419B61-E6BB-42A5-90EA-F36FA50DEB82}"/>
    <cellStyle name="20% - Énfasis5 2 4 2 2 4 2 4" xfId="37250" xr:uid="{026CC17C-C3BE-4D19-8E49-3EBD94037BCE}"/>
    <cellStyle name="20% - Énfasis5 2 4 2 2 4 3" xfId="10227" xr:uid="{F9A8E64C-6A1A-4BE2-BCF7-A298BDBD01C2}"/>
    <cellStyle name="20% - Énfasis5 2 4 2 2 4 3 2" xfId="25669" xr:uid="{EED602F5-AF51-4303-A05E-D94C490F65DC}"/>
    <cellStyle name="20% - Énfasis5 2 4 2 2 4 3 2 2" xfId="56553" xr:uid="{C05CBE67-E800-48D6-8AE1-564012367A0A}"/>
    <cellStyle name="20% - Énfasis5 2 4 2 2 4 3 3" xfId="41111" xr:uid="{9F985AE6-BCD5-4A26-B768-6F50FD6278E9}"/>
    <cellStyle name="20% - Énfasis5 2 4 2 2 4 4" xfId="17948" xr:uid="{AF2C3436-3A47-451E-A2E7-ABA806CFB741}"/>
    <cellStyle name="20% - Énfasis5 2 4 2 2 4 4 2" xfId="48832" xr:uid="{04388668-3F7D-45F6-975A-DF1C28BADA41}"/>
    <cellStyle name="20% - Énfasis5 2 4 2 2 4 5" xfId="33390" xr:uid="{1F50D9BA-9026-4A3D-AA90-A01A8522431C}"/>
    <cellStyle name="20% - Énfasis5 2 4 2 2 5" xfId="4436" xr:uid="{8E7C950F-9327-4388-A4E5-D9E4C6B2888C}"/>
    <cellStyle name="20% - Énfasis5 2 4 2 2 5 2" xfId="12157" xr:uid="{05A8D625-C495-44FD-84E9-B82F46765195}"/>
    <cellStyle name="20% - Énfasis5 2 4 2 2 5 2 2" xfId="27599" xr:uid="{1004A5E9-A7B4-476C-B5F6-05A6EF4D39AE}"/>
    <cellStyle name="20% - Énfasis5 2 4 2 2 5 2 2 2" xfId="58483" xr:uid="{99261EDA-A58F-44C7-8771-C1E8A2178939}"/>
    <cellStyle name="20% - Énfasis5 2 4 2 2 5 2 3" xfId="43041" xr:uid="{EB284515-33AD-4EE9-8C49-E59CB3710266}"/>
    <cellStyle name="20% - Énfasis5 2 4 2 2 5 3" xfId="19878" xr:uid="{723366AC-73C2-4C0F-88E4-74680E98ECC3}"/>
    <cellStyle name="20% - Énfasis5 2 4 2 2 5 3 2" xfId="50762" xr:uid="{3E51315C-C146-4332-A8CB-67A10CB94DB3}"/>
    <cellStyle name="20% - Énfasis5 2 4 2 2 5 4" xfId="35320" xr:uid="{077D2BA3-61BD-44CF-8CAC-53E1463768DC}"/>
    <cellStyle name="20% - Énfasis5 2 4 2 2 6" xfId="8297" xr:uid="{359A8821-F012-4BCC-92A3-27CBEA45DB67}"/>
    <cellStyle name="20% - Énfasis5 2 4 2 2 6 2" xfId="23739" xr:uid="{96216B52-6B22-42BF-A928-CB49AB7A9E67}"/>
    <cellStyle name="20% - Énfasis5 2 4 2 2 6 2 2" xfId="54623" xr:uid="{F0F965F6-B34C-4517-80F4-0F57FBCFAD06}"/>
    <cellStyle name="20% - Énfasis5 2 4 2 2 6 3" xfId="39181" xr:uid="{CB082738-1B68-49EA-BEAD-061AF889A43F}"/>
    <cellStyle name="20% - Énfasis5 2 4 2 2 7" xfId="16018" xr:uid="{7E35A0B3-1341-4F19-BBE8-9C19A15A6BA9}"/>
    <cellStyle name="20% - Énfasis5 2 4 2 2 7 2" xfId="46902" xr:uid="{C46541C0-4869-492D-82EC-D36956181A11}"/>
    <cellStyle name="20% - Énfasis5 2 4 2 2 8" xfId="31460" xr:uid="{A5854CE9-999A-4CA4-AC6E-169F056B84AC}"/>
    <cellStyle name="20% - Énfasis5 2 4 2 3" xfId="818" xr:uid="{914F1209-2DEC-4424-B906-EFC8F15F5BB9}"/>
    <cellStyle name="20% - Énfasis5 2 4 2 3 2" xfId="1783" xr:uid="{D381CAE3-2C53-463E-83F1-67337B67D802}"/>
    <cellStyle name="20% - Énfasis5 2 4 2 3 2 2" xfId="3713" xr:uid="{23CDD709-7A38-48C9-AC43-D7927297C6FF}"/>
    <cellStyle name="20% - Énfasis5 2 4 2 3 2 2 2" xfId="7573" xr:uid="{E308A0C8-0133-4A03-8244-F647C4FA09F1}"/>
    <cellStyle name="20% - Énfasis5 2 4 2 3 2 2 2 2" xfId="15294" xr:uid="{7F560F2C-823A-4630-B27B-9D53DACEE3B8}"/>
    <cellStyle name="20% - Énfasis5 2 4 2 3 2 2 2 2 2" xfId="30736" xr:uid="{114B76C7-FD3C-42B3-BFD8-3DABEC20751B}"/>
    <cellStyle name="20% - Énfasis5 2 4 2 3 2 2 2 2 2 2" xfId="61620" xr:uid="{7347C32E-F353-41F7-9323-320BDD3EE310}"/>
    <cellStyle name="20% - Énfasis5 2 4 2 3 2 2 2 2 3" xfId="46178" xr:uid="{83A392A0-0AA8-4913-9B4E-250DD93F8CA8}"/>
    <cellStyle name="20% - Énfasis5 2 4 2 3 2 2 2 3" xfId="23015" xr:uid="{EE7F15A4-BC39-4A60-BBB3-3767AB7F6216}"/>
    <cellStyle name="20% - Énfasis5 2 4 2 3 2 2 2 3 2" xfId="53899" xr:uid="{3C7B411B-828F-4019-A1C7-C3E2A713DA54}"/>
    <cellStyle name="20% - Énfasis5 2 4 2 3 2 2 2 4" xfId="38457" xr:uid="{E58C9655-1272-4367-81F2-3297D10BEAD8}"/>
    <cellStyle name="20% - Énfasis5 2 4 2 3 2 2 3" xfId="11434" xr:uid="{C6D5DAB6-4D91-49FC-A95E-E454F227141C}"/>
    <cellStyle name="20% - Énfasis5 2 4 2 3 2 2 3 2" xfId="26876" xr:uid="{B5161B73-7B5D-4117-9780-5A83B8E6621B}"/>
    <cellStyle name="20% - Énfasis5 2 4 2 3 2 2 3 2 2" xfId="57760" xr:uid="{5605F7EF-4D21-4824-A84C-82FF3D6F036D}"/>
    <cellStyle name="20% - Énfasis5 2 4 2 3 2 2 3 3" xfId="42318" xr:uid="{1C5D1D26-D6F9-4638-862C-71BD87E7D8FF}"/>
    <cellStyle name="20% - Énfasis5 2 4 2 3 2 2 4" xfId="19155" xr:uid="{7F70F522-D88F-4BCF-8C8C-B599E8B80471}"/>
    <cellStyle name="20% - Énfasis5 2 4 2 3 2 2 4 2" xfId="50039" xr:uid="{86F80C2E-F71C-47ED-9C3B-9E6808B5027A}"/>
    <cellStyle name="20% - Énfasis5 2 4 2 3 2 2 5" xfId="34597" xr:uid="{66D06957-AFF7-4E0A-959C-39433A82A986}"/>
    <cellStyle name="20% - Énfasis5 2 4 2 3 2 3" xfId="5643" xr:uid="{E8A6F1F6-07BD-4032-94C3-6221588113FB}"/>
    <cellStyle name="20% - Énfasis5 2 4 2 3 2 3 2" xfId="13364" xr:uid="{F43D701F-622B-47D5-BEA1-14D413E1F542}"/>
    <cellStyle name="20% - Énfasis5 2 4 2 3 2 3 2 2" xfId="28806" xr:uid="{0BD23E02-5D2F-40F5-8A43-287C71B70802}"/>
    <cellStyle name="20% - Énfasis5 2 4 2 3 2 3 2 2 2" xfId="59690" xr:uid="{6EAE7121-3113-4D5E-895F-0D6AA1A7492E}"/>
    <cellStyle name="20% - Énfasis5 2 4 2 3 2 3 2 3" xfId="44248" xr:uid="{624E6C73-34B6-4177-BC8D-14BB08D19241}"/>
    <cellStyle name="20% - Énfasis5 2 4 2 3 2 3 3" xfId="21085" xr:uid="{E293A98D-76E6-46A2-A88F-9F13311A45D7}"/>
    <cellStyle name="20% - Énfasis5 2 4 2 3 2 3 3 2" xfId="51969" xr:uid="{D66C91B5-F8C3-40D7-A720-022E2B70A383}"/>
    <cellStyle name="20% - Énfasis5 2 4 2 3 2 3 4" xfId="36527" xr:uid="{6A7815BD-3EBB-4B00-8214-3B1870D1B2F3}"/>
    <cellStyle name="20% - Énfasis5 2 4 2 3 2 4" xfId="9504" xr:uid="{DF683EEF-955D-447F-89F8-DF913AAA111B}"/>
    <cellStyle name="20% - Énfasis5 2 4 2 3 2 4 2" xfId="24946" xr:uid="{77F0F11F-D3FC-4C4A-8DDB-8D3A2373391F}"/>
    <cellStyle name="20% - Énfasis5 2 4 2 3 2 4 2 2" xfId="55830" xr:uid="{173257BE-5296-4711-B95B-76AB7FD09569}"/>
    <cellStyle name="20% - Énfasis5 2 4 2 3 2 4 3" xfId="40388" xr:uid="{58C42550-5E9A-4D44-A51B-4A5678E5C6D1}"/>
    <cellStyle name="20% - Énfasis5 2 4 2 3 2 5" xfId="17225" xr:uid="{E4B3AED2-79A2-48AC-AD0E-15BEA5CD6C3C}"/>
    <cellStyle name="20% - Énfasis5 2 4 2 3 2 5 2" xfId="48109" xr:uid="{45ABD537-2F8C-4052-A7A5-6CCEA786BBCE}"/>
    <cellStyle name="20% - Énfasis5 2 4 2 3 2 6" xfId="32667" xr:uid="{63431A9B-8F99-4ADB-A6DD-71B5680ADF52}"/>
    <cellStyle name="20% - Énfasis5 2 4 2 3 3" xfId="2748" xr:uid="{7136AAF0-B1BA-4B27-AEA2-5C6D8143EA70}"/>
    <cellStyle name="20% - Énfasis5 2 4 2 3 3 2" xfId="6608" xr:uid="{B55E0199-9428-45E0-9464-18FD0D4A9200}"/>
    <cellStyle name="20% - Énfasis5 2 4 2 3 3 2 2" xfId="14329" xr:uid="{A93F9517-C9F2-442B-848E-31DEC04A9B64}"/>
    <cellStyle name="20% - Énfasis5 2 4 2 3 3 2 2 2" xfId="29771" xr:uid="{E31987D5-CE90-423D-9121-810B33DB5536}"/>
    <cellStyle name="20% - Énfasis5 2 4 2 3 3 2 2 2 2" xfId="60655" xr:uid="{C8D357B2-C0AF-4466-8710-14D973D9C1BB}"/>
    <cellStyle name="20% - Énfasis5 2 4 2 3 3 2 2 3" xfId="45213" xr:uid="{F1DD6C7C-5E6E-4125-86C9-52BD43FBA60F}"/>
    <cellStyle name="20% - Énfasis5 2 4 2 3 3 2 3" xfId="22050" xr:uid="{BA034B28-02B1-4F03-89E0-D5874E5A18A3}"/>
    <cellStyle name="20% - Énfasis5 2 4 2 3 3 2 3 2" xfId="52934" xr:uid="{506F1244-F2FB-4EFD-852E-20D6A143A333}"/>
    <cellStyle name="20% - Énfasis5 2 4 2 3 3 2 4" xfId="37492" xr:uid="{08A73E40-0490-42E3-B378-5A87AC6ADB0F}"/>
    <cellStyle name="20% - Énfasis5 2 4 2 3 3 3" xfId="10469" xr:uid="{FECC5218-FD12-41F8-A970-4384BD065D1F}"/>
    <cellStyle name="20% - Énfasis5 2 4 2 3 3 3 2" xfId="25911" xr:uid="{B13E5D31-612E-4015-937B-ECC3B8D7B8CD}"/>
    <cellStyle name="20% - Énfasis5 2 4 2 3 3 3 2 2" xfId="56795" xr:uid="{D1CB79C8-0E3E-4238-8149-ADADBECDD8B9}"/>
    <cellStyle name="20% - Énfasis5 2 4 2 3 3 3 3" xfId="41353" xr:uid="{0A427665-CEBE-4AAD-9A6A-8E1311E38950}"/>
    <cellStyle name="20% - Énfasis5 2 4 2 3 3 4" xfId="18190" xr:uid="{866CAEC4-34A3-45B4-B9FB-9CC8B2B7373B}"/>
    <cellStyle name="20% - Énfasis5 2 4 2 3 3 4 2" xfId="49074" xr:uid="{8BF774D5-9EAD-4550-9CA1-675D5E82F8C4}"/>
    <cellStyle name="20% - Énfasis5 2 4 2 3 3 5" xfId="33632" xr:uid="{4FA4B8C4-3CED-45B8-8E51-85037F29B370}"/>
    <cellStyle name="20% - Énfasis5 2 4 2 3 4" xfId="4678" xr:uid="{ED6BE152-74BC-4C2A-A908-4D3D6D6BC9C9}"/>
    <cellStyle name="20% - Énfasis5 2 4 2 3 4 2" xfId="12399" xr:uid="{ED4C472B-80D1-4975-9663-E444E4EB3B4F}"/>
    <cellStyle name="20% - Énfasis5 2 4 2 3 4 2 2" xfId="27841" xr:uid="{267B417E-B201-4CA8-B93B-9B7FC0E02A63}"/>
    <cellStyle name="20% - Énfasis5 2 4 2 3 4 2 2 2" xfId="58725" xr:uid="{EC134CEC-0604-4691-BDD4-6A5F306639E6}"/>
    <cellStyle name="20% - Énfasis5 2 4 2 3 4 2 3" xfId="43283" xr:uid="{36DEA270-21E9-4241-8A62-6EE6C4145399}"/>
    <cellStyle name="20% - Énfasis5 2 4 2 3 4 3" xfId="20120" xr:uid="{9C295F69-AA1C-49C5-851C-6CA0E66DCBD3}"/>
    <cellStyle name="20% - Énfasis5 2 4 2 3 4 3 2" xfId="51004" xr:uid="{855D2287-D160-4B4C-B602-5089662BAAE4}"/>
    <cellStyle name="20% - Énfasis5 2 4 2 3 4 4" xfId="35562" xr:uid="{E86142B2-4A24-4207-9E41-F560D9F3669D}"/>
    <cellStyle name="20% - Énfasis5 2 4 2 3 5" xfId="8539" xr:uid="{8C7A2A6C-A6C8-450C-9620-FDC39DC28AB6}"/>
    <cellStyle name="20% - Énfasis5 2 4 2 3 5 2" xfId="23981" xr:uid="{FF25FDC6-AD0B-4F08-904C-D00F5ABD9184}"/>
    <cellStyle name="20% - Énfasis5 2 4 2 3 5 2 2" xfId="54865" xr:uid="{1D755BE9-41F5-4474-B50B-F3630F9B7364}"/>
    <cellStyle name="20% - Énfasis5 2 4 2 3 5 3" xfId="39423" xr:uid="{BFA9EC81-EFC1-4B8F-9061-2D5913DABBD4}"/>
    <cellStyle name="20% - Énfasis5 2 4 2 3 6" xfId="16260" xr:uid="{8E76EB05-3C25-4DAF-996A-3568E88118B0}"/>
    <cellStyle name="20% - Énfasis5 2 4 2 3 6 2" xfId="47144" xr:uid="{62FDC0B4-0E9B-44BF-AE44-E2C62285C2DA}"/>
    <cellStyle name="20% - Énfasis5 2 4 2 3 7" xfId="31702" xr:uid="{DA3651B0-32D3-4F8D-809A-08A16E35A2F9}"/>
    <cellStyle name="20% - Énfasis5 2 4 2 4" xfId="1300" xr:uid="{FFC05C5C-5DE2-44AF-B2D1-DE1BAD04BB8E}"/>
    <cellStyle name="20% - Énfasis5 2 4 2 4 2" xfId="3230" xr:uid="{98BA4963-746C-4FD9-BF81-96A9555FC8D4}"/>
    <cellStyle name="20% - Énfasis5 2 4 2 4 2 2" xfId="7090" xr:uid="{6A05ABF3-F446-41F3-91EE-4533E35FA7CE}"/>
    <cellStyle name="20% - Énfasis5 2 4 2 4 2 2 2" xfId="14811" xr:uid="{3F70ACE2-6AAE-4939-8607-D01BA23BE510}"/>
    <cellStyle name="20% - Énfasis5 2 4 2 4 2 2 2 2" xfId="30253" xr:uid="{578AB2E6-7CE0-4670-B569-E5AF794A1672}"/>
    <cellStyle name="20% - Énfasis5 2 4 2 4 2 2 2 2 2" xfId="61137" xr:uid="{50826F4E-A45B-4404-8EC4-E03078A2648F}"/>
    <cellStyle name="20% - Énfasis5 2 4 2 4 2 2 2 3" xfId="45695" xr:uid="{11C97F14-B7E0-42A6-9389-FF12E1246C65}"/>
    <cellStyle name="20% - Énfasis5 2 4 2 4 2 2 3" xfId="22532" xr:uid="{9BDF9F41-421F-48FD-9398-4CFDBED70C34}"/>
    <cellStyle name="20% - Énfasis5 2 4 2 4 2 2 3 2" xfId="53416" xr:uid="{E6932264-97E2-4672-AE38-B4A01155E3E5}"/>
    <cellStyle name="20% - Énfasis5 2 4 2 4 2 2 4" xfId="37974" xr:uid="{0F00EADC-EB94-4505-BF7E-3E127FA3AE29}"/>
    <cellStyle name="20% - Énfasis5 2 4 2 4 2 3" xfId="10951" xr:uid="{B8C6CC70-890A-47E0-B3CD-2B2447A0E16C}"/>
    <cellStyle name="20% - Énfasis5 2 4 2 4 2 3 2" xfId="26393" xr:uid="{2141A6BA-08B9-4C6E-95C6-C3E4EDCCBAB8}"/>
    <cellStyle name="20% - Énfasis5 2 4 2 4 2 3 2 2" xfId="57277" xr:uid="{F542F921-7FDB-421E-B87E-BBC40414C930}"/>
    <cellStyle name="20% - Énfasis5 2 4 2 4 2 3 3" xfId="41835" xr:uid="{1192CA74-22CC-4A9F-A2DA-536C77662482}"/>
    <cellStyle name="20% - Énfasis5 2 4 2 4 2 4" xfId="18672" xr:uid="{CCA1388E-912C-4333-B3CA-7E0F7D9C2D03}"/>
    <cellStyle name="20% - Énfasis5 2 4 2 4 2 4 2" xfId="49556" xr:uid="{A4EB3E7E-6C4A-4CAE-92EB-511D48BE7A25}"/>
    <cellStyle name="20% - Énfasis5 2 4 2 4 2 5" xfId="34114" xr:uid="{BB24C923-AC92-4031-89D9-C69406ECF92A}"/>
    <cellStyle name="20% - Énfasis5 2 4 2 4 3" xfId="5160" xr:uid="{0148A507-FE89-4345-9F87-BDFADB99335D}"/>
    <cellStyle name="20% - Énfasis5 2 4 2 4 3 2" xfId="12881" xr:uid="{FD66B96E-F170-43C9-A164-9007F96ECECD}"/>
    <cellStyle name="20% - Énfasis5 2 4 2 4 3 2 2" xfId="28323" xr:uid="{8158B6EF-8276-4521-B308-2879A8D16D33}"/>
    <cellStyle name="20% - Énfasis5 2 4 2 4 3 2 2 2" xfId="59207" xr:uid="{43164AF4-5066-4789-99BD-5FDCE603999B}"/>
    <cellStyle name="20% - Énfasis5 2 4 2 4 3 2 3" xfId="43765" xr:uid="{60149613-85D5-4AAC-A4CE-564B71E4F7DF}"/>
    <cellStyle name="20% - Énfasis5 2 4 2 4 3 3" xfId="20602" xr:uid="{45E2F2BA-F05A-4B76-8B92-5D07D65DF3C2}"/>
    <cellStyle name="20% - Énfasis5 2 4 2 4 3 3 2" xfId="51486" xr:uid="{9A7BD1A9-370C-492E-B7EB-D25D6F3E90E4}"/>
    <cellStyle name="20% - Énfasis5 2 4 2 4 3 4" xfId="36044" xr:uid="{0B8228A7-C401-43F3-ADD9-0E7EBCF45FC3}"/>
    <cellStyle name="20% - Énfasis5 2 4 2 4 4" xfId="9021" xr:uid="{D001D368-1BFA-486B-AD31-C8007748E7DE}"/>
    <cellStyle name="20% - Énfasis5 2 4 2 4 4 2" xfId="24463" xr:uid="{B6FFD0E5-6F25-43AB-9717-F6068C62D2D1}"/>
    <cellStyle name="20% - Énfasis5 2 4 2 4 4 2 2" xfId="55347" xr:uid="{A875CFA2-45CD-4173-A441-A62539A6610A}"/>
    <cellStyle name="20% - Énfasis5 2 4 2 4 4 3" xfId="39905" xr:uid="{171076CF-C791-41F9-A6FD-CBB718A04709}"/>
    <cellStyle name="20% - Énfasis5 2 4 2 4 5" xfId="16742" xr:uid="{4988C5A9-9103-4418-AE6D-467DCA4B64EF}"/>
    <cellStyle name="20% - Énfasis5 2 4 2 4 5 2" xfId="47626" xr:uid="{EDE9FA33-17AB-441D-B246-04AD097004D7}"/>
    <cellStyle name="20% - Énfasis5 2 4 2 4 6" xfId="32184" xr:uid="{85024FF2-B3E0-455D-987C-5B96637F22F9}"/>
    <cellStyle name="20% - Énfasis5 2 4 2 5" xfId="2265" xr:uid="{AA6F1C94-BD0D-43C7-8DBC-17AC1F7D3AD5}"/>
    <cellStyle name="20% - Énfasis5 2 4 2 5 2" xfId="6125" xr:uid="{371B9185-3D39-4531-84B9-5EA608CD75B1}"/>
    <cellStyle name="20% - Énfasis5 2 4 2 5 2 2" xfId="13846" xr:uid="{14BD65E7-E686-4AB1-A651-86060A6FA8B1}"/>
    <cellStyle name="20% - Énfasis5 2 4 2 5 2 2 2" xfId="29288" xr:uid="{CCA052F3-D9DE-4CFE-848A-17C87A11DFF5}"/>
    <cellStyle name="20% - Énfasis5 2 4 2 5 2 2 2 2" xfId="60172" xr:uid="{688D1DFF-AE8A-480D-9083-633C5EE37FA9}"/>
    <cellStyle name="20% - Énfasis5 2 4 2 5 2 2 3" xfId="44730" xr:uid="{8F34758D-D5F6-443E-91C5-C402734D8955}"/>
    <cellStyle name="20% - Énfasis5 2 4 2 5 2 3" xfId="21567" xr:uid="{1D5E2FFC-5E23-43C3-AEC5-78CA7C0D5F19}"/>
    <cellStyle name="20% - Énfasis5 2 4 2 5 2 3 2" xfId="52451" xr:uid="{7AF250F9-9521-4726-9CDB-313EAA67C0B7}"/>
    <cellStyle name="20% - Énfasis5 2 4 2 5 2 4" xfId="37009" xr:uid="{9E6E93D0-5C8E-4BFB-8B59-7657FC780CD7}"/>
    <cellStyle name="20% - Énfasis5 2 4 2 5 3" xfId="9986" xr:uid="{F11961F4-E82C-4579-B736-C00BB5CC1C7F}"/>
    <cellStyle name="20% - Énfasis5 2 4 2 5 3 2" xfId="25428" xr:uid="{491716BD-C714-4ABD-9171-50736A87750D}"/>
    <cellStyle name="20% - Énfasis5 2 4 2 5 3 2 2" xfId="56312" xr:uid="{DA3A9F0A-E96A-48A7-9408-0A6930DA986F}"/>
    <cellStyle name="20% - Énfasis5 2 4 2 5 3 3" xfId="40870" xr:uid="{3D6460BF-77A4-487D-B45C-B6D099345556}"/>
    <cellStyle name="20% - Énfasis5 2 4 2 5 4" xfId="17707" xr:uid="{AF676DDE-0D60-4802-8F83-9843A1D5F20C}"/>
    <cellStyle name="20% - Énfasis5 2 4 2 5 4 2" xfId="48591" xr:uid="{C81EEC3F-06DD-40E2-9CC4-7E1692449826}"/>
    <cellStyle name="20% - Énfasis5 2 4 2 5 5" xfId="33149" xr:uid="{C0AE3AA8-DADA-402D-BB52-0EC7C98087ED}"/>
    <cellStyle name="20% - Énfasis5 2 4 2 6" xfId="4195" xr:uid="{7015656B-C34C-44C5-A2D5-36A0E9746AF7}"/>
    <cellStyle name="20% - Énfasis5 2 4 2 6 2" xfId="11916" xr:uid="{AAB42C10-8AE4-47CF-9F8A-CD2F5F5D8A3A}"/>
    <cellStyle name="20% - Énfasis5 2 4 2 6 2 2" xfId="27358" xr:uid="{CBD5FF0C-78E4-4EEE-9982-78F2EDEACAAD}"/>
    <cellStyle name="20% - Énfasis5 2 4 2 6 2 2 2" xfId="58242" xr:uid="{A4873AE6-4F16-4207-BF3D-C81E7CCCE196}"/>
    <cellStyle name="20% - Énfasis5 2 4 2 6 2 3" xfId="42800" xr:uid="{456F2C89-E136-495E-85D4-48C402ECEC80}"/>
    <cellStyle name="20% - Énfasis5 2 4 2 6 3" xfId="19637" xr:uid="{DA165CDD-1F78-4C26-9210-9FA69558F2AE}"/>
    <cellStyle name="20% - Énfasis5 2 4 2 6 3 2" xfId="50521" xr:uid="{BC28D883-03D6-4C6C-990A-49B6225098E3}"/>
    <cellStyle name="20% - Énfasis5 2 4 2 6 4" xfId="35079" xr:uid="{B3D4F45C-0E57-45DA-86F3-A57EEC4975CD}"/>
    <cellStyle name="20% - Énfasis5 2 4 2 7" xfId="8056" xr:uid="{3B909FB6-62BD-4793-B8E0-EFC897B0B3E1}"/>
    <cellStyle name="20% - Énfasis5 2 4 2 7 2" xfId="23498" xr:uid="{34156A3A-524D-4533-A5B0-A48EB505D1A0}"/>
    <cellStyle name="20% - Énfasis5 2 4 2 7 2 2" xfId="54382" xr:uid="{5F9EAFC0-BC2A-46BF-91B9-D72898BE1357}"/>
    <cellStyle name="20% - Énfasis5 2 4 2 7 3" xfId="38940" xr:uid="{5008BEE9-4E08-4B11-8FD5-7C1D9383C6C1}"/>
    <cellStyle name="20% - Énfasis5 2 4 2 8" xfId="15777" xr:uid="{D895623F-B442-4124-8F6A-7F305FC9A42D}"/>
    <cellStyle name="20% - Énfasis5 2 4 2 8 2" xfId="46661" xr:uid="{415DF4FF-909A-4D8F-978E-B497AAEFEF2A}"/>
    <cellStyle name="20% - Énfasis5 2 4 2 9" xfId="31219" xr:uid="{13B30A6F-A1E0-46FF-8E09-C124A93D1D32}"/>
    <cellStyle name="20% - Énfasis5 2 4 3" xfId="400" xr:uid="{D980E11F-C918-47DD-90B7-95E742CB7F23}"/>
    <cellStyle name="20% - Énfasis5 2 4 3 2" xfId="884" xr:uid="{2E2581BF-04C3-4DFD-A4F3-25366EA5006D}"/>
    <cellStyle name="20% - Énfasis5 2 4 3 2 2" xfId="1849" xr:uid="{E0A28488-D66C-445B-A206-155C704F6BE5}"/>
    <cellStyle name="20% - Énfasis5 2 4 3 2 2 2" xfId="3779" xr:uid="{AB88E90A-391F-4132-946C-E82937C8015E}"/>
    <cellStyle name="20% - Énfasis5 2 4 3 2 2 2 2" xfId="7639" xr:uid="{6EC631B0-852F-41C5-AFA3-A7C1A7FEEC3D}"/>
    <cellStyle name="20% - Énfasis5 2 4 3 2 2 2 2 2" xfId="15360" xr:uid="{D7C46F92-37A2-45AA-BDD1-5E963B4D8323}"/>
    <cellStyle name="20% - Énfasis5 2 4 3 2 2 2 2 2 2" xfId="30802" xr:uid="{3C516E67-B7E7-4225-BA9F-C2BB1F62F76A}"/>
    <cellStyle name="20% - Énfasis5 2 4 3 2 2 2 2 2 2 2" xfId="61686" xr:uid="{A711A7B2-BBD1-42C1-BBD8-30ECCC04D2DD}"/>
    <cellStyle name="20% - Énfasis5 2 4 3 2 2 2 2 2 3" xfId="46244" xr:uid="{D41D1EFA-3414-474C-8433-8215BD93A29C}"/>
    <cellStyle name="20% - Énfasis5 2 4 3 2 2 2 2 3" xfId="23081" xr:uid="{CF54B5CB-D1A1-47E7-A0D7-0BA0A2D0452F}"/>
    <cellStyle name="20% - Énfasis5 2 4 3 2 2 2 2 3 2" xfId="53965" xr:uid="{0AB48EEA-963C-47B1-B98B-97DF36D42E9C}"/>
    <cellStyle name="20% - Énfasis5 2 4 3 2 2 2 2 4" xfId="38523" xr:uid="{26250AF3-74E3-4589-9DFE-324BAC9DBCA4}"/>
    <cellStyle name="20% - Énfasis5 2 4 3 2 2 2 3" xfId="11500" xr:uid="{13EF4D91-96C1-46AB-856D-DF48F008032C}"/>
    <cellStyle name="20% - Énfasis5 2 4 3 2 2 2 3 2" xfId="26942" xr:uid="{07DE4476-DD7E-4D06-8E98-D7401958F1FB}"/>
    <cellStyle name="20% - Énfasis5 2 4 3 2 2 2 3 2 2" xfId="57826" xr:uid="{3F554582-5DF2-45D1-BE34-774E1FD336F5}"/>
    <cellStyle name="20% - Énfasis5 2 4 3 2 2 2 3 3" xfId="42384" xr:uid="{B91D61DD-F947-4A77-A76F-C7AE39B21C7C}"/>
    <cellStyle name="20% - Énfasis5 2 4 3 2 2 2 4" xfId="19221" xr:uid="{1E425192-5950-487A-A1DB-A4870AFDEB17}"/>
    <cellStyle name="20% - Énfasis5 2 4 3 2 2 2 4 2" xfId="50105" xr:uid="{2E4B3922-0E28-4CFD-A683-932C5A651C23}"/>
    <cellStyle name="20% - Énfasis5 2 4 3 2 2 2 5" xfId="34663" xr:uid="{A336E2C2-D699-41C4-B129-AD739771F636}"/>
    <cellStyle name="20% - Énfasis5 2 4 3 2 2 3" xfId="5709" xr:uid="{18ECF7C4-4D15-4565-9D77-3E89031BCD98}"/>
    <cellStyle name="20% - Énfasis5 2 4 3 2 2 3 2" xfId="13430" xr:uid="{69A212D0-B560-4A30-8261-C759614A6CD3}"/>
    <cellStyle name="20% - Énfasis5 2 4 3 2 2 3 2 2" xfId="28872" xr:uid="{47089B76-52F6-4083-BA27-1084A7F1E9FE}"/>
    <cellStyle name="20% - Énfasis5 2 4 3 2 2 3 2 2 2" xfId="59756" xr:uid="{B36ACBB3-0CD2-4468-8A4E-4EA921A76818}"/>
    <cellStyle name="20% - Énfasis5 2 4 3 2 2 3 2 3" xfId="44314" xr:uid="{B6B36EB1-6E69-4973-90DC-F8F760C21137}"/>
    <cellStyle name="20% - Énfasis5 2 4 3 2 2 3 3" xfId="21151" xr:uid="{26B7D2B5-22AB-40C2-B5C1-2D26778BE17A}"/>
    <cellStyle name="20% - Énfasis5 2 4 3 2 2 3 3 2" xfId="52035" xr:uid="{3103C070-57C6-4F21-A399-DF4C712D4024}"/>
    <cellStyle name="20% - Énfasis5 2 4 3 2 2 3 4" xfId="36593" xr:uid="{BEB6F217-2B18-4ED4-9418-18DC2356019E}"/>
    <cellStyle name="20% - Énfasis5 2 4 3 2 2 4" xfId="9570" xr:uid="{281CC808-5F5C-426A-89B6-622A6FD2F143}"/>
    <cellStyle name="20% - Énfasis5 2 4 3 2 2 4 2" xfId="25012" xr:uid="{9EABF065-C8F0-4C32-92B7-747B720A356B}"/>
    <cellStyle name="20% - Énfasis5 2 4 3 2 2 4 2 2" xfId="55896" xr:uid="{5D0E97D8-077E-44E0-853C-22530D9766BE}"/>
    <cellStyle name="20% - Énfasis5 2 4 3 2 2 4 3" xfId="40454" xr:uid="{B26DDB18-837F-4C10-A77A-E661A67A159D}"/>
    <cellStyle name="20% - Énfasis5 2 4 3 2 2 5" xfId="17291" xr:uid="{CA4601EE-AA8F-417C-9424-A5AE7185CDB3}"/>
    <cellStyle name="20% - Énfasis5 2 4 3 2 2 5 2" xfId="48175" xr:uid="{73597CE4-AF32-4F2D-853D-F5DB960CAD04}"/>
    <cellStyle name="20% - Énfasis5 2 4 3 2 2 6" xfId="32733" xr:uid="{6A13FC53-09CB-4A4F-8D6D-34B0679A69EA}"/>
    <cellStyle name="20% - Énfasis5 2 4 3 2 3" xfId="2814" xr:uid="{ED59BCF2-8F65-4375-977D-81FA60C8FC85}"/>
    <cellStyle name="20% - Énfasis5 2 4 3 2 3 2" xfId="6674" xr:uid="{06B77883-A761-464F-8299-972A7CC58852}"/>
    <cellStyle name="20% - Énfasis5 2 4 3 2 3 2 2" xfId="14395" xr:uid="{74A089D0-E7A9-41F9-8832-94915CE8B854}"/>
    <cellStyle name="20% - Énfasis5 2 4 3 2 3 2 2 2" xfId="29837" xr:uid="{BDB774FA-D586-4514-AAAF-DD6BB0D3CEEA}"/>
    <cellStyle name="20% - Énfasis5 2 4 3 2 3 2 2 2 2" xfId="60721" xr:uid="{73779B42-6796-4324-A366-41F80135AF7A}"/>
    <cellStyle name="20% - Énfasis5 2 4 3 2 3 2 2 3" xfId="45279" xr:uid="{247FFE05-B4A0-4837-9967-8ACA2C44AC81}"/>
    <cellStyle name="20% - Énfasis5 2 4 3 2 3 2 3" xfId="22116" xr:uid="{5874CEF9-2E81-4368-B410-050271024B00}"/>
    <cellStyle name="20% - Énfasis5 2 4 3 2 3 2 3 2" xfId="53000" xr:uid="{8AE9F695-0607-438E-9DAC-8B6093C88F74}"/>
    <cellStyle name="20% - Énfasis5 2 4 3 2 3 2 4" xfId="37558" xr:uid="{B6EC37A9-818F-4EDC-9BCE-A576C4165C58}"/>
    <cellStyle name="20% - Énfasis5 2 4 3 2 3 3" xfId="10535" xr:uid="{294E00E6-BC80-47DB-AA38-F49BAD97C815}"/>
    <cellStyle name="20% - Énfasis5 2 4 3 2 3 3 2" xfId="25977" xr:uid="{9C24212C-823F-4C77-ABB4-9F5FFFF5EF6E}"/>
    <cellStyle name="20% - Énfasis5 2 4 3 2 3 3 2 2" xfId="56861" xr:uid="{85D35723-81AA-4369-B7EF-8001E3317B3E}"/>
    <cellStyle name="20% - Énfasis5 2 4 3 2 3 3 3" xfId="41419" xr:uid="{058D4BD2-95AC-4EF5-8DF9-78F67C1EB6F2}"/>
    <cellStyle name="20% - Énfasis5 2 4 3 2 3 4" xfId="18256" xr:uid="{77CF0A11-60C2-4730-9D0D-41404314D542}"/>
    <cellStyle name="20% - Énfasis5 2 4 3 2 3 4 2" xfId="49140" xr:uid="{0913AF50-D860-420E-9952-BC241EA4C1D8}"/>
    <cellStyle name="20% - Énfasis5 2 4 3 2 3 5" xfId="33698" xr:uid="{BE0933ED-3404-4AF0-BF60-EBEFB9699391}"/>
    <cellStyle name="20% - Énfasis5 2 4 3 2 4" xfId="4744" xr:uid="{F0C9BA9C-A6C9-46C8-A70D-77B050EEEF8D}"/>
    <cellStyle name="20% - Énfasis5 2 4 3 2 4 2" xfId="12465" xr:uid="{DFF37257-8AAE-4506-A01C-9C08C92C179C}"/>
    <cellStyle name="20% - Énfasis5 2 4 3 2 4 2 2" xfId="27907" xr:uid="{989E2A20-1460-4B5D-A234-C04B09CCF861}"/>
    <cellStyle name="20% - Énfasis5 2 4 3 2 4 2 2 2" xfId="58791" xr:uid="{5FA7299E-B7BF-4B29-8008-A8BE32FED6B3}"/>
    <cellStyle name="20% - Énfasis5 2 4 3 2 4 2 3" xfId="43349" xr:uid="{2E49DE06-BA10-4725-8913-E7296D693890}"/>
    <cellStyle name="20% - Énfasis5 2 4 3 2 4 3" xfId="20186" xr:uid="{3A81686C-D57E-4382-9B38-0E76156F0B59}"/>
    <cellStyle name="20% - Énfasis5 2 4 3 2 4 3 2" xfId="51070" xr:uid="{238F0D1F-CB5A-4486-941E-F2D1A75B6845}"/>
    <cellStyle name="20% - Énfasis5 2 4 3 2 4 4" xfId="35628" xr:uid="{3C5485D1-73A1-44F5-9444-71CC8A2F6EF9}"/>
    <cellStyle name="20% - Énfasis5 2 4 3 2 5" xfId="8605" xr:uid="{55D31B2A-1FE0-4AED-BB7D-DC5F8FB1D56A}"/>
    <cellStyle name="20% - Énfasis5 2 4 3 2 5 2" xfId="24047" xr:uid="{1E25CE51-0C78-44C2-B144-F0748CB0B366}"/>
    <cellStyle name="20% - Énfasis5 2 4 3 2 5 2 2" xfId="54931" xr:uid="{F0AA481F-AA73-47DF-9307-3CB250982A45}"/>
    <cellStyle name="20% - Énfasis5 2 4 3 2 5 3" xfId="39489" xr:uid="{50D70365-B897-4FC4-AB54-F427A1791CDF}"/>
    <cellStyle name="20% - Énfasis5 2 4 3 2 6" xfId="16326" xr:uid="{255CA2F0-B8A6-4910-8406-A552DFD4F727}"/>
    <cellStyle name="20% - Énfasis5 2 4 3 2 6 2" xfId="47210" xr:uid="{97C96A1B-047D-40AA-9D09-0B140DC16740}"/>
    <cellStyle name="20% - Énfasis5 2 4 3 2 7" xfId="31768" xr:uid="{B9F929A9-32EE-4D76-84C9-AEF6CE4D2199}"/>
    <cellStyle name="20% - Énfasis5 2 4 3 3" xfId="1366" xr:uid="{D7AA2389-D6B6-4D42-9F17-3B33F05A223D}"/>
    <cellStyle name="20% - Énfasis5 2 4 3 3 2" xfId="3296" xr:uid="{02427AA2-3077-4CE4-BF04-242314EE72C4}"/>
    <cellStyle name="20% - Énfasis5 2 4 3 3 2 2" xfId="7156" xr:uid="{8FEF4894-E2A2-4C8B-B30D-064629D07981}"/>
    <cellStyle name="20% - Énfasis5 2 4 3 3 2 2 2" xfId="14877" xr:uid="{85E04AE2-4E7F-4F88-B253-AE73C2DA4525}"/>
    <cellStyle name="20% - Énfasis5 2 4 3 3 2 2 2 2" xfId="30319" xr:uid="{228029A8-07B1-4B6F-8A93-0BF6175CF197}"/>
    <cellStyle name="20% - Énfasis5 2 4 3 3 2 2 2 2 2" xfId="61203" xr:uid="{07813763-0F68-43BC-A801-A543BFEC651E}"/>
    <cellStyle name="20% - Énfasis5 2 4 3 3 2 2 2 3" xfId="45761" xr:uid="{0E39E190-24F0-4C93-99E0-83FFCE84F644}"/>
    <cellStyle name="20% - Énfasis5 2 4 3 3 2 2 3" xfId="22598" xr:uid="{C2A4D7AC-C8F3-4D99-B355-8D22678BA030}"/>
    <cellStyle name="20% - Énfasis5 2 4 3 3 2 2 3 2" xfId="53482" xr:uid="{46B3E9E0-85B4-4713-B200-0AE52D0A2B2C}"/>
    <cellStyle name="20% - Énfasis5 2 4 3 3 2 2 4" xfId="38040" xr:uid="{19E6CD4A-369B-49B3-99A2-A3060D439891}"/>
    <cellStyle name="20% - Énfasis5 2 4 3 3 2 3" xfId="11017" xr:uid="{EF3D68ED-AAB2-4437-86EC-AB1FACFDC808}"/>
    <cellStyle name="20% - Énfasis5 2 4 3 3 2 3 2" xfId="26459" xr:uid="{AFEAA068-97F2-4AFA-B39E-E1017B938830}"/>
    <cellStyle name="20% - Énfasis5 2 4 3 3 2 3 2 2" xfId="57343" xr:uid="{C6391503-8B7C-4C2C-9A9B-8D32A044C815}"/>
    <cellStyle name="20% - Énfasis5 2 4 3 3 2 3 3" xfId="41901" xr:uid="{F2D36271-390F-4B8A-86C8-09349EDC2DCF}"/>
    <cellStyle name="20% - Énfasis5 2 4 3 3 2 4" xfId="18738" xr:uid="{6BCF593B-A181-4CF4-A8E7-3577016D3620}"/>
    <cellStyle name="20% - Énfasis5 2 4 3 3 2 4 2" xfId="49622" xr:uid="{56C62B5E-5F15-4940-AB72-7977525892AE}"/>
    <cellStyle name="20% - Énfasis5 2 4 3 3 2 5" xfId="34180" xr:uid="{8E9E1103-0AC7-4B7F-A253-4E39438E78D4}"/>
    <cellStyle name="20% - Énfasis5 2 4 3 3 3" xfId="5226" xr:uid="{B79AF74C-848B-459D-B945-6ADD1C146549}"/>
    <cellStyle name="20% - Énfasis5 2 4 3 3 3 2" xfId="12947" xr:uid="{33137F6B-1C9C-42A8-A480-B555C72772BD}"/>
    <cellStyle name="20% - Énfasis5 2 4 3 3 3 2 2" xfId="28389" xr:uid="{56D9F031-4ACF-4926-AAB3-E9FAD56B6393}"/>
    <cellStyle name="20% - Énfasis5 2 4 3 3 3 2 2 2" xfId="59273" xr:uid="{74AC8EC4-6946-4854-A53E-B47C609E03D8}"/>
    <cellStyle name="20% - Énfasis5 2 4 3 3 3 2 3" xfId="43831" xr:uid="{BF0893DD-8C02-4F86-8303-30FCDF1982D3}"/>
    <cellStyle name="20% - Énfasis5 2 4 3 3 3 3" xfId="20668" xr:uid="{0293968D-4838-47C6-BB84-26E54D194E1A}"/>
    <cellStyle name="20% - Énfasis5 2 4 3 3 3 3 2" xfId="51552" xr:uid="{89C9774E-487D-4212-8718-FF9FC0486A24}"/>
    <cellStyle name="20% - Énfasis5 2 4 3 3 3 4" xfId="36110" xr:uid="{11645646-3B05-4246-ADDF-C801EF1EBA78}"/>
    <cellStyle name="20% - Énfasis5 2 4 3 3 4" xfId="9087" xr:uid="{D6CBF0CD-B8E6-4A48-A966-4A11C10BA411}"/>
    <cellStyle name="20% - Énfasis5 2 4 3 3 4 2" xfId="24529" xr:uid="{72D72B95-1F68-46D8-9E2C-5B0BA9C1E890}"/>
    <cellStyle name="20% - Énfasis5 2 4 3 3 4 2 2" xfId="55413" xr:uid="{F3351CC2-4AAE-4EBF-989B-F6988C3CAE12}"/>
    <cellStyle name="20% - Énfasis5 2 4 3 3 4 3" xfId="39971" xr:uid="{38C814D3-D034-4F2A-A706-7D271192FEA7}"/>
    <cellStyle name="20% - Énfasis5 2 4 3 3 5" xfId="16808" xr:uid="{79A693F4-B99A-4892-818F-B8C26CE5D515}"/>
    <cellStyle name="20% - Énfasis5 2 4 3 3 5 2" xfId="47692" xr:uid="{33549606-D268-47B9-9D48-E8B99DCDACCD}"/>
    <cellStyle name="20% - Énfasis5 2 4 3 3 6" xfId="32250" xr:uid="{0F7E81C7-F314-44C1-9B09-4551209C33D3}"/>
    <cellStyle name="20% - Énfasis5 2 4 3 4" xfId="2331" xr:uid="{D6DF6F1F-8DBE-4C85-878E-003D941E5648}"/>
    <cellStyle name="20% - Énfasis5 2 4 3 4 2" xfId="6191" xr:uid="{7FB0D58C-C52D-4C25-9EF0-5299EB7C4387}"/>
    <cellStyle name="20% - Énfasis5 2 4 3 4 2 2" xfId="13912" xr:uid="{4ADF1D99-E92D-44E6-A661-AC0DD7024E87}"/>
    <cellStyle name="20% - Énfasis5 2 4 3 4 2 2 2" xfId="29354" xr:uid="{A973E2C4-2CA9-4115-9B2B-0FC2F358F0B4}"/>
    <cellStyle name="20% - Énfasis5 2 4 3 4 2 2 2 2" xfId="60238" xr:uid="{9AF8F6F6-ADFE-422B-9B91-722FF2CE145F}"/>
    <cellStyle name="20% - Énfasis5 2 4 3 4 2 2 3" xfId="44796" xr:uid="{4B0927D2-0AA9-434C-85C0-EF18F065D002}"/>
    <cellStyle name="20% - Énfasis5 2 4 3 4 2 3" xfId="21633" xr:uid="{620603D7-815E-444F-9F6C-FE7D51A122FD}"/>
    <cellStyle name="20% - Énfasis5 2 4 3 4 2 3 2" xfId="52517" xr:uid="{E08E52A9-87FB-4412-A033-D027952BEC5A}"/>
    <cellStyle name="20% - Énfasis5 2 4 3 4 2 4" xfId="37075" xr:uid="{211A6287-5B4C-48EA-8C00-D58F29E63807}"/>
    <cellStyle name="20% - Énfasis5 2 4 3 4 3" xfId="10052" xr:uid="{D0E3917E-7394-4673-825D-10B86791926F}"/>
    <cellStyle name="20% - Énfasis5 2 4 3 4 3 2" xfId="25494" xr:uid="{D4264100-507B-4739-87FA-DA5C9DB7BC3B}"/>
    <cellStyle name="20% - Énfasis5 2 4 3 4 3 2 2" xfId="56378" xr:uid="{F5EEA6B9-2240-4F96-9E6F-C45BDB050FDD}"/>
    <cellStyle name="20% - Énfasis5 2 4 3 4 3 3" xfId="40936" xr:uid="{FDA9274A-7500-4968-96A2-913FE314F7AD}"/>
    <cellStyle name="20% - Énfasis5 2 4 3 4 4" xfId="17773" xr:uid="{98050397-6F61-44F9-ADD5-8551164CF45D}"/>
    <cellStyle name="20% - Énfasis5 2 4 3 4 4 2" xfId="48657" xr:uid="{DB603560-1B8D-4B4F-887B-F8510F949F88}"/>
    <cellStyle name="20% - Énfasis5 2 4 3 4 5" xfId="33215" xr:uid="{F160222B-76E4-4FC8-8174-CE62A42A86C2}"/>
    <cellStyle name="20% - Énfasis5 2 4 3 5" xfId="4261" xr:uid="{7589852F-5FF9-4CCF-BE39-D0E587A16D71}"/>
    <cellStyle name="20% - Énfasis5 2 4 3 5 2" xfId="11982" xr:uid="{646A4025-7596-41BC-BC1B-D349941A15AD}"/>
    <cellStyle name="20% - Énfasis5 2 4 3 5 2 2" xfId="27424" xr:uid="{5705A96E-00A0-469B-A22C-303ACC43DB51}"/>
    <cellStyle name="20% - Énfasis5 2 4 3 5 2 2 2" xfId="58308" xr:uid="{6312DFD9-29D0-4E1B-A0C1-5AA5DA8C07DB}"/>
    <cellStyle name="20% - Énfasis5 2 4 3 5 2 3" xfId="42866" xr:uid="{5D91682C-02F4-443D-8F2D-BC36F030E865}"/>
    <cellStyle name="20% - Énfasis5 2 4 3 5 3" xfId="19703" xr:uid="{6DBD503D-3BEF-4791-A817-B75E57D2D80B}"/>
    <cellStyle name="20% - Énfasis5 2 4 3 5 3 2" xfId="50587" xr:uid="{CA3DB2BD-6C1F-43B5-8730-695FDC265BAF}"/>
    <cellStyle name="20% - Énfasis5 2 4 3 5 4" xfId="35145" xr:uid="{EFE55434-A79D-468D-86D0-819A61259A08}"/>
    <cellStyle name="20% - Énfasis5 2 4 3 6" xfId="8122" xr:uid="{267960DC-D359-4824-B5A6-0A961F8C096F}"/>
    <cellStyle name="20% - Énfasis5 2 4 3 6 2" xfId="23564" xr:uid="{E183BA1B-97C4-4DFD-BE4A-17E38B50D1B5}"/>
    <cellStyle name="20% - Énfasis5 2 4 3 6 2 2" xfId="54448" xr:uid="{7182D848-5A9D-4EDC-BFE2-EA279E15797A}"/>
    <cellStyle name="20% - Énfasis5 2 4 3 6 3" xfId="39006" xr:uid="{099B88A0-2FE3-4CF2-8E3F-FAAAA5F77F96}"/>
    <cellStyle name="20% - Énfasis5 2 4 3 7" xfId="15843" xr:uid="{67FDAA14-F25C-4DFF-85D6-0FEF7CDFFECB}"/>
    <cellStyle name="20% - Énfasis5 2 4 3 7 2" xfId="46727" xr:uid="{AC4A2B54-3E35-46D7-B741-7951485F0B39}"/>
    <cellStyle name="20% - Énfasis5 2 4 3 8" xfId="31285" xr:uid="{1846EA65-226E-4BBF-9312-022AC35ED191}"/>
    <cellStyle name="20% - Énfasis5 2 4 4" xfId="643" xr:uid="{5A49BFB9-91C7-46B4-9470-556A5DBE9420}"/>
    <cellStyle name="20% - Énfasis5 2 4 4 2" xfId="1608" xr:uid="{7B5BD816-D102-44E0-9FE0-6485040058BE}"/>
    <cellStyle name="20% - Énfasis5 2 4 4 2 2" xfId="3538" xr:uid="{66D4B724-7A68-44B0-95DC-82CF492E036B}"/>
    <cellStyle name="20% - Énfasis5 2 4 4 2 2 2" xfId="7398" xr:uid="{CB6B3DB7-6005-4367-831B-31D708E2ABEA}"/>
    <cellStyle name="20% - Énfasis5 2 4 4 2 2 2 2" xfId="15119" xr:uid="{087C20EE-7820-4F19-AFC8-45E564487625}"/>
    <cellStyle name="20% - Énfasis5 2 4 4 2 2 2 2 2" xfId="30561" xr:uid="{64679B63-F8BC-40D4-9272-74F38AAE365F}"/>
    <cellStyle name="20% - Énfasis5 2 4 4 2 2 2 2 2 2" xfId="61445" xr:uid="{2B47B8C7-187B-4C72-8CC0-34701FDC8A43}"/>
    <cellStyle name="20% - Énfasis5 2 4 4 2 2 2 2 3" xfId="46003" xr:uid="{D1317B64-5A4C-49A5-B935-112713B68DF5}"/>
    <cellStyle name="20% - Énfasis5 2 4 4 2 2 2 3" xfId="22840" xr:uid="{A25DC15D-299B-4CDB-95B6-43434C1681EE}"/>
    <cellStyle name="20% - Énfasis5 2 4 4 2 2 2 3 2" xfId="53724" xr:uid="{2581A174-4AF2-43B1-9BF7-D44AEB7A8288}"/>
    <cellStyle name="20% - Énfasis5 2 4 4 2 2 2 4" xfId="38282" xr:uid="{2214CDD3-A890-4913-9FCB-79D5FC7E60F7}"/>
    <cellStyle name="20% - Énfasis5 2 4 4 2 2 3" xfId="11259" xr:uid="{A23A0AF4-89BB-4131-9FF5-03398A501626}"/>
    <cellStyle name="20% - Énfasis5 2 4 4 2 2 3 2" xfId="26701" xr:uid="{E64F2DA5-D636-4FB8-B4A2-0CC2D3E7AF22}"/>
    <cellStyle name="20% - Énfasis5 2 4 4 2 2 3 2 2" xfId="57585" xr:uid="{132B0696-A28D-46C8-B69B-D9F3AEF09C82}"/>
    <cellStyle name="20% - Énfasis5 2 4 4 2 2 3 3" xfId="42143" xr:uid="{70C621C8-6205-422E-85C2-782EB2583572}"/>
    <cellStyle name="20% - Énfasis5 2 4 4 2 2 4" xfId="18980" xr:uid="{D1026078-7E8F-4466-8C9C-CB9A1688B29A}"/>
    <cellStyle name="20% - Énfasis5 2 4 4 2 2 4 2" xfId="49864" xr:uid="{C71BC882-C205-4FA8-AFFB-09B8917BD7EA}"/>
    <cellStyle name="20% - Énfasis5 2 4 4 2 2 5" xfId="34422" xr:uid="{63540D8A-5F7F-4FC9-9B0A-68BDD3849F68}"/>
    <cellStyle name="20% - Énfasis5 2 4 4 2 3" xfId="5468" xr:uid="{4E8F3DBA-1BD2-4EA3-B374-B1D7313C4B06}"/>
    <cellStyle name="20% - Énfasis5 2 4 4 2 3 2" xfId="13189" xr:uid="{417C6ABC-1609-4E8C-8934-50CE7BAB1675}"/>
    <cellStyle name="20% - Énfasis5 2 4 4 2 3 2 2" xfId="28631" xr:uid="{1CF41C48-D981-4982-BC40-65EDCC069ABD}"/>
    <cellStyle name="20% - Énfasis5 2 4 4 2 3 2 2 2" xfId="59515" xr:uid="{27E0C2A9-3772-4F97-B37E-DB3CF4CF87D3}"/>
    <cellStyle name="20% - Énfasis5 2 4 4 2 3 2 3" xfId="44073" xr:uid="{F73EDFC8-27BD-4692-9D86-5B9C8F34D4EE}"/>
    <cellStyle name="20% - Énfasis5 2 4 4 2 3 3" xfId="20910" xr:uid="{126A5575-0FAF-4CBB-90CD-EBA87D914B5C}"/>
    <cellStyle name="20% - Énfasis5 2 4 4 2 3 3 2" xfId="51794" xr:uid="{657A21C0-1CF3-428E-8D24-D31BD204B1D7}"/>
    <cellStyle name="20% - Énfasis5 2 4 4 2 3 4" xfId="36352" xr:uid="{80FAACD2-CB62-4E5A-BD24-04BE27AA014E}"/>
    <cellStyle name="20% - Énfasis5 2 4 4 2 4" xfId="9329" xr:uid="{EB288856-F6CA-42DE-BB2E-84A65DA96B3B}"/>
    <cellStyle name="20% - Énfasis5 2 4 4 2 4 2" xfId="24771" xr:uid="{6F6DCCB0-2B55-40CA-ADE8-C54C4BF06F45}"/>
    <cellStyle name="20% - Énfasis5 2 4 4 2 4 2 2" xfId="55655" xr:uid="{0806CC50-52B0-46F8-8E83-ED4FE5BFC0FD}"/>
    <cellStyle name="20% - Énfasis5 2 4 4 2 4 3" xfId="40213" xr:uid="{38391838-3030-4BD4-99C0-E4C61B3C58A7}"/>
    <cellStyle name="20% - Énfasis5 2 4 4 2 5" xfId="17050" xr:uid="{D9FBC297-5BEC-40DF-AB66-8DE3F451A219}"/>
    <cellStyle name="20% - Énfasis5 2 4 4 2 5 2" xfId="47934" xr:uid="{001C4877-BEAC-47E9-8C08-D317A5894A29}"/>
    <cellStyle name="20% - Énfasis5 2 4 4 2 6" xfId="32492" xr:uid="{7B9F7A11-3C22-4A90-BAF0-AB219B0C2465}"/>
    <cellStyle name="20% - Énfasis5 2 4 4 3" xfId="2573" xr:uid="{C955F3BD-8EA8-4A80-934B-F58B5634390B}"/>
    <cellStyle name="20% - Énfasis5 2 4 4 3 2" xfId="6433" xr:uid="{20E20AAD-75A1-4754-9FBD-594125E35EF9}"/>
    <cellStyle name="20% - Énfasis5 2 4 4 3 2 2" xfId="14154" xr:uid="{ECA7AF44-BC72-4D0C-BEFE-50B8F7FA128F}"/>
    <cellStyle name="20% - Énfasis5 2 4 4 3 2 2 2" xfId="29596" xr:uid="{FA49328C-CE86-4057-9CBC-912D8925AB0B}"/>
    <cellStyle name="20% - Énfasis5 2 4 4 3 2 2 2 2" xfId="60480" xr:uid="{39E3E8C1-49B5-4A1B-A61B-2A56C9C20159}"/>
    <cellStyle name="20% - Énfasis5 2 4 4 3 2 2 3" xfId="45038" xr:uid="{9CC90BC8-B198-4537-BBA5-5995BF2EBEF9}"/>
    <cellStyle name="20% - Énfasis5 2 4 4 3 2 3" xfId="21875" xr:uid="{AC87F67E-4197-4C33-8473-52DC0339D5C6}"/>
    <cellStyle name="20% - Énfasis5 2 4 4 3 2 3 2" xfId="52759" xr:uid="{AFC75978-FE60-430C-B535-FF353915E900}"/>
    <cellStyle name="20% - Énfasis5 2 4 4 3 2 4" xfId="37317" xr:uid="{888A37D6-D21B-4869-BB60-B62AE79E2A11}"/>
    <cellStyle name="20% - Énfasis5 2 4 4 3 3" xfId="10294" xr:uid="{82074A84-9DF7-4591-80B5-715DB51B7EDD}"/>
    <cellStyle name="20% - Énfasis5 2 4 4 3 3 2" xfId="25736" xr:uid="{1ED46E01-70C6-49EC-B029-D11F5C936BBC}"/>
    <cellStyle name="20% - Énfasis5 2 4 4 3 3 2 2" xfId="56620" xr:uid="{69F0FE71-9EAD-4B69-8A17-6431D43EC67F}"/>
    <cellStyle name="20% - Énfasis5 2 4 4 3 3 3" xfId="41178" xr:uid="{6A23B293-504E-4A43-87AD-F737E111CE6A}"/>
    <cellStyle name="20% - Énfasis5 2 4 4 3 4" xfId="18015" xr:uid="{6451E929-769A-4F21-9D34-B7930423DE1C}"/>
    <cellStyle name="20% - Énfasis5 2 4 4 3 4 2" xfId="48899" xr:uid="{7326050F-8CB2-4B5A-878D-902F59FC2CB3}"/>
    <cellStyle name="20% - Énfasis5 2 4 4 3 5" xfId="33457" xr:uid="{DC88A2D1-D015-425A-A3DD-1CB8395F08C2}"/>
    <cellStyle name="20% - Énfasis5 2 4 4 4" xfId="4503" xr:uid="{2469DE52-5D9F-4298-BB98-67D65A101D60}"/>
    <cellStyle name="20% - Énfasis5 2 4 4 4 2" xfId="12224" xr:uid="{2AE6C18D-948D-4A76-ADDE-5BADDE18FB5A}"/>
    <cellStyle name="20% - Énfasis5 2 4 4 4 2 2" xfId="27666" xr:uid="{3D501DDA-C6B9-4C4D-BB3A-B20A5642A288}"/>
    <cellStyle name="20% - Énfasis5 2 4 4 4 2 2 2" xfId="58550" xr:uid="{693F3F1F-0758-4C2F-B9D5-8990B132DC94}"/>
    <cellStyle name="20% - Énfasis5 2 4 4 4 2 3" xfId="43108" xr:uid="{E019C2DE-8EF2-4EBC-BC34-A42C5226BCB8}"/>
    <cellStyle name="20% - Énfasis5 2 4 4 4 3" xfId="19945" xr:uid="{C022B3C3-40E5-43EB-A5DF-EA2E7D5A7D16}"/>
    <cellStyle name="20% - Énfasis5 2 4 4 4 3 2" xfId="50829" xr:uid="{6D7D716A-F68E-4096-8CD3-64C53378B499}"/>
    <cellStyle name="20% - Énfasis5 2 4 4 4 4" xfId="35387" xr:uid="{A54FE1EA-12F1-4C64-BB96-6E70AA88CF60}"/>
    <cellStyle name="20% - Énfasis5 2 4 4 5" xfId="8364" xr:uid="{96CCBE76-3AA5-4BED-853A-8ACB9145A49C}"/>
    <cellStyle name="20% - Énfasis5 2 4 4 5 2" xfId="23806" xr:uid="{23C94B46-43A9-493D-BB51-546468A9E86E}"/>
    <cellStyle name="20% - Énfasis5 2 4 4 5 2 2" xfId="54690" xr:uid="{9EA88F11-C106-423E-A97F-8BF1105872BF}"/>
    <cellStyle name="20% - Énfasis5 2 4 4 5 3" xfId="39248" xr:uid="{868C6E43-E083-4671-8020-C7088D96AFB4}"/>
    <cellStyle name="20% - Énfasis5 2 4 4 6" xfId="16085" xr:uid="{6B17195B-30D0-40FB-A463-5BB1CE0C745F}"/>
    <cellStyle name="20% - Énfasis5 2 4 4 6 2" xfId="46969" xr:uid="{E4DF23F3-FDFD-4FBC-8197-A5A4A5ECDA86}"/>
    <cellStyle name="20% - Énfasis5 2 4 4 7" xfId="31527" xr:uid="{E18F0A1D-BF28-483A-9ABF-65DA0E931117}"/>
    <cellStyle name="20% - Énfasis5 2 4 5" xfId="1125" xr:uid="{9410ED15-9A81-4A17-B534-BA1049B82219}"/>
    <cellStyle name="20% - Énfasis5 2 4 5 2" xfId="3055" xr:uid="{20AEE2D6-4507-45CC-803C-E1777848887C}"/>
    <cellStyle name="20% - Énfasis5 2 4 5 2 2" xfId="6915" xr:uid="{BB5011CF-8837-4524-94C1-D2C58B97FC8B}"/>
    <cellStyle name="20% - Énfasis5 2 4 5 2 2 2" xfId="14636" xr:uid="{37FA4EFA-A2FB-47B0-94BC-0FA7C8D85C4D}"/>
    <cellStyle name="20% - Énfasis5 2 4 5 2 2 2 2" xfId="30078" xr:uid="{6152A8EF-2BF2-47CB-8D69-493C1061EB50}"/>
    <cellStyle name="20% - Énfasis5 2 4 5 2 2 2 2 2" xfId="60962" xr:uid="{9046B8FD-D073-4C05-A150-9EE7D3F00672}"/>
    <cellStyle name="20% - Énfasis5 2 4 5 2 2 2 3" xfId="45520" xr:uid="{935C41BB-E2F1-42C6-8A8E-5C55779B9701}"/>
    <cellStyle name="20% - Énfasis5 2 4 5 2 2 3" xfId="22357" xr:uid="{A17EC25E-D600-4675-9BC1-054BA9528C25}"/>
    <cellStyle name="20% - Énfasis5 2 4 5 2 2 3 2" xfId="53241" xr:uid="{32D40396-95BA-49FC-86DD-E312A1C36610}"/>
    <cellStyle name="20% - Énfasis5 2 4 5 2 2 4" xfId="37799" xr:uid="{68490D1B-2486-4730-B7C3-41AB0D8BB74A}"/>
    <cellStyle name="20% - Énfasis5 2 4 5 2 3" xfId="10776" xr:uid="{C4BBC0C2-6EC6-4826-ADF8-E0BD1FA32EC1}"/>
    <cellStyle name="20% - Énfasis5 2 4 5 2 3 2" xfId="26218" xr:uid="{B1EC0447-CA21-45EC-AA6D-E6A6CEC814D6}"/>
    <cellStyle name="20% - Énfasis5 2 4 5 2 3 2 2" xfId="57102" xr:uid="{CE9A4703-735A-46B2-9ABE-FB228FD6C137}"/>
    <cellStyle name="20% - Énfasis5 2 4 5 2 3 3" xfId="41660" xr:uid="{0020F904-7657-4D79-968D-06486DF442CD}"/>
    <cellStyle name="20% - Énfasis5 2 4 5 2 4" xfId="18497" xr:uid="{E3B7E0A2-37C2-488D-AC4D-44D8ABFAEB7D}"/>
    <cellStyle name="20% - Énfasis5 2 4 5 2 4 2" xfId="49381" xr:uid="{0734F679-5547-487B-9D97-F2E59090EE9A}"/>
    <cellStyle name="20% - Énfasis5 2 4 5 2 5" xfId="33939" xr:uid="{D51E8224-5A0B-44D0-907B-AD27C9941ED9}"/>
    <cellStyle name="20% - Énfasis5 2 4 5 3" xfId="4985" xr:uid="{74F9FDFB-2F15-4EA9-8A43-FEE92F1710EF}"/>
    <cellStyle name="20% - Énfasis5 2 4 5 3 2" xfId="12706" xr:uid="{EFB07145-12C7-4EF5-996C-595BEBDDC749}"/>
    <cellStyle name="20% - Énfasis5 2 4 5 3 2 2" xfId="28148" xr:uid="{68C9DF37-DD83-4EA6-AD5F-F955A8522FB5}"/>
    <cellStyle name="20% - Énfasis5 2 4 5 3 2 2 2" xfId="59032" xr:uid="{4E9D93F7-F350-44C1-A8E3-DB98079537E2}"/>
    <cellStyle name="20% - Énfasis5 2 4 5 3 2 3" xfId="43590" xr:uid="{229F2E33-5230-4A13-B862-B0AD5E3FC08F}"/>
    <cellStyle name="20% - Énfasis5 2 4 5 3 3" xfId="20427" xr:uid="{BBC3944D-DE34-4749-A2A6-CC9F2E443411}"/>
    <cellStyle name="20% - Énfasis5 2 4 5 3 3 2" xfId="51311" xr:uid="{02860AF1-C159-47B3-A48B-7669E4A1388C}"/>
    <cellStyle name="20% - Énfasis5 2 4 5 3 4" xfId="35869" xr:uid="{E16CAD89-593A-46B6-924A-15D6F8E02FFC}"/>
    <cellStyle name="20% - Énfasis5 2 4 5 4" xfId="8846" xr:uid="{C0FD499D-5BA8-447E-9802-BC4942EED2EB}"/>
    <cellStyle name="20% - Énfasis5 2 4 5 4 2" xfId="24288" xr:uid="{FF468994-E624-458A-8659-D35DD0FEF634}"/>
    <cellStyle name="20% - Énfasis5 2 4 5 4 2 2" xfId="55172" xr:uid="{BC0C2B9F-F04E-4390-914E-3E53F64625C9}"/>
    <cellStyle name="20% - Énfasis5 2 4 5 4 3" xfId="39730" xr:uid="{F7020B0B-D070-41E5-9DC4-C8664ED087B9}"/>
    <cellStyle name="20% - Énfasis5 2 4 5 5" xfId="16567" xr:uid="{01F64F42-705F-46C2-B490-440F3E210A5D}"/>
    <cellStyle name="20% - Énfasis5 2 4 5 5 2" xfId="47451" xr:uid="{A7D054D5-AE12-47DA-9828-5549A395FB2B}"/>
    <cellStyle name="20% - Énfasis5 2 4 5 6" xfId="32009" xr:uid="{356642D5-F707-44B0-83BC-D022A9464E64}"/>
    <cellStyle name="20% - Énfasis5 2 4 6" xfId="2090" xr:uid="{B1344CE8-DB42-4313-9A36-681CD441560B}"/>
    <cellStyle name="20% - Énfasis5 2 4 6 2" xfId="5950" xr:uid="{B727C2DD-A460-462A-9E99-7D6EC229995A}"/>
    <cellStyle name="20% - Énfasis5 2 4 6 2 2" xfId="13671" xr:uid="{9B4CEE5B-9A71-4FC3-9EBB-D235B3D801DA}"/>
    <cellStyle name="20% - Énfasis5 2 4 6 2 2 2" xfId="29113" xr:uid="{7270C9E3-55F0-40D3-AAD1-7FB97CA5AB8E}"/>
    <cellStyle name="20% - Énfasis5 2 4 6 2 2 2 2" xfId="59997" xr:uid="{6293F87E-2673-40F6-A2A6-DECE98C563BA}"/>
    <cellStyle name="20% - Énfasis5 2 4 6 2 2 3" xfId="44555" xr:uid="{5589883E-1CC5-405B-8402-B0DAB3446111}"/>
    <cellStyle name="20% - Énfasis5 2 4 6 2 3" xfId="21392" xr:uid="{784AD286-94EB-4AC3-88DD-F281C89AE251}"/>
    <cellStyle name="20% - Énfasis5 2 4 6 2 3 2" xfId="52276" xr:uid="{B47B02E6-E2F3-4CCF-A256-CB99ABCCB330}"/>
    <cellStyle name="20% - Énfasis5 2 4 6 2 4" xfId="36834" xr:uid="{307FFAB1-171A-4EC1-BF46-BDBBEB54FE4B}"/>
    <cellStyle name="20% - Énfasis5 2 4 6 3" xfId="9811" xr:uid="{6A42FEA8-F40C-4C75-8F5D-FB585B6FF57F}"/>
    <cellStyle name="20% - Énfasis5 2 4 6 3 2" xfId="25253" xr:uid="{3A6B6D4A-6626-4485-96A5-00B03C33C194}"/>
    <cellStyle name="20% - Énfasis5 2 4 6 3 2 2" xfId="56137" xr:uid="{87A1A902-0A56-4F91-ACA3-29F4D0AC8373}"/>
    <cellStyle name="20% - Énfasis5 2 4 6 3 3" xfId="40695" xr:uid="{6C1F0596-B808-46DB-BD38-3E7A8F13C0A3}"/>
    <cellStyle name="20% - Énfasis5 2 4 6 4" xfId="17532" xr:uid="{8E038DE0-9629-448C-A0E0-055230119EFC}"/>
    <cellStyle name="20% - Énfasis5 2 4 6 4 2" xfId="48416" xr:uid="{56E368F9-936B-4728-8255-87FA80ED0BFE}"/>
    <cellStyle name="20% - Énfasis5 2 4 6 5" xfId="32974" xr:uid="{7AD8C689-577D-496E-BD0B-BC3974049D47}"/>
    <cellStyle name="20% - Énfasis5 2 4 7" xfId="4020" xr:uid="{C7262B77-5504-45BC-9240-443B06938231}"/>
    <cellStyle name="20% - Énfasis5 2 4 7 2" xfId="11741" xr:uid="{F9253F99-1101-4A90-B9EF-6D16C4BD9EEF}"/>
    <cellStyle name="20% - Énfasis5 2 4 7 2 2" xfId="27183" xr:uid="{FD3B7080-F036-48BA-8B0F-EE7230DF7029}"/>
    <cellStyle name="20% - Énfasis5 2 4 7 2 2 2" xfId="58067" xr:uid="{BF1942AF-41DC-4F66-8A32-618621CD13EF}"/>
    <cellStyle name="20% - Énfasis5 2 4 7 2 3" xfId="42625" xr:uid="{328D70CF-1E3D-4257-BBBE-65DD0B63FEB8}"/>
    <cellStyle name="20% - Énfasis5 2 4 7 3" xfId="19462" xr:uid="{828CA15A-72B8-4236-B980-40B1DB9F4ED2}"/>
    <cellStyle name="20% - Énfasis5 2 4 7 3 2" xfId="50346" xr:uid="{DC938072-57AB-4BBF-9B80-0F0FD1AE306B}"/>
    <cellStyle name="20% - Énfasis5 2 4 7 4" xfId="34904" xr:uid="{A0AF4F02-5710-4891-8F2C-F8413B515795}"/>
    <cellStyle name="20% - Énfasis5 2 4 8" xfId="7881" xr:uid="{74618B5A-635E-421E-9FD9-7F8F130FD292}"/>
    <cellStyle name="20% - Énfasis5 2 4 8 2" xfId="23323" xr:uid="{9CDAF9E2-2164-40E1-BB38-61A97E581B0F}"/>
    <cellStyle name="20% - Énfasis5 2 4 8 2 2" xfId="54207" xr:uid="{B1434DA4-21A0-457D-A1AC-46FBE1A35F61}"/>
    <cellStyle name="20% - Énfasis5 2 4 8 3" xfId="38765" xr:uid="{5A10C6D8-288A-4E2D-97D9-030D11929EED}"/>
    <cellStyle name="20% - Énfasis5 2 4 9" xfId="15602" xr:uid="{C1B22758-15F2-4DB7-AB92-CDE586550947}"/>
    <cellStyle name="20% - Énfasis5 2 4 9 2" xfId="46486" xr:uid="{3F42D845-13A8-45E9-9983-571C93CFA03A}"/>
    <cellStyle name="20% - Énfasis5 2 5" xfId="253" xr:uid="{0E7468C6-49FA-432E-BF0D-203229B026D6}"/>
    <cellStyle name="20% - Énfasis5 2 5 2" xfId="496" xr:uid="{DA6F86F7-F820-4225-AC9F-3A6EE921C4D7}"/>
    <cellStyle name="20% - Énfasis5 2 5 2 2" xfId="979" xr:uid="{D0B1C6F1-FBF5-488A-B6B6-A88AC8C220C8}"/>
    <cellStyle name="20% - Énfasis5 2 5 2 2 2" xfId="1944" xr:uid="{3EE2C75B-2105-43BD-9154-32E5FE426793}"/>
    <cellStyle name="20% - Énfasis5 2 5 2 2 2 2" xfId="3874" xr:uid="{B0D9BB39-9088-44B5-8C4B-967FF9B2A2B7}"/>
    <cellStyle name="20% - Énfasis5 2 5 2 2 2 2 2" xfId="7734" xr:uid="{D94B844C-BA43-4F3A-A9AC-976769B46912}"/>
    <cellStyle name="20% - Énfasis5 2 5 2 2 2 2 2 2" xfId="15455" xr:uid="{E67E3403-B6AB-4C31-BB86-9B7C4C595451}"/>
    <cellStyle name="20% - Énfasis5 2 5 2 2 2 2 2 2 2" xfId="30897" xr:uid="{5E88AB95-FA70-4B71-BAD4-A556D0922257}"/>
    <cellStyle name="20% - Énfasis5 2 5 2 2 2 2 2 2 2 2" xfId="61781" xr:uid="{7F77CFC0-7C6B-4837-8D9F-A495FC294770}"/>
    <cellStyle name="20% - Énfasis5 2 5 2 2 2 2 2 2 3" xfId="46339" xr:uid="{A4D48FB9-4E51-42A5-919E-2A7243C929BD}"/>
    <cellStyle name="20% - Énfasis5 2 5 2 2 2 2 2 3" xfId="23176" xr:uid="{A73EAB08-0683-4B28-8EBC-EBC0CC40AD58}"/>
    <cellStyle name="20% - Énfasis5 2 5 2 2 2 2 2 3 2" xfId="54060" xr:uid="{82289285-8E2C-45B0-ABC9-F93A7C8480B7}"/>
    <cellStyle name="20% - Énfasis5 2 5 2 2 2 2 2 4" xfId="38618" xr:uid="{D486A6FD-5A4A-45A9-A767-197439B2E38D}"/>
    <cellStyle name="20% - Énfasis5 2 5 2 2 2 2 3" xfId="11595" xr:uid="{D860E52A-24AD-43C3-A442-5DEDC56AD4E2}"/>
    <cellStyle name="20% - Énfasis5 2 5 2 2 2 2 3 2" xfId="27037" xr:uid="{F0516CCE-BA15-47D7-BD5D-F3ACC902DC45}"/>
    <cellStyle name="20% - Énfasis5 2 5 2 2 2 2 3 2 2" xfId="57921" xr:uid="{2216313F-5012-4B5D-B70A-8725CD96757B}"/>
    <cellStyle name="20% - Énfasis5 2 5 2 2 2 2 3 3" xfId="42479" xr:uid="{A47673F6-27AA-48A4-B689-74FC967ACE91}"/>
    <cellStyle name="20% - Énfasis5 2 5 2 2 2 2 4" xfId="19316" xr:uid="{89471928-85A4-4C54-8053-E1A0169835B5}"/>
    <cellStyle name="20% - Énfasis5 2 5 2 2 2 2 4 2" xfId="50200" xr:uid="{FE851DAA-55A4-4C38-932F-78D4D80510B7}"/>
    <cellStyle name="20% - Énfasis5 2 5 2 2 2 2 5" xfId="34758" xr:uid="{CDD90897-B1A6-484C-9832-17BC3AD13F1E}"/>
    <cellStyle name="20% - Énfasis5 2 5 2 2 2 3" xfId="5804" xr:uid="{996C4023-C20E-4034-86DC-8D5F3AA97971}"/>
    <cellStyle name="20% - Énfasis5 2 5 2 2 2 3 2" xfId="13525" xr:uid="{55B7A3FD-1BC7-49B0-9930-DE6B5FD97F4E}"/>
    <cellStyle name="20% - Énfasis5 2 5 2 2 2 3 2 2" xfId="28967" xr:uid="{8B59F7CA-5DA0-4490-807A-0158D96E0591}"/>
    <cellStyle name="20% - Énfasis5 2 5 2 2 2 3 2 2 2" xfId="59851" xr:uid="{9C11A6A5-721A-4988-9274-C9ED4BFA97ED}"/>
    <cellStyle name="20% - Énfasis5 2 5 2 2 2 3 2 3" xfId="44409" xr:uid="{C3965FC4-7295-48D8-9A1E-D9F505C7AB79}"/>
    <cellStyle name="20% - Énfasis5 2 5 2 2 2 3 3" xfId="21246" xr:uid="{B7D4050E-0D72-4387-95D9-43A7344EAEFA}"/>
    <cellStyle name="20% - Énfasis5 2 5 2 2 2 3 3 2" xfId="52130" xr:uid="{1EA9823C-F7A7-4F79-A1B4-4D50C836B9F2}"/>
    <cellStyle name="20% - Énfasis5 2 5 2 2 2 3 4" xfId="36688" xr:uid="{1550FBD8-FD51-4C27-819B-42C5C9505933}"/>
    <cellStyle name="20% - Énfasis5 2 5 2 2 2 4" xfId="9665" xr:uid="{2E4B123E-073E-433B-B538-60322867D4A8}"/>
    <cellStyle name="20% - Énfasis5 2 5 2 2 2 4 2" xfId="25107" xr:uid="{FB0385BC-CA61-41F8-BA21-AC7682D1CA12}"/>
    <cellStyle name="20% - Énfasis5 2 5 2 2 2 4 2 2" xfId="55991" xr:uid="{DC7EA710-8971-473F-9E0C-C43CB0A49C4B}"/>
    <cellStyle name="20% - Énfasis5 2 5 2 2 2 4 3" xfId="40549" xr:uid="{ECB7ADC8-69BA-4B79-826F-BCAE83AFE0D9}"/>
    <cellStyle name="20% - Énfasis5 2 5 2 2 2 5" xfId="17386" xr:uid="{C6470B66-0D1F-4850-BE8F-4CEA9D0B860F}"/>
    <cellStyle name="20% - Énfasis5 2 5 2 2 2 5 2" xfId="48270" xr:uid="{D4B45827-345A-4258-A971-6BD672332946}"/>
    <cellStyle name="20% - Énfasis5 2 5 2 2 2 6" xfId="32828" xr:uid="{95EBF8AD-161A-45D7-9EC2-A2F722A35B73}"/>
    <cellStyle name="20% - Énfasis5 2 5 2 2 3" xfId="2909" xr:uid="{4974D8FB-32D5-44E9-84DA-4B8DECB8B5A6}"/>
    <cellStyle name="20% - Énfasis5 2 5 2 2 3 2" xfId="6769" xr:uid="{EA83D228-23C1-4B68-8D74-36B3965761D7}"/>
    <cellStyle name="20% - Énfasis5 2 5 2 2 3 2 2" xfId="14490" xr:uid="{62C92DB1-8776-47D8-9F18-92CD785FBCE3}"/>
    <cellStyle name="20% - Énfasis5 2 5 2 2 3 2 2 2" xfId="29932" xr:uid="{333DA53C-A46E-42AA-921D-2545F0130455}"/>
    <cellStyle name="20% - Énfasis5 2 5 2 2 3 2 2 2 2" xfId="60816" xr:uid="{FF9A9410-6D2F-409B-9B47-988F28BE22F4}"/>
    <cellStyle name="20% - Énfasis5 2 5 2 2 3 2 2 3" xfId="45374" xr:uid="{B5EE20C5-F2F1-4716-8AAB-A85DC645B3CF}"/>
    <cellStyle name="20% - Énfasis5 2 5 2 2 3 2 3" xfId="22211" xr:uid="{DECBF05A-ED03-4C1E-9D11-2D2DF83FDD6F}"/>
    <cellStyle name="20% - Énfasis5 2 5 2 2 3 2 3 2" xfId="53095" xr:uid="{F7048CCB-A1A6-4CF7-8198-0DA5EA2786CA}"/>
    <cellStyle name="20% - Énfasis5 2 5 2 2 3 2 4" xfId="37653" xr:uid="{9B7607CE-0263-473F-B3D6-F560189F2F92}"/>
    <cellStyle name="20% - Énfasis5 2 5 2 2 3 3" xfId="10630" xr:uid="{54ADAF10-BFFA-4A5C-ABE1-EA1420C4A56C}"/>
    <cellStyle name="20% - Énfasis5 2 5 2 2 3 3 2" xfId="26072" xr:uid="{CC6266A0-77BA-43C0-B2E5-AAAFB6949D33}"/>
    <cellStyle name="20% - Énfasis5 2 5 2 2 3 3 2 2" xfId="56956" xr:uid="{4EEFFADD-F90D-44FE-96ED-9E8A5864A31A}"/>
    <cellStyle name="20% - Énfasis5 2 5 2 2 3 3 3" xfId="41514" xr:uid="{B080B931-C13F-4378-9B36-D83E5CB2B622}"/>
    <cellStyle name="20% - Énfasis5 2 5 2 2 3 4" xfId="18351" xr:uid="{AFB514C4-4436-437F-8FAC-A7F968730F36}"/>
    <cellStyle name="20% - Énfasis5 2 5 2 2 3 4 2" xfId="49235" xr:uid="{FA723121-4AA1-49A5-A717-567C12AD67A9}"/>
    <cellStyle name="20% - Énfasis5 2 5 2 2 3 5" xfId="33793" xr:uid="{F83273AA-E81A-48F0-8B1B-2828483A64C8}"/>
    <cellStyle name="20% - Énfasis5 2 5 2 2 4" xfId="4839" xr:uid="{37CB99A3-3B12-4D9D-95E6-20A3F24DF36C}"/>
    <cellStyle name="20% - Énfasis5 2 5 2 2 4 2" xfId="12560" xr:uid="{448004C8-F58F-4CF8-86B5-6920E18A92EF}"/>
    <cellStyle name="20% - Énfasis5 2 5 2 2 4 2 2" xfId="28002" xr:uid="{AE9C660D-BFBA-4619-9AD3-02F4043AE5BD}"/>
    <cellStyle name="20% - Énfasis5 2 5 2 2 4 2 2 2" xfId="58886" xr:uid="{41E198D8-2B93-4FE8-B565-8714197BD59E}"/>
    <cellStyle name="20% - Énfasis5 2 5 2 2 4 2 3" xfId="43444" xr:uid="{5F8DBB9D-5ECA-4233-8994-E05DFF074790}"/>
    <cellStyle name="20% - Énfasis5 2 5 2 2 4 3" xfId="20281" xr:uid="{04FFCFCD-2371-415F-8BF3-404C701C6251}"/>
    <cellStyle name="20% - Énfasis5 2 5 2 2 4 3 2" xfId="51165" xr:uid="{9CB1614D-228A-4757-9C3A-6A56BE3ECEDE}"/>
    <cellStyle name="20% - Énfasis5 2 5 2 2 4 4" xfId="35723" xr:uid="{1F832238-69CE-4C7F-931A-30B953DE904E}"/>
    <cellStyle name="20% - Énfasis5 2 5 2 2 5" xfId="8700" xr:uid="{AA06EEBB-F8A0-461F-A54E-E3470298930C}"/>
    <cellStyle name="20% - Énfasis5 2 5 2 2 5 2" xfId="24142" xr:uid="{F1B01A28-EBB4-4A3C-8DCF-B4A03C43BCE9}"/>
    <cellStyle name="20% - Énfasis5 2 5 2 2 5 2 2" xfId="55026" xr:uid="{0EA94957-81D6-44A2-A0BB-0C9F88C8163B}"/>
    <cellStyle name="20% - Énfasis5 2 5 2 2 5 3" xfId="39584" xr:uid="{1F309E58-7714-492C-8A50-858A9A50A890}"/>
    <cellStyle name="20% - Énfasis5 2 5 2 2 6" xfId="16421" xr:uid="{B3D63CB1-ACEA-415D-81A6-E2BAE272F7B4}"/>
    <cellStyle name="20% - Énfasis5 2 5 2 2 6 2" xfId="47305" xr:uid="{485D3C08-24C2-4004-B1D7-50E97DD8CCFC}"/>
    <cellStyle name="20% - Énfasis5 2 5 2 2 7" xfId="31863" xr:uid="{362F95CB-5981-433B-9F55-731B752CD8B3}"/>
    <cellStyle name="20% - Énfasis5 2 5 2 3" xfId="1461" xr:uid="{4B75670A-D0A8-4AF9-AD66-D4C12408A714}"/>
    <cellStyle name="20% - Énfasis5 2 5 2 3 2" xfId="3391" xr:uid="{7D1E8DEC-E21B-4391-8B75-11DFA9EF569C}"/>
    <cellStyle name="20% - Énfasis5 2 5 2 3 2 2" xfId="7251" xr:uid="{F8D1957E-CDBB-4F11-A024-1F6E3442E426}"/>
    <cellStyle name="20% - Énfasis5 2 5 2 3 2 2 2" xfId="14972" xr:uid="{66391772-AEB9-449F-9AD3-511FCC31CDCF}"/>
    <cellStyle name="20% - Énfasis5 2 5 2 3 2 2 2 2" xfId="30414" xr:uid="{B4173298-0947-45C8-8501-C069A217FDCB}"/>
    <cellStyle name="20% - Énfasis5 2 5 2 3 2 2 2 2 2" xfId="61298" xr:uid="{7D777364-E069-4CC0-AB7B-F12F63673347}"/>
    <cellStyle name="20% - Énfasis5 2 5 2 3 2 2 2 3" xfId="45856" xr:uid="{2FEDAA91-C498-4F48-8489-22AA22CCBCC5}"/>
    <cellStyle name="20% - Énfasis5 2 5 2 3 2 2 3" xfId="22693" xr:uid="{763E7151-F619-4C36-8AD0-03C2544532B4}"/>
    <cellStyle name="20% - Énfasis5 2 5 2 3 2 2 3 2" xfId="53577" xr:uid="{CB09C49B-B378-4CB7-8C2B-E82AD3CAF8DA}"/>
    <cellStyle name="20% - Énfasis5 2 5 2 3 2 2 4" xfId="38135" xr:uid="{8109218C-DDDA-434D-A7C7-9C32D98127F8}"/>
    <cellStyle name="20% - Énfasis5 2 5 2 3 2 3" xfId="11112" xr:uid="{DC57322E-3275-4AB2-B9FB-5DFEBA7D0204}"/>
    <cellStyle name="20% - Énfasis5 2 5 2 3 2 3 2" xfId="26554" xr:uid="{9E56855D-F681-487F-A81D-EEF3153BA026}"/>
    <cellStyle name="20% - Énfasis5 2 5 2 3 2 3 2 2" xfId="57438" xr:uid="{2EC237C7-CA8B-4C65-943C-542DD977F427}"/>
    <cellStyle name="20% - Énfasis5 2 5 2 3 2 3 3" xfId="41996" xr:uid="{BEAD7588-2DD9-4EE3-AEC7-5A28004031B2}"/>
    <cellStyle name="20% - Énfasis5 2 5 2 3 2 4" xfId="18833" xr:uid="{C49BD265-7A66-4CF2-ADAA-6BE8A0AF578F}"/>
    <cellStyle name="20% - Énfasis5 2 5 2 3 2 4 2" xfId="49717" xr:uid="{8CCB7BC7-8E59-4F39-8765-F929F433A7AB}"/>
    <cellStyle name="20% - Énfasis5 2 5 2 3 2 5" xfId="34275" xr:uid="{BD0EEFBF-1A48-4A89-9844-85183B17A737}"/>
    <cellStyle name="20% - Énfasis5 2 5 2 3 3" xfId="5321" xr:uid="{2DAD9C70-66BD-4A05-B64B-1B75FE3EBEDB}"/>
    <cellStyle name="20% - Énfasis5 2 5 2 3 3 2" xfId="13042" xr:uid="{5072749F-D6D8-43BE-9372-01CA49A9CB9D}"/>
    <cellStyle name="20% - Énfasis5 2 5 2 3 3 2 2" xfId="28484" xr:uid="{138CAAE2-C1C5-4CB6-A07C-CDD7CCC9FE91}"/>
    <cellStyle name="20% - Énfasis5 2 5 2 3 3 2 2 2" xfId="59368" xr:uid="{85E8AAD3-1E6F-48CE-981E-CABD5729A719}"/>
    <cellStyle name="20% - Énfasis5 2 5 2 3 3 2 3" xfId="43926" xr:uid="{52EECB98-556F-43D4-A5D4-D3B9AED7D802}"/>
    <cellStyle name="20% - Énfasis5 2 5 2 3 3 3" xfId="20763" xr:uid="{94AB4FC8-5F72-4DA2-82B8-B71324D2D74B}"/>
    <cellStyle name="20% - Énfasis5 2 5 2 3 3 3 2" xfId="51647" xr:uid="{2B4E7185-2630-47BE-96BD-0E2A26A58786}"/>
    <cellStyle name="20% - Énfasis5 2 5 2 3 3 4" xfId="36205" xr:uid="{AB225E1F-32BF-4D51-BD84-455DB9075484}"/>
    <cellStyle name="20% - Énfasis5 2 5 2 3 4" xfId="9182" xr:uid="{B3BBB9C3-EE28-4C39-8A7D-3C7B4E1CBD09}"/>
    <cellStyle name="20% - Énfasis5 2 5 2 3 4 2" xfId="24624" xr:uid="{05EF800B-BC08-4091-ACE8-3F13E74D804F}"/>
    <cellStyle name="20% - Énfasis5 2 5 2 3 4 2 2" xfId="55508" xr:uid="{AFAD1AF2-4017-479F-91BB-23C77AFB47BA}"/>
    <cellStyle name="20% - Énfasis5 2 5 2 3 4 3" xfId="40066" xr:uid="{6DCBEF35-51C4-4D38-972A-D056D2AB2C60}"/>
    <cellStyle name="20% - Énfasis5 2 5 2 3 5" xfId="16903" xr:uid="{BF9C47CB-4ADF-4E18-9B37-30AB49E18EFA}"/>
    <cellStyle name="20% - Énfasis5 2 5 2 3 5 2" xfId="47787" xr:uid="{E07EF42C-A5E4-43A2-8B03-3FD792CC7142}"/>
    <cellStyle name="20% - Énfasis5 2 5 2 3 6" xfId="32345" xr:uid="{82B6C378-1944-4C8D-83E1-8F950855B6BF}"/>
    <cellStyle name="20% - Énfasis5 2 5 2 4" xfId="2426" xr:uid="{A31E60C3-3C6F-4B82-8F3C-50102A8F4DFB}"/>
    <cellStyle name="20% - Énfasis5 2 5 2 4 2" xfId="6286" xr:uid="{8E7F525E-D174-4FF4-8D21-D95F4739B2B8}"/>
    <cellStyle name="20% - Énfasis5 2 5 2 4 2 2" xfId="14007" xr:uid="{B4792C15-EE83-42C5-81C1-2591FE7ED80B}"/>
    <cellStyle name="20% - Énfasis5 2 5 2 4 2 2 2" xfId="29449" xr:uid="{4C1779F0-1E26-4BF3-BFD5-8E0E44AD418C}"/>
    <cellStyle name="20% - Énfasis5 2 5 2 4 2 2 2 2" xfId="60333" xr:uid="{2BDD647E-BD77-4F1D-BABB-FCF86E6A7B76}"/>
    <cellStyle name="20% - Énfasis5 2 5 2 4 2 2 3" xfId="44891" xr:uid="{1B175214-9FC5-4C88-AC85-9EA0A803C704}"/>
    <cellStyle name="20% - Énfasis5 2 5 2 4 2 3" xfId="21728" xr:uid="{8B798133-06DA-46BA-B247-9FAF01C489AF}"/>
    <cellStyle name="20% - Énfasis5 2 5 2 4 2 3 2" xfId="52612" xr:uid="{5333DCD0-E7C6-4A46-8BA9-88FE6B6FCBC1}"/>
    <cellStyle name="20% - Énfasis5 2 5 2 4 2 4" xfId="37170" xr:uid="{F900616D-9FDF-4D21-9F7E-3C2CF0ED6541}"/>
    <cellStyle name="20% - Énfasis5 2 5 2 4 3" xfId="10147" xr:uid="{2E6192B4-8CE3-4BCC-A6F1-84D4B58DD714}"/>
    <cellStyle name="20% - Énfasis5 2 5 2 4 3 2" xfId="25589" xr:uid="{CD1929EC-62F7-4FF7-9D7A-260060410B1D}"/>
    <cellStyle name="20% - Énfasis5 2 5 2 4 3 2 2" xfId="56473" xr:uid="{D1E4030E-F54C-4CBC-A6FE-555B7B7B6286}"/>
    <cellStyle name="20% - Énfasis5 2 5 2 4 3 3" xfId="41031" xr:uid="{2B085727-D001-45B8-BED9-D2D9389802DB}"/>
    <cellStyle name="20% - Énfasis5 2 5 2 4 4" xfId="17868" xr:uid="{06ED7E6D-871D-4BA7-B071-30AE4BDECED8}"/>
    <cellStyle name="20% - Énfasis5 2 5 2 4 4 2" xfId="48752" xr:uid="{BF7DFD93-22D8-4E71-99D2-C79F0941A712}"/>
    <cellStyle name="20% - Énfasis5 2 5 2 4 5" xfId="33310" xr:uid="{4AA92E98-1290-4E83-AA9B-0200B80843C6}"/>
    <cellStyle name="20% - Énfasis5 2 5 2 5" xfId="4356" xr:uid="{B0A55BCF-16A5-415B-8EE2-EB6FE092D709}"/>
    <cellStyle name="20% - Énfasis5 2 5 2 5 2" xfId="12077" xr:uid="{6816812E-A17B-49A2-A62D-910DF756F069}"/>
    <cellStyle name="20% - Énfasis5 2 5 2 5 2 2" xfId="27519" xr:uid="{0E096092-78DB-491F-B59D-58DA291A9E70}"/>
    <cellStyle name="20% - Énfasis5 2 5 2 5 2 2 2" xfId="58403" xr:uid="{E25DC709-E510-40B2-BAAC-82D9E123DF23}"/>
    <cellStyle name="20% - Énfasis5 2 5 2 5 2 3" xfId="42961" xr:uid="{DBDA0EB8-6018-42DF-9F2C-96A955E5B996}"/>
    <cellStyle name="20% - Énfasis5 2 5 2 5 3" xfId="19798" xr:uid="{E44BE305-F344-4341-B9B6-AE1FEBB334AC}"/>
    <cellStyle name="20% - Énfasis5 2 5 2 5 3 2" xfId="50682" xr:uid="{B75A8110-2ACD-445F-8F63-A79EC1816DAF}"/>
    <cellStyle name="20% - Énfasis5 2 5 2 5 4" xfId="35240" xr:uid="{504F5AAE-0C20-4837-B815-D4D880B95307}"/>
    <cellStyle name="20% - Énfasis5 2 5 2 6" xfId="8217" xr:uid="{51DEE8D4-D436-45AA-9175-92F194DB1CE9}"/>
    <cellStyle name="20% - Énfasis5 2 5 2 6 2" xfId="23659" xr:uid="{99B0B531-7BAF-4CB9-8C4C-60B6B40FFE20}"/>
    <cellStyle name="20% - Énfasis5 2 5 2 6 2 2" xfId="54543" xr:uid="{04B7ABB5-1ABF-4414-980E-0A17ADC4E62E}"/>
    <cellStyle name="20% - Énfasis5 2 5 2 6 3" xfId="39101" xr:uid="{DC64F2E3-FDEC-4652-990E-9ABB0D3D9200}"/>
    <cellStyle name="20% - Énfasis5 2 5 2 7" xfId="15938" xr:uid="{73322AF6-9D14-409E-BDD0-6A6D589C80E2}"/>
    <cellStyle name="20% - Énfasis5 2 5 2 7 2" xfId="46822" xr:uid="{D2EF7717-3C36-43D7-AA15-98DFD8871626}"/>
    <cellStyle name="20% - Énfasis5 2 5 2 8" xfId="31380" xr:uid="{D5B4E491-AEEB-4CFF-A789-8619613F3191}"/>
    <cellStyle name="20% - Énfasis5 2 5 3" xfId="738" xr:uid="{8612F349-841E-4EC2-9924-9A5F91B9959D}"/>
    <cellStyle name="20% - Énfasis5 2 5 3 2" xfId="1703" xr:uid="{02FDC213-288E-4ABA-9D5B-93610F2782E2}"/>
    <cellStyle name="20% - Énfasis5 2 5 3 2 2" xfId="3633" xr:uid="{7C5B0A20-4975-4BDD-9A8C-9409B133B119}"/>
    <cellStyle name="20% - Énfasis5 2 5 3 2 2 2" xfId="7493" xr:uid="{457FCEDD-54A5-46F6-9A83-6A8E4FE23344}"/>
    <cellStyle name="20% - Énfasis5 2 5 3 2 2 2 2" xfId="15214" xr:uid="{A244CFF8-C3BA-4621-BDAF-3DCF5B536D22}"/>
    <cellStyle name="20% - Énfasis5 2 5 3 2 2 2 2 2" xfId="30656" xr:uid="{06E7F903-6586-431B-A8EF-2B9CBE531B2B}"/>
    <cellStyle name="20% - Énfasis5 2 5 3 2 2 2 2 2 2" xfId="61540" xr:uid="{32E8E0F0-07CB-4F67-BB22-6DFC21CAB2FE}"/>
    <cellStyle name="20% - Énfasis5 2 5 3 2 2 2 2 3" xfId="46098" xr:uid="{FBB7E0CD-A727-42F5-8F2C-F7CE70EE42D1}"/>
    <cellStyle name="20% - Énfasis5 2 5 3 2 2 2 3" xfId="22935" xr:uid="{B1C4BF43-C9AD-41FD-982B-C92BF4C2C4FC}"/>
    <cellStyle name="20% - Énfasis5 2 5 3 2 2 2 3 2" xfId="53819" xr:uid="{18477832-132A-42A2-8D5D-83E8AE3CEBAA}"/>
    <cellStyle name="20% - Énfasis5 2 5 3 2 2 2 4" xfId="38377" xr:uid="{10D104D8-D08F-4C3F-AC36-D82DC161F5BD}"/>
    <cellStyle name="20% - Énfasis5 2 5 3 2 2 3" xfId="11354" xr:uid="{58B59A45-E152-4A93-AF4A-DE4B65916F0A}"/>
    <cellStyle name="20% - Énfasis5 2 5 3 2 2 3 2" xfId="26796" xr:uid="{40B9BF7F-FDA2-49F7-BD03-E984866895DA}"/>
    <cellStyle name="20% - Énfasis5 2 5 3 2 2 3 2 2" xfId="57680" xr:uid="{188CCE3C-122C-4777-920C-199C740B5E68}"/>
    <cellStyle name="20% - Énfasis5 2 5 3 2 2 3 3" xfId="42238" xr:uid="{5250CF50-DBCE-456F-B902-BA21C8EA6497}"/>
    <cellStyle name="20% - Énfasis5 2 5 3 2 2 4" xfId="19075" xr:uid="{DBAE4874-E03B-495D-B235-CA44439D69F0}"/>
    <cellStyle name="20% - Énfasis5 2 5 3 2 2 4 2" xfId="49959" xr:uid="{9E91E32E-8638-464B-9BF5-1A6B49192710}"/>
    <cellStyle name="20% - Énfasis5 2 5 3 2 2 5" xfId="34517" xr:uid="{3017EDD0-4197-44B6-95D1-72A72B6F84AE}"/>
    <cellStyle name="20% - Énfasis5 2 5 3 2 3" xfId="5563" xr:uid="{1351F30C-4B3F-4F4E-8717-2C3B2808B83E}"/>
    <cellStyle name="20% - Énfasis5 2 5 3 2 3 2" xfId="13284" xr:uid="{FB985B6B-D130-4B61-836B-EBC0C02E734D}"/>
    <cellStyle name="20% - Énfasis5 2 5 3 2 3 2 2" xfId="28726" xr:uid="{0B8E98FC-6368-47FB-AF77-CECD115FF131}"/>
    <cellStyle name="20% - Énfasis5 2 5 3 2 3 2 2 2" xfId="59610" xr:uid="{86758D21-282E-4AEA-842E-E695CF2F2BF6}"/>
    <cellStyle name="20% - Énfasis5 2 5 3 2 3 2 3" xfId="44168" xr:uid="{F9980CFF-F5FD-462B-8C17-820D61CE01B2}"/>
    <cellStyle name="20% - Énfasis5 2 5 3 2 3 3" xfId="21005" xr:uid="{832B14EE-9636-479B-BDF8-4CA804CB8CDD}"/>
    <cellStyle name="20% - Énfasis5 2 5 3 2 3 3 2" xfId="51889" xr:uid="{B5341720-F5DC-473D-902A-D2A6A2454C63}"/>
    <cellStyle name="20% - Énfasis5 2 5 3 2 3 4" xfId="36447" xr:uid="{16B8AE57-72BB-4742-8D8C-22C85C79E365}"/>
    <cellStyle name="20% - Énfasis5 2 5 3 2 4" xfId="9424" xr:uid="{4E73142B-7057-495D-8095-10BC6DAF29D7}"/>
    <cellStyle name="20% - Énfasis5 2 5 3 2 4 2" xfId="24866" xr:uid="{77627890-2A8F-4703-814D-7D13ACD63F7F}"/>
    <cellStyle name="20% - Énfasis5 2 5 3 2 4 2 2" xfId="55750" xr:uid="{B100A41A-7DF7-4976-B742-066D470FCF14}"/>
    <cellStyle name="20% - Énfasis5 2 5 3 2 4 3" xfId="40308" xr:uid="{B39AEC90-5559-4EEC-89E3-B2DC70BE0EED}"/>
    <cellStyle name="20% - Énfasis5 2 5 3 2 5" xfId="17145" xr:uid="{44330BC5-81CD-4A89-92B0-93856CB0D0A4}"/>
    <cellStyle name="20% - Énfasis5 2 5 3 2 5 2" xfId="48029" xr:uid="{FBE7EA42-F537-4F81-B920-01835F745183}"/>
    <cellStyle name="20% - Énfasis5 2 5 3 2 6" xfId="32587" xr:uid="{DB386EF3-A0C5-4500-BFD4-7384FA553DCA}"/>
    <cellStyle name="20% - Énfasis5 2 5 3 3" xfId="2668" xr:uid="{398C9730-F413-4CD9-B91E-1C926F139475}"/>
    <cellStyle name="20% - Énfasis5 2 5 3 3 2" xfId="6528" xr:uid="{D5698697-27B2-4178-8E61-810178D957BC}"/>
    <cellStyle name="20% - Énfasis5 2 5 3 3 2 2" xfId="14249" xr:uid="{83B4EE35-4376-453A-BF86-8234F04B7206}"/>
    <cellStyle name="20% - Énfasis5 2 5 3 3 2 2 2" xfId="29691" xr:uid="{FDB4B8F4-F179-4CBE-8AA9-AD29A746F17E}"/>
    <cellStyle name="20% - Énfasis5 2 5 3 3 2 2 2 2" xfId="60575" xr:uid="{EECE7E0E-BED6-427E-B3B1-607AA4D5071B}"/>
    <cellStyle name="20% - Énfasis5 2 5 3 3 2 2 3" xfId="45133" xr:uid="{64BB7AEC-47A0-4C45-9196-7029B72C6A6B}"/>
    <cellStyle name="20% - Énfasis5 2 5 3 3 2 3" xfId="21970" xr:uid="{49CF3DF6-1545-4040-8BE2-2F8842261948}"/>
    <cellStyle name="20% - Énfasis5 2 5 3 3 2 3 2" xfId="52854" xr:uid="{187D290B-0469-4BAF-ACA2-ED09CBD74557}"/>
    <cellStyle name="20% - Énfasis5 2 5 3 3 2 4" xfId="37412" xr:uid="{DC41F674-5E14-4659-9DE2-1B15A8642B95}"/>
    <cellStyle name="20% - Énfasis5 2 5 3 3 3" xfId="10389" xr:uid="{00BD73DA-4258-44D8-87AA-B7FC1DFC113D}"/>
    <cellStyle name="20% - Énfasis5 2 5 3 3 3 2" xfId="25831" xr:uid="{F58BD540-DBC3-4F57-ACF7-7D9D0282D1C2}"/>
    <cellStyle name="20% - Énfasis5 2 5 3 3 3 2 2" xfId="56715" xr:uid="{E620F125-C1DE-405D-8716-249165CB8764}"/>
    <cellStyle name="20% - Énfasis5 2 5 3 3 3 3" xfId="41273" xr:uid="{1D827251-4181-4F77-AF6F-B1BF2C3C07EB}"/>
    <cellStyle name="20% - Énfasis5 2 5 3 3 4" xfId="18110" xr:uid="{CFE1981A-9571-4A76-80DE-3A64DD4FDBCF}"/>
    <cellStyle name="20% - Énfasis5 2 5 3 3 4 2" xfId="48994" xr:uid="{A2EB2EDB-DA1C-4D75-BA84-BF2189722CF6}"/>
    <cellStyle name="20% - Énfasis5 2 5 3 3 5" xfId="33552" xr:uid="{D84F5331-860B-446C-959F-6B2DE8C951BD}"/>
    <cellStyle name="20% - Énfasis5 2 5 3 4" xfId="4598" xr:uid="{F34DFF89-519B-43CE-83C6-5C2654F8B5FE}"/>
    <cellStyle name="20% - Énfasis5 2 5 3 4 2" xfId="12319" xr:uid="{22CE59F9-750F-4382-90E8-A6568EFAEDE4}"/>
    <cellStyle name="20% - Énfasis5 2 5 3 4 2 2" xfId="27761" xr:uid="{9368E898-7AC0-4324-8304-70405977B06E}"/>
    <cellStyle name="20% - Énfasis5 2 5 3 4 2 2 2" xfId="58645" xr:uid="{DE1B2113-98C9-4D3D-8E72-C777DE5E8FE5}"/>
    <cellStyle name="20% - Énfasis5 2 5 3 4 2 3" xfId="43203" xr:uid="{24014199-D8B7-42F0-A207-9F2037B58427}"/>
    <cellStyle name="20% - Énfasis5 2 5 3 4 3" xfId="20040" xr:uid="{851E03A9-6C56-42DF-9E89-19FE430ECFA9}"/>
    <cellStyle name="20% - Énfasis5 2 5 3 4 3 2" xfId="50924" xr:uid="{D3BA4AC6-FCC4-4D1E-BAC7-4DA1EAEF36F6}"/>
    <cellStyle name="20% - Énfasis5 2 5 3 4 4" xfId="35482" xr:uid="{4E5ACE3D-0AA1-4590-A648-DE0FE068A30B}"/>
    <cellStyle name="20% - Énfasis5 2 5 3 5" xfId="8459" xr:uid="{81264B8E-9437-4C3B-B2D5-45D5FE758395}"/>
    <cellStyle name="20% - Énfasis5 2 5 3 5 2" xfId="23901" xr:uid="{5705F0AF-4B51-43A9-889F-4DE1526EDCD8}"/>
    <cellStyle name="20% - Énfasis5 2 5 3 5 2 2" xfId="54785" xr:uid="{19B43F26-2102-4489-B141-BE6BB90B35D6}"/>
    <cellStyle name="20% - Énfasis5 2 5 3 5 3" xfId="39343" xr:uid="{D0A51156-14DF-4CBE-B49B-5C7ED353092A}"/>
    <cellStyle name="20% - Énfasis5 2 5 3 6" xfId="16180" xr:uid="{28D492F4-0D75-4A4A-83DA-8D1262517916}"/>
    <cellStyle name="20% - Énfasis5 2 5 3 6 2" xfId="47064" xr:uid="{89CAA4A9-5E59-4230-97EE-D3B071B41EC0}"/>
    <cellStyle name="20% - Énfasis5 2 5 3 7" xfId="31622" xr:uid="{5393D114-E816-4011-AA99-B9670B4B448E}"/>
    <cellStyle name="20% - Énfasis5 2 5 4" xfId="1220" xr:uid="{C2162575-3ADE-4B4D-A192-3DB641D31315}"/>
    <cellStyle name="20% - Énfasis5 2 5 4 2" xfId="3150" xr:uid="{45179DA9-D7A1-4A04-860D-9AEC90950FFE}"/>
    <cellStyle name="20% - Énfasis5 2 5 4 2 2" xfId="7010" xr:uid="{9C429C76-E38B-4B2E-8017-18B8D7E73CA9}"/>
    <cellStyle name="20% - Énfasis5 2 5 4 2 2 2" xfId="14731" xr:uid="{C21C6866-D19A-43E2-8DF0-DC5104F8C9AC}"/>
    <cellStyle name="20% - Énfasis5 2 5 4 2 2 2 2" xfId="30173" xr:uid="{10C425CB-A846-4176-B92C-0A59307FD5CB}"/>
    <cellStyle name="20% - Énfasis5 2 5 4 2 2 2 2 2" xfId="61057" xr:uid="{4CDEE7BB-046E-4981-A96F-C8B99B42001E}"/>
    <cellStyle name="20% - Énfasis5 2 5 4 2 2 2 3" xfId="45615" xr:uid="{062627AE-18C1-4DA1-9591-B4059E5CE3BC}"/>
    <cellStyle name="20% - Énfasis5 2 5 4 2 2 3" xfId="22452" xr:uid="{CF9726B6-659E-4A98-8466-602A723563D1}"/>
    <cellStyle name="20% - Énfasis5 2 5 4 2 2 3 2" xfId="53336" xr:uid="{51F19C9D-394D-473E-995B-F60D0146F7B2}"/>
    <cellStyle name="20% - Énfasis5 2 5 4 2 2 4" xfId="37894" xr:uid="{CA2015AC-D3FB-42DF-9183-7474527320B9}"/>
    <cellStyle name="20% - Énfasis5 2 5 4 2 3" xfId="10871" xr:uid="{F62D54B8-1D03-469C-B364-E7F8D350696B}"/>
    <cellStyle name="20% - Énfasis5 2 5 4 2 3 2" xfId="26313" xr:uid="{329E2CF5-C013-42DA-AD44-1720C17143F5}"/>
    <cellStyle name="20% - Énfasis5 2 5 4 2 3 2 2" xfId="57197" xr:uid="{B5803C8D-596C-4E09-8B90-5781D1E04485}"/>
    <cellStyle name="20% - Énfasis5 2 5 4 2 3 3" xfId="41755" xr:uid="{82E9110A-08EB-4218-ADAB-3ADE62214986}"/>
    <cellStyle name="20% - Énfasis5 2 5 4 2 4" xfId="18592" xr:uid="{573700F1-C2FF-42EE-B281-595C5DE7CA38}"/>
    <cellStyle name="20% - Énfasis5 2 5 4 2 4 2" xfId="49476" xr:uid="{49594D04-EBD0-4D94-BB7A-4E4F55C0DD48}"/>
    <cellStyle name="20% - Énfasis5 2 5 4 2 5" xfId="34034" xr:uid="{B8DB208E-C4BF-4B17-8908-D8CDD1C6440F}"/>
    <cellStyle name="20% - Énfasis5 2 5 4 3" xfId="5080" xr:uid="{92CE9079-F7AC-4550-832F-88D2573004FC}"/>
    <cellStyle name="20% - Énfasis5 2 5 4 3 2" xfId="12801" xr:uid="{0A716C1D-4140-499D-96FC-78BB89313DD2}"/>
    <cellStyle name="20% - Énfasis5 2 5 4 3 2 2" xfId="28243" xr:uid="{0F7050EE-ED66-4E58-91FF-8C36658EA682}"/>
    <cellStyle name="20% - Énfasis5 2 5 4 3 2 2 2" xfId="59127" xr:uid="{7C18B2D4-F4C8-492F-8B0D-D126C4388E7A}"/>
    <cellStyle name="20% - Énfasis5 2 5 4 3 2 3" xfId="43685" xr:uid="{C49377DA-0BD8-485D-A479-4397EF5032A8}"/>
    <cellStyle name="20% - Énfasis5 2 5 4 3 3" xfId="20522" xr:uid="{1B143D26-3502-436D-8BA4-884FA079A22E}"/>
    <cellStyle name="20% - Énfasis5 2 5 4 3 3 2" xfId="51406" xr:uid="{744F1573-9CD1-4CEF-BD24-6EF84F74C953}"/>
    <cellStyle name="20% - Énfasis5 2 5 4 3 4" xfId="35964" xr:uid="{94E78974-C03B-400F-A3C7-2C32D15EF7F2}"/>
    <cellStyle name="20% - Énfasis5 2 5 4 4" xfId="8941" xr:uid="{57AD60BB-64D2-472A-BF99-73E0524B34EE}"/>
    <cellStyle name="20% - Énfasis5 2 5 4 4 2" xfId="24383" xr:uid="{C2019FEB-B263-4D3C-A6CD-6192B65E246E}"/>
    <cellStyle name="20% - Énfasis5 2 5 4 4 2 2" xfId="55267" xr:uid="{41F771C4-3269-448A-B932-930CB8B4A102}"/>
    <cellStyle name="20% - Énfasis5 2 5 4 4 3" xfId="39825" xr:uid="{E91156CE-A094-4C2D-BDF9-EC73FC48B39E}"/>
    <cellStyle name="20% - Énfasis5 2 5 4 5" xfId="16662" xr:uid="{DACAD259-8AA1-49BE-AFC9-4F12A9BB342E}"/>
    <cellStyle name="20% - Énfasis5 2 5 4 5 2" xfId="47546" xr:uid="{EBDB6C94-39AE-4B48-A325-735934575F6A}"/>
    <cellStyle name="20% - Énfasis5 2 5 4 6" xfId="32104" xr:uid="{CFB487BD-CF33-44F2-9A3B-48D45EBF9E8A}"/>
    <cellStyle name="20% - Énfasis5 2 5 5" xfId="2185" xr:uid="{D251ED95-7DB6-4AB7-AAED-04195EBCC3B6}"/>
    <cellStyle name="20% - Énfasis5 2 5 5 2" xfId="6045" xr:uid="{A93D46BB-36BB-4C46-B43F-81A750108168}"/>
    <cellStyle name="20% - Énfasis5 2 5 5 2 2" xfId="13766" xr:uid="{C66A068E-7BF9-4AF4-9A0F-680F536D4015}"/>
    <cellStyle name="20% - Énfasis5 2 5 5 2 2 2" xfId="29208" xr:uid="{45450F9F-62B9-4C20-BBAF-1059139A6D1D}"/>
    <cellStyle name="20% - Énfasis5 2 5 5 2 2 2 2" xfId="60092" xr:uid="{4E9E78C4-E768-4711-96AE-52ED7A90EEF4}"/>
    <cellStyle name="20% - Énfasis5 2 5 5 2 2 3" xfId="44650" xr:uid="{F358DE97-0C38-4A0A-AD6F-72FC36E50D19}"/>
    <cellStyle name="20% - Énfasis5 2 5 5 2 3" xfId="21487" xr:uid="{C5D5CDB2-2FF2-437A-9F00-B315EF0DDB14}"/>
    <cellStyle name="20% - Énfasis5 2 5 5 2 3 2" xfId="52371" xr:uid="{678058C4-BED9-4D25-AE33-D95C16A8D9F0}"/>
    <cellStyle name="20% - Énfasis5 2 5 5 2 4" xfId="36929" xr:uid="{8010F016-BBE1-446A-B6FB-CF81623E7A81}"/>
    <cellStyle name="20% - Énfasis5 2 5 5 3" xfId="9906" xr:uid="{2BAA43E8-A370-432C-8E4F-CC77905664E2}"/>
    <cellStyle name="20% - Énfasis5 2 5 5 3 2" xfId="25348" xr:uid="{F5CFEFFF-F04E-4C20-8F1A-5BBFCAD76097}"/>
    <cellStyle name="20% - Énfasis5 2 5 5 3 2 2" xfId="56232" xr:uid="{65388CEC-17DF-4F26-9EC2-58B84703124C}"/>
    <cellStyle name="20% - Énfasis5 2 5 5 3 3" xfId="40790" xr:uid="{70EE0163-B8DB-4E85-94E4-317B43A0C9D8}"/>
    <cellStyle name="20% - Énfasis5 2 5 5 4" xfId="17627" xr:uid="{292D88BF-266E-478C-96D4-8C77BEA322A2}"/>
    <cellStyle name="20% - Énfasis5 2 5 5 4 2" xfId="48511" xr:uid="{94E3D311-7B5D-4EC3-A19F-9B5D7C349A78}"/>
    <cellStyle name="20% - Énfasis5 2 5 5 5" xfId="33069" xr:uid="{16F6CBA9-A0CB-47E9-924E-B20254899903}"/>
    <cellStyle name="20% - Énfasis5 2 5 6" xfId="4115" xr:uid="{E784974F-B087-4553-88A1-3D744ADD8D48}"/>
    <cellStyle name="20% - Énfasis5 2 5 6 2" xfId="11836" xr:uid="{95B4F942-7DE7-4624-9D5C-BE9B4CDAF8A4}"/>
    <cellStyle name="20% - Énfasis5 2 5 6 2 2" xfId="27278" xr:uid="{7AD8B0F7-6469-4BED-A136-F836B3E004DA}"/>
    <cellStyle name="20% - Énfasis5 2 5 6 2 2 2" xfId="58162" xr:uid="{C5BDA32B-1439-44CA-84F3-C50730870AF5}"/>
    <cellStyle name="20% - Énfasis5 2 5 6 2 3" xfId="42720" xr:uid="{38CFAE3D-9764-4B05-88DE-264D94CA0104}"/>
    <cellStyle name="20% - Énfasis5 2 5 6 3" xfId="19557" xr:uid="{8A79C354-D98B-48DF-9A2B-B266AFFBC173}"/>
    <cellStyle name="20% - Énfasis5 2 5 6 3 2" xfId="50441" xr:uid="{76983A5B-7812-4BE8-B8CC-6BD36A1C2F33}"/>
    <cellStyle name="20% - Énfasis5 2 5 6 4" xfId="34999" xr:uid="{A9393DE5-0ABB-4EEE-8272-EF0704306702}"/>
    <cellStyle name="20% - Énfasis5 2 5 7" xfId="7976" xr:uid="{C80DDB5C-75F8-4D58-9752-0DB677CB4A72}"/>
    <cellStyle name="20% - Énfasis5 2 5 7 2" xfId="23418" xr:uid="{E4FDF619-FD6C-43E6-BDD3-9ACEC8BAFA0C}"/>
    <cellStyle name="20% - Énfasis5 2 5 7 2 2" xfId="54302" xr:uid="{30628F9D-E57F-4195-8048-1F735A735E96}"/>
    <cellStyle name="20% - Énfasis5 2 5 7 3" xfId="38860" xr:uid="{A7A71569-B581-48BD-B875-43F23C9B6B22}"/>
    <cellStyle name="20% - Énfasis5 2 5 8" xfId="15697" xr:uid="{74771057-B6D1-4814-88C6-754007917435}"/>
    <cellStyle name="20% - Énfasis5 2 5 8 2" xfId="46581" xr:uid="{55AB23D6-0D3B-4C3C-8532-6C9C12D62207}"/>
    <cellStyle name="20% - Énfasis5 2 5 9" xfId="31139" xr:uid="{6FD5B4E7-7297-4651-B711-1F908CF1F764}"/>
    <cellStyle name="20% - Énfasis5 2 6" xfId="395" xr:uid="{0731785F-68D4-4B2A-8FDF-730145FFF838}"/>
    <cellStyle name="20% - Énfasis5 2 6 2" xfId="879" xr:uid="{5686BAD3-2A55-4713-BC6B-B3614211751A}"/>
    <cellStyle name="20% - Énfasis5 2 6 2 2" xfId="1844" xr:uid="{900934F9-385A-4FCF-8C8C-814A66A1AF2A}"/>
    <cellStyle name="20% - Énfasis5 2 6 2 2 2" xfId="3774" xr:uid="{FA93BFCE-D2CF-43F0-A2C2-9755801F3CA1}"/>
    <cellStyle name="20% - Énfasis5 2 6 2 2 2 2" xfId="7634" xr:uid="{3CA1068D-9700-4863-A9EA-F62BCF389DBE}"/>
    <cellStyle name="20% - Énfasis5 2 6 2 2 2 2 2" xfId="15355" xr:uid="{D0826F8E-FFB0-456D-AD44-687F578FEC6B}"/>
    <cellStyle name="20% - Énfasis5 2 6 2 2 2 2 2 2" xfId="30797" xr:uid="{0766B1F8-555E-48AB-9AE3-91534D0CECD6}"/>
    <cellStyle name="20% - Énfasis5 2 6 2 2 2 2 2 2 2" xfId="61681" xr:uid="{B963AB84-762D-4BBD-9D66-53A9F8339CBC}"/>
    <cellStyle name="20% - Énfasis5 2 6 2 2 2 2 2 3" xfId="46239" xr:uid="{AF6FEFFD-EF78-42A3-8728-F3E6D0B6FE98}"/>
    <cellStyle name="20% - Énfasis5 2 6 2 2 2 2 3" xfId="23076" xr:uid="{1512E383-6205-48AB-AB32-167840BDDC17}"/>
    <cellStyle name="20% - Énfasis5 2 6 2 2 2 2 3 2" xfId="53960" xr:uid="{BB0AAF9C-41AD-43AD-AC42-CF608252216E}"/>
    <cellStyle name="20% - Énfasis5 2 6 2 2 2 2 4" xfId="38518" xr:uid="{79B633E5-4943-43E6-A9FC-545699754654}"/>
    <cellStyle name="20% - Énfasis5 2 6 2 2 2 3" xfId="11495" xr:uid="{2B70446E-5478-42F4-9BB5-992BA2F7CF64}"/>
    <cellStyle name="20% - Énfasis5 2 6 2 2 2 3 2" xfId="26937" xr:uid="{23587205-41AE-4362-9E87-76FE6C146589}"/>
    <cellStyle name="20% - Énfasis5 2 6 2 2 2 3 2 2" xfId="57821" xr:uid="{44DE8ECA-1BCE-4C31-8694-16E49785C7B9}"/>
    <cellStyle name="20% - Énfasis5 2 6 2 2 2 3 3" xfId="42379" xr:uid="{F941504A-A237-450D-9D50-83DCD32F0300}"/>
    <cellStyle name="20% - Énfasis5 2 6 2 2 2 4" xfId="19216" xr:uid="{7188C86E-379D-494C-B460-50185F960C41}"/>
    <cellStyle name="20% - Énfasis5 2 6 2 2 2 4 2" xfId="50100" xr:uid="{667ABC16-924D-4531-81B8-6F85FAA70EDE}"/>
    <cellStyle name="20% - Énfasis5 2 6 2 2 2 5" xfId="34658" xr:uid="{3CEDF432-FDBA-4384-B539-98D82D8BD5E8}"/>
    <cellStyle name="20% - Énfasis5 2 6 2 2 3" xfId="5704" xr:uid="{85BEE3B2-1B5F-482B-9B8E-8A9DB19DEEA4}"/>
    <cellStyle name="20% - Énfasis5 2 6 2 2 3 2" xfId="13425" xr:uid="{123F8A05-39B8-43B9-9981-3F93D237C13F}"/>
    <cellStyle name="20% - Énfasis5 2 6 2 2 3 2 2" xfId="28867" xr:uid="{E5AFF21A-3A8B-4FF2-AA25-D0D665490922}"/>
    <cellStyle name="20% - Énfasis5 2 6 2 2 3 2 2 2" xfId="59751" xr:uid="{8FEDD6B7-8FF5-44F5-9C42-ADF05C3C0768}"/>
    <cellStyle name="20% - Énfasis5 2 6 2 2 3 2 3" xfId="44309" xr:uid="{F6B09D44-4E15-4832-B187-61BA8B0486F9}"/>
    <cellStyle name="20% - Énfasis5 2 6 2 2 3 3" xfId="21146" xr:uid="{C9EC1DC6-B635-48CE-949D-BC9E549F27E7}"/>
    <cellStyle name="20% - Énfasis5 2 6 2 2 3 3 2" xfId="52030" xr:uid="{95813665-AB94-401E-9C78-4664B39C479B}"/>
    <cellStyle name="20% - Énfasis5 2 6 2 2 3 4" xfId="36588" xr:uid="{03398FC3-76D9-4722-8F03-DDFC7DA4F4AD}"/>
    <cellStyle name="20% - Énfasis5 2 6 2 2 4" xfId="9565" xr:uid="{ED4E4AC2-6921-44FF-8805-A8224E49AB9A}"/>
    <cellStyle name="20% - Énfasis5 2 6 2 2 4 2" xfId="25007" xr:uid="{0B9C9788-1846-47D2-BF02-C0325D861F86}"/>
    <cellStyle name="20% - Énfasis5 2 6 2 2 4 2 2" xfId="55891" xr:uid="{6A63B6B3-7E9C-4DDE-BC99-8666AD5CAA53}"/>
    <cellStyle name="20% - Énfasis5 2 6 2 2 4 3" xfId="40449" xr:uid="{89F8C1DD-23D4-428E-90E2-1958841A6324}"/>
    <cellStyle name="20% - Énfasis5 2 6 2 2 5" xfId="17286" xr:uid="{0C364F67-C8AC-4CDB-AFAD-631F60A8DCFA}"/>
    <cellStyle name="20% - Énfasis5 2 6 2 2 5 2" xfId="48170" xr:uid="{BA829545-FE6D-4B66-85FE-98F6AF07B4F0}"/>
    <cellStyle name="20% - Énfasis5 2 6 2 2 6" xfId="32728" xr:uid="{149C1814-4A83-451D-BCA8-BDF7FDFE683A}"/>
    <cellStyle name="20% - Énfasis5 2 6 2 3" xfId="2809" xr:uid="{DD191471-138B-49E3-9B75-97548CA72EB7}"/>
    <cellStyle name="20% - Énfasis5 2 6 2 3 2" xfId="6669" xr:uid="{19207F51-DFFD-4A40-92FA-52FD1DA8EC5B}"/>
    <cellStyle name="20% - Énfasis5 2 6 2 3 2 2" xfId="14390" xr:uid="{111DEDA7-D66E-451E-A3CA-CBFFBA5FFD1E}"/>
    <cellStyle name="20% - Énfasis5 2 6 2 3 2 2 2" xfId="29832" xr:uid="{20EFC698-2BB6-441B-A675-26283E3F82F8}"/>
    <cellStyle name="20% - Énfasis5 2 6 2 3 2 2 2 2" xfId="60716" xr:uid="{996DEF64-4435-4148-8844-0EABDF2674CD}"/>
    <cellStyle name="20% - Énfasis5 2 6 2 3 2 2 3" xfId="45274" xr:uid="{DB8E2CD4-37B6-4C9F-86CB-DEC80D6B50C6}"/>
    <cellStyle name="20% - Énfasis5 2 6 2 3 2 3" xfId="22111" xr:uid="{74D7DDA2-D966-4D83-AFC6-B64D4423CB90}"/>
    <cellStyle name="20% - Énfasis5 2 6 2 3 2 3 2" xfId="52995" xr:uid="{466BA675-6912-494A-A907-3E22A18678F0}"/>
    <cellStyle name="20% - Énfasis5 2 6 2 3 2 4" xfId="37553" xr:uid="{B43DAAE4-E654-4739-94C5-2B09163347CB}"/>
    <cellStyle name="20% - Énfasis5 2 6 2 3 3" xfId="10530" xr:uid="{059B0099-2852-4D2E-BE70-0B66C293CCED}"/>
    <cellStyle name="20% - Énfasis5 2 6 2 3 3 2" xfId="25972" xr:uid="{4B3D0313-0E22-4BFD-AE5B-18746CDB75E2}"/>
    <cellStyle name="20% - Énfasis5 2 6 2 3 3 2 2" xfId="56856" xr:uid="{58BA7CD5-D361-4568-8725-CBD70A6A5E8E}"/>
    <cellStyle name="20% - Énfasis5 2 6 2 3 3 3" xfId="41414" xr:uid="{3EA7CA53-E413-42E4-8827-2F48698B2BF5}"/>
    <cellStyle name="20% - Énfasis5 2 6 2 3 4" xfId="18251" xr:uid="{850934AA-514E-4876-8DB3-6446CC4A0C76}"/>
    <cellStyle name="20% - Énfasis5 2 6 2 3 4 2" xfId="49135" xr:uid="{73CD0755-CE95-4FC6-B754-2158F28BAE37}"/>
    <cellStyle name="20% - Énfasis5 2 6 2 3 5" xfId="33693" xr:uid="{8281AD17-5FC2-4B1C-9C55-7969708498A7}"/>
    <cellStyle name="20% - Énfasis5 2 6 2 4" xfId="4739" xr:uid="{15857052-4927-43DD-B87E-CCB8056942E4}"/>
    <cellStyle name="20% - Énfasis5 2 6 2 4 2" xfId="12460" xr:uid="{E9FF2E12-DA29-440D-85DD-C365AF085562}"/>
    <cellStyle name="20% - Énfasis5 2 6 2 4 2 2" xfId="27902" xr:uid="{A20E6011-E9C5-496D-A3C2-D1B4E3346AD0}"/>
    <cellStyle name="20% - Énfasis5 2 6 2 4 2 2 2" xfId="58786" xr:uid="{7B7217B6-7369-4C7B-9801-E92E417C5BA7}"/>
    <cellStyle name="20% - Énfasis5 2 6 2 4 2 3" xfId="43344" xr:uid="{921F335F-2734-464E-8A56-6100F788ACCE}"/>
    <cellStyle name="20% - Énfasis5 2 6 2 4 3" xfId="20181" xr:uid="{9FEE875E-6898-4807-A2C6-7DD2FF91CA25}"/>
    <cellStyle name="20% - Énfasis5 2 6 2 4 3 2" xfId="51065" xr:uid="{D9507276-CBAA-45D5-8840-1F7F77E15195}"/>
    <cellStyle name="20% - Énfasis5 2 6 2 4 4" xfId="35623" xr:uid="{134F6417-BF26-44EB-8861-6D2FB584B916}"/>
    <cellStyle name="20% - Énfasis5 2 6 2 5" xfId="8600" xr:uid="{D2BD6A76-616A-425B-8B50-D210E26A7D5D}"/>
    <cellStyle name="20% - Énfasis5 2 6 2 5 2" xfId="24042" xr:uid="{76732D79-09C5-42D5-820F-607E712CABF7}"/>
    <cellStyle name="20% - Énfasis5 2 6 2 5 2 2" xfId="54926" xr:uid="{59B2F2AA-282A-4C35-AD24-DE62736B341A}"/>
    <cellStyle name="20% - Énfasis5 2 6 2 5 3" xfId="39484" xr:uid="{A0872400-BE73-4F2F-A0E2-0ED03751A7E9}"/>
    <cellStyle name="20% - Énfasis5 2 6 2 6" xfId="16321" xr:uid="{83838489-5371-43ED-9FAC-5FC9A570A579}"/>
    <cellStyle name="20% - Énfasis5 2 6 2 6 2" xfId="47205" xr:uid="{68ECB081-A714-4555-83E9-93FD9CB8B64F}"/>
    <cellStyle name="20% - Énfasis5 2 6 2 7" xfId="31763" xr:uid="{BBA01731-9ABF-4B4D-946F-ABCF31E40DBB}"/>
    <cellStyle name="20% - Énfasis5 2 6 3" xfId="1361" xr:uid="{E4384CA9-E73B-4D7E-9FDC-652FC12E71DD}"/>
    <cellStyle name="20% - Énfasis5 2 6 3 2" xfId="3291" xr:uid="{B71EA7A5-9368-4B3E-A17B-F53A5A51AFB9}"/>
    <cellStyle name="20% - Énfasis5 2 6 3 2 2" xfId="7151" xr:uid="{345E2579-9B68-4EB6-935E-B072E25A4BCA}"/>
    <cellStyle name="20% - Énfasis5 2 6 3 2 2 2" xfId="14872" xr:uid="{98ED021B-7BF6-4B6A-A2ED-B36304F85F1D}"/>
    <cellStyle name="20% - Énfasis5 2 6 3 2 2 2 2" xfId="30314" xr:uid="{4CFD4ADD-AFAF-4FE1-88FB-4F7BB990F509}"/>
    <cellStyle name="20% - Énfasis5 2 6 3 2 2 2 2 2" xfId="61198" xr:uid="{11D24EFE-1C74-450B-A6C4-FDC14A06A466}"/>
    <cellStyle name="20% - Énfasis5 2 6 3 2 2 2 3" xfId="45756" xr:uid="{6D996EA1-1B4F-44DE-B1CC-2BC1BCB367BF}"/>
    <cellStyle name="20% - Énfasis5 2 6 3 2 2 3" xfId="22593" xr:uid="{6177475A-86A5-4AD9-8F06-E125E63CA1E1}"/>
    <cellStyle name="20% - Énfasis5 2 6 3 2 2 3 2" xfId="53477" xr:uid="{3D64B314-880E-4ABA-A844-E55CFCEB5468}"/>
    <cellStyle name="20% - Énfasis5 2 6 3 2 2 4" xfId="38035" xr:uid="{7587E9A0-704E-4246-A9E1-2AB88F0485DC}"/>
    <cellStyle name="20% - Énfasis5 2 6 3 2 3" xfId="11012" xr:uid="{775A925F-BC69-471A-8153-29CA7CDA06EE}"/>
    <cellStyle name="20% - Énfasis5 2 6 3 2 3 2" xfId="26454" xr:uid="{38DE0ACC-5377-4B2C-BF20-A7EFE3D797C6}"/>
    <cellStyle name="20% - Énfasis5 2 6 3 2 3 2 2" xfId="57338" xr:uid="{31D495E0-14A3-4C48-8E6C-50150916E4E9}"/>
    <cellStyle name="20% - Énfasis5 2 6 3 2 3 3" xfId="41896" xr:uid="{1A2D134F-C9B6-47B7-9EB9-56B66FD933C6}"/>
    <cellStyle name="20% - Énfasis5 2 6 3 2 4" xfId="18733" xr:uid="{EF45C421-B9F7-41C7-B298-CAD9C948B4C3}"/>
    <cellStyle name="20% - Énfasis5 2 6 3 2 4 2" xfId="49617" xr:uid="{4C41CD7B-DC23-45D0-A565-67917D942AA5}"/>
    <cellStyle name="20% - Énfasis5 2 6 3 2 5" xfId="34175" xr:uid="{1925AC96-4D4B-4044-8D7F-857FBFAA0CA6}"/>
    <cellStyle name="20% - Énfasis5 2 6 3 3" xfId="5221" xr:uid="{A69B2368-DE54-41AB-8AF3-441EC5546D5C}"/>
    <cellStyle name="20% - Énfasis5 2 6 3 3 2" xfId="12942" xr:uid="{7C14DE61-52D4-40F6-9500-B93A93599CDC}"/>
    <cellStyle name="20% - Énfasis5 2 6 3 3 2 2" xfId="28384" xr:uid="{8ED31265-63B3-479D-A963-34C0E9D36E43}"/>
    <cellStyle name="20% - Énfasis5 2 6 3 3 2 2 2" xfId="59268" xr:uid="{33B0CECD-9695-4360-A7A1-F12947C45BEE}"/>
    <cellStyle name="20% - Énfasis5 2 6 3 3 2 3" xfId="43826" xr:uid="{B75220F6-17D7-4AA7-987E-355D3CD54292}"/>
    <cellStyle name="20% - Énfasis5 2 6 3 3 3" xfId="20663" xr:uid="{A66CAA67-CFDD-4321-B52D-46DE6C40E24B}"/>
    <cellStyle name="20% - Énfasis5 2 6 3 3 3 2" xfId="51547" xr:uid="{EE10DD96-1607-474D-A10B-E06C13B66E61}"/>
    <cellStyle name="20% - Énfasis5 2 6 3 3 4" xfId="36105" xr:uid="{F382A2C4-40DC-48BE-97A1-804CC2A3CA7B}"/>
    <cellStyle name="20% - Énfasis5 2 6 3 4" xfId="9082" xr:uid="{8F0C53F5-B950-45D3-9ECD-BAC3B77A82C3}"/>
    <cellStyle name="20% - Énfasis5 2 6 3 4 2" xfId="24524" xr:uid="{1A253E8A-7524-4365-9787-201BEAB138AB}"/>
    <cellStyle name="20% - Énfasis5 2 6 3 4 2 2" xfId="55408" xr:uid="{33939B11-08BA-441E-8772-75E6B0B63763}"/>
    <cellStyle name="20% - Énfasis5 2 6 3 4 3" xfId="39966" xr:uid="{74D58815-51FD-4033-8AB8-4260A4C40BC3}"/>
    <cellStyle name="20% - Énfasis5 2 6 3 5" xfId="16803" xr:uid="{71767F01-9D04-4849-B4E3-04A0E6BFDBB1}"/>
    <cellStyle name="20% - Énfasis5 2 6 3 5 2" xfId="47687" xr:uid="{AB76E79F-E248-4698-B453-7FF64806F755}"/>
    <cellStyle name="20% - Énfasis5 2 6 3 6" xfId="32245" xr:uid="{1A96FA7F-A438-455F-B766-6862552BA5D9}"/>
    <cellStyle name="20% - Énfasis5 2 6 4" xfId="2326" xr:uid="{10A04FE1-515C-4B45-92A3-BC0B1F5C97A6}"/>
    <cellStyle name="20% - Énfasis5 2 6 4 2" xfId="6186" xr:uid="{0D1B6B4A-FA19-4CF8-897F-A029E6EB651D}"/>
    <cellStyle name="20% - Énfasis5 2 6 4 2 2" xfId="13907" xr:uid="{29479660-679B-4320-98A5-0FE6ABA1F18D}"/>
    <cellStyle name="20% - Énfasis5 2 6 4 2 2 2" xfId="29349" xr:uid="{BA650055-4015-4A0C-9A71-8CC427F2CCAB}"/>
    <cellStyle name="20% - Énfasis5 2 6 4 2 2 2 2" xfId="60233" xr:uid="{4F9DE7ED-DF07-43A4-B4EE-3ECCA9F22C98}"/>
    <cellStyle name="20% - Énfasis5 2 6 4 2 2 3" xfId="44791" xr:uid="{845A94FA-6E9A-4D42-9917-E4DC2756FF3D}"/>
    <cellStyle name="20% - Énfasis5 2 6 4 2 3" xfId="21628" xr:uid="{3293011C-83CE-4B01-988F-E3AD8154C1D3}"/>
    <cellStyle name="20% - Énfasis5 2 6 4 2 3 2" xfId="52512" xr:uid="{4D127F1D-948F-4EC6-BCAC-CB2FE76F57F5}"/>
    <cellStyle name="20% - Énfasis5 2 6 4 2 4" xfId="37070" xr:uid="{2380A60E-38DF-4A3D-9D57-9DBA7BFE3468}"/>
    <cellStyle name="20% - Énfasis5 2 6 4 3" xfId="10047" xr:uid="{BB9ED56F-6B11-4ED1-8EA2-97B5B2C37AD4}"/>
    <cellStyle name="20% - Énfasis5 2 6 4 3 2" xfId="25489" xr:uid="{C7100CDF-BE74-472E-AADD-A1CBE1D0A17C}"/>
    <cellStyle name="20% - Énfasis5 2 6 4 3 2 2" xfId="56373" xr:uid="{9DA168AF-4467-4271-A58A-4E70B3EC0D22}"/>
    <cellStyle name="20% - Énfasis5 2 6 4 3 3" xfId="40931" xr:uid="{1B566CEA-E809-4D4D-B31A-F1F86CBDF4A1}"/>
    <cellStyle name="20% - Énfasis5 2 6 4 4" xfId="17768" xr:uid="{ECC6E160-E216-4276-9A10-300F45D167E9}"/>
    <cellStyle name="20% - Énfasis5 2 6 4 4 2" xfId="48652" xr:uid="{1E14C2E7-DA6B-47D7-A79C-334D66BE19AC}"/>
    <cellStyle name="20% - Énfasis5 2 6 4 5" xfId="33210" xr:uid="{E4E0CC94-6191-48E5-AB8D-C98D238E9773}"/>
    <cellStyle name="20% - Énfasis5 2 6 5" xfId="4256" xr:uid="{E4DB8F6C-1D72-468D-8F93-1D1B4CE1EE17}"/>
    <cellStyle name="20% - Énfasis5 2 6 5 2" xfId="11977" xr:uid="{D4C25E57-C939-4B65-841C-C8BCBD947A13}"/>
    <cellStyle name="20% - Énfasis5 2 6 5 2 2" xfId="27419" xr:uid="{6C420F56-0B6D-469D-8841-0C53A17DA0D7}"/>
    <cellStyle name="20% - Énfasis5 2 6 5 2 2 2" xfId="58303" xr:uid="{8C320B7C-BC90-4988-AB26-A36556BB6B55}"/>
    <cellStyle name="20% - Énfasis5 2 6 5 2 3" xfId="42861" xr:uid="{98D426FD-BCBF-4135-932A-9F03328F414A}"/>
    <cellStyle name="20% - Énfasis5 2 6 5 3" xfId="19698" xr:uid="{988EEF31-FC67-4CB8-BD6A-06AD32BE52C2}"/>
    <cellStyle name="20% - Énfasis5 2 6 5 3 2" xfId="50582" xr:uid="{6DA12A08-F3A8-4CEB-8589-847C4EC8A36F}"/>
    <cellStyle name="20% - Énfasis5 2 6 5 4" xfId="35140" xr:uid="{9DCC7924-82D5-4B5E-82E2-EA1A819DF042}"/>
    <cellStyle name="20% - Énfasis5 2 6 6" xfId="8117" xr:uid="{EDC441DB-6F3A-4512-8C1A-2C28095813A7}"/>
    <cellStyle name="20% - Énfasis5 2 6 6 2" xfId="23559" xr:uid="{93DF3B28-649D-47BD-AC8B-4158527EDBB5}"/>
    <cellStyle name="20% - Énfasis5 2 6 6 2 2" xfId="54443" xr:uid="{7836C0FE-D04D-4BD8-8241-85AB543B6409}"/>
    <cellStyle name="20% - Énfasis5 2 6 6 3" xfId="39001" xr:uid="{538E14AB-AAFA-4CE7-B0F8-23447A21AC41}"/>
    <cellStyle name="20% - Énfasis5 2 6 7" xfId="15838" xr:uid="{AAA8F404-6302-44B2-B400-B4F953BBA953}"/>
    <cellStyle name="20% - Énfasis5 2 6 7 2" xfId="46722" xr:uid="{E3C8C4B5-F111-4193-AF05-83A8D2457160}"/>
    <cellStyle name="20% - Énfasis5 2 6 8" xfId="31280" xr:uid="{FD7D403A-8E27-468F-B8CD-0B1E6DC2604A}"/>
    <cellStyle name="20% - Énfasis5 2 7" xfId="638" xr:uid="{8FF71596-7898-4D39-9230-1EB636E74945}"/>
    <cellStyle name="20% - Énfasis5 2 7 2" xfId="1603" xr:uid="{3A6DCB05-A197-4B00-9ACB-5209D82BE856}"/>
    <cellStyle name="20% - Énfasis5 2 7 2 2" xfId="3533" xr:uid="{C42D20DF-5008-490C-911A-F3F4FA877FE1}"/>
    <cellStyle name="20% - Énfasis5 2 7 2 2 2" xfId="7393" xr:uid="{6B1006E1-637E-46F6-9F3D-A06DA997EA88}"/>
    <cellStyle name="20% - Énfasis5 2 7 2 2 2 2" xfId="15114" xr:uid="{467319AF-F680-48CB-9D34-DD45D2E61B8A}"/>
    <cellStyle name="20% - Énfasis5 2 7 2 2 2 2 2" xfId="30556" xr:uid="{999A10AF-B2F4-4E8F-BA5C-2F5F6256FABE}"/>
    <cellStyle name="20% - Énfasis5 2 7 2 2 2 2 2 2" xfId="61440" xr:uid="{691119C4-F339-4801-A30B-33F9EF952BBF}"/>
    <cellStyle name="20% - Énfasis5 2 7 2 2 2 2 3" xfId="45998" xr:uid="{9FA629B8-AA34-411C-AAFB-42DCA7AAC92E}"/>
    <cellStyle name="20% - Énfasis5 2 7 2 2 2 3" xfId="22835" xr:uid="{A9BAF3CF-C63D-45CA-A00E-F9FEE3A49FFC}"/>
    <cellStyle name="20% - Énfasis5 2 7 2 2 2 3 2" xfId="53719" xr:uid="{4AB5762E-AEBA-4416-A2E0-5B9C69FD03BB}"/>
    <cellStyle name="20% - Énfasis5 2 7 2 2 2 4" xfId="38277" xr:uid="{7C537976-D9A2-4B2F-8B4F-150963DC8C24}"/>
    <cellStyle name="20% - Énfasis5 2 7 2 2 3" xfId="11254" xr:uid="{53B4AFF3-67BA-4DA1-93B2-C3A975028995}"/>
    <cellStyle name="20% - Énfasis5 2 7 2 2 3 2" xfId="26696" xr:uid="{65B021CB-86CA-4937-B30E-8E4DD8EAD3EE}"/>
    <cellStyle name="20% - Énfasis5 2 7 2 2 3 2 2" xfId="57580" xr:uid="{E0712A1A-685D-433C-946B-1BA6AD741598}"/>
    <cellStyle name="20% - Énfasis5 2 7 2 2 3 3" xfId="42138" xr:uid="{1A8A593D-458B-4826-933A-18875299AADC}"/>
    <cellStyle name="20% - Énfasis5 2 7 2 2 4" xfId="18975" xr:uid="{29F02603-9CD4-4064-807F-DF87CE31F1E5}"/>
    <cellStyle name="20% - Énfasis5 2 7 2 2 4 2" xfId="49859" xr:uid="{CC30162A-A44B-457B-AF8D-1BEB7F16CCF9}"/>
    <cellStyle name="20% - Énfasis5 2 7 2 2 5" xfId="34417" xr:uid="{51D7EAF3-5A1A-40B3-97AB-9A19803AC523}"/>
    <cellStyle name="20% - Énfasis5 2 7 2 3" xfId="5463" xr:uid="{B7043219-1268-4ADE-B1CC-4C081501CB94}"/>
    <cellStyle name="20% - Énfasis5 2 7 2 3 2" xfId="13184" xr:uid="{0FBC932D-CCCB-458E-B3D3-5DF66A97CF42}"/>
    <cellStyle name="20% - Énfasis5 2 7 2 3 2 2" xfId="28626" xr:uid="{15262312-B63D-4B75-9954-1943CE890A76}"/>
    <cellStyle name="20% - Énfasis5 2 7 2 3 2 2 2" xfId="59510" xr:uid="{9EACFB6C-9B9E-4394-82EA-00912EF47B48}"/>
    <cellStyle name="20% - Énfasis5 2 7 2 3 2 3" xfId="44068" xr:uid="{0D38D006-F8D2-4EEC-8DA5-F83E9932F94D}"/>
    <cellStyle name="20% - Énfasis5 2 7 2 3 3" xfId="20905" xr:uid="{6C6FA3EA-228E-4FA9-A389-DADD9CC79B6F}"/>
    <cellStyle name="20% - Énfasis5 2 7 2 3 3 2" xfId="51789" xr:uid="{F1A9B9EB-2A21-4472-B189-D1243D77E2DD}"/>
    <cellStyle name="20% - Énfasis5 2 7 2 3 4" xfId="36347" xr:uid="{EC17EF46-DB64-44FA-B0CA-2FAC6EA72F0D}"/>
    <cellStyle name="20% - Énfasis5 2 7 2 4" xfId="9324" xr:uid="{63452018-086E-40D1-85F0-410CE57B4289}"/>
    <cellStyle name="20% - Énfasis5 2 7 2 4 2" xfId="24766" xr:uid="{2448BA55-9F10-4C31-9338-37B095FC66CA}"/>
    <cellStyle name="20% - Énfasis5 2 7 2 4 2 2" xfId="55650" xr:uid="{7E1F435F-AD7E-4FE8-8331-AA5E37048658}"/>
    <cellStyle name="20% - Énfasis5 2 7 2 4 3" xfId="40208" xr:uid="{34DA43BB-5C23-4332-AEB3-0A1203D6CB62}"/>
    <cellStyle name="20% - Énfasis5 2 7 2 5" xfId="17045" xr:uid="{D9ED48FC-9DF7-41EF-B2F1-AA6FF73B8436}"/>
    <cellStyle name="20% - Énfasis5 2 7 2 5 2" xfId="47929" xr:uid="{07B07BB4-6335-4D2E-AB2E-A4D52F2DC91F}"/>
    <cellStyle name="20% - Énfasis5 2 7 2 6" xfId="32487" xr:uid="{9CC5C814-7C22-441E-8F40-A7149EC0E924}"/>
    <cellStyle name="20% - Énfasis5 2 7 3" xfId="2568" xr:uid="{1EF582C6-8CC9-4F18-B836-5D3AE78DFDB9}"/>
    <cellStyle name="20% - Énfasis5 2 7 3 2" xfId="6428" xr:uid="{9A0F13B5-CC52-4440-883D-7D85CDFFC66B}"/>
    <cellStyle name="20% - Énfasis5 2 7 3 2 2" xfId="14149" xr:uid="{6F3C62B4-8BCE-4F9A-B03F-969F2646BECE}"/>
    <cellStyle name="20% - Énfasis5 2 7 3 2 2 2" xfId="29591" xr:uid="{505A8C09-07E2-45A3-AF87-6D81512ADB59}"/>
    <cellStyle name="20% - Énfasis5 2 7 3 2 2 2 2" xfId="60475" xr:uid="{231F0089-3C3F-4D0C-859F-09CA7A1D8B6A}"/>
    <cellStyle name="20% - Énfasis5 2 7 3 2 2 3" xfId="45033" xr:uid="{4D1C7405-7110-4428-B362-F4FDC27EF4A3}"/>
    <cellStyle name="20% - Énfasis5 2 7 3 2 3" xfId="21870" xr:uid="{70867477-74D3-4244-85B9-B2296F37975F}"/>
    <cellStyle name="20% - Énfasis5 2 7 3 2 3 2" xfId="52754" xr:uid="{893D1FC4-7A4E-4A88-8275-943B1B10BC57}"/>
    <cellStyle name="20% - Énfasis5 2 7 3 2 4" xfId="37312" xr:uid="{D8F43158-6493-4AA2-9A2E-6E37340F744A}"/>
    <cellStyle name="20% - Énfasis5 2 7 3 3" xfId="10289" xr:uid="{5D0EE757-A76B-4B80-96EF-B274859640D3}"/>
    <cellStyle name="20% - Énfasis5 2 7 3 3 2" xfId="25731" xr:uid="{DA77F6A1-926D-47BF-B91B-F9334731EBCD}"/>
    <cellStyle name="20% - Énfasis5 2 7 3 3 2 2" xfId="56615" xr:uid="{A9BFB24E-5C3C-4549-916A-F547EDDA1344}"/>
    <cellStyle name="20% - Énfasis5 2 7 3 3 3" xfId="41173" xr:uid="{A9909FF7-5FE5-4602-BEF4-C254021AEC6B}"/>
    <cellStyle name="20% - Énfasis5 2 7 3 4" xfId="18010" xr:uid="{A4F0D8A3-A3A3-4B88-B28B-48C1A9E266CE}"/>
    <cellStyle name="20% - Énfasis5 2 7 3 4 2" xfId="48894" xr:uid="{EFF2BF05-1E5E-45EF-991B-5F178A73D0CB}"/>
    <cellStyle name="20% - Énfasis5 2 7 3 5" xfId="33452" xr:uid="{BFFAC08E-E22C-4426-BA47-1E590451E0BD}"/>
    <cellStyle name="20% - Énfasis5 2 7 4" xfId="4498" xr:uid="{8ED0EBBA-3D01-4117-85A3-182BB4410E86}"/>
    <cellStyle name="20% - Énfasis5 2 7 4 2" xfId="12219" xr:uid="{867CFCEE-AB3B-46CC-B9EF-4C8CDE7748F9}"/>
    <cellStyle name="20% - Énfasis5 2 7 4 2 2" xfId="27661" xr:uid="{55F428D0-9B17-4634-9A30-E291439C3581}"/>
    <cellStyle name="20% - Énfasis5 2 7 4 2 2 2" xfId="58545" xr:uid="{A0FE9100-2EAC-4874-B403-35D2A08AFEDF}"/>
    <cellStyle name="20% - Énfasis5 2 7 4 2 3" xfId="43103" xr:uid="{EC6E6807-193F-4443-81FF-5F2AF76EAAF5}"/>
    <cellStyle name="20% - Énfasis5 2 7 4 3" xfId="19940" xr:uid="{8FFC5C9F-520D-4E00-9DB6-EB9FDDCB4416}"/>
    <cellStyle name="20% - Énfasis5 2 7 4 3 2" xfId="50824" xr:uid="{4D6780D3-3BC8-42A4-BB2A-C997F553E801}"/>
    <cellStyle name="20% - Énfasis5 2 7 4 4" xfId="35382" xr:uid="{3CB0684A-3D69-4CF0-A8CF-851F271C07BF}"/>
    <cellStyle name="20% - Énfasis5 2 7 5" xfId="8359" xr:uid="{FBC5DF0F-5B57-4181-9BFC-C8089E2419A9}"/>
    <cellStyle name="20% - Énfasis5 2 7 5 2" xfId="23801" xr:uid="{74724BA3-D1D6-484F-9AA5-B2822F055823}"/>
    <cellStyle name="20% - Énfasis5 2 7 5 2 2" xfId="54685" xr:uid="{6D70EB38-283F-4980-9C92-329DECB20851}"/>
    <cellStyle name="20% - Énfasis5 2 7 5 3" xfId="39243" xr:uid="{26EA0FBB-0197-4908-A639-AD12607138E6}"/>
    <cellStyle name="20% - Énfasis5 2 7 6" xfId="16080" xr:uid="{D2DB1671-56C8-43E0-9C07-20B5B0F00902}"/>
    <cellStyle name="20% - Énfasis5 2 7 6 2" xfId="46964" xr:uid="{F9B29D46-B7E9-4458-AD38-2CCFA3F32E55}"/>
    <cellStyle name="20% - Énfasis5 2 7 7" xfId="31522" xr:uid="{D4305A39-60D1-4318-8BCB-10F0C73745B1}"/>
    <cellStyle name="20% - Énfasis5 2 8" xfId="1120" xr:uid="{AFD30D03-CA7A-4449-B578-FF37BB446332}"/>
    <cellStyle name="20% - Énfasis5 2 8 2" xfId="3050" xr:uid="{D8BDBA0A-A20F-4FBA-BCF8-0D63A1A81BA1}"/>
    <cellStyle name="20% - Énfasis5 2 8 2 2" xfId="6910" xr:uid="{D71D1426-8796-40B1-B1C9-1558A6598A59}"/>
    <cellStyle name="20% - Énfasis5 2 8 2 2 2" xfId="14631" xr:uid="{C2A0FADA-5758-4667-87BB-4F4076DA2BBC}"/>
    <cellStyle name="20% - Énfasis5 2 8 2 2 2 2" xfId="30073" xr:uid="{76F8075B-4559-40A7-8FD8-6780CA9251C3}"/>
    <cellStyle name="20% - Énfasis5 2 8 2 2 2 2 2" xfId="60957" xr:uid="{BA313C4E-D9EF-4922-B344-9745EB296571}"/>
    <cellStyle name="20% - Énfasis5 2 8 2 2 2 3" xfId="45515" xr:uid="{8DF4BB86-C1D4-4E85-A850-890143BE54F5}"/>
    <cellStyle name="20% - Énfasis5 2 8 2 2 3" xfId="22352" xr:uid="{FD6F2B66-924B-45BF-B0CE-F47BBF02581F}"/>
    <cellStyle name="20% - Énfasis5 2 8 2 2 3 2" xfId="53236" xr:uid="{A6C3E52E-4497-40D9-8159-07905192E3E4}"/>
    <cellStyle name="20% - Énfasis5 2 8 2 2 4" xfId="37794" xr:uid="{A9F74A93-E90F-45AD-A215-2742E3A613B5}"/>
    <cellStyle name="20% - Énfasis5 2 8 2 3" xfId="10771" xr:uid="{F5819B36-C96D-4B99-8703-56181C327CCA}"/>
    <cellStyle name="20% - Énfasis5 2 8 2 3 2" xfId="26213" xr:uid="{12E532F2-C0BE-4FB0-8D9B-866B28AED749}"/>
    <cellStyle name="20% - Énfasis5 2 8 2 3 2 2" xfId="57097" xr:uid="{74552B04-1728-4A24-BCFF-2E16F89847EB}"/>
    <cellStyle name="20% - Énfasis5 2 8 2 3 3" xfId="41655" xr:uid="{F795F85A-5FC2-40E6-93C2-DAAA715292BA}"/>
    <cellStyle name="20% - Énfasis5 2 8 2 4" xfId="18492" xr:uid="{A582F0D7-8FA3-4EB7-8A66-993C65A87247}"/>
    <cellStyle name="20% - Énfasis5 2 8 2 4 2" xfId="49376" xr:uid="{E351D6F5-368C-4117-9386-2F67FEA1332C}"/>
    <cellStyle name="20% - Énfasis5 2 8 2 5" xfId="33934" xr:uid="{934B356A-E273-418E-8256-498768AB23A4}"/>
    <cellStyle name="20% - Énfasis5 2 8 3" xfId="4980" xr:uid="{AE537BEC-16CD-49E0-92F1-E85DC03AFC87}"/>
    <cellStyle name="20% - Énfasis5 2 8 3 2" xfId="12701" xr:uid="{76FEF3E6-81A5-4723-B1C2-FB91C902968D}"/>
    <cellStyle name="20% - Énfasis5 2 8 3 2 2" xfId="28143" xr:uid="{B771740A-ECDB-4452-82FC-1BB18E9F8ABF}"/>
    <cellStyle name="20% - Énfasis5 2 8 3 2 2 2" xfId="59027" xr:uid="{66A3430B-C2D5-42A8-A19C-51021DCE863A}"/>
    <cellStyle name="20% - Énfasis5 2 8 3 2 3" xfId="43585" xr:uid="{9B6BB612-21A0-4E1D-B779-167C38BF8B6F}"/>
    <cellStyle name="20% - Énfasis5 2 8 3 3" xfId="20422" xr:uid="{E9E745D5-D5B2-4707-81A0-CB7EF42D74F1}"/>
    <cellStyle name="20% - Énfasis5 2 8 3 3 2" xfId="51306" xr:uid="{C2956F7E-634F-46B1-9CC9-55ACAD4C455B}"/>
    <cellStyle name="20% - Énfasis5 2 8 3 4" xfId="35864" xr:uid="{16DA55EC-B884-4CF4-95B5-FF6B0FF99219}"/>
    <cellStyle name="20% - Énfasis5 2 8 4" xfId="8841" xr:uid="{E198A874-EA2A-49EF-99EA-ACF31E40E268}"/>
    <cellStyle name="20% - Énfasis5 2 8 4 2" xfId="24283" xr:uid="{602BDB7C-E2C2-4775-B9FC-51D2429D7E36}"/>
    <cellStyle name="20% - Énfasis5 2 8 4 2 2" xfId="55167" xr:uid="{138AA89E-AA1E-4576-9CF3-1520E60DD821}"/>
    <cellStyle name="20% - Énfasis5 2 8 4 3" xfId="39725" xr:uid="{59617E2E-A2B4-4DDE-A8FD-8ABF6CC1F556}"/>
    <cellStyle name="20% - Énfasis5 2 8 5" xfId="16562" xr:uid="{4D73890E-7E84-4027-A34B-9DD9F2404BD7}"/>
    <cellStyle name="20% - Énfasis5 2 8 5 2" xfId="47446" xr:uid="{80ECEE7E-B027-42BE-86A7-6AC61EBE20EA}"/>
    <cellStyle name="20% - Énfasis5 2 8 6" xfId="32004" xr:uid="{147EF983-61E1-4BAE-BE50-EB92906448B1}"/>
    <cellStyle name="20% - Énfasis5 2 9" xfId="2085" xr:uid="{C27FC57B-49FD-41B1-ACB7-DBB518ADAA04}"/>
    <cellStyle name="20% - Énfasis5 2 9 2" xfId="5945" xr:uid="{B23887C8-D3C2-4D97-8BD5-D3136772C84B}"/>
    <cellStyle name="20% - Énfasis5 2 9 2 2" xfId="13666" xr:uid="{B4FA706B-BE94-4D82-8DCA-27061B077AAB}"/>
    <cellStyle name="20% - Énfasis5 2 9 2 2 2" xfId="29108" xr:uid="{0CB4E5E0-5F6B-4E4D-913D-43EC5E4B5471}"/>
    <cellStyle name="20% - Énfasis5 2 9 2 2 2 2" xfId="59992" xr:uid="{ED7E7E7F-E01A-43FD-BEEF-752EBDAFDD85}"/>
    <cellStyle name="20% - Énfasis5 2 9 2 2 3" xfId="44550" xr:uid="{D375CB20-6852-40BA-B608-57766E8B0EC9}"/>
    <cellStyle name="20% - Énfasis5 2 9 2 3" xfId="21387" xr:uid="{BE2EA8D3-3443-4E4F-97CE-62464C8039DB}"/>
    <cellStyle name="20% - Énfasis5 2 9 2 3 2" xfId="52271" xr:uid="{51EECC68-D96B-446B-B257-4EC641425423}"/>
    <cellStyle name="20% - Énfasis5 2 9 2 4" xfId="36829" xr:uid="{7B3D4955-8673-4C1E-AF79-907735673788}"/>
    <cellStyle name="20% - Énfasis5 2 9 3" xfId="9806" xr:uid="{DF80EF67-A4D0-4832-98B4-A83790557876}"/>
    <cellStyle name="20% - Énfasis5 2 9 3 2" xfId="25248" xr:uid="{6C7C378F-7881-4F5B-8C15-CB98AFFD5D49}"/>
    <cellStyle name="20% - Énfasis5 2 9 3 2 2" xfId="56132" xr:uid="{26133239-5C97-4D03-97F2-4B5071FC5DA5}"/>
    <cellStyle name="20% - Énfasis5 2 9 3 3" xfId="40690" xr:uid="{6F7E77D3-5F43-428F-8126-5F583B641433}"/>
    <cellStyle name="20% - Énfasis5 2 9 4" xfId="17527" xr:uid="{486457D3-A36E-45B7-865A-5D67B73FD20A}"/>
    <cellStyle name="20% - Énfasis5 2 9 4 2" xfId="48411" xr:uid="{38566584-19D1-436D-B92D-DE18C89F0FA6}"/>
    <cellStyle name="20% - Énfasis5 2 9 5" xfId="32969" xr:uid="{84F23010-A197-45FE-A8B1-B526A61670AF}"/>
    <cellStyle name="20% - Énfasis5 3" xfId="61983" xr:uid="{E2882AE1-401A-4930-8A1A-8EB893BE64CA}"/>
    <cellStyle name="20% - Énfasis6" xfId="39" builtinId="50" customBuiltin="1"/>
    <cellStyle name="20% - Énfasis6 2" xfId="82" xr:uid="{B78F19D9-0CA5-4526-B2CA-7BF4D919D9DC}"/>
    <cellStyle name="20% - Énfasis6 2 10" xfId="4021" xr:uid="{2678E10D-517C-44D8-A680-FD5643334575}"/>
    <cellStyle name="20% - Énfasis6 2 10 2" xfId="11742" xr:uid="{5BEBA501-07A1-40B3-912F-CD3D0B405A0A}"/>
    <cellStyle name="20% - Énfasis6 2 10 2 2" xfId="27184" xr:uid="{123C7FB7-7097-4899-8D7D-F03B75AA1480}"/>
    <cellStyle name="20% - Énfasis6 2 10 2 2 2" xfId="58068" xr:uid="{A461B9A1-9F8F-4539-A98A-5BB42B219F9D}"/>
    <cellStyle name="20% - Énfasis6 2 10 2 3" xfId="42626" xr:uid="{43CEE42B-299A-43B8-955A-A92895F39A80}"/>
    <cellStyle name="20% - Énfasis6 2 10 3" xfId="19463" xr:uid="{218137C3-36E3-449A-8929-E6D0731C0DF1}"/>
    <cellStyle name="20% - Énfasis6 2 10 3 2" xfId="50347" xr:uid="{EE1D2CCF-E416-4C79-B9D0-993C16C27A0C}"/>
    <cellStyle name="20% - Énfasis6 2 10 4" xfId="34905" xr:uid="{AC4075B4-5202-47D0-AE48-E20F1FD9CE42}"/>
    <cellStyle name="20% - Énfasis6 2 11" xfId="7882" xr:uid="{9768A7AA-9198-47A0-B4FF-2A50243F1242}"/>
    <cellStyle name="20% - Énfasis6 2 11 2" xfId="23324" xr:uid="{73DD371C-43F3-4FBA-BC7E-C19B4E917261}"/>
    <cellStyle name="20% - Énfasis6 2 11 2 2" xfId="54208" xr:uid="{10E44FD0-EF45-494F-9E85-685DA576F3AF}"/>
    <cellStyle name="20% - Énfasis6 2 11 3" xfId="38766" xr:uid="{6593421B-8DA0-44FC-85BA-EB7EF4013A84}"/>
    <cellStyle name="20% - Énfasis6 2 12" xfId="15603" xr:uid="{023BEEBE-9941-4B0E-8DA9-F465E0064F2A}"/>
    <cellStyle name="20% - Énfasis6 2 12 2" xfId="46487" xr:uid="{73C1CB8A-AA70-44D6-880E-4CB3E5813453}"/>
    <cellStyle name="20% - Énfasis6 2 13" xfId="31045" xr:uid="{48C64B33-5486-4B32-B46E-0A1635F3E5E7}"/>
    <cellStyle name="20% - Énfasis6 2 14" xfId="61907" xr:uid="{A08833EF-B0AA-4193-B326-A13F17EA9C0C}"/>
    <cellStyle name="20% - Énfasis6 2 2" xfId="83" xr:uid="{FB7C9FA5-C604-44DA-A54E-694C5DFFF221}"/>
    <cellStyle name="20% - Énfasis6 2 2 10" xfId="7883" xr:uid="{7E89F417-C0D7-433A-9F26-6B4E47A7628C}"/>
    <cellStyle name="20% - Énfasis6 2 2 10 2" xfId="23325" xr:uid="{1C4462D5-0F9D-43F1-BB85-E17DED34FD3E}"/>
    <cellStyle name="20% - Énfasis6 2 2 10 2 2" xfId="54209" xr:uid="{DFC09F10-9A03-4582-8736-503B374C39C3}"/>
    <cellStyle name="20% - Énfasis6 2 2 10 3" xfId="38767" xr:uid="{7E87E74D-E0A2-41D7-AC47-2B32CF3F1F7D}"/>
    <cellStyle name="20% - Énfasis6 2 2 11" xfId="15604" xr:uid="{AA0B44B5-25DC-43A5-9E82-B05AAF8C6A94}"/>
    <cellStyle name="20% - Énfasis6 2 2 11 2" xfId="46488" xr:uid="{7F4A8536-97FA-444D-B54D-72AA107F6FF2}"/>
    <cellStyle name="20% - Énfasis6 2 2 12" xfId="31046" xr:uid="{51D4FFE2-66EF-44AF-AA51-D5DA78794E2B}"/>
    <cellStyle name="20% - Énfasis6 2 2 2" xfId="84" xr:uid="{6948B82B-35E5-46FC-BE4F-9E8981FA97DD}"/>
    <cellStyle name="20% - Énfasis6 2 2 2 10" xfId="31047" xr:uid="{1A7D1574-B78D-4634-808C-38296FD7CFA0}"/>
    <cellStyle name="20% - Énfasis6 2 2 2 2" xfId="314" xr:uid="{EAC144CE-023A-4302-A709-1225A6ED0ED6}"/>
    <cellStyle name="20% - Énfasis6 2 2 2 2 2" xfId="557" xr:uid="{70304470-E32B-464F-8D19-7BBA5135C82F}"/>
    <cellStyle name="20% - Énfasis6 2 2 2 2 2 2" xfId="1040" xr:uid="{381A17D0-1F6B-4664-8038-BB43FA6C8733}"/>
    <cellStyle name="20% - Énfasis6 2 2 2 2 2 2 2" xfId="2005" xr:uid="{87231A72-911B-4757-8D06-FC7A98DB7CEC}"/>
    <cellStyle name="20% - Énfasis6 2 2 2 2 2 2 2 2" xfId="3935" xr:uid="{AE324666-5996-4C0A-910C-7C5D69FDB836}"/>
    <cellStyle name="20% - Énfasis6 2 2 2 2 2 2 2 2 2" xfId="7795" xr:uid="{07D3FD78-0F90-41A3-B5C4-39A0778013F6}"/>
    <cellStyle name="20% - Énfasis6 2 2 2 2 2 2 2 2 2 2" xfId="15516" xr:uid="{2216244E-A5C7-4D01-9B19-8321FF833A27}"/>
    <cellStyle name="20% - Énfasis6 2 2 2 2 2 2 2 2 2 2 2" xfId="30958" xr:uid="{6DC9F755-CD37-4AE0-9602-5BFB0131A675}"/>
    <cellStyle name="20% - Énfasis6 2 2 2 2 2 2 2 2 2 2 2 2" xfId="61842" xr:uid="{40213A1F-8B13-41C4-ACC0-370B77ED2353}"/>
    <cellStyle name="20% - Énfasis6 2 2 2 2 2 2 2 2 2 2 3" xfId="46400" xr:uid="{032FC532-3D12-4429-B19A-F439B7DCBB98}"/>
    <cellStyle name="20% - Énfasis6 2 2 2 2 2 2 2 2 2 3" xfId="23237" xr:uid="{E3A7C9EB-D21D-4901-81A8-3656A5B72436}"/>
    <cellStyle name="20% - Énfasis6 2 2 2 2 2 2 2 2 2 3 2" xfId="54121" xr:uid="{4D58FE5F-AC0E-4706-AA3A-4A4DD1B674BF}"/>
    <cellStyle name="20% - Énfasis6 2 2 2 2 2 2 2 2 2 4" xfId="38679" xr:uid="{2F3E8A77-925D-40A6-8ABC-991758A47552}"/>
    <cellStyle name="20% - Énfasis6 2 2 2 2 2 2 2 2 3" xfId="11656" xr:uid="{9236CE41-66D3-4FCD-9F88-A5A85745F84B}"/>
    <cellStyle name="20% - Énfasis6 2 2 2 2 2 2 2 2 3 2" xfId="27098" xr:uid="{692E3786-241E-4288-8D56-613FF140CC63}"/>
    <cellStyle name="20% - Énfasis6 2 2 2 2 2 2 2 2 3 2 2" xfId="57982" xr:uid="{8BB5A9A0-E0C9-4105-BD7B-D08BF57364CD}"/>
    <cellStyle name="20% - Énfasis6 2 2 2 2 2 2 2 2 3 3" xfId="42540" xr:uid="{8AEC6A96-76A9-459C-9B1D-68AB6B1CAC68}"/>
    <cellStyle name="20% - Énfasis6 2 2 2 2 2 2 2 2 4" xfId="19377" xr:uid="{F3AF2AE2-C28A-4D44-BC69-204DB49B2DD3}"/>
    <cellStyle name="20% - Énfasis6 2 2 2 2 2 2 2 2 4 2" xfId="50261" xr:uid="{FEA95220-1478-4A9B-95F8-2ACC8F84BE72}"/>
    <cellStyle name="20% - Énfasis6 2 2 2 2 2 2 2 2 5" xfId="34819" xr:uid="{AA79147A-5ECF-4AF6-92D6-80E1C8E4C129}"/>
    <cellStyle name="20% - Énfasis6 2 2 2 2 2 2 2 3" xfId="5865" xr:uid="{13292F15-2852-4BA7-A968-AC6DEED7D322}"/>
    <cellStyle name="20% - Énfasis6 2 2 2 2 2 2 2 3 2" xfId="13586" xr:uid="{C83A4A4B-9EAF-44EA-B775-FE2D142720F0}"/>
    <cellStyle name="20% - Énfasis6 2 2 2 2 2 2 2 3 2 2" xfId="29028" xr:uid="{72673E8F-A146-4328-A040-D454D526F2DE}"/>
    <cellStyle name="20% - Énfasis6 2 2 2 2 2 2 2 3 2 2 2" xfId="59912" xr:uid="{1FADA1EE-051B-4919-906C-715AF2705624}"/>
    <cellStyle name="20% - Énfasis6 2 2 2 2 2 2 2 3 2 3" xfId="44470" xr:uid="{DD212ADE-C065-4B6A-8EDA-7F41B485BC6C}"/>
    <cellStyle name="20% - Énfasis6 2 2 2 2 2 2 2 3 3" xfId="21307" xr:uid="{DA857C04-70B7-45CE-A547-017EEC2BE470}"/>
    <cellStyle name="20% - Énfasis6 2 2 2 2 2 2 2 3 3 2" xfId="52191" xr:uid="{426DE586-D779-4515-9CBC-8EA17E309F34}"/>
    <cellStyle name="20% - Énfasis6 2 2 2 2 2 2 2 3 4" xfId="36749" xr:uid="{461936F6-944C-41D3-8EA8-6393ADF2084C}"/>
    <cellStyle name="20% - Énfasis6 2 2 2 2 2 2 2 4" xfId="9726" xr:uid="{16B824E2-A859-4854-ACA3-92AEC1BF1200}"/>
    <cellStyle name="20% - Énfasis6 2 2 2 2 2 2 2 4 2" xfId="25168" xr:uid="{F4D8CA0B-4395-4724-9289-C6EB4DB928D0}"/>
    <cellStyle name="20% - Énfasis6 2 2 2 2 2 2 2 4 2 2" xfId="56052" xr:uid="{918C5CE0-5C8C-4BF5-8BD8-304A4A70080B}"/>
    <cellStyle name="20% - Énfasis6 2 2 2 2 2 2 2 4 3" xfId="40610" xr:uid="{45F183DB-16E3-45E3-A01E-8DA3B92BD993}"/>
    <cellStyle name="20% - Énfasis6 2 2 2 2 2 2 2 5" xfId="17447" xr:uid="{5D01750E-D54E-43B6-B026-3D4E29A749BC}"/>
    <cellStyle name="20% - Énfasis6 2 2 2 2 2 2 2 5 2" xfId="48331" xr:uid="{9C92F854-32DA-446F-9616-B5710475DB24}"/>
    <cellStyle name="20% - Énfasis6 2 2 2 2 2 2 2 6" xfId="32889" xr:uid="{F13F01C3-1614-4BE9-B2E8-B4496D0A845E}"/>
    <cellStyle name="20% - Énfasis6 2 2 2 2 2 2 3" xfId="2970" xr:uid="{A59CCA57-54F9-4838-8B22-B090BAEF6719}"/>
    <cellStyle name="20% - Énfasis6 2 2 2 2 2 2 3 2" xfId="6830" xr:uid="{A0921608-78CA-4280-90F4-473812FB31E2}"/>
    <cellStyle name="20% - Énfasis6 2 2 2 2 2 2 3 2 2" xfId="14551" xr:uid="{30EE4550-4BCE-4660-AD53-F8CAF85F4272}"/>
    <cellStyle name="20% - Énfasis6 2 2 2 2 2 2 3 2 2 2" xfId="29993" xr:uid="{087AFDE3-CAA5-48FC-B84D-DA5DDD6929AD}"/>
    <cellStyle name="20% - Énfasis6 2 2 2 2 2 2 3 2 2 2 2" xfId="60877" xr:uid="{34F50889-6AA8-463B-BE01-A1B57F2B6FC2}"/>
    <cellStyle name="20% - Énfasis6 2 2 2 2 2 2 3 2 2 3" xfId="45435" xr:uid="{0BF6183C-FF92-4241-A9F3-CCA3F0DBC8C5}"/>
    <cellStyle name="20% - Énfasis6 2 2 2 2 2 2 3 2 3" xfId="22272" xr:uid="{48178A41-27C7-499C-9F1C-5D836BD1CC25}"/>
    <cellStyle name="20% - Énfasis6 2 2 2 2 2 2 3 2 3 2" xfId="53156" xr:uid="{D75FBB5E-2CE0-45F3-8C44-6895AD7773F8}"/>
    <cellStyle name="20% - Énfasis6 2 2 2 2 2 2 3 2 4" xfId="37714" xr:uid="{1F07C308-25E0-4445-8294-DB684BB2A451}"/>
    <cellStyle name="20% - Énfasis6 2 2 2 2 2 2 3 3" xfId="10691" xr:uid="{73A4D27B-16E1-422A-8C08-26248EC77EC0}"/>
    <cellStyle name="20% - Énfasis6 2 2 2 2 2 2 3 3 2" xfId="26133" xr:uid="{B46C004B-F37F-4C27-A8A8-E6F34205B51B}"/>
    <cellStyle name="20% - Énfasis6 2 2 2 2 2 2 3 3 2 2" xfId="57017" xr:uid="{59F90954-35B1-45C3-81E7-6C3C71921788}"/>
    <cellStyle name="20% - Énfasis6 2 2 2 2 2 2 3 3 3" xfId="41575" xr:uid="{3EE74220-256B-4BFA-AB40-5455898821F8}"/>
    <cellStyle name="20% - Énfasis6 2 2 2 2 2 2 3 4" xfId="18412" xr:uid="{B7C1622D-D732-420F-B291-32E752BAA796}"/>
    <cellStyle name="20% - Énfasis6 2 2 2 2 2 2 3 4 2" xfId="49296" xr:uid="{B7EE239F-3BC7-4FBA-A309-55261358A859}"/>
    <cellStyle name="20% - Énfasis6 2 2 2 2 2 2 3 5" xfId="33854" xr:uid="{2D5E8020-EE36-4971-9F2D-BEF548844B37}"/>
    <cellStyle name="20% - Énfasis6 2 2 2 2 2 2 4" xfId="4900" xr:uid="{C4785AFB-420D-46F7-A90C-EB1C8CADEAC6}"/>
    <cellStyle name="20% - Énfasis6 2 2 2 2 2 2 4 2" xfId="12621" xr:uid="{0699A080-590A-4D99-9CBF-AD46FF0FE844}"/>
    <cellStyle name="20% - Énfasis6 2 2 2 2 2 2 4 2 2" xfId="28063" xr:uid="{7A3BD322-0ACF-4D39-A8FD-7BB93B719FFB}"/>
    <cellStyle name="20% - Énfasis6 2 2 2 2 2 2 4 2 2 2" xfId="58947" xr:uid="{B81CB50F-75C6-4D29-B770-E95A9AC4D510}"/>
    <cellStyle name="20% - Énfasis6 2 2 2 2 2 2 4 2 3" xfId="43505" xr:uid="{B842CAFD-B3CE-4B96-8D0B-32B1912F35C6}"/>
    <cellStyle name="20% - Énfasis6 2 2 2 2 2 2 4 3" xfId="20342" xr:uid="{6396746C-C3CC-4953-B17E-53B34A0F71A5}"/>
    <cellStyle name="20% - Énfasis6 2 2 2 2 2 2 4 3 2" xfId="51226" xr:uid="{4D8A2929-8AAE-4201-9D3B-998B3E79612D}"/>
    <cellStyle name="20% - Énfasis6 2 2 2 2 2 2 4 4" xfId="35784" xr:uid="{FC0536CA-CF3C-4C97-92BF-DF9790263FFD}"/>
    <cellStyle name="20% - Énfasis6 2 2 2 2 2 2 5" xfId="8761" xr:uid="{988CF91F-8AC2-4A42-9650-38DB524121D7}"/>
    <cellStyle name="20% - Énfasis6 2 2 2 2 2 2 5 2" xfId="24203" xr:uid="{0D192F15-5CD8-4322-A149-3D07364E1840}"/>
    <cellStyle name="20% - Énfasis6 2 2 2 2 2 2 5 2 2" xfId="55087" xr:uid="{0E46F14F-FD99-443D-BF85-9A6EA5DF01D3}"/>
    <cellStyle name="20% - Énfasis6 2 2 2 2 2 2 5 3" xfId="39645" xr:uid="{96A4B68B-4669-415B-9E22-062176084DEC}"/>
    <cellStyle name="20% - Énfasis6 2 2 2 2 2 2 6" xfId="16482" xr:uid="{9BD77A94-82E6-4FC6-A6C8-6112C40F90E4}"/>
    <cellStyle name="20% - Énfasis6 2 2 2 2 2 2 6 2" xfId="47366" xr:uid="{2264878E-16AE-40F9-A9E4-7E0A8D811093}"/>
    <cellStyle name="20% - Énfasis6 2 2 2 2 2 2 7" xfId="31924" xr:uid="{472F5D2D-50F9-4055-895C-E949C992BFC8}"/>
    <cellStyle name="20% - Énfasis6 2 2 2 2 2 3" xfId="1522" xr:uid="{5B195771-8CA3-47B9-91D3-74589AB688E1}"/>
    <cellStyle name="20% - Énfasis6 2 2 2 2 2 3 2" xfId="3452" xr:uid="{C9336894-C35B-4D3A-BD92-35D3C554AB68}"/>
    <cellStyle name="20% - Énfasis6 2 2 2 2 2 3 2 2" xfId="7312" xr:uid="{FDF3261A-0566-4AA2-8A6C-182E7E795E9C}"/>
    <cellStyle name="20% - Énfasis6 2 2 2 2 2 3 2 2 2" xfId="15033" xr:uid="{7B2B4FB5-4FF2-4566-B29C-0D170F27839F}"/>
    <cellStyle name="20% - Énfasis6 2 2 2 2 2 3 2 2 2 2" xfId="30475" xr:uid="{168CC3CA-C6D9-43C7-89EB-9C2B54144612}"/>
    <cellStyle name="20% - Énfasis6 2 2 2 2 2 3 2 2 2 2 2" xfId="61359" xr:uid="{27BFD7DB-B42A-433C-9A24-B716613EAAC6}"/>
    <cellStyle name="20% - Énfasis6 2 2 2 2 2 3 2 2 2 3" xfId="45917" xr:uid="{E778C4A2-C22F-49C4-AAAE-7DBCD1688E62}"/>
    <cellStyle name="20% - Énfasis6 2 2 2 2 2 3 2 2 3" xfId="22754" xr:uid="{25A275BF-97E4-400B-B55E-D934CE1A00CD}"/>
    <cellStyle name="20% - Énfasis6 2 2 2 2 2 3 2 2 3 2" xfId="53638" xr:uid="{ACE83B9C-EE58-4674-8C80-C365E5BFD02D}"/>
    <cellStyle name="20% - Énfasis6 2 2 2 2 2 3 2 2 4" xfId="38196" xr:uid="{A8097E43-9864-49CF-B833-3F3A37D29EFE}"/>
    <cellStyle name="20% - Énfasis6 2 2 2 2 2 3 2 3" xfId="11173" xr:uid="{45D39D02-DDCD-4F2E-9DFF-22BBBE777ECA}"/>
    <cellStyle name="20% - Énfasis6 2 2 2 2 2 3 2 3 2" xfId="26615" xr:uid="{C8651F27-7ABE-4981-B3C0-7980F24B7D17}"/>
    <cellStyle name="20% - Énfasis6 2 2 2 2 2 3 2 3 2 2" xfId="57499" xr:uid="{26BBEC0F-F85D-4EB7-AE05-F51F0FDEA956}"/>
    <cellStyle name="20% - Énfasis6 2 2 2 2 2 3 2 3 3" xfId="42057" xr:uid="{F32388D8-5409-4189-9B7C-4204847DD47F}"/>
    <cellStyle name="20% - Énfasis6 2 2 2 2 2 3 2 4" xfId="18894" xr:uid="{C56AC47C-4653-49B6-B15A-BA2461260E16}"/>
    <cellStyle name="20% - Énfasis6 2 2 2 2 2 3 2 4 2" xfId="49778" xr:uid="{13D234B3-E965-4AFA-A60E-B7A1249C7F5A}"/>
    <cellStyle name="20% - Énfasis6 2 2 2 2 2 3 2 5" xfId="34336" xr:uid="{16865024-9563-4E10-9441-01E80472D967}"/>
    <cellStyle name="20% - Énfasis6 2 2 2 2 2 3 3" xfId="5382" xr:uid="{A8F2EBE8-A206-4E84-9CB5-9943393FD3CD}"/>
    <cellStyle name="20% - Énfasis6 2 2 2 2 2 3 3 2" xfId="13103" xr:uid="{6223A431-0BA3-4DAE-BAE2-E56AC215E120}"/>
    <cellStyle name="20% - Énfasis6 2 2 2 2 2 3 3 2 2" xfId="28545" xr:uid="{D757AE7F-87D1-4A38-A9C9-258AAFD59A67}"/>
    <cellStyle name="20% - Énfasis6 2 2 2 2 2 3 3 2 2 2" xfId="59429" xr:uid="{D1FE5776-1929-448C-AB83-33E249C30A9B}"/>
    <cellStyle name="20% - Énfasis6 2 2 2 2 2 3 3 2 3" xfId="43987" xr:uid="{BA8699D1-F6C8-47C5-A6A0-6150DB605986}"/>
    <cellStyle name="20% - Énfasis6 2 2 2 2 2 3 3 3" xfId="20824" xr:uid="{149E474E-3B89-45C1-AB5A-CFF0A5939E68}"/>
    <cellStyle name="20% - Énfasis6 2 2 2 2 2 3 3 3 2" xfId="51708" xr:uid="{D4A5B5B3-5A00-4096-9F30-B5CEF4A74612}"/>
    <cellStyle name="20% - Énfasis6 2 2 2 2 2 3 3 4" xfId="36266" xr:uid="{413C71CE-BB44-44E8-B890-BBA5B2B73489}"/>
    <cellStyle name="20% - Énfasis6 2 2 2 2 2 3 4" xfId="9243" xr:uid="{67DC87BC-8171-4C87-9FDD-AB2D2DF26BAA}"/>
    <cellStyle name="20% - Énfasis6 2 2 2 2 2 3 4 2" xfId="24685" xr:uid="{10A167C2-5E44-41E8-A819-2C2115844124}"/>
    <cellStyle name="20% - Énfasis6 2 2 2 2 2 3 4 2 2" xfId="55569" xr:uid="{BB2AC800-0833-448B-9691-7B7662B6B022}"/>
    <cellStyle name="20% - Énfasis6 2 2 2 2 2 3 4 3" xfId="40127" xr:uid="{C1BEEB22-1018-438F-B1D8-99EE80F1B17E}"/>
    <cellStyle name="20% - Énfasis6 2 2 2 2 2 3 5" xfId="16964" xr:uid="{C2AC169B-FA78-4D1D-A57A-8A8B4DB389EE}"/>
    <cellStyle name="20% - Énfasis6 2 2 2 2 2 3 5 2" xfId="47848" xr:uid="{A0958A58-3917-4639-9F2E-4B194324AF1E}"/>
    <cellStyle name="20% - Énfasis6 2 2 2 2 2 3 6" xfId="32406" xr:uid="{B8C2CDE7-7552-45C4-AA44-03E3D18D77DE}"/>
    <cellStyle name="20% - Énfasis6 2 2 2 2 2 4" xfId="2487" xr:uid="{3481D169-67D9-47A1-9395-1C6CD0AFA5F0}"/>
    <cellStyle name="20% - Énfasis6 2 2 2 2 2 4 2" xfId="6347" xr:uid="{ED2E8A82-9661-48E7-960C-B47C8A0E307D}"/>
    <cellStyle name="20% - Énfasis6 2 2 2 2 2 4 2 2" xfId="14068" xr:uid="{C8FD5974-4161-4DBB-808D-1B0797D33E58}"/>
    <cellStyle name="20% - Énfasis6 2 2 2 2 2 4 2 2 2" xfId="29510" xr:uid="{66A52E81-E097-4AAD-A62A-E72CEE542703}"/>
    <cellStyle name="20% - Énfasis6 2 2 2 2 2 4 2 2 2 2" xfId="60394" xr:uid="{95059CD9-6C9D-4BDA-825D-C329B0D6327A}"/>
    <cellStyle name="20% - Énfasis6 2 2 2 2 2 4 2 2 3" xfId="44952" xr:uid="{59B33E3F-9FBC-4457-A54F-3A9D84BD20AA}"/>
    <cellStyle name="20% - Énfasis6 2 2 2 2 2 4 2 3" xfId="21789" xr:uid="{57BB5F92-B511-421C-977B-B5FEC5E973C9}"/>
    <cellStyle name="20% - Énfasis6 2 2 2 2 2 4 2 3 2" xfId="52673" xr:uid="{15091FE6-6E11-45D2-9F4B-1858EB3BD87C}"/>
    <cellStyle name="20% - Énfasis6 2 2 2 2 2 4 2 4" xfId="37231" xr:uid="{008C9AAD-133E-40B6-B024-6763CB1BBE32}"/>
    <cellStyle name="20% - Énfasis6 2 2 2 2 2 4 3" xfId="10208" xr:uid="{4916EAEA-D5E0-4A53-B00F-763342354FDC}"/>
    <cellStyle name="20% - Énfasis6 2 2 2 2 2 4 3 2" xfId="25650" xr:uid="{0BC362F6-547F-4FE6-B7C9-A3B6A461B2D3}"/>
    <cellStyle name="20% - Énfasis6 2 2 2 2 2 4 3 2 2" xfId="56534" xr:uid="{311A5167-1330-486E-B597-1075F19C0088}"/>
    <cellStyle name="20% - Énfasis6 2 2 2 2 2 4 3 3" xfId="41092" xr:uid="{0A9D460E-2AC6-43C1-B531-3BC3237ED25F}"/>
    <cellStyle name="20% - Énfasis6 2 2 2 2 2 4 4" xfId="17929" xr:uid="{7E9AC33E-D72C-49E0-B528-500EDE96A880}"/>
    <cellStyle name="20% - Énfasis6 2 2 2 2 2 4 4 2" xfId="48813" xr:uid="{A4F527D9-5077-479F-B9F6-AAE5C4C37FD7}"/>
    <cellStyle name="20% - Énfasis6 2 2 2 2 2 4 5" xfId="33371" xr:uid="{0E3919D3-6C4C-47FC-9D66-CD78A5A74521}"/>
    <cellStyle name="20% - Énfasis6 2 2 2 2 2 5" xfId="4417" xr:uid="{E84C0636-0D41-4E61-AEC3-FB5E5B46BB4A}"/>
    <cellStyle name="20% - Énfasis6 2 2 2 2 2 5 2" xfId="12138" xr:uid="{BA72E4B0-E216-4B56-B737-B705D49C96DC}"/>
    <cellStyle name="20% - Énfasis6 2 2 2 2 2 5 2 2" xfId="27580" xr:uid="{B308EA97-7B20-49B3-B315-6B23260DCCFF}"/>
    <cellStyle name="20% - Énfasis6 2 2 2 2 2 5 2 2 2" xfId="58464" xr:uid="{17CCF3DE-9E7E-4CC6-BC13-0C77B885BB45}"/>
    <cellStyle name="20% - Énfasis6 2 2 2 2 2 5 2 3" xfId="43022" xr:uid="{A86A8891-7882-4523-A3F2-536068BE93E2}"/>
    <cellStyle name="20% - Énfasis6 2 2 2 2 2 5 3" xfId="19859" xr:uid="{B87C3CCF-EDB2-414C-A51A-865ABCA7FD93}"/>
    <cellStyle name="20% - Énfasis6 2 2 2 2 2 5 3 2" xfId="50743" xr:uid="{DDAB0C69-AB9D-40E6-8987-95C121D27BFE}"/>
    <cellStyle name="20% - Énfasis6 2 2 2 2 2 5 4" xfId="35301" xr:uid="{7754E9B7-5414-4BCA-BFF7-3F1F40E3A3D5}"/>
    <cellStyle name="20% - Énfasis6 2 2 2 2 2 6" xfId="8278" xr:uid="{5E6C24CA-9090-41D6-8044-1E4EF434C18C}"/>
    <cellStyle name="20% - Énfasis6 2 2 2 2 2 6 2" xfId="23720" xr:uid="{AFD41FD3-0932-4F50-9D43-0B8C23CCEE70}"/>
    <cellStyle name="20% - Énfasis6 2 2 2 2 2 6 2 2" xfId="54604" xr:uid="{E50B466C-E1D6-4259-A561-4291D2482CA3}"/>
    <cellStyle name="20% - Énfasis6 2 2 2 2 2 6 3" xfId="39162" xr:uid="{97F55616-FD32-4B4C-9F6B-15A549F5088E}"/>
    <cellStyle name="20% - Énfasis6 2 2 2 2 2 7" xfId="15999" xr:uid="{1D9EEB79-B845-450F-88B1-4763F13BAC8D}"/>
    <cellStyle name="20% - Énfasis6 2 2 2 2 2 7 2" xfId="46883" xr:uid="{ED01E45C-7297-44E6-952D-A322319E7A07}"/>
    <cellStyle name="20% - Énfasis6 2 2 2 2 2 8" xfId="31441" xr:uid="{0120EB32-1F8A-46E7-8A96-55BA310DAB6E}"/>
    <cellStyle name="20% - Énfasis6 2 2 2 2 3" xfId="799" xr:uid="{F61AAE84-CD43-4468-A48B-A17D349DCAB8}"/>
    <cellStyle name="20% - Énfasis6 2 2 2 2 3 2" xfId="1764" xr:uid="{7B82B26F-0D54-4E06-8336-1F7184C6CB99}"/>
    <cellStyle name="20% - Énfasis6 2 2 2 2 3 2 2" xfId="3694" xr:uid="{A5A16DE7-86C7-444F-AAA9-4106EB9C80AA}"/>
    <cellStyle name="20% - Énfasis6 2 2 2 2 3 2 2 2" xfId="7554" xr:uid="{9855BCD3-46CC-4EB0-8376-86300B8AFECF}"/>
    <cellStyle name="20% - Énfasis6 2 2 2 2 3 2 2 2 2" xfId="15275" xr:uid="{3534F04D-CBA8-4F59-9A68-3EDCE0684CAB}"/>
    <cellStyle name="20% - Énfasis6 2 2 2 2 3 2 2 2 2 2" xfId="30717" xr:uid="{828CFA06-C049-4B45-9CAD-42465ED9E0C5}"/>
    <cellStyle name="20% - Énfasis6 2 2 2 2 3 2 2 2 2 2 2" xfId="61601" xr:uid="{8ABF2820-8E95-4A56-8E44-0752C9B1AECA}"/>
    <cellStyle name="20% - Énfasis6 2 2 2 2 3 2 2 2 2 3" xfId="46159" xr:uid="{D0A3B8F4-CA15-47C5-992E-1B11638B9660}"/>
    <cellStyle name="20% - Énfasis6 2 2 2 2 3 2 2 2 3" xfId="22996" xr:uid="{2D625610-AB5F-45D4-BE09-0C1C6F6FEC51}"/>
    <cellStyle name="20% - Énfasis6 2 2 2 2 3 2 2 2 3 2" xfId="53880" xr:uid="{516E2042-45B3-403C-BED6-B2EB3E24CF10}"/>
    <cellStyle name="20% - Énfasis6 2 2 2 2 3 2 2 2 4" xfId="38438" xr:uid="{770673F9-F198-460E-B49C-61D082A55F09}"/>
    <cellStyle name="20% - Énfasis6 2 2 2 2 3 2 2 3" xfId="11415" xr:uid="{5D389AEC-B611-4DEF-966B-D39F8F952B0E}"/>
    <cellStyle name="20% - Énfasis6 2 2 2 2 3 2 2 3 2" xfId="26857" xr:uid="{29A5D2CC-235D-4FF1-BC81-A546CFFA6985}"/>
    <cellStyle name="20% - Énfasis6 2 2 2 2 3 2 2 3 2 2" xfId="57741" xr:uid="{63AB45F4-8F19-4D53-AD1F-B6A95839A6FC}"/>
    <cellStyle name="20% - Énfasis6 2 2 2 2 3 2 2 3 3" xfId="42299" xr:uid="{3F1E92A9-B93A-4EFC-81DA-D0F0EDD19855}"/>
    <cellStyle name="20% - Énfasis6 2 2 2 2 3 2 2 4" xfId="19136" xr:uid="{449BD3A6-5A20-4838-BE8B-C6888CB0E576}"/>
    <cellStyle name="20% - Énfasis6 2 2 2 2 3 2 2 4 2" xfId="50020" xr:uid="{85E5EA14-95FD-489F-8E45-8559D2137825}"/>
    <cellStyle name="20% - Énfasis6 2 2 2 2 3 2 2 5" xfId="34578" xr:uid="{CA9A0847-D89F-40BC-B490-6106A0AE774C}"/>
    <cellStyle name="20% - Énfasis6 2 2 2 2 3 2 3" xfId="5624" xr:uid="{33ECC70E-E8A4-4A09-8417-C1995E673297}"/>
    <cellStyle name="20% - Énfasis6 2 2 2 2 3 2 3 2" xfId="13345" xr:uid="{7DE47F04-3634-4165-8C0D-EA08F39F6C15}"/>
    <cellStyle name="20% - Énfasis6 2 2 2 2 3 2 3 2 2" xfId="28787" xr:uid="{5612E9F4-C91A-459A-8093-B5F05EF5CA70}"/>
    <cellStyle name="20% - Énfasis6 2 2 2 2 3 2 3 2 2 2" xfId="59671" xr:uid="{B27B09E0-9F41-4D67-B01C-16A788563867}"/>
    <cellStyle name="20% - Énfasis6 2 2 2 2 3 2 3 2 3" xfId="44229" xr:uid="{D2E465FD-C627-4D20-B039-438EDAC35D81}"/>
    <cellStyle name="20% - Énfasis6 2 2 2 2 3 2 3 3" xfId="21066" xr:uid="{442ACC6A-D34D-484E-A9C1-505A5F06AB1B}"/>
    <cellStyle name="20% - Énfasis6 2 2 2 2 3 2 3 3 2" xfId="51950" xr:uid="{8E844924-2B66-4560-B93D-BC55030114F1}"/>
    <cellStyle name="20% - Énfasis6 2 2 2 2 3 2 3 4" xfId="36508" xr:uid="{CD35CCCE-7D68-409C-8DBA-FF774B267ECF}"/>
    <cellStyle name="20% - Énfasis6 2 2 2 2 3 2 4" xfId="9485" xr:uid="{78420125-1D28-4517-90A6-7D69BF144BF9}"/>
    <cellStyle name="20% - Énfasis6 2 2 2 2 3 2 4 2" xfId="24927" xr:uid="{335CCF3C-FAB8-4AA4-94BA-1364856DA2D7}"/>
    <cellStyle name="20% - Énfasis6 2 2 2 2 3 2 4 2 2" xfId="55811" xr:uid="{1083D9B0-7A78-49CD-8C99-4FFCA39F1098}"/>
    <cellStyle name="20% - Énfasis6 2 2 2 2 3 2 4 3" xfId="40369" xr:uid="{48977F29-81EA-4434-9967-D9AD7B681E26}"/>
    <cellStyle name="20% - Énfasis6 2 2 2 2 3 2 5" xfId="17206" xr:uid="{F8B4CD53-A9DC-4A4A-ADDF-DCD6FEE4C249}"/>
    <cellStyle name="20% - Énfasis6 2 2 2 2 3 2 5 2" xfId="48090" xr:uid="{EECE6637-6A8A-48AC-8542-44A79876068C}"/>
    <cellStyle name="20% - Énfasis6 2 2 2 2 3 2 6" xfId="32648" xr:uid="{12A586D1-5021-49D5-90BA-9B14BDD39C3E}"/>
    <cellStyle name="20% - Énfasis6 2 2 2 2 3 3" xfId="2729" xr:uid="{F910BBA7-B95C-46B6-8A06-7A0A239EEE5C}"/>
    <cellStyle name="20% - Énfasis6 2 2 2 2 3 3 2" xfId="6589" xr:uid="{9F801246-1EA9-4CC6-BE36-7E926A6BC3D4}"/>
    <cellStyle name="20% - Énfasis6 2 2 2 2 3 3 2 2" xfId="14310" xr:uid="{FCBB1261-1E10-467C-B989-32BCC48FC707}"/>
    <cellStyle name="20% - Énfasis6 2 2 2 2 3 3 2 2 2" xfId="29752" xr:uid="{A2CAC1F0-8238-44C3-9262-B799222C20BD}"/>
    <cellStyle name="20% - Énfasis6 2 2 2 2 3 3 2 2 2 2" xfId="60636" xr:uid="{723B47ED-D811-47D7-A8F5-0B64C73B4300}"/>
    <cellStyle name="20% - Énfasis6 2 2 2 2 3 3 2 2 3" xfId="45194" xr:uid="{DBB94119-7C8F-4FEE-BBAC-5A7F858D4F0A}"/>
    <cellStyle name="20% - Énfasis6 2 2 2 2 3 3 2 3" xfId="22031" xr:uid="{856CCAA4-57DA-4781-A5AA-02C913CB623D}"/>
    <cellStyle name="20% - Énfasis6 2 2 2 2 3 3 2 3 2" xfId="52915" xr:uid="{C5A743BD-89F2-4205-AC19-1955C80F8054}"/>
    <cellStyle name="20% - Énfasis6 2 2 2 2 3 3 2 4" xfId="37473" xr:uid="{76470A83-0CA9-4065-8CC8-1FB1322D6033}"/>
    <cellStyle name="20% - Énfasis6 2 2 2 2 3 3 3" xfId="10450" xr:uid="{9CC88412-B5D4-48C2-97B6-D34378F841A3}"/>
    <cellStyle name="20% - Énfasis6 2 2 2 2 3 3 3 2" xfId="25892" xr:uid="{F9A00E67-A701-44F7-A95B-BC10585464B0}"/>
    <cellStyle name="20% - Énfasis6 2 2 2 2 3 3 3 2 2" xfId="56776" xr:uid="{2C36E8A2-D881-44F9-87FA-47BF27EBA1D8}"/>
    <cellStyle name="20% - Énfasis6 2 2 2 2 3 3 3 3" xfId="41334" xr:uid="{E3489575-9382-432E-9B38-DD6386752A4B}"/>
    <cellStyle name="20% - Énfasis6 2 2 2 2 3 3 4" xfId="18171" xr:uid="{08BE45C3-BDEE-4094-BE84-5265E39847A8}"/>
    <cellStyle name="20% - Énfasis6 2 2 2 2 3 3 4 2" xfId="49055" xr:uid="{9FFD36CC-AC68-4501-8EF1-1D4DBA35347C}"/>
    <cellStyle name="20% - Énfasis6 2 2 2 2 3 3 5" xfId="33613" xr:uid="{1FAA6F01-D862-4AC2-AE8A-CD1E4EE3885A}"/>
    <cellStyle name="20% - Énfasis6 2 2 2 2 3 4" xfId="4659" xr:uid="{0F2CAC75-91B6-4172-A479-3FE9BA9565B2}"/>
    <cellStyle name="20% - Énfasis6 2 2 2 2 3 4 2" xfId="12380" xr:uid="{AAAEF4D6-4FAC-4D76-9A9C-4C8907DBF703}"/>
    <cellStyle name="20% - Énfasis6 2 2 2 2 3 4 2 2" xfId="27822" xr:uid="{C1973199-10C8-4B0F-A1CC-390E4F80C61F}"/>
    <cellStyle name="20% - Énfasis6 2 2 2 2 3 4 2 2 2" xfId="58706" xr:uid="{EDF2A1B4-E6E3-481D-94DB-98E6FB27BF89}"/>
    <cellStyle name="20% - Énfasis6 2 2 2 2 3 4 2 3" xfId="43264" xr:uid="{B33C1211-8983-4E69-BDC8-B0DD8CCB1318}"/>
    <cellStyle name="20% - Énfasis6 2 2 2 2 3 4 3" xfId="20101" xr:uid="{4F8C93DC-B724-4095-B46A-3B03958DE525}"/>
    <cellStyle name="20% - Énfasis6 2 2 2 2 3 4 3 2" xfId="50985" xr:uid="{916AC959-4BE5-4578-986F-5CD5FB8CAEA0}"/>
    <cellStyle name="20% - Énfasis6 2 2 2 2 3 4 4" xfId="35543" xr:uid="{8607BA67-B1DB-44D2-8219-1A5B779D514F}"/>
    <cellStyle name="20% - Énfasis6 2 2 2 2 3 5" xfId="8520" xr:uid="{D4446948-AC03-4698-86A1-DA48AF58BC90}"/>
    <cellStyle name="20% - Énfasis6 2 2 2 2 3 5 2" xfId="23962" xr:uid="{EB77CEB9-40B5-41E9-B080-D691E9DE85C1}"/>
    <cellStyle name="20% - Énfasis6 2 2 2 2 3 5 2 2" xfId="54846" xr:uid="{678E4C94-A784-4717-B792-14152E6B19CD}"/>
    <cellStyle name="20% - Énfasis6 2 2 2 2 3 5 3" xfId="39404" xr:uid="{29AE56FD-33E9-4962-BCA9-9AE2D7C61D9D}"/>
    <cellStyle name="20% - Énfasis6 2 2 2 2 3 6" xfId="16241" xr:uid="{EF56509F-13C6-4AB9-8F0E-F48D0A2EB267}"/>
    <cellStyle name="20% - Énfasis6 2 2 2 2 3 6 2" xfId="47125" xr:uid="{9E58765A-DA1C-48A3-A696-DE4BAFF5ED68}"/>
    <cellStyle name="20% - Énfasis6 2 2 2 2 3 7" xfId="31683" xr:uid="{E50DA3A1-AEA7-49A1-92DA-5D01DD1F64C6}"/>
    <cellStyle name="20% - Énfasis6 2 2 2 2 4" xfId="1281" xr:uid="{277D5E11-F390-43F3-A186-10C9772D01C3}"/>
    <cellStyle name="20% - Énfasis6 2 2 2 2 4 2" xfId="3211" xr:uid="{8C8BFCA7-89E0-4FDF-939F-497925B93DB2}"/>
    <cellStyle name="20% - Énfasis6 2 2 2 2 4 2 2" xfId="7071" xr:uid="{48BFBEC3-50F2-41DE-A3A9-9258D4D65578}"/>
    <cellStyle name="20% - Énfasis6 2 2 2 2 4 2 2 2" xfId="14792" xr:uid="{8A98C003-219B-4B0A-B85D-B57F52ED76D8}"/>
    <cellStyle name="20% - Énfasis6 2 2 2 2 4 2 2 2 2" xfId="30234" xr:uid="{100C9A80-190B-4326-B42C-A44467426038}"/>
    <cellStyle name="20% - Énfasis6 2 2 2 2 4 2 2 2 2 2" xfId="61118" xr:uid="{E2F49BC6-CAE7-4247-9958-89C9B210D04D}"/>
    <cellStyle name="20% - Énfasis6 2 2 2 2 4 2 2 2 3" xfId="45676" xr:uid="{E4AE6635-3E61-4E28-9DA9-40F1B7AAF197}"/>
    <cellStyle name="20% - Énfasis6 2 2 2 2 4 2 2 3" xfId="22513" xr:uid="{AE819479-83EB-4B2F-A359-7AA53C1BFBD3}"/>
    <cellStyle name="20% - Énfasis6 2 2 2 2 4 2 2 3 2" xfId="53397" xr:uid="{554B129F-46B2-471C-A631-F26398F262B8}"/>
    <cellStyle name="20% - Énfasis6 2 2 2 2 4 2 2 4" xfId="37955" xr:uid="{CAFF012D-DBF5-485A-A1D1-EFC7ADD2D11A}"/>
    <cellStyle name="20% - Énfasis6 2 2 2 2 4 2 3" xfId="10932" xr:uid="{FF031742-79C4-4EF1-BD90-AA2E7242E24F}"/>
    <cellStyle name="20% - Énfasis6 2 2 2 2 4 2 3 2" xfId="26374" xr:uid="{EA98955D-F694-48D3-B5A6-5A861A6270DC}"/>
    <cellStyle name="20% - Énfasis6 2 2 2 2 4 2 3 2 2" xfId="57258" xr:uid="{8825CD4B-9913-4AF4-9220-432AF6B7F7D7}"/>
    <cellStyle name="20% - Énfasis6 2 2 2 2 4 2 3 3" xfId="41816" xr:uid="{494DD8BD-B4A0-476C-A11F-6FA48C94BE75}"/>
    <cellStyle name="20% - Énfasis6 2 2 2 2 4 2 4" xfId="18653" xr:uid="{88D5AEC4-77DB-40D3-8B76-9C97CA0328D5}"/>
    <cellStyle name="20% - Énfasis6 2 2 2 2 4 2 4 2" xfId="49537" xr:uid="{88783D6B-D085-49C1-B787-901FFE92C3FD}"/>
    <cellStyle name="20% - Énfasis6 2 2 2 2 4 2 5" xfId="34095" xr:uid="{C8461682-0D50-43DF-8FEB-52704477699F}"/>
    <cellStyle name="20% - Énfasis6 2 2 2 2 4 3" xfId="5141" xr:uid="{B33C5643-CD77-4510-8328-475BD84AFA28}"/>
    <cellStyle name="20% - Énfasis6 2 2 2 2 4 3 2" xfId="12862" xr:uid="{24D1B937-0411-4E4C-ACC3-665D71F1FFAE}"/>
    <cellStyle name="20% - Énfasis6 2 2 2 2 4 3 2 2" xfId="28304" xr:uid="{18145068-1B90-45FC-BB74-D8DEFFD828F4}"/>
    <cellStyle name="20% - Énfasis6 2 2 2 2 4 3 2 2 2" xfId="59188" xr:uid="{F05E849E-1016-4309-AB7C-15A0AA3134DE}"/>
    <cellStyle name="20% - Énfasis6 2 2 2 2 4 3 2 3" xfId="43746" xr:uid="{2D4AF734-CBFF-448F-A4C5-4C6F6BAC0EF1}"/>
    <cellStyle name="20% - Énfasis6 2 2 2 2 4 3 3" xfId="20583" xr:uid="{A4EA25BA-FA2C-4082-9853-E45202C4BED4}"/>
    <cellStyle name="20% - Énfasis6 2 2 2 2 4 3 3 2" xfId="51467" xr:uid="{7CED0855-38F4-4757-AC2F-DA73B8E1CF55}"/>
    <cellStyle name="20% - Énfasis6 2 2 2 2 4 3 4" xfId="36025" xr:uid="{01B9217A-62BB-4722-96DF-174DDA3C2EC1}"/>
    <cellStyle name="20% - Énfasis6 2 2 2 2 4 4" xfId="9002" xr:uid="{C0E0FCF9-640F-4A66-80B5-3CF447354DEB}"/>
    <cellStyle name="20% - Énfasis6 2 2 2 2 4 4 2" xfId="24444" xr:uid="{0D1B1673-BAA4-4AD1-8391-89E037B3BF89}"/>
    <cellStyle name="20% - Énfasis6 2 2 2 2 4 4 2 2" xfId="55328" xr:uid="{0AA36C7D-689C-4E5E-84BB-22353FDFF6EC}"/>
    <cellStyle name="20% - Énfasis6 2 2 2 2 4 4 3" xfId="39886" xr:uid="{ABDBC7C2-23D8-437C-B48E-03E34B500F6D}"/>
    <cellStyle name="20% - Énfasis6 2 2 2 2 4 5" xfId="16723" xr:uid="{C0B7ACBE-38D8-4520-B41D-9A23F49FBD0C}"/>
    <cellStyle name="20% - Énfasis6 2 2 2 2 4 5 2" xfId="47607" xr:uid="{8AE34928-F604-4927-81D4-04EC83622865}"/>
    <cellStyle name="20% - Énfasis6 2 2 2 2 4 6" xfId="32165" xr:uid="{BA23F639-9DE1-4DDC-8DE3-53761A714FB0}"/>
    <cellStyle name="20% - Énfasis6 2 2 2 2 5" xfId="2246" xr:uid="{5C3D384B-E297-48FF-A88A-5EADA5F0FABD}"/>
    <cellStyle name="20% - Énfasis6 2 2 2 2 5 2" xfId="6106" xr:uid="{96FD657F-4221-4A21-AD21-E7B0638E6606}"/>
    <cellStyle name="20% - Énfasis6 2 2 2 2 5 2 2" xfId="13827" xr:uid="{4BE1755D-1E60-438B-B42B-4B5A04094E38}"/>
    <cellStyle name="20% - Énfasis6 2 2 2 2 5 2 2 2" xfId="29269" xr:uid="{A490865B-72EF-4ECC-B637-FD0E2AB3A4DB}"/>
    <cellStyle name="20% - Énfasis6 2 2 2 2 5 2 2 2 2" xfId="60153" xr:uid="{AACDA65B-17F8-4F08-A0E3-C846AA48C7EE}"/>
    <cellStyle name="20% - Énfasis6 2 2 2 2 5 2 2 3" xfId="44711" xr:uid="{133BBF66-3C1E-4ADB-A662-D46312271D10}"/>
    <cellStyle name="20% - Énfasis6 2 2 2 2 5 2 3" xfId="21548" xr:uid="{80236535-64C8-4A3B-AB89-987C1556DFBB}"/>
    <cellStyle name="20% - Énfasis6 2 2 2 2 5 2 3 2" xfId="52432" xr:uid="{6A95CA33-5932-4EED-83A8-6DA4BF02AD59}"/>
    <cellStyle name="20% - Énfasis6 2 2 2 2 5 2 4" xfId="36990" xr:uid="{B64BC96C-FF4F-4996-9649-D1E84D5C367C}"/>
    <cellStyle name="20% - Énfasis6 2 2 2 2 5 3" xfId="9967" xr:uid="{950401ED-CECF-4908-B031-FC46F563A0C6}"/>
    <cellStyle name="20% - Énfasis6 2 2 2 2 5 3 2" xfId="25409" xr:uid="{D9948DBD-D08E-4ACC-AFFA-9607DA9A5D15}"/>
    <cellStyle name="20% - Énfasis6 2 2 2 2 5 3 2 2" xfId="56293" xr:uid="{AA14868E-9B1F-44B3-A7F7-3397F650CC96}"/>
    <cellStyle name="20% - Énfasis6 2 2 2 2 5 3 3" xfId="40851" xr:uid="{E82A719C-B3BB-4E92-B173-DA1CB0D7C258}"/>
    <cellStyle name="20% - Énfasis6 2 2 2 2 5 4" xfId="17688" xr:uid="{4FBECEF2-CD37-427F-855F-1BAE529920C8}"/>
    <cellStyle name="20% - Énfasis6 2 2 2 2 5 4 2" xfId="48572" xr:uid="{5434B313-97FE-4B86-A80B-DAC6E2CC8B9D}"/>
    <cellStyle name="20% - Énfasis6 2 2 2 2 5 5" xfId="33130" xr:uid="{26243626-0685-40EC-A4A6-9782990DDC2A}"/>
    <cellStyle name="20% - Énfasis6 2 2 2 2 6" xfId="4176" xr:uid="{A640FA4B-CD4A-43D9-AA46-8246B149C593}"/>
    <cellStyle name="20% - Énfasis6 2 2 2 2 6 2" xfId="11897" xr:uid="{653C1185-F35D-4459-937C-E64A36A89712}"/>
    <cellStyle name="20% - Énfasis6 2 2 2 2 6 2 2" xfId="27339" xr:uid="{8E3FC771-6DA0-4930-8CBA-F371A4042059}"/>
    <cellStyle name="20% - Énfasis6 2 2 2 2 6 2 2 2" xfId="58223" xr:uid="{A0AD7907-D23E-41F2-AE2D-FF44D324A8B8}"/>
    <cellStyle name="20% - Énfasis6 2 2 2 2 6 2 3" xfId="42781" xr:uid="{6F65471B-367D-40DC-946E-CF6595D51380}"/>
    <cellStyle name="20% - Énfasis6 2 2 2 2 6 3" xfId="19618" xr:uid="{E5736E6E-348B-478A-9143-62D1D0A9ADC4}"/>
    <cellStyle name="20% - Énfasis6 2 2 2 2 6 3 2" xfId="50502" xr:uid="{92128E80-557B-4BFB-A05F-9E0684407E5E}"/>
    <cellStyle name="20% - Énfasis6 2 2 2 2 6 4" xfId="35060" xr:uid="{5A4D42E3-1CEC-4BE6-A0F8-12D65DADC9A3}"/>
    <cellStyle name="20% - Énfasis6 2 2 2 2 7" xfId="8037" xr:uid="{4ADB29D9-F707-4CF4-B6E1-E661653F99AA}"/>
    <cellStyle name="20% - Énfasis6 2 2 2 2 7 2" xfId="23479" xr:uid="{7B4EC035-C70D-4573-9981-440FD20F216A}"/>
    <cellStyle name="20% - Énfasis6 2 2 2 2 7 2 2" xfId="54363" xr:uid="{E614558A-2AD4-45F2-870F-57A14446B0EE}"/>
    <cellStyle name="20% - Énfasis6 2 2 2 2 7 3" xfId="38921" xr:uid="{169531AD-8EE4-4C09-ACC4-1691A696BCF1}"/>
    <cellStyle name="20% - Énfasis6 2 2 2 2 8" xfId="15758" xr:uid="{393B365F-0634-4DC8-A098-FE4737F7F9ED}"/>
    <cellStyle name="20% - Énfasis6 2 2 2 2 8 2" xfId="46642" xr:uid="{AA351688-F570-4C9C-8CE3-95F34A179202}"/>
    <cellStyle name="20% - Énfasis6 2 2 2 2 9" xfId="31200" xr:uid="{4BD645FD-4FD5-4017-AA60-04F4F124E226}"/>
    <cellStyle name="20% - Énfasis6 2 2 2 3" xfId="403" xr:uid="{F8821EA4-B49C-4F3B-AE01-CF0FA3301734}"/>
    <cellStyle name="20% - Énfasis6 2 2 2 3 2" xfId="887" xr:uid="{2DE6C8E5-8F5B-48ED-9F42-FDF4C3CDC85F}"/>
    <cellStyle name="20% - Énfasis6 2 2 2 3 2 2" xfId="1852" xr:uid="{421B678F-E212-40AB-B162-F24D36E8C7EA}"/>
    <cellStyle name="20% - Énfasis6 2 2 2 3 2 2 2" xfId="3782" xr:uid="{3CFCF719-4B35-4945-A506-42C7C8BB6F38}"/>
    <cellStyle name="20% - Énfasis6 2 2 2 3 2 2 2 2" xfId="7642" xr:uid="{38C823FF-C332-42E2-997C-CA68AE7B61A7}"/>
    <cellStyle name="20% - Énfasis6 2 2 2 3 2 2 2 2 2" xfId="15363" xr:uid="{1E52E59C-9E13-48CF-865C-C98C1C4FE984}"/>
    <cellStyle name="20% - Énfasis6 2 2 2 3 2 2 2 2 2 2" xfId="30805" xr:uid="{99985702-2DB0-46BB-8655-82B61008CD6C}"/>
    <cellStyle name="20% - Énfasis6 2 2 2 3 2 2 2 2 2 2 2" xfId="61689" xr:uid="{363ACCF3-921D-4502-96A5-7A202B8C7785}"/>
    <cellStyle name="20% - Énfasis6 2 2 2 3 2 2 2 2 2 3" xfId="46247" xr:uid="{9DB2BA43-5745-42B6-8529-C016CC8B90C4}"/>
    <cellStyle name="20% - Énfasis6 2 2 2 3 2 2 2 2 3" xfId="23084" xr:uid="{4B602FFB-0EF2-4DEC-85DA-2F27BF8E8698}"/>
    <cellStyle name="20% - Énfasis6 2 2 2 3 2 2 2 2 3 2" xfId="53968" xr:uid="{E2703425-C456-48D1-AFA1-04E3A3F9FAC2}"/>
    <cellStyle name="20% - Énfasis6 2 2 2 3 2 2 2 2 4" xfId="38526" xr:uid="{A69717BE-8113-4F52-8D73-0C9C6091D050}"/>
    <cellStyle name="20% - Énfasis6 2 2 2 3 2 2 2 3" xfId="11503" xr:uid="{4E64F74A-B3E4-4BB8-A7D1-7FBB492E2AB4}"/>
    <cellStyle name="20% - Énfasis6 2 2 2 3 2 2 2 3 2" xfId="26945" xr:uid="{E6674942-2D2D-4CB5-9049-8D3C25F6B2C0}"/>
    <cellStyle name="20% - Énfasis6 2 2 2 3 2 2 2 3 2 2" xfId="57829" xr:uid="{834830AA-43C1-49AD-9A7E-7DC3B2BC0ED9}"/>
    <cellStyle name="20% - Énfasis6 2 2 2 3 2 2 2 3 3" xfId="42387" xr:uid="{1EE9DFB8-E37E-4474-B669-70E9B2E76163}"/>
    <cellStyle name="20% - Énfasis6 2 2 2 3 2 2 2 4" xfId="19224" xr:uid="{80C123BC-49C4-452E-BCD5-63CCEE03337C}"/>
    <cellStyle name="20% - Énfasis6 2 2 2 3 2 2 2 4 2" xfId="50108" xr:uid="{102D6D6D-84CD-4B7F-BE8D-5F97588AE2F5}"/>
    <cellStyle name="20% - Énfasis6 2 2 2 3 2 2 2 5" xfId="34666" xr:uid="{93741E25-476F-49E9-A8C6-8CBFABC0B9C0}"/>
    <cellStyle name="20% - Énfasis6 2 2 2 3 2 2 3" xfId="5712" xr:uid="{FEBEF02E-BBEC-491C-B91F-FABF82D6047B}"/>
    <cellStyle name="20% - Énfasis6 2 2 2 3 2 2 3 2" xfId="13433" xr:uid="{42152A2D-390F-4FEF-BAB0-73916B2D900E}"/>
    <cellStyle name="20% - Énfasis6 2 2 2 3 2 2 3 2 2" xfId="28875" xr:uid="{E2665450-BF0F-4B6F-860B-73A7FC0D0840}"/>
    <cellStyle name="20% - Énfasis6 2 2 2 3 2 2 3 2 2 2" xfId="59759" xr:uid="{A7442A83-BCA3-4160-9CEA-7735F6BEFC09}"/>
    <cellStyle name="20% - Énfasis6 2 2 2 3 2 2 3 2 3" xfId="44317" xr:uid="{8ABDA293-E13A-480B-B7A4-E599017514DD}"/>
    <cellStyle name="20% - Énfasis6 2 2 2 3 2 2 3 3" xfId="21154" xr:uid="{A78914F5-CA79-4388-AADB-09DAB085FB14}"/>
    <cellStyle name="20% - Énfasis6 2 2 2 3 2 2 3 3 2" xfId="52038" xr:uid="{D86B7F3B-B65D-4726-BA9E-5B7BF901AC76}"/>
    <cellStyle name="20% - Énfasis6 2 2 2 3 2 2 3 4" xfId="36596" xr:uid="{F5A79857-E237-4EF8-923C-1BCC95AAEA5A}"/>
    <cellStyle name="20% - Énfasis6 2 2 2 3 2 2 4" xfId="9573" xr:uid="{8214F675-F968-4FF1-81DE-45E3A3B9B95D}"/>
    <cellStyle name="20% - Énfasis6 2 2 2 3 2 2 4 2" xfId="25015" xr:uid="{A95EDBB4-E442-4E53-BACC-931E5DE6A38E}"/>
    <cellStyle name="20% - Énfasis6 2 2 2 3 2 2 4 2 2" xfId="55899" xr:uid="{6D5DD68C-BE9C-4F1C-B53B-6551DD5FB63C}"/>
    <cellStyle name="20% - Énfasis6 2 2 2 3 2 2 4 3" xfId="40457" xr:uid="{CF213DC5-D28B-4F94-A03E-96CB55581C54}"/>
    <cellStyle name="20% - Énfasis6 2 2 2 3 2 2 5" xfId="17294" xr:uid="{84278770-5E5F-4191-9173-9AFDC54DE43B}"/>
    <cellStyle name="20% - Énfasis6 2 2 2 3 2 2 5 2" xfId="48178" xr:uid="{0BD3AD0A-94AD-49B7-A748-33DB03D04536}"/>
    <cellStyle name="20% - Énfasis6 2 2 2 3 2 2 6" xfId="32736" xr:uid="{991929B3-DEA6-41B6-8898-B41DC7867440}"/>
    <cellStyle name="20% - Énfasis6 2 2 2 3 2 3" xfId="2817" xr:uid="{FC2965B0-B997-4402-9940-4BE0B81C8337}"/>
    <cellStyle name="20% - Énfasis6 2 2 2 3 2 3 2" xfId="6677" xr:uid="{41AD9708-23BB-4312-8454-89F70C91E43A}"/>
    <cellStyle name="20% - Énfasis6 2 2 2 3 2 3 2 2" xfId="14398" xr:uid="{D0EA0295-0C2A-470D-B82C-0B61CC6981C2}"/>
    <cellStyle name="20% - Énfasis6 2 2 2 3 2 3 2 2 2" xfId="29840" xr:uid="{68BE20FC-73C0-4270-9E9D-EF8D5BA70817}"/>
    <cellStyle name="20% - Énfasis6 2 2 2 3 2 3 2 2 2 2" xfId="60724" xr:uid="{22CB502B-36D0-444C-A0A6-D0D878AF4465}"/>
    <cellStyle name="20% - Énfasis6 2 2 2 3 2 3 2 2 3" xfId="45282" xr:uid="{0F7E8118-D301-4119-A71F-6B4932FB1F2B}"/>
    <cellStyle name="20% - Énfasis6 2 2 2 3 2 3 2 3" xfId="22119" xr:uid="{18E1DA52-4139-4567-BEC6-2F42A8F3FC75}"/>
    <cellStyle name="20% - Énfasis6 2 2 2 3 2 3 2 3 2" xfId="53003" xr:uid="{F72DF1B1-45FF-434B-8149-5A5C800EB35D}"/>
    <cellStyle name="20% - Énfasis6 2 2 2 3 2 3 2 4" xfId="37561" xr:uid="{278A3F12-33D4-493D-8F06-68C36845AB8A}"/>
    <cellStyle name="20% - Énfasis6 2 2 2 3 2 3 3" xfId="10538" xr:uid="{5617BDEF-64F6-40A2-80A6-1BAC882D647A}"/>
    <cellStyle name="20% - Énfasis6 2 2 2 3 2 3 3 2" xfId="25980" xr:uid="{8097FAD5-156B-40BE-AB83-9B49E960FC04}"/>
    <cellStyle name="20% - Énfasis6 2 2 2 3 2 3 3 2 2" xfId="56864" xr:uid="{B957ECD3-E196-41FA-8409-FF7B27385560}"/>
    <cellStyle name="20% - Énfasis6 2 2 2 3 2 3 3 3" xfId="41422" xr:uid="{A953B5B4-F786-4215-8C20-575EE9420360}"/>
    <cellStyle name="20% - Énfasis6 2 2 2 3 2 3 4" xfId="18259" xr:uid="{AA103D4C-3745-4544-90DB-EE1095FB35B3}"/>
    <cellStyle name="20% - Énfasis6 2 2 2 3 2 3 4 2" xfId="49143" xr:uid="{BA0E3DEB-E32C-4E26-9454-CFA4CE3A3DB5}"/>
    <cellStyle name="20% - Énfasis6 2 2 2 3 2 3 5" xfId="33701" xr:uid="{8B611AE3-3264-411F-B1A8-9437028F9E4A}"/>
    <cellStyle name="20% - Énfasis6 2 2 2 3 2 4" xfId="4747" xr:uid="{5CC31DE9-2FF9-4264-A4D0-381CAF1104CA}"/>
    <cellStyle name="20% - Énfasis6 2 2 2 3 2 4 2" xfId="12468" xr:uid="{14D8D797-ED9A-4B76-8064-6369FF3F894A}"/>
    <cellStyle name="20% - Énfasis6 2 2 2 3 2 4 2 2" xfId="27910" xr:uid="{3E98E69A-774C-4200-91D8-2FDB03E50978}"/>
    <cellStyle name="20% - Énfasis6 2 2 2 3 2 4 2 2 2" xfId="58794" xr:uid="{CA15B2B9-41F8-48CA-8A59-8A292A31EDA0}"/>
    <cellStyle name="20% - Énfasis6 2 2 2 3 2 4 2 3" xfId="43352" xr:uid="{235BD528-6433-4FA6-AAF7-C60666743B9C}"/>
    <cellStyle name="20% - Énfasis6 2 2 2 3 2 4 3" xfId="20189" xr:uid="{61F74A2F-6660-4CCD-B621-19259CB29025}"/>
    <cellStyle name="20% - Énfasis6 2 2 2 3 2 4 3 2" xfId="51073" xr:uid="{6C022C66-8925-4311-82E5-F1496BE92C9B}"/>
    <cellStyle name="20% - Énfasis6 2 2 2 3 2 4 4" xfId="35631" xr:uid="{4C8895BA-685C-47C7-9BFD-058FF44D06A2}"/>
    <cellStyle name="20% - Énfasis6 2 2 2 3 2 5" xfId="8608" xr:uid="{4A82C62A-258C-4DC7-A4D9-61B382AA41D4}"/>
    <cellStyle name="20% - Énfasis6 2 2 2 3 2 5 2" xfId="24050" xr:uid="{C55B5FB2-F9A0-4653-A0AD-1372C2FB64FE}"/>
    <cellStyle name="20% - Énfasis6 2 2 2 3 2 5 2 2" xfId="54934" xr:uid="{FDBCE1E2-1815-4C40-9E25-F7B9AB1CB2EC}"/>
    <cellStyle name="20% - Énfasis6 2 2 2 3 2 5 3" xfId="39492" xr:uid="{57C7CD25-1908-42B5-A4B6-529C7368D0C3}"/>
    <cellStyle name="20% - Énfasis6 2 2 2 3 2 6" xfId="16329" xr:uid="{895DA5C6-54D0-43BE-BB07-B7EC6CE64519}"/>
    <cellStyle name="20% - Énfasis6 2 2 2 3 2 6 2" xfId="47213" xr:uid="{26A48519-DB2D-42E8-AE7D-633AD881A33D}"/>
    <cellStyle name="20% - Énfasis6 2 2 2 3 2 7" xfId="31771" xr:uid="{795B2F6A-B019-4BFD-8F27-87AC94DC94B7}"/>
    <cellStyle name="20% - Énfasis6 2 2 2 3 3" xfId="1369" xr:uid="{C0FA464E-C4BA-4C98-BB93-0EC07801A2A9}"/>
    <cellStyle name="20% - Énfasis6 2 2 2 3 3 2" xfId="3299" xr:uid="{65924727-8E82-46E2-A563-992655D9B77A}"/>
    <cellStyle name="20% - Énfasis6 2 2 2 3 3 2 2" xfId="7159" xr:uid="{F09443A2-DE01-4D63-85B4-20362490FDD3}"/>
    <cellStyle name="20% - Énfasis6 2 2 2 3 3 2 2 2" xfId="14880" xr:uid="{87F688F1-076E-477C-94BF-054B42FA4A54}"/>
    <cellStyle name="20% - Énfasis6 2 2 2 3 3 2 2 2 2" xfId="30322" xr:uid="{608F909F-2CDD-4F49-804B-5078548A0BBA}"/>
    <cellStyle name="20% - Énfasis6 2 2 2 3 3 2 2 2 2 2" xfId="61206" xr:uid="{D3D009F5-787F-4D57-AC26-5A60061BB46F}"/>
    <cellStyle name="20% - Énfasis6 2 2 2 3 3 2 2 2 3" xfId="45764" xr:uid="{C78529C7-5609-4DAF-A4CA-7689A7EFE016}"/>
    <cellStyle name="20% - Énfasis6 2 2 2 3 3 2 2 3" xfId="22601" xr:uid="{40AC7FF9-ABC6-4969-8A6A-B8EA44409BCC}"/>
    <cellStyle name="20% - Énfasis6 2 2 2 3 3 2 2 3 2" xfId="53485" xr:uid="{379B08D3-AE5F-491A-A07A-0D26AADDC8D1}"/>
    <cellStyle name="20% - Énfasis6 2 2 2 3 3 2 2 4" xfId="38043" xr:uid="{A27BB8CA-A513-4540-87B0-AD622BF9F88E}"/>
    <cellStyle name="20% - Énfasis6 2 2 2 3 3 2 3" xfId="11020" xr:uid="{61C733D6-3997-4B6C-A973-B08482C160DC}"/>
    <cellStyle name="20% - Énfasis6 2 2 2 3 3 2 3 2" xfId="26462" xr:uid="{09608177-B281-4E22-BAA8-386145E2407D}"/>
    <cellStyle name="20% - Énfasis6 2 2 2 3 3 2 3 2 2" xfId="57346" xr:uid="{EFE62B7F-D37F-4E71-83C1-D22EC4F48576}"/>
    <cellStyle name="20% - Énfasis6 2 2 2 3 3 2 3 3" xfId="41904" xr:uid="{C50888A4-6C7D-41C1-A06F-CF9A0F7F8EF8}"/>
    <cellStyle name="20% - Énfasis6 2 2 2 3 3 2 4" xfId="18741" xr:uid="{8782EAB1-F8C3-4D0E-A341-011F1B879FA3}"/>
    <cellStyle name="20% - Énfasis6 2 2 2 3 3 2 4 2" xfId="49625" xr:uid="{28697031-F821-4DAE-81F5-6753EDA57CC0}"/>
    <cellStyle name="20% - Énfasis6 2 2 2 3 3 2 5" xfId="34183" xr:uid="{A6E36009-9B94-4CE1-B1E1-2FE76F8A65AF}"/>
    <cellStyle name="20% - Énfasis6 2 2 2 3 3 3" xfId="5229" xr:uid="{60E45723-0971-4A57-85DD-9EDCD0AFB6FA}"/>
    <cellStyle name="20% - Énfasis6 2 2 2 3 3 3 2" xfId="12950" xr:uid="{E1BF39C6-46C9-409F-9B33-37BC911D4765}"/>
    <cellStyle name="20% - Énfasis6 2 2 2 3 3 3 2 2" xfId="28392" xr:uid="{9FF17889-4DB7-4E43-AC9A-4EA50BCCA719}"/>
    <cellStyle name="20% - Énfasis6 2 2 2 3 3 3 2 2 2" xfId="59276" xr:uid="{F8A3FEF0-B865-4853-9B60-693D5C778076}"/>
    <cellStyle name="20% - Énfasis6 2 2 2 3 3 3 2 3" xfId="43834" xr:uid="{8E769C30-592D-4FF1-BB51-83F3CD4DCC8C}"/>
    <cellStyle name="20% - Énfasis6 2 2 2 3 3 3 3" xfId="20671" xr:uid="{F42FBF12-9904-4EF2-8F40-086D5E03905C}"/>
    <cellStyle name="20% - Énfasis6 2 2 2 3 3 3 3 2" xfId="51555" xr:uid="{B4AEB85E-F06B-4221-B349-9A4ECC451D84}"/>
    <cellStyle name="20% - Énfasis6 2 2 2 3 3 3 4" xfId="36113" xr:uid="{7D0116C5-AEC4-42DD-BED4-9A6E7B627D45}"/>
    <cellStyle name="20% - Énfasis6 2 2 2 3 3 4" xfId="9090" xr:uid="{1D3276D6-8024-4D48-AFBA-CE7BC8979645}"/>
    <cellStyle name="20% - Énfasis6 2 2 2 3 3 4 2" xfId="24532" xr:uid="{3866DDEA-F7A5-462E-A801-D7E05C1BDFC9}"/>
    <cellStyle name="20% - Énfasis6 2 2 2 3 3 4 2 2" xfId="55416" xr:uid="{AEBE9BEF-79A1-4038-8D9C-F24DF398B5C4}"/>
    <cellStyle name="20% - Énfasis6 2 2 2 3 3 4 3" xfId="39974" xr:uid="{DD544561-569E-4A88-BE80-069047554814}"/>
    <cellStyle name="20% - Énfasis6 2 2 2 3 3 5" xfId="16811" xr:uid="{7FB1A6AA-4DC1-4C0B-BFFB-C660EB94852D}"/>
    <cellStyle name="20% - Énfasis6 2 2 2 3 3 5 2" xfId="47695" xr:uid="{80196254-00A7-45A2-9398-595DFB021EA4}"/>
    <cellStyle name="20% - Énfasis6 2 2 2 3 3 6" xfId="32253" xr:uid="{A7404F07-D142-4CBF-BFFB-45112E550496}"/>
    <cellStyle name="20% - Énfasis6 2 2 2 3 4" xfId="2334" xr:uid="{E1D0254B-9BF1-40C6-AE1A-09165FAEF3E7}"/>
    <cellStyle name="20% - Énfasis6 2 2 2 3 4 2" xfId="6194" xr:uid="{DCAF3869-9245-4DA8-B710-D775DA104308}"/>
    <cellStyle name="20% - Énfasis6 2 2 2 3 4 2 2" xfId="13915" xr:uid="{CA45DD46-7FCE-4D0C-85B1-7C8260BE1E15}"/>
    <cellStyle name="20% - Énfasis6 2 2 2 3 4 2 2 2" xfId="29357" xr:uid="{985A0E53-6739-4562-A19A-85A7DCE12ED7}"/>
    <cellStyle name="20% - Énfasis6 2 2 2 3 4 2 2 2 2" xfId="60241" xr:uid="{ADF26F7C-0FC8-41F1-8DEF-9E445F3C0D25}"/>
    <cellStyle name="20% - Énfasis6 2 2 2 3 4 2 2 3" xfId="44799" xr:uid="{F15DE323-5F1E-4A51-917B-5892F32575DA}"/>
    <cellStyle name="20% - Énfasis6 2 2 2 3 4 2 3" xfId="21636" xr:uid="{D42B6908-F465-4867-BD77-17884DD451B9}"/>
    <cellStyle name="20% - Énfasis6 2 2 2 3 4 2 3 2" xfId="52520" xr:uid="{0CD6AB3E-A83C-499F-9E8A-391E0F7B30D3}"/>
    <cellStyle name="20% - Énfasis6 2 2 2 3 4 2 4" xfId="37078" xr:uid="{7E5FA3D9-CC62-4A77-A01C-F4D059DCBFC9}"/>
    <cellStyle name="20% - Énfasis6 2 2 2 3 4 3" xfId="10055" xr:uid="{B0F01B19-866A-4615-AD1E-1ABDAEAAF610}"/>
    <cellStyle name="20% - Énfasis6 2 2 2 3 4 3 2" xfId="25497" xr:uid="{5C71BB8F-3953-4959-A2D1-512F32C4E68D}"/>
    <cellStyle name="20% - Énfasis6 2 2 2 3 4 3 2 2" xfId="56381" xr:uid="{6A3E9A00-ED54-471C-8827-5776EF6EEC40}"/>
    <cellStyle name="20% - Énfasis6 2 2 2 3 4 3 3" xfId="40939" xr:uid="{BBBCB7F7-A1FF-4CE7-9628-973180ACBD7E}"/>
    <cellStyle name="20% - Énfasis6 2 2 2 3 4 4" xfId="17776" xr:uid="{4FF62F62-36E3-4B68-9D18-7419916BAD6E}"/>
    <cellStyle name="20% - Énfasis6 2 2 2 3 4 4 2" xfId="48660" xr:uid="{1B8BB206-7B0D-4395-82A2-E2373A2185E5}"/>
    <cellStyle name="20% - Énfasis6 2 2 2 3 4 5" xfId="33218" xr:uid="{1F589F0F-B924-4049-9BB0-D0E3B4B9DEEB}"/>
    <cellStyle name="20% - Énfasis6 2 2 2 3 5" xfId="4264" xr:uid="{55A992E5-64B6-424E-B7E2-04708E11254E}"/>
    <cellStyle name="20% - Énfasis6 2 2 2 3 5 2" xfId="11985" xr:uid="{B40DFEB8-D98C-4CDA-965B-C4A24E4DDB98}"/>
    <cellStyle name="20% - Énfasis6 2 2 2 3 5 2 2" xfId="27427" xr:uid="{FD9E1873-9EE0-4962-87DC-78F852B80907}"/>
    <cellStyle name="20% - Énfasis6 2 2 2 3 5 2 2 2" xfId="58311" xr:uid="{C30BE33A-3383-4824-832C-4B763F32622D}"/>
    <cellStyle name="20% - Énfasis6 2 2 2 3 5 2 3" xfId="42869" xr:uid="{008DA01C-C906-4EFE-A613-B29E3F59BD4B}"/>
    <cellStyle name="20% - Énfasis6 2 2 2 3 5 3" xfId="19706" xr:uid="{6B655CF5-26BF-4AF4-95FA-FE74C41640CB}"/>
    <cellStyle name="20% - Énfasis6 2 2 2 3 5 3 2" xfId="50590" xr:uid="{A360D763-E9E6-430D-B173-EB67FD3032A5}"/>
    <cellStyle name="20% - Énfasis6 2 2 2 3 5 4" xfId="35148" xr:uid="{CED50A84-9F99-4BE7-B9DA-29030E80BD57}"/>
    <cellStyle name="20% - Énfasis6 2 2 2 3 6" xfId="8125" xr:uid="{2121277A-E118-476C-819F-0F6A771F502F}"/>
    <cellStyle name="20% - Énfasis6 2 2 2 3 6 2" xfId="23567" xr:uid="{0BF110F4-60AE-46A1-A584-89C443016740}"/>
    <cellStyle name="20% - Énfasis6 2 2 2 3 6 2 2" xfId="54451" xr:uid="{832DD403-CDB0-4AB2-A1E9-F4D86E1D91C9}"/>
    <cellStyle name="20% - Énfasis6 2 2 2 3 6 3" xfId="39009" xr:uid="{CC09925A-F8F5-4B36-88A8-E8B323C37DB8}"/>
    <cellStyle name="20% - Énfasis6 2 2 2 3 7" xfId="15846" xr:uid="{BCDCC516-92D9-4AF7-986C-E6EDAD0EE1CF}"/>
    <cellStyle name="20% - Énfasis6 2 2 2 3 7 2" xfId="46730" xr:uid="{56BF026F-E656-4B99-A9F2-46E17CD8F10D}"/>
    <cellStyle name="20% - Énfasis6 2 2 2 3 8" xfId="31288" xr:uid="{A7226EF1-3F93-4AAC-A2CD-FFD05C0E2E95}"/>
    <cellStyle name="20% - Énfasis6 2 2 2 4" xfId="646" xr:uid="{91B5F351-92B7-45A8-AD67-5FD15789D2AC}"/>
    <cellStyle name="20% - Énfasis6 2 2 2 4 2" xfId="1611" xr:uid="{B92F0979-705A-4973-8232-B7D5D70669B1}"/>
    <cellStyle name="20% - Énfasis6 2 2 2 4 2 2" xfId="3541" xr:uid="{BD849A7D-BC3F-4AE9-B86C-9C3FB7F82394}"/>
    <cellStyle name="20% - Énfasis6 2 2 2 4 2 2 2" xfId="7401" xr:uid="{617EBAD5-F780-446A-9E8D-ACCAF4DED358}"/>
    <cellStyle name="20% - Énfasis6 2 2 2 4 2 2 2 2" xfId="15122" xr:uid="{7EC911C5-84D8-44AA-9552-475C70EE0FF4}"/>
    <cellStyle name="20% - Énfasis6 2 2 2 4 2 2 2 2 2" xfId="30564" xr:uid="{F2D665D4-A637-4A90-8129-C0E740C0F020}"/>
    <cellStyle name="20% - Énfasis6 2 2 2 4 2 2 2 2 2 2" xfId="61448" xr:uid="{1E8C37A0-E0CC-4388-92FF-38FD8E3BBD24}"/>
    <cellStyle name="20% - Énfasis6 2 2 2 4 2 2 2 2 3" xfId="46006" xr:uid="{9FEB056C-01E6-4560-B6C9-FBEB0C8AFC77}"/>
    <cellStyle name="20% - Énfasis6 2 2 2 4 2 2 2 3" xfId="22843" xr:uid="{CC3891A6-423C-497B-A905-F6FA1FC9C2EC}"/>
    <cellStyle name="20% - Énfasis6 2 2 2 4 2 2 2 3 2" xfId="53727" xr:uid="{0B02828E-E1C2-451E-8956-7C359AD39218}"/>
    <cellStyle name="20% - Énfasis6 2 2 2 4 2 2 2 4" xfId="38285" xr:uid="{352F4436-21A1-485E-B60B-706C41CE7399}"/>
    <cellStyle name="20% - Énfasis6 2 2 2 4 2 2 3" xfId="11262" xr:uid="{F1E9E8AC-951E-4CA7-B642-179B9D220FD3}"/>
    <cellStyle name="20% - Énfasis6 2 2 2 4 2 2 3 2" xfId="26704" xr:uid="{F517F2AB-A23F-4C1C-8723-DB97DB35787D}"/>
    <cellStyle name="20% - Énfasis6 2 2 2 4 2 2 3 2 2" xfId="57588" xr:uid="{EEE5F13A-1CB3-4D80-8568-C8A49E8D4FE7}"/>
    <cellStyle name="20% - Énfasis6 2 2 2 4 2 2 3 3" xfId="42146" xr:uid="{B9B00785-2AC2-4841-965C-10D52BEE4D5E}"/>
    <cellStyle name="20% - Énfasis6 2 2 2 4 2 2 4" xfId="18983" xr:uid="{CD75858A-6C5C-4E27-8ACB-0654B1928C2B}"/>
    <cellStyle name="20% - Énfasis6 2 2 2 4 2 2 4 2" xfId="49867" xr:uid="{B5A539E1-F048-43F2-B25E-600B45CF7096}"/>
    <cellStyle name="20% - Énfasis6 2 2 2 4 2 2 5" xfId="34425" xr:uid="{1B710EAD-9425-4926-A229-B60AD3E233ED}"/>
    <cellStyle name="20% - Énfasis6 2 2 2 4 2 3" xfId="5471" xr:uid="{5223CDC2-1CE3-4043-97DC-74CFDD762380}"/>
    <cellStyle name="20% - Énfasis6 2 2 2 4 2 3 2" xfId="13192" xr:uid="{A17AAA6E-9818-49EF-9753-F8B6A5EE4230}"/>
    <cellStyle name="20% - Énfasis6 2 2 2 4 2 3 2 2" xfId="28634" xr:uid="{4BCB5A7A-B657-4341-A984-1CD07D70D5A4}"/>
    <cellStyle name="20% - Énfasis6 2 2 2 4 2 3 2 2 2" xfId="59518" xr:uid="{81BA1F3A-4264-4C82-BF33-802F85D52B10}"/>
    <cellStyle name="20% - Énfasis6 2 2 2 4 2 3 2 3" xfId="44076" xr:uid="{6CC54B69-0D04-4903-B53D-9EC45D2A3EE8}"/>
    <cellStyle name="20% - Énfasis6 2 2 2 4 2 3 3" xfId="20913" xr:uid="{77709031-E453-4406-8430-3E2B6DAB679F}"/>
    <cellStyle name="20% - Énfasis6 2 2 2 4 2 3 3 2" xfId="51797" xr:uid="{AD66AB58-93BE-4B1A-BF4C-33440092A30A}"/>
    <cellStyle name="20% - Énfasis6 2 2 2 4 2 3 4" xfId="36355" xr:uid="{E5C252B1-DDFD-402E-940C-8E97FD0E546F}"/>
    <cellStyle name="20% - Énfasis6 2 2 2 4 2 4" xfId="9332" xr:uid="{90800B2A-7277-4ABE-BE2E-C94ECB5C93C3}"/>
    <cellStyle name="20% - Énfasis6 2 2 2 4 2 4 2" xfId="24774" xr:uid="{671095A7-83E7-4813-B89C-8067E0BE00D4}"/>
    <cellStyle name="20% - Énfasis6 2 2 2 4 2 4 2 2" xfId="55658" xr:uid="{AEE2C6B1-ABB5-4A2B-BA45-B963AC2EB51B}"/>
    <cellStyle name="20% - Énfasis6 2 2 2 4 2 4 3" xfId="40216" xr:uid="{FF535BFC-8458-4803-8DCF-A2EE66E3E31B}"/>
    <cellStyle name="20% - Énfasis6 2 2 2 4 2 5" xfId="17053" xr:uid="{98B01992-3D76-4430-99FB-0E3C6F5003AB}"/>
    <cellStyle name="20% - Énfasis6 2 2 2 4 2 5 2" xfId="47937" xr:uid="{5F4A1E3F-3B2B-46CE-A025-1B6E1C899238}"/>
    <cellStyle name="20% - Énfasis6 2 2 2 4 2 6" xfId="32495" xr:uid="{7174F15D-0951-4A57-AFD5-73C8863D1BFB}"/>
    <cellStyle name="20% - Énfasis6 2 2 2 4 3" xfId="2576" xr:uid="{D37D8104-4CFB-4477-BC64-542302962C6F}"/>
    <cellStyle name="20% - Énfasis6 2 2 2 4 3 2" xfId="6436" xr:uid="{438A1C70-F586-4818-A5DC-21B166A918DF}"/>
    <cellStyle name="20% - Énfasis6 2 2 2 4 3 2 2" xfId="14157" xr:uid="{1C7CBEF6-69F1-4173-B03C-B444087855FE}"/>
    <cellStyle name="20% - Énfasis6 2 2 2 4 3 2 2 2" xfId="29599" xr:uid="{9F99F43A-C24A-44EB-9486-AF9DF265CFFD}"/>
    <cellStyle name="20% - Énfasis6 2 2 2 4 3 2 2 2 2" xfId="60483" xr:uid="{3615B3B4-A82F-475D-A7F6-5E03D6E8963B}"/>
    <cellStyle name="20% - Énfasis6 2 2 2 4 3 2 2 3" xfId="45041" xr:uid="{4C817300-9ED3-474C-AE45-2F844222AAC7}"/>
    <cellStyle name="20% - Énfasis6 2 2 2 4 3 2 3" xfId="21878" xr:uid="{F9D66DAD-8FFD-435D-9CC1-D50CA79E2A42}"/>
    <cellStyle name="20% - Énfasis6 2 2 2 4 3 2 3 2" xfId="52762" xr:uid="{CC1D7357-2C9B-4AF3-9210-C0AE96D744E5}"/>
    <cellStyle name="20% - Énfasis6 2 2 2 4 3 2 4" xfId="37320" xr:uid="{3C7D4A05-2AE7-4758-8992-E4F9A96F7102}"/>
    <cellStyle name="20% - Énfasis6 2 2 2 4 3 3" xfId="10297" xr:uid="{3CCCE8C4-A90C-466B-ABC7-AB3D3231F997}"/>
    <cellStyle name="20% - Énfasis6 2 2 2 4 3 3 2" xfId="25739" xr:uid="{11F66C71-80F4-4C4F-AD02-91C3D2426BBF}"/>
    <cellStyle name="20% - Énfasis6 2 2 2 4 3 3 2 2" xfId="56623" xr:uid="{EBEF9CA5-D490-4AC8-ADE2-3AEE07024B70}"/>
    <cellStyle name="20% - Énfasis6 2 2 2 4 3 3 3" xfId="41181" xr:uid="{32D8F444-0E9B-418A-8C86-149676F17C20}"/>
    <cellStyle name="20% - Énfasis6 2 2 2 4 3 4" xfId="18018" xr:uid="{E48EB24F-4414-46E6-B386-131A06A14485}"/>
    <cellStyle name="20% - Énfasis6 2 2 2 4 3 4 2" xfId="48902" xr:uid="{3A00D030-8E02-43A6-AD5C-8CB0FD55CED0}"/>
    <cellStyle name="20% - Énfasis6 2 2 2 4 3 5" xfId="33460" xr:uid="{86238A26-F248-464A-B54A-6AEE4A1E4348}"/>
    <cellStyle name="20% - Énfasis6 2 2 2 4 4" xfId="4506" xr:uid="{2E21764E-A32D-4680-B38E-A55AB155515A}"/>
    <cellStyle name="20% - Énfasis6 2 2 2 4 4 2" xfId="12227" xr:uid="{AD08E9C8-6F1D-4AED-B798-1D7D68242924}"/>
    <cellStyle name="20% - Énfasis6 2 2 2 4 4 2 2" xfId="27669" xr:uid="{75F9292F-D6FC-4998-9F48-73B84C4A28C3}"/>
    <cellStyle name="20% - Énfasis6 2 2 2 4 4 2 2 2" xfId="58553" xr:uid="{F4EE1A98-842C-4811-AEA8-701AE3BE222A}"/>
    <cellStyle name="20% - Énfasis6 2 2 2 4 4 2 3" xfId="43111" xr:uid="{A5DB58D2-13DA-4604-B57A-8E388A953F62}"/>
    <cellStyle name="20% - Énfasis6 2 2 2 4 4 3" xfId="19948" xr:uid="{78C8FF91-710B-4315-A6AD-0FBE2D4BC5F4}"/>
    <cellStyle name="20% - Énfasis6 2 2 2 4 4 3 2" xfId="50832" xr:uid="{858FB61C-AA3D-4E6E-B161-09AB69263A0B}"/>
    <cellStyle name="20% - Énfasis6 2 2 2 4 4 4" xfId="35390" xr:uid="{E3E0D8F4-4112-4DF0-A010-9D61B736D1D8}"/>
    <cellStyle name="20% - Énfasis6 2 2 2 4 5" xfId="8367" xr:uid="{BACD100D-283A-4B5F-BBE2-322338A2FCF0}"/>
    <cellStyle name="20% - Énfasis6 2 2 2 4 5 2" xfId="23809" xr:uid="{EE253968-7A47-42E5-8844-9D5F61725C83}"/>
    <cellStyle name="20% - Énfasis6 2 2 2 4 5 2 2" xfId="54693" xr:uid="{CECFE786-D620-44B3-B9BE-AAC1EA12465D}"/>
    <cellStyle name="20% - Énfasis6 2 2 2 4 5 3" xfId="39251" xr:uid="{72B3732D-6347-4839-9BCD-0F7C6544FB93}"/>
    <cellStyle name="20% - Énfasis6 2 2 2 4 6" xfId="16088" xr:uid="{62B65ADB-75A4-4A94-9803-47DF01647495}"/>
    <cellStyle name="20% - Énfasis6 2 2 2 4 6 2" xfId="46972" xr:uid="{EB66CC1F-77AF-40F1-BD54-A2779CA24D06}"/>
    <cellStyle name="20% - Énfasis6 2 2 2 4 7" xfId="31530" xr:uid="{547C5096-3E70-46BA-BE09-75D572D22EFF}"/>
    <cellStyle name="20% - Énfasis6 2 2 2 5" xfId="1128" xr:uid="{4659D1A0-A33D-48A3-A553-2E92580F6C07}"/>
    <cellStyle name="20% - Énfasis6 2 2 2 5 2" xfId="3058" xr:uid="{DD8413FF-7DB1-4AF9-8C84-437C0AEDA3C0}"/>
    <cellStyle name="20% - Énfasis6 2 2 2 5 2 2" xfId="6918" xr:uid="{5FA12D4D-2E5B-434A-9848-C47AB5C0ACCB}"/>
    <cellStyle name="20% - Énfasis6 2 2 2 5 2 2 2" xfId="14639" xr:uid="{EF4D9967-A35C-44D8-8C7E-6BC7039A1ADD}"/>
    <cellStyle name="20% - Énfasis6 2 2 2 5 2 2 2 2" xfId="30081" xr:uid="{106E39E8-8050-4587-B0AF-8EC0F5C5F5BF}"/>
    <cellStyle name="20% - Énfasis6 2 2 2 5 2 2 2 2 2" xfId="60965" xr:uid="{E8DE01CD-A27C-46CF-B5EA-2136F66067A2}"/>
    <cellStyle name="20% - Énfasis6 2 2 2 5 2 2 2 3" xfId="45523" xr:uid="{B7357CE4-4D80-4EBB-B40E-7D2054BBC6A1}"/>
    <cellStyle name="20% - Énfasis6 2 2 2 5 2 2 3" xfId="22360" xr:uid="{1D8CA9C5-AE8E-4934-802C-B53CCDF6B39E}"/>
    <cellStyle name="20% - Énfasis6 2 2 2 5 2 2 3 2" xfId="53244" xr:uid="{1308783F-16C3-43EC-8BCA-3CDCBE670E91}"/>
    <cellStyle name="20% - Énfasis6 2 2 2 5 2 2 4" xfId="37802" xr:uid="{1F0929E7-4FA9-45FB-A614-187065C0BE6C}"/>
    <cellStyle name="20% - Énfasis6 2 2 2 5 2 3" xfId="10779" xr:uid="{B928E37A-5C4B-4EE3-8A6B-1EC0640A65F1}"/>
    <cellStyle name="20% - Énfasis6 2 2 2 5 2 3 2" xfId="26221" xr:uid="{598E75D0-6C12-4967-AE46-11E0E0F5B4D5}"/>
    <cellStyle name="20% - Énfasis6 2 2 2 5 2 3 2 2" xfId="57105" xr:uid="{2C892AB3-0EF0-489E-9FAF-E3F033F4D7F5}"/>
    <cellStyle name="20% - Énfasis6 2 2 2 5 2 3 3" xfId="41663" xr:uid="{3B1CA31E-88EF-435D-86C4-1A328D0B15FC}"/>
    <cellStyle name="20% - Énfasis6 2 2 2 5 2 4" xfId="18500" xr:uid="{63A41D02-4009-424D-BD8A-37762F3DA3DF}"/>
    <cellStyle name="20% - Énfasis6 2 2 2 5 2 4 2" xfId="49384" xr:uid="{FD8B6202-C4F7-4FDE-88CB-665482AC06A6}"/>
    <cellStyle name="20% - Énfasis6 2 2 2 5 2 5" xfId="33942" xr:uid="{6FF16B65-A6D4-4C53-AECC-656680EFDE3E}"/>
    <cellStyle name="20% - Énfasis6 2 2 2 5 3" xfId="4988" xr:uid="{02277BF8-ABA9-4636-A253-E580F94007A0}"/>
    <cellStyle name="20% - Énfasis6 2 2 2 5 3 2" xfId="12709" xr:uid="{995771EC-1E2F-4E69-91D7-51601E99C933}"/>
    <cellStyle name="20% - Énfasis6 2 2 2 5 3 2 2" xfId="28151" xr:uid="{79ACB063-E928-4B09-BDF6-75DC16F86113}"/>
    <cellStyle name="20% - Énfasis6 2 2 2 5 3 2 2 2" xfId="59035" xr:uid="{4A754B96-E478-4817-8A87-B5F31B68ACB0}"/>
    <cellStyle name="20% - Énfasis6 2 2 2 5 3 2 3" xfId="43593" xr:uid="{C87BB834-DD7F-4CFE-8B05-BC9E82721B65}"/>
    <cellStyle name="20% - Énfasis6 2 2 2 5 3 3" xfId="20430" xr:uid="{32A201D9-A1E8-409C-9389-39F4F652E67F}"/>
    <cellStyle name="20% - Énfasis6 2 2 2 5 3 3 2" xfId="51314" xr:uid="{E054B6C7-3062-40DC-B9EA-6BEE0C994774}"/>
    <cellStyle name="20% - Énfasis6 2 2 2 5 3 4" xfId="35872" xr:uid="{D55C6447-78C4-41B0-97E3-9945475C6E32}"/>
    <cellStyle name="20% - Énfasis6 2 2 2 5 4" xfId="8849" xr:uid="{150647C2-94DC-438B-B0FD-399EEBC8267E}"/>
    <cellStyle name="20% - Énfasis6 2 2 2 5 4 2" xfId="24291" xr:uid="{5BE2C07E-BEF8-4DDE-AA42-B273D852719E}"/>
    <cellStyle name="20% - Énfasis6 2 2 2 5 4 2 2" xfId="55175" xr:uid="{94A23D12-9E20-4FDD-B1D5-EBC3EF8DD068}"/>
    <cellStyle name="20% - Énfasis6 2 2 2 5 4 3" xfId="39733" xr:uid="{8D559885-578D-48A0-8735-DA2F170B0BA6}"/>
    <cellStyle name="20% - Énfasis6 2 2 2 5 5" xfId="16570" xr:uid="{35DEFF41-267D-4AC2-94C0-2557957AE2AB}"/>
    <cellStyle name="20% - Énfasis6 2 2 2 5 5 2" xfId="47454" xr:uid="{9325815A-F6A2-43C9-BB44-93805FB6206A}"/>
    <cellStyle name="20% - Énfasis6 2 2 2 5 6" xfId="32012" xr:uid="{1B24595C-8245-4FFD-9976-28DA53E0A2B1}"/>
    <cellStyle name="20% - Énfasis6 2 2 2 6" xfId="2093" xr:uid="{F02F9489-F523-4353-B704-4AD05014EDFA}"/>
    <cellStyle name="20% - Énfasis6 2 2 2 6 2" xfId="5953" xr:uid="{81D713E0-39B3-46BB-A49B-70E79D7C94F3}"/>
    <cellStyle name="20% - Énfasis6 2 2 2 6 2 2" xfId="13674" xr:uid="{164076F8-F381-484A-81D6-700A1177AE61}"/>
    <cellStyle name="20% - Énfasis6 2 2 2 6 2 2 2" xfId="29116" xr:uid="{FAB65230-3641-46D2-8865-CBF4C4577C7F}"/>
    <cellStyle name="20% - Énfasis6 2 2 2 6 2 2 2 2" xfId="60000" xr:uid="{D2814463-8D7F-4C2D-95F5-8DF3491660BD}"/>
    <cellStyle name="20% - Énfasis6 2 2 2 6 2 2 3" xfId="44558" xr:uid="{DB5B038F-4AD7-4C06-A4DF-725959A3EAA9}"/>
    <cellStyle name="20% - Énfasis6 2 2 2 6 2 3" xfId="21395" xr:uid="{E1BBF79D-CFE1-4ADC-923B-DE0AA06C33CD}"/>
    <cellStyle name="20% - Énfasis6 2 2 2 6 2 3 2" xfId="52279" xr:uid="{558FB4FF-BCDF-4FBD-8D4B-9A9FB01DEC6E}"/>
    <cellStyle name="20% - Énfasis6 2 2 2 6 2 4" xfId="36837" xr:uid="{A959C98B-3220-4A6C-9437-9604819A5DF2}"/>
    <cellStyle name="20% - Énfasis6 2 2 2 6 3" xfId="9814" xr:uid="{2BA32700-C253-415E-92CD-16BE3CF03312}"/>
    <cellStyle name="20% - Énfasis6 2 2 2 6 3 2" xfId="25256" xr:uid="{BCA4ABB3-3AD6-47F0-8F11-E6654FC7C333}"/>
    <cellStyle name="20% - Énfasis6 2 2 2 6 3 2 2" xfId="56140" xr:uid="{46325B73-A57B-46FD-8CE7-8D19FA66C5D1}"/>
    <cellStyle name="20% - Énfasis6 2 2 2 6 3 3" xfId="40698" xr:uid="{90102E58-4CBE-4E8F-9298-3DB6F6B8EE25}"/>
    <cellStyle name="20% - Énfasis6 2 2 2 6 4" xfId="17535" xr:uid="{8D04DBD0-B5EF-4E5E-8D99-06FE83EF183D}"/>
    <cellStyle name="20% - Énfasis6 2 2 2 6 4 2" xfId="48419" xr:uid="{3DA2A30F-ACC1-4FA1-B47D-18BFB8D38A8D}"/>
    <cellStyle name="20% - Énfasis6 2 2 2 6 5" xfId="32977" xr:uid="{C935F3FA-43B7-4485-B60C-1864EBA8FEF4}"/>
    <cellStyle name="20% - Énfasis6 2 2 2 7" xfId="4023" xr:uid="{674460AC-3629-40B6-BEAE-8932D9F77E63}"/>
    <cellStyle name="20% - Énfasis6 2 2 2 7 2" xfId="11744" xr:uid="{6B87BBEF-6117-401A-9FEF-78C266D829A8}"/>
    <cellStyle name="20% - Énfasis6 2 2 2 7 2 2" xfId="27186" xr:uid="{927319A2-9009-4287-AA8C-AE7A71D5EB65}"/>
    <cellStyle name="20% - Énfasis6 2 2 2 7 2 2 2" xfId="58070" xr:uid="{B8BEAB6E-C52D-47F9-8C0A-D47029CD11E7}"/>
    <cellStyle name="20% - Énfasis6 2 2 2 7 2 3" xfId="42628" xr:uid="{69D17BCB-3B2D-477D-87AF-75814775DBBD}"/>
    <cellStyle name="20% - Énfasis6 2 2 2 7 3" xfId="19465" xr:uid="{08028CC9-15A0-4925-9FBB-CEEA76C4D1A3}"/>
    <cellStyle name="20% - Énfasis6 2 2 2 7 3 2" xfId="50349" xr:uid="{F93037EE-C51F-4D3F-A375-752CFFA48A45}"/>
    <cellStyle name="20% - Énfasis6 2 2 2 7 4" xfId="34907" xr:uid="{C9FD77ED-B4BD-4D00-A5A0-00DD2BFAB484}"/>
    <cellStyle name="20% - Énfasis6 2 2 2 8" xfId="7884" xr:uid="{8697A6C0-F060-4C4C-8DF7-162ACB505C18}"/>
    <cellStyle name="20% - Énfasis6 2 2 2 8 2" xfId="23326" xr:uid="{0ED9619B-EC4E-4D1C-AA21-33C0EED272BE}"/>
    <cellStyle name="20% - Énfasis6 2 2 2 8 2 2" xfId="54210" xr:uid="{30518E71-C4C7-4A77-A657-5F4992AAD0B1}"/>
    <cellStyle name="20% - Énfasis6 2 2 2 8 3" xfId="38768" xr:uid="{0D886C74-34B1-48A5-90F2-470CC5F4594E}"/>
    <cellStyle name="20% - Énfasis6 2 2 2 9" xfId="15605" xr:uid="{0AAB15B8-163B-4459-957F-7BCAF794DA5B}"/>
    <cellStyle name="20% - Énfasis6 2 2 2 9 2" xfId="46489" xr:uid="{9A2441F0-10AD-4BF3-BC0F-6663E3C7FC4C}"/>
    <cellStyle name="20% - Énfasis6 2 2 3" xfId="85" xr:uid="{981ECB3A-A219-4FBC-A427-641ABAAB2162}"/>
    <cellStyle name="20% - Énfasis6 2 2 3 10" xfId="31048" xr:uid="{EE4E1EE8-7B49-4B1E-83BC-122DDCCAFCD4}"/>
    <cellStyle name="20% - Énfasis6 2 2 3 2" xfId="354" xr:uid="{D35639A2-DFA2-4CFB-8E1E-945C5B7CAEB0}"/>
    <cellStyle name="20% - Énfasis6 2 2 3 2 2" xfId="597" xr:uid="{02D92538-9D0D-4614-81FC-FABDB4A6D718}"/>
    <cellStyle name="20% - Énfasis6 2 2 3 2 2 2" xfId="1080" xr:uid="{8FA8E2E6-9A03-4922-AC73-AC9BFBAF1F4B}"/>
    <cellStyle name="20% - Énfasis6 2 2 3 2 2 2 2" xfId="2045" xr:uid="{8E074C79-BAC3-4CAC-9DB2-898BFA9DDDBD}"/>
    <cellStyle name="20% - Énfasis6 2 2 3 2 2 2 2 2" xfId="3975" xr:uid="{FED1C36F-41DB-4695-B839-EAD6A2C0C61C}"/>
    <cellStyle name="20% - Énfasis6 2 2 3 2 2 2 2 2 2" xfId="7835" xr:uid="{54F2F937-5560-4100-B1A0-7496EF94B7CD}"/>
    <cellStyle name="20% - Énfasis6 2 2 3 2 2 2 2 2 2 2" xfId="15556" xr:uid="{063A3C67-11C9-43ED-86E0-F2D5CB0D9657}"/>
    <cellStyle name="20% - Énfasis6 2 2 3 2 2 2 2 2 2 2 2" xfId="30998" xr:uid="{A8BF08F2-210B-4824-AF9C-E4EDE1CC2262}"/>
    <cellStyle name="20% - Énfasis6 2 2 3 2 2 2 2 2 2 2 2 2" xfId="61882" xr:uid="{2AD04B38-3403-46B3-B282-4253762F3E13}"/>
    <cellStyle name="20% - Énfasis6 2 2 3 2 2 2 2 2 2 2 3" xfId="46440" xr:uid="{21F69C48-A5B0-420C-AC00-BF14AB553E24}"/>
    <cellStyle name="20% - Énfasis6 2 2 3 2 2 2 2 2 2 3" xfId="23277" xr:uid="{122339CB-EF81-4C6C-86B3-CC0A35DECEC8}"/>
    <cellStyle name="20% - Énfasis6 2 2 3 2 2 2 2 2 2 3 2" xfId="54161" xr:uid="{90836BE4-2A5F-4CD6-89BA-9D54C6882941}"/>
    <cellStyle name="20% - Énfasis6 2 2 3 2 2 2 2 2 2 4" xfId="38719" xr:uid="{A08CE1BE-2E5F-48A8-B6C8-9F2BC9AA32C1}"/>
    <cellStyle name="20% - Énfasis6 2 2 3 2 2 2 2 2 3" xfId="11696" xr:uid="{D02EB7DA-A805-45A2-8360-5C1CED084813}"/>
    <cellStyle name="20% - Énfasis6 2 2 3 2 2 2 2 2 3 2" xfId="27138" xr:uid="{1C76EC3C-0971-4EC2-9D8F-FFD00C1F8D15}"/>
    <cellStyle name="20% - Énfasis6 2 2 3 2 2 2 2 2 3 2 2" xfId="58022" xr:uid="{2D638B4B-FA93-4C6D-A523-7640F92DF4C7}"/>
    <cellStyle name="20% - Énfasis6 2 2 3 2 2 2 2 2 3 3" xfId="42580" xr:uid="{49A0C97F-52A2-4810-90D1-694FC571065A}"/>
    <cellStyle name="20% - Énfasis6 2 2 3 2 2 2 2 2 4" xfId="19417" xr:uid="{21054F8F-6419-47BB-890D-C69107791983}"/>
    <cellStyle name="20% - Énfasis6 2 2 3 2 2 2 2 2 4 2" xfId="50301" xr:uid="{6A60ECE8-E652-4D4F-9AA1-ABD113D50390}"/>
    <cellStyle name="20% - Énfasis6 2 2 3 2 2 2 2 2 5" xfId="34859" xr:uid="{1790B089-29C4-4D2F-A933-B6CB3037B015}"/>
    <cellStyle name="20% - Énfasis6 2 2 3 2 2 2 2 3" xfId="5905" xr:uid="{BFD6F9C3-9B04-41C4-BFCB-8853829EF788}"/>
    <cellStyle name="20% - Énfasis6 2 2 3 2 2 2 2 3 2" xfId="13626" xr:uid="{0C3370EA-73CB-4EB7-8D71-92500E615C34}"/>
    <cellStyle name="20% - Énfasis6 2 2 3 2 2 2 2 3 2 2" xfId="29068" xr:uid="{FA9C57BD-FB80-48E2-B24F-F192A985DA86}"/>
    <cellStyle name="20% - Énfasis6 2 2 3 2 2 2 2 3 2 2 2" xfId="59952" xr:uid="{053B099A-1FE1-45F9-9142-49F51AA3E176}"/>
    <cellStyle name="20% - Énfasis6 2 2 3 2 2 2 2 3 2 3" xfId="44510" xr:uid="{607857E8-2865-43BE-A917-C525B99E65BA}"/>
    <cellStyle name="20% - Énfasis6 2 2 3 2 2 2 2 3 3" xfId="21347" xr:uid="{F368EEA4-F065-48B1-A8B6-BCF8D4E75100}"/>
    <cellStyle name="20% - Énfasis6 2 2 3 2 2 2 2 3 3 2" xfId="52231" xr:uid="{3C579223-8858-45F0-8CF8-43754AB2471F}"/>
    <cellStyle name="20% - Énfasis6 2 2 3 2 2 2 2 3 4" xfId="36789" xr:uid="{DF2F823B-B7D3-4523-AB59-8D59EA9B1B3F}"/>
    <cellStyle name="20% - Énfasis6 2 2 3 2 2 2 2 4" xfId="9766" xr:uid="{CE31FF01-F663-4CD1-BEE4-B31C760E8955}"/>
    <cellStyle name="20% - Énfasis6 2 2 3 2 2 2 2 4 2" xfId="25208" xr:uid="{AD04D6F6-47E3-4F2D-A6F2-3411768AAF95}"/>
    <cellStyle name="20% - Énfasis6 2 2 3 2 2 2 2 4 2 2" xfId="56092" xr:uid="{48DB3B22-A00E-42FD-AAF1-AD889EBCDFE3}"/>
    <cellStyle name="20% - Énfasis6 2 2 3 2 2 2 2 4 3" xfId="40650" xr:uid="{66073519-A473-4443-8B9D-CB74B34166AC}"/>
    <cellStyle name="20% - Énfasis6 2 2 3 2 2 2 2 5" xfId="17487" xr:uid="{B7F3200D-B68E-45F1-ADAB-71760CC8C83F}"/>
    <cellStyle name="20% - Énfasis6 2 2 3 2 2 2 2 5 2" xfId="48371" xr:uid="{8C53EC89-94B0-4D30-862C-FA167C4BB92B}"/>
    <cellStyle name="20% - Énfasis6 2 2 3 2 2 2 2 6" xfId="32929" xr:uid="{9C89A862-76CF-4F62-9526-DBCAF08D46E9}"/>
    <cellStyle name="20% - Énfasis6 2 2 3 2 2 2 3" xfId="3010" xr:uid="{0AB60DB4-835F-40DA-A377-349F64B4EAA7}"/>
    <cellStyle name="20% - Énfasis6 2 2 3 2 2 2 3 2" xfId="6870" xr:uid="{088B8799-085D-46CC-BCFA-EA8DF48E95B8}"/>
    <cellStyle name="20% - Énfasis6 2 2 3 2 2 2 3 2 2" xfId="14591" xr:uid="{1669512D-9844-45ED-B647-C7A635845962}"/>
    <cellStyle name="20% - Énfasis6 2 2 3 2 2 2 3 2 2 2" xfId="30033" xr:uid="{62AFDC38-74C5-499F-8868-0B3276F8862C}"/>
    <cellStyle name="20% - Énfasis6 2 2 3 2 2 2 3 2 2 2 2" xfId="60917" xr:uid="{72870D62-0705-4B52-A253-15CE071B224C}"/>
    <cellStyle name="20% - Énfasis6 2 2 3 2 2 2 3 2 2 3" xfId="45475" xr:uid="{E4AAD3F8-ADF6-4951-9C3E-5F404F8B12F4}"/>
    <cellStyle name="20% - Énfasis6 2 2 3 2 2 2 3 2 3" xfId="22312" xr:uid="{AF3B113C-FDC0-4B9B-94DE-B815FA487C67}"/>
    <cellStyle name="20% - Énfasis6 2 2 3 2 2 2 3 2 3 2" xfId="53196" xr:uid="{7732BD28-0873-446E-9321-7AE5B8ED4012}"/>
    <cellStyle name="20% - Énfasis6 2 2 3 2 2 2 3 2 4" xfId="37754" xr:uid="{1645242D-6872-4BF8-9087-AC2AD8D91307}"/>
    <cellStyle name="20% - Énfasis6 2 2 3 2 2 2 3 3" xfId="10731" xr:uid="{1FF26F03-66FE-4AEB-9DE9-5FF249356304}"/>
    <cellStyle name="20% - Énfasis6 2 2 3 2 2 2 3 3 2" xfId="26173" xr:uid="{D88A4478-9733-43B9-8B65-325A6A0BDB86}"/>
    <cellStyle name="20% - Énfasis6 2 2 3 2 2 2 3 3 2 2" xfId="57057" xr:uid="{3E3369E0-A2ED-45CD-A362-0177FF76AA87}"/>
    <cellStyle name="20% - Énfasis6 2 2 3 2 2 2 3 3 3" xfId="41615" xr:uid="{744A0B2C-5FEC-44BD-8183-4534061FFD47}"/>
    <cellStyle name="20% - Énfasis6 2 2 3 2 2 2 3 4" xfId="18452" xr:uid="{4AE2C493-4773-4B73-8A15-807FBC7D1B24}"/>
    <cellStyle name="20% - Énfasis6 2 2 3 2 2 2 3 4 2" xfId="49336" xr:uid="{37A18E71-393D-4067-8ECA-646332F310CE}"/>
    <cellStyle name="20% - Énfasis6 2 2 3 2 2 2 3 5" xfId="33894" xr:uid="{A5EC3225-F466-4CB3-8666-9D065660DB62}"/>
    <cellStyle name="20% - Énfasis6 2 2 3 2 2 2 4" xfId="4940" xr:uid="{7AD4F040-A7FF-4EC3-90C7-B26FC0FFBE6D}"/>
    <cellStyle name="20% - Énfasis6 2 2 3 2 2 2 4 2" xfId="12661" xr:uid="{5A0FDBB6-E722-44C4-B5BB-A8DBDFE5CADB}"/>
    <cellStyle name="20% - Énfasis6 2 2 3 2 2 2 4 2 2" xfId="28103" xr:uid="{946CC405-4879-4056-AE64-80B99DBFA89B}"/>
    <cellStyle name="20% - Énfasis6 2 2 3 2 2 2 4 2 2 2" xfId="58987" xr:uid="{8BF9F343-516D-4BB2-8AC5-FBE8BF4DC3D8}"/>
    <cellStyle name="20% - Énfasis6 2 2 3 2 2 2 4 2 3" xfId="43545" xr:uid="{846C65DF-7E24-46E5-9E45-C5C4C2E0A5F3}"/>
    <cellStyle name="20% - Énfasis6 2 2 3 2 2 2 4 3" xfId="20382" xr:uid="{9A004E27-2CE7-4D70-9A60-6BC11E2973A7}"/>
    <cellStyle name="20% - Énfasis6 2 2 3 2 2 2 4 3 2" xfId="51266" xr:uid="{906BEEE3-E074-4E16-8F88-A92748DC8D1F}"/>
    <cellStyle name="20% - Énfasis6 2 2 3 2 2 2 4 4" xfId="35824" xr:uid="{2BE1F132-47DD-439B-88E8-2C732BF5026A}"/>
    <cellStyle name="20% - Énfasis6 2 2 3 2 2 2 5" xfId="8801" xr:uid="{F9564C79-9238-47C5-B6C2-C2200B83B098}"/>
    <cellStyle name="20% - Énfasis6 2 2 3 2 2 2 5 2" xfId="24243" xr:uid="{AA14F2EC-9705-4B9D-AE38-A57EF6030512}"/>
    <cellStyle name="20% - Énfasis6 2 2 3 2 2 2 5 2 2" xfId="55127" xr:uid="{F5878785-74CB-44AD-BFF1-BF7C57C7FA95}"/>
    <cellStyle name="20% - Énfasis6 2 2 3 2 2 2 5 3" xfId="39685" xr:uid="{83D5F08A-EB44-4320-8C56-8E496CB9B60C}"/>
    <cellStyle name="20% - Énfasis6 2 2 3 2 2 2 6" xfId="16522" xr:uid="{268DEEAA-B549-46B1-973B-33E5442A9962}"/>
    <cellStyle name="20% - Énfasis6 2 2 3 2 2 2 6 2" xfId="47406" xr:uid="{E3487DD5-C6B8-4929-AC66-A55935715D9E}"/>
    <cellStyle name="20% - Énfasis6 2 2 3 2 2 2 7" xfId="31964" xr:uid="{36B5969C-5DEF-4804-B8AF-9CA81A06CBDA}"/>
    <cellStyle name="20% - Énfasis6 2 2 3 2 2 3" xfId="1562" xr:uid="{C34A0E05-4816-4E4D-AE38-CD9067F5501A}"/>
    <cellStyle name="20% - Énfasis6 2 2 3 2 2 3 2" xfId="3492" xr:uid="{477EB4E2-699F-414E-AEEA-E5D68685DCF4}"/>
    <cellStyle name="20% - Énfasis6 2 2 3 2 2 3 2 2" xfId="7352" xr:uid="{99BB7342-E763-4A13-9A7B-F6134FFA0835}"/>
    <cellStyle name="20% - Énfasis6 2 2 3 2 2 3 2 2 2" xfId="15073" xr:uid="{DD970633-0318-42AD-B77D-07BCBD130164}"/>
    <cellStyle name="20% - Énfasis6 2 2 3 2 2 3 2 2 2 2" xfId="30515" xr:uid="{8A39A887-95F0-4266-9D1C-1DB4722BA5B2}"/>
    <cellStyle name="20% - Énfasis6 2 2 3 2 2 3 2 2 2 2 2" xfId="61399" xr:uid="{1FC4233C-82FF-4528-8BFE-93F7D68D9C16}"/>
    <cellStyle name="20% - Énfasis6 2 2 3 2 2 3 2 2 2 3" xfId="45957" xr:uid="{500F597A-BAC3-4CCE-B050-ED7C34BCF468}"/>
    <cellStyle name="20% - Énfasis6 2 2 3 2 2 3 2 2 3" xfId="22794" xr:uid="{106BDB98-84DE-4D89-9033-5687029D2410}"/>
    <cellStyle name="20% - Énfasis6 2 2 3 2 2 3 2 2 3 2" xfId="53678" xr:uid="{68C3D2D3-288B-4F81-A1B5-110A7747A0CD}"/>
    <cellStyle name="20% - Énfasis6 2 2 3 2 2 3 2 2 4" xfId="38236" xr:uid="{BF2E7A8A-8DAA-4FD9-93D2-FA0DC0E5B2F2}"/>
    <cellStyle name="20% - Énfasis6 2 2 3 2 2 3 2 3" xfId="11213" xr:uid="{8575DCF5-5436-41D8-B61F-2AC9A37344CB}"/>
    <cellStyle name="20% - Énfasis6 2 2 3 2 2 3 2 3 2" xfId="26655" xr:uid="{76A17DC2-7B39-4D54-BD72-9EB89F25A5EC}"/>
    <cellStyle name="20% - Énfasis6 2 2 3 2 2 3 2 3 2 2" xfId="57539" xr:uid="{13FF8DB8-48CE-4172-A308-B52A77B2F58B}"/>
    <cellStyle name="20% - Énfasis6 2 2 3 2 2 3 2 3 3" xfId="42097" xr:uid="{5FB2764A-DAEA-42B0-BC38-FB4C3B603509}"/>
    <cellStyle name="20% - Énfasis6 2 2 3 2 2 3 2 4" xfId="18934" xr:uid="{B374C8A9-5C75-4164-B887-16C13572E0EE}"/>
    <cellStyle name="20% - Énfasis6 2 2 3 2 2 3 2 4 2" xfId="49818" xr:uid="{872B1F92-9F55-4204-9571-AB14AE35FFB1}"/>
    <cellStyle name="20% - Énfasis6 2 2 3 2 2 3 2 5" xfId="34376" xr:uid="{8E3D4975-57CE-4FD6-9C7B-6E3399C2349F}"/>
    <cellStyle name="20% - Énfasis6 2 2 3 2 2 3 3" xfId="5422" xr:uid="{8CD63568-6FA1-4CD3-AC2B-570FA3256FCD}"/>
    <cellStyle name="20% - Énfasis6 2 2 3 2 2 3 3 2" xfId="13143" xr:uid="{F28916AA-4C45-4A91-BAC3-488B2EF16A1A}"/>
    <cellStyle name="20% - Énfasis6 2 2 3 2 2 3 3 2 2" xfId="28585" xr:uid="{994017D8-2F7F-4344-B36F-963EB1B9278C}"/>
    <cellStyle name="20% - Énfasis6 2 2 3 2 2 3 3 2 2 2" xfId="59469" xr:uid="{52577891-FBBE-4DBC-A4A8-47DACA39EB4C}"/>
    <cellStyle name="20% - Énfasis6 2 2 3 2 2 3 3 2 3" xfId="44027" xr:uid="{75E06F1A-6DD8-4143-ACE2-C9DE758B4CAC}"/>
    <cellStyle name="20% - Énfasis6 2 2 3 2 2 3 3 3" xfId="20864" xr:uid="{89FF6E3F-3DCC-4518-A188-0408871667EC}"/>
    <cellStyle name="20% - Énfasis6 2 2 3 2 2 3 3 3 2" xfId="51748" xr:uid="{9732FB98-7DF8-4D9A-9208-71F56A9FBB21}"/>
    <cellStyle name="20% - Énfasis6 2 2 3 2 2 3 3 4" xfId="36306" xr:uid="{5072B3B2-C6FF-492C-95D1-69BC93F1B606}"/>
    <cellStyle name="20% - Énfasis6 2 2 3 2 2 3 4" xfId="9283" xr:uid="{D8645D4C-D4D8-4FD7-81FF-50BCEC025041}"/>
    <cellStyle name="20% - Énfasis6 2 2 3 2 2 3 4 2" xfId="24725" xr:uid="{90E9A552-5159-4F65-9F3F-526F7A2EC0D2}"/>
    <cellStyle name="20% - Énfasis6 2 2 3 2 2 3 4 2 2" xfId="55609" xr:uid="{B8AF9FCF-3CDB-4166-9D7C-BD4AE59759C6}"/>
    <cellStyle name="20% - Énfasis6 2 2 3 2 2 3 4 3" xfId="40167" xr:uid="{6B33DB4F-8707-43A7-B080-DC71CA1033F7}"/>
    <cellStyle name="20% - Énfasis6 2 2 3 2 2 3 5" xfId="17004" xr:uid="{B9909638-2D18-4EA0-A5D2-ADD02A0F9918}"/>
    <cellStyle name="20% - Énfasis6 2 2 3 2 2 3 5 2" xfId="47888" xr:uid="{78A8AF3F-E667-4695-96EA-403E6A5B25F1}"/>
    <cellStyle name="20% - Énfasis6 2 2 3 2 2 3 6" xfId="32446" xr:uid="{77550DCD-5434-4CEA-A87D-86493DE27A03}"/>
    <cellStyle name="20% - Énfasis6 2 2 3 2 2 4" xfId="2527" xr:uid="{556E5202-6CA8-4BD8-8607-150C64397506}"/>
    <cellStyle name="20% - Énfasis6 2 2 3 2 2 4 2" xfId="6387" xr:uid="{A7133E04-DCAC-42A8-B522-8B74855D3317}"/>
    <cellStyle name="20% - Énfasis6 2 2 3 2 2 4 2 2" xfId="14108" xr:uid="{A2A5F582-794F-4DA5-9327-682A9502D8E3}"/>
    <cellStyle name="20% - Énfasis6 2 2 3 2 2 4 2 2 2" xfId="29550" xr:uid="{95481097-CA3A-4175-84E9-51A47854A923}"/>
    <cellStyle name="20% - Énfasis6 2 2 3 2 2 4 2 2 2 2" xfId="60434" xr:uid="{55A6A74A-6163-46B0-A3D8-E3E2DED3D4A6}"/>
    <cellStyle name="20% - Énfasis6 2 2 3 2 2 4 2 2 3" xfId="44992" xr:uid="{70ADA72E-E29F-4CA6-A544-73FE42C1B92F}"/>
    <cellStyle name="20% - Énfasis6 2 2 3 2 2 4 2 3" xfId="21829" xr:uid="{81C62823-8D94-49B8-829E-E8574AA01EED}"/>
    <cellStyle name="20% - Énfasis6 2 2 3 2 2 4 2 3 2" xfId="52713" xr:uid="{CEB97C46-94EC-4112-9D12-35FD3360A22D}"/>
    <cellStyle name="20% - Énfasis6 2 2 3 2 2 4 2 4" xfId="37271" xr:uid="{F5FB5258-F5BF-4FB1-BDA1-47BB0F4A7710}"/>
    <cellStyle name="20% - Énfasis6 2 2 3 2 2 4 3" xfId="10248" xr:uid="{04A13BD5-0DAE-4B03-850B-96D95138A1CB}"/>
    <cellStyle name="20% - Énfasis6 2 2 3 2 2 4 3 2" xfId="25690" xr:uid="{41008A08-7B95-476A-8627-779E69FB70F0}"/>
    <cellStyle name="20% - Énfasis6 2 2 3 2 2 4 3 2 2" xfId="56574" xr:uid="{B55EBDA2-93A9-412A-AA01-CCAFDEFAEACC}"/>
    <cellStyle name="20% - Énfasis6 2 2 3 2 2 4 3 3" xfId="41132" xr:uid="{27CE9052-582E-4376-9744-F5D84C85EB4C}"/>
    <cellStyle name="20% - Énfasis6 2 2 3 2 2 4 4" xfId="17969" xr:uid="{FA933FC2-704B-4141-906D-10D826925BFC}"/>
    <cellStyle name="20% - Énfasis6 2 2 3 2 2 4 4 2" xfId="48853" xr:uid="{CD5573E9-6B71-4FDE-B356-61E3DCA6E56D}"/>
    <cellStyle name="20% - Énfasis6 2 2 3 2 2 4 5" xfId="33411" xr:uid="{E6421C6F-733C-4706-8169-E19F79EA3ADE}"/>
    <cellStyle name="20% - Énfasis6 2 2 3 2 2 5" xfId="4457" xr:uid="{C642D2C3-E636-49A8-854A-93FE2F5A9380}"/>
    <cellStyle name="20% - Énfasis6 2 2 3 2 2 5 2" xfId="12178" xr:uid="{48EF3218-3511-42D2-AC7A-227E232B0E69}"/>
    <cellStyle name="20% - Énfasis6 2 2 3 2 2 5 2 2" xfId="27620" xr:uid="{8D49E075-7C98-42AF-9B6E-31DF92FEF3AD}"/>
    <cellStyle name="20% - Énfasis6 2 2 3 2 2 5 2 2 2" xfId="58504" xr:uid="{54D857DE-98A7-4C1E-BB7C-F89EB41B3ADB}"/>
    <cellStyle name="20% - Énfasis6 2 2 3 2 2 5 2 3" xfId="43062" xr:uid="{D7BF23DF-A4D2-4217-B4C4-A1646DC76348}"/>
    <cellStyle name="20% - Énfasis6 2 2 3 2 2 5 3" xfId="19899" xr:uid="{1E7D6360-9BFD-47FD-A906-1EBCF0D6C1FC}"/>
    <cellStyle name="20% - Énfasis6 2 2 3 2 2 5 3 2" xfId="50783" xr:uid="{06E7CB26-D296-4871-AAE6-CD8BAEC08BE4}"/>
    <cellStyle name="20% - Énfasis6 2 2 3 2 2 5 4" xfId="35341" xr:uid="{716952A1-4D12-4822-AF49-69620A34BC72}"/>
    <cellStyle name="20% - Énfasis6 2 2 3 2 2 6" xfId="8318" xr:uid="{87849C92-5A1B-49A1-95F7-7203CD31415E}"/>
    <cellStyle name="20% - Énfasis6 2 2 3 2 2 6 2" xfId="23760" xr:uid="{57AB62B1-F4CB-49DE-A772-854A5A3F1A4D}"/>
    <cellStyle name="20% - Énfasis6 2 2 3 2 2 6 2 2" xfId="54644" xr:uid="{695FE616-5089-4A64-AD3D-75C4F96FBE97}"/>
    <cellStyle name="20% - Énfasis6 2 2 3 2 2 6 3" xfId="39202" xr:uid="{28B3B0B2-F5A8-421F-B62E-42DD8D87785F}"/>
    <cellStyle name="20% - Énfasis6 2 2 3 2 2 7" xfId="16039" xr:uid="{1EC5C246-7ADB-47A0-8CEE-CBFA3EEEC68B}"/>
    <cellStyle name="20% - Énfasis6 2 2 3 2 2 7 2" xfId="46923" xr:uid="{7033F25F-F81F-4381-8D46-5B1A73B39B03}"/>
    <cellStyle name="20% - Énfasis6 2 2 3 2 2 8" xfId="31481" xr:uid="{6A20FAB7-83DC-4935-8F0D-05E48717090C}"/>
    <cellStyle name="20% - Énfasis6 2 2 3 2 3" xfId="839" xr:uid="{0BB68F51-8554-4FB6-838B-3284F292E9F7}"/>
    <cellStyle name="20% - Énfasis6 2 2 3 2 3 2" xfId="1804" xr:uid="{A4BEA848-F19D-4C48-8226-A8A499EC1830}"/>
    <cellStyle name="20% - Énfasis6 2 2 3 2 3 2 2" xfId="3734" xr:uid="{2DA3D2EE-3F6E-4C84-9504-23D28136716A}"/>
    <cellStyle name="20% - Énfasis6 2 2 3 2 3 2 2 2" xfId="7594" xr:uid="{FDAE12DA-F3C5-4246-ACBD-3AB78927B037}"/>
    <cellStyle name="20% - Énfasis6 2 2 3 2 3 2 2 2 2" xfId="15315" xr:uid="{F9C2937D-29D2-4696-B2EF-6E4E69A62059}"/>
    <cellStyle name="20% - Énfasis6 2 2 3 2 3 2 2 2 2 2" xfId="30757" xr:uid="{94C7716A-2922-4DEA-8CBC-A5AE8CC93394}"/>
    <cellStyle name="20% - Énfasis6 2 2 3 2 3 2 2 2 2 2 2" xfId="61641" xr:uid="{A116E347-7E3C-4829-9029-6584733C9966}"/>
    <cellStyle name="20% - Énfasis6 2 2 3 2 3 2 2 2 2 3" xfId="46199" xr:uid="{DF0DD9D4-BE0B-4960-8CBC-9839E27EB0AE}"/>
    <cellStyle name="20% - Énfasis6 2 2 3 2 3 2 2 2 3" xfId="23036" xr:uid="{B6DFBF04-1ADD-49DA-B192-18EE89AB5CB3}"/>
    <cellStyle name="20% - Énfasis6 2 2 3 2 3 2 2 2 3 2" xfId="53920" xr:uid="{88659327-8AF7-4838-B52A-17098A629350}"/>
    <cellStyle name="20% - Énfasis6 2 2 3 2 3 2 2 2 4" xfId="38478" xr:uid="{C8BCB956-2424-4943-96F4-602652C79BEA}"/>
    <cellStyle name="20% - Énfasis6 2 2 3 2 3 2 2 3" xfId="11455" xr:uid="{5D7B0088-2AB4-4913-A16A-7D9882FB85A1}"/>
    <cellStyle name="20% - Énfasis6 2 2 3 2 3 2 2 3 2" xfId="26897" xr:uid="{1C399632-6557-4C27-A291-FD30B5481FAC}"/>
    <cellStyle name="20% - Énfasis6 2 2 3 2 3 2 2 3 2 2" xfId="57781" xr:uid="{1C375246-F854-4134-8EBC-B3B72E9D8528}"/>
    <cellStyle name="20% - Énfasis6 2 2 3 2 3 2 2 3 3" xfId="42339" xr:uid="{31F1907E-82DC-4084-824E-67735CB55F29}"/>
    <cellStyle name="20% - Énfasis6 2 2 3 2 3 2 2 4" xfId="19176" xr:uid="{2D1490B3-9529-4696-94E2-94653EF8B0B5}"/>
    <cellStyle name="20% - Énfasis6 2 2 3 2 3 2 2 4 2" xfId="50060" xr:uid="{EDD10690-F660-46AA-B966-888B4A8DCF86}"/>
    <cellStyle name="20% - Énfasis6 2 2 3 2 3 2 2 5" xfId="34618" xr:uid="{DDE9C499-CF2C-4D22-A014-E25EE4217554}"/>
    <cellStyle name="20% - Énfasis6 2 2 3 2 3 2 3" xfId="5664" xr:uid="{CA91BEC2-13CC-47A6-8E25-18F16557ACA8}"/>
    <cellStyle name="20% - Énfasis6 2 2 3 2 3 2 3 2" xfId="13385" xr:uid="{561A0E80-56AB-41E7-9264-A172CB78C596}"/>
    <cellStyle name="20% - Énfasis6 2 2 3 2 3 2 3 2 2" xfId="28827" xr:uid="{9B1219AE-5141-4302-B87C-E04B5FD917BD}"/>
    <cellStyle name="20% - Énfasis6 2 2 3 2 3 2 3 2 2 2" xfId="59711" xr:uid="{15C3DB40-1948-439C-84D6-F4C2C8CF4D40}"/>
    <cellStyle name="20% - Énfasis6 2 2 3 2 3 2 3 2 3" xfId="44269" xr:uid="{8BE0881E-661C-46ED-B30F-02D98D696BC4}"/>
    <cellStyle name="20% - Énfasis6 2 2 3 2 3 2 3 3" xfId="21106" xr:uid="{EC474322-3F35-475B-9A32-3EDAF12DD04A}"/>
    <cellStyle name="20% - Énfasis6 2 2 3 2 3 2 3 3 2" xfId="51990" xr:uid="{C0780D3F-41FE-4923-ACC2-92496518FE44}"/>
    <cellStyle name="20% - Énfasis6 2 2 3 2 3 2 3 4" xfId="36548" xr:uid="{B2FBA499-622B-4FB8-9D75-DDF4AF7067D7}"/>
    <cellStyle name="20% - Énfasis6 2 2 3 2 3 2 4" xfId="9525" xr:uid="{D002AFCA-DCE8-49FD-830F-FFFCED18C2FE}"/>
    <cellStyle name="20% - Énfasis6 2 2 3 2 3 2 4 2" xfId="24967" xr:uid="{44CC16F5-411F-418D-A5FE-3C47E8123456}"/>
    <cellStyle name="20% - Énfasis6 2 2 3 2 3 2 4 2 2" xfId="55851" xr:uid="{B08F6EB5-02A7-4D20-A181-EF75BBCFB6F1}"/>
    <cellStyle name="20% - Énfasis6 2 2 3 2 3 2 4 3" xfId="40409" xr:uid="{F74A4E9E-F470-4BE5-8953-23401D6A0A7A}"/>
    <cellStyle name="20% - Énfasis6 2 2 3 2 3 2 5" xfId="17246" xr:uid="{F312A9D5-6444-471D-A727-04C6D8F022D6}"/>
    <cellStyle name="20% - Énfasis6 2 2 3 2 3 2 5 2" xfId="48130" xr:uid="{BCC750F8-E93C-4E8F-9A80-D58D49B42C87}"/>
    <cellStyle name="20% - Énfasis6 2 2 3 2 3 2 6" xfId="32688" xr:uid="{E05047E8-4027-444E-B265-D448759C2EB3}"/>
    <cellStyle name="20% - Énfasis6 2 2 3 2 3 3" xfId="2769" xr:uid="{8870BF7F-3B4F-46D4-9D53-C9C3165CCEB3}"/>
    <cellStyle name="20% - Énfasis6 2 2 3 2 3 3 2" xfId="6629" xr:uid="{670C4F10-7831-41EB-B16D-DE0FF33A7945}"/>
    <cellStyle name="20% - Énfasis6 2 2 3 2 3 3 2 2" xfId="14350" xr:uid="{A3C91956-2E58-43E6-BE05-579A163BC08F}"/>
    <cellStyle name="20% - Énfasis6 2 2 3 2 3 3 2 2 2" xfId="29792" xr:uid="{9936B1D6-50CF-4629-A78B-A0E4EBABB1B7}"/>
    <cellStyle name="20% - Énfasis6 2 2 3 2 3 3 2 2 2 2" xfId="60676" xr:uid="{B93F26E7-4BF8-4BF3-BF85-F902E926BCBA}"/>
    <cellStyle name="20% - Énfasis6 2 2 3 2 3 3 2 2 3" xfId="45234" xr:uid="{819AB06D-10AC-4A33-B7DD-E9376DDF58F6}"/>
    <cellStyle name="20% - Énfasis6 2 2 3 2 3 3 2 3" xfId="22071" xr:uid="{C85701D6-B233-45C7-B9FC-D571E0892D7D}"/>
    <cellStyle name="20% - Énfasis6 2 2 3 2 3 3 2 3 2" xfId="52955" xr:uid="{3C59003D-BDB4-4E3A-AA2C-E73C351E848A}"/>
    <cellStyle name="20% - Énfasis6 2 2 3 2 3 3 2 4" xfId="37513" xr:uid="{89208C19-A6DB-4DC2-94C1-A86002015754}"/>
    <cellStyle name="20% - Énfasis6 2 2 3 2 3 3 3" xfId="10490" xr:uid="{DC90A85C-E3BC-4368-8386-5960C74C0DBD}"/>
    <cellStyle name="20% - Énfasis6 2 2 3 2 3 3 3 2" xfId="25932" xr:uid="{9FD68FD1-28F5-4084-B67E-34A4583CE0B0}"/>
    <cellStyle name="20% - Énfasis6 2 2 3 2 3 3 3 2 2" xfId="56816" xr:uid="{DD14BD84-17EF-42E1-B677-3278D13E3AD5}"/>
    <cellStyle name="20% - Énfasis6 2 2 3 2 3 3 3 3" xfId="41374" xr:uid="{37178C8D-D1B2-4B86-AF4C-A11D0576670D}"/>
    <cellStyle name="20% - Énfasis6 2 2 3 2 3 3 4" xfId="18211" xr:uid="{74EF5159-9190-4773-8F61-17A766F7F2A2}"/>
    <cellStyle name="20% - Énfasis6 2 2 3 2 3 3 4 2" xfId="49095" xr:uid="{D61616A9-3917-4DA7-9361-15CD819F4990}"/>
    <cellStyle name="20% - Énfasis6 2 2 3 2 3 3 5" xfId="33653" xr:uid="{E68D73DB-D116-498C-8D7B-A4996D6F8585}"/>
    <cellStyle name="20% - Énfasis6 2 2 3 2 3 4" xfId="4699" xr:uid="{DA327090-5FED-49FD-AD1C-C771ACA120F5}"/>
    <cellStyle name="20% - Énfasis6 2 2 3 2 3 4 2" xfId="12420" xr:uid="{AA084FE9-837D-49E6-9198-44440AB4E894}"/>
    <cellStyle name="20% - Énfasis6 2 2 3 2 3 4 2 2" xfId="27862" xr:uid="{745EE944-EF3B-49E7-AC77-01DBD273AC24}"/>
    <cellStyle name="20% - Énfasis6 2 2 3 2 3 4 2 2 2" xfId="58746" xr:uid="{7E320F22-7ED3-4290-B2DC-FACB88F34C2C}"/>
    <cellStyle name="20% - Énfasis6 2 2 3 2 3 4 2 3" xfId="43304" xr:uid="{A54B8738-7334-4B74-8DBF-D58F85C5DEB5}"/>
    <cellStyle name="20% - Énfasis6 2 2 3 2 3 4 3" xfId="20141" xr:uid="{8CC6FF84-C686-442B-BF14-976F67F9FE7A}"/>
    <cellStyle name="20% - Énfasis6 2 2 3 2 3 4 3 2" xfId="51025" xr:uid="{4AD5FD4E-F595-484C-B8CA-DA4D32B8C0BB}"/>
    <cellStyle name="20% - Énfasis6 2 2 3 2 3 4 4" xfId="35583" xr:uid="{02054515-0AB1-45EE-B8A5-7208E38D546F}"/>
    <cellStyle name="20% - Énfasis6 2 2 3 2 3 5" xfId="8560" xr:uid="{1ADF515B-EB38-442A-8D6B-CE5FF98C3A2A}"/>
    <cellStyle name="20% - Énfasis6 2 2 3 2 3 5 2" xfId="24002" xr:uid="{0CC71B0B-80DB-411D-97B7-829034CF0AF1}"/>
    <cellStyle name="20% - Énfasis6 2 2 3 2 3 5 2 2" xfId="54886" xr:uid="{FB96EE64-D0F2-43A7-920B-32B722806131}"/>
    <cellStyle name="20% - Énfasis6 2 2 3 2 3 5 3" xfId="39444" xr:uid="{A7FE9546-5FC6-4951-A6B6-3B663D7BCF2D}"/>
    <cellStyle name="20% - Énfasis6 2 2 3 2 3 6" xfId="16281" xr:uid="{08E0FFE9-944E-41F9-9A64-1BC11E800D30}"/>
    <cellStyle name="20% - Énfasis6 2 2 3 2 3 6 2" xfId="47165" xr:uid="{D97D7912-F96C-4591-8775-802FB14A2CCD}"/>
    <cellStyle name="20% - Énfasis6 2 2 3 2 3 7" xfId="31723" xr:uid="{36D3AA26-FCE3-4887-AB4B-6F749272D2E0}"/>
    <cellStyle name="20% - Énfasis6 2 2 3 2 4" xfId="1321" xr:uid="{63AB6EAD-3E1B-4F8C-950E-06F4F628BDE5}"/>
    <cellStyle name="20% - Énfasis6 2 2 3 2 4 2" xfId="3251" xr:uid="{22892292-301A-4EFD-8B54-7E3BE793BC89}"/>
    <cellStyle name="20% - Énfasis6 2 2 3 2 4 2 2" xfId="7111" xr:uid="{DF9CF14D-F1E1-415C-9B9F-AF2D15EAC66C}"/>
    <cellStyle name="20% - Énfasis6 2 2 3 2 4 2 2 2" xfId="14832" xr:uid="{FCDC1F8F-D536-41CA-A6CE-3B19C07C4F37}"/>
    <cellStyle name="20% - Énfasis6 2 2 3 2 4 2 2 2 2" xfId="30274" xr:uid="{53A0A2EC-40F3-41D0-910B-B2D11478EAC5}"/>
    <cellStyle name="20% - Énfasis6 2 2 3 2 4 2 2 2 2 2" xfId="61158" xr:uid="{1677F00E-4C3C-4E02-BB37-92950E888B99}"/>
    <cellStyle name="20% - Énfasis6 2 2 3 2 4 2 2 2 3" xfId="45716" xr:uid="{311D53BB-9C38-43B2-97E6-E7B013A5410A}"/>
    <cellStyle name="20% - Énfasis6 2 2 3 2 4 2 2 3" xfId="22553" xr:uid="{327F02EF-E4DD-457F-8D4E-BD13AF0B0326}"/>
    <cellStyle name="20% - Énfasis6 2 2 3 2 4 2 2 3 2" xfId="53437" xr:uid="{B7CF66AE-7A01-44C4-A450-6919838B2DCA}"/>
    <cellStyle name="20% - Énfasis6 2 2 3 2 4 2 2 4" xfId="37995" xr:uid="{A3A74D8D-971F-4CF1-969E-71ADBD789C85}"/>
    <cellStyle name="20% - Énfasis6 2 2 3 2 4 2 3" xfId="10972" xr:uid="{35208B5C-5D31-4646-B6D2-6EEA56803DEA}"/>
    <cellStyle name="20% - Énfasis6 2 2 3 2 4 2 3 2" xfId="26414" xr:uid="{9F325081-E33B-4930-9AE2-BBFCEAE922EE}"/>
    <cellStyle name="20% - Énfasis6 2 2 3 2 4 2 3 2 2" xfId="57298" xr:uid="{FE4FE12F-7EC3-4E5B-8A2D-367E25DFCAEF}"/>
    <cellStyle name="20% - Énfasis6 2 2 3 2 4 2 3 3" xfId="41856" xr:uid="{CA22A0FE-E278-4126-9EDC-9B11911844D0}"/>
    <cellStyle name="20% - Énfasis6 2 2 3 2 4 2 4" xfId="18693" xr:uid="{67109C41-0C5C-4797-B0FD-FC6ED7A79D16}"/>
    <cellStyle name="20% - Énfasis6 2 2 3 2 4 2 4 2" xfId="49577" xr:uid="{E6831A69-9522-4FB4-AFA7-C21500AA27CF}"/>
    <cellStyle name="20% - Énfasis6 2 2 3 2 4 2 5" xfId="34135" xr:uid="{6919C80A-385C-4EC6-A1B5-11D08B16974F}"/>
    <cellStyle name="20% - Énfasis6 2 2 3 2 4 3" xfId="5181" xr:uid="{B47A4600-FD65-4A91-ADE7-50CCC016F432}"/>
    <cellStyle name="20% - Énfasis6 2 2 3 2 4 3 2" xfId="12902" xr:uid="{41A63544-D5ED-44BB-9B58-67B73AB3FD73}"/>
    <cellStyle name="20% - Énfasis6 2 2 3 2 4 3 2 2" xfId="28344" xr:uid="{CE07904C-2257-4837-BF84-06E8F16649EC}"/>
    <cellStyle name="20% - Énfasis6 2 2 3 2 4 3 2 2 2" xfId="59228" xr:uid="{402C0318-C321-469D-89A9-2ED17DE4BA64}"/>
    <cellStyle name="20% - Énfasis6 2 2 3 2 4 3 2 3" xfId="43786" xr:uid="{F4AFDA56-9D69-4492-BE2F-B32CEF10AF0A}"/>
    <cellStyle name="20% - Énfasis6 2 2 3 2 4 3 3" xfId="20623" xr:uid="{DFB8F627-9AF8-400A-A990-B93180C18343}"/>
    <cellStyle name="20% - Énfasis6 2 2 3 2 4 3 3 2" xfId="51507" xr:uid="{952FC93B-4098-40C5-BF2C-EF2C3629931F}"/>
    <cellStyle name="20% - Énfasis6 2 2 3 2 4 3 4" xfId="36065" xr:uid="{B3A1FCC6-A5DB-45AC-9BEC-D3086B45DDED}"/>
    <cellStyle name="20% - Énfasis6 2 2 3 2 4 4" xfId="9042" xr:uid="{BEEAE9D3-019A-450C-8EB6-6234BB227803}"/>
    <cellStyle name="20% - Énfasis6 2 2 3 2 4 4 2" xfId="24484" xr:uid="{BD1F3338-73F9-4EE8-A364-2CE37B43DA62}"/>
    <cellStyle name="20% - Énfasis6 2 2 3 2 4 4 2 2" xfId="55368" xr:uid="{31616A01-8798-40B8-8BA2-788CA62FC008}"/>
    <cellStyle name="20% - Énfasis6 2 2 3 2 4 4 3" xfId="39926" xr:uid="{C88C4C59-CBE1-455C-804E-9F35F8D8DD65}"/>
    <cellStyle name="20% - Énfasis6 2 2 3 2 4 5" xfId="16763" xr:uid="{60910B7F-FFF3-4DF2-A8D5-A04E09DEF48C}"/>
    <cellStyle name="20% - Énfasis6 2 2 3 2 4 5 2" xfId="47647" xr:uid="{73E31AE8-C861-49E7-B85A-DBA789D066FF}"/>
    <cellStyle name="20% - Énfasis6 2 2 3 2 4 6" xfId="32205" xr:uid="{1A80C85E-A800-4FC7-9480-5CBB37284ADA}"/>
    <cellStyle name="20% - Énfasis6 2 2 3 2 5" xfId="2286" xr:uid="{1647BD16-903A-443A-8D35-2D4F70E59C39}"/>
    <cellStyle name="20% - Énfasis6 2 2 3 2 5 2" xfId="6146" xr:uid="{C7CC593A-6884-4912-80F7-B9B5DA25FF5D}"/>
    <cellStyle name="20% - Énfasis6 2 2 3 2 5 2 2" xfId="13867" xr:uid="{B11F82BD-6AA5-4B35-B7F3-E2A91EE0F2EF}"/>
    <cellStyle name="20% - Énfasis6 2 2 3 2 5 2 2 2" xfId="29309" xr:uid="{22EE8989-BA1C-4930-9152-C398044DC3E5}"/>
    <cellStyle name="20% - Énfasis6 2 2 3 2 5 2 2 2 2" xfId="60193" xr:uid="{605B526D-15EE-4D7A-8264-4D6628E88F64}"/>
    <cellStyle name="20% - Énfasis6 2 2 3 2 5 2 2 3" xfId="44751" xr:uid="{EB4A9BA5-22C8-4F63-A541-13B456E562C9}"/>
    <cellStyle name="20% - Énfasis6 2 2 3 2 5 2 3" xfId="21588" xr:uid="{28046C84-5A63-48BF-BECE-68001C1B9DF0}"/>
    <cellStyle name="20% - Énfasis6 2 2 3 2 5 2 3 2" xfId="52472" xr:uid="{820F384A-7900-4A9C-876F-E8CF5E66B6E9}"/>
    <cellStyle name="20% - Énfasis6 2 2 3 2 5 2 4" xfId="37030" xr:uid="{A6990F19-674E-4715-9060-179A46DA57C5}"/>
    <cellStyle name="20% - Énfasis6 2 2 3 2 5 3" xfId="10007" xr:uid="{BB12BF6D-FB3E-49F9-8B70-E46768F6FCB9}"/>
    <cellStyle name="20% - Énfasis6 2 2 3 2 5 3 2" xfId="25449" xr:uid="{95F2E838-13CB-46A7-8CE5-9DA80E7FD63B}"/>
    <cellStyle name="20% - Énfasis6 2 2 3 2 5 3 2 2" xfId="56333" xr:uid="{65724507-D9B3-418D-A90F-FC0F20897DF7}"/>
    <cellStyle name="20% - Énfasis6 2 2 3 2 5 3 3" xfId="40891" xr:uid="{08D8FD05-D47C-45B1-A039-3E0FF48427AF}"/>
    <cellStyle name="20% - Énfasis6 2 2 3 2 5 4" xfId="17728" xr:uid="{441EC5A6-2D41-45A8-AE9A-7E40ACB51A88}"/>
    <cellStyle name="20% - Énfasis6 2 2 3 2 5 4 2" xfId="48612" xr:uid="{AEAA1582-D98C-4D25-9949-EACEB54C0240}"/>
    <cellStyle name="20% - Énfasis6 2 2 3 2 5 5" xfId="33170" xr:uid="{FA7BC424-77DF-4EAC-9F87-50D110FD4749}"/>
    <cellStyle name="20% - Énfasis6 2 2 3 2 6" xfId="4216" xr:uid="{7AE7F178-B409-491E-801D-18335E2A33F5}"/>
    <cellStyle name="20% - Énfasis6 2 2 3 2 6 2" xfId="11937" xr:uid="{E86164D4-B582-436E-B677-F93A9DD53741}"/>
    <cellStyle name="20% - Énfasis6 2 2 3 2 6 2 2" xfId="27379" xr:uid="{CA160696-DAD0-4962-81F5-E6E84D71BBC4}"/>
    <cellStyle name="20% - Énfasis6 2 2 3 2 6 2 2 2" xfId="58263" xr:uid="{2DD3A0DA-B1D7-47F7-87E8-28FEDF05901D}"/>
    <cellStyle name="20% - Énfasis6 2 2 3 2 6 2 3" xfId="42821" xr:uid="{A852F900-5F9B-4CF7-8DB5-801289C34C5C}"/>
    <cellStyle name="20% - Énfasis6 2 2 3 2 6 3" xfId="19658" xr:uid="{91DCF218-A4B5-429D-8918-0AEAF7F406C7}"/>
    <cellStyle name="20% - Énfasis6 2 2 3 2 6 3 2" xfId="50542" xr:uid="{E599193F-F09E-4420-92B9-EFD7112BE2E1}"/>
    <cellStyle name="20% - Énfasis6 2 2 3 2 6 4" xfId="35100" xr:uid="{B4E9A6CA-F504-447E-907E-EE91A579A4FB}"/>
    <cellStyle name="20% - Énfasis6 2 2 3 2 7" xfId="8077" xr:uid="{2DB8B296-D19B-4DC5-AD05-9484EA6914DE}"/>
    <cellStyle name="20% - Énfasis6 2 2 3 2 7 2" xfId="23519" xr:uid="{A3A14EB5-5C6B-4668-8B9B-59B4326E3AE0}"/>
    <cellStyle name="20% - Énfasis6 2 2 3 2 7 2 2" xfId="54403" xr:uid="{EF8A7CB7-AE61-41BC-89AF-91ACAF15379E}"/>
    <cellStyle name="20% - Énfasis6 2 2 3 2 7 3" xfId="38961" xr:uid="{D9791C5A-E731-4FBB-8DAE-514D557B61B6}"/>
    <cellStyle name="20% - Énfasis6 2 2 3 2 8" xfId="15798" xr:uid="{43156263-74D2-4D7F-9CDB-CF9FF58C6165}"/>
    <cellStyle name="20% - Énfasis6 2 2 3 2 8 2" xfId="46682" xr:uid="{67DE07EF-2DDD-40D4-B0F4-2BC1317FEB4D}"/>
    <cellStyle name="20% - Énfasis6 2 2 3 2 9" xfId="31240" xr:uid="{37A22825-8453-40EB-AAA5-E6E089D05B9A}"/>
    <cellStyle name="20% - Énfasis6 2 2 3 3" xfId="404" xr:uid="{66688581-EB78-4114-A7AD-EA2E0487422D}"/>
    <cellStyle name="20% - Énfasis6 2 2 3 3 2" xfId="888" xr:uid="{E6BAFFEB-65AD-49C9-83E7-310C45EBBE6F}"/>
    <cellStyle name="20% - Énfasis6 2 2 3 3 2 2" xfId="1853" xr:uid="{FA06F75E-A978-4CBB-854A-7DBDBE2EAD76}"/>
    <cellStyle name="20% - Énfasis6 2 2 3 3 2 2 2" xfId="3783" xr:uid="{A484BF7A-3E6C-4E82-B02A-1E46CC5E0A0C}"/>
    <cellStyle name="20% - Énfasis6 2 2 3 3 2 2 2 2" xfId="7643" xr:uid="{8A9DD2F7-B565-4520-A175-5AC14D304053}"/>
    <cellStyle name="20% - Énfasis6 2 2 3 3 2 2 2 2 2" xfId="15364" xr:uid="{81F6943D-8734-4B49-A790-CE1F6E972638}"/>
    <cellStyle name="20% - Énfasis6 2 2 3 3 2 2 2 2 2 2" xfId="30806" xr:uid="{371ADA0E-C452-483C-967A-34CEAC8DDD6A}"/>
    <cellStyle name="20% - Énfasis6 2 2 3 3 2 2 2 2 2 2 2" xfId="61690" xr:uid="{45B6E674-553E-492F-AA28-C4D882D511F2}"/>
    <cellStyle name="20% - Énfasis6 2 2 3 3 2 2 2 2 2 3" xfId="46248" xr:uid="{AB712E1E-6565-4B96-8596-497B7CCB0CB7}"/>
    <cellStyle name="20% - Énfasis6 2 2 3 3 2 2 2 2 3" xfId="23085" xr:uid="{CE965882-316E-4AFE-B43B-F87338C7CDE1}"/>
    <cellStyle name="20% - Énfasis6 2 2 3 3 2 2 2 2 3 2" xfId="53969" xr:uid="{215B5B3E-80FB-41B7-89C2-DD999346B238}"/>
    <cellStyle name="20% - Énfasis6 2 2 3 3 2 2 2 2 4" xfId="38527" xr:uid="{38273ADB-5E7D-48E6-974D-A8B319D1350A}"/>
    <cellStyle name="20% - Énfasis6 2 2 3 3 2 2 2 3" xfId="11504" xr:uid="{FC5D881C-F88B-449D-A317-36B37F7FC4F4}"/>
    <cellStyle name="20% - Énfasis6 2 2 3 3 2 2 2 3 2" xfId="26946" xr:uid="{892DC4E5-ECD7-4AEE-A8EF-C352CF0742F7}"/>
    <cellStyle name="20% - Énfasis6 2 2 3 3 2 2 2 3 2 2" xfId="57830" xr:uid="{27B0B5DB-3837-4C6C-B74D-117669A2DE22}"/>
    <cellStyle name="20% - Énfasis6 2 2 3 3 2 2 2 3 3" xfId="42388" xr:uid="{66134C6C-37BC-4683-8DE6-9ED30419E53A}"/>
    <cellStyle name="20% - Énfasis6 2 2 3 3 2 2 2 4" xfId="19225" xr:uid="{2D35D1A0-622E-4F9E-AF42-61467D75E9EC}"/>
    <cellStyle name="20% - Énfasis6 2 2 3 3 2 2 2 4 2" xfId="50109" xr:uid="{6B17BE1E-A1A5-426C-A797-68A3634CD029}"/>
    <cellStyle name="20% - Énfasis6 2 2 3 3 2 2 2 5" xfId="34667" xr:uid="{8A1A815B-6DB2-47BC-B769-14E8BC35F423}"/>
    <cellStyle name="20% - Énfasis6 2 2 3 3 2 2 3" xfId="5713" xr:uid="{F1620A6F-9A85-45C4-AFB9-62F79504DF13}"/>
    <cellStyle name="20% - Énfasis6 2 2 3 3 2 2 3 2" xfId="13434" xr:uid="{A8AB68D7-A4C7-479F-8E3C-F1C3E3AC0B8F}"/>
    <cellStyle name="20% - Énfasis6 2 2 3 3 2 2 3 2 2" xfId="28876" xr:uid="{D255F3E3-BAA5-490F-BC1F-7FF1FAC03963}"/>
    <cellStyle name="20% - Énfasis6 2 2 3 3 2 2 3 2 2 2" xfId="59760" xr:uid="{06B1C250-DCD3-42F9-ACD6-7633C067F00E}"/>
    <cellStyle name="20% - Énfasis6 2 2 3 3 2 2 3 2 3" xfId="44318" xr:uid="{67B62165-5668-4C78-AFDD-DE563FFEB2EB}"/>
    <cellStyle name="20% - Énfasis6 2 2 3 3 2 2 3 3" xfId="21155" xr:uid="{6AF5FFBA-4AFA-4D09-85CC-231E35AEB592}"/>
    <cellStyle name="20% - Énfasis6 2 2 3 3 2 2 3 3 2" xfId="52039" xr:uid="{3755C650-906A-4DAC-9E99-ABF5D67BB06B}"/>
    <cellStyle name="20% - Énfasis6 2 2 3 3 2 2 3 4" xfId="36597" xr:uid="{2B5456FF-2D17-43F8-AF5F-F5F0CFA111F3}"/>
    <cellStyle name="20% - Énfasis6 2 2 3 3 2 2 4" xfId="9574" xr:uid="{325F7FD8-D97E-47AF-9609-440F5370084A}"/>
    <cellStyle name="20% - Énfasis6 2 2 3 3 2 2 4 2" xfId="25016" xr:uid="{25E2E97B-5075-4185-8DE0-4AFE7FAADADF}"/>
    <cellStyle name="20% - Énfasis6 2 2 3 3 2 2 4 2 2" xfId="55900" xr:uid="{03EFF934-5916-4C46-B0DA-46DEA229E9C5}"/>
    <cellStyle name="20% - Énfasis6 2 2 3 3 2 2 4 3" xfId="40458" xr:uid="{1E9144CA-9E6B-4603-B210-C19AF2476C04}"/>
    <cellStyle name="20% - Énfasis6 2 2 3 3 2 2 5" xfId="17295" xr:uid="{EB513FEA-D85C-4BEE-A957-BB4513C5DF44}"/>
    <cellStyle name="20% - Énfasis6 2 2 3 3 2 2 5 2" xfId="48179" xr:uid="{FB9ABD22-E383-493F-BA27-D7D1488F8D3D}"/>
    <cellStyle name="20% - Énfasis6 2 2 3 3 2 2 6" xfId="32737" xr:uid="{698234B8-6AA0-4D93-BEE1-EB243F2A72D1}"/>
    <cellStyle name="20% - Énfasis6 2 2 3 3 2 3" xfId="2818" xr:uid="{D13286F3-A22D-4D5C-9B5E-E8DA7F415447}"/>
    <cellStyle name="20% - Énfasis6 2 2 3 3 2 3 2" xfId="6678" xr:uid="{43826184-2E44-49E2-AE9E-514DA668F55F}"/>
    <cellStyle name="20% - Énfasis6 2 2 3 3 2 3 2 2" xfId="14399" xr:uid="{CA2C1AD3-194E-44F9-9B08-F0E55DAC35F8}"/>
    <cellStyle name="20% - Énfasis6 2 2 3 3 2 3 2 2 2" xfId="29841" xr:uid="{E07F0944-D96E-4E18-9166-974970446ADE}"/>
    <cellStyle name="20% - Énfasis6 2 2 3 3 2 3 2 2 2 2" xfId="60725" xr:uid="{7596CA00-9719-4529-B18C-51D035E08D1B}"/>
    <cellStyle name="20% - Énfasis6 2 2 3 3 2 3 2 2 3" xfId="45283" xr:uid="{B7C06B20-CD63-4369-A743-F7A08E57374C}"/>
    <cellStyle name="20% - Énfasis6 2 2 3 3 2 3 2 3" xfId="22120" xr:uid="{5FE7FDBF-075F-475A-A13B-1FC9C6933126}"/>
    <cellStyle name="20% - Énfasis6 2 2 3 3 2 3 2 3 2" xfId="53004" xr:uid="{3C0CE0D1-4A3E-4D6F-8AB6-22F0FB2421F0}"/>
    <cellStyle name="20% - Énfasis6 2 2 3 3 2 3 2 4" xfId="37562" xr:uid="{30101B46-0BDE-4696-9C67-151C00BAC782}"/>
    <cellStyle name="20% - Énfasis6 2 2 3 3 2 3 3" xfId="10539" xr:uid="{35779F39-931D-4F45-9A87-AB6C202C3E4D}"/>
    <cellStyle name="20% - Énfasis6 2 2 3 3 2 3 3 2" xfId="25981" xr:uid="{25F1BDB6-8CB9-4E57-8978-8B4F9A806030}"/>
    <cellStyle name="20% - Énfasis6 2 2 3 3 2 3 3 2 2" xfId="56865" xr:uid="{2020A295-63FE-4B41-83DB-29A805AD56D4}"/>
    <cellStyle name="20% - Énfasis6 2 2 3 3 2 3 3 3" xfId="41423" xr:uid="{6A224ED1-47C7-426B-97E4-80C933F28CA6}"/>
    <cellStyle name="20% - Énfasis6 2 2 3 3 2 3 4" xfId="18260" xr:uid="{27AC72FB-836A-4E92-A781-DDF27F8D1616}"/>
    <cellStyle name="20% - Énfasis6 2 2 3 3 2 3 4 2" xfId="49144" xr:uid="{4A61A74E-DAC3-4B1D-9E09-8621CBE13656}"/>
    <cellStyle name="20% - Énfasis6 2 2 3 3 2 3 5" xfId="33702" xr:uid="{97308803-5CFB-4734-AF59-1163E654ED10}"/>
    <cellStyle name="20% - Énfasis6 2 2 3 3 2 4" xfId="4748" xr:uid="{5F05F77E-C5DF-44FF-9540-E0BC007B6FA9}"/>
    <cellStyle name="20% - Énfasis6 2 2 3 3 2 4 2" xfId="12469" xr:uid="{A49540EF-8473-4EEE-A2A4-C9B71912F842}"/>
    <cellStyle name="20% - Énfasis6 2 2 3 3 2 4 2 2" xfId="27911" xr:uid="{C083A9DA-481C-4FBA-BB58-B91EF1E05E8A}"/>
    <cellStyle name="20% - Énfasis6 2 2 3 3 2 4 2 2 2" xfId="58795" xr:uid="{153E1B22-D030-4DB3-BEDF-853000E92194}"/>
    <cellStyle name="20% - Énfasis6 2 2 3 3 2 4 2 3" xfId="43353" xr:uid="{F5E236E6-D45F-4363-8641-2B733B11102B}"/>
    <cellStyle name="20% - Énfasis6 2 2 3 3 2 4 3" xfId="20190" xr:uid="{14C461F9-8F72-4AE2-9998-65B04ADECF02}"/>
    <cellStyle name="20% - Énfasis6 2 2 3 3 2 4 3 2" xfId="51074" xr:uid="{CFE0BAD3-70F4-45BF-B784-AD10E0FC6A75}"/>
    <cellStyle name="20% - Énfasis6 2 2 3 3 2 4 4" xfId="35632" xr:uid="{008EA506-C0AB-493C-A5BD-786CD46DD0FB}"/>
    <cellStyle name="20% - Énfasis6 2 2 3 3 2 5" xfId="8609" xr:uid="{4FE5CFF5-0097-4B8D-9714-794CA47BD9AD}"/>
    <cellStyle name="20% - Énfasis6 2 2 3 3 2 5 2" xfId="24051" xr:uid="{493E7786-E1D3-46D7-9DE3-5AC55B28F211}"/>
    <cellStyle name="20% - Énfasis6 2 2 3 3 2 5 2 2" xfId="54935" xr:uid="{06C5A2FC-CF34-4D19-8CCD-FB16DF8C36CB}"/>
    <cellStyle name="20% - Énfasis6 2 2 3 3 2 5 3" xfId="39493" xr:uid="{43E9BEA1-B1E0-49A3-AA41-AEB35123B3F7}"/>
    <cellStyle name="20% - Énfasis6 2 2 3 3 2 6" xfId="16330" xr:uid="{77C88C39-699A-47E0-9C3A-E795BF1CEC7B}"/>
    <cellStyle name="20% - Énfasis6 2 2 3 3 2 6 2" xfId="47214" xr:uid="{B15EEB42-AB38-46B3-BCD9-BEB52D8ACD28}"/>
    <cellStyle name="20% - Énfasis6 2 2 3 3 2 7" xfId="31772" xr:uid="{E81A095D-ED62-484B-98F7-44C5A1A66B8E}"/>
    <cellStyle name="20% - Énfasis6 2 2 3 3 3" xfId="1370" xr:uid="{917FC357-8F0B-4BD5-8CF9-EAD889C405DF}"/>
    <cellStyle name="20% - Énfasis6 2 2 3 3 3 2" xfId="3300" xr:uid="{BF8C27C6-8F49-4BDB-BE8F-9D47CAF3BB33}"/>
    <cellStyle name="20% - Énfasis6 2 2 3 3 3 2 2" xfId="7160" xr:uid="{B6689E4C-8E6A-4A7F-A119-510975ECAB5A}"/>
    <cellStyle name="20% - Énfasis6 2 2 3 3 3 2 2 2" xfId="14881" xr:uid="{A5C40541-1C04-4987-A86A-6F221A038902}"/>
    <cellStyle name="20% - Énfasis6 2 2 3 3 3 2 2 2 2" xfId="30323" xr:uid="{5F1ED610-E22D-4F44-AB99-4248F370C069}"/>
    <cellStyle name="20% - Énfasis6 2 2 3 3 3 2 2 2 2 2" xfId="61207" xr:uid="{25DE6BD9-B3B7-4A58-8CE8-1A2FCCA7BE95}"/>
    <cellStyle name="20% - Énfasis6 2 2 3 3 3 2 2 2 3" xfId="45765" xr:uid="{A64697E6-72DF-4D48-A5FA-AB40885BDDF9}"/>
    <cellStyle name="20% - Énfasis6 2 2 3 3 3 2 2 3" xfId="22602" xr:uid="{752BCFDF-D8CF-4F24-A0C5-B055DEECE9B9}"/>
    <cellStyle name="20% - Énfasis6 2 2 3 3 3 2 2 3 2" xfId="53486" xr:uid="{2A959079-C026-48BB-BDC2-9619844589D0}"/>
    <cellStyle name="20% - Énfasis6 2 2 3 3 3 2 2 4" xfId="38044" xr:uid="{90064A70-DE46-4E33-85DB-D8DB9844E841}"/>
    <cellStyle name="20% - Énfasis6 2 2 3 3 3 2 3" xfId="11021" xr:uid="{AFA4C00F-C2AB-47E6-B58E-EB61527096DE}"/>
    <cellStyle name="20% - Énfasis6 2 2 3 3 3 2 3 2" xfId="26463" xr:uid="{043284A2-934F-4F3A-9E5B-1C1283000E04}"/>
    <cellStyle name="20% - Énfasis6 2 2 3 3 3 2 3 2 2" xfId="57347" xr:uid="{530FE50C-31E2-478E-923C-E2B75F8E0F58}"/>
    <cellStyle name="20% - Énfasis6 2 2 3 3 3 2 3 3" xfId="41905" xr:uid="{8088079B-CFD4-4314-A83D-8FD84336BB93}"/>
    <cellStyle name="20% - Énfasis6 2 2 3 3 3 2 4" xfId="18742" xr:uid="{E633CF90-CE26-4D29-B404-CA00CB86C3E6}"/>
    <cellStyle name="20% - Énfasis6 2 2 3 3 3 2 4 2" xfId="49626" xr:uid="{546BD1F0-8EC5-45F9-A4CE-7C74A7D7ACBB}"/>
    <cellStyle name="20% - Énfasis6 2 2 3 3 3 2 5" xfId="34184" xr:uid="{9324FD26-874B-43D4-8AFE-07895FE97C44}"/>
    <cellStyle name="20% - Énfasis6 2 2 3 3 3 3" xfId="5230" xr:uid="{62813912-7204-410C-BB5F-4C6C5C41D772}"/>
    <cellStyle name="20% - Énfasis6 2 2 3 3 3 3 2" xfId="12951" xr:uid="{6826D2A7-050E-4C8C-8909-6D16BD9409C2}"/>
    <cellStyle name="20% - Énfasis6 2 2 3 3 3 3 2 2" xfId="28393" xr:uid="{8B6F57CF-285E-4917-81FE-14FBD01B94B0}"/>
    <cellStyle name="20% - Énfasis6 2 2 3 3 3 3 2 2 2" xfId="59277" xr:uid="{3BB55977-91BB-4287-A6E3-272F09BC034C}"/>
    <cellStyle name="20% - Énfasis6 2 2 3 3 3 3 2 3" xfId="43835" xr:uid="{5495931E-944B-4549-B7DF-CEE3D43977ED}"/>
    <cellStyle name="20% - Énfasis6 2 2 3 3 3 3 3" xfId="20672" xr:uid="{DBFDE504-AA65-4157-BD44-7F7D46711DD6}"/>
    <cellStyle name="20% - Énfasis6 2 2 3 3 3 3 3 2" xfId="51556" xr:uid="{FC86B369-8271-46B7-A906-F3494AE255AB}"/>
    <cellStyle name="20% - Énfasis6 2 2 3 3 3 3 4" xfId="36114" xr:uid="{15220540-0D32-4776-84CA-CB4D89B19E3C}"/>
    <cellStyle name="20% - Énfasis6 2 2 3 3 3 4" xfId="9091" xr:uid="{4FC00983-1CB5-464B-9B66-0119ECAB273D}"/>
    <cellStyle name="20% - Énfasis6 2 2 3 3 3 4 2" xfId="24533" xr:uid="{58996DEE-A9D9-48AD-9EB1-36C5CC9B0236}"/>
    <cellStyle name="20% - Énfasis6 2 2 3 3 3 4 2 2" xfId="55417" xr:uid="{B8A90838-81FC-4F0B-BA7E-69BFF6588FD1}"/>
    <cellStyle name="20% - Énfasis6 2 2 3 3 3 4 3" xfId="39975" xr:uid="{36129A40-94EF-424A-AF3F-E7081C588642}"/>
    <cellStyle name="20% - Énfasis6 2 2 3 3 3 5" xfId="16812" xr:uid="{8AD52654-AD7F-48D8-AEE3-1A3E9F4C32A4}"/>
    <cellStyle name="20% - Énfasis6 2 2 3 3 3 5 2" xfId="47696" xr:uid="{6508AFE6-C3F1-4414-A488-A5488CCB6B35}"/>
    <cellStyle name="20% - Énfasis6 2 2 3 3 3 6" xfId="32254" xr:uid="{76EDA292-097A-4DDD-B862-BE3D91B73B6E}"/>
    <cellStyle name="20% - Énfasis6 2 2 3 3 4" xfId="2335" xr:uid="{734A2B54-ECAE-4E9B-A7E6-B84956666CA8}"/>
    <cellStyle name="20% - Énfasis6 2 2 3 3 4 2" xfId="6195" xr:uid="{225F00B5-1438-47E1-B74F-262FEE0933C3}"/>
    <cellStyle name="20% - Énfasis6 2 2 3 3 4 2 2" xfId="13916" xr:uid="{8B7CBBD7-0485-4F84-A187-8AF0EF69BD24}"/>
    <cellStyle name="20% - Énfasis6 2 2 3 3 4 2 2 2" xfId="29358" xr:uid="{4DC5D8B2-A84F-4DA1-B1B1-354D28229555}"/>
    <cellStyle name="20% - Énfasis6 2 2 3 3 4 2 2 2 2" xfId="60242" xr:uid="{1C5E22EA-68DF-492C-B783-88CF816E2C4C}"/>
    <cellStyle name="20% - Énfasis6 2 2 3 3 4 2 2 3" xfId="44800" xr:uid="{4855C7C1-1C78-41D4-94C2-4DCCFB3C19EE}"/>
    <cellStyle name="20% - Énfasis6 2 2 3 3 4 2 3" xfId="21637" xr:uid="{1E6388BB-98A9-4133-A972-7422EB5F82C1}"/>
    <cellStyle name="20% - Énfasis6 2 2 3 3 4 2 3 2" xfId="52521" xr:uid="{73D4D5AE-9480-4A4F-8028-3C00528A6A52}"/>
    <cellStyle name="20% - Énfasis6 2 2 3 3 4 2 4" xfId="37079" xr:uid="{4E614824-3DD4-494B-A6CF-8FE85A21955A}"/>
    <cellStyle name="20% - Énfasis6 2 2 3 3 4 3" xfId="10056" xr:uid="{D16864DD-D332-4011-9E53-75D6E2D949B1}"/>
    <cellStyle name="20% - Énfasis6 2 2 3 3 4 3 2" xfId="25498" xr:uid="{3A4160F9-D743-4124-9104-1E91DEAB9CF4}"/>
    <cellStyle name="20% - Énfasis6 2 2 3 3 4 3 2 2" xfId="56382" xr:uid="{187330D4-4537-4E7D-ADCE-7DB1DF2A8F91}"/>
    <cellStyle name="20% - Énfasis6 2 2 3 3 4 3 3" xfId="40940" xr:uid="{C205A7B4-976A-43CB-BF49-BCDDD4DAFB4D}"/>
    <cellStyle name="20% - Énfasis6 2 2 3 3 4 4" xfId="17777" xr:uid="{94601053-D08D-48EA-A3B7-99917DFA86F2}"/>
    <cellStyle name="20% - Énfasis6 2 2 3 3 4 4 2" xfId="48661" xr:uid="{6A337C98-705E-42AD-B319-613E69A6C6C7}"/>
    <cellStyle name="20% - Énfasis6 2 2 3 3 4 5" xfId="33219" xr:uid="{1B2718E8-2FB5-4468-8388-D0FFB7F68097}"/>
    <cellStyle name="20% - Énfasis6 2 2 3 3 5" xfId="4265" xr:uid="{92CC9AE7-FF62-43A0-BDF0-15370E3F42AF}"/>
    <cellStyle name="20% - Énfasis6 2 2 3 3 5 2" xfId="11986" xr:uid="{B243730F-1F5E-46D6-B02D-D6533CA09B32}"/>
    <cellStyle name="20% - Énfasis6 2 2 3 3 5 2 2" xfId="27428" xr:uid="{C4160D3F-F4DD-43F6-B443-28F2D01EA511}"/>
    <cellStyle name="20% - Énfasis6 2 2 3 3 5 2 2 2" xfId="58312" xr:uid="{BFD6EB2C-B149-471E-B691-50295749A68A}"/>
    <cellStyle name="20% - Énfasis6 2 2 3 3 5 2 3" xfId="42870" xr:uid="{3B2FB7EE-5657-42D2-B5FD-95A2690DC416}"/>
    <cellStyle name="20% - Énfasis6 2 2 3 3 5 3" xfId="19707" xr:uid="{CC3B3093-F07A-4AE0-81E3-1F6C5D04C07B}"/>
    <cellStyle name="20% - Énfasis6 2 2 3 3 5 3 2" xfId="50591" xr:uid="{0657F1FC-3125-422E-BA1F-959ECAA64CB5}"/>
    <cellStyle name="20% - Énfasis6 2 2 3 3 5 4" xfId="35149" xr:uid="{6F13E981-40DC-4B78-BE94-B888C41C3C7B}"/>
    <cellStyle name="20% - Énfasis6 2 2 3 3 6" xfId="8126" xr:uid="{0C848DF4-185E-4553-AF90-A9C52CD7089B}"/>
    <cellStyle name="20% - Énfasis6 2 2 3 3 6 2" xfId="23568" xr:uid="{DAA1A344-EAF1-4812-8D1A-2F0BC15F455F}"/>
    <cellStyle name="20% - Énfasis6 2 2 3 3 6 2 2" xfId="54452" xr:uid="{D88CBC3D-0A0D-4D30-BB4F-27AE5AF434D3}"/>
    <cellStyle name="20% - Énfasis6 2 2 3 3 6 3" xfId="39010" xr:uid="{6D2430DA-6010-4641-9D5C-8F1A4A0C1B06}"/>
    <cellStyle name="20% - Énfasis6 2 2 3 3 7" xfId="15847" xr:uid="{74C3500A-A6EE-4E08-B070-B8368BFEB171}"/>
    <cellStyle name="20% - Énfasis6 2 2 3 3 7 2" xfId="46731" xr:uid="{52658D22-FFFE-4083-B3AA-A39DA4847F11}"/>
    <cellStyle name="20% - Énfasis6 2 2 3 3 8" xfId="31289" xr:uid="{ABF01BDE-12CE-4BE4-BE1A-CE9460A21ACE}"/>
    <cellStyle name="20% - Énfasis6 2 2 3 4" xfId="647" xr:uid="{19D7FC03-A932-4FB2-B9F0-054D72A06FD2}"/>
    <cellStyle name="20% - Énfasis6 2 2 3 4 2" xfId="1612" xr:uid="{628EAFFE-F3E3-486F-A2D2-BFAAC5D71504}"/>
    <cellStyle name="20% - Énfasis6 2 2 3 4 2 2" xfId="3542" xr:uid="{E03CAE18-D746-44CD-B2C7-B378907BF6AE}"/>
    <cellStyle name="20% - Énfasis6 2 2 3 4 2 2 2" xfId="7402" xr:uid="{DAE4F77B-90ED-4D40-8B1C-C8FE03FE43B0}"/>
    <cellStyle name="20% - Énfasis6 2 2 3 4 2 2 2 2" xfId="15123" xr:uid="{A4F9097C-DD32-4E1B-A1C6-1D0FD8FB8EC0}"/>
    <cellStyle name="20% - Énfasis6 2 2 3 4 2 2 2 2 2" xfId="30565" xr:uid="{424A3C43-19B4-4B49-AA7F-D5FE57D942B9}"/>
    <cellStyle name="20% - Énfasis6 2 2 3 4 2 2 2 2 2 2" xfId="61449" xr:uid="{FFA59D3A-2258-477E-AD93-B382FA537DBF}"/>
    <cellStyle name="20% - Énfasis6 2 2 3 4 2 2 2 2 3" xfId="46007" xr:uid="{0BD8455D-0DBD-44B3-B555-6B71B4C6AAE1}"/>
    <cellStyle name="20% - Énfasis6 2 2 3 4 2 2 2 3" xfId="22844" xr:uid="{FECF18AD-3B80-40D0-B440-BBB9CE444EA6}"/>
    <cellStyle name="20% - Énfasis6 2 2 3 4 2 2 2 3 2" xfId="53728" xr:uid="{849FE83E-A7E3-4D39-9DBF-A0C42B587BEE}"/>
    <cellStyle name="20% - Énfasis6 2 2 3 4 2 2 2 4" xfId="38286" xr:uid="{F7FBFB79-E038-4AE9-BE36-7EE41164EB0B}"/>
    <cellStyle name="20% - Énfasis6 2 2 3 4 2 2 3" xfId="11263" xr:uid="{161ADC17-3C83-44AB-9964-842F39728483}"/>
    <cellStyle name="20% - Énfasis6 2 2 3 4 2 2 3 2" xfId="26705" xr:uid="{F7E893FC-21D8-4F38-AA93-E39B4D846CCD}"/>
    <cellStyle name="20% - Énfasis6 2 2 3 4 2 2 3 2 2" xfId="57589" xr:uid="{58CB9E99-1F47-4DFD-9AF5-51B6E8524DD4}"/>
    <cellStyle name="20% - Énfasis6 2 2 3 4 2 2 3 3" xfId="42147" xr:uid="{8FCAE2ED-2B4A-46B6-B806-E208BC0A386E}"/>
    <cellStyle name="20% - Énfasis6 2 2 3 4 2 2 4" xfId="18984" xr:uid="{9A24ACD4-E4C2-4AD4-98C6-7C1C09DA2E00}"/>
    <cellStyle name="20% - Énfasis6 2 2 3 4 2 2 4 2" xfId="49868" xr:uid="{B9C4AA14-2DE8-48ED-95BF-C77E9A4776C1}"/>
    <cellStyle name="20% - Énfasis6 2 2 3 4 2 2 5" xfId="34426" xr:uid="{F8996554-0823-4446-82E3-F975EDB433C2}"/>
    <cellStyle name="20% - Énfasis6 2 2 3 4 2 3" xfId="5472" xr:uid="{F7F45B7E-0B67-4E90-A2C6-0B659D697AC7}"/>
    <cellStyle name="20% - Énfasis6 2 2 3 4 2 3 2" xfId="13193" xr:uid="{1D25C859-E954-4DA7-BA04-A554C57C023F}"/>
    <cellStyle name="20% - Énfasis6 2 2 3 4 2 3 2 2" xfId="28635" xr:uid="{E8DCD417-0F71-4C37-B248-F1A855ED5E7B}"/>
    <cellStyle name="20% - Énfasis6 2 2 3 4 2 3 2 2 2" xfId="59519" xr:uid="{BBB79A1C-EA5C-4143-A4F2-7E8B5FEF49D1}"/>
    <cellStyle name="20% - Énfasis6 2 2 3 4 2 3 2 3" xfId="44077" xr:uid="{2163D81F-3A61-433C-91FB-DC21CDE3F8D3}"/>
    <cellStyle name="20% - Énfasis6 2 2 3 4 2 3 3" xfId="20914" xr:uid="{44FA29FD-5D44-4192-8A82-C2F157AD017F}"/>
    <cellStyle name="20% - Énfasis6 2 2 3 4 2 3 3 2" xfId="51798" xr:uid="{99C4E343-2F70-446E-B5D6-24F2828E9D1A}"/>
    <cellStyle name="20% - Énfasis6 2 2 3 4 2 3 4" xfId="36356" xr:uid="{5B1CCF12-F632-490A-8773-BDB8FE45A750}"/>
    <cellStyle name="20% - Énfasis6 2 2 3 4 2 4" xfId="9333" xr:uid="{9F218863-29D7-4E68-AD4B-80E71DF4E9B5}"/>
    <cellStyle name="20% - Énfasis6 2 2 3 4 2 4 2" xfId="24775" xr:uid="{C00F1859-AAF1-4687-A2EB-5F09BFE08B69}"/>
    <cellStyle name="20% - Énfasis6 2 2 3 4 2 4 2 2" xfId="55659" xr:uid="{F53EDCFF-9E72-4E31-9D13-8C0E5F2EF4B8}"/>
    <cellStyle name="20% - Énfasis6 2 2 3 4 2 4 3" xfId="40217" xr:uid="{5EB5917E-4F38-4358-9D60-C9C275B1CF45}"/>
    <cellStyle name="20% - Énfasis6 2 2 3 4 2 5" xfId="17054" xr:uid="{C27ECA92-8EED-4509-8777-0A7850F6466A}"/>
    <cellStyle name="20% - Énfasis6 2 2 3 4 2 5 2" xfId="47938" xr:uid="{F94EDFE8-0CD1-4410-9FB9-5062F3E9053C}"/>
    <cellStyle name="20% - Énfasis6 2 2 3 4 2 6" xfId="32496" xr:uid="{8317DDCD-39E9-4952-8807-CBC57FC08BAA}"/>
    <cellStyle name="20% - Énfasis6 2 2 3 4 3" xfId="2577" xr:uid="{741941B2-F033-42CE-8E0C-C0D9BE30088A}"/>
    <cellStyle name="20% - Énfasis6 2 2 3 4 3 2" xfId="6437" xr:uid="{3EED24C2-6AF8-4E1E-A2B0-84BAEEF2E520}"/>
    <cellStyle name="20% - Énfasis6 2 2 3 4 3 2 2" xfId="14158" xr:uid="{3BC4A40D-F56E-41D8-80DC-CC436242A56D}"/>
    <cellStyle name="20% - Énfasis6 2 2 3 4 3 2 2 2" xfId="29600" xr:uid="{BF0ADFD3-EE99-4D9C-B989-67F6B508E754}"/>
    <cellStyle name="20% - Énfasis6 2 2 3 4 3 2 2 2 2" xfId="60484" xr:uid="{BCCC59C3-E4E1-4D29-8CF8-9B3D68BA2468}"/>
    <cellStyle name="20% - Énfasis6 2 2 3 4 3 2 2 3" xfId="45042" xr:uid="{7D054E7F-BF76-480E-91C1-BB591C41D326}"/>
    <cellStyle name="20% - Énfasis6 2 2 3 4 3 2 3" xfId="21879" xr:uid="{AE1BF584-C642-4394-BDE6-AB63C36E5E10}"/>
    <cellStyle name="20% - Énfasis6 2 2 3 4 3 2 3 2" xfId="52763" xr:uid="{AD1B32F8-6AAA-4B7B-A504-E4EFFCD113E4}"/>
    <cellStyle name="20% - Énfasis6 2 2 3 4 3 2 4" xfId="37321" xr:uid="{87F7C2E7-3AD0-4C92-8229-0785E01CA343}"/>
    <cellStyle name="20% - Énfasis6 2 2 3 4 3 3" xfId="10298" xr:uid="{5BCFD312-6537-4781-B7E5-CF29D271E37D}"/>
    <cellStyle name="20% - Énfasis6 2 2 3 4 3 3 2" xfId="25740" xr:uid="{3CE6DC24-CE38-4D83-8BCE-D18A3C62A7FA}"/>
    <cellStyle name="20% - Énfasis6 2 2 3 4 3 3 2 2" xfId="56624" xr:uid="{ECFC0C8E-FFA2-40D8-B3FA-645FFDAE3604}"/>
    <cellStyle name="20% - Énfasis6 2 2 3 4 3 3 3" xfId="41182" xr:uid="{B697DB28-BCAD-43C4-BEA5-206792EDA851}"/>
    <cellStyle name="20% - Énfasis6 2 2 3 4 3 4" xfId="18019" xr:uid="{590BE158-E9E4-46F3-A128-F3D6E9A8BDB7}"/>
    <cellStyle name="20% - Énfasis6 2 2 3 4 3 4 2" xfId="48903" xr:uid="{0F5D5A9C-82E7-4A4B-967A-77D52FD547EB}"/>
    <cellStyle name="20% - Énfasis6 2 2 3 4 3 5" xfId="33461" xr:uid="{00A19B39-8634-4B92-A81D-871746416CD5}"/>
    <cellStyle name="20% - Énfasis6 2 2 3 4 4" xfId="4507" xr:uid="{4B08CE7D-1BD7-4CC5-8013-21B3C8630937}"/>
    <cellStyle name="20% - Énfasis6 2 2 3 4 4 2" xfId="12228" xr:uid="{6043D988-B4B4-4EA0-A87E-36004B34595A}"/>
    <cellStyle name="20% - Énfasis6 2 2 3 4 4 2 2" xfId="27670" xr:uid="{EAD62526-B664-4E2E-BA96-10DA1DB27356}"/>
    <cellStyle name="20% - Énfasis6 2 2 3 4 4 2 2 2" xfId="58554" xr:uid="{ED679DB4-B74F-405B-889A-7B2DEA3D41DE}"/>
    <cellStyle name="20% - Énfasis6 2 2 3 4 4 2 3" xfId="43112" xr:uid="{8DD68025-FD2C-4A73-8E5B-2D2F3D70FFFA}"/>
    <cellStyle name="20% - Énfasis6 2 2 3 4 4 3" xfId="19949" xr:uid="{D93FED49-50B2-4630-B0E8-792065076304}"/>
    <cellStyle name="20% - Énfasis6 2 2 3 4 4 3 2" xfId="50833" xr:uid="{E96C3E70-4F68-45C4-8192-ACCE44FA1CA9}"/>
    <cellStyle name="20% - Énfasis6 2 2 3 4 4 4" xfId="35391" xr:uid="{9CF82D71-FBD2-46C1-A3B0-15CBF293CF9E}"/>
    <cellStyle name="20% - Énfasis6 2 2 3 4 5" xfId="8368" xr:uid="{F82D032E-2C56-462C-8F1F-6E370BF751CB}"/>
    <cellStyle name="20% - Énfasis6 2 2 3 4 5 2" xfId="23810" xr:uid="{5B277681-56D9-4D1B-9A6C-8A2E235B1719}"/>
    <cellStyle name="20% - Énfasis6 2 2 3 4 5 2 2" xfId="54694" xr:uid="{7FD17974-3323-4AFC-B690-C999C391CA4E}"/>
    <cellStyle name="20% - Énfasis6 2 2 3 4 5 3" xfId="39252" xr:uid="{8207A5DF-B4B6-4947-BECA-BBE7E100B42C}"/>
    <cellStyle name="20% - Énfasis6 2 2 3 4 6" xfId="16089" xr:uid="{FCEECED3-C65E-4CD9-9A7E-8903ADD93A40}"/>
    <cellStyle name="20% - Énfasis6 2 2 3 4 6 2" xfId="46973" xr:uid="{74BFD6C0-CA4E-4F1C-943D-342DE5312A7A}"/>
    <cellStyle name="20% - Énfasis6 2 2 3 4 7" xfId="31531" xr:uid="{32D9DA0E-536D-4997-8687-A8B7CA62489D}"/>
    <cellStyle name="20% - Énfasis6 2 2 3 5" xfId="1129" xr:uid="{40BBC040-354D-43B3-B48E-A3302CF7EA27}"/>
    <cellStyle name="20% - Énfasis6 2 2 3 5 2" xfId="3059" xr:uid="{96B79467-5D60-44ED-9C7A-EC614D7B00FF}"/>
    <cellStyle name="20% - Énfasis6 2 2 3 5 2 2" xfId="6919" xr:uid="{54CFF342-B5A9-430B-9A39-3562409996E1}"/>
    <cellStyle name="20% - Énfasis6 2 2 3 5 2 2 2" xfId="14640" xr:uid="{56E4B0BD-BC74-4479-8F6D-61CA63524001}"/>
    <cellStyle name="20% - Énfasis6 2 2 3 5 2 2 2 2" xfId="30082" xr:uid="{EE45756A-6C7B-499B-A826-CA8A9C5ED5F7}"/>
    <cellStyle name="20% - Énfasis6 2 2 3 5 2 2 2 2 2" xfId="60966" xr:uid="{AB842A05-903E-4A85-A3E7-F877116BEC8F}"/>
    <cellStyle name="20% - Énfasis6 2 2 3 5 2 2 2 3" xfId="45524" xr:uid="{B14E4610-B801-4110-87AB-3D75D65C67B9}"/>
    <cellStyle name="20% - Énfasis6 2 2 3 5 2 2 3" xfId="22361" xr:uid="{A8C06FD8-2C69-45A7-B4FE-ED4F274AF5EC}"/>
    <cellStyle name="20% - Énfasis6 2 2 3 5 2 2 3 2" xfId="53245" xr:uid="{8E3D81D9-47EF-43B7-ADDC-142F3E9388FB}"/>
    <cellStyle name="20% - Énfasis6 2 2 3 5 2 2 4" xfId="37803" xr:uid="{AC0B9419-A8B3-4C3B-9762-BD99AFF6C4AB}"/>
    <cellStyle name="20% - Énfasis6 2 2 3 5 2 3" xfId="10780" xr:uid="{6F438A3C-CC64-4E1A-8FB0-4F1094306D45}"/>
    <cellStyle name="20% - Énfasis6 2 2 3 5 2 3 2" xfId="26222" xr:uid="{B78AF80D-F223-4AE7-BF8D-F76F719C7691}"/>
    <cellStyle name="20% - Énfasis6 2 2 3 5 2 3 2 2" xfId="57106" xr:uid="{8530188E-790C-4063-ADBF-8AE0A9D5FC87}"/>
    <cellStyle name="20% - Énfasis6 2 2 3 5 2 3 3" xfId="41664" xr:uid="{1D512485-D6FB-4D7D-910B-64F841C23CFA}"/>
    <cellStyle name="20% - Énfasis6 2 2 3 5 2 4" xfId="18501" xr:uid="{C172AC8E-1DD1-422C-9340-20CEB4823D05}"/>
    <cellStyle name="20% - Énfasis6 2 2 3 5 2 4 2" xfId="49385" xr:uid="{30E26C18-8B09-4287-8355-8270CFBDFE96}"/>
    <cellStyle name="20% - Énfasis6 2 2 3 5 2 5" xfId="33943" xr:uid="{A2B6E8A2-EF6C-4C8B-87C5-0168471BCC84}"/>
    <cellStyle name="20% - Énfasis6 2 2 3 5 3" xfId="4989" xr:uid="{B071C6AF-0E5D-444E-B303-ADB2704B3FDB}"/>
    <cellStyle name="20% - Énfasis6 2 2 3 5 3 2" xfId="12710" xr:uid="{6BF8AA62-60A8-44F6-8CB2-1A120547901E}"/>
    <cellStyle name="20% - Énfasis6 2 2 3 5 3 2 2" xfId="28152" xr:uid="{061FEBA3-703C-4EAD-9D8E-FC981FCD55B7}"/>
    <cellStyle name="20% - Énfasis6 2 2 3 5 3 2 2 2" xfId="59036" xr:uid="{CA19E95C-2CE7-45ED-B51D-5257FBF5053E}"/>
    <cellStyle name="20% - Énfasis6 2 2 3 5 3 2 3" xfId="43594" xr:uid="{C53BCDB4-0391-4ABB-B0CC-6FF68C6D1C6E}"/>
    <cellStyle name="20% - Énfasis6 2 2 3 5 3 3" xfId="20431" xr:uid="{2C46EC00-D2A0-4CF3-8D5A-BA26099C73CE}"/>
    <cellStyle name="20% - Énfasis6 2 2 3 5 3 3 2" xfId="51315" xr:uid="{F0921649-E80D-4F03-B8D5-B53F7CDA4CD1}"/>
    <cellStyle name="20% - Énfasis6 2 2 3 5 3 4" xfId="35873" xr:uid="{BF2E24D1-8FC9-4E91-8702-23ABB366F6FC}"/>
    <cellStyle name="20% - Énfasis6 2 2 3 5 4" xfId="8850" xr:uid="{53002582-DF76-4EF7-83BB-74993A2B6BFB}"/>
    <cellStyle name="20% - Énfasis6 2 2 3 5 4 2" xfId="24292" xr:uid="{EB113BBF-ED4C-4757-8FBC-FA02419F2BE5}"/>
    <cellStyle name="20% - Énfasis6 2 2 3 5 4 2 2" xfId="55176" xr:uid="{EB01A1B1-7562-4CFB-B88E-AC02678D58B8}"/>
    <cellStyle name="20% - Énfasis6 2 2 3 5 4 3" xfId="39734" xr:uid="{EF009B6F-5076-43FC-965E-3C8A961ED562}"/>
    <cellStyle name="20% - Énfasis6 2 2 3 5 5" xfId="16571" xr:uid="{45EDB3CB-4B62-4D9D-AD87-03B050EFDEA9}"/>
    <cellStyle name="20% - Énfasis6 2 2 3 5 5 2" xfId="47455" xr:uid="{B8C8FCB0-3F0D-4643-A0FE-5CE9DEFD5F6B}"/>
    <cellStyle name="20% - Énfasis6 2 2 3 5 6" xfId="32013" xr:uid="{3F744D4A-113D-462C-BB13-93BC6BBA55CC}"/>
    <cellStyle name="20% - Énfasis6 2 2 3 6" xfId="2094" xr:uid="{5ABF7A04-5A77-4640-A8DA-212E3C449854}"/>
    <cellStyle name="20% - Énfasis6 2 2 3 6 2" xfId="5954" xr:uid="{D2468599-5490-4F7F-97A6-38A3A5318430}"/>
    <cellStyle name="20% - Énfasis6 2 2 3 6 2 2" xfId="13675" xr:uid="{80229795-4F08-483B-AE18-42E87B938225}"/>
    <cellStyle name="20% - Énfasis6 2 2 3 6 2 2 2" xfId="29117" xr:uid="{A741C974-EEC4-425B-9A43-F21807DDB7B2}"/>
    <cellStyle name="20% - Énfasis6 2 2 3 6 2 2 2 2" xfId="60001" xr:uid="{6CDA7515-E028-4FBB-B7C8-94406B086969}"/>
    <cellStyle name="20% - Énfasis6 2 2 3 6 2 2 3" xfId="44559" xr:uid="{864450F4-76D5-45D9-AB65-B762C2838C8A}"/>
    <cellStyle name="20% - Énfasis6 2 2 3 6 2 3" xfId="21396" xr:uid="{20CA7499-96AE-4D61-AA9E-01E6E0636DFA}"/>
    <cellStyle name="20% - Énfasis6 2 2 3 6 2 3 2" xfId="52280" xr:uid="{55EC6DA0-CC2A-49DD-8766-99D89AEA964E}"/>
    <cellStyle name="20% - Énfasis6 2 2 3 6 2 4" xfId="36838" xr:uid="{5D6F9C8B-B6F1-4B69-8848-86BBCB146DDD}"/>
    <cellStyle name="20% - Énfasis6 2 2 3 6 3" xfId="9815" xr:uid="{F16DF641-7C67-4942-9556-92D3921FF5F1}"/>
    <cellStyle name="20% - Énfasis6 2 2 3 6 3 2" xfId="25257" xr:uid="{7D4BEC2B-113D-4DBE-88BB-10709F61CDD5}"/>
    <cellStyle name="20% - Énfasis6 2 2 3 6 3 2 2" xfId="56141" xr:uid="{3D6A26BF-7680-4796-9598-CBC89613768C}"/>
    <cellStyle name="20% - Énfasis6 2 2 3 6 3 3" xfId="40699" xr:uid="{A2768218-B870-4768-BBAC-5FAE3DF8637D}"/>
    <cellStyle name="20% - Énfasis6 2 2 3 6 4" xfId="17536" xr:uid="{1AADB89F-193B-431F-B348-FFE64DE8D456}"/>
    <cellStyle name="20% - Énfasis6 2 2 3 6 4 2" xfId="48420" xr:uid="{DE848154-44C8-49AD-8A35-13F54E6C3662}"/>
    <cellStyle name="20% - Énfasis6 2 2 3 6 5" xfId="32978" xr:uid="{D5276707-93B2-439A-B5BA-FE3C969AE51B}"/>
    <cellStyle name="20% - Énfasis6 2 2 3 7" xfId="4024" xr:uid="{02B728F4-1E9D-4063-8DDE-37DDFCC2EC82}"/>
    <cellStyle name="20% - Énfasis6 2 2 3 7 2" xfId="11745" xr:uid="{A7D9512A-2A8B-4570-8A18-9154410C8183}"/>
    <cellStyle name="20% - Énfasis6 2 2 3 7 2 2" xfId="27187" xr:uid="{B960C42B-C815-4A2D-9EBC-AC7CB09A919E}"/>
    <cellStyle name="20% - Énfasis6 2 2 3 7 2 2 2" xfId="58071" xr:uid="{EBEBA6C9-AEEA-4F13-A0BF-3985913BF98F}"/>
    <cellStyle name="20% - Énfasis6 2 2 3 7 2 3" xfId="42629" xr:uid="{41DF3BF7-FAB4-4BA8-BD76-B9362C750B04}"/>
    <cellStyle name="20% - Énfasis6 2 2 3 7 3" xfId="19466" xr:uid="{FB550BC8-C935-4C44-8891-95D0E3EE3686}"/>
    <cellStyle name="20% - Énfasis6 2 2 3 7 3 2" xfId="50350" xr:uid="{7962B5C3-B335-4288-A998-2754C62EE9F7}"/>
    <cellStyle name="20% - Énfasis6 2 2 3 7 4" xfId="34908" xr:uid="{D1C3C5C0-956C-4295-AF13-2006515C6DB7}"/>
    <cellStyle name="20% - Énfasis6 2 2 3 8" xfId="7885" xr:uid="{B2A4DF7E-683D-4AD7-BBDC-2FBC2D5ED58C}"/>
    <cellStyle name="20% - Énfasis6 2 2 3 8 2" xfId="23327" xr:uid="{D6593402-F6D9-4419-BFE6-3AEBB2D0C3DB}"/>
    <cellStyle name="20% - Énfasis6 2 2 3 8 2 2" xfId="54211" xr:uid="{E79E71D0-937C-41CA-BA10-CE877379BD4F}"/>
    <cellStyle name="20% - Énfasis6 2 2 3 8 3" xfId="38769" xr:uid="{156F5D6E-3F84-4DB5-BB10-42805F2781B7}"/>
    <cellStyle name="20% - Énfasis6 2 2 3 9" xfId="15606" xr:uid="{3CF29FF8-5754-49CD-9894-B13D49E13A2E}"/>
    <cellStyle name="20% - Énfasis6 2 2 3 9 2" xfId="46490" xr:uid="{3A597B12-93F1-4912-87AA-70365984EECE}"/>
    <cellStyle name="20% - Énfasis6 2 2 4" xfId="274" xr:uid="{03508EA0-1E79-465C-A997-0C90F9213EDA}"/>
    <cellStyle name="20% - Énfasis6 2 2 4 2" xfId="517" xr:uid="{BA87A7D0-59AC-4604-8B4F-9F6C64D85099}"/>
    <cellStyle name="20% - Énfasis6 2 2 4 2 2" xfId="1000" xr:uid="{DC674014-51C2-4603-AAAA-5F30BEF13D89}"/>
    <cellStyle name="20% - Énfasis6 2 2 4 2 2 2" xfId="1965" xr:uid="{843F565F-D878-4552-9FA1-10B414641F30}"/>
    <cellStyle name="20% - Énfasis6 2 2 4 2 2 2 2" xfId="3895" xr:uid="{17BEBD54-FE90-4A16-85A5-E9CB11BE4160}"/>
    <cellStyle name="20% - Énfasis6 2 2 4 2 2 2 2 2" xfId="7755" xr:uid="{4538A497-6E79-4EA5-9171-D39B15BE7EEF}"/>
    <cellStyle name="20% - Énfasis6 2 2 4 2 2 2 2 2 2" xfId="15476" xr:uid="{9BCFF020-A67C-4098-B62D-F78377C93D9E}"/>
    <cellStyle name="20% - Énfasis6 2 2 4 2 2 2 2 2 2 2" xfId="30918" xr:uid="{BED56AAB-6553-42C0-B843-3632AC0F8962}"/>
    <cellStyle name="20% - Énfasis6 2 2 4 2 2 2 2 2 2 2 2" xfId="61802" xr:uid="{97ACE9B9-CC9B-4D0F-A5FB-3210CE4116BB}"/>
    <cellStyle name="20% - Énfasis6 2 2 4 2 2 2 2 2 2 3" xfId="46360" xr:uid="{F7D3B016-8BC6-4496-841D-3D9B8EB32A9C}"/>
    <cellStyle name="20% - Énfasis6 2 2 4 2 2 2 2 2 3" xfId="23197" xr:uid="{0AD0FA3D-3792-4488-A8E2-1E31FAF8C3D8}"/>
    <cellStyle name="20% - Énfasis6 2 2 4 2 2 2 2 2 3 2" xfId="54081" xr:uid="{6937ECCF-EC6E-4CE3-BDBA-1211085D681A}"/>
    <cellStyle name="20% - Énfasis6 2 2 4 2 2 2 2 2 4" xfId="38639" xr:uid="{A39C6F78-7EDF-47D1-9BE5-9B9E963D23E4}"/>
    <cellStyle name="20% - Énfasis6 2 2 4 2 2 2 2 3" xfId="11616" xr:uid="{161E3901-1D2C-4FFA-B68F-FBE1AB3F5F53}"/>
    <cellStyle name="20% - Énfasis6 2 2 4 2 2 2 2 3 2" xfId="27058" xr:uid="{99C7C637-C4AC-4713-8ECC-5795953CF90F}"/>
    <cellStyle name="20% - Énfasis6 2 2 4 2 2 2 2 3 2 2" xfId="57942" xr:uid="{7D8D21BF-7EA1-4FD1-A031-2CFA5A13D3A4}"/>
    <cellStyle name="20% - Énfasis6 2 2 4 2 2 2 2 3 3" xfId="42500" xr:uid="{05474B5F-4D8E-4B19-B581-E73D7597958F}"/>
    <cellStyle name="20% - Énfasis6 2 2 4 2 2 2 2 4" xfId="19337" xr:uid="{5A50A440-E34E-4551-8AD6-EDE8A8F6377B}"/>
    <cellStyle name="20% - Énfasis6 2 2 4 2 2 2 2 4 2" xfId="50221" xr:uid="{C91448B1-4F9E-4FBA-BE77-A8E16F2146A6}"/>
    <cellStyle name="20% - Énfasis6 2 2 4 2 2 2 2 5" xfId="34779" xr:uid="{40AF0558-033C-4B1E-9F4A-C792FDACCD1F}"/>
    <cellStyle name="20% - Énfasis6 2 2 4 2 2 2 3" xfId="5825" xr:uid="{6D192089-8306-4591-9346-5A08DFDA32A2}"/>
    <cellStyle name="20% - Énfasis6 2 2 4 2 2 2 3 2" xfId="13546" xr:uid="{CF7930D0-DA38-4C04-B31C-AF4AB8C99995}"/>
    <cellStyle name="20% - Énfasis6 2 2 4 2 2 2 3 2 2" xfId="28988" xr:uid="{A19AD922-0EBB-4013-A367-830475168C44}"/>
    <cellStyle name="20% - Énfasis6 2 2 4 2 2 2 3 2 2 2" xfId="59872" xr:uid="{41510FDA-44D8-4AE2-9156-2C3083794808}"/>
    <cellStyle name="20% - Énfasis6 2 2 4 2 2 2 3 2 3" xfId="44430" xr:uid="{3EE955A5-8660-4437-9975-526F0BF22503}"/>
    <cellStyle name="20% - Énfasis6 2 2 4 2 2 2 3 3" xfId="21267" xr:uid="{F90078C8-D973-4E16-80FD-47BE01EE6952}"/>
    <cellStyle name="20% - Énfasis6 2 2 4 2 2 2 3 3 2" xfId="52151" xr:uid="{356AF933-820D-4DAB-993A-C63E167B9F79}"/>
    <cellStyle name="20% - Énfasis6 2 2 4 2 2 2 3 4" xfId="36709" xr:uid="{57F4081A-051A-4EE0-B2BD-F1074EBDA01F}"/>
    <cellStyle name="20% - Énfasis6 2 2 4 2 2 2 4" xfId="9686" xr:uid="{025A9EBD-53F6-469D-93C2-BA7ADCFC3A4F}"/>
    <cellStyle name="20% - Énfasis6 2 2 4 2 2 2 4 2" xfId="25128" xr:uid="{07D405AA-837C-42C3-A99D-D82CBE518935}"/>
    <cellStyle name="20% - Énfasis6 2 2 4 2 2 2 4 2 2" xfId="56012" xr:uid="{597D7D4A-CB97-4D84-8FA9-5BBA495FAE95}"/>
    <cellStyle name="20% - Énfasis6 2 2 4 2 2 2 4 3" xfId="40570" xr:uid="{1FA71C9B-B84D-4BAA-AAA5-E3130023B628}"/>
    <cellStyle name="20% - Énfasis6 2 2 4 2 2 2 5" xfId="17407" xr:uid="{20F76C62-00E3-4CB5-B051-BD8502D4067C}"/>
    <cellStyle name="20% - Énfasis6 2 2 4 2 2 2 5 2" xfId="48291" xr:uid="{FB7147D2-3D33-495C-A106-75AABF6E59F6}"/>
    <cellStyle name="20% - Énfasis6 2 2 4 2 2 2 6" xfId="32849" xr:uid="{A130129A-E7E6-4B21-9AAB-89FDB420CFFE}"/>
    <cellStyle name="20% - Énfasis6 2 2 4 2 2 3" xfId="2930" xr:uid="{FEEEEF05-85B0-461B-9261-ABC093A05D8C}"/>
    <cellStyle name="20% - Énfasis6 2 2 4 2 2 3 2" xfId="6790" xr:uid="{6F556C16-D193-4C1E-9280-12383E576F7B}"/>
    <cellStyle name="20% - Énfasis6 2 2 4 2 2 3 2 2" xfId="14511" xr:uid="{3D294123-78E9-4208-8A54-46B9DB655781}"/>
    <cellStyle name="20% - Énfasis6 2 2 4 2 2 3 2 2 2" xfId="29953" xr:uid="{D6A18E16-4768-4BBE-8A97-1B3BECEA8A87}"/>
    <cellStyle name="20% - Énfasis6 2 2 4 2 2 3 2 2 2 2" xfId="60837" xr:uid="{E2476020-F531-4BBE-9F21-74FA43DF96D1}"/>
    <cellStyle name="20% - Énfasis6 2 2 4 2 2 3 2 2 3" xfId="45395" xr:uid="{D3E5C503-3FCE-4914-B245-CF359A336519}"/>
    <cellStyle name="20% - Énfasis6 2 2 4 2 2 3 2 3" xfId="22232" xr:uid="{12D18531-7EAD-4FF6-9D59-BB4CF11B08BD}"/>
    <cellStyle name="20% - Énfasis6 2 2 4 2 2 3 2 3 2" xfId="53116" xr:uid="{2088E867-D547-4642-93EE-57C32DAE0607}"/>
    <cellStyle name="20% - Énfasis6 2 2 4 2 2 3 2 4" xfId="37674" xr:uid="{E39A290A-1BD8-47BC-A449-B199CF7EA40D}"/>
    <cellStyle name="20% - Énfasis6 2 2 4 2 2 3 3" xfId="10651" xr:uid="{5525F3C0-DD28-4C82-A8DF-6B635C350DC4}"/>
    <cellStyle name="20% - Énfasis6 2 2 4 2 2 3 3 2" xfId="26093" xr:uid="{A0495DAD-53D5-4AEA-AC0F-6936E496D260}"/>
    <cellStyle name="20% - Énfasis6 2 2 4 2 2 3 3 2 2" xfId="56977" xr:uid="{5E2C4309-6DE6-49B3-B706-A4418CB832FF}"/>
    <cellStyle name="20% - Énfasis6 2 2 4 2 2 3 3 3" xfId="41535" xr:uid="{9E005894-9CF3-4E0B-9C3A-F9E92B0BF335}"/>
    <cellStyle name="20% - Énfasis6 2 2 4 2 2 3 4" xfId="18372" xr:uid="{427AC20F-9DC1-408F-B6C9-B377F8833BFD}"/>
    <cellStyle name="20% - Énfasis6 2 2 4 2 2 3 4 2" xfId="49256" xr:uid="{322E5004-DEAD-428A-8665-7C1CFA984FA5}"/>
    <cellStyle name="20% - Énfasis6 2 2 4 2 2 3 5" xfId="33814" xr:uid="{0F494FAE-BDE9-405D-B258-70994EFE746D}"/>
    <cellStyle name="20% - Énfasis6 2 2 4 2 2 4" xfId="4860" xr:uid="{C8030B63-085D-4560-80D7-7D14DE97D070}"/>
    <cellStyle name="20% - Énfasis6 2 2 4 2 2 4 2" xfId="12581" xr:uid="{1B994DA0-91EC-4475-9A31-0C0F02BC310D}"/>
    <cellStyle name="20% - Énfasis6 2 2 4 2 2 4 2 2" xfId="28023" xr:uid="{1A3E397B-FE7D-41CE-A049-23E0B441188E}"/>
    <cellStyle name="20% - Énfasis6 2 2 4 2 2 4 2 2 2" xfId="58907" xr:uid="{2BB7E0B2-E13A-4E74-81E9-E4F82ACA5D38}"/>
    <cellStyle name="20% - Énfasis6 2 2 4 2 2 4 2 3" xfId="43465" xr:uid="{8BC49FC3-E1DA-4B20-A4F0-A21791437BB9}"/>
    <cellStyle name="20% - Énfasis6 2 2 4 2 2 4 3" xfId="20302" xr:uid="{8EFB5DB1-EFB3-425B-ACE0-E32F91E09979}"/>
    <cellStyle name="20% - Énfasis6 2 2 4 2 2 4 3 2" xfId="51186" xr:uid="{C54D0512-D0A9-4A22-8D7A-B45D2D7DD7D6}"/>
    <cellStyle name="20% - Énfasis6 2 2 4 2 2 4 4" xfId="35744" xr:uid="{6FB47090-43B0-4EDF-B0F3-7CF711D16A7F}"/>
    <cellStyle name="20% - Énfasis6 2 2 4 2 2 5" xfId="8721" xr:uid="{9BB207B0-CC45-4AE3-BF20-EB23F45C51AE}"/>
    <cellStyle name="20% - Énfasis6 2 2 4 2 2 5 2" xfId="24163" xr:uid="{AB04B671-1A0C-4806-8A47-3F90403D9241}"/>
    <cellStyle name="20% - Énfasis6 2 2 4 2 2 5 2 2" xfId="55047" xr:uid="{6E19BC45-D11B-4A28-AFEB-D63EB8DD4821}"/>
    <cellStyle name="20% - Énfasis6 2 2 4 2 2 5 3" xfId="39605" xr:uid="{B565DCEE-25B4-4493-B72E-B7ECC0308CF4}"/>
    <cellStyle name="20% - Énfasis6 2 2 4 2 2 6" xfId="16442" xr:uid="{AE7F89AC-7D82-4ED8-A278-A04C43B0532A}"/>
    <cellStyle name="20% - Énfasis6 2 2 4 2 2 6 2" xfId="47326" xr:uid="{673F2F1D-A88B-45B8-9FFD-E3F992E99B1A}"/>
    <cellStyle name="20% - Énfasis6 2 2 4 2 2 7" xfId="31884" xr:uid="{380D5418-125C-4466-BFB1-1CCC4E8FCA2A}"/>
    <cellStyle name="20% - Énfasis6 2 2 4 2 3" xfId="1482" xr:uid="{BFCE8AE8-BB38-4535-8E07-B1F7B834FDE5}"/>
    <cellStyle name="20% - Énfasis6 2 2 4 2 3 2" xfId="3412" xr:uid="{7FF82B99-B8B4-4062-933D-FB87BDEDC92C}"/>
    <cellStyle name="20% - Énfasis6 2 2 4 2 3 2 2" xfId="7272" xr:uid="{9DC63CAC-85A6-4ED1-9D41-EFB0A6BE097C}"/>
    <cellStyle name="20% - Énfasis6 2 2 4 2 3 2 2 2" xfId="14993" xr:uid="{994C922A-4479-4FA0-A34A-13085FA0925D}"/>
    <cellStyle name="20% - Énfasis6 2 2 4 2 3 2 2 2 2" xfId="30435" xr:uid="{D721E9AF-F5FD-44F1-AE05-1C6E54CC5579}"/>
    <cellStyle name="20% - Énfasis6 2 2 4 2 3 2 2 2 2 2" xfId="61319" xr:uid="{36AF6B30-6110-4DE5-9CB8-B3A20CDCCF05}"/>
    <cellStyle name="20% - Énfasis6 2 2 4 2 3 2 2 2 3" xfId="45877" xr:uid="{57A574D1-C2B9-4709-9C26-17A8273F4CBC}"/>
    <cellStyle name="20% - Énfasis6 2 2 4 2 3 2 2 3" xfId="22714" xr:uid="{D87C39CE-896E-4D92-9EE1-850652DB4727}"/>
    <cellStyle name="20% - Énfasis6 2 2 4 2 3 2 2 3 2" xfId="53598" xr:uid="{AA9BADC8-2AF4-45FF-B6A5-79D6A8986A96}"/>
    <cellStyle name="20% - Énfasis6 2 2 4 2 3 2 2 4" xfId="38156" xr:uid="{C1187F72-D839-416E-8793-BA3AFEFE98CA}"/>
    <cellStyle name="20% - Énfasis6 2 2 4 2 3 2 3" xfId="11133" xr:uid="{25A5C3D9-5486-42A8-8229-31137482F308}"/>
    <cellStyle name="20% - Énfasis6 2 2 4 2 3 2 3 2" xfId="26575" xr:uid="{4D1D64D3-7AFB-4D15-BB06-B39BB4F9E169}"/>
    <cellStyle name="20% - Énfasis6 2 2 4 2 3 2 3 2 2" xfId="57459" xr:uid="{E9E331BD-31A3-4AA5-88A0-CC9F2F0AB6F8}"/>
    <cellStyle name="20% - Énfasis6 2 2 4 2 3 2 3 3" xfId="42017" xr:uid="{1C372BB7-E179-424C-8D01-265AC8FF706D}"/>
    <cellStyle name="20% - Énfasis6 2 2 4 2 3 2 4" xfId="18854" xr:uid="{F0360B2B-EB83-44D0-8A34-6E1E809425DE}"/>
    <cellStyle name="20% - Énfasis6 2 2 4 2 3 2 4 2" xfId="49738" xr:uid="{C209D7EB-496F-4565-BFCD-42AF30AD1969}"/>
    <cellStyle name="20% - Énfasis6 2 2 4 2 3 2 5" xfId="34296" xr:uid="{8CD06060-3AB8-42A4-9E6E-F63893579134}"/>
    <cellStyle name="20% - Énfasis6 2 2 4 2 3 3" xfId="5342" xr:uid="{F2DC265E-9B9E-443B-B829-5A001751A4EF}"/>
    <cellStyle name="20% - Énfasis6 2 2 4 2 3 3 2" xfId="13063" xr:uid="{40B83512-7E58-4F12-8F7A-24BACD4F6A03}"/>
    <cellStyle name="20% - Énfasis6 2 2 4 2 3 3 2 2" xfId="28505" xr:uid="{361926F1-74EA-4C62-B247-29ADD7C88FD1}"/>
    <cellStyle name="20% - Énfasis6 2 2 4 2 3 3 2 2 2" xfId="59389" xr:uid="{EB031395-6D4A-458D-AB97-F654A367244F}"/>
    <cellStyle name="20% - Énfasis6 2 2 4 2 3 3 2 3" xfId="43947" xr:uid="{6162CF0C-41B9-47FD-90B8-A45F233AA13D}"/>
    <cellStyle name="20% - Énfasis6 2 2 4 2 3 3 3" xfId="20784" xr:uid="{A512A92F-C47D-4172-B779-F82DC1B75AC3}"/>
    <cellStyle name="20% - Énfasis6 2 2 4 2 3 3 3 2" xfId="51668" xr:uid="{4786056F-5E17-4EDA-9468-5DA95B3F8FF6}"/>
    <cellStyle name="20% - Énfasis6 2 2 4 2 3 3 4" xfId="36226" xr:uid="{DC484165-01C9-4186-974A-3C84BC71D2C9}"/>
    <cellStyle name="20% - Énfasis6 2 2 4 2 3 4" xfId="9203" xr:uid="{807B54F5-1CF6-4180-9300-15D506D60FC6}"/>
    <cellStyle name="20% - Énfasis6 2 2 4 2 3 4 2" xfId="24645" xr:uid="{374826B1-9F39-483A-9701-5E820C08AF80}"/>
    <cellStyle name="20% - Énfasis6 2 2 4 2 3 4 2 2" xfId="55529" xr:uid="{0EF93CD1-EB90-437D-85C4-DD55F24F2D5E}"/>
    <cellStyle name="20% - Énfasis6 2 2 4 2 3 4 3" xfId="40087" xr:uid="{AE274AEA-8F1D-412F-B8B2-7FDAA70B79FB}"/>
    <cellStyle name="20% - Énfasis6 2 2 4 2 3 5" xfId="16924" xr:uid="{0A15BC93-DF61-4A29-9636-5E14FB0C35F5}"/>
    <cellStyle name="20% - Énfasis6 2 2 4 2 3 5 2" xfId="47808" xr:uid="{A0D3576F-B83F-4340-A67D-15E8F1698929}"/>
    <cellStyle name="20% - Énfasis6 2 2 4 2 3 6" xfId="32366" xr:uid="{392E1C56-AA1F-4259-A067-ED7974EEF700}"/>
    <cellStyle name="20% - Énfasis6 2 2 4 2 4" xfId="2447" xr:uid="{04F9675E-DA34-48C4-BD7A-7A3B38A7FA28}"/>
    <cellStyle name="20% - Énfasis6 2 2 4 2 4 2" xfId="6307" xr:uid="{D548C4F6-83E1-491C-BC85-A6B887322CD5}"/>
    <cellStyle name="20% - Énfasis6 2 2 4 2 4 2 2" xfId="14028" xr:uid="{76E648E0-3754-4108-A632-91C496916D4C}"/>
    <cellStyle name="20% - Énfasis6 2 2 4 2 4 2 2 2" xfId="29470" xr:uid="{0490943F-B5CA-4A68-A5D4-649F2B6CA124}"/>
    <cellStyle name="20% - Énfasis6 2 2 4 2 4 2 2 2 2" xfId="60354" xr:uid="{742F6045-4BEE-49DD-93E7-DD48DBD5AC6A}"/>
    <cellStyle name="20% - Énfasis6 2 2 4 2 4 2 2 3" xfId="44912" xr:uid="{9D96AC63-9B83-4483-A584-23E6712ACBB8}"/>
    <cellStyle name="20% - Énfasis6 2 2 4 2 4 2 3" xfId="21749" xr:uid="{0BDF4350-CA16-415E-BA7D-5CB57B2BE048}"/>
    <cellStyle name="20% - Énfasis6 2 2 4 2 4 2 3 2" xfId="52633" xr:uid="{10AFF7B3-06B0-410F-B8B8-AC1EEDE670F3}"/>
    <cellStyle name="20% - Énfasis6 2 2 4 2 4 2 4" xfId="37191" xr:uid="{4DFAF898-7564-4AE1-9970-207D901C4296}"/>
    <cellStyle name="20% - Énfasis6 2 2 4 2 4 3" xfId="10168" xr:uid="{1BD64955-90F2-4457-9E96-FE13ADC3BCD1}"/>
    <cellStyle name="20% - Énfasis6 2 2 4 2 4 3 2" xfId="25610" xr:uid="{9568ABDC-AB2E-4818-BE69-4DEEE5004E1D}"/>
    <cellStyle name="20% - Énfasis6 2 2 4 2 4 3 2 2" xfId="56494" xr:uid="{6826EB91-4FBC-41AB-81EF-2551582BA319}"/>
    <cellStyle name="20% - Énfasis6 2 2 4 2 4 3 3" xfId="41052" xr:uid="{3BD855D5-9B59-4B49-8EF4-1A796D1F31F1}"/>
    <cellStyle name="20% - Énfasis6 2 2 4 2 4 4" xfId="17889" xr:uid="{8F77A6CA-DDC5-41D1-98BF-0CF488C080F4}"/>
    <cellStyle name="20% - Énfasis6 2 2 4 2 4 4 2" xfId="48773" xr:uid="{62420107-1DD9-4765-A20B-110083342330}"/>
    <cellStyle name="20% - Énfasis6 2 2 4 2 4 5" xfId="33331" xr:uid="{15471A3C-0C28-45AA-8A91-5ACF7D3C6012}"/>
    <cellStyle name="20% - Énfasis6 2 2 4 2 5" xfId="4377" xr:uid="{FFC1CAE9-D11A-466E-AFEB-465AE9609885}"/>
    <cellStyle name="20% - Énfasis6 2 2 4 2 5 2" xfId="12098" xr:uid="{C7D0AFE8-7305-4128-A383-1455746449BE}"/>
    <cellStyle name="20% - Énfasis6 2 2 4 2 5 2 2" xfId="27540" xr:uid="{8BF552D5-9F6F-4FF7-B9EF-A00FC381D121}"/>
    <cellStyle name="20% - Énfasis6 2 2 4 2 5 2 2 2" xfId="58424" xr:uid="{FF8BF32B-DF58-4037-A960-6E7CB4C5946C}"/>
    <cellStyle name="20% - Énfasis6 2 2 4 2 5 2 3" xfId="42982" xr:uid="{1AB26129-00A1-4D50-B6B6-885883720922}"/>
    <cellStyle name="20% - Énfasis6 2 2 4 2 5 3" xfId="19819" xr:uid="{2FCDB2DA-3278-407F-AE2D-B19C82249AA4}"/>
    <cellStyle name="20% - Énfasis6 2 2 4 2 5 3 2" xfId="50703" xr:uid="{880BBCE2-D988-496C-B00C-5C4B4532976E}"/>
    <cellStyle name="20% - Énfasis6 2 2 4 2 5 4" xfId="35261" xr:uid="{066142E1-4CC6-45ED-80E1-366C1725EBAE}"/>
    <cellStyle name="20% - Énfasis6 2 2 4 2 6" xfId="8238" xr:uid="{A932B0C3-95DA-401A-8EBD-3C7EBFE2E03A}"/>
    <cellStyle name="20% - Énfasis6 2 2 4 2 6 2" xfId="23680" xr:uid="{37ACBFB8-8F28-4746-8B5A-40352229DCE2}"/>
    <cellStyle name="20% - Énfasis6 2 2 4 2 6 2 2" xfId="54564" xr:uid="{994B70B2-8B34-4BD3-9FC4-8BD1BAB1316D}"/>
    <cellStyle name="20% - Énfasis6 2 2 4 2 6 3" xfId="39122" xr:uid="{A7748675-5251-45BB-BCC8-D301478B21ED}"/>
    <cellStyle name="20% - Énfasis6 2 2 4 2 7" xfId="15959" xr:uid="{FBF79215-BF1F-43A4-A264-1D7A09ADCA3D}"/>
    <cellStyle name="20% - Énfasis6 2 2 4 2 7 2" xfId="46843" xr:uid="{57CBBC9E-8C4B-4697-8A4B-9F8695A0A790}"/>
    <cellStyle name="20% - Énfasis6 2 2 4 2 8" xfId="31401" xr:uid="{101A2A0B-4629-47CE-92CE-36B6904D8E93}"/>
    <cellStyle name="20% - Énfasis6 2 2 4 3" xfId="759" xr:uid="{104DA41E-8500-4E79-AF48-CA253B4D8E1C}"/>
    <cellStyle name="20% - Énfasis6 2 2 4 3 2" xfId="1724" xr:uid="{66569FB5-FE25-4786-A645-698A8A184B77}"/>
    <cellStyle name="20% - Énfasis6 2 2 4 3 2 2" xfId="3654" xr:uid="{B595D48B-5283-4178-9C7B-D3ABD490E028}"/>
    <cellStyle name="20% - Énfasis6 2 2 4 3 2 2 2" xfId="7514" xr:uid="{95BD4454-9905-4D08-B9DA-374C26340B47}"/>
    <cellStyle name="20% - Énfasis6 2 2 4 3 2 2 2 2" xfId="15235" xr:uid="{7F7C57CF-5D5D-4EAC-9C8A-F91E1F335340}"/>
    <cellStyle name="20% - Énfasis6 2 2 4 3 2 2 2 2 2" xfId="30677" xr:uid="{300EA9DA-52E0-479E-882F-628A0AC96B90}"/>
    <cellStyle name="20% - Énfasis6 2 2 4 3 2 2 2 2 2 2" xfId="61561" xr:uid="{44D15B8F-BB8F-4BD0-9837-2C0D9A884E99}"/>
    <cellStyle name="20% - Énfasis6 2 2 4 3 2 2 2 2 3" xfId="46119" xr:uid="{06640730-2B69-4B99-990C-C8EBD932E639}"/>
    <cellStyle name="20% - Énfasis6 2 2 4 3 2 2 2 3" xfId="22956" xr:uid="{792826C4-F965-484F-8D6E-CD850E526F28}"/>
    <cellStyle name="20% - Énfasis6 2 2 4 3 2 2 2 3 2" xfId="53840" xr:uid="{9005A3A9-7E97-40C0-B03D-17C81270C05B}"/>
    <cellStyle name="20% - Énfasis6 2 2 4 3 2 2 2 4" xfId="38398" xr:uid="{5BACBBFD-F877-4B45-B839-832EA1190969}"/>
    <cellStyle name="20% - Énfasis6 2 2 4 3 2 2 3" xfId="11375" xr:uid="{C7B670D1-EF67-4A3C-A9A0-B5043EB523A5}"/>
    <cellStyle name="20% - Énfasis6 2 2 4 3 2 2 3 2" xfId="26817" xr:uid="{E512039C-C8EA-4F94-93E3-34B41209BC8A}"/>
    <cellStyle name="20% - Énfasis6 2 2 4 3 2 2 3 2 2" xfId="57701" xr:uid="{E074A736-F529-4F21-A300-79D8CE0A7950}"/>
    <cellStyle name="20% - Énfasis6 2 2 4 3 2 2 3 3" xfId="42259" xr:uid="{5A6ED38F-E95D-4C80-BAB5-0EED083DB0DE}"/>
    <cellStyle name="20% - Énfasis6 2 2 4 3 2 2 4" xfId="19096" xr:uid="{15EBA3D5-C359-4C4F-ADC5-22C4F6173675}"/>
    <cellStyle name="20% - Énfasis6 2 2 4 3 2 2 4 2" xfId="49980" xr:uid="{5BEC24D9-5C00-46EC-A800-5B19C9DEB5A7}"/>
    <cellStyle name="20% - Énfasis6 2 2 4 3 2 2 5" xfId="34538" xr:uid="{B4FA2470-8413-4CC4-9F77-CCC555CE71D5}"/>
    <cellStyle name="20% - Énfasis6 2 2 4 3 2 3" xfId="5584" xr:uid="{8FFDA7C3-109B-428C-A220-217C140D43DE}"/>
    <cellStyle name="20% - Énfasis6 2 2 4 3 2 3 2" xfId="13305" xr:uid="{6F1AE863-DB60-479A-B218-190D279CB1B4}"/>
    <cellStyle name="20% - Énfasis6 2 2 4 3 2 3 2 2" xfId="28747" xr:uid="{72C07477-461D-47D6-AC4F-DA8F4DF6EA8C}"/>
    <cellStyle name="20% - Énfasis6 2 2 4 3 2 3 2 2 2" xfId="59631" xr:uid="{41D29D7D-52BC-4D18-97F3-F3DF0451C7DB}"/>
    <cellStyle name="20% - Énfasis6 2 2 4 3 2 3 2 3" xfId="44189" xr:uid="{F8B10493-5252-42BE-A922-ED8B3AB9AD7A}"/>
    <cellStyle name="20% - Énfasis6 2 2 4 3 2 3 3" xfId="21026" xr:uid="{0851205D-57D9-450A-A5F7-48811CA8C814}"/>
    <cellStyle name="20% - Énfasis6 2 2 4 3 2 3 3 2" xfId="51910" xr:uid="{B95E474C-49BC-4D87-B180-B36EA308F121}"/>
    <cellStyle name="20% - Énfasis6 2 2 4 3 2 3 4" xfId="36468" xr:uid="{5F1C6315-21E4-46D6-A134-559B296750DA}"/>
    <cellStyle name="20% - Énfasis6 2 2 4 3 2 4" xfId="9445" xr:uid="{9820B952-1DF9-402A-8703-C9D7988B8779}"/>
    <cellStyle name="20% - Énfasis6 2 2 4 3 2 4 2" xfId="24887" xr:uid="{DBFBE9FE-7539-41C0-9A4B-DA770E9F3914}"/>
    <cellStyle name="20% - Énfasis6 2 2 4 3 2 4 2 2" xfId="55771" xr:uid="{75F3886C-ACDA-4A5F-8BA1-7C136BC77F42}"/>
    <cellStyle name="20% - Énfasis6 2 2 4 3 2 4 3" xfId="40329" xr:uid="{E0AAD832-CD0A-4244-A74F-66D7CBBE6B26}"/>
    <cellStyle name="20% - Énfasis6 2 2 4 3 2 5" xfId="17166" xr:uid="{99917A16-FDB4-47CE-9CF7-F4478AA28285}"/>
    <cellStyle name="20% - Énfasis6 2 2 4 3 2 5 2" xfId="48050" xr:uid="{2554168E-BEC5-4019-A731-4F0DD2EF94FA}"/>
    <cellStyle name="20% - Énfasis6 2 2 4 3 2 6" xfId="32608" xr:uid="{06DA48B6-1398-4948-8CB9-0FCAA1E1C6E0}"/>
    <cellStyle name="20% - Énfasis6 2 2 4 3 3" xfId="2689" xr:uid="{4098B05D-66AF-4BD2-884D-32BBB2B4B6D7}"/>
    <cellStyle name="20% - Énfasis6 2 2 4 3 3 2" xfId="6549" xr:uid="{FF574117-0CB1-4366-AD06-59EBCC8BB10E}"/>
    <cellStyle name="20% - Énfasis6 2 2 4 3 3 2 2" xfId="14270" xr:uid="{2BD70C9F-0FF8-4B3D-9F7A-AFFC43AB887F}"/>
    <cellStyle name="20% - Énfasis6 2 2 4 3 3 2 2 2" xfId="29712" xr:uid="{0B0F33EF-80CD-415D-B936-BA239F392ECB}"/>
    <cellStyle name="20% - Énfasis6 2 2 4 3 3 2 2 2 2" xfId="60596" xr:uid="{D36B7356-FD85-428A-8541-FFA148D5B6E4}"/>
    <cellStyle name="20% - Énfasis6 2 2 4 3 3 2 2 3" xfId="45154" xr:uid="{74F89D1E-262C-4A80-85D4-9CCF24470088}"/>
    <cellStyle name="20% - Énfasis6 2 2 4 3 3 2 3" xfId="21991" xr:uid="{E67476FE-E3B4-4748-96B0-25DB09D88A01}"/>
    <cellStyle name="20% - Énfasis6 2 2 4 3 3 2 3 2" xfId="52875" xr:uid="{BC90B699-2085-4AE2-ABDF-2DA662B23F6F}"/>
    <cellStyle name="20% - Énfasis6 2 2 4 3 3 2 4" xfId="37433" xr:uid="{110D53C4-6E7A-4D3E-944A-17E76BCC7AF2}"/>
    <cellStyle name="20% - Énfasis6 2 2 4 3 3 3" xfId="10410" xr:uid="{C9F6ABC9-BBF2-4361-A474-21F4105E291B}"/>
    <cellStyle name="20% - Énfasis6 2 2 4 3 3 3 2" xfId="25852" xr:uid="{86A47FA1-C5A2-4176-AB37-AC282765A257}"/>
    <cellStyle name="20% - Énfasis6 2 2 4 3 3 3 2 2" xfId="56736" xr:uid="{9F0A7045-8BAC-43D7-811A-8F759E9C1840}"/>
    <cellStyle name="20% - Énfasis6 2 2 4 3 3 3 3" xfId="41294" xr:uid="{49001EC0-D00E-412D-B6B5-A0A2EE91119E}"/>
    <cellStyle name="20% - Énfasis6 2 2 4 3 3 4" xfId="18131" xr:uid="{DEE4151F-EDD2-4CC9-B8FE-9E12CFF1F05E}"/>
    <cellStyle name="20% - Énfasis6 2 2 4 3 3 4 2" xfId="49015" xr:uid="{13045B87-B1A2-484B-B232-4CF67147F430}"/>
    <cellStyle name="20% - Énfasis6 2 2 4 3 3 5" xfId="33573" xr:uid="{06C43BDE-5D91-4E82-9003-3F32B9E75634}"/>
    <cellStyle name="20% - Énfasis6 2 2 4 3 4" xfId="4619" xr:uid="{0DC06D8A-5511-4CEA-937B-9BAD8AF1E3C9}"/>
    <cellStyle name="20% - Énfasis6 2 2 4 3 4 2" xfId="12340" xr:uid="{98F54F2C-B793-4DF5-BBC1-B6BB06A85775}"/>
    <cellStyle name="20% - Énfasis6 2 2 4 3 4 2 2" xfId="27782" xr:uid="{21B8B226-01FB-4D27-B922-2910EAA82396}"/>
    <cellStyle name="20% - Énfasis6 2 2 4 3 4 2 2 2" xfId="58666" xr:uid="{292F2B2E-6931-4D4F-BC20-BB2CA0148553}"/>
    <cellStyle name="20% - Énfasis6 2 2 4 3 4 2 3" xfId="43224" xr:uid="{CD779458-355E-47E2-AB63-F375F2F0B790}"/>
    <cellStyle name="20% - Énfasis6 2 2 4 3 4 3" xfId="20061" xr:uid="{58E01201-7931-4443-A42A-9A8D9B615053}"/>
    <cellStyle name="20% - Énfasis6 2 2 4 3 4 3 2" xfId="50945" xr:uid="{3F83FEC3-7EB1-49A7-AF55-11BE8E7CC2A0}"/>
    <cellStyle name="20% - Énfasis6 2 2 4 3 4 4" xfId="35503" xr:uid="{70EBB805-CB7D-474B-98D3-5C613CAA211E}"/>
    <cellStyle name="20% - Énfasis6 2 2 4 3 5" xfId="8480" xr:uid="{B20C5A74-26A4-421D-8E9A-932899511371}"/>
    <cellStyle name="20% - Énfasis6 2 2 4 3 5 2" xfId="23922" xr:uid="{A77DA1A0-D6AA-4F83-8E26-CA082F12797E}"/>
    <cellStyle name="20% - Énfasis6 2 2 4 3 5 2 2" xfId="54806" xr:uid="{57792DC5-880C-41C8-B1BB-6C8EDF3CE78F}"/>
    <cellStyle name="20% - Énfasis6 2 2 4 3 5 3" xfId="39364" xr:uid="{21F7AE77-3F9F-4418-9399-270844C37961}"/>
    <cellStyle name="20% - Énfasis6 2 2 4 3 6" xfId="16201" xr:uid="{8E284CDF-C653-496D-9065-D0B52686C84C}"/>
    <cellStyle name="20% - Énfasis6 2 2 4 3 6 2" xfId="47085" xr:uid="{15C4072D-FC6A-4D97-951B-9AA2B629D570}"/>
    <cellStyle name="20% - Énfasis6 2 2 4 3 7" xfId="31643" xr:uid="{D7BD15C7-338B-4B41-8BCE-AFF323360EC9}"/>
    <cellStyle name="20% - Énfasis6 2 2 4 4" xfId="1241" xr:uid="{873B4CDA-28F9-4688-98C3-F14C8F32A485}"/>
    <cellStyle name="20% - Énfasis6 2 2 4 4 2" xfId="3171" xr:uid="{D07D82CF-4A11-46D4-AEE1-4A0D547B7E65}"/>
    <cellStyle name="20% - Énfasis6 2 2 4 4 2 2" xfId="7031" xr:uid="{6D8DA0DE-0D6B-4069-9483-4499F2D3A1FA}"/>
    <cellStyle name="20% - Énfasis6 2 2 4 4 2 2 2" xfId="14752" xr:uid="{662B1366-432B-4F7C-8CEE-27B7C6CF9905}"/>
    <cellStyle name="20% - Énfasis6 2 2 4 4 2 2 2 2" xfId="30194" xr:uid="{0C112EB6-99D6-4171-BBF4-50219C159B7C}"/>
    <cellStyle name="20% - Énfasis6 2 2 4 4 2 2 2 2 2" xfId="61078" xr:uid="{C496AA8E-3AB1-49A8-A651-40983857CEEF}"/>
    <cellStyle name="20% - Énfasis6 2 2 4 4 2 2 2 3" xfId="45636" xr:uid="{46118957-A502-4634-AAD7-603379459B0C}"/>
    <cellStyle name="20% - Énfasis6 2 2 4 4 2 2 3" xfId="22473" xr:uid="{21490FB2-31A8-4C28-92F1-F13A363E5417}"/>
    <cellStyle name="20% - Énfasis6 2 2 4 4 2 2 3 2" xfId="53357" xr:uid="{0F534D09-D71E-4020-B700-B2B3C9C5EBA9}"/>
    <cellStyle name="20% - Énfasis6 2 2 4 4 2 2 4" xfId="37915" xr:uid="{2C7C1F84-3445-4A8C-B644-7554BA9736F6}"/>
    <cellStyle name="20% - Énfasis6 2 2 4 4 2 3" xfId="10892" xr:uid="{3E984AD0-DF04-4646-B896-6381C5FAB959}"/>
    <cellStyle name="20% - Énfasis6 2 2 4 4 2 3 2" xfId="26334" xr:uid="{53EAF098-1966-46D8-A323-628B1927D745}"/>
    <cellStyle name="20% - Énfasis6 2 2 4 4 2 3 2 2" xfId="57218" xr:uid="{3653D084-BA0C-4467-AF1C-F739F33263C4}"/>
    <cellStyle name="20% - Énfasis6 2 2 4 4 2 3 3" xfId="41776" xr:uid="{46CB94AF-B56C-43C7-9465-BA961C6D70A6}"/>
    <cellStyle name="20% - Énfasis6 2 2 4 4 2 4" xfId="18613" xr:uid="{F0E54849-A4E7-4FB5-9E10-D8D5F8083914}"/>
    <cellStyle name="20% - Énfasis6 2 2 4 4 2 4 2" xfId="49497" xr:uid="{860E4CC0-7659-424B-9B1C-EEDA4D76CF97}"/>
    <cellStyle name="20% - Énfasis6 2 2 4 4 2 5" xfId="34055" xr:uid="{B6FB7612-5C96-4D40-838D-B866A76117A9}"/>
    <cellStyle name="20% - Énfasis6 2 2 4 4 3" xfId="5101" xr:uid="{10D53B09-B9B7-4FD0-BD11-67EB1480FF31}"/>
    <cellStyle name="20% - Énfasis6 2 2 4 4 3 2" xfId="12822" xr:uid="{07FD5847-BFA5-457B-BF7B-4F2F84E2A230}"/>
    <cellStyle name="20% - Énfasis6 2 2 4 4 3 2 2" xfId="28264" xr:uid="{47F27371-661A-47B7-A70E-EE433CF491CF}"/>
    <cellStyle name="20% - Énfasis6 2 2 4 4 3 2 2 2" xfId="59148" xr:uid="{C65BD533-543D-44C0-B1A7-CF917284C476}"/>
    <cellStyle name="20% - Énfasis6 2 2 4 4 3 2 3" xfId="43706" xr:uid="{D76376F4-8E8F-4595-8C7F-E14AEC166CBD}"/>
    <cellStyle name="20% - Énfasis6 2 2 4 4 3 3" xfId="20543" xr:uid="{2DA76097-793C-4955-BCAD-C51ED557DD38}"/>
    <cellStyle name="20% - Énfasis6 2 2 4 4 3 3 2" xfId="51427" xr:uid="{5368E96E-EB6F-43AD-8FEA-CDB46652EC78}"/>
    <cellStyle name="20% - Énfasis6 2 2 4 4 3 4" xfId="35985" xr:uid="{93351AFE-24F9-4071-9919-ADE259FB05E4}"/>
    <cellStyle name="20% - Énfasis6 2 2 4 4 4" xfId="8962" xr:uid="{9FB9F2AF-BE9D-48D3-8D6D-B5999016D7BD}"/>
    <cellStyle name="20% - Énfasis6 2 2 4 4 4 2" xfId="24404" xr:uid="{D9F86586-06AB-4574-8D55-820424453C7B}"/>
    <cellStyle name="20% - Énfasis6 2 2 4 4 4 2 2" xfId="55288" xr:uid="{934B20D1-6816-4721-9775-1E3638ABAE0E}"/>
    <cellStyle name="20% - Énfasis6 2 2 4 4 4 3" xfId="39846" xr:uid="{1B70776B-01BF-4E27-83AA-C84B64E37EC2}"/>
    <cellStyle name="20% - Énfasis6 2 2 4 4 5" xfId="16683" xr:uid="{5AF1919F-21F6-4508-B56F-C55D464ECE01}"/>
    <cellStyle name="20% - Énfasis6 2 2 4 4 5 2" xfId="47567" xr:uid="{B23B4D2E-3063-4F88-B36B-CB586BFC9A05}"/>
    <cellStyle name="20% - Énfasis6 2 2 4 4 6" xfId="32125" xr:uid="{44DEC87A-812C-4844-809C-E1E7B2F7FC70}"/>
    <cellStyle name="20% - Énfasis6 2 2 4 5" xfId="2206" xr:uid="{AB8677D1-64C7-4141-80CB-F30C58A1FF05}"/>
    <cellStyle name="20% - Énfasis6 2 2 4 5 2" xfId="6066" xr:uid="{C968B5F3-6409-4CE1-AFD6-3818CB8DB92D}"/>
    <cellStyle name="20% - Énfasis6 2 2 4 5 2 2" xfId="13787" xr:uid="{55CAAE30-74FF-4106-9DF3-7BC4055A6DA4}"/>
    <cellStyle name="20% - Énfasis6 2 2 4 5 2 2 2" xfId="29229" xr:uid="{E80F7B39-FEA8-4B02-A764-77C714598F4F}"/>
    <cellStyle name="20% - Énfasis6 2 2 4 5 2 2 2 2" xfId="60113" xr:uid="{C9E14A3D-9588-4577-8BA1-95CAA9BBE4B1}"/>
    <cellStyle name="20% - Énfasis6 2 2 4 5 2 2 3" xfId="44671" xr:uid="{E31A9DB9-91B9-4674-95FE-ECDED026F099}"/>
    <cellStyle name="20% - Énfasis6 2 2 4 5 2 3" xfId="21508" xr:uid="{6D7574C9-1EB9-44C8-87B8-2FA014396A9E}"/>
    <cellStyle name="20% - Énfasis6 2 2 4 5 2 3 2" xfId="52392" xr:uid="{0899D00B-24B1-44C7-B02B-AFA0E290BEA7}"/>
    <cellStyle name="20% - Énfasis6 2 2 4 5 2 4" xfId="36950" xr:uid="{E439610F-0B3A-4EA2-867E-4715866E6724}"/>
    <cellStyle name="20% - Énfasis6 2 2 4 5 3" xfId="9927" xr:uid="{4445ED7D-DB4B-4334-8AC2-EA6D43C8F226}"/>
    <cellStyle name="20% - Énfasis6 2 2 4 5 3 2" xfId="25369" xr:uid="{0659D99A-0C81-4D16-B1C9-A84064EF2EE9}"/>
    <cellStyle name="20% - Énfasis6 2 2 4 5 3 2 2" xfId="56253" xr:uid="{6DD90A7A-C79F-4278-BE5C-ABBE65BB506E}"/>
    <cellStyle name="20% - Énfasis6 2 2 4 5 3 3" xfId="40811" xr:uid="{99D2BDA2-8789-43BE-A9B4-D4AD1C2EEA22}"/>
    <cellStyle name="20% - Énfasis6 2 2 4 5 4" xfId="17648" xr:uid="{EB496EA2-FD3F-4CE6-8617-94C18BC7AD20}"/>
    <cellStyle name="20% - Énfasis6 2 2 4 5 4 2" xfId="48532" xr:uid="{C8205D49-B5A1-4F00-9B16-5D214896BA40}"/>
    <cellStyle name="20% - Énfasis6 2 2 4 5 5" xfId="33090" xr:uid="{4EDEC942-5FB2-43D4-9646-60CA86124D56}"/>
    <cellStyle name="20% - Énfasis6 2 2 4 6" xfId="4136" xr:uid="{1DF4994F-3C94-4D89-A646-B7938404B268}"/>
    <cellStyle name="20% - Énfasis6 2 2 4 6 2" xfId="11857" xr:uid="{0B05CBF3-D705-4642-B142-802D759EDA4F}"/>
    <cellStyle name="20% - Énfasis6 2 2 4 6 2 2" xfId="27299" xr:uid="{659F79B7-5B0A-4072-A426-03DE19355379}"/>
    <cellStyle name="20% - Énfasis6 2 2 4 6 2 2 2" xfId="58183" xr:uid="{B37F2758-436E-4ECC-A331-C8C06C3B5F62}"/>
    <cellStyle name="20% - Énfasis6 2 2 4 6 2 3" xfId="42741" xr:uid="{748F17BB-48BC-455D-9146-055C6C28F13E}"/>
    <cellStyle name="20% - Énfasis6 2 2 4 6 3" xfId="19578" xr:uid="{780BEC01-C105-4AD8-A70C-0F0623AB7D2B}"/>
    <cellStyle name="20% - Énfasis6 2 2 4 6 3 2" xfId="50462" xr:uid="{68DA271C-0385-4D27-8B5A-D3DBE131F5B3}"/>
    <cellStyle name="20% - Énfasis6 2 2 4 6 4" xfId="35020" xr:uid="{61E8597C-4045-47A9-AB2C-1B263C28BD0F}"/>
    <cellStyle name="20% - Énfasis6 2 2 4 7" xfId="7997" xr:uid="{9C09FFE1-61A8-431F-9A67-A966A4A1B2D3}"/>
    <cellStyle name="20% - Énfasis6 2 2 4 7 2" xfId="23439" xr:uid="{D2516317-3F73-443A-82CB-98A00C85B2E4}"/>
    <cellStyle name="20% - Énfasis6 2 2 4 7 2 2" xfId="54323" xr:uid="{2004ED27-DBB7-45E6-A0BB-E03E7021761B}"/>
    <cellStyle name="20% - Énfasis6 2 2 4 7 3" xfId="38881" xr:uid="{C4144694-9007-4BA7-8463-DC32890B1B23}"/>
    <cellStyle name="20% - Énfasis6 2 2 4 8" xfId="15718" xr:uid="{75866967-DE18-43C8-9950-81E3A1708874}"/>
    <cellStyle name="20% - Énfasis6 2 2 4 8 2" xfId="46602" xr:uid="{21AF55CE-8FC3-4DCE-B93B-3771D47C880A}"/>
    <cellStyle name="20% - Énfasis6 2 2 4 9" xfId="31160" xr:uid="{CA1147CE-1DDA-40E8-B8C8-0380147A46BB}"/>
    <cellStyle name="20% - Énfasis6 2 2 5" xfId="402" xr:uid="{4577E12B-A761-4F31-B3DE-2615137CD24E}"/>
    <cellStyle name="20% - Énfasis6 2 2 5 2" xfId="886" xr:uid="{DF238E58-8E33-4E0D-BC49-C84CE87C59AC}"/>
    <cellStyle name="20% - Énfasis6 2 2 5 2 2" xfId="1851" xr:uid="{D576AC1D-95BB-4FFE-B031-80BF861A3C1C}"/>
    <cellStyle name="20% - Énfasis6 2 2 5 2 2 2" xfId="3781" xr:uid="{57EA52E9-97BD-4876-BFA2-0BD4AB719D70}"/>
    <cellStyle name="20% - Énfasis6 2 2 5 2 2 2 2" xfId="7641" xr:uid="{680DD937-1360-4DA6-8B28-FE0420DB7298}"/>
    <cellStyle name="20% - Énfasis6 2 2 5 2 2 2 2 2" xfId="15362" xr:uid="{0B7D5B6E-57A6-482A-8C37-1EE88587373A}"/>
    <cellStyle name="20% - Énfasis6 2 2 5 2 2 2 2 2 2" xfId="30804" xr:uid="{7493358A-BAD3-4593-9434-9F9CC9D093B6}"/>
    <cellStyle name="20% - Énfasis6 2 2 5 2 2 2 2 2 2 2" xfId="61688" xr:uid="{76C11F91-0779-4B7C-ABC3-38238730F18D}"/>
    <cellStyle name="20% - Énfasis6 2 2 5 2 2 2 2 2 3" xfId="46246" xr:uid="{76BF836D-A94B-496D-98FB-2C578C9C5B81}"/>
    <cellStyle name="20% - Énfasis6 2 2 5 2 2 2 2 3" xfId="23083" xr:uid="{D973A937-874F-4E9D-B85E-C235D5A37203}"/>
    <cellStyle name="20% - Énfasis6 2 2 5 2 2 2 2 3 2" xfId="53967" xr:uid="{F266E5BC-7E39-4434-9256-11020643CBA6}"/>
    <cellStyle name="20% - Énfasis6 2 2 5 2 2 2 2 4" xfId="38525" xr:uid="{7517C682-26E8-4284-839B-0651C6475220}"/>
    <cellStyle name="20% - Énfasis6 2 2 5 2 2 2 3" xfId="11502" xr:uid="{1A97280A-4EC1-489E-B637-EAE60E11114E}"/>
    <cellStyle name="20% - Énfasis6 2 2 5 2 2 2 3 2" xfId="26944" xr:uid="{D05828F9-AF19-433B-B8BC-6DE595F90B2E}"/>
    <cellStyle name="20% - Énfasis6 2 2 5 2 2 2 3 2 2" xfId="57828" xr:uid="{DD6265F8-3390-44D0-AE06-F5FF7FAFE685}"/>
    <cellStyle name="20% - Énfasis6 2 2 5 2 2 2 3 3" xfId="42386" xr:uid="{6BC1E1B6-59AF-44A9-A357-1D3EDB9652E5}"/>
    <cellStyle name="20% - Énfasis6 2 2 5 2 2 2 4" xfId="19223" xr:uid="{01541BE5-103D-4FA0-A960-C3F5E3C742D6}"/>
    <cellStyle name="20% - Énfasis6 2 2 5 2 2 2 4 2" xfId="50107" xr:uid="{DEB83C2F-513A-4DDD-A1E5-EA27DB47EB0F}"/>
    <cellStyle name="20% - Énfasis6 2 2 5 2 2 2 5" xfId="34665" xr:uid="{F0A0B234-A0F4-4EDE-A090-A9F83D864A8B}"/>
    <cellStyle name="20% - Énfasis6 2 2 5 2 2 3" xfId="5711" xr:uid="{7E594401-788A-4DE1-A253-1433E0D10773}"/>
    <cellStyle name="20% - Énfasis6 2 2 5 2 2 3 2" xfId="13432" xr:uid="{53750B95-EDB5-48D4-B59A-E1490A66945A}"/>
    <cellStyle name="20% - Énfasis6 2 2 5 2 2 3 2 2" xfId="28874" xr:uid="{FC560C19-99BE-4DB8-B762-1EE882F3A674}"/>
    <cellStyle name="20% - Énfasis6 2 2 5 2 2 3 2 2 2" xfId="59758" xr:uid="{056FEDE8-7D67-4870-ACA9-F29FD75FFDBF}"/>
    <cellStyle name="20% - Énfasis6 2 2 5 2 2 3 2 3" xfId="44316" xr:uid="{8086F4C7-6B6D-4EA0-9E9F-DAD854FE6A4A}"/>
    <cellStyle name="20% - Énfasis6 2 2 5 2 2 3 3" xfId="21153" xr:uid="{DCFDBCF4-4A7D-4C40-AABA-2082E9B10D21}"/>
    <cellStyle name="20% - Énfasis6 2 2 5 2 2 3 3 2" xfId="52037" xr:uid="{00C07BD3-7530-4EF6-8D21-B01C2858D42D}"/>
    <cellStyle name="20% - Énfasis6 2 2 5 2 2 3 4" xfId="36595" xr:uid="{798B4BB1-5430-402E-82FF-3A44AC03FB87}"/>
    <cellStyle name="20% - Énfasis6 2 2 5 2 2 4" xfId="9572" xr:uid="{B681A177-1078-40F3-BB65-16783990DFE1}"/>
    <cellStyle name="20% - Énfasis6 2 2 5 2 2 4 2" xfId="25014" xr:uid="{FFD9772F-89E7-4E9A-B7FE-C23E1D54C444}"/>
    <cellStyle name="20% - Énfasis6 2 2 5 2 2 4 2 2" xfId="55898" xr:uid="{5089F711-D191-4135-98CB-228255C4CAAE}"/>
    <cellStyle name="20% - Énfasis6 2 2 5 2 2 4 3" xfId="40456" xr:uid="{63216577-4AEE-473E-A150-53833B4576A5}"/>
    <cellStyle name="20% - Énfasis6 2 2 5 2 2 5" xfId="17293" xr:uid="{D6675C2D-BCF3-4353-BA06-A03A0794C881}"/>
    <cellStyle name="20% - Énfasis6 2 2 5 2 2 5 2" xfId="48177" xr:uid="{99A57C37-156F-438B-A3E3-E5961FE7E45F}"/>
    <cellStyle name="20% - Énfasis6 2 2 5 2 2 6" xfId="32735" xr:uid="{595B3D8F-6A35-482C-9BD7-8698D32D666C}"/>
    <cellStyle name="20% - Énfasis6 2 2 5 2 3" xfId="2816" xr:uid="{B2499959-3323-436F-AC35-CAED166A0251}"/>
    <cellStyle name="20% - Énfasis6 2 2 5 2 3 2" xfId="6676" xr:uid="{7967D9B4-1734-4D85-948D-727CDD1B0473}"/>
    <cellStyle name="20% - Énfasis6 2 2 5 2 3 2 2" xfId="14397" xr:uid="{A639A585-6D12-4271-BDDC-B0CA2F61F732}"/>
    <cellStyle name="20% - Énfasis6 2 2 5 2 3 2 2 2" xfId="29839" xr:uid="{80E2DBD2-8613-4D6E-BB82-FCC8CA619122}"/>
    <cellStyle name="20% - Énfasis6 2 2 5 2 3 2 2 2 2" xfId="60723" xr:uid="{7D79BC70-6143-462B-808C-72DDF1C6B754}"/>
    <cellStyle name="20% - Énfasis6 2 2 5 2 3 2 2 3" xfId="45281" xr:uid="{7E3F0A77-5BA2-4F09-9506-A3064E2EC68C}"/>
    <cellStyle name="20% - Énfasis6 2 2 5 2 3 2 3" xfId="22118" xr:uid="{E4ABAD40-0435-4F34-8DBD-ED75E4D179E4}"/>
    <cellStyle name="20% - Énfasis6 2 2 5 2 3 2 3 2" xfId="53002" xr:uid="{4AF893F2-7E49-4E40-8ADF-E733B43C64B4}"/>
    <cellStyle name="20% - Énfasis6 2 2 5 2 3 2 4" xfId="37560" xr:uid="{9C96E732-DE5F-41B9-89BF-D1D4AFEF7652}"/>
    <cellStyle name="20% - Énfasis6 2 2 5 2 3 3" xfId="10537" xr:uid="{C505753C-1972-402F-ABFE-CF9954CC39F4}"/>
    <cellStyle name="20% - Énfasis6 2 2 5 2 3 3 2" xfId="25979" xr:uid="{59698A93-F826-48AC-885A-319BA6C16E96}"/>
    <cellStyle name="20% - Énfasis6 2 2 5 2 3 3 2 2" xfId="56863" xr:uid="{86538AAE-D2D0-41B6-AE53-3861D508D63C}"/>
    <cellStyle name="20% - Énfasis6 2 2 5 2 3 3 3" xfId="41421" xr:uid="{B1F7C63A-265B-4982-B3B3-5049BE9BEECA}"/>
    <cellStyle name="20% - Énfasis6 2 2 5 2 3 4" xfId="18258" xr:uid="{BA926B28-867A-45C5-99A7-79BEC582B2A2}"/>
    <cellStyle name="20% - Énfasis6 2 2 5 2 3 4 2" xfId="49142" xr:uid="{BDB3331D-A6DE-4FD3-927A-9865D5807D37}"/>
    <cellStyle name="20% - Énfasis6 2 2 5 2 3 5" xfId="33700" xr:uid="{AD77D49D-3348-4CE9-885C-25F844AD0BE2}"/>
    <cellStyle name="20% - Énfasis6 2 2 5 2 4" xfId="4746" xr:uid="{CAA9F818-825C-40C8-BBF3-22CE0BE63710}"/>
    <cellStyle name="20% - Énfasis6 2 2 5 2 4 2" xfId="12467" xr:uid="{688DD180-38CA-41CA-B340-668EDE92B1BA}"/>
    <cellStyle name="20% - Énfasis6 2 2 5 2 4 2 2" xfId="27909" xr:uid="{DC4EA167-596B-4E9B-9D88-71236ABF00E1}"/>
    <cellStyle name="20% - Énfasis6 2 2 5 2 4 2 2 2" xfId="58793" xr:uid="{58DC8092-9A2E-4EA2-B30A-47B1BBAA0486}"/>
    <cellStyle name="20% - Énfasis6 2 2 5 2 4 2 3" xfId="43351" xr:uid="{558F8940-9DE7-4FEE-9A63-7716819CE9F8}"/>
    <cellStyle name="20% - Énfasis6 2 2 5 2 4 3" xfId="20188" xr:uid="{394B94FB-8B22-4EAD-981E-F2B34A818679}"/>
    <cellStyle name="20% - Énfasis6 2 2 5 2 4 3 2" xfId="51072" xr:uid="{657B9D6D-65A9-47E2-BE43-CA46958A5FD5}"/>
    <cellStyle name="20% - Énfasis6 2 2 5 2 4 4" xfId="35630" xr:uid="{4778F569-32B6-4483-924A-9BB609C75961}"/>
    <cellStyle name="20% - Énfasis6 2 2 5 2 5" xfId="8607" xr:uid="{7ADF9DAE-F50D-4CE1-B857-6194C366462F}"/>
    <cellStyle name="20% - Énfasis6 2 2 5 2 5 2" xfId="24049" xr:uid="{F0204A3E-029C-4DAB-9B4E-EC301051A80D}"/>
    <cellStyle name="20% - Énfasis6 2 2 5 2 5 2 2" xfId="54933" xr:uid="{D845E7FF-F32A-4A7C-B9BE-545B5040412B}"/>
    <cellStyle name="20% - Énfasis6 2 2 5 2 5 3" xfId="39491" xr:uid="{814D37B1-364E-4FCD-AEC6-5E20A09B9C25}"/>
    <cellStyle name="20% - Énfasis6 2 2 5 2 6" xfId="16328" xr:uid="{F73C39E8-D468-44B7-9103-A45538745D43}"/>
    <cellStyle name="20% - Énfasis6 2 2 5 2 6 2" xfId="47212" xr:uid="{10A95730-5E2A-4C75-9C8E-5E85BC18B8B4}"/>
    <cellStyle name="20% - Énfasis6 2 2 5 2 7" xfId="31770" xr:uid="{0E267ECD-A646-4D79-882D-D7B03F728486}"/>
    <cellStyle name="20% - Énfasis6 2 2 5 3" xfId="1368" xr:uid="{C9BD04D9-C4A4-437F-9BC7-BDD42E89BC55}"/>
    <cellStyle name="20% - Énfasis6 2 2 5 3 2" xfId="3298" xr:uid="{CFB698F4-EE8B-4A92-B8AF-EBC69B0C40B0}"/>
    <cellStyle name="20% - Énfasis6 2 2 5 3 2 2" xfId="7158" xr:uid="{F89ED753-B572-4B0D-A72C-0E0C38B920D4}"/>
    <cellStyle name="20% - Énfasis6 2 2 5 3 2 2 2" xfId="14879" xr:uid="{08A20E3A-149A-4B95-95CD-8D8986209C92}"/>
    <cellStyle name="20% - Énfasis6 2 2 5 3 2 2 2 2" xfId="30321" xr:uid="{0669FF28-A217-4599-B759-B254B85364F6}"/>
    <cellStyle name="20% - Énfasis6 2 2 5 3 2 2 2 2 2" xfId="61205" xr:uid="{157EDC81-D551-40DB-B261-2A3A1D618A19}"/>
    <cellStyle name="20% - Énfasis6 2 2 5 3 2 2 2 3" xfId="45763" xr:uid="{CFEDB3DE-617B-406B-ABD9-35A70493EE6F}"/>
    <cellStyle name="20% - Énfasis6 2 2 5 3 2 2 3" xfId="22600" xr:uid="{6D49B531-856B-4801-843F-5D0A5DD31B92}"/>
    <cellStyle name="20% - Énfasis6 2 2 5 3 2 2 3 2" xfId="53484" xr:uid="{B2260BBC-03DF-4A70-A5CA-06ADE4BCDC87}"/>
    <cellStyle name="20% - Énfasis6 2 2 5 3 2 2 4" xfId="38042" xr:uid="{A7E46689-3019-4352-A136-A4BE73668C94}"/>
    <cellStyle name="20% - Énfasis6 2 2 5 3 2 3" xfId="11019" xr:uid="{2B7B9218-5430-4691-B327-2E14B87B3E44}"/>
    <cellStyle name="20% - Énfasis6 2 2 5 3 2 3 2" xfId="26461" xr:uid="{1423D8B3-C2FB-4762-B735-E8927977E44E}"/>
    <cellStyle name="20% - Énfasis6 2 2 5 3 2 3 2 2" xfId="57345" xr:uid="{6D29E2AC-E2FD-4655-9D63-DC2BEB1A2FBB}"/>
    <cellStyle name="20% - Énfasis6 2 2 5 3 2 3 3" xfId="41903" xr:uid="{7D01BB6B-3B9F-4F10-B968-3396E1A52E03}"/>
    <cellStyle name="20% - Énfasis6 2 2 5 3 2 4" xfId="18740" xr:uid="{103FA5FD-E8AC-42C0-BAEC-E3CE8B4F57A8}"/>
    <cellStyle name="20% - Énfasis6 2 2 5 3 2 4 2" xfId="49624" xr:uid="{881749E7-5A0C-40B9-B378-A3F6B69FE90D}"/>
    <cellStyle name="20% - Énfasis6 2 2 5 3 2 5" xfId="34182" xr:uid="{011C86B0-1876-4406-B157-D65AF32FB497}"/>
    <cellStyle name="20% - Énfasis6 2 2 5 3 3" xfId="5228" xr:uid="{59443E66-A802-415A-9905-8C552FF38811}"/>
    <cellStyle name="20% - Énfasis6 2 2 5 3 3 2" xfId="12949" xr:uid="{5691D1A3-D765-4F2F-979C-62A5B5488953}"/>
    <cellStyle name="20% - Énfasis6 2 2 5 3 3 2 2" xfId="28391" xr:uid="{DB948F98-C75D-437E-A570-6BDC1D493BCC}"/>
    <cellStyle name="20% - Énfasis6 2 2 5 3 3 2 2 2" xfId="59275" xr:uid="{68C0378D-1262-4305-A486-21F1D0A431B3}"/>
    <cellStyle name="20% - Énfasis6 2 2 5 3 3 2 3" xfId="43833" xr:uid="{4C8DBE77-AC8A-48BC-B005-53C60A7B6992}"/>
    <cellStyle name="20% - Énfasis6 2 2 5 3 3 3" xfId="20670" xr:uid="{FB1AA9E9-36B3-4AE1-B3B7-05F23167190C}"/>
    <cellStyle name="20% - Énfasis6 2 2 5 3 3 3 2" xfId="51554" xr:uid="{F6CDD6A5-0D4E-4917-B087-6C565A538B75}"/>
    <cellStyle name="20% - Énfasis6 2 2 5 3 3 4" xfId="36112" xr:uid="{8716A80F-4A1C-4E96-ABC8-A9A0B53C12E5}"/>
    <cellStyle name="20% - Énfasis6 2 2 5 3 4" xfId="9089" xr:uid="{FAB6D25B-8D06-4E05-B337-70AFAD815E3E}"/>
    <cellStyle name="20% - Énfasis6 2 2 5 3 4 2" xfId="24531" xr:uid="{5AB371CF-06D7-4796-AB77-CF2A88909BA0}"/>
    <cellStyle name="20% - Énfasis6 2 2 5 3 4 2 2" xfId="55415" xr:uid="{E84526BF-3185-4F92-98FD-759F365C7BDC}"/>
    <cellStyle name="20% - Énfasis6 2 2 5 3 4 3" xfId="39973" xr:uid="{4932853D-2DA5-49A0-87D7-0C3917AF72E1}"/>
    <cellStyle name="20% - Énfasis6 2 2 5 3 5" xfId="16810" xr:uid="{617008E3-CC01-4FF8-9EE2-9269DB46404E}"/>
    <cellStyle name="20% - Énfasis6 2 2 5 3 5 2" xfId="47694" xr:uid="{DF9A538B-F3AD-47DE-98E8-DA5C1A67F9A3}"/>
    <cellStyle name="20% - Énfasis6 2 2 5 3 6" xfId="32252" xr:uid="{B7D941C0-8C95-483D-8F30-CBFDA21404ED}"/>
    <cellStyle name="20% - Énfasis6 2 2 5 4" xfId="2333" xr:uid="{6182EC73-A41E-4C21-AD5B-B05F8FF0AC7F}"/>
    <cellStyle name="20% - Énfasis6 2 2 5 4 2" xfId="6193" xr:uid="{7A95A959-34A8-4545-A8E2-6FAA27186C9E}"/>
    <cellStyle name="20% - Énfasis6 2 2 5 4 2 2" xfId="13914" xr:uid="{09A4B9CF-99D6-4270-A35D-F6237CF00DB0}"/>
    <cellStyle name="20% - Énfasis6 2 2 5 4 2 2 2" xfId="29356" xr:uid="{7478211A-2F3E-45F2-BBDC-7584CBC75F9C}"/>
    <cellStyle name="20% - Énfasis6 2 2 5 4 2 2 2 2" xfId="60240" xr:uid="{A7CA544B-D751-4F0C-9D78-43EB99CB01BF}"/>
    <cellStyle name="20% - Énfasis6 2 2 5 4 2 2 3" xfId="44798" xr:uid="{EBC2AD0A-8111-4DFC-98A5-0A9CD5B70306}"/>
    <cellStyle name="20% - Énfasis6 2 2 5 4 2 3" xfId="21635" xr:uid="{FAD16A81-5C04-49EA-87BB-08764499C406}"/>
    <cellStyle name="20% - Énfasis6 2 2 5 4 2 3 2" xfId="52519" xr:uid="{347686E2-97DA-436F-B52D-BBAEF74CAA5F}"/>
    <cellStyle name="20% - Énfasis6 2 2 5 4 2 4" xfId="37077" xr:uid="{7962A895-E8AE-4C39-A1E7-8AEFF60F4891}"/>
    <cellStyle name="20% - Énfasis6 2 2 5 4 3" xfId="10054" xr:uid="{B0088C9E-F5B4-421D-BE7E-6905652D64B7}"/>
    <cellStyle name="20% - Énfasis6 2 2 5 4 3 2" xfId="25496" xr:uid="{A87D5C2F-C3A5-442F-A19F-B0A88DFB6124}"/>
    <cellStyle name="20% - Énfasis6 2 2 5 4 3 2 2" xfId="56380" xr:uid="{F95CCA4F-1FAC-4720-AF7B-A52B16DAE3DB}"/>
    <cellStyle name="20% - Énfasis6 2 2 5 4 3 3" xfId="40938" xr:uid="{A284B51C-46FE-48A9-83E0-2480821CCA26}"/>
    <cellStyle name="20% - Énfasis6 2 2 5 4 4" xfId="17775" xr:uid="{CEA2766A-DDBA-4CDE-9C6F-17BAA5E80FA7}"/>
    <cellStyle name="20% - Énfasis6 2 2 5 4 4 2" xfId="48659" xr:uid="{B19A394D-A8C4-4867-A7FD-22004E73A1C7}"/>
    <cellStyle name="20% - Énfasis6 2 2 5 4 5" xfId="33217" xr:uid="{1730FA5F-ABC3-4927-94CD-DCCC19202385}"/>
    <cellStyle name="20% - Énfasis6 2 2 5 5" xfId="4263" xr:uid="{5236A4D5-763D-4A2D-9853-ED525159776E}"/>
    <cellStyle name="20% - Énfasis6 2 2 5 5 2" xfId="11984" xr:uid="{E434455C-7062-4AB1-A50C-70928AA67D0D}"/>
    <cellStyle name="20% - Énfasis6 2 2 5 5 2 2" xfId="27426" xr:uid="{E3550F79-A83B-4B8E-931E-73EAA37C213F}"/>
    <cellStyle name="20% - Énfasis6 2 2 5 5 2 2 2" xfId="58310" xr:uid="{10391DE5-E9D3-42C9-BE0F-E5B8EE71D1A7}"/>
    <cellStyle name="20% - Énfasis6 2 2 5 5 2 3" xfId="42868" xr:uid="{AF1B2857-0C8E-4DB0-8C34-7DD0CA3071F4}"/>
    <cellStyle name="20% - Énfasis6 2 2 5 5 3" xfId="19705" xr:uid="{1143B30D-006C-40C8-8E43-02C44034F3FA}"/>
    <cellStyle name="20% - Énfasis6 2 2 5 5 3 2" xfId="50589" xr:uid="{85999063-786D-4673-BB46-F96EBD27E678}"/>
    <cellStyle name="20% - Énfasis6 2 2 5 5 4" xfId="35147" xr:uid="{29AD43CB-63BA-4A17-9018-101347F529EF}"/>
    <cellStyle name="20% - Énfasis6 2 2 5 6" xfId="8124" xr:uid="{DD4E08A1-D3F0-4BF1-BB70-A6FCD8643A36}"/>
    <cellStyle name="20% - Énfasis6 2 2 5 6 2" xfId="23566" xr:uid="{46FEF350-B22D-45BC-8568-5E920668004D}"/>
    <cellStyle name="20% - Énfasis6 2 2 5 6 2 2" xfId="54450" xr:uid="{88748112-9E5E-4974-8BC2-AD1557790894}"/>
    <cellStyle name="20% - Énfasis6 2 2 5 6 3" xfId="39008" xr:uid="{9703F3BA-40AB-4D5C-871B-B91F938897B0}"/>
    <cellStyle name="20% - Énfasis6 2 2 5 7" xfId="15845" xr:uid="{B69026E4-E55A-4F24-9AF9-30A7CB57A3F6}"/>
    <cellStyle name="20% - Énfasis6 2 2 5 7 2" xfId="46729" xr:uid="{A1F6ACD7-E97B-4FCB-BBBE-41850BAC6DF0}"/>
    <cellStyle name="20% - Énfasis6 2 2 5 8" xfId="31287" xr:uid="{CD2230E5-6A3D-4331-9221-C9DF04F62BF7}"/>
    <cellStyle name="20% - Énfasis6 2 2 6" xfId="645" xr:uid="{1D50DB8C-FACB-4A6F-ADC5-2A68C7A27879}"/>
    <cellStyle name="20% - Énfasis6 2 2 6 2" xfId="1610" xr:uid="{BAFD0053-FE39-48E7-BBA1-55CD8C85F10B}"/>
    <cellStyle name="20% - Énfasis6 2 2 6 2 2" xfId="3540" xr:uid="{3FE014AF-C550-4401-B9CA-463D208299C9}"/>
    <cellStyle name="20% - Énfasis6 2 2 6 2 2 2" xfId="7400" xr:uid="{DD8C476B-47CE-48AB-89ED-3291535F4CE7}"/>
    <cellStyle name="20% - Énfasis6 2 2 6 2 2 2 2" xfId="15121" xr:uid="{5FFD0C08-51C0-4ABB-8220-468F24833B19}"/>
    <cellStyle name="20% - Énfasis6 2 2 6 2 2 2 2 2" xfId="30563" xr:uid="{645BFA86-8E12-4AB5-9FB7-A6CB7A5F9404}"/>
    <cellStyle name="20% - Énfasis6 2 2 6 2 2 2 2 2 2" xfId="61447" xr:uid="{D21E4B8E-C234-4DFE-9A1E-B55A6512D325}"/>
    <cellStyle name="20% - Énfasis6 2 2 6 2 2 2 2 3" xfId="46005" xr:uid="{B53A156B-63B8-495A-998E-B4B0276DA78C}"/>
    <cellStyle name="20% - Énfasis6 2 2 6 2 2 2 3" xfId="22842" xr:uid="{26DD5B8E-5148-44FB-BB4C-6E5A204AF51E}"/>
    <cellStyle name="20% - Énfasis6 2 2 6 2 2 2 3 2" xfId="53726" xr:uid="{9F7C2DB9-95B5-4037-9162-DB89B00150AC}"/>
    <cellStyle name="20% - Énfasis6 2 2 6 2 2 2 4" xfId="38284" xr:uid="{A272BA0C-7999-4C1B-B403-B86387411700}"/>
    <cellStyle name="20% - Énfasis6 2 2 6 2 2 3" xfId="11261" xr:uid="{92D6DF55-F5BD-4846-B852-02F2A89B79BD}"/>
    <cellStyle name="20% - Énfasis6 2 2 6 2 2 3 2" xfId="26703" xr:uid="{C6E37748-D5ED-4944-A934-B116C6BF9E67}"/>
    <cellStyle name="20% - Énfasis6 2 2 6 2 2 3 2 2" xfId="57587" xr:uid="{23CCAB10-AAA0-4755-92C3-6E95AC46128C}"/>
    <cellStyle name="20% - Énfasis6 2 2 6 2 2 3 3" xfId="42145" xr:uid="{00F6E69A-FEA8-4A4C-B6EA-EFE21A7EC33A}"/>
    <cellStyle name="20% - Énfasis6 2 2 6 2 2 4" xfId="18982" xr:uid="{2952B1C7-D237-49F0-A6C7-110967BF20DF}"/>
    <cellStyle name="20% - Énfasis6 2 2 6 2 2 4 2" xfId="49866" xr:uid="{0FB12B2D-8047-477A-8E68-C785E9656ECA}"/>
    <cellStyle name="20% - Énfasis6 2 2 6 2 2 5" xfId="34424" xr:uid="{73732BDA-1794-4EBC-A068-F3B7CF2642FB}"/>
    <cellStyle name="20% - Énfasis6 2 2 6 2 3" xfId="5470" xr:uid="{32B1CF04-A971-47D4-8848-9BB401350FDB}"/>
    <cellStyle name="20% - Énfasis6 2 2 6 2 3 2" xfId="13191" xr:uid="{6D32EA4D-3866-43CC-8F8D-9D7FC63ACE67}"/>
    <cellStyle name="20% - Énfasis6 2 2 6 2 3 2 2" xfId="28633" xr:uid="{1C7CD8D0-2AC8-45C7-BCF9-D46A7E955489}"/>
    <cellStyle name="20% - Énfasis6 2 2 6 2 3 2 2 2" xfId="59517" xr:uid="{4849122C-F65C-4765-BFC8-F6013EB031AB}"/>
    <cellStyle name="20% - Énfasis6 2 2 6 2 3 2 3" xfId="44075" xr:uid="{CEE4920D-EA0A-460A-8C66-8AF1E27348A4}"/>
    <cellStyle name="20% - Énfasis6 2 2 6 2 3 3" xfId="20912" xr:uid="{B1E03D7E-D293-4037-9EB6-9B2AEB1FD1BF}"/>
    <cellStyle name="20% - Énfasis6 2 2 6 2 3 3 2" xfId="51796" xr:uid="{D547DF89-6721-4F6B-AC3D-92152CEDBC4C}"/>
    <cellStyle name="20% - Énfasis6 2 2 6 2 3 4" xfId="36354" xr:uid="{9B5C0AC9-0225-4AB9-81A7-F4F73BC95F96}"/>
    <cellStyle name="20% - Énfasis6 2 2 6 2 4" xfId="9331" xr:uid="{AB71FDF9-A0B5-4F4F-9C1E-991BC0F15215}"/>
    <cellStyle name="20% - Énfasis6 2 2 6 2 4 2" xfId="24773" xr:uid="{C68C5FE8-8AD5-4F6D-B3C7-86F781B24D6A}"/>
    <cellStyle name="20% - Énfasis6 2 2 6 2 4 2 2" xfId="55657" xr:uid="{B7ADE412-39FE-45C4-9527-427FC198A7FC}"/>
    <cellStyle name="20% - Énfasis6 2 2 6 2 4 3" xfId="40215" xr:uid="{3A0B9208-025C-4C54-9BED-9E8F01E88875}"/>
    <cellStyle name="20% - Énfasis6 2 2 6 2 5" xfId="17052" xr:uid="{6A51EDFB-78AD-4EF7-B01B-A0F32261BB5B}"/>
    <cellStyle name="20% - Énfasis6 2 2 6 2 5 2" xfId="47936" xr:uid="{3CAE11FA-8559-4F8E-B662-3C4AAB588011}"/>
    <cellStyle name="20% - Énfasis6 2 2 6 2 6" xfId="32494" xr:uid="{F12E74AC-0BFD-43CE-9A2F-C1AD86B40E69}"/>
    <cellStyle name="20% - Énfasis6 2 2 6 3" xfId="2575" xr:uid="{9027620F-57A7-4102-8970-7CB79818AFCC}"/>
    <cellStyle name="20% - Énfasis6 2 2 6 3 2" xfId="6435" xr:uid="{85158865-BA98-4C11-AA9C-7A28C86332BB}"/>
    <cellStyle name="20% - Énfasis6 2 2 6 3 2 2" xfId="14156" xr:uid="{FBC035FE-1822-430C-B048-BC81D933BF02}"/>
    <cellStyle name="20% - Énfasis6 2 2 6 3 2 2 2" xfId="29598" xr:uid="{9029D88E-C79F-40C0-A3CC-E19083507C4D}"/>
    <cellStyle name="20% - Énfasis6 2 2 6 3 2 2 2 2" xfId="60482" xr:uid="{A96CB777-5FC5-4C34-AC67-0610A5391490}"/>
    <cellStyle name="20% - Énfasis6 2 2 6 3 2 2 3" xfId="45040" xr:uid="{1035AC97-0E99-47C2-86D0-20CAD98D7DD0}"/>
    <cellStyle name="20% - Énfasis6 2 2 6 3 2 3" xfId="21877" xr:uid="{3BE9D712-6E15-4A7C-B41B-3B5041BCF4BC}"/>
    <cellStyle name="20% - Énfasis6 2 2 6 3 2 3 2" xfId="52761" xr:uid="{F76F4738-311A-4BDD-8BCC-5E18BC0630B5}"/>
    <cellStyle name="20% - Énfasis6 2 2 6 3 2 4" xfId="37319" xr:uid="{43F078C3-AB4F-4A05-9E9B-D016FA599AC5}"/>
    <cellStyle name="20% - Énfasis6 2 2 6 3 3" xfId="10296" xr:uid="{B9C6345B-4A6A-4BCC-A920-2B54BF549336}"/>
    <cellStyle name="20% - Énfasis6 2 2 6 3 3 2" xfId="25738" xr:uid="{15F44762-F7F9-46F9-9BFF-8EB7E0E7FF86}"/>
    <cellStyle name="20% - Énfasis6 2 2 6 3 3 2 2" xfId="56622" xr:uid="{7D6D527D-A651-4B8B-B176-EAECB7C5379F}"/>
    <cellStyle name="20% - Énfasis6 2 2 6 3 3 3" xfId="41180" xr:uid="{F73DF379-EC7B-49D3-A762-37714E6BA7E0}"/>
    <cellStyle name="20% - Énfasis6 2 2 6 3 4" xfId="18017" xr:uid="{4F30D0E3-A187-4450-A530-0068191C5441}"/>
    <cellStyle name="20% - Énfasis6 2 2 6 3 4 2" xfId="48901" xr:uid="{B77F7C7E-B60E-46C5-992B-0139808C3285}"/>
    <cellStyle name="20% - Énfasis6 2 2 6 3 5" xfId="33459" xr:uid="{4BE00F9F-19D9-47EC-944B-D78D11C7B980}"/>
    <cellStyle name="20% - Énfasis6 2 2 6 4" xfId="4505" xr:uid="{E73DF551-BC14-49D5-8B54-E5858DD86825}"/>
    <cellStyle name="20% - Énfasis6 2 2 6 4 2" xfId="12226" xr:uid="{EF6D245A-930E-4EA8-B4AD-420A50DEEA32}"/>
    <cellStyle name="20% - Énfasis6 2 2 6 4 2 2" xfId="27668" xr:uid="{3C6B0101-4800-43F5-A77A-DF1DCEB5A931}"/>
    <cellStyle name="20% - Énfasis6 2 2 6 4 2 2 2" xfId="58552" xr:uid="{55EB6B57-2794-4E0E-984D-6B98A969E9E1}"/>
    <cellStyle name="20% - Énfasis6 2 2 6 4 2 3" xfId="43110" xr:uid="{121CF0AB-1A81-45CA-9EA6-3AE0D4BBA3A4}"/>
    <cellStyle name="20% - Énfasis6 2 2 6 4 3" xfId="19947" xr:uid="{D5A8A221-26BA-401B-A129-AE05F8C3D457}"/>
    <cellStyle name="20% - Énfasis6 2 2 6 4 3 2" xfId="50831" xr:uid="{7FEC43D5-F2A0-4097-B5AA-2EB778092011}"/>
    <cellStyle name="20% - Énfasis6 2 2 6 4 4" xfId="35389" xr:uid="{EB6491C0-9653-46BE-B9D4-5FDE16BFE3D3}"/>
    <cellStyle name="20% - Énfasis6 2 2 6 5" xfId="8366" xr:uid="{DA277FF9-DF08-467A-8191-DE57961EF444}"/>
    <cellStyle name="20% - Énfasis6 2 2 6 5 2" xfId="23808" xr:uid="{4C012AE4-0FE4-4AB0-B9A4-2A993CB8E349}"/>
    <cellStyle name="20% - Énfasis6 2 2 6 5 2 2" xfId="54692" xr:uid="{C46F1AA0-A72C-4B4A-B0F8-6CB43318B6EC}"/>
    <cellStyle name="20% - Énfasis6 2 2 6 5 3" xfId="39250" xr:uid="{0E91BB8D-6172-4CAD-9926-CFD1987875BA}"/>
    <cellStyle name="20% - Énfasis6 2 2 6 6" xfId="16087" xr:uid="{986F64B6-A503-4761-9E12-14347A0719CF}"/>
    <cellStyle name="20% - Énfasis6 2 2 6 6 2" xfId="46971" xr:uid="{BAC22704-81A6-44BB-ADE3-203B61AA71E9}"/>
    <cellStyle name="20% - Énfasis6 2 2 6 7" xfId="31529" xr:uid="{8C0FA50C-22D4-44FB-9F84-599A644881E7}"/>
    <cellStyle name="20% - Énfasis6 2 2 7" xfId="1127" xr:uid="{C9D91382-DA4C-4540-8E64-6F911D79EEEA}"/>
    <cellStyle name="20% - Énfasis6 2 2 7 2" xfId="3057" xr:uid="{1FDCDE63-7A3C-4793-8A5B-20E9204ED182}"/>
    <cellStyle name="20% - Énfasis6 2 2 7 2 2" xfId="6917" xr:uid="{B57EA664-AB0D-448F-A9F6-1856A3289D45}"/>
    <cellStyle name="20% - Énfasis6 2 2 7 2 2 2" xfId="14638" xr:uid="{7BCDCA53-7A09-4E0F-9FEB-962B1097E8DC}"/>
    <cellStyle name="20% - Énfasis6 2 2 7 2 2 2 2" xfId="30080" xr:uid="{5B0B6A97-F50F-4E52-88DB-D98545EE08FF}"/>
    <cellStyle name="20% - Énfasis6 2 2 7 2 2 2 2 2" xfId="60964" xr:uid="{5BA65385-C4D5-4245-A0D1-3006BF490017}"/>
    <cellStyle name="20% - Énfasis6 2 2 7 2 2 2 3" xfId="45522" xr:uid="{63083B83-D8A4-4763-904E-2CFD0C840B4A}"/>
    <cellStyle name="20% - Énfasis6 2 2 7 2 2 3" xfId="22359" xr:uid="{9AF73FDF-CB5F-4728-BD4B-F16D9D5F889E}"/>
    <cellStyle name="20% - Énfasis6 2 2 7 2 2 3 2" xfId="53243" xr:uid="{BF0945BF-B43A-49B1-9EF5-5C821100E63E}"/>
    <cellStyle name="20% - Énfasis6 2 2 7 2 2 4" xfId="37801" xr:uid="{7B08A6B0-1BBD-4D55-8E0C-CD6D58769352}"/>
    <cellStyle name="20% - Énfasis6 2 2 7 2 3" xfId="10778" xr:uid="{2F787935-9164-47AB-967E-DC3611216A2D}"/>
    <cellStyle name="20% - Énfasis6 2 2 7 2 3 2" xfId="26220" xr:uid="{447A5FA8-86CC-4F4A-8AF7-E8EDCDBB5D0E}"/>
    <cellStyle name="20% - Énfasis6 2 2 7 2 3 2 2" xfId="57104" xr:uid="{CA1D8434-DCB7-496D-81F3-22652ECF779D}"/>
    <cellStyle name="20% - Énfasis6 2 2 7 2 3 3" xfId="41662" xr:uid="{9C944F40-6E18-49B4-ADB4-8A1FC9EA012C}"/>
    <cellStyle name="20% - Énfasis6 2 2 7 2 4" xfId="18499" xr:uid="{7E7E26DA-B89D-4F03-85CD-7E14CB237133}"/>
    <cellStyle name="20% - Énfasis6 2 2 7 2 4 2" xfId="49383" xr:uid="{2A017480-C307-46A1-87D8-7519DD57B8B7}"/>
    <cellStyle name="20% - Énfasis6 2 2 7 2 5" xfId="33941" xr:uid="{9CB6337E-39B9-4EBE-B900-06EBC895C30D}"/>
    <cellStyle name="20% - Énfasis6 2 2 7 3" xfId="4987" xr:uid="{B29F1626-5929-473B-806C-529DE1C66D50}"/>
    <cellStyle name="20% - Énfasis6 2 2 7 3 2" xfId="12708" xr:uid="{74964749-6A29-4ED7-9B3F-26A36BA520E0}"/>
    <cellStyle name="20% - Énfasis6 2 2 7 3 2 2" xfId="28150" xr:uid="{856A98F5-2361-477D-9D38-D6A649FB8A9D}"/>
    <cellStyle name="20% - Énfasis6 2 2 7 3 2 2 2" xfId="59034" xr:uid="{B8EEEE58-BAC2-425C-9CC9-803B6CF7B1F9}"/>
    <cellStyle name="20% - Énfasis6 2 2 7 3 2 3" xfId="43592" xr:uid="{B71AF877-EDD4-4038-9F47-3296362F6A5F}"/>
    <cellStyle name="20% - Énfasis6 2 2 7 3 3" xfId="20429" xr:uid="{5A951449-0D1C-4266-8858-1127A2A322F4}"/>
    <cellStyle name="20% - Énfasis6 2 2 7 3 3 2" xfId="51313" xr:uid="{E8E319C0-93E5-48DA-A369-24F1D09A9C07}"/>
    <cellStyle name="20% - Énfasis6 2 2 7 3 4" xfId="35871" xr:uid="{DAD8D5F1-D6ED-4FA0-B838-9D4E00D2D25F}"/>
    <cellStyle name="20% - Énfasis6 2 2 7 4" xfId="8848" xr:uid="{3E3A0414-6559-4D73-92CE-F48BE79AD862}"/>
    <cellStyle name="20% - Énfasis6 2 2 7 4 2" xfId="24290" xr:uid="{6CBF251B-BB8D-4418-B9F5-BA59852F3210}"/>
    <cellStyle name="20% - Énfasis6 2 2 7 4 2 2" xfId="55174" xr:uid="{43C854C2-6E4D-4EEA-B638-ADA86A7E0453}"/>
    <cellStyle name="20% - Énfasis6 2 2 7 4 3" xfId="39732" xr:uid="{553458FE-CDD2-4FB7-A6C9-BFD14F1461C3}"/>
    <cellStyle name="20% - Énfasis6 2 2 7 5" xfId="16569" xr:uid="{20D52A89-63F9-49BB-9C24-8E573A95BAF5}"/>
    <cellStyle name="20% - Énfasis6 2 2 7 5 2" xfId="47453" xr:uid="{76F50A87-9C05-42D1-A311-57E67F45956C}"/>
    <cellStyle name="20% - Énfasis6 2 2 7 6" xfId="32011" xr:uid="{DA0D452A-B685-4EA5-A101-9797C2A0C464}"/>
    <cellStyle name="20% - Énfasis6 2 2 8" xfId="2092" xr:uid="{424C6691-B79A-4F1E-9732-6D246761C574}"/>
    <cellStyle name="20% - Énfasis6 2 2 8 2" xfId="5952" xr:uid="{A8A2B32D-F2A6-483F-842C-1E8D4A8A5BD4}"/>
    <cellStyle name="20% - Énfasis6 2 2 8 2 2" xfId="13673" xr:uid="{702DA030-D241-4646-971B-48F7A763B77B}"/>
    <cellStyle name="20% - Énfasis6 2 2 8 2 2 2" xfId="29115" xr:uid="{5BD782A4-34A9-4B07-BA89-0D917F6B4C7E}"/>
    <cellStyle name="20% - Énfasis6 2 2 8 2 2 2 2" xfId="59999" xr:uid="{FABE72BF-B959-4E40-BFC4-9A8146AAB0AC}"/>
    <cellStyle name="20% - Énfasis6 2 2 8 2 2 3" xfId="44557" xr:uid="{86C2C8B6-096A-418C-A025-E126D90DE63B}"/>
    <cellStyle name="20% - Énfasis6 2 2 8 2 3" xfId="21394" xr:uid="{98905285-BB3A-493A-BC66-890FF9F58052}"/>
    <cellStyle name="20% - Énfasis6 2 2 8 2 3 2" xfId="52278" xr:uid="{DD1D2E0D-6BEF-4D2C-AA82-BED5B3C3D31D}"/>
    <cellStyle name="20% - Énfasis6 2 2 8 2 4" xfId="36836" xr:uid="{FA410A13-BCBA-498D-8381-1407CCB3A6B9}"/>
    <cellStyle name="20% - Énfasis6 2 2 8 3" xfId="9813" xr:uid="{122924F6-FF5B-475C-B737-EA1FA73A0C09}"/>
    <cellStyle name="20% - Énfasis6 2 2 8 3 2" xfId="25255" xr:uid="{A3847EAB-3CF1-4CF2-A89D-332D635E272C}"/>
    <cellStyle name="20% - Énfasis6 2 2 8 3 2 2" xfId="56139" xr:uid="{4FDE520B-D46B-47DE-BB01-68D1CC9B394F}"/>
    <cellStyle name="20% - Énfasis6 2 2 8 3 3" xfId="40697" xr:uid="{24A80273-A194-4110-9E8B-06DD87D1898D}"/>
    <cellStyle name="20% - Énfasis6 2 2 8 4" xfId="17534" xr:uid="{93E0B0A5-A3F7-42F3-9D5C-7AC5B2D9EBF4}"/>
    <cellStyle name="20% - Énfasis6 2 2 8 4 2" xfId="48418" xr:uid="{60DE8FCA-E422-4B09-AE76-7907A3F618E5}"/>
    <cellStyle name="20% - Énfasis6 2 2 8 5" xfId="32976" xr:uid="{E060707F-2563-4A2B-AE87-223BEA912059}"/>
    <cellStyle name="20% - Énfasis6 2 2 9" xfId="4022" xr:uid="{CCECA9B6-6CFB-4D98-9912-17CF8946A765}"/>
    <cellStyle name="20% - Énfasis6 2 2 9 2" xfId="11743" xr:uid="{6E4B1FB5-F701-434A-A8DF-87A25A04138A}"/>
    <cellStyle name="20% - Énfasis6 2 2 9 2 2" xfId="27185" xr:uid="{2F13C977-75C4-4F96-85EB-79581E1E1023}"/>
    <cellStyle name="20% - Énfasis6 2 2 9 2 2 2" xfId="58069" xr:uid="{081D1142-90CA-40CB-BC03-1EBD2C23DEAB}"/>
    <cellStyle name="20% - Énfasis6 2 2 9 2 3" xfId="42627" xr:uid="{3C6DD9D6-93B9-4D9F-B131-64F8CAF92FF1}"/>
    <cellStyle name="20% - Énfasis6 2 2 9 3" xfId="19464" xr:uid="{14D05307-A845-4136-94BE-EFBE6A89B8AB}"/>
    <cellStyle name="20% - Énfasis6 2 2 9 3 2" xfId="50348" xr:uid="{A4B19A6B-9B64-4BF6-B3BB-93F140DCF8D4}"/>
    <cellStyle name="20% - Énfasis6 2 2 9 4" xfId="34906" xr:uid="{452FB91B-96CA-4646-8D2B-82D0B44AC682}"/>
    <cellStyle name="20% - Énfasis6 2 3" xfId="86" xr:uid="{E8EBA150-2C4A-4B33-9C99-B93D09873D5A}"/>
    <cellStyle name="20% - Énfasis6 2 3 10" xfId="31049" xr:uid="{069B11D2-0D60-42CD-8CD4-DEBC6890097B}"/>
    <cellStyle name="20% - Énfasis6 2 3 2" xfId="294" xr:uid="{A0400B72-AC5D-4062-B2AD-8978E4791128}"/>
    <cellStyle name="20% - Énfasis6 2 3 2 2" xfId="537" xr:uid="{C3FF84FF-2CE3-41AE-9894-821E27B1F407}"/>
    <cellStyle name="20% - Énfasis6 2 3 2 2 2" xfId="1020" xr:uid="{953EB6EC-604E-4914-B98A-6F7A80EF625A}"/>
    <cellStyle name="20% - Énfasis6 2 3 2 2 2 2" xfId="1985" xr:uid="{79E7F051-CB6C-43F0-A401-BD6B78C3419C}"/>
    <cellStyle name="20% - Énfasis6 2 3 2 2 2 2 2" xfId="3915" xr:uid="{83F31AF2-4086-40AB-A0C7-8C27FFDB0026}"/>
    <cellStyle name="20% - Énfasis6 2 3 2 2 2 2 2 2" xfId="7775" xr:uid="{C731F611-45F5-4124-86A9-263E867A7BCA}"/>
    <cellStyle name="20% - Énfasis6 2 3 2 2 2 2 2 2 2" xfId="15496" xr:uid="{5949BA4D-03DC-4406-B939-E8984F63202D}"/>
    <cellStyle name="20% - Énfasis6 2 3 2 2 2 2 2 2 2 2" xfId="30938" xr:uid="{02A2FC15-9BAF-40E4-A221-7DCF809B9952}"/>
    <cellStyle name="20% - Énfasis6 2 3 2 2 2 2 2 2 2 2 2" xfId="61822" xr:uid="{C5C79CEF-ABEE-4B2B-83AA-E0941F5ED9DB}"/>
    <cellStyle name="20% - Énfasis6 2 3 2 2 2 2 2 2 2 3" xfId="46380" xr:uid="{BDF42EB1-4DEA-4AA8-8C9B-49C7F5D9F6A2}"/>
    <cellStyle name="20% - Énfasis6 2 3 2 2 2 2 2 2 3" xfId="23217" xr:uid="{03E21DF8-0F8A-4E9E-83D4-D3932430DF94}"/>
    <cellStyle name="20% - Énfasis6 2 3 2 2 2 2 2 2 3 2" xfId="54101" xr:uid="{FB623DC7-ADF5-4212-9D95-E1D109548A49}"/>
    <cellStyle name="20% - Énfasis6 2 3 2 2 2 2 2 2 4" xfId="38659" xr:uid="{A5227574-C5D9-463E-B3A7-F05F627BF43E}"/>
    <cellStyle name="20% - Énfasis6 2 3 2 2 2 2 2 3" xfId="11636" xr:uid="{F2220012-033E-4604-BD96-BF310AFAE422}"/>
    <cellStyle name="20% - Énfasis6 2 3 2 2 2 2 2 3 2" xfId="27078" xr:uid="{C778F1CD-1517-4384-B3D9-5873C0DCC910}"/>
    <cellStyle name="20% - Énfasis6 2 3 2 2 2 2 2 3 2 2" xfId="57962" xr:uid="{59D43539-5B9B-429B-A088-F8B491381680}"/>
    <cellStyle name="20% - Énfasis6 2 3 2 2 2 2 2 3 3" xfId="42520" xr:uid="{2BBADDB5-DEE0-4B1D-9D78-BD3DC63E3E62}"/>
    <cellStyle name="20% - Énfasis6 2 3 2 2 2 2 2 4" xfId="19357" xr:uid="{0FF94563-A2EE-4016-A0DB-0363F1F43678}"/>
    <cellStyle name="20% - Énfasis6 2 3 2 2 2 2 2 4 2" xfId="50241" xr:uid="{5F5CC449-DE25-4108-AFB2-A2F5032025E7}"/>
    <cellStyle name="20% - Énfasis6 2 3 2 2 2 2 2 5" xfId="34799" xr:uid="{D9FBB33D-782A-436F-BE61-F0A5959C92DA}"/>
    <cellStyle name="20% - Énfasis6 2 3 2 2 2 2 3" xfId="5845" xr:uid="{F24DE858-3FB5-4BC1-878D-7E4B84D8D834}"/>
    <cellStyle name="20% - Énfasis6 2 3 2 2 2 2 3 2" xfId="13566" xr:uid="{DE3F95FF-BC57-4F29-B62D-034B227D93D7}"/>
    <cellStyle name="20% - Énfasis6 2 3 2 2 2 2 3 2 2" xfId="29008" xr:uid="{FE5D2287-EF84-4127-943E-C75E8587C1EC}"/>
    <cellStyle name="20% - Énfasis6 2 3 2 2 2 2 3 2 2 2" xfId="59892" xr:uid="{2C2A4A27-DDD2-43D4-8794-6D56E25ADD5F}"/>
    <cellStyle name="20% - Énfasis6 2 3 2 2 2 2 3 2 3" xfId="44450" xr:uid="{0A32D2D0-4E92-400F-A619-1F7AE0F6C1C5}"/>
    <cellStyle name="20% - Énfasis6 2 3 2 2 2 2 3 3" xfId="21287" xr:uid="{42AFDEA6-198D-4A92-BA87-E48D7EBF6E95}"/>
    <cellStyle name="20% - Énfasis6 2 3 2 2 2 2 3 3 2" xfId="52171" xr:uid="{AEDACE7C-43DD-4CFD-B670-A4C6F18EF5BC}"/>
    <cellStyle name="20% - Énfasis6 2 3 2 2 2 2 3 4" xfId="36729" xr:uid="{45F94D14-889D-421A-8076-A99D98B6A3F6}"/>
    <cellStyle name="20% - Énfasis6 2 3 2 2 2 2 4" xfId="9706" xr:uid="{59D50510-2359-48FC-A482-476981C3031F}"/>
    <cellStyle name="20% - Énfasis6 2 3 2 2 2 2 4 2" xfId="25148" xr:uid="{03CE4387-2274-4A0E-967B-374BBFE0E159}"/>
    <cellStyle name="20% - Énfasis6 2 3 2 2 2 2 4 2 2" xfId="56032" xr:uid="{4D9AF039-E612-4F52-B17E-83E6D434EA84}"/>
    <cellStyle name="20% - Énfasis6 2 3 2 2 2 2 4 3" xfId="40590" xr:uid="{6EFEC3FD-9DB3-4723-8E36-E12D6849DC83}"/>
    <cellStyle name="20% - Énfasis6 2 3 2 2 2 2 5" xfId="17427" xr:uid="{94E6F8E8-9180-4C98-B5D0-D9890FB2C504}"/>
    <cellStyle name="20% - Énfasis6 2 3 2 2 2 2 5 2" xfId="48311" xr:uid="{C8D1271A-747B-4D06-8919-8FDECE02CDA3}"/>
    <cellStyle name="20% - Énfasis6 2 3 2 2 2 2 6" xfId="32869" xr:uid="{EC4B2324-E8F0-4608-AECF-FF858B0C61A9}"/>
    <cellStyle name="20% - Énfasis6 2 3 2 2 2 3" xfId="2950" xr:uid="{A51E4CE1-66F3-4411-A5A5-5566241AE3BB}"/>
    <cellStyle name="20% - Énfasis6 2 3 2 2 2 3 2" xfId="6810" xr:uid="{3DCE34DA-2526-413F-BFF4-7E787545460F}"/>
    <cellStyle name="20% - Énfasis6 2 3 2 2 2 3 2 2" xfId="14531" xr:uid="{6EEB8898-CB4E-413A-8D02-DE78B138B3C5}"/>
    <cellStyle name="20% - Énfasis6 2 3 2 2 2 3 2 2 2" xfId="29973" xr:uid="{9E7864C6-3F86-469A-9669-DCDCFC50A691}"/>
    <cellStyle name="20% - Énfasis6 2 3 2 2 2 3 2 2 2 2" xfId="60857" xr:uid="{831AE1EE-0E2D-49E1-94DC-F6E96ADE28D5}"/>
    <cellStyle name="20% - Énfasis6 2 3 2 2 2 3 2 2 3" xfId="45415" xr:uid="{B2CBA0BA-957E-46ED-A8C1-A72B29E25E2A}"/>
    <cellStyle name="20% - Énfasis6 2 3 2 2 2 3 2 3" xfId="22252" xr:uid="{E7CF22D4-714F-47A5-B435-381AB29E4D7B}"/>
    <cellStyle name="20% - Énfasis6 2 3 2 2 2 3 2 3 2" xfId="53136" xr:uid="{896416BB-F933-4A21-8A8F-5CBE65EDC1A2}"/>
    <cellStyle name="20% - Énfasis6 2 3 2 2 2 3 2 4" xfId="37694" xr:uid="{F66F7FAB-9741-4B09-99C0-B6870A2038C3}"/>
    <cellStyle name="20% - Énfasis6 2 3 2 2 2 3 3" xfId="10671" xr:uid="{ED3B974E-3FF5-452C-BC59-7ECA36FA55AB}"/>
    <cellStyle name="20% - Énfasis6 2 3 2 2 2 3 3 2" xfId="26113" xr:uid="{C7555676-37ED-4910-92EF-6FD9EC7AA342}"/>
    <cellStyle name="20% - Énfasis6 2 3 2 2 2 3 3 2 2" xfId="56997" xr:uid="{71D84200-E421-4AF8-8FB8-4BBBC90703B4}"/>
    <cellStyle name="20% - Énfasis6 2 3 2 2 2 3 3 3" xfId="41555" xr:uid="{FED1C33A-BF1C-451F-A51C-7CC205853C1E}"/>
    <cellStyle name="20% - Énfasis6 2 3 2 2 2 3 4" xfId="18392" xr:uid="{E00798D3-0CD9-44E1-BC3E-D2D8CEABCDF2}"/>
    <cellStyle name="20% - Énfasis6 2 3 2 2 2 3 4 2" xfId="49276" xr:uid="{A7AAD66C-8225-4184-8CA9-A9BBBDE6A2D4}"/>
    <cellStyle name="20% - Énfasis6 2 3 2 2 2 3 5" xfId="33834" xr:uid="{EB86FB21-B771-44B0-A5A4-0EECAA840735}"/>
    <cellStyle name="20% - Énfasis6 2 3 2 2 2 4" xfId="4880" xr:uid="{ADC1C8DB-9960-4160-A217-23474BDB9CA4}"/>
    <cellStyle name="20% - Énfasis6 2 3 2 2 2 4 2" xfId="12601" xr:uid="{A08B48BC-41FE-4111-B6E0-7BD5F4F5F097}"/>
    <cellStyle name="20% - Énfasis6 2 3 2 2 2 4 2 2" xfId="28043" xr:uid="{71CE4467-47F6-4218-9A77-25278D3157A0}"/>
    <cellStyle name="20% - Énfasis6 2 3 2 2 2 4 2 2 2" xfId="58927" xr:uid="{71F092BC-C2BF-4EFB-BF34-4657C9EDAFB2}"/>
    <cellStyle name="20% - Énfasis6 2 3 2 2 2 4 2 3" xfId="43485" xr:uid="{C119E9F7-3769-40A7-9F63-CE2F86B0D681}"/>
    <cellStyle name="20% - Énfasis6 2 3 2 2 2 4 3" xfId="20322" xr:uid="{8AE70F5B-A218-4650-BC13-985FEA1EC8BB}"/>
    <cellStyle name="20% - Énfasis6 2 3 2 2 2 4 3 2" xfId="51206" xr:uid="{6C77BA8D-7C82-4EF7-990C-32E377940314}"/>
    <cellStyle name="20% - Énfasis6 2 3 2 2 2 4 4" xfId="35764" xr:uid="{A8EFA2CD-30D3-4F1E-BED2-F011F5D69D4A}"/>
    <cellStyle name="20% - Énfasis6 2 3 2 2 2 5" xfId="8741" xr:uid="{E7EC12DA-33B8-4A7E-B520-C1B9400610B5}"/>
    <cellStyle name="20% - Énfasis6 2 3 2 2 2 5 2" xfId="24183" xr:uid="{74DD3010-8991-44A3-8FCF-7314356412B9}"/>
    <cellStyle name="20% - Énfasis6 2 3 2 2 2 5 2 2" xfId="55067" xr:uid="{D11353C4-3C79-4621-B49A-09BFB6947B1D}"/>
    <cellStyle name="20% - Énfasis6 2 3 2 2 2 5 3" xfId="39625" xr:uid="{12C83E50-72E7-4FF6-B28B-CD335F4F438F}"/>
    <cellStyle name="20% - Énfasis6 2 3 2 2 2 6" xfId="16462" xr:uid="{7534B768-CAF3-4861-857A-3749C061C7E0}"/>
    <cellStyle name="20% - Énfasis6 2 3 2 2 2 6 2" xfId="47346" xr:uid="{1727A73F-EC3C-4C4A-B05A-B7AF123CD9AF}"/>
    <cellStyle name="20% - Énfasis6 2 3 2 2 2 7" xfId="31904" xr:uid="{3BAF6AAF-B7C8-4B51-93A0-EC469993EA8D}"/>
    <cellStyle name="20% - Énfasis6 2 3 2 2 3" xfId="1502" xr:uid="{CDA0BD36-B967-47C0-A8D1-240707E59B4D}"/>
    <cellStyle name="20% - Énfasis6 2 3 2 2 3 2" xfId="3432" xr:uid="{443C9AD4-FC88-40AD-8AD6-AD86C97C9439}"/>
    <cellStyle name="20% - Énfasis6 2 3 2 2 3 2 2" xfId="7292" xr:uid="{F88B96A7-1FB5-4276-8F1D-E8CB5EEFCCB7}"/>
    <cellStyle name="20% - Énfasis6 2 3 2 2 3 2 2 2" xfId="15013" xr:uid="{ECC6FD1A-F223-42B8-B7B9-E6EFC23C9B4D}"/>
    <cellStyle name="20% - Énfasis6 2 3 2 2 3 2 2 2 2" xfId="30455" xr:uid="{F762987A-B767-47E5-B5AD-7D70AEEB2EFE}"/>
    <cellStyle name="20% - Énfasis6 2 3 2 2 3 2 2 2 2 2" xfId="61339" xr:uid="{F085CDC5-C026-4B08-BD69-436438C5837E}"/>
    <cellStyle name="20% - Énfasis6 2 3 2 2 3 2 2 2 3" xfId="45897" xr:uid="{DC179FD8-3A51-49E6-8404-D33D05B767AC}"/>
    <cellStyle name="20% - Énfasis6 2 3 2 2 3 2 2 3" xfId="22734" xr:uid="{91FDCB89-DAB7-4933-8148-C3B40045F83A}"/>
    <cellStyle name="20% - Énfasis6 2 3 2 2 3 2 2 3 2" xfId="53618" xr:uid="{C19213CB-7A23-4677-8E57-057A21A737DC}"/>
    <cellStyle name="20% - Énfasis6 2 3 2 2 3 2 2 4" xfId="38176" xr:uid="{81CD2F53-EBD4-46E6-A91E-6003702A5F59}"/>
    <cellStyle name="20% - Énfasis6 2 3 2 2 3 2 3" xfId="11153" xr:uid="{30177D55-72B8-4701-AB97-FE3149B866C2}"/>
    <cellStyle name="20% - Énfasis6 2 3 2 2 3 2 3 2" xfId="26595" xr:uid="{ED81D878-B3B8-45BC-B993-9B4F32250CE5}"/>
    <cellStyle name="20% - Énfasis6 2 3 2 2 3 2 3 2 2" xfId="57479" xr:uid="{BAAE3192-49EF-4DEA-88FB-A5ED147109FB}"/>
    <cellStyle name="20% - Énfasis6 2 3 2 2 3 2 3 3" xfId="42037" xr:uid="{1EEA01BD-F9D2-4271-B887-BC1BF70A1CF9}"/>
    <cellStyle name="20% - Énfasis6 2 3 2 2 3 2 4" xfId="18874" xr:uid="{9487DEEF-D897-4CCF-9A6B-08FCF1AEC919}"/>
    <cellStyle name="20% - Énfasis6 2 3 2 2 3 2 4 2" xfId="49758" xr:uid="{B23DA2C5-6935-4A37-B1D1-7B788CFF4239}"/>
    <cellStyle name="20% - Énfasis6 2 3 2 2 3 2 5" xfId="34316" xr:uid="{7548F8B2-162B-4D35-8408-343B112F0074}"/>
    <cellStyle name="20% - Énfasis6 2 3 2 2 3 3" xfId="5362" xr:uid="{6C537649-C178-4EFD-BF4F-C62C97477AE7}"/>
    <cellStyle name="20% - Énfasis6 2 3 2 2 3 3 2" xfId="13083" xr:uid="{B178B9D8-64A5-4919-92B5-C2F0E4A61105}"/>
    <cellStyle name="20% - Énfasis6 2 3 2 2 3 3 2 2" xfId="28525" xr:uid="{35FA9E93-872B-469B-A636-EC0BA85EAA69}"/>
    <cellStyle name="20% - Énfasis6 2 3 2 2 3 3 2 2 2" xfId="59409" xr:uid="{3296D7CD-78AF-4619-B681-03EAA9CCA5F9}"/>
    <cellStyle name="20% - Énfasis6 2 3 2 2 3 3 2 3" xfId="43967" xr:uid="{D23ED7DF-80FC-4C3C-9368-20396CB15E37}"/>
    <cellStyle name="20% - Énfasis6 2 3 2 2 3 3 3" xfId="20804" xr:uid="{EAA9B9F2-EAF7-4435-A4D7-56E3A5CF949C}"/>
    <cellStyle name="20% - Énfasis6 2 3 2 2 3 3 3 2" xfId="51688" xr:uid="{048BEB41-53E8-4FE9-9F9B-10673BAADA52}"/>
    <cellStyle name="20% - Énfasis6 2 3 2 2 3 3 4" xfId="36246" xr:uid="{40634ACB-53F0-4647-807B-9F32A5BA4AEB}"/>
    <cellStyle name="20% - Énfasis6 2 3 2 2 3 4" xfId="9223" xr:uid="{601CBA0F-1BBB-46EA-BA9F-1C8A51F43209}"/>
    <cellStyle name="20% - Énfasis6 2 3 2 2 3 4 2" xfId="24665" xr:uid="{EB304C29-043A-43F0-BF47-E4DF9AE1D96E}"/>
    <cellStyle name="20% - Énfasis6 2 3 2 2 3 4 2 2" xfId="55549" xr:uid="{38F81851-9729-49F5-B8EF-744ABF25E2EE}"/>
    <cellStyle name="20% - Énfasis6 2 3 2 2 3 4 3" xfId="40107" xr:uid="{BE7538C4-722E-4D4F-8FC4-FAB9FF2EF586}"/>
    <cellStyle name="20% - Énfasis6 2 3 2 2 3 5" xfId="16944" xr:uid="{686738A2-0E73-48AF-8433-E581F87DEFF3}"/>
    <cellStyle name="20% - Énfasis6 2 3 2 2 3 5 2" xfId="47828" xr:uid="{F302EF27-45BC-4662-B8F8-1FA394AB9EA9}"/>
    <cellStyle name="20% - Énfasis6 2 3 2 2 3 6" xfId="32386" xr:uid="{022ACA00-B407-4F70-8484-2B4500FE5B7C}"/>
    <cellStyle name="20% - Énfasis6 2 3 2 2 4" xfId="2467" xr:uid="{DE5A4AE0-574F-4664-A2E2-A05F2D5BBB28}"/>
    <cellStyle name="20% - Énfasis6 2 3 2 2 4 2" xfId="6327" xr:uid="{271E3F96-CC28-40A8-8BC6-8632442E355B}"/>
    <cellStyle name="20% - Énfasis6 2 3 2 2 4 2 2" xfId="14048" xr:uid="{C0912A15-8839-48F6-A790-D0066B3C57F7}"/>
    <cellStyle name="20% - Énfasis6 2 3 2 2 4 2 2 2" xfId="29490" xr:uid="{D13C0FEF-E4E5-438B-AE2E-9326FF039678}"/>
    <cellStyle name="20% - Énfasis6 2 3 2 2 4 2 2 2 2" xfId="60374" xr:uid="{9F8E87B4-A606-492C-AC01-0D88C2D00F83}"/>
    <cellStyle name="20% - Énfasis6 2 3 2 2 4 2 2 3" xfId="44932" xr:uid="{94CB6FA6-3D3A-4B61-95B0-38C02B81AD90}"/>
    <cellStyle name="20% - Énfasis6 2 3 2 2 4 2 3" xfId="21769" xr:uid="{CCC0BF5C-0FFA-4CA3-8715-816AFFE966E6}"/>
    <cellStyle name="20% - Énfasis6 2 3 2 2 4 2 3 2" xfId="52653" xr:uid="{C7F2630B-C48B-4A6B-8088-C1532E478FA6}"/>
    <cellStyle name="20% - Énfasis6 2 3 2 2 4 2 4" xfId="37211" xr:uid="{53233CA8-8C5F-462A-ADC0-6D60CEEFC19F}"/>
    <cellStyle name="20% - Énfasis6 2 3 2 2 4 3" xfId="10188" xr:uid="{F3062DFC-20F3-44C0-A5CC-7B33A749FF64}"/>
    <cellStyle name="20% - Énfasis6 2 3 2 2 4 3 2" xfId="25630" xr:uid="{0D79FDC7-D7C2-429A-9133-46C1EECB409C}"/>
    <cellStyle name="20% - Énfasis6 2 3 2 2 4 3 2 2" xfId="56514" xr:uid="{385E00DB-F201-41D2-8579-3AA265B9A2F1}"/>
    <cellStyle name="20% - Énfasis6 2 3 2 2 4 3 3" xfId="41072" xr:uid="{DD7B3675-4E67-41DC-A42F-D25C6C6FD178}"/>
    <cellStyle name="20% - Énfasis6 2 3 2 2 4 4" xfId="17909" xr:uid="{3C1181F9-97B7-46AC-B50A-F12A07539E39}"/>
    <cellStyle name="20% - Énfasis6 2 3 2 2 4 4 2" xfId="48793" xr:uid="{81EC47E8-C3B3-4FF5-9549-9F834DD905E6}"/>
    <cellStyle name="20% - Énfasis6 2 3 2 2 4 5" xfId="33351" xr:uid="{BFF73BEB-C511-41FF-B4C9-78DC143D9ED0}"/>
    <cellStyle name="20% - Énfasis6 2 3 2 2 5" xfId="4397" xr:uid="{68EC24A2-C358-4C02-9874-DBD289B4A34A}"/>
    <cellStyle name="20% - Énfasis6 2 3 2 2 5 2" xfId="12118" xr:uid="{9ECB3028-EF74-4A69-9560-33C6CC8D31C8}"/>
    <cellStyle name="20% - Énfasis6 2 3 2 2 5 2 2" xfId="27560" xr:uid="{39D0B344-2715-4E48-B0A9-EAEF51A4D125}"/>
    <cellStyle name="20% - Énfasis6 2 3 2 2 5 2 2 2" xfId="58444" xr:uid="{5AA7EA77-76BA-43FF-8310-D0373CB8D91C}"/>
    <cellStyle name="20% - Énfasis6 2 3 2 2 5 2 3" xfId="43002" xr:uid="{0F03A653-C881-42F2-8E39-6256A243CF6D}"/>
    <cellStyle name="20% - Énfasis6 2 3 2 2 5 3" xfId="19839" xr:uid="{FF1DB01D-DD52-4EB5-A858-B70846C00BFF}"/>
    <cellStyle name="20% - Énfasis6 2 3 2 2 5 3 2" xfId="50723" xr:uid="{C74A6B74-75E2-4351-A546-F31697D9D20E}"/>
    <cellStyle name="20% - Énfasis6 2 3 2 2 5 4" xfId="35281" xr:uid="{50DA3482-E6F5-429A-AACF-1278391CD99B}"/>
    <cellStyle name="20% - Énfasis6 2 3 2 2 6" xfId="8258" xr:uid="{CB14B2D8-BAC4-4D35-8C40-C3854D145841}"/>
    <cellStyle name="20% - Énfasis6 2 3 2 2 6 2" xfId="23700" xr:uid="{F3333C9B-B571-411B-9975-2FDFE2F40E14}"/>
    <cellStyle name="20% - Énfasis6 2 3 2 2 6 2 2" xfId="54584" xr:uid="{FA8DA66F-293F-4A2A-B9F7-E72D0D615DC1}"/>
    <cellStyle name="20% - Énfasis6 2 3 2 2 6 3" xfId="39142" xr:uid="{9127282C-6CF1-45E6-AD71-2685CA5F79B8}"/>
    <cellStyle name="20% - Énfasis6 2 3 2 2 7" xfId="15979" xr:uid="{68314304-FB79-43C8-8A52-4C1BA3DDC23D}"/>
    <cellStyle name="20% - Énfasis6 2 3 2 2 7 2" xfId="46863" xr:uid="{088AFE32-9E57-4D31-9A8F-98CDBE229EF6}"/>
    <cellStyle name="20% - Énfasis6 2 3 2 2 8" xfId="31421" xr:uid="{0E83D320-36CA-436C-A2AD-2DEFF94DEAC0}"/>
    <cellStyle name="20% - Énfasis6 2 3 2 3" xfId="779" xr:uid="{5DEFEECC-EE4B-44B8-B885-AAEF760E0F77}"/>
    <cellStyle name="20% - Énfasis6 2 3 2 3 2" xfId="1744" xr:uid="{7F562EA2-23CF-44F7-92C6-BFFA802A7574}"/>
    <cellStyle name="20% - Énfasis6 2 3 2 3 2 2" xfId="3674" xr:uid="{3DABF5CA-95F2-4087-A007-352C64623786}"/>
    <cellStyle name="20% - Énfasis6 2 3 2 3 2 2 2" xfId="7534" xr:uid="{3669DABE-B9F2-4110-B47E-1FA20E75AC95}"/>
    <cellStyle name="20% - Énfasis6 2 3 2 3 2 2 2 2" xfId="15255" xr:uid="{C7F0C2B8-BCA0-4CE0-91B7-F8C3DA05D5C6}"/>
    <cellStyle name="20% - Énfasis6 2 3 2 3 2 2 2 2 2" xfId="30697" xr:uid="{19E0EA59-6B61-4F9B-A850-2065A4B99BAB}"/>
    <cellStyle name="20% - Énfasis6 2 3 2 3 2 2 2 2 2 2" xfId="61581" xr:uid="{33222A00-DA2E-4A38-A741-4B550614644E}"/>
    <cellStyle name="20% - Énfasis6 2 3 2 3 2 2 2 2 3" xfId="46139" xr:uid="{9A0E5E8B-B17C-46C5-A7AF-40827EDF7BB4}"/>
    <cellStyle name="20% - Énfasis6 2 3 2 3 2 2 2 3" xfId="22976" xr:uid="{391858F2-7BEB-48EE-BB72-42B1CF98593F}"/>
    <cellStyle name="20% - Énfasis6 2 3 2 3 2 2 2 3 2" xfId="53860" xr:uid="{DBA3B9D5-8AE8-4263-BC04-15E14FB2208A}"/>
    <cellStyle name="20% - Énfasis6 2 3 2 3 2 2 2 4" xfId="38418" xr:uid="{8F72DC41-0CCB-4484-8761-97E142CA5920}"/>
    <cellStyle name="20% - Énfasis6 2 3 2 3 2 2 3" xfId="11395" xr:uid="{40283A93-D15D-4096-BCB8-231437C42114}"/>
    <cellStyle name="20% - Énfasis6 2 3 2 3 2 2 3 2" xfId="26837" xr:uid="{E42778E8-F41F-41C0-9065-6A89E7231BB5}"/>
    <cellStyle name="20% - Énfasis6 2 3 2 3 2 2 3 2 2" xfId="57721" xr:uid="{55A82E46-DC08-4172-898B-27C5ACC18252}"/>
    <cellStyle name="20% - Énfasis6 2 3 2 3 2 2 3 3" xfId="42279" xr:uid="{EE18ADA9-D4CA-4835-B810-C75612EDD4A6}"/>
    <cellStyle name="20% - Énfasis6 2 3 2 3 2 2 4" xfId="19116" xr:uid="{2BAA3180-99BC-4503-B580-63F3848BFA76}"/>
    <cellStyle name="20% - Énfasis6 2 3 2 3 2 2 4 2" xfId="50000" xr:uid="{F5974969-969D-4C60-B90D-93FED244466A}"/>
    <cellStyle name="20% - Énfasis6 2 3 2 3 2 2 5" xfId="34558" xr:uid="{A8D97337-ACC9-4837-91E8-2239654D15D0}"/>
    <cellStyle name="20% - Énfasis6 2 3 2 3 2 3" xfId="5604" xr:uid="{694A4946-672E-4FCF-9D17-15B7F4B876A2}"/>
    <cellStyle name="20% - Énfasis6 2 3 2 3 2 3 2" xfId="13325" xr:uid="{EF64939B-E200-4C10-8F0E-A15D8C6DCA3A}"/>
    <cellStyle name="20% - Énfasis6 2 3 2 3 2 3 2 2" xfId="28767" xr:uid="{DAB327E7-3B03-4D32-A187-65C35367D184}"/>
    <cellStyle name="20% - Énfasis6 2 3 2 3 2 3 2 2 2" xfId="59651" xr:uid="{D1F433DB-FACA-4A4F-B735-8E1889A0C13B}"/>
    <cellStyle name="20% - Énfasis6 2 3 2 3 2 3 2 3" xfId="44209" xr:uid="{168DC953-3CAF-4AE4-968A-5E5D21AF8733}"/>
    <cellStyle name="20% - Énfasis6 2 3 2 3 2 3 3" xfId="21046" xr:uid="{4DA753C8-AB91-43C1-9B25-CFBEEA37A77D}"/>
    <cellStyle name="20% - Énfasis6 2 3 2 3 2 3 3 2" xfId="51930" xr:uid="{68969600-BE91-4505-A95D-EF1770290213}"/>
    <cellStyle name="20% - Énfasis6 2 3 2 3 2 3 4" xfId="36488" xr:uid="{FBE74DA4-4FFB-4C48-B13C-46D1D892EA11}"/>
    <cellStyle name="20% - Énfasis6 2 3 2 3 2 4" xfId="9465" xr:uid="{B4D786BD-389E-4086-B280-DA8FDBD3420C}"/>
    <cellStyle name="20% - Énfasis6 2 3 2 3 2 4 2" xfId="24907" xr:uid="{614C4EE0-C97D-4B08-B9D0-09F1EDBF314C}"/>
    <cellStyle name="20% - Énfasis6 2 3 2 3 2 4 2 2" xfId="55791" xr:uid="{F4067CD0-9D4A-4ACF-9CD5-3EC8242289CA}"/>
    <cellStyle name="20% - Énfasis6 2 3 2 3 2 4 3" xfId="40349" xr:uid="{040A409E-B1B6-4D18-98C1-25E84BC10182}"/>
    <cellStyle name="20% - Énfasis6 2 3 2 3 2 5" xfId="17186" xr:uid="{5AD3879E-3B14-43E8-972B-AEC1E3F0AEF7}"/>
    <cellStyle name="20% - Énfasis6 2 3 2 3 2 5 2" xfId="48070" xr:uid="{6EA5B4E8-B0ED-4C4F-9E20-13846EB3C268}"/>
    <cellStyle name="20% - Énfasis6 2 3 2 3 2 6" xfId="32628" xr:uid="{8A3A18ED-8734-448B-BDE4-4E528D0D03BF}"/>
    <cellStyle name="20% - Énfasis6 2 3 2 3 3" xfId="2709" xr:uid="{FA76B39B-9303-42C4-AF1D-D40D0D0E23AC}"/>
    <cellStyle name="20% - Énfasis6 2 3 2 3 3 2" xfId="6569" xr:uid="{5EA3C0A0-10A7-450C-BB87-4766F551079A}"/>
    <cellStyle name="20% - Énfasis6 2 3 2 3 3 2 2" xfId="14290" xr:uid="{B61547AE-8A12-4FFB-B063-E9711CF61F90}"/>
    <cellStyle name="20% - Énfasis6 2 3 2 3 3 2 2 2" xfId="29732" xr:uid="{7C309A73-56D5-46CD-910C-4B108935A0F6}"/>
    <cellStyle name="20% - Énfasis6 2 3 2 3 3 2 2 2 2" xfId="60616" xr:uid="{2A459B6F-BA78-4BC6-8D04-4C7146FD94AC}"/>
    <cellStyle name="20% - Énfasis6 2 3 2 3 3 2 2 3" xfId="45174" xr:uid="{87427E7F-F608-4EBF-8498-D76815F034BD}"/>
    <cellStyle name="20% - Énfasis6 2 3 2 3 3 2 3" xfId="22011" xr:uid="{286ABFF7-7F37-4F0C-9EEC-9D12FD3FA1EF}"/>
    <cellStyle name="20% - Énfasis6 2 3 2 3 3 2 3 2" xfId="52895" xr:uid="{DBE52C05-B599-4F44-AE22-2DB4A630021B}"/>
    <cellStyle name="20% - Énfasis6 2 3 2 3 3 2 4" xfId="37453" xr:uid="{B5B9DB5D-15F0-47B3-AF25-E31A24E69735}"/>
    <cellStyle name="20% - Énfasis6 2 3 2 3 3 3" xfId="10430" xr:uid="{C555DE24-83C4-4A4D-956F-F7AF0567342B}"/>
    <cellStyle name="20% - Énfasis6 2 3 2 3 3 3 2" xfId="25872" xr:uid="{A1AA03A7-105D-43F6-9582-91CB8AA1F955}"/>
    <cellStyle name="20% - Énfasis6 2 3 2 3 3 3 2 2" xfId="56756" xr:uid="{030FB056-AD55-4DDF-B6DD-6C88B15729E4}"/>
    <cellStyle name="20% - Énfasis6 2 3 2 3 3 3 3" xfId="41314" xr:uid="{B4A148C8-4D55-41DB-9E0F-0A2846919A3B}"/>
    <cellStyle name="20% - Énfasis6 2 3 2 3 3 4" xfId="18151" xr:uid="{B6531D34-30BC-4B34-AB18-2AB2251248AD}"/>
    <cellStyle name="20% - Énfasis6 2 3 2 3 3 4 2" xfId="49035" xr:uid="{EE2E9F76-BAB7-47A6-96D0-3023E353E291}"/>
    <cellStyle name="20% - Énfasis6 2 3 2 3 3 5" xfId="33593" xr:uid="{092BCEF9-0A89-49CE-A233-B11C7469C5B2}"/>
    <cellStyle name="20% - Énfasis6 2 3 2 3 4" xfId="4639" xr:uid="{AC0EBE58-92AA-47E9-8080-284B16E2B108}"/>
    <cellStyle name="20% - Énfasis6 2 3 2 3 4 2" xfId="12360" xr:uid="{3A3EE15A-F857-4F18-BA72-03A508016E87}"/>
    <cellStyle name="20% - Énfasis6 2 3 2 3 4 2 2" xfId="27802" xr:uid="{5342185B-D247-43B4-816F-A38BA78DBE84}"/>
    <cellStyle name="20% - Énfasis6 2 3 2 3 4 2 2 2" xfId="58686" xr:uid="{2AF9C4B8-CD49-4541-9F3A-EF7A54A1790E}"/>
    <cellStyle name="20% - Énfasis6 2 3 2 3 4 2 3" xfId="43244" xr:uid="{BD671731-4060-4EA8-8816-FCBD599E4910}"/>
    <cellStyle name="20% - Énfasis6 2 3 2 3 4 3" xfId="20081" xr:uid="{DC1B889E-D9BF-4756-8173-3B6E0D720068}"/>
    <cellStyle name="20% - Énfasis6 2 3 2 3 4 3 2" xfId="50965" xr:uid="{B4BE4A75-C723-436F-9B8A-D6AB112C39AF}"/>
    <cellStyle name="20% - Énfasis6 2 3 2 3 4 4" xfId="35523" xr:uid="{8955A2DA-FD91-4C3C-8853-FC418F92F9F2}"/>
    <cellStyle name="20% - Énfasis6 2 3 2 3 5" xfId="8500" xr:uid="{6EDEE62F-96E2-424E-808C-F7CF1C860F2F}"/>
    <cellStyle name="20% - Énfasis6 2 3 2 3 5 2" xfId="23942" xr:uid="{0B8C89B6-4980-446E-8A14-43FC9A23777F}"/>
    <cellStyle name="20% - Énfasis6 2 3 2 3 5 2 2" xfId="54826" xr:uid="{31BD32AB-2334-4CAA-B623-C87F4C693519}"/>
    <cellStyle name="20% - Énfasis6 2 3 2 3 5 3" xfId="39384" xr:uid="{579CCCAE-B7FC-4D89-BA12-52EE5F3B39EC}"/>
    <cellStyle name="20% - Énfasis6 2 3 2 3 6" xfId="16221" xr:uid="{EABFE706-1B7A-4C42-AEB1-ACDC18DB79DA}"/>
    <cellStyle name="20% - Énfasis6 2 3 2 3 6 2" xfId="47105" xr:uid="{7FC82F3C-4AD5-4BAD-AE4A-74B790D94A33}"/>
    <cellStyle name="20% - Énfasis6 2 3 2 3 7" xfId="31663" xr:uid="{D5B9B288-CDB2-456E-BB86-5673ACABBB64}"/>
    <cellStyle name="20% - Énfasis6 2 3 2 4" xfId="1261" xr:uid="{A15F3D69-2EE8-41DD-9D6F-501087D46BD8}"/>
    <cellStyle name="20% - Énfasis6 2 3 2 4 2" xfId="3191" xr:uid="{A30DBFBB-2FD2-4957-822D-D4E3691F28C2}"/>
    <cellStyle name="20% - Énfasis6 2 3 2 4 2 2" xfId="7051" xr:uid="{1D9F2627-643F-4527-8477-746DCF1537EB}"/>
    <cellStyle name="20% - Énfasis6 2 3 2 4 2 2 2" xfId="14772" xr:uid="{248DC08D-DDFB-4F57-9D28-30CAF0168357}"/>
    <cellStyle name="20% - Énfasis6 2 3 2 4 2 2 2 2" xfId="30214" xr:uid="{470CC12B-3E30-413C-A1AA-D174DC3A8FBA}"/>
    <cellStyle name="20% - Énfasis6 2 3 2 4 2 2 2 2 2" xfId="61098" xr:uid="{F6A5F6BA-E34A-42B8-89B5-A22B41D938F8}"/>
    <cellStyle name="20% - Énfasis6 2 3 2 4 2 2 2 3" xfId="45656" xr:uid="{D63D1059-839F-4090-8638-E442FF499ACF}"/>
    <cellStyle name="20% - Énfasis6 2 3 2 4 2 2 3" xfId="22493" xr:uid="{E3055A42-1881-4F5D-961B-CAD7B62D0428}"/>
    <cellStyle name="20% - Énfasis6 2 3 2 4 2 2 3 2" xfId="53377" xr:uid="{BC650C6B-C9A2-4E1B-BF48-28BF4B009639}"/>
    <cellStyle name="20% - Énfasis6 2 3 2 4 2 2 4" xfId="37935" xr:uid="{EC960C9B-18AB-4FD1-B13F-B053A243DE8D}"/>
    <cellStyle name="20% - Énfasis6 2 3 2 4 2 3" xfId="10912" xr:uid="{4A3156E5-1163-432B-B3DD-E466E7BC9CB4}"/>
    <cellStyle name="20% - Énfasis6 2 3 2 4 2 3 2" xfId="26354" xr:uid="{5C25FE53-A33B-44A8-9BA8-4B91B8A90F79}"/>
    <cellStyle name="20% - Énfasis6 2 3 2 4 2 3 2 2" xfId="57238" xr:uid="{98237C00-C702-4781-B7F7-DA44624DFA26}"/>
    <cellStyle name="20% - Énfasis6 2 3 2 4 2 3 3" xfId="41796" xr:uid="{5DC2E8D5-86C5-4176-98A4-9FEB5E980D42}"/>
    <cellStyle name="20% - Énfasis6 2 3 2 4 2 4" xfId="18633" xr:uid="{D4CD747A-E089-4999-9A5B-4931DD0A98C1}"/>
    <cellStyle name="20% - Énfasis6 2 3 2 4 2 4 2" xfId="49517" xr:uid="{F4BBB984-98E2-44C2-95AB-B733EF6DC9AA}"/>
    <cellStyle name="20% - Énfasis6 2 3 2 4 2 5" xfId="34075" xr:uid="{A4BB7B17-614F-4FF7-8100-75232B8DB436}"/>
    <cellStyle name="20% - Énfasis6 2 3 2 4 3" xfId="5121" xr:uid="{B079578F-7A13-4BB8-B86C-E43C73053B39}"/>
    <cellStyle name="20% - Énfasis6 2 3 2 4 3 2" xfId="12842" xr:uid="{66D9884B-2240-4356-9F3A-F4428900CA47}"/>
    <cellStyle name="20% - Énfasis6 2 3 2 4 3 2 2" xfId="28284" xr:uid="{E61F381B-3CE1-4B0A-A066-4EE88DEA3B24}"/>
    <cellStyle name="20% - Énfasis6 2 3 2 4 3 2 2 2" xfId="59168" xr:uid="{DD92F31E-A847-4ABF-80FE-A3508955441B}"/>
    <cellStyle name="20% - Énfasis6 2 3 2 4 3 2 3" xfId="43726" xr:uid="{5DB18A75-2C08-48E9-8614-74A5CCE4B257}"/>
    <cellStyle name="20% - Énfasis6 2 3 2 4 3 3" xfId="20563" xr:uid="{1743AA09-F62B-4446-BC51-C5C0AAD7B7C0}"/>
    <cellStyle name="20% - Énfasis6 2 3 2 4 3 3 2" xfId="51447" xr:uid="{31CCC57E-6758-42FD-B44E-C4480B457CD7}"/>
    <cellStyle name="20% - Énfasis6 2 3 2 4 3 4" xfId="36005" xr:uid="{BA03725F-0029-442D-B096-28C43BC0332B}"/>
    <cellStyle name="20% - Énfasis6 2 3 2 4 4" xfId="8982" xr:uid="{CB14AAD4-1992-4CCF-89B1-785B6440A67F}"/>
    <cellStyle name="20% - Énfasis6 2 3 2 4 4 2" xfId="24424" xr:uid="{5811C950-498D-4F1C-95CE-CBA5F33A0A7E}"/>
    <cellStyle name="20% - Énfasis6 2 3 2 4 4 2 2" xfId="55308" xr:uid="{F244A764-624D-4F03-B7DC-CC5402101F19}"/>
    <cellStyle name="20% - Énfasis6 2 3 2 4 4 3" xfId="39866" xr:uid="{FF999FB9-B4E7-4D0C-B9F8-7C40126C09F1}"/>
    <cellStyle name="20% - Énfasis6 2 3 2 4 5" xfId="16703" xr:uid="{1991BA96-326B-46BD-AFDB-D887710EE009}"/>
    <cellStyle name="20% - Énfasis6 2 3 2 4 5 2" xfId="47587" xr:uid="{1D352994-4565-4871-AB2C-B730105CF3E9}"/>
    <cellStyle name="20% - Énfasis6 2 3 2 4 6" xfId="32145" xr:uid="{ED0372D2-2E8D-49ED-B173-0948362AD64C}"/>
    <cellStyle name="20% - Énfasis6 2 3 2 5" xfId="2226" xr:uid="{DC6E2D0F-0E08-4869-9BF2-04FEFDD4895C}"/>
    <cellStyle name="20% - Énfasis6 2 3 2 5 2" xfId="6086" xr:uid="{E41E5204-3A9C-4C20-9A84-7A41FBBD98C2}"/>
    <cellStyle name="20% - Énfasis6 2 3 2 5 2 2" xfId="13807" xr:uid="{F90F5092-966F-4A9F-BB26-740FF8DF2572}"/>
    <cellStyle name="20% - Énfasis6 2 3 2 5 2 2 2" xfId="29249" xr:uid="{123BCE3E-D291-4110-A747-72B1BF73A600}"/>
    <cellStyle name="20% - Énfasis6 2 3 2 5 2 2 2 2" xfId="60133" xr:uid="{4814CD8C-9A2B-4FDE-B72E-BCC13C5D451B}"/>
    <cellStyle name="20% - Énfasis6 2 3 2 5 2 2 3" xfId="44691" xr:uid="{039EF90E-E2FD-4680-BF32-205F651B86CE}"/>
    <cellStyle name="20% - Énfasis6 2 3 2 5 2 3" xfId="21528" xr:uid="{AFE649E6-B6D9-44FB-9D54-A16C39036888}"/>
    <cellStyle name="20% - Énfasis6 2 3 2 5 2 3 2" xfId="52412" xr:uid="{D7C7C876-19A5-408A-872B-08F7C1994515}"/>
    <cellStyle name="20% - Énfasis6 2 3 2 5 2 4" xfId="36970" xr:uid="{F29512EE-8988-4BBE-8136-95F509A2E3CA}"/>
    <cellStyle name="20% - Énfasis6 2 3 2 5 3" xfId="9947" xr:uid="{0972D450-7449-4059-864D-AF5BAAC0A565}"/>
    <cellStyle name="20% - Énfasis6 2 3 2 5 3 2" xfId="25389" xr:uid="{CEFA4270-72BC-4B41-95FA-B82F8C9CCBE6}"/>
    <cellStyle name="20% - Énfasis6 2 3 2 5 3 2 2" xfId="56273" xr:uid="{4A900519-BDFA-4E5D-B1E0-895EDEA29C3F}"/>
    <cellStyle name="20% - Énfasis6 2 3 2 5 3 3" xfId="40831" xr:uid="{00854AC9-7B72-438F-95A3-BE8522CF54DC}"/>
    <cellStyle name="20% - Énfasis6 2 3 2 5 4" xfId="17668" xr:uid="{84A18CB6-8241-4586-8ACB-EA21680FDB03}"/>
    <cellStyle name="20% - Énfasis6 2 3 2 5 4 2" xfId="48552" xr:uid="{E8C73DEB-207E-462E-A82A-2E623D25B563}"/>
    <cellStyle name="20% - Énfasis6 2 3 2 5 5" xfId="33110" xr:uid="{E45E1219-098B-44F4-A9D2-58A5054BF830}"/>
    <cellStyle name="20% - Énfasis6 2 3 2 6" xfId="4156" xr:uid="{20A7DAF1-8EF4-42DC-8DA7-71CDD5F9DF4B}"/>
    <cellStyle name="20% - Énfasis6 2 3 2 6 2" xfId="11877" xr:uid="{F990163B-5B03-4BAF-B07A-46F54EFA7DC6}"/>
    <cellStyle name="20% - Énfasis6 2 3 2 6 2 2" xfId="27319" xr:uid="{A86559A3-A7E1-4BD5-B2BA-AB8C9B20008B}"/>
    <cellStyle name="20% - Énfasis6 2 3 2 6 2 2 2" xfId="58203" xr:uid="{1A7290ED-C8F5-473B-B0F2-0AC9C730A64A}"/>
    <cellStyle name="20% - Énfasis6 2 3 2 6 2 3" xfId="42761" xr:uid="{03C5DBDD-EC27-47C2-B7C5-3297AB83503E}"/>
    <cellStyle name="20% - Énfasis6 2 3 2 6 3" xfId="19598" xr:uid="{94D37E64-E076-47FC-A1ED-2B30A7D12E0E}"/>
    <cellStyle name="20% - Énfasis6 2 3 2 6 3 2" xfId="50482" xr:uid="{6CF4FBC9-C97C-402D-93A6-FC30C9B8E02A}"/>
    <cellStyle name="20% - Énfasis6 2 3 2 6 4" xfId="35040" xr:uid="{8D918C84-C115-4A07-A8C9-01B87FE0FDA5}"/>
    <cellStyle name="20% - Énfasis6 2 3 2 7" xfId="8017" xr:uid="{5C97DB77-C4CF-48C0-ACEE-2537DE05F7B3}"/>
    <cellStyle name="20% - Énfasis6 2 3 2 7 2" xfId="23459" xr:uid="{F220DFC0-0392-4B89-969E-96253FD575EC}"/>
    <cellStyle name="20% - Énfasis6 2 3 2 7 2 2" xfId="54343" xr:uid="{E8F77288-4A23-40EB-A90C-2244CA43295B}"/>
    <cellStyle name="20% - Énfasis6 2 3 2 7 3" xfId="38901" xr:uid="{C07A073A-4E06-4B04-B9D5-84E104AAA46E}"/>
    <cellStyle name="20% - Énfasis6 2 3 2 8" xfId="15738" xr:uid="{C6957276-3DC2-4663-BAC4-E745F4E2270A}"/>
    <cellStyle name="20% - Énfasis6 2 3 2 8 2" xfId="46622" xr:uid="{9FD017FF-9837-49F0-99CD-2DF76F8FCC87}"/>
    <cellStyle name="20% - Énfasis6 2 3 2 9" xfId="31180" xr:uid="{2E156E39-F850-4E30-B63E-83C3FA27E6A0}"/>
    <cellStyle name="20% - Énfasis6 2 3 3" xfId="405" xr:uid="{8EC8AAF4-6C15-4393-96A5-69C60B205ED3}"/>
    <cellStyle name="20% - Énfasis6 2 3 3 2" xfId="889" xr:uid="{897C4DC8-9819-47E4-9B96-613F507CFBF1}"/>
    <cellStyle name="20% - Énfasis6 2 3 3 2 2" xfId="1854" xr:uid="{30A3157E-9CA8-416D-8326-FB5C76A71F01}"/>
    <cellStyle name="20% - Énfasis6 2 3 3 2 2 2" xfId="3784" xr:uid="{1BCB73C9-1A69-4D8F-BBDD-F4A2DADD47BF}"/>
    <cellStyle name="20% - Énfasis6 2 3 3 2 2 2 2" xfId="7644" xr:uid="{3AC832AD-49EB-400A-870C-79BABB8E1B9B}"/>
    <cellStyle name="20% - Énfasis6 2 3 3 2 2 2 2 2" xfId="15365" xr:uid="{2DF2178B-FCCB-4946-86E9-F50D829088EF}"/>
    <cellStyle name="20% - Énfasis6 2 3 3 2 2 2 2 2 2" xfId="30807" xr:uid="{AD3FE0F5-4F27-4262-8188-C7611778DB02}"/>
    <cellStyle name="20% - Énfasis6 2 3 3 2 2 2 2 2 2 2" xfId="61691" xr:uid="{81B6563D-82AE-4890-A8F5-1D4EF7431F4F}"/>
    <cellStyle name="20% - Énfasis6 2 3 3 2 2 2 2 2 3" xfId="46249" xr:uid="{754FCE9E-6239-48C0-B672-45EB9E5ECB28}"/>
    <cellStyle name="20% - Énfasis6 2 3 3 2 2 2 2 3" xfId="23086" xr:uid="{6E16C9D2-2382-44A9-986F-D111ED139FDA}"/>
    <cellStyle name="20% - Énfasis6 2 3 3 2 2 2 2 3 2" xfId="53970" xr:uid="{FA82132E-228C-4609-97B3-9175E5C7623B}"/>
    <cellStyle name="20% - Énfasis6 2 3 3 2 2 2 2 4" xfId="38528" xr:uid="{FCB8E174-128A-4834-931C-BEEBB21B59EE}"/>
    <cellStyle name="20% - Énfasis6 2 3 3 2 2 2 3" xfId="11505" xr:uid="{398C94D5-9018-4398-B77F-97EDED0B3904}"/>
    <cellStyle name="20% - Énfasis6 2 3 3 2 2 2 3 2" xfId="26947" xr:uid="{4B8713EA-3969-44B7-A637-5FEE44485D1A}"/>
    <cellStyle name="20% - Énfasis6 2 3 3 2 2 2 3 2 2" xfId="57831" xr:uid="{F364364C-F764-4530-916E-81624CB221FD}"/>
    <cellStyle name="20% - Énfasis6 2 3 3 2 2 2 3 3" xfId="42389" xr:uid="{5047CD3A-967B-4020-ACDB-4DB6A8A057B9}"/>
    <cellStyle name="20% - Énfasis6 2 3 3 2 2 2 4" xfId="19226" xr:uid="{A6A36A83-BCA1-4695-B0FC-4407F7B259B9}"/>
    <cellStyle name="20% - Énfasis6 2 3 3 2 2 2 4 2" xfId="50110" xr:uid="{8569D173-A22E-4669-B8F7-D78AE4A1AC4F}"/>
    <cellStyle name="20% - Énfasis6 2 3 3 2 2 2 5" xfId="34668" xr:uid="{4EB2479B-B4BB-4E6C-A6CA-1D436DD2B313}"/>
    <cellStyle name="20% - Énfasis6 2 3 3 2 2 3" xfId="5714" xr:uid="{07CE1144-D670-47E4-BF75-CB9A9ECAD72B}"/>
    <cellStyle name="20% - Énfasis6 2 3 3 2 2 3 2" xfId="13435" xr:uid="{AF12931D-B2D5-4F99-B076-41DAB1561779}"/>
    <cellStyle name="20% - Énfasis6 2 3 3 2 2 3 2 2" xfId="28877" xr:uid="{6B43122A-CC92-4ADA-B7FE-D736CDFF2068}"/>
    <cellStyle name="20% - Énfasis6 2 3 3 2 2 3 2 2 2" xfId="59761" xr:uid="{39CCEC87-834F-491E-B6ED-322C5ED33AD1}"/>
    <cellStyle name="20% - Énfasis6 2 3 3 2 2 3 2 3" xfId="44319" xr:uid="{725E4624-3F9E-4F6B-A670-BFFB9BD2617F}"/>
    <cellStyle name="20% - Énfasis6 2 3 3 2 2 3 3" xfId="21156" xr:uid="{8618EC4C-EE86-49A5-B86E-A45243D063D5}"/>
    <cellStyle name="20% - Énfasis6 2 3 3 2 2 3 3 2" xfId="52040" xr:uid="{4091B31B-D3ED-4CD9-9A0F-B2DF67C0BF07}"/>
    <cellStyle name="20% - Énfasis6 2 3 3 2 2 3 4" xfId="36598" xr:uid="{39B1493D-0926-4E64-8EA3-88C495DCC779}"/>
    <cellStyle name="20% - Énfasis6 2 3 3 2 2 4" xfId="9575" xr:uid="{B07A97C4-4A84-4C66-9747-70698786C5A9}"/>
    <cellStyle name="20% - Énfasis6 2 3 3 2 2 4 2" xfId="25017" xr:uid="{99B54280-CABF-4296-A1F8-EA561009830A}"/>
    <cellStyle name="20% - Énfasis6 2 3 3 2 2 4 2 2" xfId="55901" xr:uid="{9E8DC75A-A587-4D99-B646-94EFD267ED55}"/>
    <cellStyle name="20% - Énfasis6 2 3 3 2 2 4 3" xfId="40459" xr:uid="{99378D79-FD10-4442-861C-DD8338AA6314}"/>
    <cellStyle name="20% - Énfasis6 2 3 3 2 2 5" xfId="17296" xr:uid="{BFCBDDC0-AF1F-41DF-9BD6-C8560CD6405D}"/>
    <cellStyle name="20% - Énfasis6 2 3 3 2 2 5 2" xfId="48180" xr:uid="{DD287AF8-5C25-40F2-BCBC-FCCDCD8EE251}"/>
    <cellStyle name="20% - Énfasis6 2 3 3 2 2 6" xfId="32738" xr:uid="{2D0D4987-9B12-4D17-A12E-7D3FD00F6D2A}"/>
    <cellStyle name="20% - Énfasis6 2 3 3 2 3" xfId="2819" xr:uid="{64C3F2FB-52B1-4110-8F1B-A7439478B336}"/>
    <cellStyle name="20% - Énfasis6 2 3 3 2 3 2" xfId="6679" xr:uid="{87408461-083E-4458-9282-7352A1EB6C2F}"/>
    <cellStyle name="20% - Énfasis6 2 3 3 2 3 2 2" xfId="14400" xr:uid="{F43B7FFA-4582-44A5-A1BF-1875EC16F77F}"/>
    <cellStyle name="20% - Énfasis6 2 3 3 2 3 2 2 2" xfId="29842" xr:uid="{B7B61547-8498-497A-BB74-0BB54312DCBA}"/>
    <cellStyle name="20% - Énfasis6 2 3 3 2 3 2 2 2 2" xfId="60726" xr:uid="{F872D8AC-C345-4482-BB9F-9A7942C44D5D}"/>
    <cellStyle name="20% - Énfasis6 2 3 3 2 3 2 2 3" xfId="45284" xr:uid="{D9101185-E012-4B79-A1E2-0FC5D8A2BAB1}"/>
    <cellStyle name="20% - Énfasis6 2 3 3 2 3 2 3" xfId="22121" xr:uid="{B1BB923C-FDAC-44C9-B3A7-ABC2C212BE6B}"/>
    <cellStyle name="20% - Énfasis6 2 3 3 2 3 2 3 2" xfId="53005" xr:uid="{0F2D6040-388D-4148-A178-CC8CDB91C895}"/>
    <cellStyle name="20% - Énfasis6 2 3 3 2 3 2 4" xfId="37563" xr:uid="{E1257BB5-8F19-48AE-82B1-1B8B46652860}"/>
    <cellStyle name="20% - Énfasis6 2 3 3 2 3 3" xfId="10540" xr:uid="{17A71ADD-FAC4-4706-925B-DD9D5FF0EAC2}"/>
    <cellStyle name="20% - Énfasis6 2 3 3 2 3 3 2" xfId="25982" xr:uid="{812880D7-8186-4CB1-82BB-B02E19FE0766}"/>
    <cellStyle name="20% - Énfasis6 2 3 3 2 3 3 2 2" xfId="56866" xr:uid="{99E2E82D-68E5-4219-8A29-052C3932E4CA}"/>
    <cellStyle name="20% - Énfasis6 2 3 3 2 3 3 3" xfId="41424" xr:uid="{DBBDF28A-21FF-462A-9A4A-4613F53F7EFB}"/>
    <cellStyle name="20% - Énfasis6 2 3 3 2 3 4" xfId="18261" xr:uid="{868E28B5-7DA4-49C6-B2AE-FBC53607B747}"/>
    <cellStyle name="20% - Énfasis6 2 3 3 2 3 4 2" xfId="49145" xr:uid="{84DEF399-F6FE-4CCA-B295-AF8C729AC87E}"/>
    <cellStyle name="20% - Énfasis6 2 3 3 2 3 5" xfId="33703" xr:uid="{7F16A1C9-4489-4B7A-9A7F-12C6578220F2}"/>
    <cellStyle name="20% - Énfasis6 2 3 3 2 4" xfId="4749" xr:uid="{F71C0DA2-0C17-4291-9CD0-081D16F649D6}"/>
    <cellStyle name="20% - Énfasis6 2 3 3 2 4 2" xfId="12470" xr:uid="{78A6B90B-C586-4D65-9CC8-5F165A63DF27}"/>
    <cellStyle name="20% - Énfasis6 2 3 3 2 4 2 2" xfId="27912" xr:uid="{C819D11A-97E4-47B0-87C4-8FE9696983CD}"/>
    <cellStyle name="20% - Énfasis6 2 3 3 2 4 2 2 2" xfId="58796" xr:uid="{762D19EF-9B07-4D04-9900-E63906D08638}"/>
    <cellStyle name="20% - Énfasis6 2 3 3 2 4 2 3" xfId="43354" xr:uid="{25C32263-1490-4616-BC58-8AC8EF27992F}"/>
    <cellStyle name="20% - Énfasis6 2 3 3 2 4 3" xfId="20191" xr:uid="{13DB9CC5-A723-45BF-BED9-36BBBFEDB530}"/>
    <cellStyle name="20% - Énfasis6 2 3 3 2 4 3 2" xfId="51075" xr:uid="{6A9807C8-912B-48AC-BFE8-647820ED4374}"/>
    <cellStyle name="20% - Énfasis6 2 3 3 2 4 4" xfId="35633" xr:uid="{48713100-F206-479C-98BC-8152FF222E7C}"/>
    <cellStyle name="20% - Énfasis6 2 3 3 2 5" xfId="8610" xr:uid="{CB67E74D-3159-49DE-B77A-3A16045A3594}"/>
    <cellStyle name="20% - Énfasis6 2 3 3 2 5 2" xfId="24052" xr:uid="{842DC79F-8B73-45A3-AAED-BDC038E72F21}"/>
    <cellStyle name="20% - Énfasis6 2 3 3 2 5 2 2" xfId="54936" xr:uid="{47BAAEF2-BCC0-44A9-AB6F-EC014153A89D}"/>
    <cellStyle name="20% - Énfasis6 2 3 3 2 5 3" xfId="39494" xr:uid="{2C5C86A5-77E6-4CCC-9266-FCD6615C104F}"/>
    <cellStyle name="20% - Énfasis6 2 3 3 2 6" xfId="16331" xr:uid="{73A21D50-F02E-473F-A1D7-65FAC7AC2699}"/>
    <cellStyle name="20% - Énfasis6 2 3 3 2 6 2" xfId="47215" xr:uid="{3E8584F7-EECD-4FED-BBF7-C0467324D59B}"/>
    <cellStyle name="20% - Énfasis6 2 3 3 2 7" xfId="31773" xr:uid="{CAAB5F3C-63E4-4144-8611-8D53C59B3217}"/>
    <cellStyle name="20% - Énfasis6 2 3 3 3" xfId="1371" xr:uid="{4BD4CBBA-7765-4FE8-87FD-FAFBA6D40106}"/>
    <cellStyle name="20% - Énfasis6 2 3 3 3 2" xfId="3301" xr:uid="{CCDABF58-BA9E-4183-B06A-01FF4F4C2BC2}"/>
    <cellStyle name="20% - Énfasis6 2 3 3 3 2 2" xfId="7161" xr:uid="{CACFB056-FEBB-4FA5-A0AE-9CFC73292A34}"/>
    <cellStyle name="20% - Énfasis6 2 3 3 3 2 2 2" xfId="14882" xr:uid="{D859805F-FF0C-4B65-9638-FCCC12DB7F01}"/>
    <cellStyle name="20% - Énfasis6 2 3 3 3 2 2 2 2" xfId="30324" xr:uid="{22806A10-88D4-4BF8-8087-3E181D673686}"/>
    <cellStyle name="20% - Énfasis6 2 3 3 3 2 2 2 2 2" xfId="61208" xr:uid="{7C67B245-5444-423C-B06A-E4E3CC6746A5}"/>
    <cellStyle name="20% - Énfasis6 2 3 3 3 2 2 2 3" xfId="45766" xr:uid="{F26ACB05-2D60-4ECF-8D7D-630FF8E041D7}"/>
    <cellStyle name="20% - Énfasis6 2 3 3 3 2 2 3" xfId="22603" xr:uid="{56D75527-CC81-4E70-812F-F7F0F5D42730}"/>
    <cellStyle name="20% - Énfasis6 2 3 3 3 2 2 3 2" xfId="53487" xr:uid="{8565DE95-DBC0-4898-BE7F-5DC548F3CE45}"/>
    <cellStyle name="20% - Énfasis6 2 3 3 3 2 2 4" xfId="38045" xr:uid="{7E56A2AE-C737-4B69-98ED-972E2F0117B7}"/>
    <cellStyle name="20% - Énfasis6 2 3 3 3 2 3" xfId="11022" xr:uid="{6AB32CBF-79EA-46EB-BECC-86B086628B40}"/>
    <cellStyle name="20% - Énfasis6 2 3 3 3 2 3 2" xfId="26464" xr:uid="{A7737F14-3947-47F2-9669-2499512151B5}"/>
    <cellStyle name="20% - Énfasis6 2 3 3 3 2 3 2 2" xfId="57348" xr:uid="{16380550-D1EE-469C-8387-A77C5ADA5528}"/>
    <cellStyle name="20% - Énfasis6 2 3 3 3 2 3 3" xfId="41906" xr:uid="{A552555A-4A3B-4680-A169-3920C417FA84}"/>
    <cellStyle name="20% - Énfasis6 2 3 3 3 2 4" xfId="18743" xr:uid="{8C749703-C706-4158-9A90-49B8EBC3CC81}"/>
    <cellStyle name="20% - Énfasis6 2 3 3 3 2 4 2" xfId="49627" xr:uid="{7E69A116-8D74-4B0B-B171-AE110EB9A0F3}"/>
    <cellStyle name="20% - Énfasis6 2 3 3 3 2 5" xfId="34185" xr:uid="{D98E639E-D4A1-4966-BCC7-6CDA23E26003}"/>
    <cellStyle name="20% - Énfasis6 2 3 3 3 3" xfId="5231" xr:uid="{BCBDAE51-EFF9-4165-9E96-CD51923B04EE}"/>
    <cellStyle name="20% - Énfasis6 2 3 3 3 3 2" xfId="12952" xr:uid="{B2D951BD-8ABC-4D90-92DB-82BB15E4EA60}"/>
    <cellStyle name="20% - Énfasis6 2 3 3 3 3 2 2" xfId="28394" xr:uid="{A5BFFCD3-2E33-4451-BA4D-81C37F3BE36A}"/>
    <cellStyle name="20% - Énfasis6 2 3 3 3 3 2 2 2" xfId="59278" xr:uid="{01C23373-430C-4EA7-8E20-C0EA89CE45AD}"/>
    <cellStyle name="20% - Énfasis6 2 3 3 3 3 2 3" xfId="43836" xr:uid="{E5BF8315-8993-4F2B-BC4D-1FC6353B5090}"/>
    <cellStyle name="20% - Énfasis6 2 3 3 3 3 3" xfId="20673" xr:uid="{87421FD2-3F34-4456-8FA0-77E4F72E53C2}"/>
    <cellStyle name="20% - Énfasis6 2 3 3 3 3 3 2" xfId="51557" xr:uid="{79ED37C2-BE6A-4FB5-BD6D-B233C0A41191}"/>
    <cellStyle name="20% - Énfasis6 2 3 3 3 3 4" xfId="36115" xr:uid="{5932034C-A041-4808-941F-40E0D0A53EF5}"/>
    <cellStyle name="20% - Énfasis6 2 3 3 3 4" xfId="9092" xr:uid="{F773D051-E6A6-47CD-9494-1CA5B4942E80}"/>
    <cellStyle name="20% - Énfasis6 2 3 3 3 4 2" xfId="24534" xr:uid="{F32F13FC-3202-4605-BDC1-B950430CB035}"/>
    <cellStyle name="20% - Énfasis6 2 3 3 3 4 2 2" xfId="55418" xr:uid="{4746A58B-E3DD-40E6-AD6C-FC1BB44973C0}"/>
    <cellStyle name="20% - Énfasis6 2 3 3 3 4 3" xfId="39976" xr:uid="{9D857EBE-F746-4A8A-9BF9-E7467566EA71}"/>
    <cellStyle name="20% - Énfasis6 2 3 3 3 5" xfId="16813" xr:uid="{AFEF8F2E-705D-4E30-BF0B-C461F61C2C0F}"/>
    <cellStyle name="20% - Énfasis6 2 3 3 3 5 2" xfId="47697" xr:uid="{8693A114-BED0-46C6-86AC-FC3457578584}"/>
    <cellStyle name="20% - Énfasis6 2 3 3 3 6" xfId="32255" xr:uid="{374F97E4-1A58-4AD9-B169-266CB44AC9C3}"/>
    <cellStyle name="20% - Énfasis6 2 3 3 4" xfId="2336" xr:uid="{5EE9ADA5-439B-4B90-BA10-4B86891DAF12}"/>
    <cellStyle name="20% - Énfasis6 2 3 3 4 2" xfId="6196" xr:uid="{CA97EB07-4090-4613-A7C8-179986FA108F}"/>
    <cellStyle name="20% - Énfasis6 2 3 3 4 2 2" xfId="13917" xr:uid="{3AAA0CD4-909A-447C-A0D8-A25451A16FFE}"/>
    <cellStyle name="20% - Énfasis6 2 3 3 4 2 2 2" xfId="29359" xr:uid="{78D068DD-312D-4DBE-B9B2-E78D96550785}"/>
    <cellStyle name="20% - Énfasis6 2 3 3 4 2 2 2 2" xfId="60243" xr:uid="{5EF37545-653F-491B-AC35-93BE18DF9EF0}"/>
    <cellStyle name="20% - Énfasis6 2 3 3 4 2 2 3" xfId="44801" xr:uid="{278BD723-FEC4-4127-9E83-5A5C31C81B2C}"/>
    <cellStyle name="20% - Énfasis6 2 3 3 4 2 3" xfId="21638" xr:uid="{B3969B4C-3AE6-439C-BEDA-C6E0593A2847}"/>
    <cellStyle name="20% - Énfasis6 2 3 3 4 2 3 2" xfId="52522" xr:uid="{B5E726ED-13A8-4372-8AB4-F092AE749061}"/>
    <cellStyle name="20% - Énfasis6 2 3 3 4 2 4" xfId="37080" xr:uid="{C40EB351-2F1F-473B-8A9A-BF0B9D8E47EE}"/>
    <cellStyle name="20% - Énfasis6 2 3 3 4 3" xfId="10057" xr:uid="{0BEC9B26-A4CC-4CF9-8B14-75F130415509}"/>
    <cellStyle name="20% - Énfasis6 2 3 3 4 3 2" xfId="25499" xr:uid="{DC26B7D2-E814-4AFA-AC40-19F4A2279CE5}"/>
    <cellStyle name="20% - Énfasis6 2 3 3 4 3 2 2" xfId="56383" xr:uid="{075C9618-7B6C-4ECC-A0A6-29A36CC2B218}"/>
    <cellStyle name="20% - Énfasis6 2 3 3 4 3 3" xfId="40941" xr:uid="{4C937D97-3FC1-4205-8D18-3D3DDAF7E9AB}"/>
    <cellStyle name="20% - Énfasis6 2 3 3 4 4" xfId="17778" xr:uid="{9DF659F5-90E9-4A4C-9D79-B73929BC21AB}"/>
    <cellStyle name="20% - Énfasis6 2 3 3 4 4 2" xfId="48662" xr:uid="{72B81212-12BD-420C-BCAD-2C1C0F43BF51}"/>
    <cellStyle name="20% - Énfasis6 2 3 3 4 5" xfId="33220" xr:uid="{D143549D-CB41-4986-95EC-9DC095001F31}"/>
    <cellStyle name="20% - Énfasis6 2 3 3 5" xfId="4266" xr:uid="{394FD39F-C4F3-4944-8517-FF0DCBAE2C92}"/>
    <cellStyle name="20% - Énfasis6 2 3 3 5 2" xfId="11987" xr:uid="{C4CDA7F3-F92E-4F0B-A482-7D16758BB8C2}"/>
    <cellStyle name="20% - Énfasis6 2 3 3 5 2 2" xfId="27429" xr:uid="{E166C4CA-A0A9-4BD8-9124-4FF245A51FE4}"/>
    <cellStyle name="20% - Énfasis6 2 3 3 5 2 2 2" xfId="58313" xr:uid="{43C5CCDA-103B-4FAE-AFE7-51D55164BAE0}"/>
    <cellStyle name="20% - Énfasis6 2 3 3 5 2 3" xfId="42871" xr:uid="{2C6EF000-E9EB-4089-A980-8F5883153FE6}"/>
    <cellStyle name="20% - Énfasis6 2 3 3 5 3" xfId="19708" xr:uid="{B51B3A43-0771-49AA-8B38-54569C9D4F07}"/>
    <cellStyle name="20% - Énfasis6 2 3 3 5 3 2" xfId="50592" xr:uid="{E0D1438B-7129-469A-A7C8-E0556E34F769}"/>
    <cellStyle name="20% - Énfasis6 2 3 3 5 4" xfId="35150" xr:uid="{BDBC4A6E-F030-40D9-A1DD-9F14D192C69E}"/>
    <cellStyle name="20% - Énfasis6 2 3 3 6" xfId="8127" xr:uid="{85928DC8-D408-4EF6-834F-99F5BB1B8284}"/>
    <cellStyle name="20% - Énfasis6 2 3 3 6 2" xfId="23569" xr:uid="{242EB048-9229-46A3-979C-6B11404833AF}"/>
    <cellStyle name="20% - Énfasis6 2 3 3 6 2 2" xfId="54453" xr:uid="{0EDC4A32-1747-4740-B3DF-4EB7154DEB39}"/>
    <cellStyle name="20% - Énfasis6 2 3 3 6 3" xfId="39011" xr:uid="{4B77ACB8-61B0-487D-96CD-120152ED9036}"/>
    <cellStyle name="20% - Énfasis6 2 3 3 7" xfId="15848" xr:uid="{F72D89B5-0D6E-4C3C-BEC7-3A48DA9AD518}"/>
    <cellStyle name="20% - Énfasis6 2 3 3 7 2" xfId="46732" xr:uid="{78C2ABC0-E198-4B30-9B1A-68128BC314B3}"/>
    <cellStyle name="20% - Énfasis6 2 3 3 8" xfId="31290" xr:uid="{7F2C0EF9-1D5F-49E2-B37D-53F485EA6FB6}"/>
    <cellStyle name="20% - Énfasis6 2 3 4" xfId="648" xr:uid="{00BE89A6-FFE3-4661-B33B-3E0280422169}"/>
    <cellStyle name="20% - Énfasis6 2 3 4 2" xfId="1613" xr:uid="{595144C4-59D0-4F29-BBA0-C140AD586D0F}"/>
    <cellStyle name="20% - Énfasis6 2 3 4 2 2" xfId="3543" xr:uid="{D5D8D2AD-2853-4FCE-9FFD-3069AE39AE1A}"/>
    <cellStyle name="20% - Énfasis6 2 3 4 2 2 2" xfId="7403" xr:uid="{609EEB89-DA4A-4288-88D5-E58B73E4CE69}"/>
    <cellStyle name="20% - Énfasis6 2 3 4 2 2 2 2" xfId="15124" xr:uid="{58DFF5EB-8CDC-4275-9AB6-A2BD8B7AE733}"/>
    <cellStyle name="20% - Énfasis6 2 3 4 2 2 2 2 2" xfId="30566" xr:uid="{D4514EC9-026B-49DF-82EC-DA2563AD48E4}"/>
    <cellStyle name="20% - Énfasis6 2 3 4 2 2 2 2 2 2" xfId="61450" xr:uid="{1FB686A6-9D7A-4527-9B38-785AD2EA71AF}"/>
    <cellStyle name="20% - Énfasis6 2 3 4 2 2 2 2 3" xfId="46008" xr:uid="{4CCA6192-417E-42D6-ABB7-E51A15640CB7}"/>
    <cellStyle name="20% - Énfasis6 2 3 4 2 2 2 3" xfId="22845" xr:uid="{5C55CC88-2D55-419C-B521-21252A238CD2}"/>
    <cellStyle name="20% - Énfasis6 2 3 4 2 2 2 3 2" xfId="53729" xr:uid="{81F78622-9280-4FF1-BE3A-51CBFEC7524B}"/>
    <cellStyle name="20% - Énfasis6 2 3 4 2 2 2 4" xfId="38287" xr:uid="{552BDAB4-8943-4997-8650-66E81D99E2BA}"/>
    <cellStyle name="20% - Énfasis6 2 3 4 2 2 3" xfId="11264" xr:uid="{86BB4BB7-4782-4228-8A5E-804F3DA2484F}"/>
    <cellStyle name="20% - Énfasis6 2 3 4 2 2 3 2" xfId="26706" xr:uid="{4F77FD7C-AB5E-4345-9DF2-EDED6E44E72E}"/>
    <cellStyle name="20% - Énfasis6 2 3 4 2 2 3 2 2" xfId="57590" xr:uid="{6ABF33DE-FAB5-4606-8C15-7AF7B89A23EB}"/>
    <cellStyle name="20% - Énfasis6 2 3 4 2 2 3 3" xfId="42148" xr:uid="{8CA28B89-5CA8-4F9B-A797-F5404CBFB45D}"/>
    <cellStyle name="20% - Énfasis6 2 3 4 2 2 4" xfId="18985" xr:uid="{F0A6127F-7381-412C-A4A7-5B8217EA5BC2}"/>
    <cellStyle name="20% - Énfasis6 2 3 4 2 2 4 2" xfId="49869" xr:uid="{F18F3A62-6D62-4570-A9B8-DA88176C6580}"/>
    <cellStyle name="20% - Énfasis6 2 3 4 2 2 5" xfId="34427" xr:uid="{B36CFA8F-7C8A-4E0D-BAB5-BB6AF4EBBB6A}"/>
    <cellStyle name="20% - Énfasis6 2 3 4 2 3" xfId="5473" xr:uid="{CB6FF383-8388-4AB5-A8CB-73DD064D53A7}"/>
    <cellStyle name="20% - Énfasis6 2 3 4 2 3 2" xfId="13194" xr:uid="{7BE3CD30-8EDC-4585-BE5D-EEC3D6E5CA96}"/>
    <cellStyle name="20% - Énfasis6 2 3 4 2 3 2 2" xfId="28636" xr:uid="{E2BAD4A8-0FDA-469D-BDB3-303503E3227C}"/>
    <cellStyle name="20% - Énfasis6 2 3 4 2 3 2 2 2" xfId="59520" xr:uid="{44286144-420C-4B36-AFD1-18061FC6A34D}"/>
    <cellStyle name="20% - Énfasis6 2 3 4 2 3 2 3" xfId="44078" xr:uid="{6CD7639C-234E-41D3-8556-FC8358DA365F}"/>
    <cellStyle name="20% - Énfasis6 2 3 4 2 3 3" xfId="20915" xr:uid="{4FB89F95-9522-4F6F-B532-DF94B6791A4A}"/>
    <cellStyle name="20% - Énfasis6 2 3 4 2 3 3 2" xfId="51799" xr:uid="{8C872B4F-F434-4E9A-911C-4E4772371B80}"/>
    <cellStyle name="20% - Énfasis6 2 3 4 2 3 4" xfId="36357" xr:uid="{46EC6DC4-4FF5-4038-88A3-A235A56F1EAC}"/>
    <cellStyle name="20% - Énfasis6 2 3 4 2 4" xfId="9334" xr:uid="{6F0F6C8C-6F2A-4AB7-A8FD-2DD2D88D842F}"/>
    <cellStyle name="20% - Énfasis6 2 3 4 2 4 2" xfId="24776" xr:uid="{9428FECB-90E0-44E4-AE8C-EA8561E19646}"/>
    <cellStyle name="20% - Énfasis6 2 3 4 2 4 2 2" xfId="55660" xr:uid="{997B70E4-AE38-4A55-99E1-1CA32CDE92A6}"/>
    <cellStyle name="20% - Énfasis6 2 3 4 2 4 3" xfId="40218" xr:uid="{1C31858E-7465-45F5-B3DF-887EBA0054EC}"/>
    <cellStyle name="20% - Énfasis6 2 3 4 2 5" xfId="17055" xr:uid="{29F12EF5-87DC-4CFE-BD8E-A617A7ED10AD}"/>
    <cellStyle name="20% - Énfasis6 2 3 4 2 5 2" xfId="47939" xr:uid="{CD6CDC83-3898-4949-98B1-DEB0D938D9B0}"/>
    <cellStyle name="20% - Énfasis6 2 3 4 2 6" xfId="32497" xr:uid="{9E75D19F-8A89-4212-A7FE-4971918B4AF5}"/>
    <cellStyle name="20% - Énfasis6 2 3 4 3" xfId="2578" xr:uid="{80BC339E-6E89-4D14-AD99-B6CFC5A0F985}"/>
    <cellStyle name="20% - Énfasis6 2 3 4 3 2" xfId="6438" xr:uid="{EB581ADE-06C1-4FD5-A604-B0C9D46AD1E6}"/>
    <cellStyle name="20% - Énfasis6 2 3 4 3 2 2" xfId="14159" xr:uid="{D2B437BE-CFB5-43F5-8C7B-9BC12D7EACCE}"/>
    <cellStyle name="20% - Énfasis6 2 3 4 3 2 2 2" xfId="29601" xr:uid="{3305D247-1918-4994-9791-51300DAD1856}"/>
    <cellStyle name="20% - Énfasis6 2 3 4 3 2 2 2 2" xfId="60485" xr:uid="{0F533202-F9AB-4DFE-8858-AC6F966C106A}"/>
    <cellStyle name="20% - Énfasis6 2 3 4 3 2 2 3" xfId="45043" xr:uid="{F3957AB3-6F02-4653-B58A-E5C6FEB5704C}"/>
    <cellStyle name="20% - Énfasis6 2 3 4 3 2 3" xfId="21880" xr:uid="{53D836B0-CB05-413E-881B-8F141CA465EC}"/>
    <cellStyle name="20% - Énfasis6 2 3 4 3 2 3 2" xfId="52764" xr:uid="{B77F70DF-936B-4175-9763-7DDCB63D9D9A}"/>
    <cellStyle name="20% - Énfasis6 2 3 4 3 2 4" xfId="37322" xr:uid="{7189AFD8-2403-4709-983D-447BBBE80688}"/>
    <cellStyle name="20% - Énfasis6 2 3 4 3 3" xfId="10299" xr:uid="{10791A22-F252-42B6-B271-1AAB742F78D0}"/>
    <cellStyle name="20% - Énfasis6 2 3 4 3 3 2" xfId="25741" xr:uid="{331DE854-0405-4E1C-A74D-F5755C9B1DE5}"/>
    <cellStyle name="20% - Énfasis6 2 3 4 3 3 2 2" xfId="56625" xr:uid="{EB8FEDDE-832C-4D06-A147-789500EC80D3}"/>
    <cellStyle name="20% - Énfasis6 2 3 4 3 3 3" xfId="41183" xr:uid="{FA1CD6D8-B9EC-458F-B638-274A97DD55C1}"/>
    <cellStyle name="20% - Énfasis6 2 3 4 3 4" xfId="18020" xr:uid="{3EDE22C7-9F73-4BB9-9847-A1CA473EB3C2}"/>
    <cellStyle name="20% - Énfasis6 2 3 4 3 4 2" xfId="48904" xr:uid="{D02B5E2E-CA2F-40AA-8DB6-15CE78D59717}"/>
    <cellStyle name="20% - Énfasis6 2 3 4 3 5" xfId="33462" xr:uid="{C0FBB252-2B99-4577-83CF-0952CD40F91B}"/>
    <cellStyle name="20% - Énfasis6 2 3 4 4" xfId="4508" xr:uid="{7DE8CD6A-BD28-4A42-B88E-2F33CCB35114}"/>
    <cellStyle name="20% - Énfasis6 2 3 4 4 2" xfId="12229" xr:uid="{A6D74F52-5C83-4485-BF87-56D536084894}"/>
    <cellStyle name="20% - Énfasis6 2 3 4 4 2 2" xfId="27671" xr:uid="{27C1BB3B-EFC2-40BB-AFFE-1F67F244E8F7}"/>
    <cellStyle name="20% - Énfasis6 2 3 4 4 2 2 2" xfId="58555" xr:uid="{8F62C673-5541-4856-BD30-D08008EE391E}"/>
    <cellStyle name="20% - Énfasis6 2 3 4 4 2 3" xfId="43113" xr:uid="{8334F40A-064A-4668-91CF-79B16548E5E6}"/>
    <cellStyle name="20% - Énfasis6 2 3 4 4 3" xfId="19950" xr:uid="{A99FB10B-DF7B-438E-8518-6A029587935A}"/>
    <cellStyle name="20% - Énfasis6 2 3 4 4 3 2" xfId="50834" xr:uid="{5E472109-E824-4E7A-A94E-B6008A1D6DE1}"/>
    <cellStyle name="20% - Énfasis6 2 3 4 4 4" xfId="35392" xr:uid="{66213446-9311-4DD6-AEDA-898A38CFE7EB}"/>
    <cellStyle name="20% - Énfasis6 2 3 4 5" xfId="8369" xr:uid="{CF2E81C9-4317-4A1C-BE60-9B4C9313E995}"/>
    <cellStyle name="20% - Énfasis6 2 3 4 5 2" xfId="23811" xr:uid="{E2C18A3A-F159-414F-ACCE-D23A3614E4A8}"/>
    <cellStyle name="20% - Énfasis6 2 3 4 5 2 2" xfId="54695" xr:uid="{E417B662-6DBA-44DF-A56C-18580BC28768}"/>
    <cellStyle name="20% - Énfasis6 2 3 4 5 3" xfId="39253" xr:uid="{0633D36C-4774-4DA0-AD8B-055C3887CA2D}"/>
    <cellStyle name="20% - Énfasis6 2 3 4 6" xfId="16090" xr:uid="{EDE11A92-53DC-485D-8C8B-937CFC90F409}"/>
    <cellStyle name="20% - Énfasis6 2 3 4 6 2" xfId="46974" xr:uid="{E0E350E2-9563-4002-92E3-31EDF742A9AD}"/>
    <cellStyle name="20% - Énfasis6 2 3 4 7" xfId="31532" xr:uid="{67B08109-7D17-4FF1-859C-A7587B6F634C}"/>
    <cellStyle name="20% - Énfasis6 2 3 5" xfId="1130" xr:uid="{6A5543C0-18C8-44B7-8E45-E0A4BAC27BB2}"/>
    <cellStyle name="20% - Énfasis6 2 3 5 2" xfId="3060" xr:uid="{8ACAE5F3-7429-43EC-B29E-0D97DEF9D0BF}"/>
    <cellStyle name="20% - Énfasis6 2 3 5 2 2" xfId="6920" xr:uid="{CFEA007D-E47B-4F3C-A296-F4706603753D}"/>
    <cellStyle name="20% - Énfasis6 2 3 5 2 2 2" xfId="14641" xr:uid="{7AAFAE0D-1634-4D1B-92E9-9B8F40331B5A}"/>
    <cellStyle name="20% - Énfasis6 2 3 5 2 2 2 2" xfId="30083" xr:uid="{A35B9010-85D9-4852-8595-D6379511ADC9}"/>
    <cellStyle name="20% - Énfasis6 2 3 5 2 2 2 2 2" xfId="60967" xr:uid="{53E1400C-1E78-4CB5-A1A7-587308E0E4C5}"/>
    <cellStyle name="20% - Énfasis6 2 3 5 2 2 2 3" xfId="45525" xr:uid="{A286D475-6493-42D0-9356-F2DA55F61488}"/>
    <cellStyle name="20% - Énfasis6 2 3 5 2 2 3" xfId="22362" xr:uid="{016B0E42-BB64-4F59-AF32-11A542A490DF}"/>
    <cellStyle name="20% - Énfasis6 2 3 5 2 2 3 2" xfId="53246" xr:uid="{DBCB1491-D595-4E1F-9CC1-CFE759952FF7}"/>
    <cellStyle name="20% - Énfasis6 2 3 5 2 2 4" xfId="37804" xr:uid="{0C7FF008-AEDB-4167-9322-9E6108E728EF}"/>
    <cellStyle name="20% - Énfasis6 2 3 5 2 3" xfId="10781" xr:uid="{C9309C69-F3A9-46DD-BC5D-D25F04A467E8}"/>
    <cellStyle name="20% - Énfasis6 2 3 5 2 3 2" xfId="26223" xr:uid="{B171094F-002B-4206-88FD-357EE073EC8E}"/>
    <cellStyle name="20% - Énfasis6 2 3 5 2 3 2 2" xfId="57107" xr:uid="{51A7B493-383C-479A-A3A1-44091D75EC6B}"/>
    <cellStyle name="20% - Énfasis6 2 3 5 2 3 3" xfId="41665" xr:uid="{968EC346-DCCC-4962-87ED-72001F3CDE67}"/>
    <cellStyle name="20% - Énfasis6 2 3 5 2 4" xfId="18502" xr:uid="{0F5DB573-7BE5-416D-B411-CEA30665E5CA}"/>
    <cellStyle name="20% - Énfasis6 2 3 5 2 4 2" xfId="49386" xr:uid="{033AFF73-2DDB-4DED-8D1D-F83ABABF71B1}"/>
    <cellStyle name="20% - Énfasis6 2 3 5 2 5" xfId="33944" xr:uid="{77BFE906-DD6C-4896-9675-C30342309A5C}"/>
    <cellStyle name="20% - Énfasis6 2 3 5 3" xfId="4990" xr:uid="{B0A05A43-C4A8-4FA5-B203-C31C1E26E57B}"/>
    <cellStyle name="20% - Énfasis6 2 3 5 3 2" xfId="12711" xr:uid="{938EE072-D04A-4BE4-8F00-FBDA24F3839C}"/>
    <cellStyle name="20% - Énfasis6 2 3 5 3 2 2" xfId="28153" xr:uid="{63CE29A8-038E-438C-ADAF-8A375C5B6459}"/>
    <cellStyle name="20% - Énfasis6 2 3 5 3 2 2 2" xfId="59037" xr:uid="{B61AEEB0-4370-49BB-A339-F16A60AC9462}"/>
    <cellStyle name="20% - Énfasis6 2 3 5 3 2 3" xfId="43595" xr:uid="{B692C9E9-43DD-48F4-9C94-4D105F093CDF}"/>
    <cellStyle name="20% - Énfasis6 2 3 5 3 3" xfId="20432" xr:uid="{6017C56D-92B0-4B8F-BA34-EEB5B5FCB855}"/>
    <cellStyle name="20% - Énfasis6 2 3 5 3 3 2" xfId="51316" xr:uid="{FE8DAF11-B040-46DA-AC54-D766439F7779}"/>
    <cellStyle name="20% - Énfasis6 2 3 5 3 4" xfId="35874" xr:uid="{361092B4-1E4B-4854-A2C9-A89F33A7CE57}"/>
    <cellStyle name="20% - Énfasis6 2 3 5 4" xfId="8851" xr:uid="{DF025B94-736A-4256-8F06-16B61C664C60}"/>
    <cellStyle name="20% - Énfasis6 2 3 5 4 2" xfId="24293" xr:uid="{D9B48AF1-9495-4891-A54A-75885044BE29}"/>
    <cellStyle name="20% - Énfasis6 2 3 5 4 2 2" xfId="55177" xr:uid="{31428BF3-A8C3-4091-8A4A-5937819DC6C0}"/>
    <cellStyle name="20% - Énfasis6 2 3 5 4 3" xfId="39735" xr:uid="{CCFFF0D1-0D7C-4DAF-B9D0-D2ED70F70141}"/>
    <cellStyle name="20% - Énfasis6 2 3 5 5" xfId="16572" xr:uid="{E09217C1-4BCA-4800-B054-CFE71E7B269C}"/>
    <cellStyle name="20% - Énfasis6 2 3 5 5 2" xfId="47456" xr:uid="{45646F06-DBAE-4273-84F8-FE1E5BFB88B3}"/>
    <cellStyle name="20% - Énfasis6 2 3 5 6" xfId="32014" xr:uid="{2527E94B-A6E1-410C-99A2-BBA2222503AF}"/>
    <cellStyle name="20% - Énfasis6 2 3 6" xfId="2095" xr:uid="{94CB8211-673F-478E-804A-4503819A1878}"/>
    <cellStyle name="20% - Énfasis6 2 3 6 2" xfId="5955" xr:uid="{36B77179-0E10-4193-898C-F94336C66B39}"/>
    <cellStyle name="20% - Énfasis6 2 3 6 2 2" xfId="13676" xr:uid="{6B20B7F6-DBB0-4367-960A-FD705FB71E93}"/>
    <cellStyle name="20% - Énfasis6 2 3 6 2 2 2" xfId="29118" xr:uid="{6B87790E-19D7-45E7-BD41-B6D31F29E4C4}"/>
    <cellStyle name="20% - Énfasis6 2 3 6 2 2 2 2" xfId="60002" xr:uid="{7CDE6D88-F7C9-4880-B8A0-E7930A458DCF}"/>
    <cellStyle name="20% - Énfasis6 2 3 6 2 2 3" xfId="44560" xr:uid="{AF5D41C0-6E33-4DDB-9A78-12D8ABB4FD90}"/>
    <cellStyle name="20% - Énfasis6 2 3 6 2 3" xfId="21397" xr:uid="{2E943C7E-725A-450C-B59C-C205ABE49E10}"/>
    <cellStyle name="20% - Énfasis6 2 3 6 2 3 2" xfId="52281" xr:uid="{94AAFDDF-11AF-4FA5-8884-0E4D4288A4ED}"/>
    <cellStyle name="20% - Énfasis6 2 3 6 2 4" xfId="36839" xr:uid="{48EE32A6-4CD0-4881-927A-11C653DA7D57}"/>
    <cellStyle name="20% - Énfasis6 2 3 6 3" xfId="9816" xr:uid="{68B59368-59E3-438F-B432-FE1B47ABC8B9}"/>
    <cellStyle name="20% - Énfasis6 2 3 6 3 2" xfId="25258" xr:uid="{3957817D-AECD-4EAC-A50E-80C84F8F7119}"/>
    <cellStyle name="20% - Énfasis6 2 3 6 3 2 2" xfId="56142" xr:uid="{30AB2F02-67D0-430B-96E2-5745799E5F8C}"/>
    <cellStyle name="20% - Énfasis6 2 3 6 3 3" xfId="40700" xr:uid="{45F3887F-AE08-454E-8D41-B3CDB5E24534}"/>
    <cellStyle name="20% - Énfasis6 2 3 6 4" xfId="17537" xr:uid="{407E2FC5-01A4-46FD-BAE8-DB93183C214C}"/>
    <cellStyle name="20% - Énfasis6 2 3 6 4 2" xfId="48421" xr:uid="{1DD69F32-6942-4DE6-87C8-2C01F157BE52}"/>
    <cellStyle name="20% - Énfasis6 2 3 6 5" xfId="32979" xr:uid="{433F389C-B728-4712-A4E3-463568E871B9}"/>
    <cellStyle name="20% - Énfasis6 2 3 7" xfId="4025" xr:uid="{1D97B4FB-3C91-4654-80F9-D37FD0C55843}"/>
    <cellStyle name="20% - Énfasis6 2 3 7 2" xfId="11746" xr:uid="{46A0320D-9EE1-416B-A523-1CD0160DB592}"/>
    <cellStyle name="20% - Énfasis6 2 3 7 2 2" xfId="27188" xr:uid="{D0643C84-5E7D-4717-A538-42BBB981CAC7}"/>
    <cellStyle name="20% - Énfasis6 2 3 7 2 2 2" xfId="58072" xr:uid="{CB946F37-89C1-43B2-8DFA-70AB3EC942D5}"/>
    <cellStyle name="20% - Énfasis6 2 3 7 2 3" xfId="42630" xr:uid="{015A19A5-27B1-49A5-909E-A2EFE73F5412}"/>
    <cellStyle name="20% - Énfasis6 2 3 7 3" xfId="19467" xr:uid="{6307FE1A-0538-4DC8-8C7E-D37A90B40AB8}"/>
    <cellStyle name="20% - Énfasis6 2 3 7 3 2" xfId="50351" xr:uid="{E54E2531-BAAD-4955-82AE-DCB0998B3F69}"/>
    <cellStyle name="20% - Énfasis6 2 3 7 4" xfId="34909" xr:uid="{A99FD923-5BFF-41E3-96C4-BC49AA43DCAE}"/>
    <cellStyle name="20% - Énfasis6 2 3 8" xfId="7886" xr:uid="{046BA116-F28A-401A-A814-4335C749771A}"/>
    <cellStyle name="20% - Énfasis6 2 3 8 2" xfId="23328" xr:uid="{25DD9A2A-4981-4DCA-A75A-1A5018D9C14A}"/>
    <cellStyle name="20% - Énfasis6 2 3 8 2 2" xfId="54212" xr:uid="{B9914AF5-0C19-41C2-922D-E0132DDF7446}"/>
    <cellStyle name="20% - Énfasis6 2 3 8 3" xfId="38770" xr:uid="{4C848079-B7FA-476C-958D-4084E5DAA879}"/>
    <cellStyle name="20% - Énfasis6 2 3 9" xfId="15607" xr:uid="{4A3D6E5A-7361-44F0-A97E-9D504F67DDF0}"/>
    <cellStyle name="20% - Énfasis6 2 3 9 2" xfId="46491" xr:uid="{BE6A5197-C91D-4025-B8E8-398B402838D5}"/>
    <cellStyle name="20% - Énfasis6 2 4" xfId="87" xr:uid="{5E0E464C-26E1-4414-B347-F8AE4F36C80C}"/>
    <cellStyle name="20% - Énfasis6 2 4 10" xfId="31050" xr:uid="{8CC26F00-3ED0-47CC-9421-A2BDB488E95A}"/>
    <cellStyle name="20% - Énfasis6 2 4 2" xfId="334" xr:uid="{A8602FD2-86BE-4B23-BC3E-FBBD51F1A408}"/>
    <cellStyle name="20% - Énfasis6 2 4 2 2" xfId="577" xr:uid="{A207E8A2-0920-4F65-9605-DF2B3952C63A}"/>
    <cellStyle name="20% - Énfasis6 2 4 2 2 2" xfId="1060" xr:uid="{23424985-8784-4281-B97A-A24D409A89B7}"/>
    <cellStyle name="20% - Énfasis6 2 4 2 2 2 2" xfId="2025" xr:uid="{570A2A8C-3DC1-4241-8983-5047E0B1CD43}"/>
    <cellStyle name="20% - Énfasis6 2 4 2 2 2 2 2" xfId="3955" xr:uid="{6ACED3D6-08B8-4E22-9F70-B73DE0CC024B}"/>
    <cellStyle name="20% - Énfasis6 2 4 2 2 2 2 2 2" xfId="7815" xr:uid="{B35B4602-558C-4995-9F20-0B37CF435EBF}"/>
    <cellStyle name="20% - Énfasis6 2 4 2 2 2 2 2 2 2" xfId="15536" xr:uid="{97C488C8-D755-4B17-B97A-371811533FBA}"/>
    <cellStyle name="20% - Énfasis6 2 4 2 2 2 2 2 2 2 2" xfId="30978" xr:uid="{72BA7CCC-AC71-4F9D-ACCB-CA63A25DC092}"/>
    <cellStyle name="20% - Énfasis6 2 4 2 2 2 2 2 2 2 2 2" xfId="61862" xr:uid="{76DF3A49-92A4-406F-ACAD-854247C12C95}"/>
    <cellStyle name="20% - Énfasis6 2 4 2 2 2 2 2 2 2 3" xfId="46420" xr:uid="{1E9F8E38-BABC-49E5-9C5F-895329EA125A}"/>
    <cellStyle name="20% - Énfasis6 2 4 2 2 2 2 2 2 3" xfId="23257" xr:uid="{758D059B-C0B0-45FC-85BC-C40A01D778AE}"/>
    <cellStyle name="20% - Énfasis6 2 4 2 2 2 2 2 2 3 2" xfId="54141" xr:uid="{D58DEBFA-4C53-452B-84C3-185AD393AA7A}"/>
    <cellStyle name="20% - Énfasis6 2 4 2 2 2 2 2 2 4" xfId="38699" xr:uid="{25953A27-21E2-41BB-8CC2-0125243AEEE0}"/>
    <cellStyle name="20% - Énfasis6 2 4 2 2 2 2 2 3" xfId="11676" xr:uid="{91214C2B-5F79-455A-AC14-23672A39D8C5}"/>
    <cellStyle name="20% - Énfasis6 2 4 2 2 2 2 2 3 2" xfId="27118" xr:uid="{75207822-E608-4539-A0E2-434943D62FEF}"/>
    <cellStyle name="20% - Énfasis6 2 4 2 2 2 2 2 3 2 2" xfId="58002" xr:uid="{809434DA-C4B4-4FDC-A0E3-330908BB2B4C}"/>
    <cellStyle name="20% - Énfasis6 2 4 2 2 2 2 2 3 3" xfId="42560" xr:uid="{F555D918-302F-49CD-90B9-B965C4B92A39}"/>
    <cellStyle name="20% - Énfasis6 2 4 2 2 2 2 2 4" xfId="19397" xr:uid="{16F5E12D-5B02-41EB-A3CC-397A2A261CFD}"/>
    <cellStyle name="20% - Énfasis6 2 4 2 2 2 2 2 4 2" xfId="50281" xr:uid="{095F71D3-95BC-41AA-9B58-E66969ADDFD6}"/>
    <cellStyle name="20% - Énfasis6 2 4 2 2 2 2 2 5" xfId="34839" xr:uid="{95DE72EB-BA20-4D93-AB23-5C77F18AED2D}"/>
    <cellStyle name="20% - Énfasis6 2 4 2 2 2 2 3" xfId="5885" xr:uid="{BB8811A6-8393-427A-8012-3CC4896439EA}"/>
    <cellStyle name="20% - Énfasis6 2 4 2 2 2 2 3 2" xfId="13606" xr:uid="{C1064DC5-C61D-4206-B420-2549B855CB40}"/>
    <cellStyle name="20% - Énfasis6 2 4 2 2 2 2 3 2 2" xfId="29048" xr:uid="{5497228D-5720-445E-9735-52713CA58778}"/>
    <cellStyle name="20% - Énfasis6 2 4 2 2 2 2 3 2 2 2" xfId="59932" xr:uid="{1F1E78E0-D076-4E4B-9862-DC0A357A3778}"/>
    <cellStyle name="20% - Énfasis6 2 4 2 2 2 2 3 2 3" xfId="44490" xr:uid="{BA76462D-ADC8-4F14-B59A-B733817E3E0D}"/>
    <cellStyle name="20% - Énfasis6 2 4 2 2 2 2 3 3" xfId="21327" xr:uid="{025FC840-843C-4B42-BA00-1A7116B1CD3F}"/>
    <cellStyle name="20% - Énfasis6 2 4 2 2 2 2 3 3 2" xfId="52211" xr:uid="{6175D1A7-2D55-4BB0-AAA9-D60C718EFB56}"/>
    <cellStyle name="20% - Énfasis6 2 4 2 2 2 2 3 4" xfId="36769" xr:uid="{9CE8D66A-7530-4CEB-93FA-4B0E633AE46E}"/>
    <cellStyle name="20% - Énfasis6 2 4 2 2 2 2 4" xfId="9746" xr:uid="{15062765-C456-45EF-B855-6CA419F9F137}"/>
    <cellStyle name="20% - Énfasis6 2 4 2 2 2 2 4 2" xfId="25188" xr:uid="{F12C1B6C-9596-41EB-8200-CC5D86028083}"/>
    <cellStyle name="20% - Énfasis6 2 4 2 2 2 2 4 2 2" xfId="56072" xr:uid="{51C0200C-D364-4A1D-9260-C5D895B5E713}"/>
    <cellStyle name="20% - Énfasis6 2 4 2 2 2 2 4 3" xfId="40630" xr:uid="{EA1B1A9B-3A99-44D4-877E-759DAA72DA11}"/>
    <cellStyle name="20% - Énfasis6 2 4 2 2 2 2 5" xfId="17467" xr:uid="{BCBA4D1D-4D4B-4A73-AFA7-21D28C3953D8}"/>
    <cellStyle name="20% - Énfasis6 2 4 2 2 2 2 5 2" xfId="48351" xr:uid="{B094DA38-51C1-4D48-91F1-063927770095}"/>
    <cellStyle name="20% - Énfasis6 2 4 2 2 2 2 6" xfId="32909" xr:uid="{32E602A7-10A4-45CF-8E9F-E2B444BE080F}"/>
    <cellStyle name="20% - Énfasis6 2 4 2 2 2 3" xfId="2990" xr:uid="{1884E4E3-E319-4DDF-8676-D1CE0F21E4A7}"/>
    <cellStyle name="20% - Énfasis6 2 4 2 2 2 3 2" xfId="6850" xr:uid="{6441500C-4AFA-4BB8-B943-F2782BE97EFF}"/>
    <cellStyle name="20% - Énfasis6 2 4 2 2 2 3 2 2" xfId="14571" xr:uid="{BA40CCA7-A05B-4359-892D-F35249A11B2E}"/>
    <cellStyle name="20% - Énfasis6 2 4 2 2 2 3 2 2 2" xfId="30013" xr:uid="{10DBF6F4-E505-4880-8576-9E66D6B27242}"/>
    <cellStyle name="20% - Énfasis6 2 4 2 2 2 3 2 2 2 2" xfId="60897" xr:uid="{5402AB2C-91FC-4A04-B6E1-707B42E36EFC}"/>
    <cellStyle name="20% - Énfasis6 2 4 2 2 2 3 2 2 3" xfId="45455" xr:uid="{21543B8A-5E65-4E75-8E5A-3DC503A3C7F6}"/>
    <cellStyle name="20% - Énfasis6 2 4 2 2 2 3 2 3" xfId="22292" xr:uid="{21855A1C-3F4E-4EB6-9FE6-B20B00711EF5}"/>
    <cellStyle name="20% - Énfasis6 2 4 2 2 2 3 2 3 2" xfId="53176" xr:uid="{7DA93ADB-E3C6-4582-8AE1-438D9D0EBB2C}"/>
    <cellStyle name="20% - Énfasis6 2 4 2 2 2 3 2 4" xfId="37734" xr:uid="{BCCF07D5-F1EC-415F-8E45-1987440DE9A6}"/>
    <cellStyle name="20% - Énfasis6 2 4 2 2 2 3 3" xfId="10711" xr:uid="{DDD101C0-DD1F-4AEE-AB18-AAA169DB12D5}"/>
    <cellStyle name="20% - Énfasis6 2 4 2 2 2 3 3 2" xfId="26153" xr:uid="{CD84A184-A29F-4B37-994B-FCAC1FEE9620}"/>
    <cellStyle name="20% - Énfasis6 2 4 2 2 2 3 3 2 2" xfId="57037" xr:uid="{DDAEF97D-F1CD-4BC6-A214-14B1DC6F5660}"/>
    <cellStyle name="20% - Énfasis6 2 4 2 2 2 3 3 3" xfId="41595" xr:uid="{2026BBB0-A750-4840-B3E8-A31689984091}"/>
    <cellStyle name="20% - Énfasis6 2 4 2 2 2 3 4" xfId="18432" xr:uid="{D5D799EA-7C6E-41F3-8735-F0D379DC46C1}"/>
    <cellStyle name="20% - Énfasis6 2 4 2 2 2 3 4 2" xfId="49316" xr:uid="{970EE37E-7668-478D-8E3C-028D992CAA32}"/>
    <cellStyle name="20% - Énfasis6 2 4 2 2 2 3 5" xfId="33874" xr:uid="{14E2C46D-0877-4AC5-8DB3-D0DDE436F083}"/>
    <cellStyle name="20% - Énfasis6 2 4 2 2 2 4" xfId="4920" xr:uid="{8577F67D-85D4-4ADF-A2E7-95817266A7CB}"/>
    <cellStyle name="20% - Énfasis6 2 4 2 2 2 4 2" xfId="12641" xr:uid="{8478EB05-EBC6-4C7D-A4E3-ED4711CA1D4D}"/>
    <cellStyle name="20% - Énfasis6 2 4 2 2 2 4 2 2" xfId="28083" xr:uid="{B746302E-B087-4416-9B8F-289438AC62BB}"/>
    <cellStyle name="20% - Énfasis6 2 4 2 2 2 4 2 2 2" xfId="58967" xr:uid="{157892E5-5F35-4B09-AD4E-FAB39E4FDA8F}"/>
    <cellStyle name="20% - Énfasis6 2 4 2 2 2 4 2 3" xfId="43525" xr:uid="{841B94D1-DE17-4AB3-873D-CF471FC7E18C}"/>
    <cellStyle name="20% - Énfasis6 2 4 2 2 2 4 3" xfId="20362" xr:uid="{631B91DE-DE80-47F2-A67B-E9223466BF1F}"/>
    <cellStyle name="20% - Énfasis6 2 4 2 2 2 4 3 2" xfId="51246" xr:uid="{22DF294D-880F-4497-B1AD-0B21523D0B58}"/>
    <cellStyle name="20% - Énfasis6 2 4 2 2 2 4 4" xfId="35804" xr:uid="{52E71C09-3B24-4EDC-97DE-B61BC55560F2}"/>
    <cellStyle name="20% - Énfasis6 2 4 2 2 2 5" xfId="8781" xr:uid="{42D65F9A-0F63-473A-B2C5-973945E15569}"/>
    <cellStyle name="20% - Énfasis6 2 4 2 2 2 5 2" xfId="24223" xr:uid="{98B63D88-6B4D-458B-89D4-F8177ED7FA96}"/>
    <cellStyle name="20% - Énfasis6 2 4 2 2 2 5 2 2" xfId="55107" xr:uid="{387B4A49-2696-4801-B5B4-C395E123216C}"/>
    <cellStyle name="20% - Énfasis6 2 4 2 2 2 5 3" xfId="39665" xr:uid="{81D3726B-EE0F-4712-A7B3-E944247B4BDD}"/>
    <cellStyle name="20% - Énfasis6 2 4 2 2 2 6" xfId="16502" xr:uid="{406E9421-3DB3-4862-A794-12758510248E}"/>
    <cellStyle name="20% - Énfasis6 2 4 2 2 2 6 2" xfId="47386" xr:uid="{BD5D44AC-4AEA-45BE-ADA2-73471C4E7B16}"/>
    <cellStyle name="20% - Énfasis6 2 4 2 2 2 7" xfId="31944" xr:uid="{C9DB3710-4864-48F2-B960-BCB45B32AC15}"/>
    <cellStyle name="20% - Énfasis6 2 4 2 2 3" xfId="1542" xr:uid="{E6F8E661-7101-4716-984A-32991DE11290}"/>
    <cellStyle name="20% - Énfasis6 2 4 2 2 3 2" xfId="3472" xr:uid="{66B956F4-CB2E-4FE2-820F-D73154D9F0D8}"/>
    <cellStyle name="20% - Énfasis6 2 4 2 2 3 2 2" xfId="7332" xr:uid="{B142AD0E-4C48-468C-9D35-8144BC94E23A}"/>
    <cellStyle name="20% - Énfasis6 2 4 2 2 3 2 2 2" xfId="15053" xr:uid="{5646324F-2A4D-4DAE-B4A8-2DA9CF1D673C}"/>
    <cellStyle name="20% - Énfasis6 2 4 2 2 3 2 2 2 2" xfId="30495" xr:uid="{1572CF65-953B-489A-AA2B-46F865733784}"/>
    <cellStyle name="20% - Énfasis6 2 4 2 2 3 2 2 2 2 2" xfId="61379" xr:uid="{CE818534-092F-4E9E-8DDB-09B7A03E017A}"/>
    <cellStyle name="20% - Énfasis6 2 4 2 2 3 2 2 2 3" xfId="45937" xr:uid="{FF75E1E9-C1FF-4949-B137-B622342B9B54}"/>
    <cellStyle name="20% - Énfasis6 2 4 2 2 3 2 2 3" xfId="22774" xr:uid="{C86C4FE4-DE1D-481B-B13C-5BCBEA5F57A5}"/>
    <cellStyle name="20% - Énfasis6 2 4 2 2 3 2 2 3 2" xfId="53658" xr:uid="{59DB46B7-0998-4A35-BCA0-055E60DBD04F}"/>
    <cellStyle name="20% - Énfasis6 2 4 2 2 3 2 2 4" xfId="38216" xr:uid="{C56A7D85-C868-4969-B846-7C7573ACE0C2}"/>
    <cellStyle name="20% - Énfasis6 2 4 2 2 3 2 3" xfId="11193" xr:uid="{0CD2B0C9-9CC1-4581-B792-6BEF2533AE1E}"/>
    <cellStyle name="20% - Énfasis6 2 4 2 2 3 2 3 2" xfId="26635" xr:uid="{B830C916-A222-4839-BDFF-AABAA62AE8D2}"/>
    <cellStyle name="20% - Énfasis6 2 4 2 2 3 2 3 2 2" xfId="57519" xr:uid="{F1C38658-779D-4B57-8E11-38503B10F917}"/>
    <cellStyle name="20% - Énfasis6 2 4 2 2 3 2 3 3" xfId="42077" xr:uid="{F7E67A8B-F8D3-4CA9-8F8E-6FDA8F27333F}"/>
    <cellStyle name="20% - Énfasis6 2 4 2 2 3 2 4" xfId="18914" xr:uid="{7711DB12-BBE4-4969-98B6-FCCCBB8987AD}"/>
    <cellStyle name="20% - Énfasis6 2 4 2 2 3 2 4 2" xfId="49798" xr:uid="{E70C18A8-4C79-4F3A-BE1D-6724BA4071B0}"/>
    <cellStyle name="20% - Énfasis6 2 4 2 2 3 2 5" xfId="34356" xr:uid="{C0E64DD4-26A6-4E80-B53A-2D2778C20C0E}"/>
    <cellStyle name="20% - Énfasis6 2 4 2 2 3 3" xfId="5402" xr:uid="{6246912A-F7D7-46B3-B8E2-71BECDCC3860}"/>
    <cellStyle name="20% - Énfasis6 2 4 2 2 3 3 2" xfId="13123" xr:uid="{F142D135-01C9-40B0-A30D-0A87B8D01D82}"/>
    <cellStyle name="20% - Énfasis6 2 4 2 2 3 3 2 2" xfId="28565" xr:uid="{CA0256BD-EAE0-454C-9B02-9AB1139F1698}"/>
    <cellStyle name="20% - Énfasis6 2 4 2 2 3 3 2 2 2" xfId="59449" xr:uid="{F7E7BA0C-8D58-4072-A366-2AE658FBDCC9}"/>
    <cellStyle name="20% - Énfasis6 2 4 2 2 3 3 2 3" xfId="44007" xr:uid="{805FDC0F-E9AD-4F10-A56C-1C624E6213C1}"/>
    <cellStyle name="20% - Énfasis6 2 4 2 2 3 3 3" xfId="20844" xr:uid="{D61B2937-3CDD-48A6-92B2-A9436FFDCBA3}"/>
    <cellStyle name="20% - Énfasis6 2 4 2 2 3 3 3 2" xfId="51728" xr:uid="{3E201269-EC88-430E-889A-D17BC8DD9C3C}"/>
    <cellStyle name="20% - Énfasis6 2 4 2 2 3 3 4" xfId="36286" xr:uid="{CA37567A-C1E3-40C8-8DE8-34B4DFBE7C37}"/>
    <cellStyle name="20% - Énfasis6 2 4 2 2 3 4" xfId="9263" xr:uid="{5B784C17-4EB1-4AA1-8E26-6504402FFFE5}"/>
    <cellStyle name="20% - Énfasis6 2 4 2 2 3 4 2" xfId="24705" xr:uid="{23ACC4FC-3A16-4DD8-8A0C-AA3F3FA5D606}"/>
    <cellStyle name="20% - Énfasis6 2 4 2 2 3 4 2 2" xfId="55589" xr:uid="{54034510-6B90-4A23-A16A-6253B80E7CEA}"/>
    <cellStyle name="20% - Énfasis6 2 4 2 2 3 4 3" xfId="40147" xr:uid="{AD9DA503-18AF-4C91-96FE-9AC22D86FCA8}"/>
    <cellStyle name="20% - Énfasis6 2 4 2 2 3 5" xfId="16984" xr:uid="{F9DD2CCE-C856-4EA6-A559-6A472ABB025C}"/>
    <cellStyle name="20% - Énfasis6 2 4 2 2 3 5 2" xfId="47868" xr:uid="{1C46A83D-7D06-410D-89DB-EA64DDF21A4B}"/>
    <cellStyle name="20% - Énfasis6 2 4 2 2 3 6" xfId="32426" xr:uid="{47BF8490-7581-4911-AAA6-DDA682C83498}"/>
    <cellStyle name="20% - Énfasis6 2 4 2 2 4" xfId="2507" xr:uid="{0FEF5D0E-8EBE-4ED1-B6F6-8204CB84158D}"/>
    <cellStyle name="20% - Énfasis6 2 4 2 2 4 2" xfId="6367" xr:uid="{B31A913D-1B34-45CC-86D6-B0DA3E77DB30}"/>
    <cellStyle name="20% - Énfasis6 2 4 2 2 4 2 2" xfId="14088" xr:uid="{4692F0B2-6C8F-45D5-8B5F-F283D2D0F34B}"/>
    <cellStyle name="20% - Énfasis6 2 4 2 2 4 2 2 2" xfId="29530" xr:uid="{EB9E306A-736D-4F1C-9EB8-6DD5555D8081}"/>
    <cellStyle name="20% - Énfasis6 2 4 2 2 4 2 2 2 2" xfId="60414" xr:uid="{99026546-CA6A-424B-8B5F-AE9F1E5C2ED6}"/>
    <cellStyle name="20% - Énfasis6 2 4 2 2 4 2 2 3" xfId="44972" xr:uid="{2F0AA08E-E28F-453A-A0A0-6B9E5BECFBF8}"/>
    <cellStyle name="20% - Énfasis6 2 4 2 2 4 2 3" xfId="21809" xr:uid="{1D57ABA1-46D9-42EE-8329-4AEF11E7B2F9}"/>
    <cellStyle name="20% - Énfasis6 2 4 2 2 4 2 3 2" xfId="52693" xr:uid="{82A46B51-C232-4A68-9059-0539E11739B6}"/>
    <cellStyle name="20% - Énfasis6 2 4 2 2 4 2 4" xfId="37251" xr:uid="{66B216E5-ED44-460F-8277-61FEABA8FF83}"/>
    <cellStyle name="20% - Énfasis6 2 4 2 2 4 3" xfId="10228" xr:uid="{C86288A8-F36E-447A-B50F-2B14B110D08F}"/>
    <cellStyle name="20% - Énfasis6 2 4 2 2 4 3 2" xfId="25670" xr:uid="{0ACB5BAB-00CA-4A97-962C-B19E1C0F0653}"/>
    <cellStyle name="20% - Énfasis6 2 4 2 2 4 3 2 2" xfId="56554" xr:uid="{323735B9-6783-4874-8F7C-C20F91F7B730}"/>
    <cellStyle name="20% - Énfasis6 2 4 2 2 4 3 3" xfId="41112" xr:uid="{C6B3C73C-835D-4F66-888C-226167663E84}"/>
    <cellStyle name="20% - Énfasis6 2 4 2 2 4 4" xfId="17949" xr:uid="{9360214E-0B17-463A-847F-DFE3B2FF62A7}"/>
    <cellStyle name="20% - Énfasis6 2 4 2 2 4 4 2" xfId="48833" xr:uid="{ABAB0A7E-A0D5-4FB1-8AE1-7A78135ED952}"/>
    <cellStyle name="20% - Énfasis6 2 4 2 2 4 5" xfId="33391" xr:uid="{5C3BBFDB-739D-4FD7-89D1-AA39306A3A5F}"/>
    <cellStyle name="20% - Énfasis6 2 4 2 2 5" xfId="4437" xr:uid="{7CA2750C-AECC-4778-A171-A7C3C9071A7B}"/>
    <cellStyle name="20% - Énfasis6 2 4 2 2 5 2" xfId="12158" xr:uid="{29A634A1-7BFC-47B4-A289-8ADCA3EF97DC}"/>
    <cellStyle name="20% - Énfasis6 2 4 2 2 5 2 2" xfId="27600" xr:uid="{D4A529E1-957D-48B7-93EA-71F84822C4D6}"/>
    <cellStyle name="20% - Énfasis6 2 4 2 2 5 2 2 2" xfId="58484" xr:uid="{0CE016D8-F114-456B-BBC3-CD89CC4FA0AD}"/>
    <cellStyle name="20% - Énfasis6 2 4 2 2 5 2 3" xfId="43042" xr:uid="{5D2F0057-9FB0-471A-BD2E-D628BC101EA3}"/>
    <cellStyle name="20% - Énfasis6 2 4 2 2 5 3" xfId="19879" xr:uid="{1F1DAE78-ADBE-46FA-B3B9-F1EFE2A6F88A}"/>
    <cellStyle name="20% - Énfasis6 2 4 2 2 5 3 2" xfId="50763" xr:uid="{C7F858EE-4F54-48C5-A9EA-67C2129E678E}"/>
    <cellStyle name="20% - Énfasis6 2 4 2 2 5 4" xfId="35321" xr:uid="{3FA3C692-ACDE-442A-ADAC-0CAC0BDED377}"/>
    <cellStyle name="20% - Énfasis6 2 4 2 2 6" xfId="8298" xr:uid="{D51C2380-427D-4B5B-B654-9B8462565F75}"/>
    <cellStyle name="20% - Énfasis6 2 4 2 2 6 2" xfId="23740" xr:uid="{B541023D-1D5B-43A0-A0D3-B12CBD02A615}"/>
    <cellStyle name="20% - Énfasis6 2 4 2 2 6 2 2" xfId="54624" xr:uid="{5C9730E6-D01B-41EC-A75E-E775B0C3E4EC}"/>
    <cellStyle name="20% - Énfasis6 2 4 2 2 6 3" xfId="39182" xr:uid="{6DC618DD-6831-4418-AF4D-15E640A2AE3F}"/>
    <cellStyle name="20% - Énfasis6 2 4 2 2 7" xfId="16019" xr:uid="{BA8A7EF6-D890-4EB4-B566-BD50CCB60316}"/>
    <cellStyle name="20% - Énfasis6 2 4 2 2 7 2" xfId="46903" xr:uid="{7C7A7B31-9AB2-441B-842B-12584C04366D}"/>
    <cellStyle name="20% - Énfasis6 2 4 2 2 8" xfId="31461" xr:uid="{E9418174-D797-49F0-9CF6-F270B7344834}"/>
    <cellStyle name="20% - Énfasis6 2 4 2 3" xfId="819" xr:uid="{EF862156-84FE-4113-87AC-20366B05A56D}"/>
    <cellStyle name="20% - Énfasis6 2 4 2 3 2" xfId="1784" xr:uid="{61042F71-38A2-4A59-8DC0-FD158B66007C}"/>
    <cellStyle name="20% - Énfasis6 2 4 2 3 2 2" xfId="3714" xr:uid="{DA655C29-F7DD-4887-AA8D-6CB867732F0E}"/>
    <cellStyle name="20% - Énfasis6 2 4 2 3 2 2 2" xfId="7574" xr:uid="{74C8A889-B97A-4922-BE6F-5CF2882EAD8C}"/>
    <cellStyle name="20% - Énfasis6 2 4 2 3 2 2 2 2" xfId="15295" xr:uid="{D4482D0D-F705-44C3-A822-F4E680D30B0A}"/>
    <cellStyle name="20% - Énfasis6 2 4 2 3 2 2 2 2 2" xfId="30737" xr:uid="{8FE107FE-C30F-4CDC-AF40-254A54182DFA}"/>
    <cellStyle name="20% - Énfasis6 2 4 2 3 2 2 2 2 2 2" xfId="61621" xr:uid="{1FDFB813-085F-4DAE-B39E-B88105742CC7}"/>
    <cellStyle name="20% - Énfasis6 2 4 2 3 2 2 2 2 3" xfId="46179" xr:uid="{35F414C7-149F-493C-A3D2-F3DEC6BEBB03}"/>
    <cellStyle name="20% - Énfasis6 2 4 2 3 2 2 2 3" xfId="23016" xr:uid="{39B6C910-0C42-4500-9F52-52745129121C}"/>
    <cellStyle name="20% - Énfasis6 2 4 2 3 2 2 2 3 2" xfId="53900" xr:uid="{1AA4ED87-FBDF-4CB5-AC47-A47DC682D99A}"/>
    <cellStyle name="20% - Énfasis6 2 4 2 3 2 2 2 4" xfId="38458" xr:uid="{ADA778FB-612A-4AD0-BE79-33693D06A7BF}"/>
    <cellStyle name="20% - Énfasis6 2 4 2 3 2 2 3" xfId="11435" xr:uid="{D1DDF960-B370-4136-A2C7-D5FE80B366AB}"/>
    <cellStyle name="20% - Énfasis6 2 4 2 3 2 2 3 2" xfId="26877" xr:uid="{A19EEE40-0731-4ADA-8DB8-2CBBB750524B}"/>
    <cellStyle name="20% - Énfasis6 2 4 2 3 2 2 3 2 2" xfId="57761" xr:uid="{6B91B350-E07D-4482-8E63-FF3DB258F91E}"/>
    <cellStyle name="20% - Énfasis6 2 4 2 3 2 2 3 3" xfId="42319" xr:uid="{783E377C-9AE7-4EE6-B4C0-92F3665630C9}"/>
    <cellStyle name="20% - Énfasis6 2 4 2 3 2 2 4" xfId="19156" xr:uid="{E793C6AA-8671-494B-B6F0-74AD82220F62}"/>
    <cellStyle name="20% - Énfasis6 2 4 2 3 2 2 4 2" xfId="50040" xr:uid="{E79AE725-1E47-42C8-9329-C6487EB21638}"/>
    <cellStyle name="20% - Énfasis6 2 4 2 3 2 2 5" xfId="34598" xr:uid="{AD9BA739-726A-4FC2-8296-29D54A62E7DC}"/>
    <cellStyle name="20% - Énfasis6 2 4 2 3 2 3" xfId="5644" xr:uid="{D243E5E8-4887-4B4D-AC08-CAD42159715D}"/>
    <cellStyle name="20% - Énfasis6 2 4 2 3 2 3 2" xfId="13365" xr:uid="{CBE5088B-3855-4663-B85C-2EAA1424A8AC}"/>
    <cellStyle name="20% - Énfasis6 2 4 2 3 2 3 2 2" xfId="28807" xr:uid="{3F6344EE-6C79-478C-A7AC-67B5556AB9BC}"/>
    <cellStyle name="20% - Énfasis6 2 4 2 3 2 3 2 2 2" xfId="59691" xr:uid="{8545F2C7-17C5-437D-9EE3-DE41137868AF}"/>
    <cellStyle name="20% - Énfasis6 2 4 2 3 2 3 2 3" xfId="44249" xr:uid="{0678FB1A-4B68-4CD8-9AB2-4D944F4FD704}"/>
    <cellStyle name="20% - Énfasis6 2 4 2 3 2 3 3" xfId="21086" xr:uid="{6F7EFCCA-EF69-4085-BCFD-D84067828146}"/>
    <cellStyle name="20% - Énfasis6 2 4 2 3 2 3 3 2" xfId="51970" xr:uid="{56477759-09DC-460C-9A02-A13F65607A89}"/>
    <cellStyle name="20% - Énfasis6 2 4 2 3 2 3 4" xfId="36528" xr:uid="{24C22C54-D76B-4B21-B2B0-A863244055C6}"/>
    <cellStyle name="20% - Énfasis6 2 4 2 3 2 4" xfId="9505" xr:uid="{9A070E61-AB9E-46BE-A4CF-D9E230BFFDBB}"/>
    <cellStyle name="20% - Énfasis6 2 4 2 3 2 4 2" xfId="24947" xr:uid="{7BAF79F3-4931-4583-9C23-9D3727C99B18}"/>
    <cellStyle name="20% - Énfasis6 2 4 2 3 2 4 2 2" xfId="55831" xr:uid="{333B4B4A-AE13-468B-B4DE-C65667E62AC8}"/>
    <cellStyle name="20% - Énfasis6 2 4 2 3 2 4 3" xfId="40389" xr:uid="{78CB6CEF-BF32-4FFE-A54F-B529D04A52DA}"/>
    <cellStyle name="20% - Énfasis6 2 4 2 3 2 5" xfId="17226" xr:uid="{DE4D62E2-6566-4B2A-BDCE-D3D116A51381}"/>
    <cellStyle name="20% - Énfasis6 2 4 2 3 2 5 2" xfId="48110" xr:uid="{934BD21F-DFE3-4651-B15D-C8E3F2991F3E}"/>
    <cellStyle name="20% - Énfasis6 2 4 2 3 2 6" xfId="32668" xr:uid="{0870FDF4-DCA5-4985-B373-B5374B16A5B4}"/>
    <cellStyle name="20% - Énfasis6 2 4 2 3 3" xfId="2749" xr:uid="{BCD7A978-DD2E-4618-B541-74A73924D160}"/>
    <cellStyle name="20% - Énfasis6 2 4 2 3 3 2" xfId="6609" xr:uid="{86417F97-09B1-4CA4-B53D-7C4D56041E08}"/>
    <cellStyle name="20% - Énfasis6 2 4 2 3 3 2 2" xfId="14330" xr:uid="{2DF72105-FE4F-4F8F-98E2-B70A54C61C00}"/>
    <cellStyle name="20% - Énfasis6 2 4 2 3 3 2 2 2" xfId="29772" xr:uid="{FB710497-29E5-43F2-97AB-49B552BACD69}"/>
    <cellStyle name="20% - Énfasis6 2 4 2 3 3 2 2 2 2" xfId="60656" xr:uid="{EC2962C3-A251-4EFA-A408-10E6AAE2F379}"/>
    <cellStyle name="20% - Énfasis6 2 4 2 3 3 2 2 3" xfId="45214" xr:uid="{8A894422-7062-4D1A-A282-BA72E9E81060}"/>
    <cellStyle name="20% - Énfasis6 2 4 2 3 3 2 3" xfId="22051" xr:uid="{DA49C37A-09D6-4C29-8102-E5F83163A416}"/>
    <cellStyle name="20% - Énfasis6 2 4 2 3 3 2 3 2" xfId="52935" xr:uid="{1B324E32-B82C-4138-98A5-4258DB364C04}"/>
    <cellStyle name="20% - Énfasis6 2 4 2 3 3 2 4" xfId="37493" xr:uid="{32702779-4C20-4BFD-ABF3-1F1D23D18441}"/>
    <cellStyle name="20% - Énfasis6 2 4 2 3 3 3" xfId="10470" xr:uid="{786CD9D8-86B4-4045-8C8E-E52B59A3C862}"/>
    <cellStyle name="20% - Énfasis6 2 4 2 3 3 3 2" xfId="25912" xr:uid="{71087DF4-90CC-4600-8ACA-C7ED70C32FF9}"/>
    <cellStyle name="20% - Énfasis6 2 4 2 3 3 3 2 2" xfId="56796" xr:uid="{48DDA6CA-E03A-4F83-9F58-32966A2DAD28}"/>
    <cellStyle name="20% - Énfasis6 2 4 2 3 3 3 3" xfId="41354" xr:uid="{F3E780D6-62C8-4EA9-9590-393CF66AEF3E}"/>
    <cellStyle name="20% - Énfasis6 2 4 2 3 3 4" xfId="18191" xr:uid="{84514B14-FD08-44CF-A0DA-63A9F92BD0BD}"/>
    <cellStyle name="20% - Énfasis6 2 4 2 3 3 4 2" xfId="49075" xr:uid="{3A3150B2-E185-4FFA-8CF6-8ED7A63FF9AC}"/>
    <cellStyle name="20% - Énfasis6 2 4 2 3 3 5" xfId="33633" xr:uid="{37520B06-9DF9-4708-A410-1B08265667B9}"/>
    <cellStyle name="20% - Énfasis6 2 4 2 3 4" xfId="4679" xr:uid="{9A76812B-63AF-45D1-B489-ED1F132DB3E0}"/>
    <cellStyle name="20% - Énfasis6 2 4 2 3 4 2" xfId="12400" xr:uid="{8AF45807-4C52-4E7C-841A-82FCA0AF1865}"/>
    <cellStyle name="20% - Énfasis6 2 4 2 3 4 2 2" xfId="27842" xr:uid="{3CDE8278-BCE7-4D08-84F5-3F0FA6A47D41}"/>
    <cellStyle name="20% - Énfasis6 2 4 2 3 4 2 2 2" xfId="58726" xr:uid="{84687498-D541-498C-AA9B-6BD388D729F0}"/>
    <cellStyle name="20% - Énfasis6 2 4 2 3 4 2 3" xfId="43284" xr:uid="{3EF9C7DD-FC75-4E96-A86B-0853934AA67C}"/>
    <cellStyle name="20% - Énfasis6 2 4 2 3 4 3" xfId="20121" xr:uid="{2E5E230F-73C7-4918-BDA4-A41673B55E89}"/>
    <cellStyle name="20% - Énfasis6 2 4 2 3 4 3 2" xfId="51005" xr:uid="{36B9CC3F-A04B-4E7F-85B4-79B0F8120872}"/>
    <cellStyle name="20% - Énfasis6 2 4 2 3 4 4" xfId="35563" xr:uid="{6F1C4224-DE7C-47A2-8AA8-B914C75B4E79}"/>
    <cellStyle name="20% - Énfasis6 2 4 2 3 5" xfId="8540" xr:uid="{A200B7F0-BCD4-4BE6-B358-36EE0BADDBD3}"/>
    <cellStyle name="20% - Énfasis6 2 4 2 3 5 2" xfId="23982" xr:uid="{A83B8AB0-621B-45EE-B919-CE8557D528D6}"/>
    <cellStyle name="20% - Énfasis6 2 4 2 3 5 2 2" xfId="54866" xr:uid="{D6585BCB-7CE1-4AC5-BEBA-898F9DC54740}"/>
    <cellStyle name="20% - Énfasis6 2 4 2 3 5 3" xfId="39424" xr:uid="{A2FFCFB9-8AC9-4AF7-89E9-7D6376E1FCA7}"/>
    <cellStyle name="20% - Énfasis6 2 4 2 3 6" xfId="16261" xr:uid="{6AF35414-581E-4FD7-80C4-1E5EC01E3E30}"/>
    <cellStyle name="20% - Énfasis6 2 4 2 3 6 2" xfId="47145" xr:uid="{236BD1FF-F0E4-427C-BFD8-22E1FF272DBF}"/>
    <cellStyle name="20% - Énfasis6 2 4 2 3 7" xfId="31703" xr:uid="{514E8EE3-DB05-4FDC-B5A8-8F3E6AB6F4AD}"/>
    <cellStyle name="20% - Énfasis6 2 4 2 4" xfId="1301" xr:uid="{EB7C2F9F-1115-44B6-9A25-77F18F5516D5}"/>
    <cellStyle name="20% - Énfasis6 2 4 2 4 2" xfId="3231" xr:uid="{5DD8E0D1-F199-4738-89D2-18151D2D7ABB}"/>
    <cellStyle name="20% - Énfasis6 2 4 2 4 2 2" xfId="7091" xr:uid="{5556C380-7F0E-4A12-8FA7-D000FDB7A061}"/>
    <cellStyle name="20% - Énfasis6 2 4 2 4 2 2 2" xfId="14812" xr:uid="{09133D31-0BFF-41E1-9406-2394FF0E327D}"/>
    <cellStyle name="20% - Énfasis6 2 4 2 4 2 2 2 2" xfId="30254" xr:uid="{CFD94A59-82EA-4274-98D4-45558D05ABFA}"/>
    <cellStyle name="20% - Énfasis6 2 4 2 4 2 2 2 2 2" xfId="61138" xr:uid="{FB6E0485-895A-45CA-8264-3EDA80F2992C}"/>
    <cellStyle name="20% - Énfasis6 2 4 2 4 2 2 2 3" xfId="45696" xr:uid="{08089AA2-3D08-4190-B009-7F1FF29CA7B5}"/>
    <cellStyle name="20% - Énfasis6 2 4 2 4 2 2 3" xfId="22533" xr:uid="{FB53AA27-DD1C-448B-9DF8-A72D00914830}"/>
    <cellStyle name="20% - Énfasis6 2 4 2 4 2 2 3 2" xfId="53417" xr:uid="{DE69255A-D651-4199-90CE-CC321A6BDD89}"/>
    <cellStyle name="20% - Énfasis6 2 4 2 4 2 2 4" xfId="37975" xr:uid="{7109A916-E421-48C3-B550-630E5CFDEB86}"/>
    <cellStyle name="20% - Énfasis6 2 4 2 4 2 3" xfId="10952" xr:uid="{D72A027B-99AE-47EC-90B0-9816FF9E7476}"/>
    <cellStyle name="20% - Énfasis6 2 4 2 4 2 3 2" xfId="26394" xr:uid="{57BCFBA7-9AE2-40BC-A7F3-CF1F0A03AAE1}"/>
    <cellStyle name="20% - Énfasis6 2 4 2 4 2 3 2 2" xfId="57278" xr:uid="{7C6AEE27-93CE-490D-B469-E6CAF9125868}"/>
    <cellStyle name="20% - Énfasis6 2 4 2 4 2 3 3" xfId="41836" xr:uid="{A8358EDA-18C8-42E0-9893-BF659BD9F113}"/>
    <cellStyle name="20% - Énfasis6 2 4 2 4 2 4" xfId="18673" xr:uid="{CFC35C5F-AE8D-4F53-BBB2-031F76229CF9}"/>
    <cellStyle name="20% - Énfasis6 2 4 2 4 2 4 2" xfId="49557" xr:uid="{4E0A2868-9726-49B7-9093-F655E37EE406}"/>
    <cellStyle name="20% - Énfasis6 2 4 2 4 2 5" xfId="34115" xr:uid="{38B556A6-E4F5-45AD-A278-B7D87BE28134}"/>
    <cellStyle name="20% - Énfasis6 2 4 2 4 3" xfId="5161" xr:uid="{72E7AAC3-0C8A-47B8-861D-332736FC8806}"/>
    <cellStyle name="20% - Énfasis6 2 4 2 4 3 2" xfId="12882" xr:uid="{08C7311F-7C23-43EC-BA0F-722E278FB76A}"/>
    <cellStyle name="20% - Énfasis6 2 4 2 4 3 2 2" xfId="28324" xr:uid="{6EAAD91F-3AC4-4E74-89AC-C1D5DB68E466}"/>
    <cellStyle name="20% - Énfasis6 2 4 2 4 3 2 2 2" xfId="59208" xr:uid="{4273A574-2D12-4580-BA3E-E7553F7F3190}"/>
    <cellStyle name="20% - Énfasis6 2 4 2 4 3 2 3" xfId="43766" xr:uid="{E904CF78-4171-4965-8C8D-EF5A67DEF76B}"/>
    <cellStyle name="20% - Énfasis6 2 4 2 4 3 3" xfId="20603" xr:uid="{8BE406D9-617F-46D2-9DBB-7EFAC904AA76}"/>
    <cellStyle name="20% - Énfasis6 2 4 2 4 3 3 2" xfId="51487" xr:uid="{0FB16922-AACF-469F-89F7-A6074E29BC71}"/>
    <cellStyle name="20% - Énfasis6 2 4 2 4 3 4" xfId="36045" xr:uid="{BCD41F73-4E51-4A2E-8750-C90F0FCCA02A}"/>
    <cellStyle name="20% - Énfasis6 2 4 2 4 4" xfId="9022" xr:uid="{204A425C-1C3E-47FE-9468-5BDC003DA618}"/>
    <cellStyle name="20% - Énfasis6 2 4 2 4 4 2" xfId="24464" xr:uid="{E06313BB-17A7-4B0C-8FCD-231FFDBCB84C}"/>
    <cellStyle name="20% - Énfasis6 2 4 2 4 4 2 2" xfId="55348" xr:uid="{677E4002-C008-41F1-9D6B-4936A5D40863}"/>
    <cellStyle name="20% - Énfasis6 2 4 2 4 4 3" xfId="39906" xr:uid="{83780B44-A9E9-4566-86D3-98DCFC316EB9}"/>
    <cellStyle name="20% - Énfasis6 2 4 2 4 5" xfId="16743" xr:uid="{4E053DB2-BDC9-4CB2-9277-EAFB0EE1B674}"/>
    <cellStyle name="20% - Énfasis6 2 4 2 4 5 2" xfId="47627" xr:uid="{C88DA913-3AB7-4314-83DA-A414F72B46D6}"/>
    <cellStyle name="20% - Énfasis6 2 4 2 4 6" xfId="32185" xr:uid="{55441505-6B96-4B02-B6D3-D401F25F4A32}"/>
    <cellStyle name="20% - Énfasis6 2 4 2 5" xfId="2266" xr:uid="{F92E74FB-A79B-4040-9BA6-E2859BFF203A}"/>
    <cellStyle name="20% - Énfasis6 2 4 2 5 2" xfId="6126" xr:uid="{7C557C95-AC78-4386-8107-4D3FE9926A50}"/>
    <cellStyle name="20% - Énfasis6 2 4 2 5 2 2" xfId="13847" xr:uid="{68827506-5012-4262-BF11-A5E372380758}"/>
    <cellStyle name="20% - Énfasis6 2 4 2 5 2 2 2" xfId="29289" xr:uid="{B9D9F746-B5C8-4649-9418-23D6532CA780}"/>
    <cellStyle name="20% - Énfasis6 2 4 2 5 2 2 2 2" xfId="60173" xr:uid="{45E432E6-265D-49DD-85C9-FA7BBFE24D39}"/>
    <cellStyle name="20% - Énfasis6 2 4 2 5 2 2 3" xfId="44731" xr:uid="{C812DB19-8508-4023-82E9-7044C22B195B}"/>
    <cellStyle name="20% - Énfasis6 2 4 2 5 2 3" xfId="21568" xr:uid="{3B7B830C-7D5B-4912-BC57-220360B1850B}"/>
    <cellStyle name="20% - Énfasis6 2 4 2 5 2 3 2" xfId="52452" xr:uid="{3E6145EE-4574-4C69-B5E1-78A62AEB7352}"/>
    <cellStyle name="20% - Énfasis6 2 4 2 5 2 4" xfId="37010" xr:uid="{360761F7-8900-4DB6-9DF4-813F1134E435}"/>
    <cellStyle name="20% - Énfasis6 2 4 2 5 3" xfId="9987" xr:uid="{66DE1881-1D43-460B-A8F4-88FE6285F5BD}"/>
    <cellStyle name="20% - Énfasis6 2 4 2 5 3 2" xfId="25429" xr:uid="{5FD7DDD2-32E6-4024-819C-1B568402659E}"/>
    <cellStyle name="20% - Énfasis6 2 4 2 5 3 2 2" xfId="56313" xr:uid="{42B601A3-D180-4869-BA18-66C390E4D7A4}"/>
    <cellStyle name="20% - Énfasis6 2 4 2 5 3 3" xfId="40871" xr:uid="{2699FA3E-58B3-4C60-8AC4-7AC71FDB8A2A}"/>
    <cellStyle name="20% - Énfasis6 2 4 2 5 4" xfId="17708" xr:uid="{A675D9A7-A538-4735-8691-60E0F2501AA9}"/>
    <cellStyle name="20% - Énfasis6 2 4 2 5 4 2" xfId="48592" xr:uid="{2745149B-A01C-434C-9E5B-58AE845D4ABE}"/>
    <cellStyle name="20% - Énfasis6 2 4 2 5 5" xfId="33150" xr:uid="{730D40C9-E728-497E-963B-3941011C66B9}"/>
    <cellStyle name="20% - Énfasis6 2 4 2 6" xfId="4196" xr:uid="{5ADF93B8-1A98-4158-8300-3AAED62B1C0A}"/>
    <cellStyle name="20% - Énfasis6 2 4 2 6 2" xfId="11917" xr:uid="{3DC50E74-53E6-445E-9709-6C43DB19ADB5}"/>
    <cellStyle name="20% - Énfasis6 2 4 2 6 2 2" xfId="27359" xr:uid="{BF9E92EB-1F39-4425-AE6B-DCDC8E56CF7C}"/>
    <cellStyle name="20% - Énfasis6 2 4 2 6 2 2 2" xfId="58243" xr:uid="{4AADEC82-62FB-4CA7-9B6D-183271B74AD0}"/>
    <cellStyle name="20% - Énfasis6 2 4 2 6 2 3" xfId="42801" xr:uid="{BFF6571C-770F-45CA-A19A-E34F63956480}"/>
    <cellStyle name="20% - Énfasis6 2 4 2 6 3" xfId="19638" xr:uid="{D2D80D14-700E-4783-94EB-ADE209FBD590}"/>
    <cellStyle name="20% - Énfasis6 2 4 2 6 3 2" xfId="50522" xr:uid="{BFF4AB9F-BBC1-4DB6-A348-447ACB00DC67}"/>
    <cellStyle name="20% - Énfasis6 2 4 2 6 4" xfId="35080" xr:uid="{6D49E796-2029-4272-B93D-66A2F718C65B}"/>
    <cellStyle name="20% - Énfasis6 2 4 2 7" xfId="8057" xr:uid="{2B7F2F64-552A-4238-A84C-35FE98D8933A}"/>
    <cellStyle name="20% - Énfasis6 2 4 2 7 2" xfId="23499" xr:uid="{6C10BA0B-DC0D-40EF-ACB8-AA8AA0CD39BC}"/>
    <cellStyle name="20% - Énfasis6 2 4 2 7 2 2" xfId="54383" xr:uid="{19B1C1FA-781D-498F-B201-F0C9D41A2BAF}"/>
    <cellStyle name="20% - Énfasis6 2 4 2 7 3" xfId="38941" xr:uid="{3642526F-187D-4049-B8F3-D95D5CEC44E9}"/>
    <cellStyle name="20% - Énfasis6 2 4 2 8" xfId="15778" xr:uid="{84379309-1B95-4520-A181-80DC76388AA7}"/>
    <cellStyle name="20% - Énfasis6 2 4 2 8 2" xfId="46662" xr:uid="{89CDFF2F-B68D-457D-ACE3-89EC04D8D5AC}"/>
    <cellStyle name="20% - Énfasis6 2 4 2 9" xfId="31220" xr:uid="{E4A9726A-2E8E-4B0D-B8EB-09861945E9C5}"/>
    <cellStyle name="20% - Énfasis6 2 4 3" xfId="406" xr:uid="{A5239F95-DFBD-40A5-A7A5-D06859561312}"/>
    <cellStyle name="20% - Énfasis6 2 4 3 2" xfId="890" xr:uid="{7F9C2827-2308-4287-8270-C4F1EEE5B456}"/>
    <cellStyle name="20% - Énfasis6 2 4 3 2 2" xfId="1855" xr:uid="{86B716F6-D79C-4AF6-940D-064227A6B4C0}"/>
    <cellStyle name="20% - Énfasis6 2 4 3 2 2 2" xfId="3785" xr:uid="{8FC3AB2E-F142-4F98-A2D2-86E3254761BD}"/>
    <cellStyle name="20% - Énfasis6 2 4 3 2 2 2 2" xfId="7645" xr:uid="{74B985B7-4893-40F8-9B30-79F1AB9D6B2A}"/>
    <cellStyle name="20% - Énfasis6 2 4 3 2 2 2 2 2" xfId="15366" xr:uid="{3115544D-7DF8-4A7C-8B06-EF4D3DCFE78C}"/>
    <cellStyle name="20% - Énfasis6 2 4 3 2 2 2 2 2 2" xfId="30808" xr:uid="{A7B54904-2822-4900-9C14-E74596D68357}"/>
    <cellStyle name="20% - Énfasis6 2 4 3 2 2 2 2 2 2 2" xfId="61692" xr:uid="{B8437566-D867-449A-BF45-44176486EA7A}"/>
    <cellStyle name="20% - Énfasis6 2 4 3 2 2 2 2 2 3" xfId="46250" xr:uid="{37F64153-9955-4A3E-83BA-745521B78F5D}"/>
    <cellStyle name="20% - Énfasis6 2 4 3 2 2 2 2 3" xfId="23087" xr:uid="{E26EAA2D-72F6-4904-A0DE-712A641358BE}"/>
    <cellStyle name="20% - Énfasis6 2 4 3 2 2 2 2 3 2" xfId="53971" xr:uid="{51D0C077-85B3-459A-A9A5-F75480F75C45}"/>
    <cellStyle name="20% - Énfasis6 2 4 3 2 2 2 2 4" xfId="38529" xr:uid="{6AF40340-9588-4BA9-BB17-18F7E20E5214}"/>
    <cellStyle name="20% - Énfasis6 2 4 3 2 2 2 3" xfId="11506" xr:uid="{C11159BE-E151-4454-8841-8136CEE2DF0A}"/>
    <cellStyle name="20% - Énfasis6 2 4 3 2 2 2 3 2" xfId="26948" xr:uid="{56B86D82-74EA-4D3A-B95E-CFAF8A17ECCC}"/>
    <cellStyle name="20% - Énfasis6 2 4 3 2 2 2 3 2 2" xfId="57832" xr:uid="{BF1D13C7-FBF5-4AE9-A986-FE5531763DC8}"/>
    <cellStyle name="20% - Énfasis6 2 4 3 2 2 2 3 3" xfId="42390" xr:uid="{2D88497F-6C12-43D8-8A9E-F3E05F542A79}"/>
    <cellStyle name="20% - Énfasis6 2 4 3 2 2 2 4" xfId="19227" xr:uid="{86EF3484-B3E3-4127-A7FA-3F7BC073E522}"/>
    <cellStyle name="20% - Énfasis6 2 4 3 2 2 2 4 2" xfId="50111" xr:uid="{94DD34FF-657F-4D70-8D6F-86ABD1CC15A3}"/>
    <cellStyle name="20% - Énfasis6 2 4 3 2 2 2 5" xfId="34669" xr:uid="{E9C8F190-CF0F-4EDE-A2DE-FA10D785A5B9}"/>
    <cellStyle name="20% - Énfasis6 2 4 3 2 2 3" xfId="5715" xr:uid="{8865620D-A9E9-4647-B239-6E31EA709E86}"/>
    <cellStyle name="20% - Énfasis6 2 4 3 2 2 3 2" xfId="13436" xr:uid="{4C22CF95-54CE-4AB7-B680-179671660AEA}"/>
    <cellStyle name="20% - Énfasis6 2 4 3 2 2 3 2 2" xfId="28878" xr:uid="{45B9F19C-FE8A-4EB3-8423-5C2C0A383123}"/>
    <cellStyle name="20% - Énfasis6 2 4 3 2 2 3 2 2 2" xfId="59762" xr:uid="{EC02246C-D334-40F8-A830-443ACA5C9B2D}"/>
    <cellStyle name="20% - Énfasis6 2 4 3 2 2 3 2 3" xfId="44320" xr:uid="{8F0640E9-67BF-4C3C-98A8-8623ED5C7132}"/>
    <cellStyle name="20% - Énfasis6 2 4 3 2 2 3 3" xfId="21157" xr:uid="{1E95C591-8E67-4E1E-A7CA-4A01BDB7F4D5}"/>
    <cellStyle name="20% - Énfasis6 2 4 3 2 2 3 3 2" xfId="52041" xr:uid="{9B10CA04-DA93-4AFC-9FEA-5F40E9B93490}"/>
    <cellStyle name="20% - Énfasis6 2 4 3 2 2 3 4" xfId="36599" xr:uid="{27A5DC16-5FA5-4A0D-A310-1CBAB7AAEB9A}"/>
    <cellStyle name="20% - Énfasis6 2 4 3 2 2 4" xfId="9576" xr:uid="{90D0B8AA-96F8-4E9D-BF4A-CAFD6F09BAF2}"/>
    <cellStyle name="20% - Énfasis6 2 4 3 2 2 4 2" xfId="25018" xr:uid="{675A8CB1-6FE0-4CE4-A93D-B7603FB63208}"/>
    <cellStyle name="20% - Énfasis6 2 4 3 2 2 4 2 2" xfId="55902" xr:uid="{074185A5-BCB0-4A56-AB22-9B549C380D72}"/>
    <cellStyle name="20% - Énfasis6 2 4 3 2 2 4 3" xfId="40460" xr:uid="{C7E2BB1B-8BE6-40AB-8659-10CB466A966B}"/>
    <cellStyle name="20% - Énfasis6 2 4 3 2 2 5" xfId="17297" xr:uid="{9286FBA8-1A38-47EA-B443-863B92C1AEFA}"/>
    <cellStyle name="20% - Énfasis6 2 4 3 2 2 5 2" xfId="48181" xr:uid="{972B28F8-D52E-41EE-9325-E02D89064C12}"/>
    <cellStyle name="20% - Énfasis6 2 4 3 2 2 6" xfId="32739" xr:uid="{9A290831-A5CE-4BE4-BB00-9DDD01FDBFCF}"/>
    <cellStyle name="20% - Énfasis6 2 4 3 2 3" xfId="2820" xr:uid="{155D10FE-D466-459E-886E-4B2D54D862F4}"/>
    <cellStyle name="20% - Énfasis6 2 4 3 2 3 2" xfId="6680" xr:uid="{056DC6EA-35BB-4068-996F-B39FF5696AAC}"/>
    <cellStyle name="20% - Énfasis6 2 4 3 2 3 2 2" xfId="14401" xr:uid="{0CD4D1CF-9CF2-40BC-862D-8D102130BAED}"/>
    <cellStyle name="20% - Énfasis6 2 4 3 2 3 2 2 2" xfId="29843" xr:uid="{89F6D240-3FEF-4682-ABEA-E379B794489B}"/>
    <cellStyle name="20% - Énfasis6 2 4 3 2 3 2 2 2 2" xfId="60727" xr:uid="{0A0D162A-47A4-4F35-84FF-DE740D9080BB}"/>
    <cellStyle name="20% - Énfasis6 2 4 3 2 3 2 2 3" xfId="45285" xr:uid="{ECB2C5A4-95C6-48A6-BFCA-66614BB5879D}"/>
    <cellStyle name="20% - Énfasis6 2 4 3 2 3 2 3" xfId="22122" xr:uid="{44A0D4FD-6AEB-4498-9B4B-5E95FD02E7BB}"/>
    <cellStyle name="20% - Énfasis6 2 4 3 2 3 2 3 2" xfId="53006" xr:uid="{94920EC3-E347-4AA5-8CC5-B665C2D25356}"/>
    <cellStyle name="20% - Énfasis6 2 4 3 2 3 2 4" xfId="37564" xr:uid="{B52D9B8F-2348-43CB-A886-1132E58A971B}"/>
    <cellStyle name="20% - Énfasis6 2 4 3 2 3 3" xfId="10541" xr:uid="{D8CD7FE1-DCD5-4D13-AAA2-AD1AF014C723}"/>
    <cellStyle name="20% - Énfasis6 2 4 3 2 3 3 2" xfId="25983" xr:uid="{DAD63B11-C246-48E8-8E28-F7D00EB0D7F9}"/>
    <cellStyle name="20% - Énfasis6 2 4 3 2 3 3 2 2" xfId="56867" xr:uid="{B21E6AFD-5BB1-46D7-8D1F-3DEC64C62504}"/>
    <cellStyle name="20% - Énfasis6 2 4 3 2 3 3 3" xfId="41425" xr:uid="{EFDD603A-67EA-4D23-B9C8-E291F8E21286}"/>
    <cellStyle name="20% - Énfasis6 2 4 3 2 3 4" xfId="18262" xr:uid="{F3287147-4ADB-42E1-A6E4-B72D9E3075E0}"/>
    <cellStyle name="20% - Énfasis6 2 4 3 2 3 4 2" xfId="49146" xr:uid="{1A5A9F82-9129-482A-B331-384F78CA2353}"/>
    <cellStyle name="20% - Énfasis6 2 4 3 2 3 5" xfId="33704" xr:uid="{4588F77D-7451-4E75-AE56-05F963DE6B70}"/>
    <cellStyle name="20% - Énfasis6 2 4 3 2 4" xfId="4750" xr:uid="{01A81FFF-BE61-498C-889A-B5FD386F18F4}"/>
    <cellStyle name="20% - Énfasis6 2 4 3 2 4 2" xfId="12471" xr:uid="{4E2E56DB-23E1-4DE3-830E-41139FF8C910}"/>
    <cellStyle name="20% - Énfasis6 2 4 3 2 4 2 2" xfId="27913" xr:uid="{68CD2A81-9B61-4A63-8644-89C0D70CF3E0}"/>
    <cellStyle name="20% - Énfasis6 2 4 3 2 4 2 2 2" xfId="58797" xr:uid="{EE50B237-947A-447E-BBD6-0D5920BD3481}"/>
    <cellStyle name="20% - Énfasis6 2 4 3 2 4 2 3" xfId="43355" xr:uid="{6A9F130F-A5CF-4EF1-B510-8093C86D14C1}"/>
    <cellStyle name="20% - Énfasis6 2 4 3 2 4 3" xfId="20192" xr:uid="{52AFDD0E-BECF-4765-BBA9-89B2D7350AFD}"/>
    <cellStyle name="20% - Énfasis6 2 4 3 2 4 3 2" xfId="51076" xr:uid="{1BC57CC5-F313-4534-86E3-A065EB0E345F}"/>
    <cellStyle name="20% - Énfasis6 2 4 3 2 4 4" xfId="35634" xr:uid="{912EA7A5-7C76-48DE-9A04-AE44C7B01914}"/>
    <cellStyle name="20% - Énfasis6 2 4 3 2 5" xfId="8611" xr:uid="{64F96FD1-3A7D-49C3-8E83-EBEE4DE7F592}"/>
    <cellStyle name="20% - Énfasis6 2 4 3 2 5 2" xfId="24053" xr:uid="{9B33EA2D-EA56-44EB-A525-AE34CD8F36E4}"/>
    <cellStyle name="20% - Énfasis6 2 4 3 2 5 2 2" xfId="54937" xr:uid="{292CB755-9FE2-49C3-B8D1-65E889D3260F}"/>
    <cellStyle name="20% - Énfasis6 2 4 3 2 5 3" xfId="39495" xr:uid="{73E663CE-DF0B-4C31-A8FB-6FC4A3D004E8}"/>
    <cellStyle name="20% - Énfasis6 2 4 3 2 6" xfId="16332" xr:uid="{5CB44145-29E0-4DEF-99A2-E6B40A931808}"/>
    <cellStyle name="20% - Énfasis6 2 4 3 2 6 2" xfId="47216" xr:uid="{6C4C78D6-DB2B-4E7A-840A-3E0405DC64C6}"/>
    <cellStyle name="20% - Énfasis6 2 4 3 2 7" xfId="31774" xr:uid="{E891D79D-1CD2-40C1-8EF7-5918107A33E0}"/>
    <cellStyle name="20% - Énfasis6 2 4 3 3" xfId="1372" xr:uid="{33AD0FC7-05CF-4A84-A331-1BBDA645B220}"/>
    <cellStyle name="20% - Énfasis6 2 4 3 3 2" xfId="3302" xr:uid="{C39DD5D4-328B-43CC-8741-E1B965418FFA}"/>
    <cellStyle name="20% - Énfasis6 2 4 3 3 2 2" xfId="7162" xr:uid="{2ECBB182-99AE-4F99-8FC1-795974943582}"/>
    <cellStyle name="20% - Énfasis6 2 4 3 3 2 2 2" xfId="14883" xr:uid="{42A39B9A-9ECA-407D-866B-BB8053F36B94}"/>
    <cellStyle name="20% - Énfasis6 2 4 3 3 2 2 2 2" xfId="30325" xr:uid="{E278E1D5-C35D-4233-B6C5-932E1F4E908C}"/>
    <cellStyle name="20% - Énfasis6 2 4 3 3 2 2 2 2 2" xfId="61209" xr:uid="{20828F16-044C-4E00-B3A3-7BAFB568FE6F}"/>
    <cellStyle name="20% - Énfasis6 2 4 3 3 2 2 2 3" xfId="45767" xr:uid="{99DE219A-D18E-4874-B94A-1E65D56EF045}"/>
    <cellStyle name="20% - Énfasis6 2 4 3 3 2 2 3" xfId="22604" xr:uid="{8CDBA597-C585-477E-8762-A6BA8B128A2B}"/>
    <cellStyle name="20% - Énfasis6 2 4 3 3 2 2 3 2" xfId="53488" xr:uid="{BD39949F-0BFA-4F28-A299-E0AA2A728098}"/>
    <cellStyle name="20% - Énfasis6 2 4 3 3 2 2 4" xfId="38046" xr:uid="{F5C0D585-F3F8-44B7-BD04-297CD010858F}"/>
    <cellStyle name="20% - Énfasis6 2 4 3 3 2 3" xfId="11023" xr:uid="{13FE3B25-23BE-42DE-A5BA-AA4B4CDF59F8}"/>
    <cellStyle name="20% - Énfasis6 2 4 3 3 2 3 2" xfId="26465" xr:uid="{10E710D5-B8D8-4D29-9372-15882623D5E1}"/>
    <cellStyle name="20% - Énfasis6 2 4 3 3 2 3 2 2" xfId="57349" xr:uid="{CF35AA6F-D194-4AFB-953A-E1D332F5AEDB}"/>
    <cellStyle name="20% - Énfasis6 2 4 3 3 2 3 3" xfId="41907" xr:uid="{BE1967CE-AFFB-4B4B-AC48-B521372F5761}"/>
    <cellStyle name="20% - Énfasis6 2 4 3 3 2 4" xfId="18744" xr:uid="{1344D382-99E5-492A-B486-990A437C1698}"/>
    <cellStyle name="20% - Énfasis6 2 4 3 3 2 4 2" xfId="49628" xr:uid="{46A8E4CF-AE9C-4D48-A256-31B46D75359B}"/>
    <cellStyle name="20% - Énfasis6 2 4 3 3 2 5" xfId="34186" xr:uid="{63AFE4CC-0B1F-44C8-A660-818C7C23B519}"/>
    <cellStyle name="20% - Énfasis6 2 4 3 3 3" xfId="5232" xr:uid="{3BA528D8-1E45-4DF7-9BE8-DC170E506033}"/>
    <cellStyle name="20% - Énfasis6 2 4 3 3 3 2" xfId="12953" xr:uid="{821EA788-00AC-4CA1-96EE-B57555F4CB30}"/>
    <cellStyle name="20% - Énfasis6 2 4 3 3 3 2 2" xfId="28395" xr:uid="{F08293A6-0BFA-4CAE-A978-10CC61D4995C}"/>
    <cellStyle name="20% - Énfasis6 2 4 3 3 3 2 2 2" xfId="59279" xr:uid="{9854A96A-8639-441B-977E-9ACBF0D8286C}"/>
    <cellStyle name="20% - Énfasis6 2 4 3 3 3 2 3" xfId="43837" xr:uid="{E1EAA6FF-CB35-4F89-BC4F-9BCE017B7B4E}"/>
    <cellStyle name="20% - Énfasis6 2 4 3 3 3 3" xfId="20674" xr:uid="{41AE8A91-C462-49EE-AD69-A3C80458F391}"/>
    <cellStyle name="20% - Énfasis6 2 4 3 3 3 3 2" xfId="51558" xr:uid="{AB0B36B5-C165-4D4E-B064-151693199531}"/>
    <cellStyle name="20% - Énfasis6 2 4 3 3 3 4" xfId="36116" xr:uid="{3B4466D5-4F27-4C1D-BDAA-CF07385AA7CB}"/>
    <cellStyle name="20% - Énfasis6 2 4 3 3 4" xfId="9093" xr:uid="{929F5B37-E6E0-43B2-840F-742FAD9B8276}"/>
    <cellStyle name="20% - Énfasis6 2 4 3 3 4 2" xfId="24535" xr:uid="{E4CB25D5-EB50-4621-91B3-611D3EC57464}"/>
    <cellStyle name="20% - Énfasis6 2 4 3 3 4 2 2" xfId="55419" xr:uid="{3407CABF-95C5-463C-9684-9D1F875649CB}"/>
    <cellStyle name="20% - Énfasis6 2 4 3 3 4 3" xfId="39977" xr:uid="{9F606791-1A57-4EDF-8732-79013CDD304C}"/>
    <cellStyle name="20% - Énfasis6 2 4 3 3 5" xfId="16814" xr:uid="{C317ED71-1EC2-4FA6-A1B8-E18391D51A8D}"/>
    <cellStyle name="20% - Énfasis6 2 4 3 3 5 2" xfId="47698" xr:uid="{6A6E662B-E405-40E9-A842-D4BA95A54FDA}"/>
    <cellStyle name="20% - Énfasis6 2 4 3 3 6" xfId="32256" xr:uid="{FFB00112-9234-46A1-9EB9-B0CD394C6CAC}"/>
    <cellStyle name="20% - Énfasis6 2 4 3 4" xfId="2337" xr:uid="{AEDBE284-248B-480E-AB52-B4A78813F70A}"/>
    <cellStyle name="20% - Énfasis6 2 4 3 4 2" xfId="6197" xr:uid="{3785AADB-E809-4EBF-909A-A9072330BFDA}"/>
    <cellStyle name="20% - Énfasis6 2 4 3 4 2 2" xfId="13918" xr:uid="{224FA6F5-25A0-4E99-92BF-619F6FF0B2F7}"/>
    <cellStyle name="20% - Énfasis6 2 4 3 4 2 2 2" xfId="29360" xr:uid="{F8C21D98-E540-4E3A-BA71-02B0776FE516}"/>
    <cellStyle name="20% - Énfasis6 2 4 3 4 2 2 2 2" xfId="60244" xr:uid="{C5F53009-D542-4D5A-A825-8B90D511D87E}"/>
    <cellStyle name="20% - Énfasis6 2 4 3 4 2 2 3" xfId="44802" xr:uid="{3E5F7AEC-4F4E-4DD9-82B3-7A9BBEFF447A}"/>
    <cellStyle name="20% - Énfasis6 2 4 3 4 2 3" xfId="21639" xr:uid="{92768C46-5AE4-4381-9ED5-CA687741FDF6}"/>
    <cellStyle name="20% - Énfasis6 2 4 3 4 2 3 2" xfId="52523" xr:uid="{A53EFFE2-EDF5-45BD-AFFB-921BAD3C5B08}"/>
    <cellStyle name="20% - Énfasis6 2 4 3 4 2 4" xfId="37081" xr:uid="{691E7F8E-11E8-404A-9303-3948DCFB7688}"/>
    <cellStyle name="20% - Énfasis6 2 4 3 4 3" xfId="10058" xr:uid="{4C51E15A-BFB4-4AB8-9EAA-D76B60D594E2}"/>
    <cellStyle name="20% - Énfasis6 2 4 3 4 3 2" xfId="25500" xr:uid="{37E3430A-A181-4CCE-82B9-FA7F969E7CC7}"/>
    <cellStyle name="20% - Énfasis6 2 4 3 4 3 2 2" xfId="56384" xr:uid="{392AABC5-028C-431C-BCEA-EAA659F8C0A0}"/>
    <cellStyle name="20% - Énfasis6 2 4 3 4 3 3" xfId="40942" xr:uid="{86313B1A-6BE2-47BB-9DBF-BFC8F10F9598}"/>
    <cellStyle name="20% - Énfasis6 2 4 3 4 4" xfId="17779" xr:uid="{055CFE08-13E4-4CEA-BDBF-9CF2C07F4571}"/>
    <cellStyle name="20% - Énfasis6 2 4 3 4 4 2" xfId="48663" xr:uid="{58F50ACF-88BA-4DD6-BE91-133CD1B271F5}"/>
    <cellStyle name="20% - Énfasis6 2 4 3 4 5" xfId="33221" xr:uid="{21BFA05B-138A-4AB9-AE71-03D1D3C9B4CF}"/>
    <cellStyle name="20% - Énfasis6 2 4 3 5" xfId="4267" xr:uid="{203D1D7E-3C7E-49A6-8F46-1C155805CDF7}"/>
    <cellStyle name="20% - Énfasis6 2 4 3 5 2" xfId="11988" xr:uid="{6D163D76-FCF7-43A3-90F7-083AC36E0427}"/>
    <cellStyle name="20% - Énfasis6 2 4 3 5 2 2" xfId="27430" xr:uid="{CB169C0C-1043-42C7-AECB-CE850381EC4B}"/>
    <cellStyle name="20% - Énfasis6 2 4 3 5 2 2 2" xfId="58314" xr:uid="{7CD0A88C-92E7-4A24-8AC8-9914B9D8899E}"/>
    <cellStyle name="20% - Énfasis6 2 4 3 5 2 3" xfId="42872" xr:uid="{73DC9525-01F2-4029-8E02-061C0D279D12}"/>
    <cellStyle name="20% - Énfasis6 2 4 3 5 3" xfId="19709" xr:uid="{19E1DC95-E044-4A7C-A47D-13D83A0AFE19}"/>
    <cellStyle name="20% - Énfasis6 2 4 3 5 3 2" xfId="50593" xr:uid="{4ACBCDED-B952-4800-9B32-E2948381868D}"/>
    <cellStyle name="20% - Énfasis6 2 4 3 5 4" xfId="35151" xr:uid="{2BDB6E9E-5E32-40BA-9F84-5FDF94F25EB8}"/>
    <cellStyle name="20% - Énfasis6 2 4 3 6" xfId="8128" xr:uid="{6FDB301B-D404-4778-870C-CC2914B61261}"/>
    <cellStyle name="20% - Énfasis6 2 4 3 6 2" xfId="23570" xr:uid="{779E836E-6C5B-4962-890B-CE1A97111193}"/>
    <cellStyle name="20% - Énfasis6 2 4 3 6 2 2" xfId="54454" xr:uid="{55D412B7-B947-4379-8254-CF200AF7D796}"/>
    <cellStyle name="20% - Énfasis6 2 4 3 6 3" xfId="39012" xr:uid="{040E336D-4CFE-4A32-8AD6-184F64CA7208}"/>
    <cellStyle name="20% - Énfasis6 2 4 3 7" xfId="15849" xr:uid="{E2396EE6-139A-4FB3-9D60-20BAAD106B90}"/>
    <cellStyle name="20% - Énfasis6 2 4 3 7 2" xfId="46733" xr:uid="{B475730F-B85B-49B7-8D61-A1D6F77A94B0}"/>
    <cellStyle name="20% - Énfasis6 2 4 3 8" xfId="31291" xr:uid="{299BA571-BB5D-4AB9-B79B-F081B9D8079A}"/>
    <cellStyle name="20% - Énfasis6 2 4 4" xfId="649" xr:uid="{4505C8FC-D3DF-4931-BE80-5A97A6A65CC8}"/>
    <cellStyle name="20% - Énfasis6 2 4 4 2" xfId="1614" xr:uid="{BAF850DE-036A-49C3-844F-FA0158D275F4}"/>
    <cellStyle name="20% - Énfasis6 2 4 4 2 2" xfId="3544" xr:uid="{F66C5051-0430-48DE-9818-56BC88C36D63}"/>
    <cellStyle name="20% - Énfasis6 2 4 4 2 2 2" xfId="7404" xr:uid="{F630A5E1-9EB0-43F6-8A10-22B96EE566AA}"/>
    <cellStyle name="20% - Énfasis6 2 4 4 2 2 2 2" xfId="15125" xr:uid="{8243BDFB-B611-4BCB-BA12-F1DC7095D528}"/>
    <cellStyle name="20% - Énfasis6 2 4 4 2 2 2 2 2" xfId="30567" xr:uid="{7DC90145-E8CE-4CEB-8E4B-C552BD103664}"/>
    <cellStyle name="20% - Énfasis6 2 4 4 2 2 2 2 2 2" xfId="61451" xr:uid="{3F9ECAC9-1BD2-4C1F-BC6F-6B391476C9D4}"/>
    <cellStyle name="20% - Énfasis6 2 4 4 2 2 2 2 3" xfId="46009" xr:uid="{9D87D365-9EB1-40B9-8D60-6D2345B2EEDB}"/>
    <cellStyle name="20% - Énfasis6 2 4 4 2 2 2 3" xfId="22846" xr:uid="{09776A07-540C-49EE-B4D8-FA0453EC80A7}"/>
    <cellStyle name="20% - Énfasis6 2 4 4 2 2 2 3 2" xfId="53730" xr:uid="{3A44D22E-CFBF-4153-AE73-EECF251B5AEE}"/>
    <cellStyle name="20% - Énfasis6 2 4 4 2 2 2 4" xfId="38288" xr:uid="{F44B3D85-1D2B-40F9-9309-01DBAAD9B3C4}"/>
    <cellStyle name="20% - Énfasis6 2 4 4 2 2 3" xfId="11265" xr:uid="{B34852FA-F47F-415C-BBB3-D667782BC504}"/>
    <cellStyle name="20% - Énfasis6 2 4 4 2 2 3 2" xfId="26707" xr:uid="{344E1260-0BF2-4C6A-AB58-AA1E0B3F1A38}"/>
    <cellStyle name="20% - Énfasis6 2 4 4 2 2 3 2 2" xfId="57591" xr:uid="{7B838E27-655C-4BF5-892D-BDB175A55461}"/>
    <cellStyle name="20% - Énfasis6 2 4 4 2 2 3 3" xfId="42149" xr:uid="{3E3D5117-AB0D-444F-BA71-3254F343B413}"/>
    <cellStyle name="20% - Énfasis6 2 4 4 2 2 4" xfId="18986" xr:uid="{F5324CB8-927E-4C35-AB3A-5062C4EEEB04}"/>
    <cellStyle name="20% - Énfasis6 2 4 4 2 2 4 2" xfId="49870" xr:uid="{D8F0F168-D953-4E17-9FD9-A2CB5C407F78}"/>
    <cellStyle name="20% - Énfasis6 2 4 4 2 2 5" xfId="34428" xr:uid="{7153B01B-4E17-4551-87A3-4D56AD7FE83C}"/>
    <cellStyle name="20% - Énfasis6 2 4 4 2 3" xfId="5474" xr:uid="{6A0405FC-2D47-4D09-ABF8-45FC3CEECB93}"/>
    <cellStyle name="20% - Énfasis6 2 4 4 2 3 2" xfId="13195" xr:uid="{26D2C9EA-AB9E-49D3-98C3-846935F896CD}"/>
    <cellStyle name="20% - Énfasis6 2 4 4 2 3 2 2" xfId="28637" xr:uid="{EB94C619-D91A-490F-9E75-4648EB26B5D3}"/>
    <cellStyle name="20% - Énfasis6 2 4 4 2 3 2 2 2" xfId="59521" xr:uid="{60E2BEE1-F164-4F62-980D-AD1F9E0178B0}"/>
    <cellStyle name="20% - Énfasis6 2 4 4 2 3 2 3" xfId="44079" xr:uid="{8B618B00-3014-4B1F-9F6E-C79C64F27DFB}"/>
    <cellStyle name="20% - Énfasis6 2 4 4 2 3 3" xfId="20916" xr:uid="{CA8D4838-2F7B-4C46-9C16-AF126ED39C1B}"/>
    <cellStyle name="20% - Énfasis6 2 4 4 2 3 3 2" xfId="51800" xr:uid="{054B5915-0C67-43BE-B367-719A57D90531}"/>
    <cellStyle name="20% - Énfasis6 2 4 4 2 3 4" xfId="36358" xr:uid="{6B64B7EA-CB3D-4C2C-8920-93B0B0D515AF}"/>
    <cellStyle name="20% - Énfasis6 2 4 4 2 4" xfId="9335" xr:uid="{FE50CEF6-2AD8-4E3D-BAD4-F159E23735DA}"/>
    <cellStyle name="20% - Énfasis6 2 4 4 2 4 2" xfId="24777" xr:uid="{819AF356-0D74-473C-9750-80919FCE4F5D}"/>
    <cellStyle name="20% - Énfasis6 2 4 4 2 4 2 2" xfId="55661" xr:uid="{8F327606-0F1C-4241-814F-D4375B0DB2C3}"/>
    <cellStyle name="20% - Énfasis6 2 4 4 2 4 3" xfId="40219" xr:uid="{6C0BC282-1A4A-450D-95D9-E7FA96504ADF}"/>
    <cellStyle name="20% - Énfasis6 2 4 4 2 5" xfId="17056" xr:uid="{C9FE8FAB-4DAE-409A-939C-5F778C24773D}"/>
    <cellStyle name="20% - Énfasis6 2 4 4 2 5 2" xfId="47940" xr:uid="{0A633DF3-3590-4F5D-8F33-75A233495ABA}"/>
    <cellStyle name="20% - Énfasis6 2 4 4 2 6" xfId="32498" xr:uid="{7D3D4A41-F036-441C-83F8-E29718FF15E3}"/>
    <cellStyle name="20% - Énfasis6 2 4 4 3" xfId="2579" xr:uid="{ED1D3D13-8F4D-4ACE-843E-9E34C51DD611}"/>
    <cellStyle name="20% - Énfasis6 2 4 4 3 2" xfId="6439" xr:uid="{CB29D48C-900D-48EC-AFB0-7B6B3DFD6229}"/>
    <cellStyle name="20% - Énfasis6 2 4 4 3 2 2" xfId="14160" xr:uid="{696D4734-8107-4A01-A095-E2BC58DCF7DC}"/>
    <cellStyle name="20% - Énfasis6 2 4 4 3 2 2 2" xfId="29602" xr:uid="{24901C41-4646-4A3C-96DC-A317CC100F8E}"/>
    <cellStyle name="20% - Énfasis6 2 4 4 3 2 2 2 2" xfId="60486" xr:uid="{CEFBF118-0512-43F4-8A8F-001AA7D7345A}"/>
    <cellStyle name="20% - Énfasis6 2 4 4 3 2 2 3" xfId="45044" xr:uid="{66A3CDA2-EF6B-47BA-97FF-C8AAC427C1C9}"/>
    <cellStyle name="20% - Énfasis6 2 4 4 3 2 3" xfId="21881" xr:uid="{868F2CBC-B670-4921-A9CA-6889BEBED40D}"/>
    <cellStyle name="20% - Énfasis6 2 4 4 3 2 3 2" xfId="52765" xr:uid="{C96E7BE1-40C8-42FC-8603-D33507AD4FB6}"/>
    <cellStyle name="20% - Énfasis6 2 4 4 3 2 4" xfId="37323" xr:uid="{37691522-35F8-4DA8-A580-5F360446F9C9}"/>
    <cellStyle name="20% - Énfasis6 2 4 4 3 3" xfId="10300" xr:uid="{7E7B3539-9EEC-4AE9-824F-4061599DF4A5}"/>
    <cellStyle name="20% - Énfasis6 2 4 4 3 3 2" xfId="25742" xr:uid="{84631480-7C21-436A-A96A-8379DBC4828B}"/>
    <cellStyle name="20% - Énfasis6 2 4 4 3 3 2 2" xfId="56626" xr:uid="{155B7767-2510-4DD4-98F6-0E31F26814AC}"/>
    <cellStyle name="20% - Énfasis6 2 4 4 3 3 3" xfId="41184" xr:uid="{054D4635-47DB-40EA-8D14-51CDE19140FC}"/>
    <cellStyle name="20% - Énfasis6 2 4 4 3 4" xfId="18021" xr:uid="{F2988A84-BA9F-49D1-A3FD-8ABA120CCC81}"/>
    <cellStyle name="20% - Énfasis6 2 4 4 3 4 2" xfId="48905" xr:uid="{7E650DB4-9BD4-49BA-AC5D-959AC9A0E330}"/>
    <cellStyle name="20% - Énfasis6 2 4 4 3 5" xfId="33463" xr:uid="{64DEF644-9857-40CD-8F30-5E86BA97355B}"/>
    <cellStyle name="20% - Énfasis6 2 4 4 4" xfId="4509" xr:uid="{4E7219D9-AAF4-46FD-8665-5D0BDB449060}"/>
    <cellStyle name="20% - Énfasis6 2 4 4 4 2" xfId="12230" xr:uid="{2571CC51-AABA-45E2-9921-E62780DC67C8}"/>
    <cellStyle name="20% - Énfasis6 2 4 4 4 2 2" xfId="27672" xr:uid="{C85C23DF-5400-4D2A-94DB-2154FABF1DE1}"/>
    <cellStyle name="20% - Énfasis6 2 4 4 4 2 2 2" xfId="58556" xr:uid="{A6EE8C6C-C90F-48E9-91C0-7A9F4025E286}"/>
    <cellStyle name="20% - Énfasis6 2 4 4 4 2 3" xfId="43114" xr:uid="{E71BBC79-2D4E-40F5-AF4C-E84CEA9DB81A}"/>
    <cellStyle name="20% - Énfasis6 2 4 4 4 3" xfId="19951" xr:uid="{7BF8E6FF-32C3-48D2-A9FE-559EC6A4D597}"/>
    <cellStyle name="20% - Énfasis6 2 4 4 4 3 2" xfId="50835" xr:uid="{F83D8D55-E7E6-49B5-870B-633C2B7ABCC7}"/>
    <cellStyle name="20% - Énfasis6 2 4 4 4 4" xfId="35393" xr:uid="{FE13AB6F-9F79-4D26-A840-A6EC175D3B91}"/>
    <cellStyle name="20% - Énfasis6 2 4 4 5" xfId="8370" xr:uid="{71296079-0825-41DC-85E8-0AF16A390CA6}"/>
    <cellStyle name="20% - Énfasis6 2 4 4 5 2" xfId="23812" xr:uid="{043E2B18-E936-4A62-9C3A-F6E4292435D7}"/>
    <cellStyle name="20% - Énfasis6 2 4 4 5 2 2" xfId="54696" xr:uid="{3777E5F0-28FD-4F9D-9D95-30CA25968115}"/>
    <cellStyle name="20% - Énfasis6 2 4 4 5 3" xfId="39254" xr:uid="{8E20264D-FCEF-4307-9C71-F2173EBEB68F}"/>
    <cellStyle name="20% - Énfasis6 2 4 4 6" xfId="16091" xr:uid="{989EBF21-36AB-4AFC-BC15-D9F1BFAE9889}"/>
    <cellStyle name="20% - Énfasis6 2 4 4 6 2" xfId="46975" xr:uid="{FD6D1E2F-FBE0-4691-A973-8CAF9D4467E8}"/>
    <cellStyle name="20% - Énfasis6 2 4 4 7" xfId="31533" xr:uid="{2706DA77-2A77-4167-88FB-B39BCA4CA2C5}"/>
    <cellStyle name="20% - Énfasis6 2 4 5" xfId="1131" xr:uid="{EED9682A-A652-4335-9ACB-3F5EF25460B6}"/>
    <cellStyle name="20% - Énfasis6 2 4 5 2" xfId="3061" xr:uid="{40A171D0-9EA6-44F6-A038-C8BD4B706112}"/>
    <cellStyle name="20% - Énfasis6 2 4 5 2 2" xfId="6921" xr:uid="{ECB66FE2-5069-4017-9095-3AF19EA3B814}"/>
    <cellStyle name="20% - Énfasis6 2 4 5 2 2 2" xfId="14642" xr:uid="{EEE47B82-6F29-43BE-BEED-7FCD4F434AAA}"/>
    <cellStyle name="20% - Énfasis6 2 4 5 2 2 2 2" xfId="30084" xr:uid="{AE9618FB-1257-45E0-A9F7-893B1B643529}"/>
    <cellStyle name="20% - Énfasis6 2 4 5 2 2 2 2 2" xfId="60968" xr:uid="{93BE70C2-9F53-41D1-AE2C-6161A32AC29B}"/>
    <cellStyle name="20% - Énfasis6 2 4 5 2 2 2 3" xfId="45526" xr:uid="{F62FF9CA-27E9-41DB-AEA9-37116130300C}"/>
    <cellStyle name="20% - Énfasis6 2 4 5 2 2 3" xfId="22363" xr:uid="{E3CBD4D6-6E27-438D-9AB8-271B964E8B42}"/>
    <cellStyle name="20% - Énfasis6 2 4 5 2 2 3 2" xfId="53247" xr:uid="{FC5F7E90-251B-4E4C-8FDC-5695D6AF9E66}"/>
    <cellStyle name="20% - Énfasis6 2 4 5 2 2 4" xfId="37805" xr:uid="{24BE35BC-E926-4E43-9CAF-350D17534830}"/>
    <cellStyle name="20% - Énfasis6 2 4 5 2 3" xfId="10782" xr:uid="{6424A6C9-7EA8-40CD-832B-E86E820212DA}"/>
    <cellStyle name="20% - Énfasis6 2 4 5 2 3 2" xfId="26224" xr:uid="{498813B2-30A6-4891-B656-4CBF675A8D13}"/>
    <cellStyle name="20% - Énfasis6 2 4 5 2 3 2 2" xfId="57108" xr:uid="{E9AF4A88-F827-4FA9-BA85-4E7277460354}"/>
    <cellStyle name="20% - Énfasis6 2 4 5 2 3 3" xfId="41666" xr:uid="{CA49A026-DC46-4C41-A05F-FB43DB474361}"/>
    <cellStyle name="20% - Énfasis6 2 4 5 2 4" xfId="18503" xr:uid="{95A80945-9F6A-4026-82F7-3A8B3A7C7C6B}"/>
    <cellStyle name="20% - Énfasis6 2 4 5 2 4 2" xfId="49387" xr:uid="{F794C729-5472-408F-973A-60BEBBBD3F04}"/>
    <cellStyle name="20% - Énfasis6 2 4 5 2 5" xfId="33945" xr:uid="{2ECE9A71-1BDB-4C8C-8780-4AD260AE994F}"/>
    <cellStyle name="20% - Énfasis6 2 4 5 3" xfId="4991" xr:uid="{00A4AFEB-3368-494D-A64E-24D58AF18746}"/>
    <cellStyle name="20% - Énfasis6 2 4 5 3 2" xfId="12712" xr:uid="{3182F733-1D73-409B-85B3-C40790B2085F}"/>
    <cellStyle name="20% - Énfasis6 2 4 5 3 2 2" xfId="28154" xr:uid="{813FF66D-41B3-4619-BEC1-240D85DBC5D3}"/>
    <cellStyle name="20% - Énfasis6 2 4 5 3 2 2 2" xfId="59038" xr:uid="{3908FE53-2942-4F45-ACFB-BB7A6FAD6A71}"/>
    <cellStyle name="20% - Énfasis6 2 4 5 3 2 3" xfId="43596" xr:uid="{4D8183CF-D790-43C5-9C40-EEFCCC9E2517}"/>
    <cellStyle name="20% - Énfasis6 2 4 5 3 3" xfId="20433" xr:uid="{D4AB03E1-AB29-468B-A48D-AC51A1D35181}"/>
    <cellStyle name="20% - Énfasis6 2 4 5 3 3 2" xfId="51317" xr:uid="{5B31A177-93C8-4B03-A81B-A5F63C4FEFA7}"/>
    <cellStyle name="20% - Énfasis6 2 4 5 3 4" xfId="35875" xr:uid="{42665E9F-849B-40E7-941E-69B6C46E929C}"/>
    <cellStyle name="20% - Énfasis6 2 4 5 4" xfId="8852" xr:uid="{6D568057-1BBE-4D6B-A605-2C24F9237349}"/>
    <cellStyle name="20% - Énfasis6 2 4 5 4 2" xfId="24294" xr:uid="{61C7A6BE-18A0-406E-A749-AB41E4B370F9}"/>
    <cellStyle name="20% - Énfasis6 2 4 5 4 2 2" xfId="55178" xr:uid="{8EE8C3B0-C3FD-4343-AB16-ECDB7E0FB70F}"/>
    <cellStyle name="20% - Énfasis6 2 4 5 4 3" xfId="39736" xr:uid="{0AC81D5D-A894-4467-8D33-F00E448D842C}"/>
    <cellStyle name="20% - Énfasis6 2 4 5 5" xfId="16573" xr:uid="{AC4B0460-F1D9-4D54-9E9E-2812372A3256}"/>
    <cellStyle name="20% - Énfasis6 2 4 5 5 2" xfId="47457" xr:uid="{13DED68C-7216-40B9-B2B1-ADB59AFDF708}"/>
    <cellStyle name="20% - Énfasis6 2 4 5 6" xfId="32015" xr:uid="{D8E62C7D-8DF6-45B8-A77F-26FBA09A16E5}"/>
    <cellStyle name="20% - Énfasis6 2 4 6" xfId="2096" xr:uid="{C96A1150-16E6-4C6E-BF5B-7AA5DDB1AFDE}"/>
    <cellStyle name="20% - Énfasis6 2 4 6 2" xfId="5956" xr:uid="{577D8B8F-40C7-419F-95EC-84E176254D9F}"/>
    <cellStyle name="20% - Énfasis6 2 4 6 2 2" xfId="13677" xr:uid="{B4AD8177-E6E1-4D5E-B192-AEAAE1772B62}"/>
    <cellStyle name="20% - Énfasis6 2 4 6 2 2 2" xfId="29119" xr:uid="{4825D1CB-4B3B-47B7-A26C-0E822445B173}"/>
    <cellStyle name="20% - Énfasis6 2 4 6 2 2 2 2" xfId="60003" xr:uid="{E652346E-AF85-4E33-9A2A-CDE77E509640}"/>
    <cellStyle name="20% - Énfasis6 2 4 6 2 2 3" xfId="44561" xr:uid="{C76FB74B-F97F-4A20-9AE1-87BBDE05F200}"/>
    <cellStyle name="20% - Énfasis6 2 4 6 2 3" xfId="21398" xr:uid="{9AA0BEB0-1636-4875-ACFE-11FB57D43635}"/>
    <cellStyle name="20% - Énfasis6 2 4 6 2 3 2" xfId="52282" xr:uid="{2CA38FF1-528D-45FE-BB45-A7DDDE590500}"/>
    <cellStyle name="20% - Énfasis6 2 4 6 2 4" xfId="36840" xr:uid="{4E30AB1B-5C3A-4826-ABB1-62032D178A01}"/>
    <cellStyle name="20% - Énfasis6 2 4 6 3" xfId="9817" xr:uid="{9B02D1F6-B284-486D-AA2D-07F68CCC05B1}"/>
    <cellStyle name="20% - Énfasis6 2 4 6 3 2" xfId="25259" xr:uid="{01B0BD2D-8B66-4980-8554-F59F6E6FB853}"/>
    <cellStyle name="20% - Énfasis6 2 4 6 3 2 2" xfId="56143" xr:uid="{5E595178-D8B0-4B91-BC42-741E006CE35C}"/>
    <cellStyle name="20% - Énfasis6 2 4 6 3 3" xfId="40701" xr:uid="{A7885D68-08F8-4FB4-884F-F21541DD9AD8}"/>
    <cellStyle name="20% - Énfasis6 2 4 6 4" xfId="17538" xr:uid="{B9C2FBB3-C650-48FB-8C6D-7384889754E3}"/>
    <cellStyle name="20% - Énfasis6 2 4 6 4 2" xfId="48422" xr:uid="{08934915-B52C-4B72-B97F-6A2CF8CC7432}"/>
    <cellStyle name="20% - Énfasis6 2 4 6 5" xfId="32980" xr:uid="{64A009D5-AA90-4CBB-B4C0-4E924FDFFC3E}"/>
    <cellStyle name="20% - Énfasis6 2 4 7" xfId="4026" xr:uid="{F51D203B-6609-42F9-AAC8-F7AA868D257D}"/>
    <cellStyle name="20% - Énfasis6 2 4 7 2" xfId="11747" xr:uid="{88F1E9A1-15D9-4464-A204-D1ADC0B9827B}"/>
    <cellStyle name="20% - Énfasis6 2 4 7 2 2" xfId="27189" xr:uid="{4BBBECB5-9C7F-41B1-A57B-DA50BD36231B}"/>
    <cellStyle name="20% - Énfasis6 2 4 7 2 2 2" xfId="58073" xr:uid="{5C4A873D-03D7-4C83-BB12-09C1390DBD35}"/>
    <cellStyle name="20% - Énfasis6 2 4 7 2 3" xfId="42631" xr:uid="{DB6C7DE1-5102-4741-8A87-9AD778E4FC76}"/>
    <cellStyle name="20% - Énfasis6 2 4 7 3" xfId="19468" xr:uid="{A887CF9F-29FA-4A08-9DBA-63D206B87784}"/>
    <cellStyle name="20% - Énfasis6 2 4 7 3 2" xfId="50352" xr:uid="{8FE89B55-E966-4EE2-90C6-FAE1D2880183}"/>
    <cellStyle name="20% - Énfasis6 2 4 7 4" xfId="34910" xr:uid="{3F691EEE-4DCB-4BD7-A993-CAB18FA10F75}"/>
    <cellStyle name="20% - Énfasis6 2 4 8" xfId="7887" xr:uid="{1397CB5A-6D7E-44AC-84E8-559D9B547F82}"/>
    <cellStyle name="20% - Énfasis6 2 4 8 2" xfId="23329" xr:uid="{69363E72-575F-42DD-9817-5992F52BAE4C}"/>
    <cellStyle name="20% - Énfasis6 2 4 8 2 2" xfId="54213" xr:uid="{423C9FFA-39E6-4582-9B47-E66949A58A77}"/>
    <cellStyle name="20% - Énfasis6 2 4 8 3" xfId="38771" xr:uid="{F5D15377-B9A3-4BFA-B8BE-0F269667F818}"/>
    <cellStyle name="20% - Énfasis6 2 4 9" xfId="15608" xr:uid="{5B38763A-CFF8-4360-9730-4424738480A1}"/>
    <cellStyle name="20% - Énfasis6 2 4 9 2" xfId="46492" xr:uid="{F2BECAFB-90A9-450C-8BE2-F388BA170485}"/>
    <cellStyle name="20% - Énfasis6 2 5" xfId="254" xr:uid="{09F6EA2A-038E-4562-8972-3EB0688DF308}"/>
    <cellStyle name="20% - Énfasis6 2 5 2" xfId="497" xr:uid="{3DFAAE41-407A-4757-9931-7E840C482E4B}"/>
    <cellStyle name="20% - Énfasis6 2 5 2 2" xfId="980" xr:uid="{42C2172F-DC53-400E-803C-1CBFD51D05BD}"/>
    <cellStyle name="20% - Énfasis6 2 5 2 2 2" xfId="1945" xr:uid="{A241BEF8-7A04-44FA-AE43-237434061B60}"/>
    <cellStyle name="20% - Énfasis6 2 5 2 2 2 2" xfId="3875" xr:uid="{D9594E52-CBD0-42DA-A9EE-E2F08F3EB757}"/>
    <cellStyle name="20% - Énfasis6 2 5 2 2 2 2 2" xfId="7735" xr:uid="{2F910645-C2B0-4E1F-91FC-40CC6B7D2ADF}"/>
    <cellStyle name="20% - Énfasis6 2 5 2 2 2 2 2 2" xfId="15456" xr:uid="{ECB5219C-87E2-4F71-9DD5-33C82FBB4ACA}"/>
    <cellStyle name="20% - Énfasis6 2 5 2 2 2 2 2 2 2" xfId="30898" xr:uid="{C00DD070-0B4B-4D4B-A378-7DC606CD9877}"/>
    <cellStyle name="20% - Énfasis6 2 5 2 2 2 2 2 2 2 2" xfId="61782" xr:uid="{B2C29AC4-F503-4D0F-9125-9FD1F2EB3FF8}"/>
    <cellStyle name="20% - Énfasis6 2 5 2 2 2 2 2 2 3" xfId="46340" xr:uid="{BE5723FA-7A2E-4245-B011-87FC24D35797}"/>
    <cellStyle name="20% - Énfasis6 2 5 2 2 2 2 2 3" xfId="23177" xr:uid="{42E364E3-F60D-4314-B075-0522AF54CD2F}"/>
    <cellStyle name="20% - Énfasis6 2 5 2 2 2 2 2 3 2" xfId="54061" xr:uid="{9DB2087C-DCB2-4BF7-B4AB-D31280B107A5}"/>
    <cellStyle name="20% - Énfasis6 2 5 2 2 2 2 2 4" xfId="38619" xr:uid="{206D3F89-1015-47D9-BF44-BDC7E6E7A79A}"/>
    <cellStyle name="20% - Énfasis6 2 5 2 2 2 2 3" xfId="11596" xr:uid="{0821113B-C311-4B31-879A-C66E24E63E6D}"/>
    <cellStyle name="20% - Énfasis6 2 5 2 2 2 2 3 2" xfId="27038" xr:uid="{2E91DEFA-DBDD-4B0F-B205-3FE20DF21D03}"/>
    <cellStyle name="20% - Énfasis6 2 5 2 2 2 2 3 2 2" xfId="57922" xr:uid="{B8D016FD-E0B2-45BE-BEA5-5A605F38595D}"/>
    <cellStyle name="20% - Énfasis6 2 5 2 2 2 2 3 3" xfId="42480" xr:uid="{87948346-0F93-4CFF-930F-11469F7B7C84}"/>
    <cellStyle name="20% - Énfasis6 2 5 2 2 2 2 4" xfId="19317" xr:uid="{11C57F14-5C04-4F5C-9269-75E059EE926B}"/>
    <cellStyle name="20% - Énfasis6 2 5 2 2 2 2 4 2" xfId="50201" xr:uid="{443DD82E-26FA-43D4-9FFB-604E7D58EF03}"/>
    <cellStyle name="20% - Énfasis6 2 5 2 2 2 2 5" xfId="34759" xr:uid="{98918545-6742-406F-8588-716EDC957031}"/>
    <cellStyle name="20% - Énfasis6 2 5 2 2 2 3" xfId="5805" xr:uid="{42721F4D-506E-47DF-B614-0082B4FAF063}"/>
    <cellStyle name="20% - Énfasis6 2 5 2 2 2 3 2" xfId="13526" xr:uid="{B93794B2-6E1B-493C-898B-F891BA2D0808}"/>
    <cellStyle name="20% - Énfasis6 2 5 2 2 2 3 2 2" xfId="28968" xr:uid="{E8AC0C58-B554-4BEC-B68F-20651D73DD98}"/>
    <cellStyle name="20% - Énfasis6 2 5 2 2 2 3 2 2 2" xfId="59852" xr:uid="{C3E17C7D-28BE-46CB-8D7C-0DCE527179AD}"/>
    <cellStyle name="20% - Énfasis6 2 5 2 2 2 3 2 3" xfId="44410" xr:uid="{94DAF2B4-EDAA-4C34-A1AF-E479E65BDABA}"/>
    <cellStyle name="20% - Énfasis6 2 5 2 2 2 3 3" xfId="21247" xr:uid="{E92BC2BB-4039-4E5A-8084-5DD40BCEC80F}"/>
    <cellStyle name="20% - Énfasis6 2 5 2 2 2 3 3 2" xfId="52131" xr:uid="{F801E7F3-7A0F-4F29-A007-344615DD4A2E}"/>
    <cellStyle name="20% - Énfasis6 2 5 2 2 2 3 4" xfId="36689" xr:uid="{9E46744C-F246-463C-9823-3C9150B3FD04}"/>
    <cellStyle name="20% - Énfasis6 2 5 2 2 2 4" xfId="9666" xr:uid="{04B32A24-1D69-4CAA-92F1-6673B65B5669}"/>
    <cellStyle name="20% - Énfasis6 2 5 2 2 2 4 2" xfId="25108" xr:uid="{3E2C1826-A0D8-464E-9C15-48A29A61A0CF}"/>
    <cellStyle name="20% - Énfasis6 2 5 2 2 2 4 2 2" xfId="55992" xr:uid="{309104DE-177D-4E0C-89BB-C91F1BFCD921}"/>
    <cellStyle name="20% - Énfasis6 2 5 2 2 2 4 3" xfId="40550" xr:uid="{50B24F79-2670-41E8-8785-1AD414FC892F}"/>
    <cellStyle name="20% - Énfasis6 2 5 2 2 2 5" xfId="17387" xr:uid="{BE9B5676-12E7-42AC-BCD6-754CE21F3F60}"/>
    <cellStyle name="20% - Énfasis6 2 5 2 2 2 5 2" xfId="48271" xr:uid="{10C2C22D-944E-45D7-9EB4-140F5CBA3C07}"/>
    <cellStyle name="20% - Énfasis6 2 5 2 2 2 6" xfId="32829" xr:uid="{7AD0070D-321E-43EA-B673-32ED47C421F6}"/>
    <cellStyle name="20% - Énfasis6 2 5 2 2 3" xfId="2910" xr:uid="{DBACE7AD-F8A7-4CD5-B5E3-7F7CCD4ED511}"/>
    <cellStyle name="20% - Énfasis6 2 5 2 2 3 2" xfId="6770" xr:uid="{8D5EE0C9-1548-4F97-9627-88D96FE23A61}"/>
    <cellStyle name="20% - Énfasis6 2 5 2 2 3 2 2" xfId="14491" xr:uid="{11412B1F-A3F7-4D0D-B4C5-4CEC1518BA9F}"/>
    <cellStyle name="20% - Énfasis6 2 5 2 2 3 2 2 2" xfId="29933" xr:uid="{2BD9FFA5-CC00-4778-868A-2332DDED98D4}"/>
    <cellStyle name="20% - Énfasis6 2 5 2 2 3 2 2 2 2" xfId="60817" xr:uid="{5D7EFBDE-F9C2-4DED-8C80-B402F642A4CF}"/>
    <cellStyle name="20% - Énfasis6 2 5 2 2 3 2 2 3" xfId="45375" xr:uid="{2B20360A-B94C-47DD-812F-11EBD2E02CC4}"/>
    <cellStyle name="20% - Énfasis6 2 5 2 2 3 2 3" xfId="22212" xr:uid="{BAE657D5-BDB3-47B9-BEBF-9ACF87C5D000}"/>
    <cellStyle name="20% - Énfasis6 2 5 2 2 3 2 3 2" xfId="53096" xr:uid="{B1CDD6AF-2EC9-4B90-AC7C-B195D8BC589C}"/>
    <cellStyle name="20% - Énfasis6 2 5 2 2 3 2 4" xfId="37654" xr:uid="{A6CD1E91-2A22-41D3-8983-DD1B11A5CF3E}"/>
    <cellStyle name="20% - Énfasis6 2 5 2 2 3 3" xfId="10631" xr:uid="{2553794F-21F7-4F3C-983B-3FD50A5E36AA}"/>
    <cellStyle name="20% - Énfasis6 2 5 2 2 3 3 2" xfId="26073" xr:uid="{669E5C6F-ACF4-44F2-8DE0-FAE71ADE8D49}"/>
    <cellStyle name="20% - Énfasis6 2 5 2 2 3 3 2 2" xfId="56957" xr:uid="{0CB1A7B1-C2CF-4C1A-88BE-8D3340AD8567}"/>
    <cellStyle name="20% - Énfasis6 2 5 2 2 3 3 3" xfId="41515" xr:uid="{8203151B-197F-4EF6-ABE9-41A1030E1659}"/>
    <cellStyle name="20% - Énfasis6 2 5 2 2 3 4" xfId="18352" xr:uid="{212CDA58-D253-46BB-BB81-69DCC9F815E1}"/>
    <cellStyle name="20% - Énfasis6 2 5 2 2 3 4 2" xfId="49236" xr:uid="{C2E7453E-B92B-48DD-BCEC-98B1F0F79086}"/>
    <cellStyle name="20% - Énfasis6 2 5 2 2 3 5" xfId="33794" xr:uid="{C95713B5-C1D9-472A-B130-4A6108ECB328}"/>
    <cellStyle name="20% - Énfasis6 2 5 2 2 4" xfId="4840" xr:uid="{6D06BFB3-2992-4D55-9614-791991670EE9}"/>
    <cellStyle name="20% - Énfasis6 2 5 2 2 4 2" xfId="12561" xr:uid="{751CC4DE-DF42-4E72-BC52-7B2B54BC2CF9}"/>
    <cellStyle name="20% - Énfasis6 2 5 2 2 4 2 2" xfId="28003" xr:uid="{80E0C0F4-21A3-4301-B00B-2792CAABFFC3}"/>
    <cellStyle name="20% - Énfasis6 2 5 2 2 4 2 2 2" xfId="58887" xr:uid="{26E68C9B-E81A-4847-9735-F53F12AF5C06}"/>
    <cellStyle name="20% - Énfasis6 2 5 2 2 4 2 3" xfId="43445" xr:uid="{05CEC28E-68CB-4774-BB7A-CE9368896F3D}"/>
    <cellStyle name="20% - Énfasis6 2 5 2 2 4 3" xfId="20282" xr:uid="{43438C22-89D8-4209-92B4-F46098D64675}"/>
    <cellStyle name="20% - Énfasis6 2 5 2 2 4 3 2" xfId="51166" xr:uid="{AF7260E6-3A1B-470B-BBC2-EF409BD89365}"/>
    <cellStyle name="20% - Énfasis6 2 5 2 2 4 4" xfId="35724" xr:uid="{013307D9-7002-4B42-9F9A-1CA343D831D6}"/>
    <cellStyle name="20% - Énfasis6 2 5 2 2 5" xfId="8701" xr:uid="{D23E51BE-B1BE-44DB-B2A8-6A5107B65CE7}"/>
    <cellStyle name="20% - Énfasis6 2 5 2 2 5 2" xfId="24143" xr:uid="{792CD6A3-3C84-45FC-A395-1257F93C3645}"/>
    <cellStyle name="20% - Énfasis6 2 5 2 2 5 2 2" xfId="55027" xr:uid="{0B6C9DFB-8376-490D-8B97-4E71EF5BD0A1}"/>
    <cellStyle name="20% - Énfasis6 2 5 2 2 5 3" xfId="39585" xr:uid="{D7066A2D-1853-4DE3-A70B-19FF1632F465}"/>
    <cellStyle name="20% - Énfasis6 2 5 2 2 6" xfId="16422" xr:uid="{4B59481C-1C93-4C5B-99F8-2C82E6A65D46}"/>
    <cellStyle name="20% - Énfasis6 2 5 2 2 6 2" xfId="47306" xr:uid="{36919698-C418-40DF-B316-21BD1D8D2C52}"/>
    <cellStyle name="20% - Énfasis6 2 5 2 2 7" xfId="31864" xr:uid="{ACCF5077-99DB-4870-91FA-9B86462F8AD3}"/>
    <cellStyle name="20% - Énfasis6 2 5 2 3" xfId="1462" xr:uid="{53AB7E88-2472-4F9E-8426-681D11833368}"/>
    <cellStyle name="20% - Énfasis6 2 5 2 3 2" xfId="3392" xr:uid="{5AAFE38E-359A-4056-9989-D3C1E33B0405}"/>
    <cellStyle name="20% - Énfasis6 2 5 2 3 2 2" xfId="7252" xr:uid="{B0D391D6-98A1-4972-AD59-45094A12EF95}"/>
    <cellStyle name="20% - Énfasis6 2 5 2 3 2 2 2" xfId="14973" xr:uid="{D145C3E4-21EA-43C0-AD3E-F1A26AE10D1F}"/>
    <cellStyle name="20% - Énfasis6 2 5 2 3 2 2 2 2" xfId="30415" xr:uid="{5F9897C2-7C6F-46C7-A5CC-B0F00D169AD0}"/>
    <cellStyle name="20% - Énfasis6 2 5 2 3 2 2 2 2 2" xfId="61299" xr:uid="{5127FACA-FE54-4953-B63A-3EE0C177A00D}"/>
    <cellStyle name="20% - Énfasis6 2 5 2 3 2 2 2 3" xfId="45857" xr:uid="{C344815F-E44B-4F47-8FA8-91CD40B93869}"/>
    <cellStyle name="20% - Énfasis6 2 5 2 3 2 2 3" xfId="22694" xr:uid="{26798D38-CCC3-4E44-A44C-AE38BFA22512}"/>
    <cellStyle name="20% - Énfasis6 2 5 2 3 2 2 3 2" xfId="53578" xr:uid="{75CC0754-9F13-47CC-8C97-8A257C5CD19B}"/>
    <cellStyle name="20% - Énfasis6 2 5 2 3 2 2 4" xfId="38136" xr:uid="{57F1AE5F-D38C-4558-8784-9005E6337F27}"/>
    <cellStyle name="20% - Énfasis6 2 5 2 3 2 3" xfId="11113" xr:uid="{690DA5B5-2E4A-49EC-AD53-BD9C07887928}"/>
    <cellStyle name="20% - Énfasis6 2 5 2 3 2 3 2" xfId="26555" xr:uid="{9CC35480-EF2D-4AAB-BB46-D8645ABA85B5}"/>
    <cellStyle name="20% - Énfasis6 2 5 2 3 2 3 2 2" xfId="57439" xr:uid="{B6C1F6F6-19D1-48A0-BF95-D2F3459CA977}"/>
    <cellStyle name="20% - Énfasis6 2 5 2 3 2 3 3" xfId="41997" xr:uid="{3DAE6560-2A5C-4053-973E-82E0EFB725B0}"/>
    <cellStyle name="20% - Énfasis6 2 5 2 3 2 4" xfId="18834" xr:uid="{516982D2-77A5-4433-B785-FC0F11BD5414}"/>
    <cellStyle name="20% - Énfasis6 2 5 2 3 2 4 2" xfId="49718" xr:uid="{0CAE09EF-6F8E-4674-B3E5-BD3447A28419}"/>
    <cellStyle name="20% - Énfasis6 2 5 2 3 2 5" xfId="34276" xr:uid="{1076CD10-CE6C-4A61-8915-1FF69E17BB31}"/>
    <cellStyle name="20% - Énfasis6 2 5 2 3 3" xfId="5322" xr:uid="{A75DBE33-7B41-4B3D-B605-B0A26A961B5F}"/>
    <cellStyle name="20% - Énfasis6 2 5 2 3 3 2" xfId="13043" xr:uid="{5E17BB78-DD63-47CF-B35D-5B145F319858}"/>
    <cellStyle name="20% - Énfasis6 2 5 2 3 3 2 2" xfId="28485" xr:uid="{986E0A0A-4A54-4984-A9EA-5008A5F2E60C}"/>
    <cellStyle name="20% - Énfasis6 2 5 2 3 3 2 2 2" xfId="59369" xr:uid="{AA49ED65-F63D-4576-8879-CD77B3A094CD}"/>
    <cellStyle name="20% - Énfasis6 2 5 2 3 3 2 3" xfId="43927" xr:uid="{68E50080-CB88-4A94-BE63-775DB9C9288D}"/>
    <cellStyle name="20% - Énfasis6 2 5 2 3 3 3" xfId="20764" xr:uid="{14D0ECC5-7BD8-476D-8219-9BE4DDEA522B}"/>
    <cellStyle name="20% - Énfasis6 2 5 2 3 3 3 2" xfId="51648" xr:uid="{FD141DAC-EA38-4DB9-BFF1-82455B5F78B8}"/>
    <cellStyle name="20% - Énfasis6 2 5 2 3 3 4" xfId="36206" xr:uid="{EA4B28FC-698F-425F-9305-221F3BECE3E6}"/>
    <cellStyle name="20% - Énfasis6 2 5 2 3 4" xfId="9183" xr:uid="{75337187-DB0F-4FE5-9732-E3379C00D026}"/>
    <cellStyle name="20% - Énfasis6 2 5 2 3 4 2" xfId="24625" xr:uid="{5C5C9C6C-5A40-4AE9-B11A-C5C02826C0E4}"/>
    <cellStyle name="20% - Énfasis6 2 5 2 3 4 2 2" xfId="55509" xr:uid="{33E29F8E-4E15-4DDE-9C20-FFB10DC5A645}"/>
    <cellStyle name="20% - Énfasis6 2 5 2 3 4 3" xfId="40067" xr:uid="{36CC11F1-35F8-47CC-A744-583552C17915}"/>
    <cellStyle name="20% - Énfasis6 2 5 2 3 5" xfId="16904" xr:uid="{45EAD18C-A6A4-4E83-9549-46529B7172BD}"/>
    <cellStyle name="20% - Énfasis6 2 5 2 3 5 2" xfId="47788" xr:uid="{F4FCCE88-3D2A-4DFA-9228-57B24D512DD8}"/>
    <cellStyle name="20% - Énfasis6 2 5 2 3 6" xfId="32346" xr:uid="{1C0D449C-60C7-45B1-AE7F-D506AB4B7955}"/>
    <cellStyle name="20% - Énfasis6 2 5 2 4" xfId="2427" xr:uid="{D94A57C1-6A1E-43DB-AF63-94D231B8599B}"/>
    <cellStyle name="20% - Énfasis6 2 5 2 4 2" xfId="6287" xr:uid="{AA8D9FF8-3466-453D-803F-708ADF13C70E}"/>
    <cellStyle name="20% - Énfasis6 2 5 2 4 2 2" xfId="14008" xr:uid="{42EBCE2C-B48A-4364-935C-5F0313173F4E}"/>
    <cellStyle name="20% - Énfasis6 2 5 2 4 2 2 2" xfId="29450" xr:uid="{BF3BBA0B-B3C8-42FC-9124-AA03B6005238}"/>
    <cellStyle name="20% - Énfasis6 2 5 2 4 2 2 2 2" xfId="60334" xr:uid="{D7B28DB6-D912-451F-8288-11FA17BB34AF}"/>
    <cellStyle name="20% - Énfasis6 2 5 2 4 2 2 3" xfId="44892" xr:uid="{3F453AEC-A602-4A38-90B5-FAE45A2DBF31}"/>
    <cellStyle name="20% - Énfasis6 2 5 2 4 2 3" xfId="21729" xr:uid="{CECFA990-1995-443E-89DA-EA8F8D20E0D0}"/>
    <cellStyle name="20% - Énfasis6 2 5 2 4 2 3 2" xfId="52613" xr:uid="{94034122-B13A-4F17-95E6-2341C7E9765A}"/>
    <cellStyle name="20% - Énfasis6 2 5 2 4 2 4" xfId="37171" xr:uid="{875EEC64-9229-47C1-BF8E-E84A0FCC95BE}"/>
    <cellStyle name="20% - Énfasis6 2 5 2 4 3" xfId="10148" xr:uid="{164EC830-249D-40AB-A54B-2DB0F9D219B3}"/>
    <cellStyle name="20% - Énfasis6 2 5 2 4 3 2" xfId="25590" xr:uid="{FB22E97D-25BA-4494-8719-73B7099603C0}"/>
    <cellStyle name="20% - Énfasis6 2 5 2 4 3 2 2" xfId="56474" xr:uid="{9DBAD211-6717-47B2-993A-852DAF2AD2D7}"/>
    <cellStyle name="20% - Énfasis6 2 5 2 4 3 3" xfId="41032" xr:uid="{863D4C7D-54DF-4EA9-B245-D4D7318C42B2}"/>
    <cellStyle name="20% - Énfasis6 2 5 2 4 4" xfId="17869" xr:uid="{223D0CF4-9924-4495-B900-4C69186A9DC8}"/>
    <cellStyle name="20% - Énfasis6 2 5 2 4 4 2" xfId="48753" xr:uid="{2F5CA1B4-B3D8-4C22-96A8-A675819CFC70}"/>
    <cellStyle name="20% - Énfasis6 2 5 2 4 5" xfId="33311" xr:uid="{5BA218B9-4F38-4A3E-90C4-55290F266DEB}"/>
    <cellStyle name="20% - Énfasis6 2 5 2 5" xfId="4357" xr:uid="{E245694F-4D42-4745-B7FB-A42AA979AF83}"/>
    <cellStyle name="20% - Énfasis6 2 5 2 5 2" xfId="12078" xr:uid="{2644F07D-02CB-4470-9110-A03C1B7919F6}"/>
    <cellStyle name="20% - Énfasis6 2 5 2 5 2 2" xfId="27520" xr:uid="{5A066D19-E95C-4AD9-8097-0E0E3211828A}"/>
    <cellStyle name="20% - Énfasis6 2 5 2 5 2 2 2" xfId="58404" xr:uid="{FF315732-845F-4046-9EF1-C007E1CD39DD}"/>
    <cellStyle name="20% - Énfasis6 2 5 2 5 2 3" xfId="42962" xr:uid="{D5B34135-0CA9-44E0-97C1-BD8752605C35}"/>
    <cellStyle name="20% - Énfasis6 2 5 2 5 3" xfId="19799" xr:uid="{86940C3D-B44F-4C0E-B1BE-C63309198694}"/>
    <cellStyle name="20% - Énfasis6 2 5 2 5 3 2" xfId="50683" xr:uid="{86870427-88F9-4612-8A12-1837CFA76E4B}"/>
    <cellStyle name="20% - Énfasis6 2 5 2 5 4" xfId="35241" xr:uid="{DC6625B1-D43B-4996-8266-F1BB749E9E2B}"/>
    <cellStyle name="20% - Énfasis6 2 5 2 6" xfId="8218" xr:uid="{51F412D1-3F4E-43FA-8884-107E6A9B1F7A}"/>
    <cellStyle name="20% - Énfasis6 2 5 2 6 2" xfId="23660" xr:uid="{14F55936-0F6A-4098-BBFF-59A351155983}"/>
    <cellStyle name="20% - Énfasis6 2 5 2 6 2 2" xfId="54544" xr:uid="{E9ABFFF1-6615-4617-911C-9F86E0B44C1F}"/>
    <cellStyle name="20% - Énfasis6 2 5 2 6 3" xfId="39102" xr:uid="{2475E345-5F5E-48F5-87AD-77FF40902023}"/>
    <cellStyle name="20% - Énfasis6 2 5 2 7" xfId="15939" xr:uid="{31AB4B07-411F-40C2-8C5D-9C0ABA5CD065}"/>
    <cellStyle name="20% - Énfasis6 2 5 2 7 2" xfId="46823" xr:uid="{EB292524-5EFF-4001-AFBC-9DCF7FAB66A0}"/>
    <cellStyle name="20% - Énfasis6 2 5 2 8" xfId="31381" xr:uid="{C10EC51F-5FA9-4BE2-8BEA-8BC5D4D1A8B5}"/>
    <cellStyle name="20% - Énfasis6 2 5 3" xfId="739" xr:uid="{FF149A96-FBE7-4BAA-BA81-D88B5BD633C3}"/>
    <cellStyle name="20% - Énfasis6 2 5 3 2" xfId="1704" xr:uid="{B2A1CC2B-53D4-491B-9BA0-C5FF5C83E791}"/>
    <cellStyle name="20% - Énfasis6 2 5 3 2 2" xfId="3634" xr:uid="{D429D661-6C64-4E9D-A469-02893500B153}"/>
    <cellStyle name="20% - Énfasis6 2 5 3 2 2 2" xfId="7494" xr:uid="{CA97C684-C81F-4E48-92AB-F135A6148BB3}"/>
    <cellStyle name="20% - Énfasis6 2 5 3 2 2 2 2" xfId="15215" xr:uid="{5C8EBC90-16B0-47D9-B6D3-276ACB84900C}"/>
    <cellStyle name="20% - Énfasis6 2 5 3 2 2 2 2 2" xfId="30657" xr:uid="{8EEEA17D-644E-449A-A755-E40A73CDF77A}"/>
    <cellStyle name="20% - Énfasis6 2 5 3 2 2 2 2 2 2" xfId="61541" xr:uid="{6B188FB6-73DB-435E-AAF1-C699E67E843E}"/>
    <cellStyle name="20% - Énfasis6 2 5 3 2 2 2 2 3" xfId="46099" xr:uid="{8E722E96-C239-4FFF-AE69-9EB27C8BE0EF}"/>
    <cellStyle name="20% - Énfasis6 2 5 3 2 2 2 3" xfId="22936" xr:uid="{C5CA1064-F5E8-4F6F-816A-8D05A4C81E69}"/>
    <cellStyle name="20% - Énfasis6 2 5 3 2 2 2 3 2" xfId="53820" xr:uid="{2E491C5B-3D02-4045-8B95-2BA0F46AF516}"/>
    <cellStyle name="20% - Énfasis6 2 5 3 2 2 2 4" xfId="38378" xr:uid="{C722C6B2-A119-4B6E-A0A4-72665723FB78}"/>
    <cellStyle name="20% - Énfasis6 2 5 3 2 2 3" xfId="11355" xr:uid="{075599C8-A03F-413D-85E0-ECB43152AE47}"/>
    <cellStyle name="20% - Énfasis6 2 5 3 2 2 3 2" xfId="26797" xr:uid="{F91B5D77-D6BA-4DB3-B693-221EB30064B6}"/>
    <cellStyle name="20% - Énfasis6 2 5 3 2 2 3 2 2" xfId="57681" xr:uid="{2BEA1F17-1EEC-4481-8446-ACE9B0BCFC08}"/>
    <cellStyle name="20% - Énfasis6 2 5 3 2 2 3 3" xfId="42239" xr:uid="{91005A2E-0CBD-4AF6-B93D-70EF448F67B7}"/>
    <cellStyle name="20% - Énfasis6 2 5 3 2 2 4" xfId="19076" xr:uid="{84989FE1-E907-472F-91CA-F59239353E2A}"/>
    <cellStyle name="20% - Énfasis6 2 5 3 2 2 4 2" xfId="49960" xr:uid="{DE1AC242-F004-4647-8ED3-EAF48D697DB5}"/>
    <cellStyle name="20% - Énfasis6 2 5 3 2 2 5" xfId="34518" xr:uid="{02EA4C7B-A850-4785-A443-CB3B57516FB9}"/>
    <cellStyle name="20% - Énfasis6 2 5 3 2 3" xfId="5564" xr:uid="{CCED48E8-2704-46A2-8405-67A3DB3E3381}"/>
    <cellStyle name="20% - Énfasis6 2 5 3 2 3 2" xfId="13285" xr:uid="{E8539356-7334-488A-87FD-B800F103022F}"/>
    <cellStyle name="20% - Énfasis6 2 5 3 2 3 2 2" xfId="28727" xr:uid="{4E538BAB-1131-4DD2-B17B-7EFD3F47C107}"/>
    <cellStyle name="20% - Énfasis6 2 5 3 2 3 2 2 2" xfId="59611" xr:uid="{00A0B1C1-262F-4EA1-9686-7C5E8D52892B}"/>
    <cellStyle name="20% - Énfasis6 2 5 3 2 3 2 3" xfId="44169" xr:uid="{B789276F-1DF7-4BBE-9193-62D9A31F4EA9}"/>
    <cellStyle name="20% - Énfasis6 2 5 3 2 3 3" xfId="21006" xr:uid="{79AA4EC6-ADD4-4E98-ACF1-E024C7E11BA5}"/>
    <cellStyle name="20% - Énfasis6 2 5 3 2 3 3 2" xfId="51890" xr:uid="{7ADA4733-54B3-4080-97C5-163C690CF136}"/>
    <cellStyle name="20% - Énfasis6 2 5 3 2 3 4" xfId="36448" xr:uid="{F41069CD-FB59-47E5-815F-22592B4CEB3E}"/>
    <cellStyle name="20% - Énfasis6 2 5 3 2 4" xfId="9425" xr:uid="{68531103-C5CB-4FEE-8086-8B4E5FF1206C}"/>
    <cellStyle name="20% - Énfasis6 2 5 3 2 4 2" xfId="24867" xr:uid="{DC03695E-D29B-41DC-AF18-1B0AB5B357AF}"/>
    <cellStyle name="20% - Énfasis6 2 5 3 2 4 2 2" xfId="55751" xr:uid="{FB42EE5A-FE72-4058-B552-B5C9F7BA03B5}"/>
    <cellStyle name="20% - Énfasis6 2 5 3 2 4 3" xfId="40309" xr:uid="{CBDEEED2-DBF3-4629-9B7E-D4E6A34F63A0}"/>
    <cellStyle name="20% - Énfasis6 2 5 3 2 5" xfId="17146" xr:uid="{2AB93DCC-9308-4D64-A504-56DBBADF6269}"/>
    <cellStyle name="20% - Énfasis6 2 5 3 2 5 2" xfId="48030" xr:uid="{EFAD717B-C83A-40CD-B889-00E6D97A0C7F}"/>
    <cellStyle name="20% - Énfasis6 2 5 3 2 6" xfId="32588" xr:uid="{CA155635-7CCF-4CF0-9850-160F2E5D69A2}"/>
    <cellStyle name="20% - Énfasis6 2 5 3 3" xfId="2669" xr:uid="{31EA8183-F7D9-4D6B-8E9A-54A618F2AEE6}"/>
    <cellStyle name="20% - Énfasis6 2 5 3 3 2" xfId="6529" xr:uid="{9988E5E5-FDD1-4B64-A8D4-3EDB87B4E97F}"/>
    <cellStyle name="20% - Énfasis6 2 5 3 3 2 2" xfId="14250" xr:uid="{15136AFB-3F0E-4313-BF49-6845FAFC1B0F}"/>
    <cellStyle name="20% - Énfasis6 2 5 3 3 2 2 2" xfId="29692" xr:uid="{638A21D7-89BC-4E24-9F0B-87ADB04500C2}"/>
    <cellStyle name="20% - Énfasis6 2 5 3 3 2 2 2 2" xfId="60576" xr:uid="{B7053DBF-CDDB-49E4-91F6-74BDD90BFB0F}"/>
    <cellStyle name="20% - Énfasis6 2 5 3 3 2 2 3" xfId="45134" xr:uid="{F9403702-5EAF-4AFA-AC91-C0CCD8951321}"/>
    <cellStyle name="20% - Énfasis6 2 5 3 3 2 3" xfId="21971" xr:uid="{475C61BA-3D04-4726-BA84-F85FEAF52C26}"/>
    <cellStyle name="20% - Énfasis6 2 5 3 3 2 3 2" xfId="52855" xr:uid="{97BE77BF-2F5C-4296-AA73-528D46BA49EA}"/>
    <cellStyle name="20% - Énfasis6 2 5 3 3 2 4" xfId="37413" xr:uid="{7906F218-863C-4988-B9AF-C29E4D6209D4}"/>
    <cellStyle name="20% - Énfasis6 2 5 3 3 3" xfId="10390" xr:uid="{C33E73A9-DC21-4156-8AA7-70C0D5BA115D}"/>
    <cellStyle name="20% - Énfasis6 2 5 3 3 3 2" xfId="25832" xr:uid="{3AE76ED3-3A4D-4909-AFDA-A9E1D4D56FDD}"/>
    <cellStyle name="20% - Énfasis6 2 5 3 3 3 2 2" xfId="56716" xr:uid="{28C32C61-0375-488A-B395-D9B414F822BF}"/>
    <cellStyle name="20% - Énfasis6 2 5 3 3 3 3" xfId="41274" xr:uid="{1727BE8F-6473-4A85-997D-C94A321298E2}"/>
    <cellStyle name="20% - Énfasis6 2 5 3 3 4" xfId="18111" xr:uid="{36BD452B-385F-479A-99D5-E0863DFC343E}"/>
    <cellStyle name="20% - Énfasis6 2 5 3 3 4 2" xfId="48995" xr:uid="{F92A7BD4-5FF1-4830-8691-11E1A0CEB64D}"/>
    <cellStyle name="20% - Énfasis6 2 5 3 3 5" xfId="33553" xr:uid="{3745A64F-1AAC-4E60-BE8E-EA0B419D55E3}"/>
    <cellStyle name="20% - Énfasis6 2 5 3 4" xfId="4599" xr:uid="{CA55DD35-18C6-4A84-8A4E-E313671BDCDA}"/>
    <cellStyle name="20% - Énfasis6 2 5 3 4 2" xfId="12320" xr:uid="{026A93FB-224D-4CCF-817C-95ECBBE7326B}"/>
    <cellStyle name="20% - Énfasis6 2 5 3 4 2 2" xfId="27762" xr:uid="{07DA2713-C827-48C7-AFAF-01E33F7E7CCA}"/>
    <cellStyle name="20% - Énfasis6 2 5 3 4 2 2 2" xfId="58646" xr:uid="{BB755911-D5AA-46F4-9333-A9EBE92A0949}"/>
    <cellStyle name="20% - Énfasis6 2 5 3 4 2 3" xfId="43204" xr:uid="{9B4A8C95-9A73-4ABD-AE8F-FB50FCF7406A}"/>
    <cellStyle name="20% - Énfasis6 2 5 3 4 3" xfId="20041" xr:uid="{0D6D8283-F133-44F7-B4F6-A4BD6127E9E5}"/>
    <cellStyle name="20% - Énfasis6 2 5 3 4 3 2" xfId="50925" xr:uid="{55FA6728-A744-4755-889E-B946AACB66BB}"/>
    <cellStyle name="20% - Énfasis6 2 5 3 4 4" xfId="35483" xr:uid="{E1614EF8-7E3A-4436-8FD9-E5BF90CDDE7A}"/>
    <cellStyle name="20% - Énfasis6 2 5 3 5" xfId="8460" xr:uid="{1DE616E0-9427-4FCD-A8CA-E5F98DF949B1}"/>
    <cellStyle name="20% - Énfasis6 2 5 3 5 2" xfId="23902" xr:uid="{797B8ACC-5925-4077-989E-C411516BCE63}"/>
    <cellStyle name="20% - Énfasis6 2 5 3 5 2 2" xfId="54786" xr:uid="{8BC8F96F-92DB-48AF-8A5B-378CE62955A4}"/>
    <cellStyle name="20% - Énfasis6 2 5 3 5 3" xfId="39344" xr:uid="{A81C1F75-C377-4EF7-9A50-6E9867CB56CF}"/>
    <cellStyle name="20% - Énfasis6 2 5 3 6" xfId="16181" xr:uid="{E1C10664-4603-4AE6-BA02-18C4EEB824A4}"/>
    <cellStyle name="20% - Énfasis6 2 5 3 6 2" xfId="47065" xr:uid="{12E7A752-775C-4E5C-A681-512DDADC216F}"/>
    <cellStyle name="20% - Énfasis6 2 5 3 7" xfId="31623" xr:uid="{E3727240-1EBA-4E44-A542-7AC01393EDC3}"/>
    <cellStyle name="20% - Énfasis6 2 5 4" xfId="1221" xr:uid="{A4B97633-6AD4-4AE1-A980-78D80B4135F9}"/>
    <cellStyle name="20% - Énfasis6 2 5 4 2" xfId="3151" xr:uid="{DF07FF64-6FE7-4DD2-90D4-EBC7BD05A91C}"/>
    <cellStyle name="20% - Énfasis6 2 5 4 2 2" xfId="7011" xr:uid="{BC35ABDD-6220-4557-9E80-F4F56B6B40E7}"/>
    <cellStyle name="20% - Énfasis6 2 5 4 2 2 2" xfId="14732" xr:uid="{455DEBE4-E962-433B-B2C3-50CD7E575AA4}"/>
    <cellStyle name="20% - Énfasis6 2 5 4 2 2 2 2" xfId="30174" xr:uid="{07AD556E-010A-4CC6-9C5A-249908613157}"/>
    <cellStyle name="20% - Énfasis6 2 5 4 2 2 2 2 2" xfId="61058" xr:uid="{4B683575-E316-40A3-AA2C-5473CEFAB2FF}"/>
    <cellStyle name="20% - Énfasis6 2 5 4 2 2 2 3" xfId="45616" xr:uid="{ADC0CC6D-F431-4A84-8CBB-27700F564915}"/>
    <cellStyle name="20% - Énfasis6 2 5 4 2 2 3" xfId="22453" xr:uid="{38195AA3-7D7A-4796-ACE9-FA50FBDF085E}"/>
    <cellStyle name="20% - Énfasis6 2 5 4 2 2 3 2" xfId="53337" xr:uid="{DA5B828F-CCFD-4AE1-9CFA-2BA98508B873}"/>
    <cellStyle name="20% - Énfasis6 2 5 4 2 2 4" xfId="37895" xr:uid="{6520CD3E-99BB-4B18-8051-74911C74C2B6}"/>
    <cellStyle name="20% - Énfasis6 2 5 4 2 3" xfId="10872" xr:uid="{0FEEE055-39F6-4B90-AA48-A168E14A80E1}"/>
    <cellStyle name="20% - Énfasis6 2 5 4 2 3 2" xfId="26314" xr:uid="{2DCADB41-9F7F-4C1A-8ED9-B2CB4810D323}"/>
    <cellStyle name="20% - Énfasis6 2 5 4 2 3 2 2" xfId="57198" xr:uid="{BFF81D1C-F61B-4600-A9E8-0F2DA6AAED66}"/>
    <cellStyle name="20% - Énfasis6 2 5 4 2 3 3" xfId="41756" xr:uid="{532FF821-F951-4FF4-8F06-499E412F16E5}"/>
    <cellStyle name="20% - Énfasis6 2 5 4 2 4" xfId="18593" xr:uid="{FF3257DE-C964-4FE5-A5E4-208A0B2BE324}"/>
    <cellStyle name="20% - Énfasis6 2 5 4 2 4 2" xfId="49477" xr:uid="{6F7EBB72-D989-4250-AEDE-F48A0304BE73}"/>
    <cellStyle name="20% - Énfasis6 2 5 4 2 5" xfId="34035" xr:uid="{D598E1C1-63F6-443C-A57C-91D3333E71C5}"/>
    <cellStyle name="20% - Énfasis6 2 5 4 3" xfId="5081" xr:uid="{6DA590DA-6F34-41C9-BA71-F7E1D2F888EF}"/>
    <cellStyle name="20% - Énfasis6 2 5 4 3 2" xfId="12802" xr:uid="{84143460-BF05-41E7-BFF8-F299F6CE30E9}"/>
    <cellStyle name="20% - Énfasis6 2 5 4 3 2 2" xfId="28244" xr:uid="{7A503136-66FB-45E6-91DC-B0D40A4423F7}"/>
    <cellStyle name="20% - Énfasis6 2 5 4 3 2 2 2" xfId="59128" xr:uid="{35A64D94-C317-4CC1-8378-D24C2EC505A5}"/>
    <cellStyle name="20% - Énfasis6 2 5 4 3 2 3" xfId="43686" xr:uid="{504021DB-65E8-4FEF-B7E8-CA53B063EE63}"/>
    <cellStyle name="20% - Énfasis6 2 5 4 3 3" xfId="20523" xr:uid="{1713F905-D33B-47CB-B853-AB089199A0A6}"/>
    <cellStyle name="20% - Énfasis6 2 5 4 3 3 2" xfId="51407" xr:uid="{9C444F22-37C0-41F6-9071-D25730CECCE2}"/>
    <cellStyle name="20% - Énfasis6 2 5 4 3 4" xfId="35965" xr:uid="{82A69364-1221-4514-8B9B-F1021CDEFA00}"/>
    <cellStyle name="20% - Énfasis6 2 5 4 4" xfId="8942" xr:uid="{FFA5FB40-7B03-45FE-BA98-2509236E8D96}"/>
    <cellStyle name="20% - Énfasis6 2 5 4 4 2" xfId="24384" xr:uid="{A0E20C79-EC16-4120-9B30-E2EBF431CDA6}"/>
    <cellStyle name="20% - Énfasis6 2 5 4 4 2 2" xfId="55268" xr:uid="{A1321FE8-9109-4CEF-A438-B32489DE4A03}"/>
    <cellStyle name="20% - Énfasis6 2 5 4 4 3" xfId="39826" xr:uid="{321F618D-E3AC-429F-86D2-34500135ED1D}"/>
    <cellStyle name="20% - Énfasis6 2 5 4 5" xfId="16663" xr:uid="{4962E0FB-22B7-47F8-9C81-39631C4C5102}"/>
    <cellStyle name="20% - Énfasis6 2 5 4 5 2" xfId="47547" xr:uid="{D8BD52C4-0953-4EE7-B7D9-F22D5711C260}"/>
    <cellStyle name="20% - Énfasis6 2 5 4 6" xfId="32105" xr:uid="{1569A590-4091-4F8B-92B5-1B74EF8A30DF}"/>
    <cellStyle name="20% - Énfasis6 2 5 5" xfId="2186" xr:uid="{D138B2DA-53E8-49F8-A45D-A5835287BA9E}"/>
    <cellStyle name="20% - Énfasis6 2 5 5 2" xfId="6046" xr:uid="{484B8E3C-72F9-4689-8AF8-5987EDA29365}"/>
    <cellStyle name="20% - Énfasis6 2 5 5 2 2" xfId="13767" xr:uid="{DBAA5861-81F2-4FCA-B1B6-9B60D5491D91}"/>
    <cellStyle name="20% - Énfasis6 2 5 5 2 2 2" xfId="29209" xr:uid="{45CC8A05-051A-4200-9C23-98A2E9F0132E}"/>
    <cellStyle name="20% - Énfasis6 2 5 5 2 2 2 2" xfId="60093" xr:uid="{35E33ED5-AD4C-4B03-A1C0-B2FC760A34C1}"/>
    <cellStyle name="20% - Énfasis6 2 5 5 2 2 3" xfId="44651" xr:uid="{BF0084DD-4C9A-4514-9A8B-C094F093310F}"/>
    <cellStyle name="20% - Énfasis6 2 5 5 2 3" xfId="21488" xr:uid="{296555A8-E519-4FF0-80C2-43EF3EA0C38C}"/>
    <cellStyle name="20% - Énfasis6 2 5 5 2 3 2" xfId="52372" xr:uid="{7AEA010A-F3A7-46E2-818B-C574F78265A6}"/>
    <cellStyle name="20% - Énfasis6 2 5 5 2 4" xfId="36930" xr:uid="{D3BD7748-18DD-4BBA-90E6-39EAC254C126}"/>
    <cellStyle name="20% - Énfasis6 2 5 5 3" xfId="9907" xr:uid="{5B1B59B5-0550-45FA-BA0E-A0AA76C43725}"/>
    <cellStyle name="20% - Énfasis6 2 5 5 3 2" xfId="25349" xr:uid="{3E2D18DA-CDE0-4D6D-8350-29DE227F8103}"/>
    <cellStyle name="20% - Énfasis6 2 5 5 3 2 2" xfId="56233" xr:uid="{E7797DE9-FEC2-4465-9AC6-EB9928FA1E67}"/>
    <cellStyle name="20% - Énfasis6 2 5 5 3 3" xfId="40791" xr:uid="{76F87759-73EA-4F3D-BD51-1417D42C6384}"/>
    <cellStyle name="20% - Énfasis6 2 5 5 4" xfId="17628" xr:uid="{EC9A4697-4A90-4079-A0F8-3454B52D68EB}"/>
    <cellStyle name="20% - Énfasis6 2 5 5 4 2" xfId="48512" xr:uid="{F224758E-3A34-4901-B621-5F6B03CB26BA}"/>
    <cellStyle name="20% - Énfasis6 2 5 5 5" xfId="33070" xr:uid="{01BA27EB-574B-4AEA-B6BA-514048899288}"/>
    <cellStyle name="20% - Énfasis6 2 5 6" xfId="4116" xr:uid="{AC989AAE-0FE4-490E-B01F-10A163E0BEFE}"/>
    <cellStyle name="20% - Énfasis6 2 5 6 2" xfId="11837" xr:uid="{E4BBB5F8-8D2D-4E23-A898-3CD0C1C42FE5}"/>
    <cellStyle name="20% - Énfasis6 2 5 6 2 2" xfId="27279" xr:uid="{A3B812B5-A0F2-4647-A58D-8E46FA603063}"/>
    <cellStyle name="20% - Énfasis6 2 5 6 2 2 2" xfId="58163" xr:uid="{8A1927AB-5097-44A9-8C8A-BED7F8203967}"/>
    <cellStyle name="20% - Énfasis6 2 5 6 2 3" xfId="42721" xr:uid="{FC665201-6C04-4F87-A91B-631220319B68}"/>
    <cellStyle name="20% - Énfasis6 2 5 6 3" xfId="19558" xr:uid="{702DB2EE-E02B-4374-B54A-3374232194D7}"/>
    <cellStyle name="20% - Énfasis6 2 5 6 3 2" xfId="50442" xr:uid="{FE062B59-C3E1-4A36-97C3-242CDEA0A312}"/>
    <cellStyle name="20% - Énfasis6 2 5 6 4" xfId="35000" xr:uid="{FE39DE39-2E5B-404F-B49D-378ED6D50F3C}"/>
    <cellStyle name="20% - Énfasis6 2 5 7" xfId="7977" xr:uid="{263EC0EC-ACDB-4710-B52F-7DDFF861A6B6}"/>
    <cellStyle name="20% - Énfasis6 2 5 7 2" xfId="23419" xr:uid="{9C75C411-F2F1-428B-A968-1A3AC12D2B38}"/>
    <cellStyle name="20% - Énfasis6 2 5 7 2 2" xfId="54303" xr:uid="{B4712789-DF72-4E2F-8195-D9B5116D2E4D}"/>
    <cellStyle name="20% - Énfasis6 2 5 7 3" xfId="38861" xr:uid="{22CFF44D-3438-480D-9DB9-6D9087CF4F00}"/>
    <cellStyle name="20% - Énfasis6 2 5 8" xfId="15698" xr:uid="{3CEB3930-8CFA-4724-82ED-6804C6BF1C52}"/>
    <cellStyle name="20% - Énfasis6 2 5 8 2" xfId="46582" xr:uid="{FB9EC262-5B4B-4DFA-89F0-56B76B9CAF0C}"/>
    <cellStyle name="20% - Énfasis6 2 5 9" xfId="31140" xr:uid="{E860249E-604D-43A6-B089-7D8B1B9FE566}"/>
    <cellStyle name="20% - Énfasis6 2 6" xfId="401" xr:uid="{E2094564-D336-4B2B-8670-CEFE669011A9}"/>
    <cellStyle name="20% - Énfasis6 2 6 2" xfId="885" xr:uid="{8943FB4B-1369-4A9C-863A-09433F50B310}"/>
    <cellStyle name="20% - Énfasis6 2 6 2 2" xfId="1850" xr:uid="{46E51861-9CC1-41F0-982F-5DA139F832AA}"/>
    <cellStyle name="20% - Énfasis6 2 6 2 2 2" xfId="3780" xr:uid="{A47B3709-3C12-4AA1-87C7-E761640174C1}"/>
    <cellStyle name="20% - Énfasis6 2 6 2 2 2 2" xfId="7640" xr:uid="{BAC7DC51-AF50-4AE2-A401-1876FD575CF1}"/>
    <cellStyle name="20% - Énfasis6 2 6 2 2 2 2 2" xfId="15361" xr:uid="{DAB39CF7-D75B-4C0B-BA35-0FFF9593AE77}"/>
    <cellStyle name="20% - Énfasis6 2 6 2 2 2 2 2 2" xfId="30803" xr:uid="{A338F427-D950-43E2-B087-64D6781AC766}"/>
    <cellStyle name="20% - Énfasis6 2 6 2 2 2 2 2 2 2" xfId="61687" xr:uid="{7B767A36-7E26-4F3D-B3D9-D17075A05046}"/>
    <cellStyle name="20% - Énfasis6 2 6 2 2 2 2 2 3" xfId="46245" xr:uid="{509C358F-5760-4BEA-80D9-8834808F4B68}"/>
    <cellStyle name="20% - Énfasis6 2 6 2 2 2 2 3" xfId="23082" xr:uid="{184ACC05-A286-4733-9113-56CF9B7D1053}"/>
    <cellStyle name="20% - Énfasis6 2 6 2 2 2 2 3 2" xfId="53966" xr:uid="{6731A2B7-778C-4012-863A-50162CFAE3BE}"/>
    <cellStyle name="20% - Énfasis6 2 6 2 2 2 2 4" xfId="38524" xr:uid="{ABFF2CC4-66E4-49CF-94C4-7556777EDF16}"/>
    <cellStyle name="20% - Énfasis6 2 6 2 2 2 3" xfId="11501" xr:uid="{2CB77F8B-19A5-46AC-A8D2-B199998EC051}"/>
    <cellStyle name="20% - Énfasis6 2 6 2 2 2 3 2" xfId="26943" xr:uid="{26CE902C-8557-495E-9EAC-C6767BD81164}"/>
    <cellStyle name="20% - Énfasis6 2 6 2 2 2 3 2 2" xfId="57827" xr:uid="{DAA0E33F-3330-43F1-9BF2-B1042A4EC554}"/>
    <cellStyle name="20% - Énfasis6 2 6 2 2 2 3 3" xfId="42385" xr:uid="{1168D81A-C434-4FB1-B5CD-71594CDA5A3D}"/>
    <cellStyle name="20% - Énfasis6 2 6 2 2 2 4" xfId="19222" xr:uid="{31D5FC98-E1D6-47E0-B58D-A0C6DCB86D5E}"/>
    <cellStyle name="20% - Énfasis6 2 6 2 2 2 4 2" xfId="50106" xr:uid="{CAFB4266-E75A-4D08-A58F-BC50DD56EBC3}"/>
    <cellStyle name="20% - Énfasis6 2 6 2 2 2 5" xfId="34664" xr:uid="{38C1261D-4262-442C-8098-B6E056EA3216}"/>
    <cellStyle name="20% - Énfasis6 2 6 2 2 3" xfId="5710" xr:uid="{50C13D8C-F95A-4D36-9E73-4168899581A0}"/>
    <cellStyle name="20% - Énfasis6 2 6 2 2 3 2" xfId="13431" xr:uid="{608BBEF4-CCDF-4285-9705-23610CFE120A}"/>
    <cellStyle name="20% - Énfasis6 2 6 2 2 3 2 2" xfId="28873" xr:uid="{1BA45ED8-57D9-4D07-B6A5-098386795590}"/>
    <cellStyle name="20% - Énfasis6 2 6 2 2 3 2 2 2" xfId="59757" xr:uid="{0263A4C0-7465-45F7-B63A-8CA2B5566883}"/>
    <cellStyle name="20% - Énfasis6 2 6 2 2 3 2 3" xfId="44315" xr:uid="{26EFC637-0DDF-4B0B-BB4E-FB45F371883F}"/>
    <cellStyle name="20% - Énfasis6 2 6 2 2 3 3" xfId="21152" xr:uid="{A7771501-52B6-4E6B-B4CA-CF546A1FC56C}"/>
    <cellStyle name="20% - Énfasis6 2 6 2 2 3 3 2" xfId="52036" xr:uid="{3E675409-906A-4D13-9E63-A487F80A41FA}"/>
    <cellStyle name="20% - Énfasis6 2 6 2 2 3 4" xfId="36594" xr:uid="{C15B022F-8897-4724-9169-EEB6BF5E4CA4}"/>
    <cellStyle name="20% - Énfasis6 2 6 2 2 4" xfId="9571" xr:uid="{E2A98045-3E26-4469-BFB6-ECFCCF5F3BFC}"/>
    <cellStyle name="20% - Énfasis6 2 6 2 2 4 2" xfId="25013" xr:uid="{CDF1D3C6-ACDE-44F6-902B-23DA1CA1315B}"/>
    <cellStyle name="20% - Énfasis6 2 6 2 2 4 2 2" xfId="55897" xr:uid="{ACF491BF-3733-4656-B6EB-7199222B8F24}"/>
    <cellStyle name="20% - Énfasis6 2 6 2 2 4 3" xfId="40455" xr:uid="{11673719-F0D9-4934-87FB-5BE82793100A}"/>
    <cellStyle name="20% - Énfasis6 2 6 2 2 5" xfId="17292" xr:uid="{94EF68F0-F40F-4644-BB31-9C5B77A024F3}"/>
    <cellStyle name="20% - Énfasis6 2 6 2 2 5 2" xfId="48176" xr:uid="{6C7681B0-718D-48C1-9B2E-7CE5FDF41C56}"/>
    <cellStyle name="20% - Énfasis6 2 6 2 2 6" xfId="32734" xr:uid="{7C143230-0F9C-4F29-A33F-37FC2D795BB3}"/>
    <cellStyle name="20% - Énfasis6 2 6 2 3" xfId="2815" xr:uid="{027D8A36-9AFC-4D8D-BB53-85118BBA8312}"/>
    <cellStyle name="20% - Énfasis6 2 6 2 3 2" xfId="6675" xr:uid="{F5F195D0-3F22-4497-84E4-0229E2A9295C}"/>
    <cellStyle name="20% - Énfasis6 2 6 2 3 2 2" xfId="14396" xr:uid="{E547D23A-7C89-49AC-845D-0A69C69823F2}"/>
    <cellStyle name="20% - Énfasis6 2 6 2 3 2 2 2" xfId="29838" xr:uid="{0B90E0F0-E22E-417F-99B0-4AF03D49ED6E}"/>
    <cellStyle name="20% - Énfasis6 2 6 2 3 2 2 2 2" xfId="60722" xr:uid="{54A8EBDC-D203-49C2-90A0-EE0465474748}"/>
    <cellStyle name="20% - Énfasis6 2 6 2 3 2 2 3" xfId="45280" xr:uid="{656EFDC4-D41C-4251-A36D-7ED02E83B2A9}"/>
    <cellStyle name="20% - Énfasis6 2 6 2 3 2 3" xfId="22117" xr:uid="{F79FD81B-EDDF-4318-9E64-91908F691F01}"/>
    <cellStyle name="20% - Énfasis6 2 6 2 3 2 3 2" xfId="53001" xr:uid="{65E088FA-A6EE-4698-8907-3E75E088FEE4}"/>
    <cellStyle name="20% - Énfasis6 2 6 2 3 2 4" xfId="37559" xr:uid="{32724C29-FB0F-4F89-A416-38F9DBF5A2EA}"/>
    <cellStyle name="20% - Énfasis6 2 6 2 3 3" xfId="10536" xr:uid="{F1EFF3FA-9EDE-4701-9B99-57F3BE0C9202}"/>
    <cellStyle name="20% - Énfasis6 2 6 2 3 3 2" xfId="25978" xr:uid="{91C0518B-8919-4658-8429-8C834275E6E2}"/>
    <cellStyle name="20% - Énfasis6 2 6 2 3 3 2 2" xfId="56862" xr:uid="{2E49DA59-D69C-43CB-9C3C-F0DCC053B888}"/>
    <cellStyle name="20% - Énfasis6 2 6 2 3 3 3" xfId="41420" xr:uid="{0EC661D5-19CB-4B04-9C34-B48684E95953}"/>
    <cellStyle name="20% - Énfasis6 2 6 2 3 4" xfId="18257" xr:uid="{EEE333FD-6D10-48BB-A253-8988F1DC42A3}"/>
    <cellStyle name="20% - Énfasis6 2 6 2 3 4 2" xfId="49141" xr:uid="{ECC66067-3C38-4B89-AA39-349D2CF3E556}"/>
    <cellStyle name="20% - Énfasis6 2 6 2 3 5" xfId="33699" xr:uid="{6C5CD0DF-00B2-4829-8F06-BBEC123A0B45}"/>
    <cellStyle name="20% - Énfasis6 2 6 2 4" xfId="4745" xr:uid="{08623DC7-E06B-4F3E-9596-C542FBDBBA93}"/>
    <cellStyle name="20% - Énfasis6 2 6 2 4 2" xfId="12466" xr:uid="{93E9E687-ED23-4B10-8BE6-51D6189C360D}"/>
    <cellStyle name="20% - Énfasis6 2 6 2 4 2 2" xfId="27908" xr:uid="{50A30511-4E7E-4E31-B1C7-5124F88351C9}"/>
    <cellStyle name="20% - Énfasis6 2 6 2 4 2 2 2" xfId="58792" xr:uid="{60F5E2A4-CEFD-4BE8-9651-A50DEC94A9A9}"/>
    <cellStyle name="20% - Énfasis6 2 6 2 4 2 3" xfId="43350" xr:uid="{D5925236-DCF0-4B2C-9DEF-BFB8468818A5}"/>
    <cellStyle name="20% - Énfasis6 2 6 2 4 3" xfId="20187" xr:uid="{FE0C893E-B23D-4542-B001-90A2D44A8968}"/>
    <cellStyle name="20% - Énfasis6 2 6 2 4 3 2" xfId="51071" xr:uid="{684D7941-2161-449A-9C64-33E65EC9ACF5}"/>
    <cellStyle name="20% - Énfasis6 2 6 2 4 4" xfId="35629" xr:uid="{D15DC607-93C0-44EB-9C1B-CD7F45CAC844}"/>
    <cellStyle name="20% - Énfasis6 2 6 2 5" xfId="8606" xr:uid="{F9C692DC-8619-41C6-8559-E39B33862A6C}"/>
    <cellStyle name="20% - Énfasis6 2 6 2 5 2" xfId="24048" xr:uid="{4133EAF8-DE3A-4839-97D0-6B665D90D4E0}"/>
    <cellStyle name="20% - Énfasis6 2 6 2 5 2 2" xfId="54932" xr:uid="{BE7045BA-462C-49DB-8FCC-AEB97C5603A1}"/>
    <cellStyle name="20% - Énfasis6 2 6 2 5 3" xfId="39490" xr:uid="{E3D30F97-2FAF-405B-9C22-7386F18E6A73}"/>
    <cellStyle name="20% - Énfasis6 2 6 2 6" xfId="16327" xr:uid="{E8317556-C631-46E1-A89F-11006EB3B5BF}"/>
    <cellStyle name="20% - Énfasis6 2 6 2 6 2" xfId="47211" xr:uid="{A90178DE-4E4B-49E3-AD9A-90463C7982C5}"/>
    <cellStyle name="20% - Énfasis6 2 6 2 7" xfId="31769" xr:uid="{F47C3003-7B03-4CE8-B672-288B2559AF99}"/>
    <cellStyle name="20% - Énfasis6 2 6 3" xfId="1367" xr:uid="{E152AEB6-45CD-4360-A28E-BA6F566E43C2}"/>
    <cellStyle name="20% - Énfasis6 2 6 3 2" xfId="3297" xr:uid="{18148DEF-85C4-4F32-9A89-563206F8BE14}"/>
    <cellStyle name="20% - Énfasis6 2 6 3 2 2" xfId="7157" xr:uid="{861CE9DD-C2C6-417A-8049-B2A38CE63272}"/>
    <cellStyle name="20% - Énfasis6 2 6 3 2 2 2" xfId="14878" xr:uid="{C6DB73B4-074A-42DE-8C6B-4077A7AA8A02}"/>
    <cellStyle name="20% - Énfasis6 2 6 3 2 2 2 2" xfId="30320" xr:uid="{6C28786B-1C85-488C-9DB5-7B1E6A43F360}"/>
    <cellStyle name="20% - Énfasis6 2 6 3 2 2 2 2 2" xfId="61204" xr:uid="{2FA58EC2-367F-4E01-932E-809F93612CD3}"/>
    <cellStyle name="20% - Énfasis6 2 6 3 2 2 2 3" xfId="45762" xr:uid="{B0171331-A72B-4BF4-A260-45CE79705DA9}"/>
    <cellStyle name="20% - Énfasis6 2 6 3 2 2 3" xfId="22599" xr:uid="{65255C44-AB68-4009-8DC6-33BE3BBFD378}"/>
    <cellStyle name="20% - Énfasis6 2 6 3 2 2 3 2" xfId="53483" xr:uid="{9C40A3AE-27C1-48DA-B20F-F5FFA595E855}"/>
    <cellStyle name="20% - Énfasis6 2 6 3 2 2 4" xfId="38041" xr:uid="{804CAC44-66FC-43B1-B8CE-41C2F18C6285}"/>
    <cellStyle name="20% - Énfasis6 2 6 3 2 3" xfId="11018" xr:uid="{1C91C9EB-C2C0-4AB9-A082-CED5161863EB}"/>
    <cellStyle name="20% - Énfasis6 2 6 3 2 3 2" xfId="26460" xr:uid="{C1BDCC09-E0A1-4832-9073-718A9177952C}"/>
    <cellStyle name="20% - Énfasis6 2 6 3 2 3 2 2" xfId="57344" xr:uid="{160F4551-809A-4784-9FDF-DCA78C089250}"/>
    <cellStyle name="20% - Énfasis6 2 6 3 2 3 3" xfId="41902" xr:uid="{12A2FD9C-3654-4EF7-A86C-5561F5D8C1B1}"/>
    <cellStyle name="20% - Énfasis6 2 6 3 2 4" xfId="18739" xr:uid="{6E9932E3-21D0-481D-90B3-F9FCABB23F2F}"/>
    <cellStyle name="20% - Énfasis6 2 6 3 2 4 2" xfId="49623" xr:uid="{8AD7A122-BE8A-449C-8DFF-7B2DD6C77343}"/>
    <cellStyle name="20% - Énfasis6 2 6 3 2 5" xfId="34181" xr:uid="{B607E10C-8900-47CE-9734-1033D8C850AB}"/>
    <cellStyle name="20% - Énfasis6 2 6 3 3" xfId="5227" xr:uid="{6686CFDC-96D5-41D4-B1EC-47DDD8D1B77F}"/>
    <cellStyle name="20% - Énfasis6 2 6 3 3 2" xfId="12948" xr:uid="{A224106D-640F-4580-9826-4DFCF74EED37}"/>
    <cellStyle name="20% - Énfasis6 2 6 3 3 2 2" xfId="28390" xr:uid="{55CA22F4-D818-4B5B-BB92-382ED4BAB4D7}"/>
    <cellStyle name="20% - Énfasis6 2 6 3 3 2 2 2" xfId="59274" xr:uid="{1543C216-E9FF-4EAF-ACAD-4C70947FE209}"/>
    <cellStyle name="20% - Énfasis6 2 6 3 3 2 3" xfId="43832" xr:uid="{3BBF1E4A-A26E-476A-9DF2-434E17C191E5}"/>
    <cellStyle name="20% - Énfasis6 2 6 3 3 3" xfId="20669" xr:uid="{8E912BB7-8CA8-4B6F-BFB0-E2A1A5D03707}"/>
    <cellStyle name="20% - Énfasis6 2 6 3 3 3 2" xfId="51553" xr:uid="{E608B763-95C0-4D9E-9D27-1373BECE3C5A}"/>
    <cellStyle name="20% - Énfasis6 2 6 3 3 4" xfId="36111" xr:uid="{C165A737-53E5-4632-B8D2-844EAE522576}"/>
    <cellStyle name="20% - Énfasis6 2 6 3 4" xfId="9088" xr:uid="{82390CB1-218C-4CAF-BB6E-C4519D7EECFA}"/>
    <cellStyle name="20% - Énfasis6 2 6 3 4 2" xfId="24530" xr:uid="{FB6902B0-24F3-460F-9DD2-065DB35D172C}"/>
    <cellStyle name="20% - Énfasis6 2 6 3 4 2 2" xfId="55414" xr:uid="{EBE7384A-2BF0-4B7B-ACAC-636407398209}"/>
    <cellStyle name="20% - Énfasis6 2 6 3 4 3" xfId="39972" xr:uid="{E1CF916C-ACCF-4D96-9DD6-61493D101A03}"/>
    <cellStyle name="20% - Énfasis6 2 6 3 5" xfId="16809" xr:uid="{57CE753E-914A-43D7-9258-004E0771BFE9}"/>
    <cellStyle name="20% - Énfasis6 2 6 3 5 2" xfId="47693" xr:uid="{53FF826B-0895-43E9-9D1E-06D3BDE34274}"/>
    <cellStyle name="20% - Énfasis6 2 6 3 6" xfId="32251" xr:uid="{75369EA5-0A73-4819-9E34-B36BEE540D36}"/>
    <cellStyle name="20% - Énfasis6 2 6 4" xfId="2332" xr:uid="{E0888B02-F083-480A-B50C-0E93943EDFC8}"/>
    <cellStyle name="20% - Énfasis6 2 6 4 2" xfId="6192" xr:uid="{D105DB15-DA06-4E05-ACC9-38DC2F678C67}"/>
    <cellStyle name="20% - Énfasis6 2 6 4 2 2" xfId="13913" xr:uid="{73904C48-FFE3-41D0-B5C9-62745A699FAD}"/>
    <cellStyle name="20% - Énfasis6 2 6 4 2 2 2" xfId="29355" xr:uid="{7829C332-1519-459A-B1C2-DBF05CD320F0}"/>
    <cellStyle name="20% - Énfasis6 2 6 4 2 2 2 2" xfId="60239" xr:uid="{35233D17-E02D-48C0-BB52-BA7ADBC138E2}"/>
    <cellStyle name="20% - Énfasis6 2 6 4 2 2 3" xfId="44797" xr:uid="{126EC0C8-4F27-4FBF-89AC-564627D277DB}"/>
    <cellStyle name="20% - Énfasis6 2 6 4 2 3" xfId="21634" xr:uid="{20E20614-CDE5-49C7-A4A0-FCE85EB935A5}"/>
    <cellStyle name="20% - Énfasis6 2 6 4 2 3 2" xfId="52518" xr:uid="{10808A7C-C77D-4ED1-A111-726EC7A01426}"/>
    <cellStyle name="20% - Énfasis6 2 6 4 2 4" xfId="37076" xr:uid="{180F738C-4200-4EBE-855A-43736DF07599}"/>
    <cellStyle name="20% - Énfasis6 2 6 4 3" xfId="10053" xr:uid="{1919F9A3-DFB2-4411-9F5C-C2016B056122}"/>
    <cellStyle name="20% - Énfasis6 2 6 4 3 2" xfId="25495" xr:uid="{0B4F1F5A-14C1-4978-AA87-DF672272681B}"/>
    <cellStyle name="20% - Énfasis6 2 6 4 3 2 2" xfId="56379" xr:uid="{DB13C2D6-3F42-449F-AD35-374BD60B5C1E}"/>
    <cellStyle name="20% - Énfasis6 2 6 4 3 3" xfId="40937" xr:uid="{F0EDFA76-9306-450B-BDC1-5E8F38CA998E}"/>
    <cellStyle name="20% - Énfasis6 2 6 4 4" xfId="17774" xr:uid="{174FD122-06B6-48E0-8F35-34C5FC7660D5}"/>
    <cellStyle name="20% - Énfasis6 2 6 4 4 2" xfId="48658" xr:uid="{B46EE967-05D0-4F72-B779-4BE7292E6CF4}"/>
    <cellStyle name="20% - Énfasis6 2 6 4 5" xfId="33216" xr:uid="{A4490DDE-5294-470E-980C-C2B92C7DA088}"/>
    <cellStyle name="20% - Énfasis6 2 6 5" xfId="4262" xr:uid="{8544A3D3-2D82-4C69-BC58-525DA68B7B26}"/>
    <cellStyle name="20% - Énfasis6 2 6 5 2" xfId="11983" xr:uid="{32ABED96-0852-4B5D-A14E-44AEBE27927F}"/>
    <cellStyle name="20% - Énfasis6 2 6 5 2 2" xfId="27425" xr:uid="{45B9A99E-2CE0-4B36-A20A-0F9FF2AE89EA}"/>
    <cellStyle name="20% - Énfasis6 2 6 5 2 2 2" xfId="58309" xr:uid="{1C9B2B92-BB34-48C1-B45C-29032387E260}"/>
    <cellStyle name="20% - Énfasis6 2 6 5 2 3" xfId="42867" xr:uid="{66DDC863-5A11-432F-9ABA-E7FB8F312F56}"/>
    <cellStyle name="20% - Énfasis6 2 6 5 3" xfId="19704" xr:uid="{C22C06E7-3881-4C0F-90FC-B1DAAB5A39F9}"/>
    <cellStyle name="20% - Énfasis6 2 6 5 3 2" xfId="50588" xr:uid="{25759DB5-E2FC-4FA5-894F-074CAB8193DD}"/>
    <cellStyle name="20% - Énfasis6 2 6 5 4" xfId="35146" xr:uid="{30B3AD36-4B48-4445-A987-35E860054DE2}"/>
    <cellStyle name="20% - Énfasis6 2 6 6" xfId="8123" xr:uid="{32A17F91-6216-48DE-917F-8D87D0F31547}"/>
    <cellStyle name="20% - Énfasis6 2 6 6 2" xfId="23565" xr:uid="{33903C7C-3078-464C-A6E4-23048E371822}"/>
    <cellStyle name="20% - Énfasis6 2 6 6 2 2" xfId="54449" xr:uid="{FD41EFF1-A87C-45A0-B3BE-A7D8C3FF8B60}"/>
    <cellStyle name="20% - Énfasis6 2 6 6 3" xfId="39007" xr:uid="{6EFD3625-297E-45C8-88CC-17040257159E}"/>
    <cellStyle name="20% - Énfasis6 2 6 7" xfId="15844" xr:uid="{FE7DF9C2-3EC5-436C-BF46-CE79465D36E6}"/>
    <cellStyle name="20% - Énfasis6 2 6 7 2" xfId="46728" xr:uid="{DF91D63A-EBAA-46E4-802B-9B1F9EA65C09}"/>
    <cellStyle name="20% - Énfasis6 2 6 8" xfId="31286" xr:uid="{6F10963C-F97F-4FF6-B404-0710B8366A13}"/>
    <cellStyle name="20% - Énfasis6 2 7" xfId="644" xr:uid="{8FC1136B-9910-4D22-8E47-A870B898A187}"/>
    <cellStyle name="20% - Énfasis6 2 7 2" xfId="1609" xr:uid="{890382BE-A868-4365-A621-88B1300F09B3}"/>
    <cellStyle name="20% - Énfasis6 2 7 2 2" xfId="3539" xr:uid="{9EF63E10-AD5F-48BC-A97F-6AFDC42F55F3}"/>
    <cellStyle name="20% - Énfasis6 2 7 2 2 2" xfId="7399" xr:uid="{E6CA10E4-33AD-4E92-A6B5-63872CE25A75}"/>
    <cellStyle name="20% - Énfasis6 2 7 2 2 2 2" xfId="15120" xr:uid="{F6D72F5D-065A-4B8B-A8EC-CF09BD670C41}"/>
    <cellStyle name="20% - Énfasis6 2 7 2 2 2 2 2" xfId="30562" xr:uid="{6201B5CB-52CA-452D-AF39-1E58E38D8E2C}"/>
    <cellStyle name="20% - Énfasis6 2 7 2 2 2 2 2 2" xfId="61446" xr:uid="{5EC85599-81D4-42A5-A8E1-E5D65D293A0C}"/>
    <cellStyle name="20% - Énfasis6 2 7 2 2 2 2 3" xfId="46004" xr:uid="{4E3A302A-C72F-4F73-A9FF-EF35AED7C282}"/>
    <cellStyle name="20% - Énfasis6 2 7 2 2 2 3" xfId="22841" xr:uid="{715138F2-9030-45CB-A488-30FEAB19DF24}"/>
    <cellStyle name="20% - Énfasis6 2 7 2 2 2 3 2" xfId="53725" xr:uid="{D001D0C5-E5F8-4FAC-9A2B-F726A549EE9C}"/>
    <cellStyle name="20% - Énfasis6 2 7 2 2 2 4" xfId="38283" xr:uid="{CF0A768B-EE23-4278-802B-4A18E14B12FD}"/>
    <cellStyle name="20% - Énfasis6 2 7 2 2 3" xfId="11260" xr:uid="{5BBF45FE-F0D2-4920-B436-C739B87143BA}"/>
    <cellStyle name="20% - Énfasis6 2 7 2 2 3 2" xfId="26702" xr:uid="{B07BEACA-0C02-4790-AF23-F70085D7E70B}"/>
    <cellStyle name="20% - Énfasis6 2 7 2 2 3 2 2" xfId="57586" xr:uid="{C0744E3E-192B-48C1-9290-C7D7B66F89F2}"/>
    <cellStyle name="20% - Énfasis6 2 7 2 2 3 3" xfId="42144" xr:uid="{FA600DA7-BC53-4FD2-8662-81AF87E7E17A}"/>
    <cellStyle name="20% - Énfasis6 2 7 2 2 4" xfId="18981" xr:uid="{114CB1A8-0DA6-4BDE-9FE7-38B982ADC26D}"/>
    <cellStyle name="20% - Énfasis6 2 7 2 2 4 2" xfId="49865" xr:uid="{B6D05F59-9C39-43E6-852D-AA7D405F8502}"/>
    <cellStyle name="20% - Énfasis6 2 7 2 2 5" xfId="34423" xr:uid="{DEAC38D7-AC18-4AF0-940D-1118C1CEF4FA}"/>
    <cellStyle name="20% - Énfasis6 2 7 2 3" xfId="5469" xr:uid="{F25E131D-4AFA-4820-857F-5310BA491A92}"/>
    <cellStyle name="20% - Énfasis6 2 7 2 3 2" xfId="13190" xr:uid="{9E9643B6-70A0-40A8-8859-10153D2C74D8}"/>
    <cellStyle name="20% - Énfasis6 2 7 2 3 2 2" xfId="28632" xr:uid="{65A81A39-12FE-482D-B24C-E0210E0FC611}"/>
    <cellStyle name="20% - Énfasis6 2 7 2 3 2 2 2" xfId="59516" xr:uid="{ADF6A0BC-3ACC-434C-B30E-A6DEB5CADB9A}"/>
    <cellStyle name="20% - Énfasis6 2 7 2 3 2 3" xfId="44074" xr:uid="{CF64A0F4-A185-49FF-9BDF-8969269959CC}"/>
    <cellStyle name="20% - Énfasis6 2 7 2 3 3" xfId="20911" xr:uid="{C296CBB1-2728-40E5-832A-18E89EFDC72A}"/>
    <cellStyle name="20% - Énfasis6 2 7 2 3 3 2" xfId="51795" xr:uid="{03C7B124-ECBF-47FB-BCB0-876A8D6AA245}"/>
    <cellStyle name="20% - Énfasis6 2 7 2 3 4" xfId="36353" xr:uid="{4B40B1C6-CDF5-49CD-9784-DFD5EDFE4DA0}"/>
    <cellStyle name="20% - Énfasis6 2 7 2 4" xfId="9330" xr:uid="{30C2AE09-4011-4061-A682-D3859788F409}"/>
    <cellStyle name="20% - Énfasis6 2 7 2 4 2" xfId="24772" xr:uid="{67C96E7D-4C25-44E3-BD9F-50C6BBB1787E}"/>
    <cellStyle name="20% - Énfasis6 2 7 2 4 2 2" xfId="55656" xr:uid="{928CE8DD-1521-42C3-BAFD-9090DDB03BAF}"/>
    <cellStyle name="20% - Énfasis6 2 7 2 4 3" xfId="40214" xr:uid="{7D451659-FA7E-47E2-8AA7-190793F5C51B}"/>
    <cellStyle name="20% - Énfasis6 2 7 2 5" xfId="17051" xr:uid="{775ECF72-77AB-4919-83F7-0E3F9930E245}"/>
    <cellStyle name="20% - Énfasis6 2 7 2 5 2" xfId="47935" xr:uid="{F49ABC04-0501-46A2-BF94-A53D803C3FDB}"/>
    <cellStyle name="20% - Énfasis6 2 7 2 6" xfId="32493" xr:uid="{78AED7DE-066C-457B-BEB3-BA68B1D20C65}"/>
    <cellStyle name="20% - Énfasis6 2 7 3" xfId="2574" xr:uid="{535D0460-E0A0-4960-B398-A3717861CB8D}"/>
    <cellStyle name="20% - Énfasis6 2 7 3 2" xfId="6434" xr:uid="{21E752E0-81B6-40DA-92D9-3052051CC29F}"/>
    <cellStyle name="20% - Énfasis6 2 7 3 2 2" xfId="14155" xr:uid="{EABDF417-0255-42CB-9ADE-2E7B8EA3FA7D}"/>
    <cellStyle name="20% - Énfasis6 2 7 3 2 2 2" xfId="29597" xr:uid="{311E9F29-CC9B-4543-AAF0-0DCAB0CC906B}"/>
    <cellStyle name="20% - Énfasis6 2 7 3 2 2 2 2" xfId="60481" xr:uid="{7C060C4F-CEB9-49C5-9DC0-00DA399E2D0B}"/>
    <cellStyle name="20% - Énfasis6 2 7 3 2 2 3" xfId="45039" xr:uid="{6EAA22BD-D906-4E19-9CF5-653A232AB67F}"/>
    <cellStyle name="20% - Énfasis6 2 7 3 2 3" xfId="21876" xr:uid="{1C048380-98F8-4953-BCAD-08CED3CC6DC3}"/>
    <cellStyle name="20% - Énfasis6 2 7 3 2 3 2" xfId="52760" xr:uid="{6630862E-084E-44E7-8E16-20B9C0BF8A71}"/>
    <cellStyle name="20% - Énfasis6 2 7 3 2 4" xfId="37318" xr:uid="{93D4AC02-F725-4734-8F3F-90BB6576B63D}"/>
    <cellStyle name="20% - Énfasis6 2 7 3 3" xfId="10295" xr:uid="{20402E5D-AEB6-4132-869C-C01BD73C0964}"/>
    <cellStyle name="20% - Énfasis6 2 7 3 3 2" xfId="25737" xr:uid="{71B4273B-5D7D-4208-B23F-C25B5961E206}"/>
    <cellStyle name="20% - Énfasis6 2 7 3 3 2 2" xfId="56621" xr:uid="{52F7AC13-784A-4128-98E2-CDC4F75746C0}"/>
    <cellStyle name="20% - Énfasis6 2 7 3 3 3" xfId="41179" xr:uid="{9A8BBC49-86FD-4AA2-B553-39060C87FE7B}"/>
    <cellStyle name="20% - Énfasis6 2 7 3 4" xfId="18016" xr:uid="{12E9110F-E2BF-49FF-A8EC-5DE6636AAA50}"/>
    <cellStyle name="20% - Énfasis6 2 7 3 4 2" xfId="48900" xr:uid="{FD60B7C6-4E05-404F-8665-F37B198FE0EA}"/>
    <cellStyle name="20% - Énfasis6 2 7 3 5" xfId="33458" xr:uid="{37FEF60E-0772-4FA9-914F-E3932A5421C4}"/>
    <cellStyle name="20% - Énfasis6 2 7 4" xfId="4504" xr:uid="{E9589B3E-F286-4445-9AD8-8F1EEBD5929F}"/>
    <cellStyle name="20% - Énfasis6 2 7 4 2" xfId="12225" xr:uid="{B19033AF-B159-41D5-8265-C151963A9111}"/>
    <cellStyle name="20% - Énfasis6 2 7 4 2 2" xfId="27667" xr:uid="{D37858FD-4DA2-46D3-8677-859E3325FB26}"/>
    <cellStyle name="20% - Énfasis6 2 7 4 2 2 2" xfId="58551" xr:uid="{FB386514-4971-4772-ACA8-23D127105C8E}"/>
    <cellStyle name="20% - Énfasis6 2 7 4 2 3" xfId="43109" xr:uid="{16654423-37D6-4633-ABEA-6ABA6DEEB1EE}"/>
    <cellStyle name="20% - Énfasis6 2 7 4 3" xfId="19946" xr:uid="{CE3757D0-4F2D-409F-A65A-1EA4783C7E77}"/>
    <cellStyle name="20% - Énfasis6 2 7 4 3 2" xfId="50830" xr:uid="{0BC69AF9-E42A-4564-A895-7C4158D79107}"/>
    <cellStyle name="20% - Énfasis6 2 7 4 4" xfId="35388" xr:uid="{50A18934-BE24-41E3-B6BA-8F9BC0F18B98}"/>
    <cellStyle name="20% - Énfasis6 2 7 5" xfId="8365" xr:uid="{54890FB3-AE6D-4B2E-9080-4873FB4054BA}"/>
    <cellStyle name="20% - Énfasis6 2 7 5 2" xfId="23807" xr:uid="{43B87650-8F07-4E05-981C-9F9F0DAA6E13}"/>
    <cellStyle name="20% - Énfasis6 2 7 5 2 2" xfId="54691" xr:uid="{B837074F-0D9B-4B51-8801-06864ABA0C1D}"/>
    <cellStyle name="20% - Énfasis6 2 7 5 3" xfId="39249" xr:uid="{99347534-4F95-4565-9ED1-A470DFDE64D8}"/>
    <cellStyle name="20% - Énfasis6 2 7 6" xfId="16086" xr:uid="{74ED9DFB-CE6A-4460-A4E4-09D196F7B120}"/>
    <cellStyle name="20% - Énfasis6 2 7 6 2" xfId="46970" xr:uid="{4B4AC182-1A6D-40A0-9F49-C93811B46F55}"/>
    <cellStyle name="20% - Énfasis6 2 7 7" xfId="31528" xr:uid="{D0CAB706-14CF-497C-A521-455B9C653432}"/>
    <cellStyle name="20% - Énfasis6 2 8" xfId="1126" xr:uid="{488A4BD8-2AEF-4A54-8C79-3FF91168B504}"/>
    <cellStyle name="20% - Énfasis6 2 8 2" xfId="3056" xr:uid="{FC143395-7662-4558-80BC-A0DC54FCE0FD}"/>
    <cellStyle name="20% - Énfasis6 2 8 2 2" xfId="6916" xr:uid="{E88F84F2-DA5C-46AA-93FA-1DE49FDC0A52}"/>
    <cellStyle name="20% - Énfasis6 2 8 2 2 2" xfId="14637" xr:uid="{74DE96B3-6D00-40C7-A30E-6B02CF7FF5B1}"/>
    <cellStyle name="20% - Énfasis6 2 8 2 2 2 2" xfId="30079" xr:uid="{13278763-0A0C-4164-904C-DFB0B11B8B03}"/>
    <cellStyle name="20% - Énfasis6 2 8 2 2 2 2 2" xfId="60963" xr:uid="{E2552B70-B9E2-4314-9F5D-97254C6CC383}"/>
    <cellStyle name="20% - Énfasis6 2 8 2 2 2 3" xfId="45521" xr:uid="{98006A40-F1FA-40B2-A1C4-511BFC49BB8B}"/>
    <cellStyle name="20% - Énfasis6 2 8 2 2 3" xfId="22358" xr:uid="{9230A9A7-39B0-48FB-83C7-F53685D02BF4}"/>
    <cellStyle name="20% - Énfasis6 2 8 2 2 3 2" xfId="53242" xr:uid="{5E0EBE80-592B-434C-8924-979890734E01}"/>
    <cellStyle name="20% - Énfasis6 2 8 2 2 4" xfId="37800" xr:uid="{F4D68A14-71EF-429E-B463-5AE4DA21EAFB}"/>
    <cellStyle name="20% - Énfasis6 2 8 2 3" xfId="10777" xr:uid="{1A264858-8931-49D3-8C20-78369B8C6843}"/>
    <cellStyle name="20% - Énfasis6 2 8 2 3 2" xfId="26219" xr:uid="{15802CE0-3FB7-411B-B157-85222E541B6E}"/>
    <cellStyle name="20% - Énfasis6 2 8 2 3 2 2" xfId="57103" xr:uid="{8338B427-3D0F-42F3-A03E-D33B5C300183}"/>
    <cellStyle name="20% - Énfasis6 2 8 2 3 3" xfId="41661" xr:uid="{A894B425-2B9E-44D9-9C92-6F44F408DFFA}"/>
    <cellStyle name="20% - Énfasis6 2 8 2 4" xfId="18498" xr:uid="{EE03AE45-78E7-472D-A601-F0924B39DC25}"/>
    <cellStyle name="20% - Énfasis6 2 8 2 4 2" xfId="49382" xr:uid="{CD6079B8-D6B1-4F3A-8071-DB4BF06AE415}"/>
    <cellStyle name="20% - Énfasis6 2 8 2 5" xfId="33940" xr:uid="{C6306D75-9393-446A-AA00-DA70A82881FA}"/>
    <cellStyle name="20% - Énfasis6 2 8 3" xfId="4986" xr:uid="{3F4003AD-B793-4251-80F1-19D5B5B4DA84}"/>
    <cellStyle name="20% - Énfasis6 2 8 3 2" xfId="12707" xr:uid="{92EA8F73-28D4-443D-8E59-26792AB9ED49}"/>
    <cellStyle name="20% - Énfasis6 2 8 3 2 2" xfId="28149" xr:uid="{E700A968-4A5C-4F47-B8EA-7CA889DC5A02}"/>
    <cellStyle name="20% - Énfasis6 2 8 3 2 2 2" xfId="59033" xr:uid="{31800DC4-D8BA-4EFA-A85C-A521A2365AF4}"/>
    <cellStyle name="20% - Énfasis6 2 8 3 2 3" xfId="43591" xr:uid="{20C3A706-A492-4532-8802-45EE386C9B6E}"/>
    <cellStyle name="20% - Énfasis6 2 8 3 3" xfId="20428" xr:uid="{D7067732-0E89-4A84-9EED-870A841A49C2}"/>
    <cellStyle name="20% - Énfasis6 2 8 3 3 2" xfId="51312" xr:uid="{8081132F-2508-42D0-AF00-46294787BFAE}"/>
    <cellStyle name="20% - Énfasis6 2 8 3 4" xfId="35870" xr:uid="{450C1756-FF50-43A4-857C-A2CE9C961B6E}"/>
    <cellStyle name="20% - Énfasis6 2 8 4" xfId="8847" xr:uid="{0CE6F7F3-DCDC-442D-BC54-71F775236A3E}"/>
    <cellStyle name="20% - Énfasis6 2 8 4 2" xfId="24289" xr:uid="{DB3FB7D1-19D4-47C4-8B11-41F5C54CCF96}"/>
    <cellStyle name="20% - Énfasis6 2 8 4 2 2" xfId="55173" xr:uid="{9CAC39A6-2178-41E1-9357-754D5DAC69B2}"/>
    <cellStyle name="20% - Énfasis6 2 8 4 3" xfId="39731" xr:uid="{A260358F-E0FC-442A-8AC8-CC55006B6912}"/>
    <cellStyle name="20% - Énfasis6 2 8 5" xfId="16568" xr:uid="{6396E961-B979-4A01-ABD5-8D6F20FFC37B}"/>
    <cellStyle name="20% - Énfasis6 2 8 5 2" xfId="47452" xr:uid="{C254C5D6-C6C0-4CC1-88A6-8D745995337F}"/>
    <cellStyle name="20% - Énfasis6 2 8 6" xfId="32010" xr:uid="{968D1849-4B65-427C-A312-CC08187E390D}"/>
    <cellStyle name="20% - Énfasis6 2 9" xfId="2091" xr:uid="{D01C55AC-D6BF-4C0F-AFAC-AE4217049829}"/>
    <cellStyle name="20% - Énfasis6 2 9 2" xfId="5951" xr:uid="{701B2BD2-7901-4CE5-A921-B6AC0EFEA35B}"/>
    <cellStyle name="20% - Énfasis6 2 9 2 2" xfId="13672" xr:uid="{61F6F46C-0FB0-4A0B-B337-7E56466622A3}"/>
    <cellStyle name="20% - Énfasis6 2 9 2 2 2" xfId="29114" xr:uid="{AE10F2BB-EAFF-4E23-9905-37C781FCF844}"/>
    <cellStyle name="20% - Énfasis6 2 9 2 2 2 2" xfId="59998" xr:uid="{34D34294-EFDD-40AD-A583-6A698E023CD7}"/>
    <cellStyle name="20% - Énfasis6 2 9 2 2 3" xfId="44556" xr:uid="{985F5F4C-4BDF-4B4D-9F36-B93BF69ACAB1}"/>
    <cellStyle name="20% - Énfasis6 2 9 2 3" xfId="21393" xr:uid="{C0CE37A4-DCF2-4EB3-9EBC-3205FE34414B}"/>
    <cellStyle name="20% - Énfasis6 2 9 2 3 2" xfId="52277" xr:uid="{B43DF7EE-B0B4-40D5-A574-225AF06652D5}"/>
    <cellStyle name="20% - Énfasis6 2 9 2 4" xfId="36835" xr:uid="{C90BC3B2-1C53-4A28-ACAD-8D24A888EA17}"/>
    <cellStyle name="20% - Énfasis6 2 9 3" xfId="9812" xr:uid="{9A9D5A1F-8CF4-4F68-9162-CDD30CE8501F}"/>
    <cellStyle name="20% - Énfasis6 2 9 3 2" xfId="25254" xr:uid="{48193A5A-4AD6-4AC8-AB35-05A513AF5577}"/>
    <cellStyle name="20% - Énfasis6 2 9 3 2 2" xfId="56138" xr:uid="{CF3D5489-4120-472D-8A03-33252C0E3855}"/>
    <cellStyle name="20% - Énfasis6 2 9 3 3" xfId="40696" xr:uid="{1900F624-7E78-4248-A500-3D58EDEE30C7}"/>
    <cellStyle name="20% - Énfasis6 2 9 4" xfId="17533" xr:uid="{B7A9BE37-9394-4ECA-BF3B-B95AC6500490}"/>
    <cellStyle name="20% - Énfasis6 2 9 4 2" xfId="48417" xr:uid="{40B757FD-BE61-4E5A-A2F0-30C4FA393EF2}"/>
    <cellStyle name="20% - Énfasis6 2 9 5" xfId="32975" xr:uid="{F9EB0B7C-E140-4DF2-95F5-5D75731E2228}"/>
    <cellStyle name="20% - Énfasis6 3" xfId="61986" xr:uid="{DF9F6BFD-9BFE-403A-BE51-702C2940532D}"/>
    <cellStyle name="40% - Énfasis1" xfId="20" builtinId="31" customBuiltin="1"/>
    <cellStyle name="40% - Énfasis1 2" xfId="88" xr:uid="{C055C3DE-47EC-4C49-A2A3-9A0A4C2D792D}"/>
    <cellStyle name="40% - Énfasis1 2 10" xfId="4027" xr:uid="{C33FA8D5-6F90-4377-8CB6-4D7CB01B1D74}"/>
    <cellStyle name="40% - Énfasis1 2 10 2" xfId="11748" xr:uid="{BB42CF3B-CB90-436F-9CAE-B12F67FEF934}"/>
    <cellStyle name="40% - Énfasis1 2 10 2 2" xfId="27190" xr:uid="{EF68CD10-19B5-48E6-BE84-033486D63F47}"/>
    <cellStyle name="40% - Énfasis1 2 10 2 2 2" xfId="58074" xr:uid="{17FCA601-A788-4B96-99A3-113DEC2129FE}"/>
    <cellStyle name="40% - Énfasis1 2 10 2 3" xfId="42632" xr:uid="{57B9E5D8-EFE7-4913-9A0E-0BFFCF803C11}"/>
    <cellStyle name="40% - Énfasis1 2 10 3" xfId="19469" xr:uid="{C2AAF176-7561-4BD6-BC23-CA5639911C05}"/>
    <cellStyle name="40% - Énfasis1 2 10 3 2" xfId="50353" xr:uid="{770F366F-6862-4134-AC68-312884499F3F}"/>
    <cellStyle name="40% - Énfasis1 2 10 4" xfId="34911" xr:uid="{3119E47C-7C3A-4536-8630-FC81A838865B}"/>
    <cellStyle name="40% - Énfasis1 2 11" xfId="7888" xr:uid="{6F4EFCE5-F3F4-430B-A534-67BDD311D9BA}"/>
    <cellStyle name="40% - Énfasis1 2 11 2" xfId="23330" xr:uid="{789128ED-1E5A-44D9-84D2-285374DF592C}"/>
    <cellStyle name="40% - Énfasis1 2 11 2 2" xfId="54214" xr:uid="{43804A65-7EEE-446D-BFEF-75889D521D67}"/>
    <cellStyle name="40% - Énfasis1 2 11 3" xfId="38772" xr:uid="{D32D1E49-B8D6-4DB3-BCD8-3E88F3D57F85}"/>
    <cellStyle name="40% - Énfasis1 2 12" xfId="15609" xr:uid="{E4F03213-8EB6-45B4-B170-01543D565D3F}"/>
    <cellStyle name="40% - Énfasis1 2 12 2" xfId="46493" xr:uid="{E2E2AF3F-2109-40F5-89A4-DE8AB1C9B238}"/>
    <cellStyle name="40% - Énfasis1 2 13" xfId="31051" xr:uid="{47343686-BC64-4717-A35E-D40C25EC2049}"/>
    <cellStyle name="40% - Énfasis1 2 14" xfId="61908" xr:uid="{F65AC137-FD1E-43E7-9631-08A4B9C794EF}"/>
    <cellStyle name="40% - Énfasis1 2 2" xfId="89" xr:uid="{825B7D9F-F0C9-4DA1-8E80-8E6CBC5326E8}"/>
    <cellStyle name="40% - Énfasis1 2 2 10" xfId="7889" xr:uid="{D03FB536-8098-4FF2-B56D-8CC358627ADD}"/>
    <cellStyle name="40% - Énfasis1 2 2 10 2" xfId="23331" xr:uid="{113E0D16-DF81-4EBE-BCDC-4B72C931CA0F}"/>
    <cellStyle name="40% - Énfasis1 2 2 10 2 2" xfId="54215" xr:uid="{47A0E70B-1B34-4338-94D0-58783EC2E98D}"/>
    <cellStyle name="40% - Énfasis1 2 2 10 3" xfId="38773" xr:uid="{06E20532-8AE1-41EF-846B-09752358FBB0}"/>
    <cellStyle name="40% - Énfasis1 2 2 11" xfId="15610" xr:uid="{83E8706B-0E6B-419E-86B3-8E3B05E9651E}"/>
    <cellStyle name="40% - Énfasis1 2 2 11 2" xfId="46494" xr:uid="{7B5BB9E8-DA1B-4DB6-BE10-CBB07C3C92CD}"/>
    <cellStyle name="40% - Énfasis1 2 2 12" xfId="31052" xr:uid="{D6F0BE9E-1F84-4E41-B173-9E687EB61875}"/>
    <cellStyle name="40% - Énfasis1 2 2 2" xfId="90" xr:uid="{05BB9B98-D698-41E6-8B20-FF0F508E3B50}"/>
    <cellStyle name="40% - Énfasis1 2 2 2 10" xfId="31053" xr:uid="{7D1E63E5-6DD7-40E1-8F15-4FAA5C24A88A}"/>
    <cellStyle name="40% - Énfasis1 2 2 2 2" xfId="315" xr:uid="{E16B2096-9A71-4411-B02B-03D1CEC23C6A}"/>
    <cellStyle name="40% - Énfasis1 2 2 2 2 2" xfId="558" xr:uid="{7118F547-A14F-4122-917B-E2CE7F75FAEF}"/>
    <cellStyle name="40% - Énfasis1 2 2 2 2 2 2" xfId="1041" xr:uid="{452749DF-4BCB-46F7-A88E-F8024BD47D9C}"/>
    <cellStyle name="40% - Énfasis1 2 2 2 2 2 2 2" xfId="2006" xr:uid="{FD1A0B25-90EA-4067-AA91-AAA30E3981C0}"/>
    <cellStyle name="40% - Énfasis1 2 2 2 2 2 2 2 2" xfId="3936" xr:uid="{BDC0865A-0483-4133-8C7B-B8F3646945E7}"/>
    <cellStyle name="40% - Énfasis1 2 2 2 2 2 2 2 2 2" xfId="7796" xr:uid="{51595D9D-3896-4A0D-95F0-EF62AAFAD2B9}"/>
    <cellStyle name="40% - Énfasis1 2 2 2 2 2 2 2 2 2 2" xfId="15517" xr:uid="{4BACB9D0-79E8-4F7F-9017-FF3097653A73}"/>
    <cellStyle name="40% - Énfasis1 2 2 2 2 2 2 2 2 2 2 2" xfId="30959" xr:uid="{CE9F408B-F895-4BFB-9EFF-3B7718303DDF}"/>
    <cellStyle name="40% - Énfasis1 2 2 2 2 2 2 2 2 2 2 2 2" xfId="61843" xr:uid="{2FAE86A9-8A3C-4E4A-AB77-51FEA23869F7}"/>
    <cellStyle name="40% - Énfasis1 2 2 2 2 2 2 2 2 2 2 3" xfId="46401" xr:uid="{25DE8618-7983-4DB0-B5BC-756AD0313961}"/>
    <cellStyle name="40% - Énfasis1 2 2 2 2 2 2 2 2 2 3" xfId="23238" xr:uid="{CC9CE267-8BFC-4E7E-8471-628C5562A275}"/>
    <cellStyle name="40% - Énfasis1 2 2 2 2 2 2 2 2 2 3 2" xfId="54122" xr:uid="{E507D3E1-4F82-45CD-8845-A8AB25118BD5}"/>
    <cellStyle name="40% - Énfasis1 2 2 2 2 2 2 2 2 2 4" xfId="38680" xr:uid="{1C64FC8B-FF1A-4D27-84DE-59D686E08F51}"/>
    <cellStyle name="40% - Énfasis1 2 2 2 2 2 2 2 2 3" xfId="11657" xr:uid="{07405FB9-53A0-4703-BA60-82A1D9E5DB26}"/>
    <cellStyle name="40% - Énfasis1 2 2 2 2 2 2 2 2 3 2" xfId="27099" xr:uid="{7BF73A07-C6F9-450F-8AB2-8A1E4252F4DC}"/>
    <cellStyle name="40% - Énfasis1 2 2 2 2 2 2 2 2 3 2 2" xfId="57983" xr:uid="{222C7AA9-A1D1-4F41-8B4D-BDEE13A11086}"/>
    <cellStyle name="40% - Énfasis1 2 2 2 2 2 2 2 2 3 3" xfId="42541" xr:uid="{AAB785CF-300C-4A6F-AC2E-94C5F86A79CF}"/>
    <cellStyle name="40% - Énfasis1 2 2 2 2 2 2 2 2 4" xfId="19378" xr:uid="{4C2E38C8-DA50-4CEC-809C-DBA3D998F91F}"/>
    <cellStyle name="40% - Énfasis1 2 2 2 2 2 2 2 2 4 2" xfId="50262" xr:uid="{35CA126E-D576-464D-AD3A-AC3A2B5AD8BC}"/>
    <cellStyle name="40% - Énfasis1 2 2 2 2 2 2 2 2 5" xfId="34820" xr:uid="{F0A8F461-F51F-498A-AC3A-EE2B16374B59}"/>
    <cellStyle name="40% - Énfasis1 2 2 2 2 2 2 2 3" xfId="5866" xr:uid="{5E0A2022-7EC4-47ED-A053-FCF917534FCD}"/>
    <cellStyle name="40% - Énfasis1 2 2 2 2 2 2 2 3 2" xfId="13587" xr:uid="{DA290C3B-BBE6-450F-A872-AFE37ED54920}"/>
    <cellStyle name="40% - Énfasis1 2 2 2 2 2 2 2 3 2 2" xfId="29029" xr:uid="{249810DB-E99F-4E16-9BF7-26ABAE7C0C6C}"/>
    <cellStyle name="40% - Énfasis1 2 2 2 2 2 2 2 3 2 2 2" xfId="59913" xr:uid="{1A89F2BC-0289-43BC-867B-E71958B92C48}"/>
    <cellStyle name="40% - Énfasis1 2 2 2 2 2 2 2 3 2 3" xfId="44471" xr:uid="{C2F2440B-96FD-4FBA-AB85-35D4E78D7941}"/>
    <cellStyle name="40% - Énfasis1 2 2 2 2 2 2 2 3 3" xfId="21308" xr:uid="{F290D1B7-CE88-4078-A8FC-0628E99ED93F}"/>
    <cellStyle name="40% - Énfasis1 2 2 2 2 2 2 2 3 3 2" xfId="52192" xr:uid="{47079956-973E-4379-A9B0-E9A98A8E2BB9}"/>
    <cellStyle name="40% - Énfasis1 2 2 2 2 2 2 2 3 4" xfId="36750" xr:uid="{AF664178-4110-44A3-AAB1-EB5C9E11C254}"/>
    <cellStyle name="40% - Énfasis1 2 2 2 2 2 2 2 4" xfId="9727" xr:uid="{431EA201-D7EB-4423-AF91-5CEAC8802A1F}"/>
    <cellStyle name="40% - Énfasis1 2 2 2 2 2 2 2 4 2" xfId="25169" xr:uid="{E41041E6-2AD1-4543-8938-C71A012AF68C}"/>
    <cellStyle name="40% - Énfasis1 2 2 2 2 2 2 2 4 2 2" xfId="56053" xr:uid="{ADA3DD9A-2E77-4E73-94F7-FE7AFF8F905A}"/>
    <cellStyle name="40% - Énfasis1 2 2 2 2 2 2 2 4 3" xfId="40611" xr:uid="{A737D01A-9436-4649-8487-616969968DA4}"/>
    <cellStyle name="40% - Énfasis1 2 2 2 2 2 2 2 5" xfId="17448" xr:uid="{82379712-FDE9-42D2-B721-228D507C0FC7}"/>
    <cellStyle name="40% - Énfasis1 2 2 2 2 2 2 2 5 2" xfId="48332" xr:uid="{EF3445C7-FF68-4F02-991E-49083244ACAC}"/>
    <cellStyle name="40% - Énfasis1 2 2 2 2 2 2 2 6" xfId="32890" xr:uid="{B74DE404-623A-4F37-A803-1212A9A658B3}"/>
    <cellStyle name="40% - Énfasis1 2 2 2 2 2 2 3" xfId="2971" xr:uid="{4F1AE9B6-8764-4D6B-A7D2-1043D067FEA4}"/>
    <cellStyle name="40% - Énfasis1 2 2 2 2 2 2 3 2" xfId="6831" xr:uid="{26A340BF-F60B-4416-9F1D-DB76EF5676BE}"/>
    <cellStyle name="40% - Énfasis1 2 2 2 2 2 2 3 2 2" xfId="14552" xr:uid="{EF678D02-7B23-4A0D-9B75-74068C7A31D6}"/>
    <cellStyle name="40% - Énfasis1 2 2 2 2 2 2 3 2 2 2" xfId="29994" xr:uid="{0F8DC18D-F66A-48DE-8BE9-C337FD2D7810}"/>
    <cellStyle name="40% - Énfasis1 2 2 2 2 2 2 3 2 2 2 2" xfId="60878" xr:uid="{CD2B4028-5786-4D3B-BCD9-5425124687C3}"/>
    <cellStyle name="40% - Énfasis1 2 2 2 2 2 2 3 2 2 3" xfId="45436" xr:uid="{8903BE00-17B4-44DF-84E0-A0BAB321D5CE}"/>
    <cellStyle name="40% - Énfasis1 2 2 2 2 2 2 3 2 3" xfId="22273" xr:uid="{C0333656-D4AB-4A69-AB6C-7B8E6A2CC7CB}"/>
    <cellStyle name="40% - Énfasis1 2 2 2 2 2 2 3 2 3 2" xfId="53157" xr:uid="{5E48A9CB-CCBA-4DD7-8892-BD6FDBD1586C}"/>
    <cellStyle name="40% - Énfasis1 2 2 2 2 2 2 3 2 4" xfId="37715" xr:uid="{EEE71B22-E718-4F31-BFD9-A6CE7C140AC9}"/>
    <cellStyle name="40% - Énfasis1 2 2 2 2 2 2 3 3" xfId="10692" xr:uid="{29D9F7C8-B265-40DD-AFA8-C88F175079F0}"/>
    <cellStyle name="40% - Énfasis1 2 2 2 2 2 2 3 3 2" xfId="26134" xr:uid="{B20E230E-824E-4517-88AD-1F958F332046}"/>
    <cellStyle name="40% - Énfasis1 2 2 2 2 2 2 3 3 2 2" xfId="57018" xr:uid="{00AFD445-A7EF-493C-BC45-71559DB1759E}"/>
    <cellStyle name="40% - Énfasis1 2 2 2 2 2 2 3 3 3" xfId="41576" xr:uid="{F819B047-80EA-4353-A4A1-8F83CE051FF0}"/>
    <cellStyle name="40% - Énfasis1 2 2 2 2 2 2 3 4" xfId="18413" xr:uid="{C68D9BAC-301C-45D2-9FB2-3CCC1F830BCD}"/>
    <cellStyle name="40% - Énfasis1 2 2 2 2 2 2 3 4 2" xfId="49297" xr:uid="{22E652D8-E7B4-4D62-AB20-318E9A139431}"/>
    <cellStyle name="40% - Énfasis1 2 2 2 2 2 2 3 5" xfId="33855" xr:uid="{08A2808A-BE04-4E26-9C63-DD0BE2F2502A}"/>
    <cellStyle name="40% - Énfasis1 2 2 2 2 2 2 4" xfId="4901" xr:uid="{E8B49193-E891-443C-8598-994E26195DBC}"/>
    <cellStyle name="40% - Énfasis1 2 2 2 2 2 2 4 2" xfId="12622" xr:uid="{49D9174A-E77F-477D-935A-47D4DC0DAF9F}"/>
    <cellStyle name="40% - Énfasis1 2 2 2 2 2 2 4 2 2" xfId="28064" xr:uid="{7D72AC49-F5AB-458D-8360-C8176F37B75A}"/>
    <cellStyle name="40% - Énfasis1 2 2 2 2 2 2 4 2 2 2" xfId="58948" xr:uid="{61E6B6F3-8CF5-450C-A64E-A5496CB6C6BB}"/>
    <cellStyle name="40% - Énfasis1 2 2 2 2 2 2 4 2 3" xfId="43506" xr:uid="{B3901CD1-0136-4152-8D04-A555FF9688B7}"/>
    <cellStyle name="40% - Énfasis1 2 2 2 2 2 2 4 3" xfId="20343" xr:uid="{1B3D4298-88C5-4CB7-B229-3F0D81B8B711}"/>
    <cellStyle name="40% - Énfasis1 2 2 2 2 2 2 4 3 2" xfId="51227" xr:uid="{AB0C53D6-F48A-48BF-A240-6F6BC4374381}"/>
    <cellStyle name="40% - Énfasis1 2 2 2 2 2 2 4 4" xfId="35785" xr:uid="{C51D720D-5AE9-4EA3-859A-C27224B57506}"/>
    <cellStyle name="40% - Énfasis1 2 2 2 2 2 2 5" xfId="8762" xr:uid="{885EE54B-0072-48BA-8CE0-4A2955B55769}"/>
    <cellStyle name="40% - Énfasis1 2 2 2 2 2 2 5 2" xfId="24204" xr:uid="{E9793651-F2EE-4BEE-9F9E-01174BC73E3F}"/>
    <cellStyle name="40% - Énfasis1 2 2 2 2 2 2 5 2 2" xfId="55088" xr:uid="{7155CE10-2924-4E91-A831-AFD5D350D798}"/>
    <cellStyle name="40% - Énfasis1 2 2 2 2 2 2 5 3" xfId="39646" xr:uid="{EDB02B83-11B3-4FB5-B62B-A37743ABAE07}"/>
    <cellStyle name="40% - Énfasis1 2 2 2 2 2 2 6" xfId="16483" xr:uid="{4B8E9C46-3135-4C68-ADA9-3D9FA6919F5F}"/>
    <cellStyle name="40% - Énfasis1 2 2 2 2 2 2 6 2" xfId="47367" xr:uid="{D79F6068-AD3D-4292-9203-ED14D8AEB536}"/>
    <cellStyle name="40% - Énfasis1 2 2 2 2 2 2 7" xfId="31925" xr:uid="{07B68B08-3711-4DEF-B11B-4B9DA8C578C1}"/>
    <cellStyle name="40% - Énfasis1 2 2 2 2 2 3" xfId="1523" xr:uid="{B35253DC-E428-4416-BA45-37472AD6CA00}"/>
    <cellStyle name="40% - Énfasis1 2 2 2 2 2 3 2" xfId="3453" xr:uid="{5A8C8CF1-3225-4E21-A773-877A9ABA6B13}"/>
    <cellStyle name="40% - Énfasis1 2 2 2 2 2 3 2 2" xfId="7313" xr:uid="{81B18260-2A80-4C73-802E-7BDDDC6DB342}"/>
    <cellStyle name="40% - Énfasis1 2 2 2 2 2 3 2 2 2" xfId="15034" xr:uid="{D466AC57-F231-4E6D-9178-E33B01020B81}"/>
    <cellStyle name="40% - Énfasis1 2 2 2 2 2 3 2 2 2 2" xfId="30476" xr:uid="{037FAF41-7737-4F02-81B1-ADD2B37ECA73}"/>
    <cellStyle name="40% - Énfasis1 2 2 2 2 2 3 2 2 2 2 2" xfId="61360" xr:uid="{4CC53E90-9884-45C6-BDE2-9E3174DCE1FC}"/>
    <cellStyle name="40% - Énfasis1 2 2 2 2 2 3 2 2 2 3" xfId="45918" xr:uid="{4A39CC58-E764-403D-BF16-86EEF20490F5}"/>
    <cellStyle name="40% - Énfasis1 2 2 2 2 2 3 2 2 3" xfId="22755" xr:uid="{86021643-7DC0-4560-BEE2-539BE512B70A}"/>
    <cellStyle name="40% - Énfasis1 2 2 2 2 2 3 2 2 3 2" xfId="53639" xr:uid="{5B704089-7625-4161-A9DF-8A3F0F0E5450}"/>
    <cellStyle name="40% - Énfasis1 2 2 2 2 2 3 2 2 4" xfId="38197" xr:uid="{8CA51E2E-981F-4D12-83CE-BD8DD774E0B1}"/>
    <cellStyle name="40% - Énfasis1 2 2 2 2 2 3 2 3" xfId="11174" xr:uid="{BBA520DF-0A51-4064-9870-F7521E50A66B}"/>
    <cellStyle name="40% - Énfasis1 2 2 2 2 2 3 2 3 2" xfId="26616" xr:uid="{BDCC50ED-027B-4D7B-BC50-5406266BFF95}"/>
    <cellStyle name="40% - Énfasis1 2 2 2 2 2 3 2 3 2 2" xfId="57500" xr:uid="{E512DFBB-2577-49B2-9A1A-5F2CE16561D6}"/>
    <cellStyle name="40% - Énfasis1 2 2 2 2 2 3 2 3 3" xfId="42058" xr:uid="{C4561C89-107B-45DB-81A3-EE7B0F99E279}"/>
    <cellStyle name="40% - Énfasis1 2 2 2 2 2 3 2 4" xfId="18895" xr:uid="{A506D5D9-56EC-49FF-930B-20CA68E36B20}"/>
    <cellStyle name="40% - Énfasis1 2 2 2 2 2 3 2 4 2" xfId="49779" xr:uid="{89FE6FEC-1EC5-406D-836F-7DE585948198}"/>
    <cellStyle name="40% - Énfasis1 2 2 2 2 2 3 2 5" xfId="34337" xr:uid="{441C2F67-2DD4-46A1-A178-C62A52983D1F}"/>
    <cellStyle name="40% - Énfasis1 2 2 2 2 2 3 3" xfId="5383" xr:uid="{FA051AA0-F01D-46E9-B167-67B736AABBE2}"/>
    <cellStyle name="40% - Énfasis1 2 2 2 2 2 3 3 2" xfId="13104" xr:uid="{65B17194-BC1E-42EB-8562-25E931A5B1BE}"/>
    <cellStyle name="40% - Énfasis1 2 2 2 2 2 3 3 2 2" xfId="28546" xr:uid="{B2AE157D-F16D-44B6-AD53-401D258504E8}"/>
    <cellStyle name="40% - Énfasis1 2 2 2 2 2 3 3 2 2 2" xfId="59430" xr:uid="{EAAFC23C-5AD0-4719-81F3-BD94A774DD0B}"/>
    <cellStyle name="40% - Énfasis1 2 2 2 2 2 3 3 2 3" xfId="43988" xr:uid="{126F579C-8CA6-4FC4-8873-9482C25D7F52}"/>
    <cellStyle name="40% - Énfasis1 2 2 2 2 2 3 3 3" xfId="20825" xr:uid="{7893B0D5-AB6A-47FD-B02F-8B52ECCC7565}"/>
    <cellStyle name="40% - Énfasis1 2 2 2 2 2 3 3 3 2" xfId="51709" xr:uid="{4C6794B0-0E12-48F6-A173-69E30896E6FB}"/>
    <cellStyle name="40% - Énfasis1 2 2 2 2 2 3 3 4" xfId="36267" xr:uid="{F41A5D9B-041C-4931-AD37-125904AF0D5F}"/>
    <cellStyle name="40% - Énfasis1 2 2 2 2 2 3 4" xfId="9244" xr:uid="{0730E753-1EA5-470C-84DC-A086A4AC6D20}"/>
    <cellStyle name="40% - Énfasis1 2 2 2 2 2 3 4 2" xfId="24686" xr:uid="{84FB1B14-041E-45D1-AF19-EBFBAF78649E}"/>
    <cellStyle name="40% - Énfasis1 2 2 2 2 2 3 4 2 2" xfId="55570" xr:uid="{22150E1C-D6A7-4D41-951F-991E72DDF296}"/>
    <cellStyle name="40% - Énfasis1 2 2 2 2 2 3 4 3" xfId="40128" xr:uid="{BDCA71A8-79CA-4C67-81C8-99B01D1C1B85}"/>
    <cellStyle name="40% - Énfasis1 2 2 2 2 2 3 5" xfId="16965" xr:uid="{EF465B17-C3BA-4A53-AC8B-C6AD7F60855F}"/>
    <cellStyle name="40% - Énfasis1 2 2 2 2 2 3 5 2" xfId="47849" xr:uid="{B4A80E76-2C56-44A3-B259-C9D51CAA2B40}"/>
    <cellStyle name="40% - Énfasis1 2 2 2 2 2 3 6" xfId="32407" xr:uid="{05F067AF-C332-43FA-9356-15499016FB97}"/>
    <cellStyle name="40% - Énfasis1 2 2 2 2 2 4" xfId="2488" xr:uid="{3F8F2FB4-A995-43EE-8FB1-C89B7E7D4A1F}"/>
    <cellStyle name="40% - Énfasis1 2 2 2 2 2 4 2" xfId="6348" xr:uid="{58A6EA10-1062-4D52-8613-9724D4FE54FD}"/>
    <cellStyle name="40% - Énfasis1 2 2 2 2 2 4 2 2" xfId="14069" xr:uid="{4FADDC96-B04F-4143-B1CD-13E43A40E7AD}"/>
    <cellStyle name="40% - Énfasis1 2 2 2 2 2 4 2 2 2" xfId="29511" xr:uid="{FB0474AF-5300-4064-863C-CD130573C6FD}"/>
    <cellStyle name="40% - Énfasis1 2 2 2 2 2 4 2 2 2 2" xfId="60395" xr:uid="{285F1658-0063-4688-835D-B0659BB04B3E}"/>
    <cellStyle name="40% - Énfasis1 2 2 2 2 2 4 2 2 3" xfId="44953" xr:uid="{02AFE6DC-CD97-4AA7-990F-01E6D5B72C00}"/>
    <cellStyle name="40% - Énfasis1 2 2 2 2 2 4 2 3" xfId="21790" xr:uid="{1ADB7FD7-6F5E-47D3-8E3D-A513C20A20B4}"/>
    <cellStyle name="40% - Énfasis1 2 2 2 2 2 4 2 3 2" xfId="52674" xr:uid="{7061DAF9-A55D-4604-AE4C-7109CFF92258}"/>
    <cellStyle name="40% - Énfasis1 2 2 2 2 2 4 2 4" xfId="37232" xr:uid="{B6A07130-3292-4F45-9D53-6DA20F1EAF5A}"/>
    <cellStyle name="40% - Énfasis1 2 2 2 2 2 4 3" xfId="10209" xr:uid="{9F46D3D2-AA58-4829-98D3-03208AFBC144}"/>
    <cellStyle name="40% - Énfasis1 2 2 2 2 2 4 3 2" xfId="25651" xr:uid="{3D143AD8-2365-4A21-A30E-A5406DD7E903}"/>
    <cellStyle name="40% - Énfasis1 2 2 2 2 2 4 3 2 2" xfId="56535" xr:uid="{C10D91BF-9D9E-49BD-A5DB-3EE4E45B6DE3}"/>
    <cellStyle name="40% - Énfasis1 2 2 2 2 2 4 3 3" xfId="41093" xr:uid="{00EA45E7-C1B1-4EE7-B5AC-D79FE1986C79}"/>
    <cellStyle name="40% - Énfasis1 2 2 2 2 2 4 4" xfId="17930" xr:uid="{D246C3EB-82E2-4680-882D-105DA7B0B9CD}"/>
    <cellStyle name="40% - Énfasis1 2 2 2 2 2 4 4 2" xfId="48814" xr:uid="{CA15530C-661B-4EFA-AA9A-DC50EAAD01BE}"/>
    <cellStyle name="40% - Énfasis1 2 2 2 2 2 4 5" xfId="33372" xr:uid="{D3C216F2-F69A-4FBF-B748-E839423BFEC4}"/>
    <cellStyle name="40% - Énfasis1 2 2 2 2 2 5" xfId="4418" xr:uid="{BC53CED2-7B0A-413D-9449-34B24BBBA6A9}"/>
    <cellStyle name="40% - Énfasis1 2 2 2 2 2 5 2" xfId="12139" xr:uid="{2C2FD4E9-2D94-4313-AC31-D38CCC306703}"/>
    <cellStyle name="40% - Énfasis1 2 2 2 2 2 5 2 2" xfId="27581" xr:uid="{D13902B2-123E-4D24-A05B-9A5F032797AE}"/>
    <cellStyle name="40% - Énfasis1 2 2 2 2 2 5 2 2 2" xfId="58465" xr:uid="{6CC8011B-5C67-4BBE-950C-92AC16003707}"/>
    <cellStyle name="40% - Énfasis1 2 2 2 2 2 5 2 3" xfId="43023" xr:uid="{7449BAE9-A3B5-4943-893A-A4983FB67B1C}"/>
    <cellStyle name="40% - Énfasis1 2 2 2 2 2 5 3" xfId="19860" xr:uid="{01296A01-2524-443D-9FD1-FB456BEA8226}"/>
    <cellStyle name="40% - Énfasis1 2 2 2 2 2 5 3 2" xfId="50744" xr:uid="{675DE91C-E57F-405C-9523-19E8A44DD668}"/>
    <cellStyle name="40% - Énfasis1 2 2 2 2 2 5 4" xfId="35302" xr:uid="{D5D1E6B4-82BF-4ECE-88D3-5CB60C969492}"/>
    <cellStyle name="40% - Énfasis1 2 2 2 2 2 6" xfId="8279" xr:uid="{B8A9EC1E-B8A5-46F4-AA69-B395434C0657}"/>
    <cellStyle name="40% - Énfasis1 2 2 2 2 2 6 2" xfId="23721" xr:uid="{6B783146-3122-4339-B5A3-4CBB1FCFA0D3}"/>
    <cellStyle name="40% - Énfasis1 2 2 2 2 2 6 2 2" xfId="54605" xr:uid="{18E9A2DF-F072-4E13-A2DE-6C2C48F71660}"/>
    <cellStyle name="40% - Énfasis1 2 2 2 2 2 6 3" xfId="39163" xr:uid="{430282C8-F043-493F-A872-83DF700921A0}"/>
    <cellStyle name="40% - Énfasis1 2 2 2 2 2 7" xfId="16000" xr:uid="{42A490A8-1C44-4CA9-AAF0-B22DEA9BFBE6}"/>
    <cellStyle name="40% - Énfasis1 2 2 2 2 2 7 2" xfId="46884" xr:uid="{9775B63E-EBAF-4A64-B078-C0C7C74DBF78}"/>
    <cellStyle name="40% - Énfasis1 2 2 2 2 2 8" xfId="31442" xr:uid="{EE60992A-0B6D-42A1-84C4-A1ED738F69F4}"/>
    <cellStyle name="40% - Énfasis1 2 2 2 2 3" xfId="800" xr:uid="{23D2989C-FE5C-4722-BA0B-6B4FD68D07EB}"/>
    <cellStyle name="40% - Énfasis1 2 2 2 2 3 2" xfId="1765" xr:uid="{F26DEF4A-7676-45E5-8BF8-BA64969A18B7}"/>
    <cellStyle name="40% - Énfasis1 2 2 2 2 3 2 2" xfId="3695" xr:uid="{0CB5C0D5-1472-4DA0-B6C1-CA96BD98D485}"/>
    <cellStyle name="40% - Énfasis1 2 2 2 2 3 2 2 2" xfId="7555" xr:uid="{A22748E2-3314-4142-80B2-FFB69CD9E9CE}"/>
    <cellStyle name="40% - Énfasis1 2 2 2 2 3 2 2 2 2" xfId="15276" xr:uid="{7AC21C9D-6F13-4F39-B0CF-D4F5C962650D}"/>
    <cellStyle name="40% - Énfasis1 2 2 2 2 3 2 2 2 2 2" xfId="30718" xr:uid="{ACD3B206-03A8-41FA-A696-9226319BCA40}"/>
    <cellStyle name="40% - Énfasis1 2 2 2 2 3 2 2 2 2 2 2" xfId="61602" xr:uid="{E94F81D9-FF7D-4BC8-B5D5-A1E1D330590C}"/>
    <cellStyle name="40% - Énfasis1 2 2 2 2 3 2 2 2 2 3" xfId="46160" xr:uid="{3EAC00D8-D5B4-46DD-98CB-41C5FD3AA9D9}"/>
    <cellStyle name="40% - Énfasis1 2 2 2 2 3 2 2 2 3" xfId="22997" xr:uid="{12390FDB-7C53-4B40-91C6-5EA6D3DC5883}"/>
    <cellStyle name="40% - Énfasis1 2 2 2 2 3 2 2 2 3 2" xfId="53881" xr:uid="{C5A4B9D2-8F2C-4457-AB81-C6FCDD3DD9A1}"/>
    <cellStyle name="40% - Énfasis1 2 2 2 2 3 2 2 2 4" xfId="38439" xr:uid="{36B41CA5-3D23-44F8-A7E5-553896EEAB8C}"/>
    <cellStyle name="40% - Énfasis1 2 2 2 2 3 2 2 3" xfId="11416" xr:uid="{B89795F0-BA11-4775-A63C-B9E752B7B378}"/>
    <cellStyle name="40% - Énfasis1 2 2 2 2 3 2 2 3 2" xfId="26858" xr:uid="{ACE4DAB3-F785-413D-92D1-FCE78A66D909}"/>
    <cellStyle name="40% - Énfasis1 2 2 2 2 3 2 2 3 2 2" xfId="57742" xr:uid="{B78B204F-3725-44AB-B11C-B82C978A5D86}"/>
    <cellStyle name="40% - Énfasis1 2 2 2 2 3 2 2 3 3" xfId="42300" xr:uid="{99C4F06F-7B5E-4955-B0F9-36D3CF43CE7E}"/>
    <cellStyle name="40% - Énfasis1 2 2 2 2 3 2 2 4" xfId="19137" xr:uid="{C1E86BBF-1330-4A88-9DE3-9F8C85FC328A}"/>
    <cellStyle name="40% - Énfasis1 2 2 2 2 3 2 2 4 2" xfId="50021" xr:uid="{F25A105E-7353-491E-9F4E-BDD7B8119A9F}"/>
    <cellStyle name="40% - Énfasis1 2 2 2 2 3 2 2 5" xfId="34579" xr:uid="{D5FC052F-4427-4558-804F-F9BC0228F1FA}"/>
    <cellStyle name="40% - Énfasis1 2 2 2 2 3 2 3" xfId="5625" xr:uid="{62FAD9A3-5E5F-4282-9BF1-56C7245F8129}"/>
    <cellStyle name="40% - Énfasis1 2 2 2 2 3 2 3 2" xfId="13346" xr:uid="{265EE81E-FA4F-434B-A323-D9F8B9345F87}"/>
    <cellStyle name="40% - Énfasis1 2 2 2 2 3 2 3 2 2" xfId="28788" xr:uid="{8D15542E-F792-4F71-87DD-0CC6D62B4358}"/>
    <cellStyle name="40% - Énfasis1 2 2 2 2 3 2 3 2 2 2" xfId="59672" xr:uid="{562E7D5C-812D-45CB-B8FA-5ED06EAF66D5}"/>
    <cellStyle name="40% - Énfasis1 2 2 2 2 3 2 3 2 3" xfId="44230" xr:uid="{225E3E25-B8EB-41B2-8C3D-F6C34B2F0C15}"/>
    <cellStyle name="40% - Énfasis1 2 2 2 2 3 2 3 3" xfId="21067" xr:uid="{42331A3F-C7C9-4F4E-BD72-A3CB12DB8E47}"/>
    <cellStyle name="40% - Énfasis1 2 2 2 2 3 2 3 3 2" xfId="51951" xr:uid="{4F196037-C8E8-4788-AA6C-71885BB2F124}"/>
    <cellStyle name="40% - Énfasis1 2 2 2 2 3 2 3 4" xfId="36509" xr:uid="{690AB96C-9CA4-4498-9078-80AF5F19292B}"/>
    <cellStyle name="40% - Énfasis1 2 2 2 2 3 2 4" xfId="9486" xr:uid="{3A7C818F-6A8E-4FBC-AC75-7B50323E64D8}"/>
    <cellStyle name="40% - Énfasis1 2 2 2 2 3 2 4 2" xfId="24928" xr:uid="{FFE91507-B72A-4017-99AE-4D1B9CE539B7}"/>
    <cellStyle name="40% - Énfasis1 2 2 2 2 3 2 4 2 2" xfId="55812" xr:uid="{B085D923-CEAE-48FE-8AF2-C4A689A681C2}"/>
    <cellStyle name="40% - Énfasis1 2 2 2 2 3 2 4 3" xfId="40370" xr:uid="{F067E1EA-B847-4AD5-AC1F-651D6F6EB4B4}"/>
    <cellStyle name="40% - Énfasis1 2 2 2 2 3 2 5" xfId="17207" xr:uid="{0593C90F-A7F8-47C0-A841-A05EA266C989}"/>
    <cellStyle name="40% - Énfasis1 2 2 2 2 3 2 5 2" xfId="48091" xr:uid="{89F7BB33-0812-436F-AFEF-27BC690F6BAA}"/>
    <cellStyle name="40% - Énfasis1 2 2 2 2 3 2 6" xfId="32649" xr:uid="{A555487F-B1AE-441E-86F9-628AB5C4F197}"/>
    <cellStyle name="40% - Énfasis1 2 2 2 2 3 3" xfId="2730" xr:uid="{1887FEA1-B8A4-43D2-B96B-02C7EDDA019D}"/>
    <cellStyle name="40% - Énfasis1 2 2 2 2 3 3 2" xfId="6590" xr:uid="{C8EADAFD-0E45-41F5-92D0-E8C965B4DE5D}"/>
    <cellStyle name="40% - Énfasis1 2 2 2 2 3 3 2 2" xfId="14311" xr:uid="{D66CE9C4-2829-4144-8122-45B6AF4FDE5D}"/>
    <cellStyle name="40% - Énfasis1 2 2 2 2 3 3 2 2 2" xfId="29753" xr:uid="{FA73D703-9131-4192-9D68-574058B52D5A}"/>
    <cellStyle name="40% - Énfasis1 2 2 2 2 3 3 2 2 2 2" xfId="60637" xr:uid="{A3A564E2-0F4C-4635-95EB-FA01CBBE1B9A}"/>
    <cellStyle name="40% - Énfasis1 2 2 2 2 3 3 2 2 3" xfId="45195" xr:uid="{C64DC59C-A5EE-4E5B-9B04-79CC4C710439}"/>
    <cellStyle name="40% - Énfasis1 2 2 2 2 3 3 2 3" xfId="22032" xr:uid="{5AF71FDC-3822-4357-BFE1-E7EEDFE9A773}"/>
    <cellStyle name="40% - Énfasis1 2 2 2 2 3 3 2 3 2" xfId="52916" xr:uid="{4EDFC9E6-A59E-4A9B-A0EB-5A1B6BB7D994}"/>
    <cellStyle name="40% - Énfasis1 2 2 2 2 3 3 2 4" xfId="37474" xr:uid="{0F43BD18-D529-4993-8059-EC08533FE438}"/>
    <cellStyle name="40% - Énfasis1 2 2 2 2 3 3 3" xfId="10451" xr:uid="{9C317D3C-F153-4090-81E7-E80AA67BF2BD}"/>
    <cellStyle name="40% - Énfasis1 2 2 2 2 3 3 3 2" xfId="25893" xr:uid="{41B60AFE-E984-4D10-9D3A-7142A00E1D69}"/>
    <cellStyle name="40% - Énfasis1 2 2 2 2 3 3 3 2 2" xfId="56777" xr:uid="{B9E4F6F2-EC82-4893-ADD0-D36D6059583E}"/>
    <cellStyle name="40% - Énfasis1 2 2 2 2 3 3 3 3" xfId="41335" xr:uid="{32DFC987-F0D4-438A-BB15-2C06516F32E3}"/>
    <cellStyle name="40% - Énfasis1 2 2 2 2 3 3 4" xfId="18172" xr:uid="{5575602A-4339-47FF-BDEC-7C496B42D1A8}"/>
    <cellStyle name="40% - Énfasis1 2 2 2 2 3 3 4 2" xfId="49056" xr:uid="{4A8B847F-2E4B-4580-8A6E-E6BC565FCFFB}"/>
    <cellStyle name="40% - Énfasis1 2 2 2 2 3 3 5" xfId="33614" xr:uid="{C5616429-DC11-47B5-B196-432B75304915}"/>
    <cellStyle name="40% - Énfasis1 2 2 2 2 3 4" xfId="4660" xr:uid="{80AE8985-9195-46B1-A9CA-0F95C04221AE}"/>
    <cellStyle name="40% - Énfasis1 2 2 2 2 3 4 2" xfId="12381" xr:uid="{D7875BBC-F751-4668-83D0-2AD3E38481EE}"/>
    <cellStyle name="40% - Énfasis1 2 2 2 2 3 4 2 2" xfId="27823" xr:uid="{13CA5E91-343A-41CB-95CC-D26B36BDAEB3}"/>
    <cellStyle name="40% - Énfasis1 2 2 2 2 3 4 2 2 2" xfId="58707" xr:uid="{84DF517A-9FBC-4B11-B609-FC5401276494}"/>
    <cellStyle name="40% - Énfasis1 2 2 2 2 3 4 2 3" xfId="43265" xr:uid="{6CDBAE67-94FE-4F87-B251-0FF9589703C3}"/>
    <cellStyle name="40% - Énfasis1 2 2 2 2 3 4 3" xfId="20102" xr:uid="{0AF9710A-1859-4F28-A62C-620F854BED1B}"/>
    <cellStyle name="40% - Énfasis1 2 2 2 2 3 4 3 2" xfId="50986" xr:uid="{B8C5A7FD-8B98-4959-AEDB-674D358D6452}"/>
    <cellStyle name="40% - Énfasis1 2 2 2 2 3 4 4" xfId="35544" xr:uid="{33FB6744-C270-455B-9C92-E045524E99F6}"/>
    <cellStyle name="40% - Énfasis1 2 2 2 2 3 5" xfId="8521" xr:uid="{C7742F9C-A554-4594-A9CE-288B1D6642F6}"/>
    <cellStyle name="40% - Énfasis1 2 2 2 2 3 5 2" xfId="23963" xr:uid="{963F65C5-FEC0-4162-8D62-8211A85CF199}"/>
    <cellStyle name="40% - Énfasis1 2 2 2 2 3 5 2 2" xfId="54847" xr:uid="{94FEA904-02C2-4687-9939-E11FC9CAA945}"/>
    <cellStyle name="40% - Énfasis1 2 2 2 2 3 5 3" xfId="39405" xr:uid="{56C7EC0D-FC85-4149-94C5-55CE0EA55BC7}"/>
    <cellStyle name="40% - Énfasis1 2 2 2 2 3 6" xfId="16242" xr:uid="{8BC9F964-3D5C-4A88-A806-0C785DF0F4ED}"/>
    <cellStyle name="40% - Énfasis1 2 2 2 2 3 6 2" xfId="47126" xr:uid="{0FAE1A9E-20B0-4724-A147-F1EDB4F1E7CE}"/>
    <cellStyle name="40% - Énfasis1 2 2 2 2 3 7" xfId="31684" xr:uid="{64693FCC-A831-4770-9E33-7428F5BE1FF9}"/>
    <cellStyle name="40% - Énfasis1 2 2 2 2 4" xfId="1282" xr:uid="{7F04FC23-6DF0-42FB-B410-1C38A3EF9A42}"/>
    <cellStyle name="40% - Énfasis1 2 2 2 2 4 2" xfId="3212" xr:uid="{CDDA0121-0F88-43BB-9360-62BD19D8454E}"/>
    <cellStyle name="40% - Énfasis1 2 2 2 2 4 2 2" xfId="7072" xr:uid="{6AFEA417-4CA0-478F-A9CF-68ED4C444352}"/>
    <cellStyle name="40% - Énfasis1 2 2 2 2 4 2 2 2" xfId="14793" xr:uid="{8D01A9AC-F253-4322-BC33-52FC42D657CA}"/>
    <cellStyle name="40% - Énfasis1 2 2 2 2 4 2 2 2 2" xfId="30235" xr:uid="{D0A3EDE6-E775-4EFD-879F-5F3C32967ECC}"/>
    <cellStyle name="40% - Énfasis1 2 2 2 2 4 2 2 2 2 2" xfId="61119" xr:uid="{D30817CA-8936-43A9-9901-59864658B8B5}"/>
    <cellStyle name="40% - Énfasis1 2 2 2 2 4 2 2 2 3" xfId="45677" xr:uid="{DC876FA7-5CA0-48EF-B9E7-D95FCF5725A9}"/>
    <cellStyle name="40% - Énfasis1 2 2 2 2 4 2 2 3" xfId="22514" xr:uid="{4A22E351-1736-4012-9541-C3A56907ADCD}"/>
    <cellStyle name="40% - Énfasis1 2 2 2 2 4 2 2 3 2" xfId="53398" xr:uid="{3505D5F3-30E6-413D-9BA5-988C814057B8}"/>
    <cellStyle name="40% - Énfasis1 2 2 2 2 4 2 2 4" xfId="37956" xr:uid="{9B98453A-B846-4551-AB0B-E7CCCDD511B4}"/>
    <cellStyle name="40% - Énfasis1 2 2 2 2 4 2 3" xfId="10933" xr:uid="{4EF87963-6743-42B6-B049-5F8F62FB32B8}"/>
    <cellStyle name="40% - Énfasis1 2 2 2 2 4 2 3 2" xfId="26375" xr:uid="{27DD873F-A7E6-4D41-8B7D-B1F004ABFA74}"/>
    <cellStyle name="40% - Énfasis1 2 2 2 2 4 2 3 2 2" xfId="57259" xr:uid="{8969DC6F-3C3D-4294-9216-F30506A475ED}"/>
    <cellStyle name="40% - Énfasis1 2 2 2 2 4 2 3 3" xfId="41817" xr:uid="{44AA8F19-E849-4D6F-9118-B2473FB898D3}"/>
    <cellStyle name="40% - Énfasis1 2 2 2 2 4 2 4" xfId="18654" xr:uid="{6B0CAF9C-A2D0-4A84-9443-72C32D49ACFE}"/>
    <cellStyle name="40% - Énfasis1 2 2 2 2 4 2 4 2" xfId="49538" xr:uid="{28484262-A89C-4001-9681-659EA7821B71}"/>
    <cellStyle name="40% - Énfasis1 2 2 2 2 4 2 5" xfId="34096" xr:uid="{113B1CAD-17EE-4FFB-A3F0-DE3181EFF693}"/>
    <cellStyle name="40% - Énfasis1 2 2 2 2 4 3" xfId="5142" xr:uid="{8CAEAC75-7160-45ED-9AA4-85D5B2CC46BE}"/>
    <cellStyle name="40% - Énfasis1 2 2 2 2 4 3 2" xfId="12863" xr:uid="{6FF87B95-97A8-4A40-903F-E60B46F333C0}"/>
    <cellStyle name="40% - Énfasis1 2 2 2 2 4 3 2 2" xfId="28305" xr:uid="{1D5C8766-0BBB-491E-9413-A33FCA1E69BD}"/>
    <cellStyle name="40% - Énfasis1 2 2 2 2 4 3 2 2 2" xfId="59189" xr:uid="{EFE0FF67-C3AF-487D-9234-7026A98AB7CE}"/>
    <cellStyle name="40% - Énfasis1 2 2 2 2 4 3 2 3" xfId="43747" xr:uid="{A1DC0AEC-DC6C-46C8-A3BE-4C69FE9910E7}"/>
    <cellStyle name="40% - Énfasis1 2 2 2 2 4 3 3" xfId="20584" xr:uid="{5D6A5B8D-BE90-4FFD-B9BB-9D88E7591E8E}"/>
    <cellStyle name="40% - Énfasis1 2 2 2 2 4 3 3 2" xfId="51468" xr:uid="{A96C577D-4D44-4BE7-8224-5BC6BBA2DBCD}"/>
    <cellStyle name="40% - Énfasis1 2 2 2 2 4 3 4" xfId="36026" xr:uid="{A2CDCB6D-0321-4A1D-BBCC-CB706A6821E5}"/>
    <cellStyle name="40% - Énfasis1 2 2 2 2 4 4" xfId="9003" xr:uid="{2B37654C-E12A-4B70-976D-0F65FCA7A91F}"/>
    <cellStyle name="40% - Énfasis1 2 2 2 2 4 4 2" xfId="24445" xr:uid="{F5254A14-1215-47F7-BC3F-0055C7B90F85}"/>
    <cellStyle name="40% - Énfasis1 2 2 2 2 4 4 2 2" xfId="55329" xr:uid="{62CB2967-097B-46B6-9F7A-0AE2534EC789}"/>
    <cellStyle name="40% - Énfasis1 2 2 2 2 4 4 3" xfId="39887" xr:uid="{512B01FA-D4C6-4376-8C1D-F322DF0748DE}"/>
    <cellStyle name="40% - Énfasis1 2 2 2 2 4 5" xfId="16724" xr:uid="{D2492CC9-4D73-4B62-9F1A-FB2BE2C35018}"/>
    <cellStyle name="40% - Énfasis1 2 2 2 2 4 5 2" xfId="47608" xr:uid="{84E51444-67FA-4A07-A15F-AF0A51487916}"/>
    <cellStyle name="40% - Énfasis1 2 2 2 2 4 6" xfId="32166" xr:uid="{CC4D6C6B-013D-42BD-9A99-7891F58803AE}"/>
    <cellStyle name="40% - Énfasis1 2 2 2 2 5" xfId="2247" xr:uid="{449FBE2E-8FFA-4A2D-98EE-AC2C9CB4A205}"/>
    <cellStyle name="40% - Énfasis1 2 2 2 2 5 2" xfId="6107" xr:uid="{AFD80707-FB4D-4CF8-AB2F-F27E1A167944}"/>
    <cellStyle name="40% - Énfasis1 2 2 2 2 5 2 2" xfId="13828" xr:uid="{A7B13338-D432-4005-956E-3D7AA9CD1EB1}"/>
    <cellStyle name="40% - Énfasis1 2 2 2 2 5 2 2 2" xfId="29270" xr:uid="{8515F362-D76A-4A34-A96E-440B94A0A731}"/>
    <cellStyle name="40% - Énfasis1 2 2 2 2 5 2 2 2 2" xfId="60154" xr:uid="{08D05A57-BE43-476E-B5A1-13FCAF721281}"/>
    <cellStyle name="40% - Énfasis1 2 2 2 2 5 2 2 3" xfId="44712" xr:uid="{C2BE97C0-D515-4FA9-86CC-8DF2922FFD77}"/>
    <cellStyle name="40% - Énfasis1 2 2 2 2 5 2 3" xfId="21549" xr:uid="{5394D84D-7575-4743-BC85-C51C0EB43A03}"/>
    <cellStyle name="40% - Énfasis1 2 2 2 2 5 2 3 2" xfId="52433" xr:uid="{6D3919E7-A738-4A04-9400-95B355CF84B4}"/>
    <cellStyle name="40% - Énfasis1 2 2 2 2 5 2 4" xfId="36991" xr:uid="{C34CFF0C-E365-45FC-B904-02EAE0A99446}"/>
    <cellStyle name="40% - Énfasis1 2 2 2 2 5 3" xfId="9968" xr:uid="{346B36E2-B5E2-4E51-9517-67097D26E1F7}"/>
    <cellStyle name="40% - Énfasis1 2 2 2 2 5 3 2" xfId="25410" xr:uid="{6B822D6C-A4BD-486F-B5A0-9C5CE0C6A15A}"/>
    <cellStyle name="40% - Énfasis1 2 2 2 2 5 3 2 2" xfId="56294" xr:uid="{B6157A41-E284-492B-81FD-493F3D1AD235}"/>
    <cellStyle name="40% - Énfasis1 2 2 2 2 5 3 3" xfId="40852" xr:uid="{478CEEDF-5DD6-4875-8A1E-7F1BCBAA4923}"/>
    <cellStyle name="40% - Énfasis1 2 2 2 2 5 4" xfId="17689" xr:uid="{1AAC3D66-5EA8-4DE8-AA79-04A8D5782792}"/>
    <cellStyle name="40% - Énfasis1 2 2 2 2 5 4 2" xfId="48573" xr:uid="{DB4EEA24-215A-4F5C-8973-D59A9C0E4364}"/>
    <cellStyle name="40% - Énfasis1 2 2 2 2 5 5" xfId="33131" xr:uid="{BABCCAA1-6E6F-418F-AF5B-5C15DCF45824}"/>
    <cellStyle name="40% - Énfasis1 2 2 2 2 6" xfId="4177" xr:uid="{5C62AD2B-CBD8-4245-8075-FBC1E98576E9}"/>
    <cellStyle name="40% - Énfasis1 2 2 2 2 6 2" xfId="11898" xr:uid="{DF0A547A-B137-455E-B961-894F5025B479}"/>
    <cellStyle name="40% - Énfasis1 2 2 2 2 6 2 2" xfId="27340" xr:uid="{74D97FF1-F456-43CD-B420-2EAAAE9C2444}"/>
    <cellStyle name="40% - Énfasis1 2 2 2 2 6 2 2 2" xfId="58224" xr:uid="{956F6B94-2F71-4544-BD6F-E073D6F27E27}"/>
    <cellStyle name="40% - Énfasis1 2 2 2 2 6 2 3" xfId="42782" xr:uid="{A95852A7-4053-4FBA-91A5-85689899A053}"/>
    <cellStyle name="40% - Énfasis1 2 2 2 2 6 3" xfId="19619" xr:uid="{A72046DD-39F8-4C32-85C8-D7DD5F255051}"/>
    <cellStyle name="40% - Énfasis1 2 2 2 2 6 3 2" xfId="50503" xr:uid="{E00B73D7-CA1F-4556-B303-EF90153ADCD7}"/>
    <cellStyle name="40% - Énfasis1 2 2 2 2 6 4" xfId="35061" xr:uid="{2C592A66-787F-4E75-888D-1BEB1627EF9F}"/>
    <cellStyle name="40% - Énfasis1 2 2 2 2 7" xfId="8038" xr:uid="{D1D5B0FB-2ED2-4C1B-8272-C437E5417E87}"/>
    <cellStyle name="40% - Énfasis1 2 2 2 2 7 2" xfId="23480" xr:uid="{882445E3-40D6-41B6-AD15-F52B37664E06}"/>
    <cellStyle name="40% - Énfasis1 2 2 2 2 7 2 2" xfId="54364" xr:uid="{48722E0A-BAC7-4C34-AC64-3C04AA0332BF}"/>
    <cellStyle name="40% - Énfasis1 2 2 2 2 7 3" xfId="38922" xr:uid="{DFA35637-758D-4B98-AEF2-F22F88C95F2E}"/>
    <cellStyle name="40% - Énfasis1 2 2 2 2 8" xfId="15759" xr:uid="{B80C2A3A-055C-41D3-B4B3-0382D3FD99C6}"/>
    <cellStyle name="40% - Énfasis1 2 2 2 2 8 2" xfId="46643" xr:uid="{DF2E7A94-28EA-419C-B6C3-AB8FD03C32F3}"/>
    <cellStyle name="40% - Énfasis1 2 2 2 2 9" xfId="31201" xr:uid="{BE936D25-AFC5-4235-8003-5BCA6EA170F5}"/>
    <cellStyle name="40% - Énfasis1 2 2 2 3" xfId="409" xr:uid="{8014E8A6-EB1C-4FDE-9AE3-D867B25BB1C5}"/>
    <cellStyle name="40% - Énfasis1 2 2 2 3 2" xfId="893" xr:uid="{15913CD7-999F-4B28-8F8F-529D983C9013}"/>
    <cellStyle name="40% - Énfasis1 2 2 2 3 2 2" xfId="1858" xr:uid="{F1A46C96-8D99-4EAA-963F-9D200A32998D}"/>
    <cellStyle name="40% - Énfasis1 2 2 2 3 2 2 2" xfId="3788" xr:uid="{F1C960F6-70E7-42F8-ADF4-22DCCD5ECBB2}"/>
    <cellStyle name="40% - Énfasis1 2 2 2 3 2 2 2 2" xfId="7648" xr:uid="{17BED19A-749C-4AFA-9B8C-E933B7ACDBE6}"/>
    <cellStyle name="40% - Énfasis1 2 2 2 3 2 2 2 2 2" xfId="15369" xr:uid="{ACC32CD2-C3C0-45A9-AC9E-30F8A9D65F23}"/>
    <cellStyle name="40% - Énfasis1 2 2 2 3 2 2 2 2 2 2" xfId="30811" xr:uid="{3B498D03-507E-4DA3-99B3-E2770FE1BEC8}"/>
    <cellStyle name="40% - Énfasis1 2 2 2 3 2 2 2 2 2 2 2" xfId="61695" xr:uid="{0469D798-5A33-4C97-A4C3-D77BDA5A67D9}"/>
    <cellStyle name="40% - Énfasis1 2 2 2 3 2 2 2 2 2 3" xfId="46253" xr:uid="{A2607F70-BDA4-41E9-8320-0D26E671062B}"/>
    <cellStyle name="40% - Énfasis1 2 2 2 3 2 2 2 2 3" xfId="23090" xr:uid="{25222189-765C-4A1E-A833-10270C465DBD}"/>
    <cellStyle name="40% - Énfasis1 2 2 2 3 2 2 2 2 3 2" xfId="53974" xr:uid="{45601B54-1506-4564-8625-54B83508FAE9}"/>
    <cellStyle name="40% - Énfasis1 2 2 2 3 2 2 2 2 4" xfId="38532" xr:uid="{04D842ED-DC4F-4523-BEE3-D4FF121003B0}"/>
    <cellStyle name="40% - Énfasis1 2 2 2 3 2 2 2 3" xfId="11509" xr:uid="{0B3ADF1C-D995-4F92-90E1-FEBCF0A4B476}"/>
    <cellStyle name="40% - Énfasis1 2 2 2 3 2 2 2 3 2" xfId="26951" xr:uid="{F0B84CCE-FE5B-44C3-8BA9-FA14CE4FA0A9}"/>
    <cellStyle name="40% - Énfasis1 2 2 2 3 2 2 2 3 2 2" xfId="57835" xr:uid="{EC4676E6-4A8B-4250-9A69-87B39C324C7D}"/>
    <cellStyle name="40% - Énfasis1 2 2 2 3 2 2 2 3 3" xfId="42393" xr:uid="{EF40DE67-F3EB-4B4F-B142-993DDBE32767}"/>
    <cellStyle name="40% - Énfasis1 2 2 2 3 2 2 2 4" xfId="19230" xr:uid="{88781D1D-D847-4F9F-9BDE-09815986A068}"/>
    <cellStyle name="40% - Énfasis1 2 2 2 3 2 2 2 4 2" xfId="50114" xr:uid="{FAFCDB80-893A-4D1E-ADF2-EEC06213100D}"/>
    <cellStyle name="40% - Énfasis1 2 2 2 3 2 2 2 5" xfId="34672" xr:uid="{2ACFA002-7F75-4392-9E8A-88FB8F766F86}"/>
    <cellStyle name="40% - Énfasis1 2 2 2 3 2 2 3" xfId="5718" xr:uid="{8E5EEFF5-11CE-441B-8FB4-ECF40E4654AB}"/>
    <cellStyle name="40% - Énfasis1 2 2 2 3 2 2 3 2" xfId="13439" xr:uid="{B67EA358-2D0A-465B-8A2A-2EEB78BC7800}"/>
    <cellStyle name="40% - Énfasis1 2 2 2 3 2 2 3 2 2" xfId="28881" xr:uid="{EC10F5FE-FEDD-47FE-8874-D911CBEDF4C1}"/>
    <cellStyle name="40% - Énfasis1 2 2 2 3 2 2 3 2 2 2" xfId="59765" xr:uid="{CEAB0173-0820-42D2-B56C-6DE504A5A63F}"/>
    <cellStyle name="40% - Énfasis1 2 2 2 3 2 2 3 2 3" xfId="44323" xr:uid="{EB9A4700-F758-4104-A894-D068E6CA8774}"/>
    <cellStyle name="40% - Énfasis1 2 2 2 3 2 2 3 3" xfId="21160" xr:uid="{ED7CBF97-4006-4A37-BFF1-E42444390646}"/>
    <cellStyle name="40% - Énfasis1 2 2 2 3 2 2 3 3 2" xfId="52044" xr:uid="{3023C252-774B-4DA3-A87A-5369A10A47D2}"/>
    <cellStyle name="40% - Énfasis1 2 2 2 3 2 2 3 4" xfId="36602" xr:uid="{D3D210C6-2FEC-4D36-A38B-E02113CB24E8}"/>
    <cellStyle name="40% - Énfasis1 2 2 2 3 2 2 4" xfId="9579" xr:uid="{EEBDC499-5133-4DFA-BB60-E025E04C36D4}"/>
    <cellStyle name="40% - Énfasis1 2 2 2 3 2 2 4 2" xfId="25021" xr:uid="{FB5C2E15-FD49-4EF7-854D-C66F51227E21}"/>
    <cellStyle name="40% - Énfasis1 2 2 2 3 2 2 4 2 2" xfId="55905" xr:uid="{BFAA573E-1FFC-4274-8ED9-2E5090B07BF5}"/>
    <cellStyle name="40% - Énfasis1 2 2 2 3 2 2 4 3" xfId="40463" xr:uid="{D4BA8AC7-26FD-4FD3-B6AF-15595036972D}"/>
    <cellStyle name="40% - Énfasis1 2 2 2 3 2 2 5" xfId="17300" xr:uid="{5BD1C943-85DF-4CAE-9F30-423AA92D1CC3}"/>
    <cellStyle name="40% - Énfasis1 2 2 2 3 2 2 5 2" xfId="48184" xr:uid="{EE8A908D-079C-49EE-ACD2-76D4E78F05BB}"/>
    <cellStyle name="40% - Énfasis1 2 2 2 3 2 2 6" xfId="32742" xr:uid="{3DEAAEF3-7699-4104-A08A-F030D2333747}"/>
    <cellStyle name="40% - Énfasis1 2 2 2 3 2 3" xfId="2823" xr:uid="{F4834011-0E18-4D84-BB93-835311E154CF}"/>
    <cellStyle name="40% - Énfasis1 2 2 2 3 2 3 2" xfId="6683" xr:uid="{E2DCC4F9-FD60-4FE0-9A08-F46EF8481811}"/>
    <cellStyle name="40% - Énfasis1 2 2 2 3 2 3 2 2" xfId="14404" xr:uid="{1DBE1603-9B71-4986-B53B-26C0ECB78ABD}"/>
    <cellStyle name="40% - Énfasis1 2 2 2 3 2 3 2 2 2" xfId="29846" xr:uid="{F09CDF7F-869F-4912-B0E3-223FE23E1ADA}"/>
    <cellStyle name="40% - Énfasis1 2 2 2 3 2 3 2 2 2 2" xfId="60730" xr:uid="{81B44736-91B4-4D34-9872-A841FFD5EB18}"/>
    <cellStyle name="40% - Énfasis1 2 2 2 3 2 3 2 2 3" xfId="45288" xr:uid="{3CEA67F3-6C30-408F-9386-3E9EBB0972B3}"/>
    <cellStyle name="40% - Énfasis1 2 2 2 3 2 3 2 3" xfId="22125" xr:uid="{6E53413F-0062-492D-AA4D-B6CBA3D5D498}"/>
    <cellStyle name="40% - Énfasis1 2 2 2 3 2 3 2 3 2" xfId="53009" xr:uid="{6FFAB847-A7F7-42F8-927F-13AB51F4C0A9}"/>
    <cellStyle name="40% - Énfasis1 2 2 2 3 2 3 2 4" xfId="37567" xr:uid="{38169313-F4BE-4525-A615-B9C5431B6BFE}"/>
    <cellStyle name="40% - Énfasis1 2 2 2 3 2 3 3" xfId="10544" xr:uid="{8C6BE677-5587-4B90-B8B6-FC9394B6A3A7}"/>
    <cellStyle name="40% - Énfasis1 2 2 2 3 2 3 3 2" xfId="25986" xr:uid="{4C113554-5CE5-42E2-9FB4-BE56AC401EFA}"/>
    <cellStyle name="40% - Énfasis1 2 2 2 3 2 3 3 2 2" xfId="56870" xr:uid="{C27B3812-6D87-422C-BC9B-F595FF4BCF32}"/>
    <cellStyle name="40% - Énfasis1 2 2 2 3 2 3 3 3" xfId="41428" xr:uid="{014128CA-872E-4C22-9EA2-4E944220CBA2}"/>
    <cellStyle name="40% - Énfasis1 2 2 2 3 2 3 4" xfId="18265" xr:uid="{16B0B8DA-56F4-4455-9108-7EA5C44F4F93}"/>
    <cellStyle name="40% - Énfasis1 2 2 2 3 2 3 4 2" xfId="49149" xr:uid="{84F155D6-136A-4DF4-970B-F370F80F096C}"/>
    <cellStyle name="40% - Énfasis1 2 2 2 3 2 3 5" xfId="33707" xr:uid="{CCA89015-7063-4A80-813D-552DEB46F891}"/>
    <cellStyle name="40% - Énfasis1 2 2 2 3 2 4" xfId="4753" xr:uid="{D9719AA1-AC9D-4E8A-87D4-64ABAB137E76}"/>
    <cellStyle name="40% - Énfasis1 2 2 2 3 2 4 2" xfId="12474" xr:uid="{9916AA5B-C989-4F62-BEBA-40353B630689}"/>
    <cellStyle name="40% - Énfasis1 2 2 2 3 2 4 2 2" xfId="27916" xr:uid="{F862B765-28D4-4A5C-9B37-9ACF5FA40FEC}"/>
    <cellStyle name="40% - Énfasis1 2 2 2 3 2 4 2 2 2" xfId="58800" xr:uid="{C5E6B5C1-8020-4904-A1DB-FFDBDB01869F}"/>
    <cellStyle name="40% - Énfasis1 2 2 2 3 2 4 2 3" xfId="43358" xr:uid="{D8F7146C-4A8B-4A0F-916A-B71D4C436888}"/>
    <cellStyle name="40% - Énfasis1 2 2 2 3 2 4 3" xfId="20195" xr:uid="{E0280259-7CF9-423A-AE0B-C96B23804AD8}"/>
    <cellStyle name="40% - Énfasis1 2 2 2 3 2 4 3 2" xfId="51079" xr:uid="{197E3429-8690-4178-B361-3AF00D497A85}"/>
    <cellStyle name="40% - Énfasis1 2 2 2 3 2 4 4" xfId="35637" xr:uid="{19272125-1D60-45BD-A40B-CD706341F9DE}"/>
    <cellStyle name="40% - Énfasis1 2 2 2 3 2 5" xfId="8614" xr:uid="{0BE25B33-E915-4399-93A3-1ECB87087F14}"/>
    <cellStyle name="40% - Énfasis1 2 2 2 3 2 5 2" xfId="24056" xr:uid="{1A36EC54-06ED-421A-A341-5FBA1C817835}"/>
    <cellStyle name="40% - Énfasis1 2 2 2 3 2 5 2 2" xfId="54940" xr:uid="{B0F837D8-37C2-451D-81AD-9D865D610179}"/>
    <cellStyle name="40% - Énfasis1 2 2 2 3 2 5 3" xfId="39498" xr:uid="{B905D1F4-973F-489E-900E-CE8295F65F46}"/>
    <cellStyle name="40% - Énfasis1 2 2 2 3 2 6" xfId="16335" xr:uid="{E0A710C4-CACA-4B5E-9B4B-7CB1508F5635}"/>
    <cellStyle name="40% - Énfasis1 2 2 2 3 2 6 2" xfId="47219" xr:uid="{AB99AF87-9C93-42C6-93F6-AD056E2A067F}"/>
    <cellStyle name="40% - Énfasis1 2 2 2 3 2 7" xfId="31777" xr:uid="{AF214F35-809E-4656-BF64-361749AAF810}"/>
    <cellStyle name="40% - Énfasis1 2 2 2 3 3" xfId="1375" xr:uid="{F8120BEA-8376-415D-97AF-2D8DFD1446F4}"/>
    <cellStyle name="40% - Énfasis1 2 2 2 3 3 2" xfId="3305" xr:uid="{EBCDE8D3-918F-4999-9498-02AC4E621632}"/>
    <cellStyle name="40% - Énfasis1 2 2 2 3 3 2 2" xfId="7165" xr:uid="{C9A21F22-52FA-4096-91FB-8B424A9F65B4}"/>
    <cellStyle name="40% - Énfasis1 2 2 2 3 3 2 2 2" xfId="14886" xr:uid="{A61D9C5F-ECE7-4AF0-B619-6338513678A5}"/>
    <cellStyle name="40% - Énfasis1 2 2 2 3 3 2 2 2 2" xfId="30328" xr:uid="{AE4E4B0D-4A26-4D16-9D2B-B57DA1D4ED9B}"/>
    <cellStyle name="40% - Énfasis1 2 2 2 3 3 2 2 2 2 2" xfId="61212" xr:uid="{9F7F5C75-C739-4DEE-A9CE-1889D8D70A8F}"/>
    <cellStyle name="40% - Énfasis1 2 2 2 3 3 2 2 2 3" xfId="45770" xr:uid="{A8249C57-DB8B-4A04-8C47-D794A0A29588}"/>
    <cellStyle name="40% - Énfasis1 2 2 2 3 3 2 2 3" xfId="22607" xr:uid="{BD9B744A-9A8B-4F3F-AE25-62CC3A99C033}"/>
    <cellStyle name="40% - Énfasis1 2 2 2 3 3 2 2 3 2" xfId="53491" xr:uid="{4A43BB7B-A0D1-4D0F-97BB-28369E64764C}"/>
    <cellStyle name="40% - Énfasis1 2 2 2 3 3 2 2 4" xfId="38049" xr:uid="{631E44F7-F047-4C6D-BBC9-32E326029D5A}"/>
    <cellStyle name="40% - Énfasis1 2 2 2 3 3 2 3" xfId="11026" xr:uid="{D34DAF17-F8B7-40D8-90FB-4A33795D4D31}"/>
    <cellStyle name="40% - Énfasis1 2 2 2 3 3 2 3 2" xfId="26468" xr:uid="{0AB78DBD-85D5-4451-AF28-0A61952D66C1}"/>
    <cellStyle name="40% - Énfasis1 2 2 2 3 3 2 3 2 2" xfId="57352" xr:uid="{E243A105-66AB-4ED4-93EE-DAD87C9A4751}"/>
    <cellStyle name="40% - Énfasis1 2 2 2 3 3 2 3 3" xfId="41910" xr:uid="{933698B7-2AC0-473E-AAC6-C8340E32F79B}"/>
    <cellStyle name="40% - Énfasis1 2 2 2 3 3 2 4" xfId="18747" xr:uid="{DAC44E15-6E9C-41A6-B56B-21A4C0D3A79F}"/>
    <cellStyle name="40% - Énfasis1 2 2 2 3 3 2 4 2" xfId="49631" xr:uid="{B7666020-2079-419B-86FB-B8DFD36A6DC4}"/>
    <cellStyle name="40% - Énfasis1 2 2 2 3 3 2 5" xfId="34189" xr:uid="{A3568F7F-E416-4E54-86AA-8BCFC9A8E113}"/>
    <cellStyle name="40% - Énfasis1 2 2 2 3 3 3" xfId="5235" xr:uid="{EB7E0053-FF8E-411A-BE3F-8112DF722DDA}"/>
    <cellStyle name="40% - Énfasis1 2 2 2 3 3 3 2" xfId="12956" xr:uid="{A9871C95-6362-4C3D-ABFA-F4557A8C7397}"/>
    <cellStyle name="40% - Énfasis1 2 2 2 3 3 3 2 2" xfId="28398" xr:uid="{5A2232CA-D71E-4EC5-91A6-3A715CC64B41}"/>
    <cellStyle name="40% - Énfasis1 2 2 2 3 3 3 2 2 2" xfId="59282" xr:uid="{BD691264-AEFF-4580-9706-F5D97972938C}"/>
    <cellStyle name="40% - Énfasis1 2 2 2 3 3 3 2 3" xfId="43840" xr:uid="{F2BC8711-2FC9-4AC8-B48F-96A809BE6268}"/>
    <cellStyle name="40% - Énfasis1 2 2 2 3 3 3 3" xfId="20677" xr:uid="{B77BD00E-8206-472A-AF45-E5A33C68439D}"/>
    <cellStyle name="40% - Énfasis1 2 2 2 3 3 3 3 2" xfId="51561" xr:uid="{3631E104-73A9-43CC-BD31-16BAFA7983DF}"/>
    <cellStyle name="40% - Énfasis1 2 2 2 3 3 3 4" xfId="36119" xr:uid="{DE50B7DF-EB10-4159-B1A7-6D3BF9AAD894}"/>
    <cellStyle name="40% - Énfasis1 2 2 2 3 3 4" xfId="9096" xr:uid="{1E883FD2-3D7B-4E2B-ADFB-AEB28398AA46}"/>
    <cellStyle name="40% - Énfasis1 2 2 2 3 3 4 2" xfId="24538" xr:uid="{753035BB-F8E4-46C7-B13E-35B44A210F32}"/>
    <cellStyle name="40% - Énfasis1 2 2 2 3 3 4 2 2" xfId="55422" xr:uid="{DD5EF3D0-BA43-4A7A-B5AB-CF1EBD466DC1}"/>
    <cellStyle name="40% - Énfasis1 2 2 2 3 3 4 3" xfId="39980" xr:uid="{136C83AC-4ADF-42EF-A614-0A02C6DE0972}"/>
    <cellStyle name="40% - Énfasis1 2 2 2 3 3 5" xfId="16817" xr:uid="{B2221647-059E-466E-AA29-03804864E506}"/>
    <cellStyle name="40% - Énfasis1 2 2 2 3 3 5 2" xfId="47701" xr:uid="{3710920C-ADD0-4E7D-B338-55D4C600B3F4}"/>
    <cellStyle name="40% - Énfasis1 2 2 2 3 3 6" xfId="32259" xr:uid="{8EEED260-E77D-4B68-9311-641F7C28C1F3}"/>
    <cellStyle name="40% - Énfasis1 2 2 2 3 4" xfId="2340" xr:uid="{CEEC84AC-48ED-4737-B167-6F32058F923D}"/>
    <cellStyle name="40% - Énfasis1 2 2 2 3 4 2" xfId="6200" xr:uid="{E131BDE6-34CE-48CE-95FB-76FC8F03291D}"/>
    <cellStyle name="40% - Énfasis1 2 2 2 3 4 2 2" xfId="13921" xr:uid="{C34D511C-0CC1-4096-AFDF-F4AF77F4768E}"/>
    <cellStyle name="40% - Énfasis1 2 2 2 3 4 2 2 2" xfId="29363" xr:uid="{292B1C7A-7209-411E-B863-1758F1FAF94E}"/>
    <cellStyle name="40% - Énfasis1 2 2 2 3 4 2 2 2 2" xfId="60247" xr:uid="{9DF391E5-4214-420B-9EFA-16F9C7556821}"/>
    <cellStyle name="40% - Énfasis1 2 2 2 3 4 2 2 3" xfId="44805" xr:uid="{BF42D936-80BB-43B9-93FF-91E2A7AE5359}"/>
    <cellStyle name="40% - Énfasis1 2 2 2 3 4 2 3" xfId="21642" xr:uid="{5972A352-8A31-46D8-9F90-56CD4FEF7F00}"/>
    <cellStyle name="40% - Énfasis1 2 2 2 3 4 2 3 2" xfId="52526" xr:uid="{8F6A162D-CABF-467E-8825-4FB4A1CD6D2B}"/>
    <cellStyle name="40% - Énfasis1 2 2 2 3 4 2 4" xfId="37084" xr:uid="{2028320A-9B20-4C4F-BA52-0653740041A6}"/>
    <cellStyle name="40% - Énfasis1 2 2 2 3 4 3" xfId="10061" xr:uid="{8E65FE2F-E20A-4BC3-A9ED-755A2EE73C04}"/>
    <cellStyle name="40% - Énfasis1 2 2 2 3 4 3 2" xfId="25503" xr:uid="{15A8342F-F18D-4584-8162-9ECEA08AE2F3}"/>
    <cellStyle name="40% - Énfasis1 2 2 2 3 4 3 2 2" xfId="56387" xr:uid="{CEC73CA0-1CC9-49AB-B118-93434B9EAE4E}"/>
    <cellStyle name="40% - Énfasis1 2 2 2 3 4 3 3" xfId="40945" xr:uid="{69906E4D-009B-48DF-B0FA-6717740C0CA3}"/>
    <cellStyle name="40% - Énfasis1 2 2 2 3 4 4" xfId="17782" xr:uid="{1613F1C9-93BB-414B-99D5-5E2EC1782A20}"/>
    <cellStyle name="40% - Énfasis1 2 2 2 3 4 4 2" xfId="48666" xr:uid="{EC62CE29-0B11-4CA7-93CE-DFC8BDBC267C}"/>
    <cellStyle name="40% - Énfasis1 2 2 2 3 4 5" xfId="33224" xr:uid="{1138CF12-A636-4C23-9798-01864D31533F}"/>
    <cellStyle name="40% - Énfasis1 2 2 2 3 5" xfId="4270" xr:uid="{E3506E8B-961B-463B-84C5-D6BA9A40ACC9}"/>
    <cellStyle name="40% - Énfasis1 2 2 2 3 5 2" xfId="11991" xr:uid="{D8734FEE-83B3-41DF-8C9F-DC8B23A76D91}"/>
    <cellStyle name="40% - Énfasis1 2 2 2 3 5 2 2" xfId="27433" xr:uid="{02DCAB99-5C8B-49DD-9EF9-B5880225ABA8}"/>
    <cellStyle name="40% - Énfasis1 2 2 2 3 5 2 2 2" xfId="58317" xr:uid="{F87E13F9-8AF9-4E62-9013-F8DE9E81491F}"/>
    <cellStyle name="40% - Énfasis1 2 2 2 3 5 2 3" xfId="42875" xr:uid="{A56EE95C-5C14-472B-978F-44491CFBB688}"/>
    <cellStyle name="40% - Énfasis1 2 2 2 3 5 3" xfId="19712" xr:uid="{A9EDB7FB-D9D4-4841-B104-BEDE993A69D2}"/>
    <cellStyle name="40% - Énfasis1 2 2 2 3 5 3 2" xfId="50596" xr:uid="{64F3F006-038E-4C1B-9572-6DB1F142F585}"/>
    <cellStyle name="40% - Énfasis1 2 2 2 3 5 4" xfId="35154" xr:uid="{1E996750-BCD4-4A61-B8CC-F629B0D13239}"/>
    <cellStyle name="40% - Énfasis1 2 2 2 3 6" xfId="8131" xr:uid="{6301CB4E-0144-4F81-B608-D29AC14AD755}"/>
    <cellStyle name="40% - Énfasis1 2 2 2 3 6 2" xfId="23573" xr:uid="{A8848E54-036C-4F6F-912D-9D2C619BD077}"/>
    <cellStyle name="40% - Énfasis1 2 2 2 3 6 2 2" xfId="54457" xr:uid="{D0CF5D34-3516-46EA-8C5A-29B00B76B8BA}"/>
    <cellStyle name="40% - Énfasis1 2 2 2 3 6 3" xfId="39015" xr:uid="{FAF49254-D2B8-43B2-AF34-647FFAF19B02}"/>
    <cellStyle name="40% - Énfasis1 2 2 2 3 7" xfId="15852" xr:uid="{CC9FFE48-C10C-42E1-A9D4-DCC9FE372F3C}"/>
    <cellStyle name="40% - Énfasis1 2 2 2 3 7 2" xfId="46736" xr:uid="{6AEA6BD1-15A8-4570-8420-BEFD4B113028}"/>
    <cellStyle name="40% - Énfasis1 2 2 2 3 8" xfId="31294" xr:uid="{B99BF5BF-7E6E-440E-9D53-6461B1CDCC76}"/>
    <cellStyle name="40% - Énfasis1 2 2 2 4" xfId="652" xr:uid="{EB30B02A-4A3A-403A-935E-1D9579B1ABF9}"/>
    <cellStyle name="40% - Énfasis1 2 2 2 4 2" xfId="1617" xr:uid="{19863787-F001-47FA-81EF-5B1A9D7A395A}"/>
    <cellStyle name="40% - Énfasis1 2 2 2 4 2 2" xfId="3547" xr:uid="{BBC68D46-46A1-48B2-BA3A-09D21A024027}"/>
    <cellStyle name="40% - Énfasis1 2 2 2 4 2 2 2" xfId="7407" xr:uid="{6C9AAD64-6CBC-43AB-A5EB-644388776C16}"/>
    <cellStyle name="40% - Énfasis1 2 2 2 4 2 2 2 2" xfId="15128" xr:uid="{E15840C8-3A9A-4A41-915E-03F4FD97340C}"/>
    <cellStyle name="40% - Énfasis1 2 2 2 4 2 2 2 2 2" xfId="30570" xr:uid="{DFB9D784-6B33-4952-B0DA-C35C426F9BD7}"/>
    <cellStyle name="40% - Énfasis1 2 2 2 4 2 2 2 2 2 2" xfId="61454" xr:uid="{4B0FF221-0DA3-4269-BDC7-C372124BDC27}"/>
    <cellStyle name="40% - Énfasis1 2 2 2 4 2 2 2 2 3" xfId="46012" xr:uid="{D3641253-62B3-4CEC-8660-EBE34A31B36C}"/>
    <cellStyle name="40% - Énfasis1 2 2 2 4 2 2 2 3" xfId="22849" xr:uid="{7FF88E99-AAA6-47EE-8E4C-5DE211B46304}"/>
    <cellStyle name="40% - Énfasis1 2 2 2 4 2 2 2 3 2" xfId="53733" xr:uid="{7A8EB47C-BD57-49DB-9910-A6A0623A1C76}"/>
    <cellStyle name="40% - Énfasis1 2 2 2 4 2 2 2 4" xfId="38291" xr:uid="{058AD179-B562-414F-82DC-65B15FD5CBC6}"/>
    <cellStyle name="40% - Énfasis1 2 2 2 4 2 2 3" xfId="11268" xr:uid="{CA54C716-D4D6-43AA-A5AC-EA852A807437}"/>
    <cellStyle name="40% - Énfasis1 2 2 2 4 2 2 3 2" xfId="26710" xr:uid="{90A70564-9B19-49DF-938C-D9BA98B74CBF}"/>
    <cellStyle name="40% - Énfasis1 2 2 2 4 2 2 3 2 2" xfId="57594" xr:uid="{2356D018-1F5F-42DB-A7F5-81CB29A9126A}"/>
    <cellStyle name="40% - Énfasis1 2 2 2 4 2 2 3 3" xfId="42152" xr:uid="{A94B2AEA-0A0B-415B-93A2-9F63EA7A5AEA}"/>
    <cellStyle name="40% - Énfasis1 2 2 2 4 2 2 4" xfId="18989" xr:uid="{21CF55FB-B017-406A-8C7D-4C9C10EFD6F4}"/>
    <cellStyle name="40% - Énfasis1 2 2 2 4 2 2 4 2" xfId="49873" xr:uid="{AD887BFE-36D6-4A54-9904-FE92903EC05B}"/>
    <cellStyle name="40% - Énfasis1 2 2 2 4 2 2 5" xfId="34431" xr:uid="{302C6075-831C-4F83-800A-AC7AF89D7ABA}"/>
    <cellStyle name="40% - Énfasis1 2 2 2 4 2 3" xfId="5477" xr:uid="{10D96BEC-E6E4-4DE9-A492-2B7BE9A7A38F}"/>
    <cellStyle name="40% - Énfasis1 2 2 2 4 2 3 2" xfId="13198" xr:uid="{65BF27C7-732F-44D9-81C6-C51FE1524639}"/>
    <cellStyle name="40% - Énfasis1 2 2 2 4 2 3 2 2" xfId="28640" xr:uid="{F28CCB12-53B1-4D9B-9540-643F15AF4D26}"/>
    <cellStyle name="40% - Énfasis1 2 2 2 4 2 3 2 2 2" xfId="59524" xr:uid="{4E0A07D7-6D8E-4223-B7A6-D28F83E108E2}"/>
    <cellStyle name="40% - Énfasis1 2 2 2 4 2 3 2 3" xfId="44082" xr:uid="{942EA1EA-80E5-4BCC-8C86-35798C9DCE12}"/>
    <cellStyle name="40% - Énfasis1 2 2 2 4 2 3 3" xfId="20919" xr:uid="{D7DFBB47-688D-4090-ACDE-6E4341D576A5}"/>
    <cellStyle name="40% - Énfasis1 2 2 2 4 2 3 3 2" xfId="51803" xr:uid="{F714962F-3C87-4825-AEDD-47B0A7E0AE6D}"/>
    <cellStyle name="40% - Énfasis1 2 2 2 4 2 3 4" xfId="36361" xr:uid="{DDDB4011-8D8C-499A-8EC4-DCCCEBD6DD6C}"/>
    <cellStyle name="40% - Énfasis1 2 2 2 4 2 4" xfId="9338" xr:uid="{356B7B33-3544-46C5-9130-0253DD677F95}"/>
    <cellStyle name="40% - Énfasis1 2 2 2 4 2 4 2" xfId="24780" xr:uid="{A1AE3A47-A3FE-4C20-8679-110158500A55}"/>
    <cellStyle name="40% - Énfasis1 2 2 2 4 2 4 2 2" xfId="55664" xr:uid="{01CE9248-48E9-4D3A-A49B-9F6902A2C337}"/>
    <cellStyle name="40% - Énfasis1 2 2 2 4 2 4 3" xfId="40222" xr:uid="{DCC50892-6B49-480B-8DAC-7963578A6CF4}"/>
    <cellStyle name="40% - Énfasis1 2 2 2 4 2 5" xfId="17059" xr:uid="{0448DB07-703D-4149-968C-D645F352F52F}"/>
    <cellStyle name="40% - Énfasis1 2 2 2 4 2 5 2" xfId="47943" xr:uid="{0AA2A739-269C-4731-8B16-802F97EAA90A}"/>
    <cellStyle name="40% - Énfasis1 2 2 2 4 2 6" xfId="32501" xr:uid="{6B42941C-63F2-4B02-9D05-FA39CE2A1EF7}"/>
    <cellStyle name="40% - Énfasis1 2 2 2 4 3" xfId="2582" xr:uid="{B823AE25-1BD1-4ABC-8B2F-C0C0FFAFBE2F}"/>
    <cellStyle name="40% - Énfasis1 2 2 2 4 3 2" xfId="6442" xr:uid="{C756831F-3CFE-408B-9263-1968E045DE21}"/>
    <cellStyle name="40% - Énfasis1 2 2 2 4 3 2 2" xfId="14163" xr:uid="{B4A3C361-B2ED-4F39-9F48-59A7EF027611}"/>
    <cellStyle name="40% - Énfasis1 2 2 2 4 3 2 2 2" xfId="29605" xr:uid="{41B4FA1C-2FD5-4EBD-A222-06871180C371}"/>
    <cellStyle name="40% - Énfasis1 2 2 2 4 3 2 2 2 2" xfId="60489" xr:uid="{7670EFCA-80E2-46D2-9257-4C12F4FB6C82}"/>
    <cellStyle name="40% - Énfasis1 2 2 2 4 3 2 2 3" xfId="45047" xr:uid="{A183922C-CE42-4D06-81A4-379C63AB7688}"/>
    <cellStyle name="40% - Énfasis1 2 2 2 4 3 2 3" xfId="21884" xr:uid="{7F21285E-185C-4DF4-9556-CEC312AC84CE}"/>
    <cellStyle name="40% - Énfasis1 2 2 2 4 3 2 3 2" xfId="52768" xr:uid="{AA7208CD-0396-49EF-89E8-5419CB3A7F7A}"/>
    <cellStyle name="40% - Énfasis1 2 2 2 4 3 2 4" xfId="37326" xr:uid="{7251AC50-724B-4D7E-9F67-ADAB0857F4C6}"/>
    <cellStyle name="40% - Énfasis1 2 2 2 4 3 3" xfId="10303" xr:uid="{1551F909-9130-47FC-B00A-F61DC9EA02D7}"/>
    <cellStyle name="40% - Énfasis1 2 2 2 4 3 3 2" xfId="25745" xr:uid="{5CF1C4D3-E6AA-4C34-993C-556F0BE11F09}"/>
    <cellStyle name="40% - Énfasis1 2 2 2 4 3 3 2 2" xfId="56629" xr:uid="{559A38EC-2C28-4283-81B2-3C9191CABBF0}"/>
    <cellStyle name="40% - Énfasis1 2 2 2 4 3 3 3" xfId="41187" xr:uid="{AA92E92A-731C-4AAF-8005-F14BD105780B}"/>
    <cellStyle name="40% - Énfasis1 2 2 2 4 3 4" xfId="18024" xr:uid="{4A09FE47-F89A-4814-9BB1-D5CAE7D46EBB}"/>
    <cellStyle name="40% - Énfasis1 2 2 2 4 3 4 2" xfId="48908" xr:uid="{D48ECD69-CC2D-4581-A7EB-61374B024579}"/>
    <cellStyle name="40% - Énfasis1 2 2 2 4 3 5" xfId="33466" xr:uid="{A8E98BBE-1292-4F75-A6CD-013144F27AF8}"/>
    <cellStyle name="40% - Énfasis1 2 2 2 4 4" xfId="4512" xr:uid="{B8667309-A006-4BE3-B304-D9DBE0B7E2A1}"/>
    <cellStyle name="40% - Énfasis1 2 2 2 4 4 2" xfId="12233" xr:uid="{3D38F86A-17C1-4C5E-B598-88D1F15212A4}"/>
    <cellStyle name="40% - Énfasis1 2 2 2 4 4 2 2" xfId="27675" xr:uid="{B8FC5BEA-866F-41CB-9793-2FBCB808C3F3}"/>
    <cellStyle name="40% - Énfasis1 2 2 2 4 4 2 2 2" xfId="58559" xr:uid="{DE061083-19E1-47DF-BA90-EA1C7072E2E6}"/>
    <cellStyle name="40% - Énfasis1 2 2 2 4 4 2 3" xfId="43117" xr:uid="{755EF318-A4EA-4012-A6FA-5BA217C372DB}"/>
    <cellStyle name="40% - Énfasis1 2 2 2 4 4 3" xfId="19954" xr:uid="{5D8E5401-B4F2-49C2-93D8-A7D76C92491E}"/>
    <cellStyle name="40% - Énfasis1 2 2 2 4 4 3 2" xfId="50838" xr:uid="{53DF6B84-5B52-4595-A0F7-2872208797BF}"/>
    <cellStyle name="40% - Énfasis1 2 2 2 4 4 4" xfId="35396" xr:uid="{D9ADFAC1-06E3-472F-8146-2271616A6D0A}"/>
    <cellStyle name="40% - Énfasis1 2 2 2 4 5" xfId="8373" xr:uid="{E59A82D8-6F60-47B9-8BC8-A2C73A7DB709}"/>
    <cellStyle name="40% - Énfasis1 2 2 2 4 5 2" xfId="23815" xr:uid="{011F98A1-06F4-403B-8BA3-E54B3E8708C6}"/>
    <cellStyle name="40% - Énfasis1 2 2 2 4 5 2 2" xfId="54699" xr:uid="{DAE729FB-38D0-4AD6-A1F9-F7BBD5FD9990}"/>
    <cellStyle name="40% - Énfasis1 2 2 2 4 5 3" xfId="39257" xr:uid="{68A0B643-785E-4FAE-BCE1-E45CCFEBC2CC}"/>
    <cellStyle name="40% - Énfasis1 2 2 2 4 6" xfId="16094" xr:uid="{E9D9DE81-439C-4180-A4F6-7E75179A69B5}"/>
    <cellStyle name="40% - Énfasis1 2 2 2 4 6 2" xfId="46978" xr:uid="{3889ADDB-8635-498C-B817-FB64DC704959}"/>
    <cellStyle name="40% - Énfasis1 2 2 2 4 7" xfId="31536" xr:uid="{5039E343-B13D-4566-A666-C2BE247B340A}"/>
    <cellStyle name="40% - Énfasis1 2 2 2 5" xfId="1134" xr:uid="{3FB696AC-99CA-4282-A526-001BE0B65451}"/>
    <cellStyle name="40% - Énfasis1 2 2 2 5 2" xfId="3064" xr:uid="{464FE5CA-C1A0-4400-AADE-61A53D3B18E8}"/>
    <cellStyle name="40% - Énfasis1 2 2 2 5 2 2" xfId="6924" xr:uid="{BCD83B2B-BDAD-43DF-B208-490291FD33B5}"/>
    <cellStyle name="40% - Énfasis1 2 2 2 5 2 2 2" xfId="14645" xr:uid="{DA6027F8-EF47-4229-875F-70F273C6E7ED}"/>
    <cellStyle name="40% - Énfasis1 2 2 2 5 2 2 2 2" xfId="30087" xr:uid="{37D1E0B1-9DDB-4D2D-BF52-25397CBBD574}"/>
    <cellStyle name="40% - Énfasis1 2 2 2 5 2 2 2 2 2" xfId="60971" xr:uid="{7B4A4C78-1113-4C90-87A7-AAB7188423DE}"/>
    <cellStyle name="40% - Énfasis1 2 2 2 5 2 2 2 3" xfId="45529" xr:uid="{DA8D1AE2-CCDE-48A3-9CF1-24E23FA2E21E}"/>
    <cellStyle name="40% - Énfasis1 2 2 2 5 2 2 3" xfId="22366" xr:uid="{1D7E3880-FA54-4D53-8E3D-A1C2D44B255A}"/>
    <cellStyle name="40% - Énfasis1 2 2 2 5 2 2 3 2" xfId="53250" xr:uid="{9B3050B8-00A8-4201-8F02-31837E62F89C}"/>
    <cellStyle name="40% - Énfasis1 2 2 2 5 2 2 4" xfId="37808" xr:uid="{78FB00FF-B7F7-4FA2-B717-C3CB5B5FBD99}"/>
    <cellStyle name="40% - Énfasis1 2 2 2 5 2 3" xfId="10785" xr:uid="{2BCAFE0D-0192-4A11-900E-32ABC3FE1DDA}"/>
    <cellStyle name="40% - Énfasis1 2 2 2 5 2 3 2" xfId="26227" xr:uid="{23B8BCC9-E1EB-4C80-B6F6-C965FBFD6D4D}"/>
    <cellStyle name="40% - Énfasis1 2 2 2 5 2 3 2 2" xfId="57111" xr:uid="{B0D3F1E3-F7E6-4193-BA54-BC7416AAB7A7}"/>
    <cellStyle name="40% - Énfasis1 2 2 2 5 2 3 3" xfId="41669" xr:uid="{DBFB05FC-79AF-4AF2-BDC8-FD61CDAFBC24}"/>
    <cellStyle name="40% - Énfasis1 2 2 2 5 2 4" xfId="18506" xr:uid="{411E791F-A9AE-4FF2-BFE4-58783E326F37}"/>
    <cellStyle name="40% - Énfasis1 2 2 2 5 2 4 2" xfId="49390" xr:uid="{06D02CB4-B8F0-46A2-BCD7-D8FCBFDBA9D7}"/>
    <cellStyle name="40% - Énfasis1 2 2 2 5 2 5" xfId="33948" xr:uid="{29EBC8A9-4A61-48F7-B63F-B82736BC8070}"/>
    <cellStyle name="40% - Énfasis1 2 2 2 5 3" xfId="4994" xr:uid="{ACDD6EA5-0041-4AA8-8CE1-CDD220792CBF}"/>
    <cellStyle name="40% - Énfasis1 2 2 2 5 3 2" xfId="12715" xr:uid="{F9F6AAD8-7044-4742-8751-D35581E8F1C5}"/>
    <cellStyle name="40% - Énfasis1 2 2 2 5 3 2 2" xfId="28157" xr:uid="{0D6EE171-5D76-48DB-B026-3D67EF4EABAF}"/>
    <cellStyle name="40% - Énfasis1 2 2 2 5 3 2 2 2" xfId="59041" xr:uid="{53503A4A-5342-4E22-BE91-B93F3CF9905D}"/>
    <cellStyle name="40% - Énfasis1 2 2 2 5 3 2 3" xfId="43599" xr:uid="{1410FC30-D149-442A-AF2B-77465EE55352}"/>
    <cellStyle name="40% - Énfasis1 2 2 2 5 3 3" xfId="20436" xr:uid="{38D64FB4-AF71-45B2-8D4D-86F3508AD1A3}"/>
    <cellStyle name="40% - Énfasis1 2 2 2 5 3 3 2" xfId="51320" xr:uid="{1A92FEC6-912A-4FAE-9DCF-5A4AF76EE90B}"/>
    <cellStyle name="40% - Énfasis1 2 2 2 5 3 4" xfId="35878" xr:uid="{E2F213C0-D06B-406A-9621-6CD548EA7564}"/>
    <cellStyle name="40% - Énfasis1 2 2 2 5 4" xfId="8855" xr:uid="{E9B9BB35-CB7C-4C16-A4D2-0448FF840C11}"/>
    <cellStyle name="40% - Énfasis1 2 2 2 5 4 2" xfId="24297" xr:uid="{AF2803BD-936B-4870-88B6-49AF6C5C25D1}"/>
    <cellStyle name="40% - Énfasis1 2 2 2 5 4 2 2" xfId="55181" xr:uid="{8F3807A6-943B-4F1C-A285-938B32264D66}"/>
    <cellStyle name="40% - Énfasis1 2 2 2 5 4 3" xfId="39739" xr:uid="{DB59D866-3004-4B9B-9C0C-E6FFE07E4CDC}"/>
    <cellStyle name="40% - Énfasis1 2 2 2 5 5" xfId="16576" xr:uid="{129B8DA5-8752-4BE5-BE3A-B96B851A4DB5}"/>
    <cellStyle name="40% - Énfasis1 2 2 2 5 5 2" xfId="47460" xr:uid="{12BDFC56-2004-4972-92F1-9B2DEE162292}"/>
    <cellStyle name="40% - Énfasis1 2 2 2 5 6" xfId="32018" xr:uid="{C62DCE57-2FAF-45FA-9C22-FC194F23128F}"/>
    <cellStyle name="40% - Énfasis1 2 2 2 6" xfId="2099" xr:uid="{F9D5312D-4D4A-4C22-9A2B-D5A35BDD3971}"/>
    <cellStyle name="40% - Énfasis1 2 2 2 6 2" xfId="5959" xr:uid="{9A7DB51C-BCC7-4DDD-8221-4E5D96069AAE}"/>
    <cellStyle name="40% - Énfasis1 2 2 2 6 2 2" xfId="13680" xr:uid="{BCF1A651-4A27-4FBE-9AFF-394B13D3AA00}"/>
    <cellStyle name="40% - Énfasis1 2 2 2 6 2 2 2" xfId="29122" xr:uid="{8EA7318A-B456-4E58-92F0-0A1C1F1662CA}"/>
    <cellStyle name="40% - Énfasis1 2 2 2 6 2 2 2 2" xfId="60006" xr:uid="{7DF0B1DA-C79B-4D46-A393-976BE0DD2ABB}"/>
    <cellStyle name="40% - Énfasis1 2 2 2 6 2 2 3" xfId="44564" xr:uid="{4E60A8B8-21FF-4C00-9DA3-CD0D92827793}"/>
    <cellStyle name="40% - Énfasis1 2 2 2 6 2 3" xfId="21401" xr:uid="{3FA26105-0D66-4363-93DA-FA5F84D7716E}"/>
    <cellStyle name="40% - Énfasis1 2 2 2 6 2 3 2" xfId="52285" xr:uid="{B6F82569-CC0F-46EF-9AB6-F9B9F6548C18}"/>
    <cellStyle name="40% - Énfasis1 2 2 2 6 2 4" xfId="36843" xr:uid="{F6F52632-15C7-4D0A-A8FE-8DC458452424}"/>
    <cellStyle name="40% - Énfasis1 2 2 2 6 3" xfId="9820" xr:uid="{0E97F6EA-68BC-4A63-800B-F3E113D5F92E}"/>
    <cellStyle name="40% - Énfasis1 2 2 2 6 3 2" xfId="25262" xr:uid="{46B8190C-EAD9-4D24-9B1B-8C7940D09D0F}"/>
    <cellStyle name="40% - Énfasis1 2 2 2 6 3 2 2" xfId="56146" xr:uid="{32404BCF-FA5A-441E-9221-604E09E090E5}"/>
    <cellStyle name="40% - Énfasis1 2 2 2 6 3 3" xfId="40704" xr:uid="{51E53033-0F0D-4276-A5A4-6EBE8693F097}"/>
    <cellStyle name="40% - Énfasis1 2 2 2 6 4" xfId="17541" xr:uid="{483F5E37-5E73-498F-8B36-E9C2BD41FD25}"/>
    <cellStyle name="40% - Énfasis1 2 2 2 6 4 2" xfId="48425" xr:uid="{0CEED4E9-E718-4E96-8511-ABB447D74967}"/>
    <cellStyle name="40% - Énfasis1 2 2 2 6 5" xfId="32983" xr:uid="{1F64DA82-BFCD-44DA-BD18-A6A88FA1A4E1}"/>
    <cellStyle name="40% - Énfasis1 2 2 2 7" xfId="4029" xr:uid="{5C83730C-7FF6-424B-BA29-12050D8ECE3E}"/>
    <cellStyle name="40% - Énfasis1 2 2 2 7 2" xfId="11750" xr:uid="{76FA9525-AE8D-467C-9AA2-50FDFF31A96F}"/>
    <cellStyle name="40% - Énfasis1 2 2 2 7 2 2" xfId="27192" xr:uid="{63B6DE54-6EC5-4285-AC3E-80E3B777DE93}"/>
    <cellStyle name="40% - Énfasis1 2 2 2 7 2 2 2" xfId="58076" xr:uid="{A43BBBCD-84E8-49FF-93B6-C67269EF1F60}"/>
    <cellStyle name="40% - Énfasis1 2 2 2 7 2 3" xfId="42634" xr:uid="{704D27AF-8FF8-42F3-80B1-EEF6B921E35A}"/>
    <cellStyle name="40% - Énfasis1 2 2 2 7 3" xfId="19471" xr:uid="{9425D4E7-D250-401E-AD83-F3E206BF8A1E}"/>
    <cellStyle name="40% - Énfasis1 2 2 2 7 3 2" xfId="50355" xr:uid="{5B9DDB87-E2F4-40DA-ADAD-1E4ED42EAA9A}"/>
    <cellStyle name="40% - Énfasis1 2 2 2 7 4" xfId="34913" xr:uid="{9CDB04FC-51AD-4ECC-8870-FB33C19BE575}"/>
    <cellStyle name="40% - Énfasis1 2 2 2 8" xfId="7890" xr:uid="{D0ACA63B-CA61-4F4F-9DCB-0D31E6074180}"/>
    <cellStyle name="40% - Énfasis1 2 2 2 8 2" xfId="23332" xr:uid="{BCC0BDE1-45D7-43C8-850F-DED6331050E4}"/>
    <cellStyle name="40% - Énfasis1 2 2 2 8 2 2" xfId="54216" xr:uid="{D8960342-DC84-4CBD-872F-649DF2C05820}"/>
    <cellStyle name="40% - Énfasis1 2 2 2 8 3" xfId="38774" xr:uid="{1C953669-E106-40D5-B47A-E9A5FF11ECED}"/>
    <cellStyle name="40% - Énfasis1 2 2 2 9" xfId="15611" xr:uid="{32560E22-9F17-4E9A-940A-C26B96A11E42}"/>
    <cellStyle name="40% - Énfasis1 2 2 2 9 2" xfId="46495" xr:uid="{14F5AC8C-836C-4249-A1C9-C1BB167BA7B7}"/>
    <cellStyle name="40% - Énfasis1 2 2 3" xfId="91" xr:uid="{DCD41DEB-61E6-4531-91E6-EA2419026714}"/>
    <cellStyle name="40% - Énfasis1 2 2 3 10" xfId="31054" xr:uid="{42F651E9-A824-43B2-966A-52CC831A1A15}"/>
    <cellStyle name="40% - Énfasis1 2 2 3 2" xfId="355" xr:uid="{BCA19AB9-3913-4A0A-9B83-7112A4019133}"/>
    <cellStyle name="40% - Énfasis1 2 2 3 2 2" xfId="598" xr:uid="{50F3B659-B258-4229-B06E-95B1FA30FDFE}"/>
    <cellStyle name="40% - Énfasis1 2 2 3 2 2 2" xfId="1081" xr:uid="{060F0398-8CA7-47FD-9523-004D2D576D44}"/>
    <cellStyle name="40% - Énfasis1 2 2 3 2 2 2 2" xfId="2046" xr:uid="{E2AB6EB1-D035-4557-9EC3-98E976B42383}"/>
    <cellStyle name="40% - Énfasis1 2 2 3 2 2 2 2 2" xfId="3976" xr:uid="{42904060-BDB3-4774-ABB8-463FABF56A7F}"/>
    <cellStyle name="40% - Énfasis1 2 2 3 2 2 2 2 2 2" xfId="7836" xr:uid="{896E8854-D546-44F6-938D-316017EA703E}"/>
    <cellStyle name="40% - Énfasis1 2 2 3 2 2 2 2 2 2 2" xfId="15557" xr:uid="{0DA52DAA-8172-4821-8933-B7FDA9AAD1B2}"/>
    <cellStyle name="40% - Énfasis1 2 2 3 2 2 2 2 2 2 2 2" xfId="30999" xr:uid="{F1C90733-2E73-44B9-89C6-A6D4BDCA3DB9}"/>
    <cellStyle name="40% - Énfasis1 2 2 3 2 2 2 2 2 2 2 2 2" xfId="61883" xr:uid="{2CE09609-EFFA-45D6-94DE-51DC77BE2CB3}"/>
    <cellStyle name="40% - Énfasis1 2 2 3 2 2 2 2 2 2 2 3" xfId="46441" xr:uid="{52047463-4B98-4710-8EDC-B4EE8E74287E}"/>
    <cellStyle name="40% - Énfasis1 2 2 3 2 2 2 2 2 2 3" xfId="23278" xr:uid="{1BB67C56-45B1-4EB8-B4C8-E7FEA27907BB}"/>
    <cellStyle name="40% - Énfasis1 2 2 3 2 2 2 2 2 2 3 2" xfId="54162" xr:uid="{E5CDD95C-3B67-4832-A5C4-49ED6D4E9BC0}"/>
    <cellStyle name="40% - Énfasis1 2 2 3 2 2 2 2 2 2 4" xfId="38720" xr:uid="{A11399FA-73C5-491C-8388-4DB039AC22BF}"/>
    <cellStyle name="40% - Énfasis1 2 2 3 2 2 2 2 2 3" xfId="11697" xr:uid="{D97E411C-A266-4806-92F6-0972E69E8D19}"/>
    <cellStyle name="40% - Énfasis1 2 2 3 2 2 2 2 2 3 2" xfId="27139" xr:uid="{E61BAE72-4FFA-4773-A30D-D8B7CCCAA684}"/>
    <cellStyle name="40% - Énfasis1 2 2 3 2 2 2 2 2 3 2 2" xfId="58023" xr:uid="{CA95C47C-0E86-49B3-BEC2-AFD2488AA819}"/>
    <cellStyle name="40% - Énfasis1 2 2 3 2 2 2 2 2 3 3" xfId="42581" xr:uid="{0BA71C30-E953-468C-8E21-7148D3B79EF1}"/>
    <cellStyle name="40% - Énfasis1 2 2 3 2 2 2 2 2 4" xfId="19418" xr:uid="{8CF822C3-BE16-44AB-85B0-68D027092F4C}"/>
    <cellStyle name="40% - Énfasis1 2 2 3 2 2 2 2 2 4 2" xfId="50302" xr:uid="{C78E255B-E269-4247-9B8B-52B799B2293D}"/>
    <cellStyle name="40% - Énfasis1 2 2 3 2 2 2 2 2 5" xfId="34860" xr:uid="{93DDE510-78BE-4422-B502-260811A9F606}"/>
    <cellStyle name="40% - Énfasis1 2 2 3 2 2 2 2 3" xfId="5906" xr:uid="{65C100DD-AA7C-4B8A-BDFA-2AD18853C1DF}"/>
    <cellStyle name="40% - Énfasis1 2 2 3 2 2 2 2 3 2" xfId="13627" xr:uid="{611EBA4C-F880-4B24-9CFB-125998B86136}"/>
    <cellStyle name="40% - Énfasis1 2 2 3 2 2 2 2 3 2 2" xfId="29069" xr:uid="{4B11FE73-0A1E-414D-BDA6-FEB8C267155A}"/>
    <cellStyle name="40% - Énfasis1 2 2 3 2 2 2 2 3 2 2 2" xfId="59953" xr:uid="{37E20A94-E66C-4340-8167-62380B1545CC}"/>
    <cellStyle name="40% - Énfasis1 2 2 3 2 2 2 2 3 2 3" xfId="44511" xr:uid="{3EFEE2B3-92FD-4E0A-8B6F-CF36C02E487A}"/>
    <cellStyle name="40% - Énfasis1 2 2 3 2 2 2 2 3 3" xfId="21348" xr:uid="{91148305-2B02-4BED-BE5A-A4032E57B479}"/>
    <cellStyle name="40% - Énfasis1 2 2 3 2 2 2 2 3 3 2" xfId="52232" xr:uid="{C682EEFD-5930-43E9-9830-81DE90B31B29}"/>
    <cellStyle name="40% - Énfasis1 2 2 3 2 2 2 2 3 4" xfId="36790" xr:uid="{4CDE1DA1-C100-41C6-B589-8300E8FC4FB6}"/>
    <cellStyle name="40% - Énfasis1 2 2 3 2 2 2 2 4" xfId="9767" xr:uid="{A8580CDB-81E5-4B95-B153-C84985E367DB}"/>
    <cellStyle name="40% - Énfasis1 2 2 3 2 2 2 2 4 2" xfId="25209" xr:uid="{25345E0E-9F13-4FF7-B465-7B7137890032}"/>
    <cellStyle name="40% - Énfasis1 2 2 3 2 2 2 2 4 2 2" xfId="56093" xr:uid="{A72BFA3C-1F0C-4BBF-88A3-2C4925BC8921}"/>
    <cellStyle name="40% - Énfasis1 2 2 3 2 2 2 2 4 3" xfId="40651" xr:uid="{1A804CA4-3148-4B51-B6DD-C86349931EA4}"/>
    <cellStyle name="40% - Énfasis1 2 2 3 2 2 2 2 5" xfId="17488" xr:uid="{94E9DB49-CDA1-45FE-9291-A520B35497D2}"/>
    <cellStyle name="40% - Énfasis1 2 2 3 2 2 2 2 5 2" xfId="48372" xr:uid="{FAAB223A-76D1-4CB2-B059-865890CA89AC}"/>
    <cellStyle name="40% - Énfasis1 2 2 3 2 2 2 2 6" xfId="32930" xr:uid="{D86AE9F5-99D2-4BCA-A5AA-5BA1A67866B5}"/>
    <cellStyle name="40% - Énfasis1 2 2 3 2 2 2 3" xfId="3011" xr:uid="{70921A62-F579-4A55-8FA4-B3BE340FD218}"/>
    <cellStyle name="40% - Énfasis1 2 2 3 2 2 2 3 2" xfId="6871" xr:uid="{377E9D6B-633B-4670-A22C-225333A0056E}"/>
    <cellStyle name="40% - Énfasis1 2 2 3 2 2 2 3 2 2" xfId="14592" xr:uid="{2DD149A2-F7C9-4BF0-9447-3C90D129D113}"/>
    <cellStyle name="40% - Énfasis1 2 2 3 2 2 2 3 2 2 2" xfId="30034" xr:uid="{010E2C4C-8532-4759-9754-90A8DDD3CEAC}"/>
    <cellStyle name="40% - Énfasis1 2 2 3 2 2 2 3 2 2 2 2" xfId="60918" xr:uid="{AB11B5F5-DBA9-47EE-9052-C5B152C3768C}"/>
    <cellStyle name="40% - Énfasis1 2 2 3 2 2 2 3 2 2 3" xfId="45476" xr:uid="{619AA95E-89EB-44C6-B22D-924E5F85C8E8}"/>
    <cellStyle name="40% - Énfasis1 2 2 3 2 2 2 3 2 3" xfId="22313" xr:uid="{A20AE84B-9DE1-4EA4-959A-E37BEBD5933E}"/>
    <cellStyle name="40% - Énfasis1 2 2 3 2 2 2 3 2 3 2" xfId="53197" xr:uid="{B0CDB7A7-7479-4C7D-997A-8AC07E84DA31}"/>
    <cellStyle name="40% - Énfasis1 2 2 3 2 2 2 3 2 4" xfId="37755" xr:uid="{0C15F662-FDF5-496A-91B1-BA9E2CD0A1FF}"/>
    <cellStyle name="40% - Énfasis1 2 2 3 2 2 2 3 3" xfId="10732" xr:uid="{ADB4B4A1-9966-4345-9B21-A1C3B1CA6C81}"/>
    <cellStyle name="40% - Énfasis1 2 2 3 2 2 2 3 3 2" xfId="26174" xr:uid="{07664C23-FC18-4617-8808-F1D1E700E12E}"/>
    <cellStyle name="40% - Énfasis1 2 2 3 2 2 2 3 3 2 2" xfId="57058" xr:uid="{E232492C-2C7A-4786-A38D-25C5986881C3}"/>
    <cellStyle name="40% - Énfasis1 2 2 3 2 2 2 3 3 3" xfId="41616" xr:uid="{A7BFB818-CB2F-4A3A-A21C-766F734C293F}"/>
    <cellStyle name="40% - Énfasis1 2 2 3 2 2 2 3 4" xfId="18453" xr:uid="{C9CAFC7C-D34A-4FBC-9025-88A2396C94D8}"/>
    <cellStyle name="40% - Énfasis1 2 2 3 2 2 2 3 4 2" xfId="49337" xr:uid="{3C101DAA-14A9-4501-94DE-1B530D06B5AE}"/>
    <cellStyle name="40% - Énfasis1 2 2 3 2 2 2 3 5" xfId="33895" xr:uid="{D0B6997E-E70C-4AC8-8F84-FBE0F1B7A2ED}"/>
    <cellStyle name="40% - Énfasis1 2 2 3 2 2 2 4" xfId="4941" xr:uid="{59FB153B-D7CA-40A6-8B79-4D227ECA3A4A}"/>
    <cellStyle name="40% - Énfasis1 2 2 3 2 2 2 4 2" xfId="12662" xr:uid="{CC051954-9C69-4271-96F2-FAF914F85D89}"/>
    <cellStyle name="40% - Énfasis1 2 2 3 2 2 2 4 2 2" xfId="28104" xr:uid="{CE60C732-AD16-48C6-B534-2367610A9B69}"/>
    <cellStyle name="40% - Énfasis1 2 2 3 2 2 2 4 2 2 2" xfId="58988" xr:uid="{CA858406-9CD7-475A-BF10-CF8AFE456BD1}"/>
    <cellStyle name="40% - Énfasis1 2 2 3 2 2 2 4 2 3" xfId="43546" xr:uid="{A232645E-2C09-4CA5-9CED-B5E0A7BE9D1A}"/>
    <cellStyle name="40% - Énfasis1 2 2 3 2 2 2 4 3" xfId="20383" xr:uid="{D136473A-C6D5-4AA3-B765-80CF45F5F636}"/>
    <cellStyle name="40% - Énfasis1 2 2 3 2 2 2 4 3 2" xfId="51267" xr:uid="{8C338DCC-98D8-4347-B821-C27B68D67E08}"/>
    <cellStyle name="40% - Énfasis1 2 2 3 2 2 2 4 4" xfId="35825" xr:uid="{7B5055F3-8106-4F0D-860C-DDA759F7334B}"/>
    <cellStyle name="40% - Énfasis1 2 2 3 2 2 2 5" xfId="8802" xr:uid="{A83719B0-7600-4069-BA3B-D9687348D9AB}"/>
    <cellStyle name="40% - Énfasis1 2 2 3 2 2 2 5 2" xfId="24244" xr:uid="{39097E9D-E2AD-4680-B1B8-173AA79CA5A2}"/>
    <cellStyle name="40% - Énfasis1 2 2 3 2 2 2 5 2 2" xfId="55128" xr:uid="{070B12E0-88CE-49C0-A599-E1F725AAAFA2}"/>
    <cellStyle name="40% - Énfasis1 2 2 3 2 2 2 5 3" xfId="39686" xr:uid="{FC403197-773E-44BB-9603-DA04ADD9B340}"/>
    <cellStyle name="40% - Énfasis1 2 2 3 2 2 2 6" xfId="16523" xr:uid="{FCBC79BD-AAB7-47BD-B9C2-547438FA275D}"/>
    <cellStyle name="40% - Énfasis1 2 2 3 2 2 2 6 2" xfId="47407" xr:uid="{56CFCF9D-07C3-4881-BA47-198F7C206A2C}"/>
    <cellStyle name="40% - Énfasis1 2 2 3 2 2 2 7" xfId="31965" xr:uid="{85E1FB98-2105-4487-A481-B721B0FBD829}"/>
    <cellStyle name="40% - Énfasis1 2 2 3 2 2 3" xfId="1563" xr:uid="{9A21D535-2AC5-48DD-B829-B42B062C5648}"/>
    <cellStyle name="40% - Énfasis1 2 2 3 2 2 3 2" xfId="3493" xr:uid="{187CC07A-5B94-46A8-857B-F75AF55A6247}"/>
    <cellStyle name="40% - Énfasis1 2 2 3 2 2 3 2 2" xfId="7353" xr:uid="{BDE11E66-0F43-43D0-A195-942152E8626C}"/>
    <cellStyle name="40% - Énfasis1 2 2 3 2 2 3 2 2 2" xfId="15074" xr:uid="{DC979D46-7A47-4ED8-ABEE-3C2B9A919146}"/>
    <cellStyle name="40% - Énfasis1 2 2 3 2 2 3 2 2 2 2" xfId="30516" xr:uid="{3662782F-9E53-4BCD-B087-64BCBD9BDBCE}"/>
    <cellStyle name="40% - Énfasis1 2 2 3 2 2 3 2 2 2 2 2" xfId="61400" xr:uid="{EEC38216-B183-40E7-BFBC-4FACAA848E9F}"/>
    <cellStyle name="40% - Énfasis1 2 2 3 2 2 3 2 2 2 3" xfId="45958" xr:uid="{24A3055B-4AA0-4F12-8E51-9FEFDDAE5822}"/>
    <cellStyle name="40% - Énfasis1 2 2 3 2 2 3 2 2 3" xfId="22795" xr:uid="{96AA1D5E-D3A1-4A72-B85F-9E58E2D69065}"/>
    <cellStyle name="40% - Énfasis1 2 2 3 2 2 3 2 2 3 2" xfId="53679" xr:uid="{5B8C1803-1300-42A7-B891-E052BC93A1A8}"/>
    <cellStyle name="40% - Énfasis1 2 2 3 2 2 3 2 2 4" xfId="38237" xr:uid="{46E08812-A557-4BD1-9927-4CC90B893481}"/>
    <cellStyle name="40% - Énfasis1 2 2 3 2 2 3 2 3" xfId="11214" xr:uid="{5F130C14-0E30-4FB9-BC6E-067ED3F94B56}"/>
    <cellStyle name="40% - Énfasis1 2 2 3 2 2 3 2 3 2" xfId="26656" xr:uid="{9AEB3276-FC51-41B8-9D62-BA4A60B95E7C}"/>
    <cellStyle name="40% - Énfasis1 2 2 3 2 2 3 2 3 2 2" xfId="57540" xr:uid="{D0639104-AB54-4204-AF75-E3C147D3E5F9}"/>
    <cellStyle name="40% - Énfasis1 2 2 3 2 2 3 2 3 3" xfId="42098" xr:uid="{E172D518-0E86-4D89-A9E1-B5480B98747C}"/>
    <cellStyle name="40% - Énfasis1 2 2 3 2 2 3 2 4" xfId="18935" xr:uid="{7A038565-48EC-43CE-B3AC-627750FD5ED5}"/>
    <cellStyle name="40% - Énfasis1 2 2 3 2 2 3 2 4 2" xfId="49819" xr:uid="{9EDB9530-2072-4E2B-95C5-F095F7B34D46}"/>
    <cellStyle name="40% - Énfasis1 2 2 3 2 2 3 2 5" xfId="34377" xr:uid="{F7A9B376-E562-4523-9281-980F6FC88864}"/>
    <cellStyle name="40% - Énfasis1 2 2 3 2 2 3 3" xfId="5423" xr:uid="{BCB422F0-E167-47EE-8615-AFDF41B7BA35}"/>
    <cellStyle name="40% - Énfasis1 2 2 3 2 2 3 3 2" xfId="13144" xr:uid="{3FF566E7-AC3B-4BC0-8317-6A4A289958D6}"/>
    <cellStyle name="40% - Énfasis1 2 2 3 2 2 3 3 2 2" xfId="28586" xr:uid="{21F3820E-433F-4CDD-8497-FFDC268FEB7A}"/>
    <cellStyle name="40% - Énfasis1 2 2 3 2 2 3 3 2 2 2" xfId="59470" xr:uid="{2B27458C-5BB4-4AC1-8EB1-67B6366D50FB}"/>
    <cellStyle name="40% - Énfasis1 2 2 3 2 2 3 3 2 3" xfId="44028" xr:uid="{6AFB0347-577B-41E4-B041-3569F5790B71}"/>
    <cellStyle name="40% - Énfasis1 2 2 3 2 2 3 3 3" xfId="20865" xr:uid="{8963AB80-F64B-4AA5-8AE3-35ACE434A2D3}"/>
    <cellStyle name="40% - Énfasis1 2 2 3 2 2 3 3 3 2" xfId="51749" xr:uid="{07D33D33-0711-4EA2-BB57-A31CEFBAD82A}"/>
    <cellStyle name="40% - Énfasis1 2 2 3 2 2 3 3 4" xfId="36307" xr:uid="{737C4075-8EFA-44FF-A66C-792E70A208C7}"/>
    <cellStyle name="40% - Énfasis1 2 2 3 2 2 3 4" xfId="9284" xr:uid="{499818AF-5B34-488B-B654-5DDD62B97DF5}"/>
    <cellStyle name="40% - Énfasis1 2 2 3 2 2 3 4 2" xfId="24726" xr:uid="{4EB33982-AC2F-4F0B-9FFF-F188B2F12CE3}"/>
    <cellStyle name="40% - Énfasis1 2 2 3 2 2 3 4 2 2" xfId="55610" xr:uid="{42354418-8210-4480-8FC1-6F697316A534}"/>
    <cellStyle name="40% - Énfasis1 2 2 3 2 2 3 4 3" xfId="40168" xr:uid="{B3EB6DC1-B13F-4065-8A92-74496E16AE3B}"/>
    <cellStyle name="40% - Énfasis1 2 2 3 2 2 3 5" xfId="17005" xr:uid="{4190CF83-60CF-49E2-A2EF-AEE357113901}"/>
    <cellStyle name="40% - Énfasis1 2 2 3 2 2 3 5 2" xfId="47889" xr:uid="{2D682FA9-D434-4012-8D06-F43861C27FCB}"/>
    <cellStyle name="40% - Énfasis1 2 2 3 2 2 3 6" xfId="32447" xr:uid="{6D5707CA-F794-402E-A81F-8D0A7065D32F}"/>
    <cellStyle name="40% - Énfasis1 2 2 3 2 2 4" xfId="2528" xr:uid="{E9A26FD1-1E94-4DB3-AB89-A4D249BC4307}"/>
    <cellStyle name="40% - Énfasis1 2 2 3 2 2 4 2" xfId="6388" xr:uid="{78797D42-3CDF-4300-846C-773F7A18B506}"/>
    <cellStyle name="40% - Énfasis1 2 2 3 2 2 4 2 2" xfId="14109" xr:uid="{6D52F528-54A7-4763-8AAE-08E3C3E66147}"/>
    <cellStyle name="40% - Énfasis1 2 2 3 2 2 4 2 2 2" xfId="29551" xr:uid="{47B66E20-5F21-4B9B-8A19-7194ED968A44}"/>
    <cellStyle name="40% - Énfasis1 2 2 3 2 2 4 2 2 2 2" xfId="60435" xr:uid="{CB5AED1A-B3E9-4C5C-8FBC-C02A812B8BA0}"/>
    <cellStyle name="40% - Énfasis1 2 2 3 2 2 4 2 2 3" xfId="44993" xr:uid="{71263ADA-5031-4B2D-8799-A4DB5AA2BD42}"/>
    <cellStyle name="40% - Énfasis1 2 2 3 2 2 4 2 3" xfId="21830" xr:uid="{0737D9FE-FA95-4910-8853-2B285FB4F2F0}"/>
    <cellStyle name="40% - Énfasis1 2 2 3 2 2 4 2 3 2" xfId="52714" xr:uid="{9B98FCB5-9859-4D3D-BEEB-4C3490A5975F}"/>
    <cellStyle name="40% - Énfasis1 2 2 3 2 2 4 2 4" xfId="37272" xr:uid="{2AE1C1F3-DA44-4CFA-966A-DD73CFE0299B}"/>
    <cellStyle name="40% - Énfasis1 2 2 3 2 2 4 3" xfId="10249" xr:uid="{FE22B55F-7F1F-4BCC-B767-E97EE02A38EE}"/>
    <cellStyle name="40% - Énfasis1 2 2 3 2 2 4 3 2" xfId="25691" xr:uid="{C9DF33F0-EDF7-4B22-BD36-857420A6D124}"/>
    <cellStyle name="40% - Énfasis1 2 2 3 2 2 4 3 2 2" xfId="56575" xr:uid="{FCC9FF89-3DE4-44B9-B5C4-6C37155754E6}"/>
    <cellStyle name="40% - Énfasis1 2 2 3 2 2 4 3 3" xfId="41133" xr:uid="{0935E313-8C37-400F-A4F0-7023C0F3A5EC}"/>
    <cellStyle name="40% - Énfasis1 2 2 3 2 2 4 4" xfId="17970" xr:uid="{53F4DC8C-4A2F-43E9-9778-7CF75F31B819}"/>
    <cellStyle name="40% - Énfasis1 2 2 3 2 2 4 4 2" xfId="48854" xr:uid="{435C12BB-30B5-497F-99F3-E8FB067C5F1D}"/>
    <cellStyle name="40% - Énfasis1 2 2 3 2 2 4 5" xfId="33412" xr:uid="{72000584-6973-409C-9EC5-5F86190AE21C}"/>
    <cellStyle name="40% - Énfasis1 2 2 3 2 2 5" xfId="4458" xr:uid="{4F626AE2-52F9-4A36-B3C6-756A689999C8}"/>
    <cellStyle name="40% - Énfasis1 2 2 3 2 2 5 2" xfId="12179" xr:uid="{868FB262-CFBF-4ECE-BA3E-E2FC94A00D89}"/>
    <cellStyle name="40% - Énfasis1 2 2 3 2 2 5 2 2" xfId="27621" xr:uid="{B2507F09-BBEB-489D-BF7B-75A3B0CAA533}"/>
    <cellStyle name="40% - Énfasis1 2 2 3 2 2 5 2 2 2" xfId="58505" xr:uid="{53C55B14-F50D-42D6-81DA-57ABA407C6C5}"/>
    <cellStyle name="40% - Énfasis1 2 2 3 2 2 5 2 3" xfId="43063" xr:uid="{D3169E25-733F-4A6E-BB54-5C2224079AEA}"/>
    <cellStyle name="40% - Énfasis1 2 2 3 2 2 5 3" xfId="19900" xr:uid="{E1B96F4A-78E9-48E1-941D-0D83A462FD72}"/>
    <cellStyle name="40% - Énfasis1 2 2 3 2 2 5 3 2" xfId="50784" xr:uid="{057BE81D-7AB0-4277-9DC6-FA69B3B6E035}"/>
    <cellStyle name="40% - Énfasis1 2 2 3 2 2 5 4" xfId="35342" xr:uid="{001BB66C-9E53-4CC9-A2BB-9C91F19ECE87}"/>
    <cellStyle name="40% - Énfasis1 2 2 3 2 2 6" xfId="8319" xr:uid="{B22EDA1B-B22B-46F0-9617-877FA149A837}"/>
    <cellStyle name="40% - Énfasis1 2 2 3 2 2 6 2" xfId="23761" xr:uid="{8F44E9C7-07C1-4A8C-9C99-46FC89EDCD7F}"/>
    <cellStyle name="40% - Énfasis1 2 2 3 2 2 6 2 2" xfId="54645" xr:uid="{05F91140-5519-45BA-AD24-B03B4AAA4D27}"/>
    <cellStyle name="40% - Énfasis1 2 2 3 2 2 6 3" xfId="39203" xr:uid="{7543EB81-33E0-448B-81BF-4C9D57235FCD}"/>
    <cellStyle name="40% - Énfasis1 2 2 3 2 2 7" xfId="16040" xr:uid="{A3EE2EA4-DB37-4D57-806A-90F65A6ED7F7}"/>
    <cellStyle name="40% - Énfasis1 2 2 3 2 2 7 2" xfId="46924" xr:uid="{84C00070-FC9B-4433-9B8F-A8D90F93A226}"/>
    <cellStyle name="40% - Énfasis1 2 2 3 2 2 8" xfId="31482" xr:uid="{D0117CD1-B413-45B1-955E-3C9D7A4A6018}"/>
    <cellStyle name="40% - Énfasis1 2 2 3 2 3" xfId="840" xr:uid="{F68823F6-500C-496A-BC44-EE3FCE45322D}"/>
    <cellStyle name="40% - Énfasis1 2 2 3 2 3 2" xfId="1805" xr:uid="{7738032D-6C48-4481-B68C-2F3D7BC7808C}"/>
    <cellStyle name="40% - Énfasis1 2 2 3 2 3 2 2" xfId="3735" xr:uid="{2B1009C8-4ADE-431E-8692-BD3CD1AD4D7A}"/>
    <cellStyle name="40% - Énfasis1 2 2 3 2 3 2 2 2" xfId="7595" xr:uid="{C240C8BF-621A-4617-9E9F-44DE95AFD328}"/>
    <cellStyle name="40% - Énfasis1 2 2 3 2 3 2 2 2 2" xfId="15316" xr:uid="{AE24675D-7741-4AF9-9C14-3B391CE34494}"/>
    <cellStyle name="40% - Énfasis1 2 2 3 2 3 2 2 2 2 2" xfId="30758" xr:uid="{14E5F26D-15F3-4CA0-A286-7AB0A4C95616}"/>
    <cellStyle name="40% - Énfasis1 2 2 3 2 3 2 2 2 2 2 2" xfId="61642" xr:uid="{C784E198-079E-4EC4-8847-FAA853E7C8FF}"/>
    <cellStyle name="40% - Énfasis1 2 2 3 2 3 2 2 2 2 3" xfId="46200" xr:uid="{8BA1C4DD-B5E6-435A-B7B3-2A90A92EA8A5}"/>
    <cellStyle name="40% - Énfasis1 2 2 3 2 3 2 2 2 3" xfId="23037" xr:uid="{F08DDB5D-73F0-4568-B13D-0A387DFC8AF7}"/>
    <cellStyle name="40% - Énfasis1 2 2 3 2 3 2 2 2 3 2" xfId="53921" xr:uid="{726478DC-DA6A-4A72-AED5-61598BABBE91}"/>
    <cellStyle name="40% - Énfasis1 2 2 3 2 3 2 2 2 4" xfId="38479" xr:uid="{D14B8FAC-ACC9-4F37-8161-48C8C2590598}"/>
    <cellStyle name="40% - Énfasis1 2 2 3 2 3 2 2 3" xfId="11456" xr:uid="{95C9FF4C-7C8B-4CEB-A435-293172C30719}"/>
    <cellStyle name="40% - Énfasis1 2 2 3 2 3 2 2 3 2" xfId="26898" xr:uid="{11F5778A-0209-4563-A3B4-25A2073E9A3B}"/>
    <cellStyle name="40% - Énfasis1 2 2 3 2 3 2 2 3 2 2" xfId="57782" xr:uid="{CD7A39AE-35E3-4EE1-AD63-72D859B7A464}"/>
    <cellStyle name="40% - Énfasis1 2 2 3 2 3 2 2 3 3" xfId="42340" xr:uid="{1DE7FCE1-CB05-4003-9DF8-860BFA842A15}"/>
    <cellStyle name="40% - Énfasis1 2 2 3 2 3 2 2 4" xfId="19177" xr:uid="{86C66B01-1A13-4B6A-A676-27F9A4E7918D}"/>
    <cellStyle name="40% - Énfasis1 2 2 3 2 3 2 2 4 2" xfId="50061" xr:uid="{701CCD3F-0B01-4B01-9EFE-D92C7C24B7DA}"/>
    <cellStyle name="40% - Énfasis1 2 2 3 2 3 2 2 5" xfId="34619" xr:uid="{A04A65E9-ADB7-433D-AC88-9041A761D25F}"/>
    <cellStyle name="40% - Énfasis1 2 2 3 2 3 2 3" xfId="5665" xr:uid="{459B5086-8154-49E1-86D1-B273A8253B45}"/>
    <cellStyle name="40% - Énfasis1 2 2 3 2 3 2 3 2" xfId="13386" xr:uid="{47F70069-FF8E-4807-9D98-0FCD8DC0BFA1}"/>
    <cellStyle name="40% - Énfasis1 2 2 3 2 3 2 3 2 2" xfId="28828" xr:uid="{3AFAAB0E-4955-423C-BC21-E2B826ECD24B}"/>
    <cellStyle name="40% - Énfasis1 2 2 3 2 3 2 3 2 2 2" xfId="59712" xr:uid="{E08A77B1-51DC-4896-A85D-287D1CF4E9A6}"/>
    <cellStyle name="40% - Énfasis1 2 2 3 2 3 2 3 2 3" xfId="44270" xr:uid="{5632EC6D-802B-4745-BA23-F479C62FDFD3}"/>
    <cellStyle name="40% - Énfasis1 2 2 3 2 3 2 3 3" xfId="21107" xr:uid="{93A40F09-E05F-4FAD-8D1C-D43E93736ACA}"/>
    <cellStyle name="40% - Énfasis1 2 2 3 2 3 2 3 3 2" xfId="51991" xr:uid="{5997F506-7EDC-47C3-8D58-0DB172E97A2E}"/>
    <cellStyle name="40% - Énfasis1 2 2 3 2 3 2 3 4" xfId="36549" xr:uid="{73CAA8E4-C41B-44CA-817E-80A1D4838C07}"/>
    <cellStyle name="40% - Énfasis1 2 2 3 2 3 2 4" xfId="9526" xr:uid="{922C23B8-47D4-4776-A0F3-341E5439387E}"/>
    <cellStyle name="40% - Énfasis1 2 2 3 2 3 2 4 2" xfId="24968" xr:uid="{5AF88B1E-B895-417D-AB15-BD24DF49C3FB}"/>
    <cellStyle name="40% - Énfasis1 2 2 3 2 3 2 4 2 2" xfId="55852" xr:uid="{1FE10913-DB83-411A-9C9D-A17B7551EC11}"/>
    <cellStyle name="40% - Énfasis1 2 2 3 2 3 2 4 3" xfId="40410" xr:uid="{4A935F9E-7599-45F8-8711-6D326CFDF80A}"/>
    <cellStyle name="40% - Énfasis1 2 2 3 2 3 2 5" xfId="17247" xr:uid="{73530032-78F2-449D-98C0-2D06C739E794}"/>
    <cellStyle name="40% - Énfasis1 2 2 3 2 3 2 5 2" xfId="48131" xr:uid="{CAC60968-D8CA-4177-BD58-5D6B1F59EB62}"/>
    <cellStyle name="40% - Énfasis1 2 2 3 2 3 2 6" xfId="32689" xr:uid="{44B4F543-1CDB-4F48-BB19-AE35096DB151}"/>
    <cellStyle name="40% - Énfasis1 2 2 3 2 3 3" xfId="2770" xr:uid="{EE6DBCF2-E8B3-4D15-872D-5616F65AB93F}"/>
    <cellStyle name="40% - Énfasis1 2 2 3 2 3 3 2" xfId="6630" xr:uid="{8031B358-7681-4264-AA0E-ADD934355C15}"/>
    <cellStyle name="40% - Énfasis1 2 2 3 2 3 3 2 2" xfId="14351" xr:uid="{66DA22E8-AEE4-42C0-84F2-237C17CF3371}"/>
    <cellStyle name="40% - Énfasis1 2 2 3 2 3 3 2 2 2" xfId="29793" xr:uid="{5F5E6647-E257-47F9-86A7-F061C355A84C}"/>
    <cellStyle name="40% - Énfasis1 2 2 3 2 3 3 2 2 2 2" xfId="60677" xr:uid="{E0413CE7-DB43-46A0-B687-57E2AE14DD2B}"/>
    <cellStyle name="40% - Énfasis1 2 2 3 2 3 3 2 2 3" xfId="45235" xr:uid="{6D3B0898-C5FB-499B-9D5C-152F368F37B5}"/>
    <cellStyle name="40% - Énfasis1 2 2 3 2 3 3 2 3" xfId="22072" xr:uid="{C2D07D4E-BEE1-45DF-B5EC-73C3CFE28343}"/>
    <cellStyle name="40% - Énfasis1 2 2 3 2 3 3 2 3 2" xfId="52956" xr:uid="{B5098986-F137-4F11-94BE-9F6FA6263FC4}"/>
    <cellStyle name="40% - Énfasis1 2 2 3 2 3 3 2 4" xfId="37514" xr:uid="{D1043B45-DFA2-4959-AC29-0E62BF37BD16}"/>
    <cellStyle name="40% - Énfasis1 2 2 3 2 3 3 3" xfId="10491" xr:uid="{7062D6DF-E90E-422A-87B8-9771A9233752}"/>
    <cellStyle name="40% - Énfasis1 2 2 3 2 3 3 3 2" xfId="25933" xr:uid="{27A320CB-A419-42EE-A580-D6BE9E5036A1}"/>
    <cellStyle name="40% - Énfasis1 2 2 3 2 3 3 3 2 2" xfId="56817" xr:uid="{28DE6F58-C54E-4119-85AA-3D901A084831}"/>
    <cellStyle name="40% - Énfasis1 2 2 3 2 3 3 3 3" xfId="41375" xr:uid="{D45753F7-4492-452D-9986-A657F7BA55DA}"/>
    <cellStyle name="40% - Énfasis1 2 2 3 2 3 3 4" xfId="18212" xr:uid="{1747192A-6654-4298-AD62-970820B9C834}"/>
    <cellStyle name="40% - Énfasis1 2 2 3 2 3 3 4 2" xfId="49096" xr:uid="{62A7E855-D8BB-4CDB-ACA1-CE41C3B731F2}"/>
    <cellStyle name="40% - Énfasis1 2 2 3 2 3 3 5" xfId="33654" xr:uid="{7F9F51A5-C276-483A-B028-E430B4BE3478}"/>
    <cellStyle name="40% - Énfasis1 2 2 3 2 3 4" xfId="4700" xr:uid="{940FCD75-573C-40FB-8133-B407E81813EF}"/>
    <cellStyle name="40% - Énfasis1 2 2 3 2 3 4 2" xfId="12421" xr:uid="{FE371DDB-12C1-407A-B722-7FEC383C6AFE}"/>
    <cellStyle name="40% - Énfasis1 2 2 3 2 3 4 2 2" xfId="27863" xr:uid="{A0CC582D-B897-4A64-BF9D-B059E9ED240E}"/>
    <cellStyle name="40% - Énfasis1 2 2 3 2 3 4 2 2 2" xfId="58747" xr:uid="{AE313B61-A591-4B95-872C-AE62768110EA}"/>
    <cellStyle name="40% - Énfasis1 2 2 3 2 3 4 2 3" xfId="43305" xr:uid="{0A48D728-9FF2-4C23-ADE1-9E9A9408925C}"/>
    <cellStyle name="40% - Énfasis1 2 2 3 2 3 4 3" xfId="20142" xr:uid="{57C51A11-AD51-4AB7-81D8-BB9D6DBA7174}"/>
    <cellStyle name="40% - Énfasis1 2 2 3 2 3 4 3 2" xfId="51026" xr:uid="{AD459A65-90EA-4B8C-9090-7A7651D07C51}"/>
    <cellStyle name="40% - Énfasis1 2 2 3 2 3 4 4" xfId="35584" xr:uid="{833CDEC5-09E0-4C36-8B4A-B8899D43726E}"/>
    <cellStyle name="40% - Énfasis1 2 2 3 2 3 5" xfId="8561" xr:uid="{28CB73C8-823F-4B94-B570-BDCDBEE8A068}"/>
    <cellStyle name="40% - Énfasis1 2 2 3 2 3 5 2" xfId="24003" xr:uid="{4CC66E0D-1CA6-4B7B-831D-ACD0B7E53084}"/>
    <cellStyle name="40% - Énfasis1 2 2 3 2 3 5 2 2" xfId="54887" xr:uid="{44CCB012-B464-4626-AB7B-CAC7A84A3199}"/>
    <cellStyle name="40% - Énfasis1 2 2 3 2 3 5 3" xfId="39445" xr:uid="{0FBDDDF9-C97C-4E4F-B3EE-CBED2564EB5E}"/>
    <cellStyle name="40% - Énfasis1 2 2 3 2 3 6" xfId="16282" xr:uid="{E7D336D0-7EB4-4B48-A699-2A4A8DA6462C}"/>
    <cellStyle name="40% - Énfasis1 2 2 3 2 3 6 2" xfId="47166" xr:uid="{916A86B3-D628-4715-A999-1555B6266AA3}"/>
    <cellStyle name="40% - Énfasis1 2 2 3 2 3 7" xfId="31724" xr:uid="{A003DAB0-6BD5-4939-994A-9FCC1537BC0C}"/>
    <cellStyle name="40% - Énfasis1 2 2 3 2 4" xfId="1322" xr:uid="{A9058180-0712-44E2-A849-85F212BF0AA4}"/>
    <cellStyle name="40% - Énfasis1 2 2 3 2 4 2" xfId="3252" xr:uid="{18F44632-7B84-447C-AE80-F42D3560DA41}"/>
    <cellStyle name="40% - Énfasis1 2 2 3 2 4 2 2" xfId="7112" xr:uid="{88466C93-DE8A-4190-A806-AF71D9324AD0}"/>
    <cellStyle name="40% - Énfasis1 2 2 3 2 4 2 2 2" xfId="14833" xr:uid="{6013DABC-BB89-42A6-8F05-80C82CEA401A}"/>
    <cellStyle name="40% - Énfasis1 2 2 3 2 4 2 2 2 2" xfId="30275" xr:uid="{BEACAF13-3421-4051-8B5C-65D6C70F5988}"/>
    <cellStyle name="40% - Énfasis1 2 2 3 2 4 2 2 2 2 2" xfId="61159" xr:uid="{CDB74596-C8C1-4A20-B4CA-DE670D0DB109}"/>
    <cellStyle name="40% - Énfasis1 2 2 3 2 4 2 2 2 3" xfId="45717" xr:uid="{8236E3DF-EDCC-4E58-8C32-8002CC1F01D1}"/>
    <cellStyle name="40% - Énfasis1 2 2 3 2 4 2 2 3" xfId="22554" xr:uid="{A04ED00C-E75E-4F3E-B0F4-A96C04375F4E}"/>
    <cellStyle name="40% - Énfasis1 2 2 3 2 4 2 2 3 2" xfId="53438" xr:uid="{61965FA7-D59A-41EF-AAFD-BDD8F00D3678}"/>
    <cellStyle name="40% - Énfasis1 2 2 3 2 4 2 2 4" xfId="37996" xr:uid="{7416892A-7483-4E1F-958B-4D62EC5E5B40}"/>
    <cellStyle name="40% - Énfasis1 2 2 3 2 4 2 3" xfId="10973" xr:uid="{0FABE9CD-EBB6-42B0-AE22-D949DBDB61DF}"/>
    <cellStyle name="40% - Énfasis1 2 2 3 2 4 2 3 2" xfId="26415" xr:uid="{F1704433-0DDB-418C-BC91-B0B152399556}"/>
    <cellStyle name="40% - Énfasis1 2 2 3 2 4 2 3 2 2" xfId="57299" xr:uid="{C0C67BC1-4559-4128-8866-2C10C6AA4AB4}"/>
    <cellStyle name="40% - Énfasis1 2 2 3 2 4 2 3 3" xfId="41857" xr:uid="{5961C0A8-EFC3-412A-9400-73809E0625EB}"/>
    <cellStyle name="40% - Énfasis1 2 2 3 2 4 2 4" xfId="18694" xr:uid="{0E912842-7325-426D-B298-568A84C34AFA}"/>
    <cellStyle name="40% - Énfasis1 2 2 3 2 4 2 4 2" xfId="49578" xr:uid="{0E0F0A96-B59E-45FF-AC04-C4A09F769A4F}"/>
    <cellStyle name="40% - Énfasis1 2 2 3 2 4 2 5" xfId="34136" xr:uid="{46DE3712-0457-4103-9D1B-F66B8D701AE4}"/>
    <cellStyle name="40% - Énfasis1 2 2 3 2 4 3" xfId="5182" xr:uid="{3E4570D4-8493-4497-AE90-7DF2F06A00FF}"/>
    <cellStyle name="40% - Énfasis1 2 2 3 2 4 3 2" xfId="12903" xr:uid="{6E89F34A-B0E8-49A9-B573-A9BD4529AE8B}"/>
    <cellStyle name="40% - Énfasis1 2 2 3 2 4 3 2 2" xfId="28345" xr:uid="{0EA40212-1E2E-45EC-8490-552D181D37DF}"/>
    <cellStyle name="40% - Énfasis1 2 2 3 2 4 3 2 2 2" xfId="59229" xr:uid="{42616C1D-EFD7-4ADA-932F-9B9ACF51A029}"/>
    <cellStyle name="40% - Énfasis1 2 2 3 2 4 3 2 3" xfId="43787" xr:uid="{28F809BC-3C0D-40F3-B076-E2705EE6311C}"/>
    <cellStyle name="40% - Énfasis1 2 2 3 2 4 3 3" xfId="20624" xr:uid="{EDDA9DAA-6859-415C-B651-6B67972B3147}"/>
    <cellStyle name="40% - Énfasis1 2 2 3 2 4 3 3 2" xfId="51508" xr:uid="{60A687EB-66ED-4575-8BA3-FCAB332524D6}"/>
    <cellStyle name="40% - Énfasis1 2 2 3 2 4 3 4" xfId="36066" xr:uid="{E024A5C3-F4AC-431D-A77C-6B2C935EEB68}"/>
    <cellStyle name="40% - Énfasis1 2 2 3 2 4 4" xfId="9043" xr:uid="{F13A07C4-1B22-41D3-8527-1436CE976D97}"/>
    <cellStyle name="40% - Énfasis1 2 2 3 2 4 4 2" xfId="24485" xr:uid="{C223CB88-5952-4E07-8129-DAEC0EE8C4B0}"/>
    <cellStyle name="40% - Énfasis1 2 2 3 2 4 4 2 2" xfId="55369" xr:uid="{649063C9-4EA7-4623-BB7B-544F2054F205}"/>
    <cellStyle name="40% - Énfasis1 2 2 3 2 4 4 3" xfId="39927" xr:uid="{7A507EA2-FC86-4AEF-A00F-47B5D4E2F40C}"/>
    <cellStyle name="40% - Énfasis1 2 2 3 2 4 5" xfId="16764" xr:uid="{BF62BD80-7119-423A-949E-956B8ADB0CFB}"/>
    <cellStyle name="40% - Énfasis1 2 2 3 2 4 5 2" xfId="47648" xr:uid="{DB05184D-0B3D-4E88-9513-32C1904F0BCE}"/>
    <cellStyle name="40% - Énfasis1 2 2 3 2 4 6" xfId="32206" xr:uid="{6B089E37-E333-4885-9EEC-DB9C304F3A2C}"/>
    <cellStyle name="40% - Énfasis1 2 2 3 2 5" xfId="2287" xr:uid="{76F1CD5E-A573-422B-BE6B-B855A23247FA}"/>
    <cellStyle name="40% - Énfasis1 2 2 3 2 5 2" xfId="6147" xr:uid="{362C6F82-283E-4CFB-941E-E8DA6B2F1BC5}"/>
    <cellStyle name="40% - Énfasis1 2 2 3 2 5 2 2" xfId="13868" xr:uid="{0F072136-4B31-4046-B710-55273F55A872}"/>
    <cellStyle name="40% - Énfasis1 2 2 3 2 5 2 2 2" xfId="29310" xr:uid="{65357CF5-B958-42B2-9152-28C9D691CBA1}"/>
    <cellStyle name="40% - Énfasis1 2 2 3 2 5 2 2 2 2" xfId="60194" xr:uid="{728EA2FD-2D07-427B-8D17-43DADA01CD2B}"/>
    <cellStyle name="40% - Énfasis1 2 2 3 2 5 2 2 3" xfId="44752" xr:uid="{41DAC71C-805E-42A4-AA4E-6BC8F876CF78}"/>
    <cellStyle name="40% - Énfasis1 2 2 3 2 5 2 3" xfId="21589" xr:uid="{059DFE7B-8C94-4DDB-881A-D370220B0FC6}"/>
    <cellStyle name="40% - Énfasis1 2 2 3 2 5 2 3 2" xfId="52473" xr:uid="{0BFDFC0D-8229-4D3A-BDE0-0C7ABC1E88C9}"/>
    <cellStyle name="40% - Énfasis1 2 2 3 2 5 2 4" xfId="37031" xr:uid="{D70A4824-320D-4AD1-8507-16BC8738E653}"/>
    <cellStyle name="40% - Énfasis1 2 2 3 2 5 3" xfId="10008" xr:uid="{3A5597DA-7221-4E6E-BFB0-A4037B46F516}"/>
    <cellStyle name="40% - Énfasis1 2 2 3 2 5 3 2" xfId="25450" xr:uid="{C99F1709-2274-444D-8D42-72FAAFC9FF05}"/>
    <cellStyle name="40% - Énfasis1 2 2 3 2 5 3 2 2" xfId="56334" xr:uid="{1EBAF5E9-5FDF-4783-BDF8-6179FD899ED0}"/>
    <cellStyle name="40% - Énfasis1 2 2 3 2 5 3 3" xfId="40892" xr:uid="{C8A1D01D-D907-47B6-BB2F-EC30116DC27D}"/>
    <cellStyle name="40% - Énfasis1 2 2 3 2 5 4" xfId="17729" xr:uid="{A74EE4CE-F8B4-42EF-A993-05E91AD25D16}"/>
    <cellStyle name="40% - Énfasis1 2 2 3 2 5 4 2" xfId="48613" xr:uid="{3E30AE46-8E1A-4ACD-99B4-8F413A201C73}"/>
    <cellStyle name="40% - Énfasis1 2 2 3 2 5 5" xfId="33171" xr:uid="{D74870F2-3CE2-4702-A0BF-277D5A9660A6}"/>
    <cellStyle name="40% - Énfasis1 2 2 3 2 6" xfId="4217" xr:uid="{546F6396-1951-4679-ADB0-9E4938C64137}"/>
    <cellStyle name="40% - Énfasis1 2 2 3 2 6 2" xfId="11938" xr:uid="{04A1C8B8-A96C-4D1C-81B4-23510BB3E178}"/>
    <cellStyle name="40% - Énfasis1 2 2 3 2 6 2 2" xfId="27380" xr:uid="{815B074A-CA69-485C-8328-C52FBCE186C4}"/>
    <cellStyle name="40% - Énfasis1 2 2 3 2 6 2 2 2" xfId="58264" xr:uid="{6F35629D-0C12-4CE9-BF65-4FA45DFF6788}"/>
    <cellStyle name="40% - Énfasis1 2 2 3 2 6 2 3" xfId="42822" xr:uid="{897E6D75-B5E2-4A96-9D02-3877602CC85D}"/>
    <cellStyle name="40% - Énfasis1 2 2 3 2 6 3" xfId="19659" xr:uid="{7CE13AF3-4C7A-4DCA-9EA9-2317B5FC5484}"/>
    <cellStyle name="40% - Énfasis1 2 2 3 2 6 3 2" xfId="50543" xr:uid="{B59077A4-3F84-49E4-9268-C7077B79BF2F}"/>
    <cellStyle name="40% - Énfasis1 2 2 3 2 6 4" xfId="35101" xr:uid="{3D0DEE53-B5FA-4B9C-98DE-711B4DC17438}"/>
    <cellStyle name="40% - Énfasis1 2 2 3 2 7" xfId="8078" xr:uid="{8CC971D9-4A67-4EFF-85DA-3060F0472F8D}"/>
    <cellStyle name="40% - Énfasis1 2 2 3 2 7 2" xfId="23520" xr:uid="{001E2552-CF20-45C1-B072-197982DF28DC}"/>
    <cellStyle name="40% - Énfasis1 2 2 3 2 7 2 2" xfId="54404" xr:uid="{DC745829-8A6B-4BCF-8A88-EA552E41944A}"/>
    <cellStyle name="40% - Énfasis1 2 2 3 2 7 3" xfId="38962" xr:uid="{764B3CC7-6734-476F-8A86-4C4353124915}"/>
    <cellStyle name="40% - Énfasis1 2 2 3 2 8" xfId="15799" xr:uid="{4B3B366E-B390-461C-8355-60965AF6E25C}"/>
    <cellStyle name="40% - Énfasis1 2 2 3 2 8 2" xfId="46683" xr:uid="{DC34C782-759B-4CE5-80BD-7564DBCA5092}"/>
    <cellStyle name="40% - Énfasis1 2 2 3 2 9" xfId="31241" xr:uid="{615CD544-B229-4D91-8810-08046AF71825}"/>
    <cellStyle name="40% - Énfasis1 2 2 3 3" xfId="410" xr:uid="{8794ED7B-FE9E-4956-8D8A-0E3FF7257331}"/>
    <cellStyle name="40% - Énfasis1 2 2 3 3 2" xfId="894" xr:uid="{18220DEF-4410-4E4D-BE92-A47334FE23A4}"/>
    <cellStyle name="40% - Énfasis1 2 2 3 3 2 2" xfId="1859" xr:uid="{526476DB-DF60-4D07-B085-47C1963E6D5D}"/>
    <cellStyle name="40% - Énfasis1 2 2 3 3 2 2 2" xfId="3789" xr:uid="{0E68830D-9299-410E-B31A-874145B320DD}"/>
    <cellStyle name="40% - Énfasis1 2 2 3 3 2 2 2 2" xfId="7649" xr:uid="{1A7280D7-F8C7-4B8C-B826-2014D207192D}"/>
    <cellStyle name="40% - Énfasis1 2 2 3 3 2 2 2 2 2" xfId="15370" xr:uid="{310F9264-28F7-4302-9CC6-E732CDF113EF}"/>
    <cellStyle name="40% - Énfasis1 2 2 3 3 2 2 2 2 2 2" xfId="30812" xr:uid="{EBF50AC0-2793-4B4D-BA70-F8270F72F92A}"/>
    <cellStyle name="40% - Énfasis1 2 2 3 3 2 2 2 2 2 2 2" xfId="61696" xr:uid="{2EFDF825-85A7-4633-B8D9-5E60CCD68484}"/>
    <cellStyle name="40% - Énfasis1 2 2 3 3 2 2 2 2 2 3" xfId="46254" xr:uid="{05B0C2ED-43C1-4307-9516-606AED1D4588}"/>
    <cellStyle name="40% - Énfasis1 2 2 3 3 2 2 2 2 3" xfId="23091" xr:uid="{CA7BAFDC-7089-46CE-8807-987C8B3A9780}"/>
    <cellStyle name="40% - Énfasis1 2 2 3 3 2 2 2 2 3 2" xfId="53975" xr:uid="{9159F09A-490E-4CEB-A781-A6CE94CBBE97}"/>
    <cellStyle name="40% - Énfasis1 2 2 3 3 2 2 2 2 4" xfId="38533" xr:uid="{90FF57DA-EA7D-46AE-9031-F29D06E60E07}"/>
    <cellStyle name="40% - Énfasis1 2 2 3 3 2 2 2 3" xfId="11510" xr:uid="{E05C98A3-6DB9-4B56-A6BC-E60BD6D69D47}"/>
    <cellStyle name="40% - Énfasis1 2 2 3 3 2 2 2 3 2" xfId="26952" xr:uid="{25692DD4-2F70-4A7F-853B-0FB78E3A79C3}"/>
    <cellStyle name="40% - Énfasis1 2 2 3 3 2 2 2 3 2 2" xfId="57836" xr:uid="{AD99421F-6483-473A-9216-48DB43DE1DAB}"/>
    <cellStyle name="40% - Énfasis1 2 2 3 3 2 2 2 3 3" xfId="42394" xr:uid="{C660CF18-7E12-432D-AC9D-3E03822B2326}"/>
    <cellStyle name="40% - Énfasis1 2 2 3 3 2 2 2 4" xfId="19231" xr:uid="{DE62ED14-DF98-491C-A75B-69137E3C0E8C}"/>
    <cellStyle name="40% - Énfasis1 2 2 3 3 2 2 2 4 2" xfId="50115" xr:uid="{418273A4-7053-4813-89FE-BFB44E8F8EAD}"/>
    <cellStyle name="40% - Énfasis1 2 2 3 3 2 2 2 5" xfId="34673" xr:uid="{9DA40631-0906-4FCD-B7A4-4DCBCAF4450A}"/>
    <cellStyle name="40% - Énfasis1 2 2 3 3 2 2 3" xfId="5719" xr:uid="{338C4131-E184-4EB0-8386-4D6BFF5C6C0D}"/>
    <cellStyle name="40% - Énfasis1 2 2 3 3 2 2 3 2" xfId="13440" xr:uid="{F8800913-C325-4A24-9C43-613F481D3B05}"/>
    <cellStyle name="40% - Énfasis1 2 2 3 3 2 2 3 2 2" xfId="28882" xr:uid="{80D3B32F-0B2D-4528-AD7D-A3A0A7D3BFCB}"/>
    <cellStyle name="40% - Énfasis1 2 2 3 3 2 2 3 2 2 2" xfId="59766" xr:uid="{A19FB354-482A-406B-A79D-7758829EEF67}"/>
    <cellStyle name="40% - Énfasis1 2 2 3 3 2 2 3 2 3" xfId="44324" xr:uid="{2E9567F5-C874-46E9-95C4-458A6BBFC43A}"/>
    <cellStyle name="40% - Énfasis1 2 2 3 3 2 2 3 3" xfId="21161" xr:uid="{49F18F12-D97C-4988-93D2-387A79456D88}"/>
    <cellStyle name="40% - Énfasis1 2 2 3 3 2 2 3 3 2" xfId="52045" xr:uid="{C35AE225-019E-4826-A6DA-5D12C74B95BB}"/>
    <cellStyle name="40% - Énfasis1 2 2 3 3 2 2 3 4" xfId="36603" xr:uid="{1C83E922-8066-4803-A668-5EDA43ED43CC}"/>
    <cellStyle name="40% - Énfasis1 2 2 3 3 2 2 4" xfId="9580" xr:uid="{1A16251F-7E67-47BD-9E48-10815C573DD1}"/>
    <cellStyle name="40% - Énfasis1 2 2 3 3 2 2 4 2" xfId="25022" xr:uid="{8404EB45-C891-4655-A497-2FB44F306FAC}"/>
    <cellStyle name="40% - Énfasis1 2 2 3 3 2 2 4 2 2" xfId="55906" xr:uid="{433F4E81-5CE9-483F-90D4-3DA6B6C06A25}"/>
    <cellStyle name="40% - Énfasis1 2 2 3 3 2 2 4 3" xfId="40464" xr:uid="{F015E3FA-DF82-4518-9D3D-D775E9AC1B7C}"/>
    <cellStyle name="40% - Énfasis1 2 2 3 3 2 2 5" xfId="17301" xr:uid="{5C73286E-CE5B-4F6F-A036-ED90BB193D8A}"/>
    <cellStyle name="40% - Énfasis1 2 2 3 3 2 2 5 2" xfId="48185" xr:uid="{22A8C651-B52E-41B0-BDBC-8830974F0111}"/>
    <cellStyle name="40% - Énfasis1 2 2 3 3 2 2 6" xfId="32743" xr:uid="{0E0E94B9-463F-4517-9766-70EC6B68F3E5}"/>
    <cellStyle name="40% - Énfasis1 2 2 3 3 2 3" xfId="2824" xr:uid="{BF8D494D-4865-4AAE-B422-353E182930D2}"/>
    <cellStyle name="40% - Énfasis1 2 2 3 3 2 3 2" xfId="6684" xr:uid="{15981CD1-5AF7-453D-B7EC-AF89D363F20C}"/>
    <cellStyle name="40% - Énfasis1 2 2 3 3 2 3 2 2" xfId="14405" xr:uid="{0B5D329E-E683-46B8-8E47-57A44A215656}"/>
    <cellStyle name="40% - Énfasis1 2 2 3 3 2 3 2 2 2" xfId="29847" xr:uid="{2A1C8735-3B4B-416D-BE36-26CF2FB003E5}"/>
    <cellStyle name="40% - Énfasis1 2 2 3 3 2 3 2 2 2 2" xfId="60731" xr:uid="{898D655F-B404-4D19-9B74-3F90114B81ED}"/>
    <cellStyle name="40% - Énfasis1 2 2 3 3 2 3 2 2 3" xfId="45289" xr:uid="{ABDE40A5-D071-446E-AFE4-DE7BF3B88EAB}"/>
    <cellStyle name="40% - Énfasis1 2 2 3 3 2 3 2 3" xfId="22126" xr:uid="{3E5B3004-3946-4A2D-98C0-B81924D796AA}"/>
    <cellStyle name="40% - Énfasis1 2 2 3 3 2 3 2 3 2" xfId="53010" xr:uid="{12C057E1-A94D-4D19-A60D-1E0D40A7DF64}"/>
    <cellStyle name="40% - Énfasis1 2 2 3 3 2 3 2 4" xfId="37568" xr:uid="{E04D8B39-BB70-4007-AA4F-5152C7752AD0}"/>
    <cellStyle name="40% - Énfasis1 2 2 3 3 2 3 3" xfId="10545" xr:uid="{4E4CC04E-1484-4891-B2F2-20B82B5E8DF7}"/>
    <cellStyle name="40% - Énfasis1 2 2 3 3 2 3 3 2" xfId="25987" xr:uid="{0F059606-5744-49AA-9C85-C77CC7499CDB}"/>
    <cellStyle name="40% - Énfasis1 2 2 3 3 2 3 3 2 2" xfId="56871" xr:uid="{1AF5A21A-4067-42C8-812C-2BCDE8799D5B}"/>
    <cellStyle name="40% - Énfasis1 2 2 3 3 2 3 3 3" xfId="41429" xr:uid="{C89DDDA6-6E83-41A2-83D4-029B9F34C41C}"/>
    <cellStyle name="40% - Énfasis1 2 2 3 3 2 3 4" xfId="18266" xr:uid="{2CFBF417-F077-4943-B1B7-0AB9B9C5757C}"/>
    <cellStyle name="40% - Énfasis1 2 2 3 3 2 3 4 2" xfId="49150" xr:uid="{D3BEA07F-C52E-4C63-99CF-3E63D8D2998A}"/>
    <cellStyle name="40% - Énfasis1 2 2 3 3 2 3 5" xfId="33708" xr:uid="{63155090-3027-4EA9-80E6-48E9C10D44F7}"/>
    <cellStyle name="40% - Énfasis1 2 2 3 3 2 4" xfId="4754" xr:uid="{22080FA3-A4A7-4859-B09D-0596CDC83061}"/>
    <cellStyle name="40% - Énfasis1 2 2 3 3 2 4 2" xfId="12475" xr:uid="{078B9AFE-4B83-4459-997F-9CFF6359841E}"/>
    <cellStyle name="40% - Énfasis1 2 2 3 3 2 4 2 2" xfId="27917" xr:uid="{8DD13943-8523-4D3F-95A8-F5F2374E5A8C}"/>
    <cellStyle name="40% - Énfasis1 2 2 3 3 2 4 2 2 2" xfId="58801" xr:uid="{7D6E84AB-0BDC-4421-88AF-E94D8D9C3FFF}"/>
    <cellStyle name="40% - Énfasis1 2 2 3 3 2 4 2 3" xfId="43359" xr:uid="{72BCD0C0-7775-4478-B525-C3101F26C02A}"/>
    <cellStyle name="40% - Énfasis1 2 2 3 3 2 4 3" xfId="20196" xr:uid="{C54C88E1-C676-4980-B814-1F9D64458D83}"/>
    <cellStyle name="40% - Énfasis1 2 2 3 3 2 4 3 2" xfId="51080" xr:uid="{9F2D7932-8078-430F-8E5A-29BDD65A8E2F}"/>
    <cellStyle name="40% - Énfasis1 2 2 3 3 2 4 4" xfId="35638" xr:uid="{D6DED353-ACCD-443C-9FAD-64A758A23C3A}"/>
    <cellStyle name="40% - Énfasis1 2 2 3 3 2 5" xfId="8615" xr:uid="{CEA3B92E-66F4-411E-88D1-CCEED9882151}"/>
    <cellStyle name="40% - Énfasis1 2 2 3 3 2 5 2" xfId="24057" xr:uid="{02653E5F-45D8-4268-865C-8E0AA27B5119}"/>
    <cellStyle name="40% - Énfasis1 2 2 3 3 2 5 2 2" xfId="54941" xr:uid="{2DE9CF47-CE0B-4719-932D-B7856CDFB8C8}"/>
    <cellStyle name="40% - Énfasis1 2 2 3 3 2 5 3" xfId="39499" xr:uid="{9675FAE3-BB79-425D-9F82-85F01DDE5D39}"/>
    <cellStyle name="40% - Énfasis1 2 2 3 3 2 6" xfId="16336" xr:uid="{FEE5E43F-A2C1-4303-9C56-436E7E3AECD0}"/>
    <cellStyle name="40% - Énfasis1 2 2 3 3 2 6 2" xfId="47220" xr:uid="{0170EB27-97CA-4C9F-914B-6781F5759559}"/>
    <cellStyle name="40% - Énfasis1 2 2 3 3 2 7" xfId="31778" xr:uid="{0D69BDBA-6E9F-47CF-AB66-D188172A779B}"/>
    <cellStyle name="40% - Énfasis1 2 2 3 3 3" xfId="1376" xr:uid="{DF3FE6C6-56C0-4A98-AD1A-39FB383AC87D}"/>
    <cellStyle name="40% - Énfasis1 2 2 3 3 3 2" xfId="3306" xr:uid="{D8819103-16B9-4AD1-99FA-852107B4387E}"/>
    <cellStyle name="40% - Énfasis1 2 2 3 3 3 2 2" xfId="7166" xr:uid="{B948C498-CEA3-46BA-B065-9209911F040D}"/>
    <cellStyle name="40% - Énfasis1 2 2 3 3 3 2 2 2" xfId="14887" xr:uid="{4390DFA3-B263-4A65-8DE7-A87EA7837F1D}"/>
    <cellStyle name="40% - Énfasis1 2 2 3 3 3 2 2 2 2" xfId="30329" xr:uid="{CA95210B-C97E-411F-B92A-E57AE8348504}"/>
    <cellStyle name="40% - Énfasis1 2 2 3 3 3 2 2 2 2 2" xfId="61213" xr:uid="{C1C53820-08A1-43F9-9105-4A3464EAC0A1}"/>
    <cellStyle name="40% - Énfasis1 2 2 3 3 3 2 2 2 3" xfId="45771" xr:uid="{A379EEF6-F5EE-4BE1-B3A5-6B481C423491}"/>
    <cellStyle name="40% - Énfasis1 2 2 3 3 3 2 2 3" xfId="22608" xr:uid="{E4E43681-D300-47D9-8D57-DA17FE0CBFDC}"/>
    <cellStyle name="40% - Énfasis1 2 2 3 3 3 2 2 3 2" xfId="53492" xr:uid="{CBD959A4-B439-417F-91CB-494EF382B9AE}"/>
    <cellStyle name="40% - Énfasis1 2 2 3 3 3 2 2 4" xfId="38050" xr:uid="{B844A5BF-7E5E-470B-8EBA-DE752AC729FD}"/>
    <cellStyle name="40% - Énfasis1 2 2 3 3 3 2 3" xfId="11027" xr:uid="{756DDC46-04AD-44C1-8A3B-70638A9ED974}"/>
    <cellStyle name="40% - Énfasis1 2 2 3 3 3 2 3 2" xfId="26469" xr:uid="{17440167-EA93-4AB6-B205-F4256243EE16}"/>
    <cellStyle name="40% - Énfasis1 2 2 3 3 3 2 3 2 2" xfId="57353" xr:uid="{28A39983-9B5C-44E0-94C5-AFEF33B29A5B}"/>
    <cellStyle name="40% - Énfasis1 2 2 3 3 3 2 3 3" xfId="41911" xr:uid="{FBEEDE78-FD39-4D59-9A5E-D35FF0EB5FC5}"/>
    <cellStyle name="40% - Énfasis1 2 2 3 3 3 2 4" xfId="18748" xr:uid="{120E1D73-B058-45EC-8861-F58ED023B980}"/>
    <cellStyle name="40% - Énfasis1 2 2 3 3 3 2 4 2" xfId="49632" xr:uid="{A5D003DF-6C52-4BFC-A99B-C7989AAFAAD9}"/>
    <cellStyle name="40% - Énfasis1 2 2 3 3 3 2 5" xfId="34190" xr:uid="{567F39DD-D36E-4E47-B8AD-A9EF9A30094C}"/>
    <cellStyle name="40% - Énfasis1 2 2 3 3 3 3" xfId="5236" xr:uid="{F78C98B6-F297-438A-8A80-E0395B13AC8F}"/>
    <cellStyle name="40% - Énfasis1 2 2 3 3 3 3 2" xfId="12957" xr:uid="{D176D226-8045-47AF-AB15-FE4E3FA51D37}"/>
    <cellStyle name="40% - Énfasis1 2 2 3 3 3 3 2 2" xfId="28399" xr:uid="{6716E1C1-A3E4-4813-9B3F-022AB5A842D2}"/>
    <cellStyle name="40% - Énfasis1 2 2 3 3 3 3 2 2 2" xfId="59283" xr:uid="{ABFA222F-0592-432E-828C-93E9C5BA635F}"/>
    <cellStyle name="40% - Énfasis1 2 2 3 3 3 3 2 3" xfId="43841" xr:uid="{E209C54B-A12F-443D-9ECB-94FFA0584B49}"/>
    <cellStyle name="40% - Énfasis1 2 2 3 3 3 3 3" xfId="20678" xr:uid="{B8B0771A-7B06-48B4-8C7F-D20B75E8F2AF}"/>
    <cellStyle name="40% - Énfasis1 2 2 3 3 3 3 3 2" xfId="51562" xr:uid="{0A2FEF4A-C3D7-4CF3-B848-4FA959D0A934}"/>
    <cellStyle name="40% - Énfasis1 2 2 3 3 3 3 4" xfId="36120" xr:uid="{2420833F-1C98-4D20-B228-8BA0CF495538}"/>
    <cellStyle name="40% - Énfasis1 2 2 3 3 3 4" xfId="9097" xr:uid="{BC55341E-8DC2-4B59-BE25-4B2D828579CF}"/>
    <cellStyle name="40% - Énfasis1 2 2 3 3 3 4 2" xfId="24539" xr:uid="{E1F00315-62B9-4DE7-99CA-D89568A5A8E0}"/>
    <cellStyle name="40% - Énfasis1 2 2 3 3 3 4 2 2" xfId="55423" xr:uid="{2923B95D-90AA-4B65-9E48-204FD30B9AE3}"/>
    <cellStyle name="40% - Énfasis1 2 2 3 3 3 4 3" xfId="39981" xr:uid="{D44FFF39-EF59-4362-81F2-508C7A113CE2}"/>
    <cellStyle name="40% - Énfasis1 2 2 3 3 3 5" xfId="16818" xr:uid="{AF8B455B-4513-4500-ADA5-F77F6DA2C0FE}"/>
    <cellStyle name="40% - Énfasis1 2 2 3 3 3 5 2" xfId="47702" xr:uid="{C56197D5-B876-452C-A94E-C60B4A7AD236}"/>
    <cellStyle name="40% - Énfasis1 2 2 3 3 3 6" xfId="32260" xr:uid="{62A4273E-3E76-4DD6-BE75-5065AF55A897}"/>
    <cellStyle name="40% - Énfasis1 2 2 3 3 4" xfId="2341" xr:uid="{9F933120-B1BE-459F-A07C-5B4EF8A731AA}"/>
    <cellStyle name="40% - Énfasis1 2 2 3 3 4 2" xfId="6201" xr:uid="{DFF1179B-5D84-4E87-B064-F9DE69076AB4}"/>
    <cellStyle name="40% - Énfasis1 2 2 3 3 4 2 2" xfId="13922" xr:uid="{E61FCAB4-5BC8-46C5-ABA3-0F56AD78A6D8}"/>
    <cellStyle name="40% - Énfasis1 2 2 3 3 4 2 2 2" xfId="29364" xr:uid="{DF3E2601-ABD1-484F-B77F-B7FA29BB0508}"/>
    <cellStyle name="40% - Énfasis1 2 2 3 3 4 2 2 2 2" xfId="60248" xr:uid="{D0FE556A-9340-44B7-8B79-5F5617BC6576}"/>
    <cellStyle name="40% - Énfasis1 2 2 3 3 4 2 2 3" xfId="44806" xr:uid="{2F7282B5-A94B-46B2-B33C-EFB80E6AC762}"/>
    <cellStyle name="40% - Énfasis1 2 2 3 3 4 2 3" xfId="21643" xr:uid="{09AA18A3-6F7A-4321-B18A-490E60F2194B}"/>
    <cellStyle name="40% - Énfasis1 2 2 3 3 4 2 3 2" xfId="52527" xr:uid="{90A395A5-6C67-449F-9890-A8CEA1BD1CC3}"/>
    <cellStyle name="40% - Énfasis1 2 2 3 3 4 2 4" xfId="37085" xr:uid="{40F06C61-2180-45F7-B9F9-8150785F2C84}"/>
    <cellStyle name="40% - Énfasis1 2 2 3 3 4 3" xfId="10062" xr:uid="{CA10E445-A015-4D44-8DC0-E06570654A7B}"/>
    <cellStyle name="40% - Énfasis1 2 2 3 3 4 3 2" xfId="25504" xr:uid="{10C24952-6F7A-4590-B33F-EFD36B17CCFD}"/>
    <cellStyle name="40% - Énfasis1 2 2 3 3 4 3 2 2" xfId="56388" xr:uid="{91B907E5-6887-468F-BB3A-9FFE71E6EDD8}"/>
    <cellStyle name="40% - Énfasis1 2 2 3 3 4 3 3" xfId="40946" xr:uid="{BDDE8E10-3106-4BAA-9F79-77DF9647C890}"/>
    <cellStyle name="40% - Énfasis1 2 2 3 3 4 4" xfId="17783" xr:uid="{0D4166F6-8F51-4768-A598-11C57540722B}"/>
    <cellStyle name="40% - Énfasis1 2 2 3 3 4 4 2" xfId="48667" xr:uid="{66393807-E115-4E4A-96B6-25D7AF643577}"/>
    <cellStyle name="40% - Énfasis1 2 2 3 3 4 5" xfId="33225" xr:uid="{A9320985-3834-4395-917D-F98327CEEEAF}"/>
    <cellStyle name="40% - Énfasis1 2 2 3 3 5" xfId="4271" xr:uid="{97951350-C627-4B45-B8D6-05E4A4BD0961}"/>
    <cellStyle name="40% - Énfasis1 2 2 3 3 5 2" xfId="11992" xr:uid="{B92B9E08-2E79-47F5-B26A-45EDDE6A4F31}"/>
    <cellStyle name="40% - Énfasis1 2 2 3 3 5 2 2" xfId="27434" xr:uid="{7373FAD9-E7BF-4830-AD08-735BA0E604F9}"/>
    <cellStyle name="40% - Énfasis1 2 2 3 3 5 2 2 2" xfId="58318" xr:uid="{5AC78EA6-E2DE-40E9-8AF3-B94E9C0EC6AC}"/>
    <cellStyle name="40% - Énfasis1 2 2 3 3 5 2 3" xfId="42876" xr:uid="{E7603249-C6C6-4222-A881-C6CAF604644B}"/>
    <cellStyle name="40% - Énfasis1 2 2 3 3 5 3" xfId="19713" xr:uid="{9B2D1493-2839-4AC7-8A70-4A93A5602D5C}"/>
    <cellStyle name="40% - Énfasis1 2 2 3 3 5 3 2" xfId="50597" xr:uid="{525BB05A-A153-4D89-A0BD-34C70F0FDC75}"/>
    <cellStyle name="40% - Énfasis1 2 2 3 3 5 4" xfId="35155" xr:uid="{E1513D98-C3E4-4AAA-A015-1C5DCCE568EF}"/>
    <cellStyle name="40% - Énfasis1 2 2 3 3 6" xfId="8132" xr:uid="{41C1F044-7632-485B-AF4B-C102DC758A11}"/>
    <cellStyle name="40% - Énfasis1 2 2 3 3 6 2" xfId="23574" xr:uid="{70472EF5-5928-4FC4-A384-C806D403D095}"/>
    <cellStyle name="40% - Énfasis1 2 2 3 3 6 2 2" xfId="54458" xr:uid="{17277EF6-F0DF-4705-BB37-BE0A543D20C2}"/>
    <cellStyle name="40% - Énfasis1 2 2 3 3 6 3" xfId="39016" xr:uid="{ECE2446E-F21A-4DB0-B4CA-8F50D1968655}"/>
    <cellStyle name="40% - Énfasis1 2 2 3 3 7" xfId="15853" xr:uid="{CBC1DB52-BE1F-4759-BF7F-208FDAA182E1}"/>
    <cellStyle name="40% - Énfasis1 2 2 3 3 7 2" xfId="46737" xr:uid="{31685BE9-9AA6-4588-B36A-6D21967CFC3C}"/>
    <cellStyle name="40% - Énfasis1 2 2 3 3 8" xfId="31295" xr:uid="{1481D0DC-3F62-4111-A8FE-6976C8ACF122}"/>
    <cellStyle name="40% - Énfasis1 2 2 3 4" xfId="653" xr:uid="{0E493AEC-B235-492E-AC64-7AAB5A0AEC83}"/>
    <cellStyle name="40% - Énfasis1 2 2 3 4 2" xfId="1618" xr:uid="{5EDEBBF7-08B1-4351-9789-09161BF64B0D}"/>
    <cellStyle name="40% - Énfasis1 2 2 3 4 2 2" xfId="3548" xr:uid="{0B540C35-BBF0-4DF2-BBF8-C46106162601}"/>
    <cellStyle name="40% - Énfasis1 2 2 3 4 2 2 2" xfId="7408" xr:uid="{E3E4CE4F-D6A8-4AB6-B66D-4CC2298637ED}"/>
    <cellStyle name="40% - Énfasis1 2 2 3 4 2 2 2 2" xfId="15129" xr:uid="{6E9F8365-1284-49DD-8C4A-1D9A041400DA}"/>
    <cellStyle name="40% - Énfasis1 2 2 3 4 2 2 2 2 2" xfId="30571" xr:uid="{C93AD06B-4A6A-4B59-807B-A8B3BE967E82}"/>
    <cellStyle name="40% - Énfasis1 2 2 3 4 2 2 2 2 2 2" xfId="61455" xr:uid="{7910E613-B2F4-48E7-AC6A-07B202D44910}"/>
    <cellStyle name="40% - Énfasis1 2 2 3 4 2 2 2 2 3" xfId="46013" xr:uid="{8F34BB0C-DAFA-4F1F-8A64-20E3EF1C532D}"/>
    <cellStyle name="40% - Énfasis1 2 2 3 4 2 2 2 3" xfId="22850" xr:uid="{0BF5FCBC-0609-4F69-8B10-70C701C85879}"/>
    <cellStyle name="40% - Énfasis1 2 2 3 4 2 2 2 3 2" xfId="53734" xr:uid="{796E28A3-D5DD-440F-B14F-856953A7E663}"/>
    <cellStyle name="40% - Énfasis1 2 2 3 4 2 2 2 4" xfId="38292" xr:uid="{2B4E5923-365F-4B97-843F-03EBF8E80025}"/>
    <cellStyle name="40% - Énfasis1 2 2 3 4 2 2 3" xfId="11269" xr:uid="{62C13854-1790-4022-8A21-DCCF0D17A683}"/>
    <cellStyle name="40% - Énfasis1 2 2 3 4 2 2 3 2" xfId="26711" xr:uid="{F0A60278-E674-4476-968C-8062E85171DB}"/>
    <cellStyle name="40% - Énfasis1 2 2 3 4 2 2 3 2 2" xfId="57595" xr:uid="{2CD21B5F-0661-4C18-BC35-3532495BE160}"/>
    <cellStyle name="40% - Énfasis1 2 2 3 4 2 2 3 3" xfId="42153" xr:uid="{6EDC1E1C-1A4A-4D12-BF27-02971E21A022}"/>
    <cellStyle name="40% - Énfasis1 2 2 3 4 2 2 4" xfId="18990" xr:uid="{709A093A-BA1C-4AAB-BDDB-986D0D045228}"/>
    <cellStyle name="40% - Énfasis1 2 2 3 4 2 2 4 2" xfId="49874" xr:uid="{B38E3DBB-A042-49F1-B348-64C23AD3E0F0}"/>
    <cellStyle name="40% - Énfasis1 2 2 3 4 2 2 5" xfId="34432" xr:uid="{968F539C-B942-4312-84BF-75B3B3799BA2}"/>
    <cellStyle name="40% - Énfasis1 2 2 3 4 2 3" xfId="5478" xr:uid="{E98C99B8-5390-4F57-BACD-B5C4B6E4433E}"/>
    <cellStyle name="40% - Énfasis1 2 2 3 4 2 3 2" xfId="13199" xr:uid="{1C7B9D0E-D2B8-4916-B767-95363A41FF43}"/>
    <cellStyle name="40% - Énfasis1 2 2 3 4 2 3 2 2" xfId="28641" xr:uid="{006B29E3-E2CD-49A7-8F24-9BFEECBC2CF0}"/>
    <cellStyle name="40% - Énfasis1 2 2 3 4 2 3 2 2 2" xfId="59525" xr:uid="{BF786788-61F7-497E-8E67-A80ACFDE04F9}"/>
    <cellStyle name="40% - Énfasis1 2 2 3 4 2 3 2 3" xfId="44083" xr:uid="{FB127CEA-DECF-4DFA-9BEE-E7C7463C02F4}"/>
    <cellStyle name="40% - Énfasis1 2 2 3 4 2 3 3" xfId="20920" xr:uid="{A56BEBFC-5D24-4686-9B5C-3B8CC3C6B44E}"/>
    <cellStyle name="40% - Énfasis1 2 2 3 4 2 3 3 2" xfId="51804" xr:uid="{10E130BF-F54A-429E-8D9B-780235E172CA}"/>
    <cellStyle name="40% - Énfasis1 2 2 3 4 2 3 4" xfId="36362" xr:uid="{3B4F6BC0-2325-4891-928B-F6E11BE0F3AD}"/>
    <cellStyle name="40% - Énfasis1 2 2 3 4 2 4" xfId="9339" xr:uid="{F6C04539-F916-4FD9-8C28-0553DE94713E}"/>
    <cellStyle name="40% - Énfasis1 2 2 3 4 2 4 2" xfId="24781" xr:uid="{4140169D-FA2E-4FF2-B5B5-D1E79B6BD6F2}"/>
    <cellStyle name="40% - Énfasis1 2 2 3 4 2 4 2 2" xfId="55665" xr:uid="{04174026-C3F0-46A8-A9A2-0C571FDEBE30}"/>
    <cellStyle name="40% - Énfasis1 2 2 3 4 2 4 3" xfId="40223" xr:uid="{5AC9E4BC-D65D-446A-9A47-F6EDA2F5A600}"/>
    <cellStyle name="40% - Énfasis1 2 2 3 4 2 5" xfId="17060" xr:uid="{31C2B75C-11F0-4756-A4AB-B00A956FFF3A}"/>
    <cellStyle name="40% - Énfasis1 2 2 3 4 2 5 2" xfId="47944" xr:uid="{977342DE-D25E-40E4-B9F6-67BC332235CB}"/>
    <cellStyle name="40% - Énfasis1 2 2 3 4 2 6" xfId="32502" xr:uid="{382136A0-A47A-4D46-A812-A039B3E07697}"/>
    <cellStyle name="40% - Énfasis1 2 2 3 4 3" xfId="2583" xr:uid="{E9017D7B-962B-4750-888A-421EED2A442F}"/>
    <cellStyle name="40% - Énfasis1 2 2 3 4 3 2" xfId="6443" xr:uid="{5BAFE91E-7499-4272-8C60-DE459EAE1BA1}"/>
    <cellStyle name="40% - Énfasis1 2 2 3 4 3 2 2" xfId="14164" xr:uid="{BD47B6CF-153D-4741-AF54-5A3A9C2880F6}"/>
    <cellStyle name="40% - Énfasis1 2 2 3 4 3 2 2 2" xfId="29606" xr:uid="{5E38065E-DCD1-4F8E-BEE2-FD146ABAF100}"/>
    <cellStyle name="40% - Énfasis1 2 2 3 4 3 2 2 2 2" xfId="60490" xr:uid="{86634B0B-E3B6-4FEA-9C35-BD76DA880F6C}"/>
    <cellStyle name="40% - Énfasis1 2 2 3 4 3 2 2 3" xfId="45048" xr:uid="{8721A0A1-396F-4D83-98A6-0848072BC402}"/>
    <cellStyle name="40% - Énfasis1 2 2 3 4 3 2 3" xfId="21885" xr:uid="{3047B198-7AF1-4FDC-A6DD-4C71B12A420F}"/>
    <cellStyle name="40% - Énfasis1 2 2 3 4 3 2 3 2" xfId="52769" xr:uid="{0FD07DA9-3073-4113-9D70-898BB6A51EB6}"/>
    <cellStyle name="40% - Énfasis1 2 2 3 4 3 2 4" xfId="37327" xr:uid="{7D18E220-8604-421D-AB11-12F6A29A647E}"/>
    <cellStyle name="40% - Énfasis1 2 2 3 4 3 3" xfId="10304" xr:uid="{CCA21082-11AD-4102-AE11-087828AED9CC}"/>
    <cellStyle name="40% - Énfasis1 2 2 3 4 3 3 2" xfId="25746" xr:uid="{885142E9-A198-42D7-BD43-DA4B2ABAFC63}"/>
    <cellStyle name="40% - Énfasis1 2 2 3 4 3 3 2 2" xfId="56630" xr:uid="{D3414A4A-3B9C-47ED-B0F8-2FC8721EA7C2}"/>
    <cellStyle name="40% - Énfasis1 2 2 3 4 3 3 3" xfId="41188" xr:uid="{69B19099-6E67-4FB1-BFF5-AF588AA0F6BD}"/>
    <cellStyle name="40% - Énfasis1 2 2 3 4 3 4" xfId="18025" xr:uid="{CFAE31D5-6022-4B6D-AE8A-FB7E5174D869}"/>
    <cellStyle name="40% - Énfasis1 2 2 3 4 3 4 2" xfId="48909" xr:uid="{602E581D-6959-4D25-A5D4-CE1B2563B68A}"/>
    <cellStyle name="40% - Énfasis1 2 2 3 4 3 5" xfId="33467" xr:uid="{A2FB6BC7-CE87-4453-BB8A-6380ACD5505F}"/>
    <cellStyle name="40% - Énfasis1 2 2 3 4 4" xfId="4513" xr:uid="{C56C5485-D3B6-48B1-A174-2829AB4E30F6}"/>
    <cellStyle name="40% - Énfasis1 2 2 3 4 4 2" xfId="12234" xr:uid="{21B1C945-5311-4D15-A67F-E181FAB56675}"/>
    <cellStyle name="40% - Énfasis1 2 2 3 4 4 2 2" xfId="27676" xr:uid="{B99B5919-12BC-44B7-BE4C-C2D4FF15DF58}"/>
    <cellStyle name="40% - Énfasis1 2 2 3 4 4 2 2 2" xfId="58560" xr:uid="{2CB79017-F2D1-4AE0-BD14-295ACC81A12B}"/>
    <cellStyle name="40% - Énfasis1 2 2 3 4 4 2 3" xfId="43118" xr:uid="{71E29DC8-E129-4201-9467-02EA3A7517C6}"/>
    <cellStyle name="40% - Énfasis1 2 2 3 4 4 3" xfId="19955" xr:uid="{24957F62-6E3B-47AF-A785-62FF745ED046}"/>
    <cellStyle name="40% - Énfasis1 2 2 3 4 4 3 2" xfId="50839" xr:uid="{47DD2FA8-909A-4B11-B8B1-9FC5CE9AD64D}"/>
    <cellStyle name="40% - Énfasis1 2 2 3 4 4 4" xfId="35397" xr:uid="{6D5A7AE6-3AB6-4A1C-9534-B5DEA76637DD}"/>
    <cellStyle name="40% - Énfasis1 2 2 3 4 5" xfId="8374" xr:uid="{F6F6BD81-6678-4EB5-84CC-A75D66B9EF0A}"/>
    <cellStyle name="40% - Énfasis1 2 2 3 4 5 2" xfId="23816" xr:uid="{44887824-75A3-4106-A4B1-B111157AC573}"/>
    <cellStyle name="40% - Énfasis1 2 2 3 4 5 2 2" xfId="54700" xr:uid="{20DCDA64-8BDB-4499-99A8-71A7CB84287B}"/>
    <cellStyle name="40% - Énfasis1 2 2 3 4 5 3" xfId="39258" xr:uid="{D1460684-B4B5-46FF-A50F-E7B5226ADA2B}"/>
    <cellStyle name="40% - Énfasis1 2 2 3 4 6" xfId="16095" xr:uid="{8E154B7D-AA47-4DB9-8D5A-F033BC402006}"/>
    <cellStyle name="40% - Énfasis1 2 2 3 4 6 2" xfId="46979" xr:uid="{5F41C40D-1057-4B37-B138-AA438E3CF18A}"/>
    <cellStyle name="40% - Énfasis1 2 2 3 4 7" xfId="31537" xr:uid="{473565F8-CF25-4576-9D42-AA9CBC8C2AD6}"/>
    <cellStyle name="40% - Énfasis1 2 2 3 5" xfId="1135" xr:uid="{E3D47393-810C-4F7E-B397-971F0C934CAC}"/>
    <cellStyle name="40% - Énfasis1 2 2 3 5 2" xfId="3065" xr:uid="{84C398FE-3663-4431-AFFF-82785812DA20}"/>
    <cellStyle name="40% - Énfasis1 2 2 3 5 2 2" xfId="6925" xr:uid="{D2FD6B89-53BF-4871-A5A2-4A908EE8BD4A}"/>
    <cellStyle name="40% - Énfasis1 2 2 3 5 2 2 2" xfId="14646" xr:uid="{366A796B-1620-46BA-A7C1-4AB4365AFA19}"/>
    <cellStyle name="40% - Énfasis1 2 2 3 5 2 2 2 2" xfId="30088" xr:uid="{9A503B78-5614-44FE-8870-E49FD8BB39CE}"/>
    <cellStyle name="40% - Énfasis1 2 2 3 5 2 2 2 2 2" xfId="60972" xr:uid="{241CF558-AA4B-4F30-B825-3AF1D8C732FC}"/>
    <cellStyle name="40% - Énfasis1 2 2 3 5 2 2 2 3" xfId="45530" xr:uid="{88F98A9A-2B6B-40A8-9799-F486A9A42382}"/>
    <cellStyle name="40% - Énfasis1 2 2 3 5 2 2 3" xfId="22367" xr:uid="{E70F8F55-BAC7-47FD-9FF1-6CCFED48A8BD}"/>
    <cellStyle name="40% - Énfasis1 2 2 3 5 2 2 3 2" xfId="53251" xr:uid="{BF01F57C-2DA2-4ECD-B100-E3A80789ACDC}"/>
    <cellStyle name="40% - Énfasis1 2 2 3 5 2 2 4" xfId="37809" xr:uid="{19511E2E-2FCD-4BA6-807B-A5DBDFA20C5D}"/>
    <cellStyle name="40% - Énfasis1 2 2 3 5 2 3" xfId="10786" xr:uid="{BD988360-D792-4E82-9348-FC9669C53C74}"/>
    <cellStyle name="40% - Énfasis1 2 2 3 5 2 3 2" xfId="26228" xr:uid="{325BBD40-69E4-4866-B9AC-879037FB9102}"/>
    <cellStyle name="40% - Énfasis1 2 2 3 5 2 3 2 2" xfId="57112" xr:uid="{B9F575A7-B7A0-49B9-8C24-3F09F1C02C1F}"/>
    <cellStyle name="40% - Énfasis1 2 2 3 5 2 3 3" xfId="41670" xr:uid="{82BC0999-FF01-4C5E-8D11-D6FA3A89C532}"/>
    <cellStyle name="40% - Énfasis1 2 2 3 5 2 4" xfId="18507" xr:uid="{FE825D44-257B-4935-A81C-700A67632834}"/>
    <cellStyle name="40% - Énfasis1 2 2 3 5 2 4 2" xfId="49391" xr:uid="{1564D274-50B4-461D-A430-E095E3DD1C2F}"/>
    <cellStyle name="40% - Énfasis1 2 2 3 5 2 5" xfId="33949" xr:uid="{96CFC3D2-06B5-449D-9862-74B4ACE22AE0}"/>
    <cellStyle name="40% - Énfasis1 2 2 3 5 3" xfId="4995" xr:uid="{622FE4FA-4B37-4FF2-B23D-8F9AE28D86AF}"/>
    <cellStyle name="40% - Énfasis1 2 2 3 5 3 2" xfId="12716" xr:uid="{2DFBDEF3-FEBF-4217-AD7A-77360B6221E7}"/>
    <cellStyle name="40% - Énfasis1 2 2 3 5 3 2 2" xfId="28158" xr:uid="{14BE61E1-F350-410D-A0BE-BCFC1E98172C}"/>
    <cellStyle name="40% - Énfasis1 2 2 3 5 3 2 2 2" xfId="59042" xr:uid="{EA5DE8B0-2E5E-4843-B147-879F69F2ADD6}"/>
    <cellStyle name="40% - Énfasis1 2 2 3 5 3 2 3" xfId="43600" xr:uid="{8AED27A1-FBDB-44B9-AEF9-FB57C56B1330}"/>
    <cellStyle name="40% - Énfasis1 2 2 3 5 3 3" xfId="20437" xr:uid="{90679EFE-BB2E-44BC-A226-C3E28F556B02}"/>
    <cellStyle name="40% - Énfasis1 2 2 3 5 3 3 2" xfId="51321" xr:uid="{631A93FF-590F-4748-9946-5ADCDBA04197}"/>
    <cellStyle name="40% - Énfasis1 2 2 3 5 3 4" xfId="35879" xr:uid="{C4EC160D-19E4-4727-9862-5039159A97E3}"/>
    <cellStyle name="40% - Énfasis1 2 2 3 5 4" xfId="8856" xr:uid="{CB8EE79C-ECB0-4203-9BBE-DA26C62C2AC5}"/>
    <cellStyle name="40% - Énfasis1 2 2 3 5 4 2" xfId="24298" xr:uid="{D3032E27-5594-4E11-95C4-25BB5E5E0E31}"/>
    <cellStyle name="40% - Énfasis1 2 2 3 5 4 2 2" xfId="55182" xr:uid="{C47160EA-8817-4187-BD18-56DEBA1818B2}"/>
    <cellStyle name="40% - Énfasis1 2 2 3 5 4 3" xfId="39740" xr:uid="{B7DDDE16-3A41-4EB7-9F32-5D344535FB20}"/>
    <cellStyle name="40% - Énfasis1 2 2 3 5 5" xfId="16577" xr:uid="{C30236F0-349A-4901-9FF8-29E6300711B8}"/>
    <cellStyle name="40% - Énfasis1 2 2 3 5 5 2" xfId="47461" xr:uid="{CAE1DB77-FB29-4007-AA66-D4416E1F845C}"/>
    <cellStyle name="40% - Énfasis1 2 2 3 5 6" xfId="32019" xr:uid="{E509B6F1-517A-4EF1-8304-F7D6B73F1B1D}"/>
    <cellStyle name="40% - Énfasis1 2 2 3 6" xfId="2100" xr:uid="{14665183-D1AA-4F63-918D-70E32C33CA6F}"/>
    <cellStyle name="40% - Énfasis1 2 2 3 6 2" xfId="5960" xr:uid="{883DA3F6-C2F8-4133-8D0B-12FB401FE6B5}"/>
    <cellStyle name="40% - Énfasis1 2 2 3 6 2 2" xfId="13681" xr:uid="{BBC0FCEB-23F5-4384-A1BF-FDD75364E960}"/>
    <cellStyle name="40% - Énfasis1 2 2 3 6 2 2 2" xfId="29123" xr:uid="{14BE0562-981A-4B32-8770-6154618068BC}"/>
    <cellStyle name="40% - Énfasis1 2 2 3 6 2 2 2 2" xfId="60007" xr:uid="{2EFF1E6F-2E51-44C2-90A4-591C295777C7}"/>
    <cellStyle name="40% - Énfasis1 2 2 3 6 2 2 3" xfId="44565" xr:uid="{B8A24DD8-271E-4A68-A843-5B92CC8ED483}"/>
    <cellStyle name="40% - Énfasis1 2 2 3 6 2 3" xfId="21402" xr:uid="{03CA256B-19DB-4624-BB49-91493971F81D}"/>
    <cellStyle name="40% - Énfasis1 2 2 3 6 2 3 2" xfId="52286" xr:uid="{7964B79E-A818-4930-AF0F-C70C2EBAB473}"/>
    <cellStyle name="40% - Énfasis1 2 2 3 6 2 4" xfId="36844" xr:uid="{DAFCD795-7097-48D9-A457-5F50B8471C42}"/>
    <cellStyle name="40% - Énfasis1 2 2 3 6 3" xfId="9821" xr:uid="{5BE84B43-F4B4-4F76-B87B-8F621B25960D}"/>
    <cellStyle name="40% - Énfasis1 2 2 3 6 3 2" xfId="25263" xr:uid="{CF98BCDD-E969-44D4-8372-564E1B182C20}"/>
    <cellStyle name="40% - Énfasis1 2 2 3 6 3 2 2" xfId="56147" xr:uid="{C1CBD5CD-F5BF-488E-9598-69C495F12D07}"/>
    <cellStyle name="40% - Énfasis1 2 2 3 6 3 3" xfId="40705" xr:uid="{11DCC5DA-4F12-4FE8-81C0-E42C7A601EF3}"/>
    <cellStyle name="40% - Énfasis1 2 2 3 6 4" xfId="17542" xr:uid="{5E3856D2-F5CE-4906-BD33-E037074C7CFB}"/>
    <cellStyle name="40% - Énfasis1 2 2 3 6 4 2" xfId="48426" xr:uid="{70271E5C-D561-4F15-BF9D-A27657DF4B12}"/>
    <cellStyle name="40% - Énfasis1 2 2 3 6 5" xfId="32984" xr:uid="{3C4CD151-89F5-4FE3-A9CB-ACB74B1600CC}"/>
    <cellStyle name="40% - Énfasis1 2 2 3 7" xfId="4030" xr:uid="{2387D95C-4F54-4ECC-83C1-2242E2056706}"/>
    <cellStyle name="40% - Énfasis1 2 2 3 7 2" xfId="11751" xr:uid="{5CF5D768-444C-4122-8775-96A6B61746EC}"/>
    <cellStyle name="40% - Énfasis1 2 2 3 7 2 2" xfId="27193" xr:uid="{7317FD75-D1F6-4904-B15A-20AB2BFD8B62}"/>
    <cellStyle name="40% - Énfasis1 2 2 3 7 2 2 2" xfId="58077" xr:uid="{461F2AF4-8698-4DA7-90B9-30E74235F700}"/>
    <cellStyle name="40% - Énfasis1 2 2 3 7 2 3" xfId="42635" xr:uid="{20068693-2F42-4C9F-B41C-B5AE0B8E6A82}"/>
    <cellStyle name="40% - Énfasis1 2 2 3 7 3" xfId="19472" xr:uid="{158D4FC5-B76C-4D38-9989-812C82120858}"/>
    <cellStyle name="40% - Énfasis1 2 2 3 7 3 2" xfId="50356" xr:uid="{6A6D4475-19A4-4597-B425-CA0BF9B66BE7}"/>
    <cellStyle name="40% - Énfasis1 2 2 3 7 4" xfId="34914" xr:uid="{EE972769-9A6F-48CA-82EC-1E3170A5F284}"/>
    <cellStyle name="40% - Énfasis1 2 2 3 8" xfId="7891" xr:uid="{A112700E-1174-4773-89F6-C46B33DF7508}"/>
    <cellStyle name="40% - Énfasis1 2 2 3 8 2" xfId="23333" xr:uid="{FD49BF1A-E24A-4F47-9216-192C484F8F13}"/>
    <cellStyle name="40% - Énfasis1 2 2 3 8 2 2" xfId="54217" xr:uid="{18E47897-7038-4F52-9D9E-18C00E035FEA}"/>
    <cellStyle name="40% - Énfasis1 2 2 3 8 3" xfId="38775" xr:uid="{91651BF2-FF93-40AE-8BA6-A56223BD1534}"/>
    <cellStyle name="40% - Énfasis1 2 2 3 9" xfId="15612" xr:uid="{267DEEAB-82C8-4136-8A69-D1B26B913695}"/>
    <cellStyle name="40% - Énfasis1 2 2 3 9 2" xfId="46496" xr:uid="{045AE090-2DAD-40BF-841D-51E400C9CEAE}"/>
    <cellStyle name="40% - Énfasis1 2 2 4" xfId="275" xr:uid="{4404BCB9-B603-47D8-8B37-7F0B2A71E156}"/>
    <cellStyle name="40% - Énfasis1 2 2 4 2" xfId="518" xr:uid="{87EBC001-4026-4460-ACF7-47A390D6D1CD}"/>
    <cellStyle name="40% - Énfasis1 2 2 4 2 2" xfId="1001" xr:uid="{EBCC2105-7D04-4A40-AEE2-4EEFC6A7CD49}"/>
    <cellStyle name="40% - Énfasis1 2 2 4 2 2 2" xfId="1966" xr:uid="{127FBC24-D689-40B1-A9A3-621FA3F2F3AD}"/>
    <cellStyle name="40% - Énfasis1 2 2 4 2 2 2 2" xfId="3896" xr:uid="{B7126730-38CA-4B29-B6D3-C4536818C33E}"/>
    <cellStyle name="40% - Énfasis1 2 2 4 2 2 2 2 2" xfId="7756" xr:uid="{A200A2D5-E6DE-4E20-9AC2-7CEF20634AF3}"/>
    <cellStyle name="40% - Énfasis1 2 2 4 2 2 2 2 2 2" xfId="15477" xr:uid="{1A3BFED3-99F8-4D23-BC16-D863E43B66B0}"/>
    <cellStyle name="40% - Énfasis1 2 2 4 2 2 2 2 2 2 2" xfId="30919" xr:uid="{F7CEA7CC-26DC-4AB5-86CE-D8038F0B692A}"/>
    <cellStyle name="40% - Énfasis1 2 2 4 2 2 2 2 2 2 2 2" xfId="61803" xr:uid="{26DCA7D9-76C0-4837-886F-B7AF8C039828}"/>
    <cellStyle name="40% - Énfasis1 2 2 4 2 2 2 2 2 2 3" xfId="46361" xr:uid="{D6148E02-A99A-4F0B-8306-9FC4EA5FF0FA}"/>
    <cellStyle name="40% - Énfasis1 2 2 4 2 2 2 2 2 3" xfId="23198" xr:uid="{D926E445-88C8-4484-AC88-C919969198A5}"/>
    <cellStyle name="40% - Énfasis1 2 2 4 2 2 2 2 2 3 2" xfId="54082" xr:uid="{D4820515-8EB2-449B-9520-F92D1596DC09}"/>
    <cellStyle name="40% - Énfasis1 2 2 4 2 2 2 2 2 4" xfId="38640" xr:uid="{00C4A009-C22C-499C-9A9E-E4E2DE9FE5C9}"/>
    <cellStyle name="40% - Énfasis1 2 2 4 2 2 2 2 3" xfId="11617" xr:uid="{75DF4E0B-0295-4926-B4C1-B9BEC38FD1B8}"/>
    <cellStyle name="40% - Énfasis1 2 2 4 2 2 2 2 3 2" xfId="27059" xr:uid="{47A45EB5-1FDC-4A50-B946-6E112610A9A7}"/>
    <cellStyle name="40% - Énfasis1 2 2 4 2 2 2 2 3 2 2" xfId="57943" xr:uid="{74799683-065C-4346-80B5-DD44D8DFC6ED}"/>
    <cellStyle name="40% - Énfasis1 2 2 4 2 2 2 2 3 3" xfId="42501" xr:uid="{3924641C-7B7B-4C8A-B233-DD9F3BFBD161}"/>
    <cellStyle name="40% - Énfasis1 2 2 4 2 2 2 2 4" xfId="19338" xr:uid="{5E8936BA-80E9-4A51-AC82-F199A15F4BC9}"/>
    <cellStyle name="40% - Énfasis1 2 2 4 2 2 2 2 4 2" xfId="50222" xr:uid="{3763B368-0322-4EDD-8E75-4309AA32E8E7}"/>
    <cellStyle name="40% - Énfasis1 2 2 4 2 2 2 2 5" xfId="34780" xr:uid="{18FDE0C7-8786-4270-9A4C-E5AF942D932E}"/>
    <cellStyle name="40% - Énfasis1 2 2 4 2 2 2 3" xfId="5826" xr:uid="{E98FB83A-7587-4811-A11C-3B0F46D09BF1}"/>
    <cellStyle name="40% - Énfasis1 2 2 4 2 2 2 3 2" xfId="13547" xr:uid="{E9468E49-E168-47CE-9A3E-31F57B15BBF0}"/>
    <cellStyle name="40% - Énfasis1 2 2 4 2 2 2 3 2 2" xfId="28989" xr:uid="{62A0AB37-5617-4051-AE3F-1E63FC55963D}"/>
    <cellStyle name="40% - Énfasis1 2 2 4 2 2 2 3 2 2 2" xfId="59873" xr:uid="{0EF6CE9E-0E41-4476-8ABF-D9287A66320C}"/>
    <cellStyle name="40% - Énfasis1 2 2 4 2 2 2 3 2 3" xfId="44431" xr:uid="{030F6014-BA32-412E-89E3-7B691EF8E976}"/>
    <cellStyle name="40% - Énfasis1 2 2 4 2 2 2 3 3" xfId="21268" xr:uid="{6281C971-13B3-40F2-9B21-DC4ADF5DFD0A}"/>
    <cellStyle name="40% - Énfasis1 2 2 4 2 2 2 3 3 2" xfId="52152" xr:uid="{98D8F3D4-81A3-408F-99CA-5EC4D333B646}"/>
    <cellStyle name="40% - Énfasis1 2 2 4 2 2 2 3 4" xfId="36710" xr:uid="{D470EDFF-B400-44B8-AB70-9C5948D96D64}"/>
    <cellStyle name="40% - Énfasis1 2 2 4 2 2 2 4" xfId="9687" xr:uid="{65800FC6-7C9A-4F51-9C34-13DF5BE0049A}"/>
    <cellStyle name="40% - Énfasis1 2 2 4 2 2 2 4 2" xfId="25129" xr:uid="{046AC19C-5CB8-4DA0-82AF-1FFDBDD51BBB}"/>
    <cellStyle name="40% - Énfasis1 2 2 4 2 2 2 4 2 2" xfId="56013" xr:uid="{3F3BDDE5-1FF0-45CC-A751-FDAABA57B866}"/>
    <cellStyle name="40% - Énfasis1 2 2 4 2 2 2 4 3" xfId="40571" xr:uid="{E8D871D3-079E-4178-A3A8-8CB9A2343CC0}"/>
    <cellStyle name="40% - Énfasis1 2 2 4 2 2 2 5" xfId="17408" xr:uid="{FEE5A022-9467-4871-8CCB-08F61672D55A}"/>
    <cellStyle name="40% - Énfasis1 2 2 4 2 2 2 5 2" xfId="48292" xr:uid="{85F123FF-3A7B-4B1B-8E22-A88649B196E3}"/>
    <cellStyle name="40% - Énfasis1 2 2 4 2 2 2 6" xfId="32850" xr:uid="{4F7F5B1A-F7B9-418E-A7A8-E68D30F7B2AE}"/>
    <cellStyle name="40% - Énfasis1 2 2 4 2 2 3" xfId="2931" xr:uid="{4233159F-5E24-41BA-A680-07A6F8CDBCAB}"/>
    <cellStyle name="40% - Énfasis1 2 2 4 2 2 3 2" xfId="6791" xr:uid="{25AC6CF7-CCA7-4D4A-B179-134D6BF47804}"/>
    <cellStyle name="40% - Énfasis1 2 2 4 2 2 3 2 2" xfId="14512" xr:uid="{D0C69269-9DDC-4E4E-BF88-F82688FDF7FA}"/>
    <cellStyle name="40% - Énfasis1 2 2 4 2 2 3 2 2 2" xfId="29954" xr:uid="{AE40C5A4-139D-43B1-8D39-3DA212F6A993}"/>
    <cellStyle name="40% - Énfasis1 2 2 4 2 2 3 2 2 2 2" xfId="60838" xr:uid="{8B46A2CF-F285-440A-8AC2-BAE17B67112F}"/>
    <cellStyle name="40% - Énfasis1 2 2 4 2 2 3 2 2 3" xfId="45396" xr:uid="{F921C87D-2844-4324-8ADE-C9383F9D7F46}"/>
    <cellStyle name="40% - Énfasis1 2 2 4 2 2 3 2 3" xfId="22233" xr:uid="{4FE07129-1D94-4AE8-9D1B-4975628BA699}"/>
    <cellStyle name="40% - Énfasis1 2 2 4 2 2 3 2 3 2" xfId="53117" xr:uid="{EBEFAA3C-0C82-4F28-AA30-FB0227FA0276}"/>
    <cellStyle name="40% - Énfasis1 2 2 4 2 2 3 2 4" xfId="37675" xr:uid="{F109DBE1-AB5D-4DCF-9F53-05CB6258523D}"/>
    <cellStyle name="40% - Énfasis1 2 2 4 2 2 3 3" xfId="10652" xr:uid="{02AF04CE-5E77-477D-8C34-A73AA13A4489}"/>
    <cellStyle name="40% - Énfasis1 2 2 4 2 2 3 3 2" xfId="26094" xr:uid="{06009B1D-50DC-4C21-A5C4-4421652B7DFA}"/>
    <cellStyle name="40% - Énfasis1 2 2 4 2 2 3 3 2 2" xfId="56978" xr:uid="{1E87E9B2-9E4B-4FF5-987B-E26A3C88504D}"/>
    <cellStyle name="40% - Énfasis1 2 2 4 2 2 3 3 3" xfId="41536" xr:uid="{25186305-760E-427B-B3CB-49A838708793}"/>
    <cellStyle name="40% - Énfasis1 2 2 4 2 2 3 4" xfId="18373" xr:uid="{3E034961-2CAC-4930-B37E-2FA24A45C36F}"/>
    <cellStyle name="40% - Énfasis1 2 2 4 2 2 3 4 2" xfId="49257" xr:uid="{6DB912DF-CBDA-428E-BFFE-58ECFB42AAC2}"/>
    <cellStyle name="40% - Énfasis1 2 2 4 2 2 3 5" xfId="33815" xr:uid="{3780B107-0D69-40AA-9A9A-36DB05FBB8F3}"/>
    <cellStyle name="40% - Énfasis1 2 2 4 2 2 4" xfId="4861" xr:uid="{61166E3A-FE8C-43AC-959A-5AA06BA1A7A4}"/>
    <cellStyle name="40% - Énfasis1 2 2 4 2 2 4 2" xfId="12582" xr:uid="{FAD49E21-346C-4806-881C-E3051BFC82F6}"/>
    <cellStyle name="40% - Énfasis1 2 2 4 2 2 4 2 2" xfId="28024" xr:uid="{6D441215-676E-40CF-B56A-A74D9CFEC594}"/>
    <cellStyle name="40% - Énfasis1 2 2 4 2 2 4 2 2 2" xfId="58908" xr:uid="{2FB4469E-10E6-4D57-8483-4A86894E0778}"/>
    <cellStyle name="40% - Énfasis1 2 2 4 2 2 4 2 3" xfId="43466" xr:uid="{2DEADBCA-BC5E-4C35-922E-E5A76128D4AB}"/>
    <cellStyle name="40% - Énfasis1 2 2 4 2 2 4 3" xfId="20303" xr:uid="{04BF525B-23CA-4CF8-AADB-96EEBC40F497}"/>
    <cellStyle name="40% - Énfasis1 2 2 4 2 2 4 3 2" xfId="51187" xr:uid="{814CF7C6-A121-46E6-911C-80ECB9490B24}"/>
    <cellStyle name="40% - Énfasis1 2 2 4 2 2 4 4" xfId="35745" xr:uid="{3110DD02-6815-4BEF-8223-35DB85D70DE1}"/>
    <cellStyle name="40% - Énfasis1 2 2 4 2 2 5" xfId="8722" xr:uid="{9484074B-A395-47C4-BEE1-44D2DB324D51}"/>
    <cellStyle name="40% - Énfasis1 2 2 4 2 2 5 2" xfId="24164" xr:uid="{08909191-BB2A-4811-A4F2-2123FF301923}"/>
    <cellStyle name="40% - Énfasis1 2 2 4 2 2 5 2 2" xfId="55048" xr:uid="{C8F2E54F-EB5C-47D2-BB98-6CE8774A5066}"/>
    <cellStyle name="40% - Énfasis1 2 2 4 2 2 5 3" xfId="39606" xr:uid="{19FF9CC1-EEB8-49DA-95CF-751A576DF9BD}"/>
    <cellStyle name="40% - Énfasis1 2 2 4 2 2 6" xfId="16443" xr:uid="{09089495-BAD0-4327-97A3-CE9A4FF6A096}"/>
    <cellStyle name="40% - Énfasis1 2 2 4 2 2 6 2" xfId="47327" xr:uid="{BE58FC83-73FF-4C0A-8AF5-3D27E12223EB}"/>
    <cellStyle name="40% - Énfasis1 2 2 4 2 2 7" xfId="31885" xr:uid="{229F7190-461A-4A47-BE38-DF4AC3A8E4A6}"/>
    <cellStyle name="40% - Énfasis1 2 2 4 2 3" xfId="1483" xr:uid="{B5EAA9BB-4B00-4A4F-929B-30CB1A7B4CA3}"/>
    <cellStyle name="40% - Énfasis1 2 2 4 2 3 2" xfId="3413" xr:uid="{2CA8E0B2-1354-42CF-8272-4288D7190A46}"/>
    <cellStyle name="40% - Énfasis1 2 2 4 2 3 2 2" xfId="7273" xr:uid="{5384CD69-7FC4-4948-80D5-C38E827463F3}"/>
    <cellStyle name="40% - Énfasis1 2 2 4 2 3 2 2 2" xfId="14994" xr:uid="{B7F6916F-DDC0-4E08-B892-CB4B13DB4704}"/>
    <cellStyle name="40% - Énfasis1 2 2 4 2 3 2 2 2 2" xfId="30436" xr:uid="{D986F675-3A74-48FB-A1BF-8DFBBF3B580F}"/>
    <cellStyle name="40% - Énfasis1 2 2 4 2 3 2 2 2 2 2" xfId="61320" xr:uid="{1EF46FB4-A71F-4756-A2B6-EA110BCAFF60}"/>
    <cellStyle name="40% - Énfasis1 2 2 4 2 3 2 2 2 3" xfId="45878" xr:uid="{A5DA0157-1908-4A9B-B4EE-E672AC7C3A67}"/>
    <cellStyle name="40% - Énfasis1 2 2 4 2 3 2 2 3" xfId="22715" xr:uid="{887C7EA9-722E-4971-8C32-3692D046A739}"/>
    <cellStyle name="40% - Énfasis1 2 2 4 2 3 2 2 3 2" xfId="53599" xr:uid="{439069C5-7D92-4B5A-82F6-FFD5629A70FA}"/>
    <cellStyle name="40% - Énfasis1 2 2 4 2 3 2 2 4" xfId="38157" xr:uid="{9AE569E4-8006-4B44-AA1E-D1DA21E36AA4}"/>
    <cellStyle name="40% - Énfasis1 2 2 4 2 3 2 3" xfId="11134" xr:uid="{B3739202-9D35-4F6E-9884-201A3BEFCE72}"/>
    <cellStyle name="40% - Énfasis1 2 2 4 2 3 2 3 2" xfId="26576" xr:uid="{2BB0B294-BA06-4068-8B01-1D02BBD9F1B3}"/>
    <cellStyle name="40% - Énfasis1 2 2 4 2 3 2 3 2 2" xfId="57460" xr:uid="{6E9D8E52-5247-476C-B88A-0E878F91A8EB}"/>
    <cellStyle name="40% - Énfasis1 2 2 4 2 3 2 3 3" xfId="42018" xr:uid="{CE2A8029-09D7-42B1-B9A8-BDA5DA00AE1A}"/>
    <cellStyle name="40% - Énfasis1 2 2 4 2 3 2 4" xfId="18855" xr:uid="{FBDE5E3D-FF60-4541-A9D1-EBD1D8533BCE}"/>
    <cellStyle name="40% - Énfasis1 2 2 4 2 3 2 4 2" xfId="49739" xr:uid="{1E7F14C5-35AA-4E29-9BE6-2486FBCCD136}"/>
    <cellStyle name="40% - Énfasis1 2 2 4 2 3 2 5" xfId="34297" xr:uid="{FD7449F2-624E-4E3C-9B9C-CF86C07D1CAD}"/>
    <cellStyle name="40% - Énfasis1 2 2 4 2 3 3" xfId="5343" xr:uid="{1D34263D-E9A3-471D-BF3D-0BAACE6AAF36}"/>
    <cellStyle name="40% - Énfasis1 2 2 4 2 3 3 2" xfId="13064" xr:uid="{4847E049-E18C-4EFD-ADC2-8ED9F1E30250}"/>
    <cellStyle name="40% - Énfasis1 2 2 4 2 3 3 2 2" xfId="28506" xr:uid="{90F69EF9-8C32-4646-A3E3-1E56FC3DFE83}"/>
    <cellStyle name="40% - Énfasis1 2 2 4 2 3 3 2 2 2" xfId="59390" xr:uid="{24546678-EF41-401F-A005-FBF22314A491}"/>
    <cellStyle name="40% - Énfasis1 2 2 4 2 3 3 2 3" xfId="43948" xr:uid="{CE2672D6-079C-4D7C-BB88-2359AF8500BD}"/>
    <cellStyle name="40% - Énfasis1 2 2 4 2 3 3 3" xfId="20785" xr:uid="{07D132D8-4A97-4FBF-9993-D61CFF4F04A4}"/>
    <cellStyle name="40% - Énfasis1 2 2 4 2 3 3 3 2" xfId="51669" xr:uid="{262D97D7-7F10-4FCA-8E5D-12131882EAE3}"/>
    <cellStyle name="40% - Énfasis1 2 2 4 2 3 3 4" xfId="36227" xr:uid="{335BC26C-A61B-49BB-8402-46C33CD48035}"/>
    <cellStyle name="40% - Énfasis1 2 2 4 2 3 4" xfId="9204" xr:uid="{081F2A6D-172E-40A2-B3CE-81C66F988DB5}"/>
    <cellStyle name="40% - Énfasis1 2 2 4 2 3 4 2" xfId="24646" xr:uid="{7937EEF1-06DD-4016-ADF6-36E6F606BD36}"/>
    <cellStyle name="40% - Énfasis1 2 2 4 2 3 4 2 2" xfId="55530" xr:uid="{7F13D744-20B7-4407-9977-ACAED8B4B989}"/>
    <cellStyle name="40% - Énfasis1 2 2 4 2 3 4 3" xfId="40088" xr:uid="{6D9494C3-ACCF-4BBC-85B4-5E6554534C8A}"/>
    <cellStyle name="40% - Énfasis1 2 2 4 2 3 5" xfId="16925" xr:uid="{A7EB401C-954C-4B03-B8AD-55AEDAB57B66}"/>
    <cellStyle name="40% - Énfasis1 2 2 4 2 3 5 2" xfId="47809" xr:uid="{9A9B07BC-ADDA-409A-A9DE-E528C5A3258F}"/>
    <cellStyle name="40% - Énfasis1 2 2 4 2 3 6" xfId="32367" xr:uid="{3CCA754E-47F2-47CA-AC89-6FB059912FEE}"/>
    <cellStyle name="40% - Énfasis1 2 2 4 2 4" xfId="2448" xr:uid="{F5DA8945-2ADC-487F-A089-7FD5E6A1AB78}"/>
    <cellStyle name="40% - Énfasis1 2 2 4 2 4 2" xfId="6308" xr:uid="{B9A912BC-6862-4E11-A0B0-3DFD2035ECD9}"/>
    <cellStyle name="40% - Énfasis1 2 2 4 2 4 2 2" xfId="14029" xr:uid="{64A8AE21-5AC0-41E6-8E1F-73FA299645D4}"/>
    <cellStyle name="40% - Énfasis1 2 2 4 2 4 2 2 2" xfId="29471" xr:uid="{B6C49F61-E7DC-41E3-8871-0978086D9825}"/>
    <cellStyle name="40% - Énfasis1 2 2 4 2 4 2 2 2 2" xfId="60355" xr:uid="{913A5548-546C-49F3-8038-93A3A7F5CA9E}"/>
    <cellStyle name="40% - Énfasis1 2 2 4 2 4 2 2 3" xfId="44913" xr:uid="{102DADEC-853E-4A7E-A520-1B741ED9428F}"/>
    <cellStyle name="40% - Énfasis1 2 2 4 2 4 2 3" xfId="21750" xr:uid="{1AC5475E-8CE2-4120-8AFA-12D3E897D826}"/>
    <cellStyle name="40% - Énfasis1 2 2 4 2 4 2 3 2" xfId="52634" xr:uid="{92C8E638-0B19-4D90-9F81-3E6A06423CEA}"/>
    <cellStyle name="40% - Énfasis1 2 2 4 2 4 2 4" xfId="37192" xr:uid="{FEF9B569-FBEF-4705-9AA1-44E1B2E60C5A}"/>
    <cellStyle name="40% - Énfasis1 2 2 4 2 4 3" xfId="10169" xr:uid="{94BB52D7-2B7B-4BF8-83CE-75143360FAA2}"/>
    <cellStyle name="40% - Énfasis1 2 2 4 2 4 3 2" xfId="25611" xr:uid="{566C0215-052B-49B9-B673-F215C9FC7F37}"/>
    <cellStyle name="40% - Énfasis1 2 2 4 2 4 3 2 2" xfId="56495" xr:uid="{E8BB233B-8F42-40D3-9F3E-91B9CF67FCFD}"/>
    <cellStyle name="40% - Énfasis1 2 2 4 2 4 3 3" xfId="41053" xr:uid="{B7828F95-00B8-45C1-B783-628C233964DB}"/>
    <cellStyle name="40% - Énfasis1 2 2 4 2 4 4" xfId="17890" xr:uid="{B48FDE6C-DCFD-4772-83C4-0F4326411036}"/>
    <cellStyle name="40% - Énfasis1 2 2 4 2 4 4 2" xfId="48774" xr:uid="{C3C5C6C7-2732-416C-8F07-626A810E3CC0}"/>
    <cellStyle name="40% - Énfasis1 2 2 4 2 4 5" xfId="33332" xr:uid="{6CCDC9B2-867F-49A7-9F57-7E0C652C2EC3}"/>
    <cellStyle name="40% - Énfasis1 2 2 4 2 5" xfId="4378" xr:uid="{8D55E7B2-7786-44D6-8814-E222F4D9E719}"/>
    <cellStyle name="40% - Énfasis1 2 2 4 2 5 2" xfId="12099" xr:uid="{8056BB77-B7E2-4F29-918E-320003333D31}"/>
    <cellStyle name="40% - Énfasis1 2 2 4 2 5 2 2" xfId="27541" xr:uid="{757A2ACE-5F2B-4E7B-9F11-D9D069E7A74B}"/>
    <cellStyle name="40% - Énfasis1 2 2 4 2 5 2 2 2" xfId="58425" xr:uid="{05936B4B-6ED2-4EAD-85CA-9EB5490197F5}"/>
    <cellStyle name="40% - Énfasis1 2 2 4 2 5 2 3" xfId="42983" xr:uid="{F07B7337-9305-4E89-8734-92E07F60A757}"/>
    <cellStyle name="40% - Énfasis1 2 2 4 2 5 3" xfId="19820" xr:uid="{37C12385-E994-4A22-B3B6-BB731B8F43B9}"/>
    <cellStyle name="40% - Énfasis1 2 2 4 2 5 3 2" xfId="50704" xr:uid="{054164AA-EEF9-4F12-8AC3-9D98233548FA}"/>
    <cellStyle name="40% - Énfasis1 2 2 4 2 5 4" xfId="35262" xr:uid="{3805DA0D-3B05-4CE3-BDCE-EF1F17E0EE1A}"/>
    <cellStyle name="40% - Énfasis1 2 2 4 2 6" xfId="8239" xr:uid="{827C0C0B-97D1-4BDD-8ACC-36333A74A380}"/>
    <cellStyle name="40% - Énfasis1 2 2 4 2 6 2" xfId="23681" xr:uid="{AAC2E06B-304D-4F72-B4EF-7DF41FBA7F61}"/>
    <cellStyle name="40% - Énfasis1 2 2 4 2 6 2 2" xfId="54565" xr:uid="{6E56F687-D41E-4E98-B522-AF007466A81F}"/>
    <cellStyle name="40% - Énfasis1 2 2 4 2 6 3" xfId="39123" xr:uid="{F485CD1F-B0A5-41A3-8EED-387644469DEC}"/>
    <cellStyle name="40% - Énfasis1 2 2 4 2 7" xfId="15960" xr:uid="{60176CDF-98A8-4B6E-8222-F7D72168BF39}"/>
    <cellStyle name="40% - Énfasis1 2 2 4 2 7 2" xfId="46844" xr:uid="{EC7F5370-2F7A-4C1C-AEC0-84D8AFC3D8DD}"/>
    <cellStyle name="40% - Énfasis1 2 2 4 2 8" xfId="31402" xr:uid="{5B7707AD-E4E7-419A-A441-9A2E24CEAA38}"/>
    <cellStyle name="40% - Énfasis1 2 2 4 3" xfId="760" xr:uid="{164657E0-EC20-464F-9B45-F745AD8A38D2}"/>
    <cellStyle name="40% - Énfasis1 2 2 4 3 2" xfId="1725" xr:uid="{1FC085FA-7FA9-4CA7-A768-EA6A2E2006B8}"/>
    <cellStyle name="40% - Énfasis1 2 2 4 3 2 2" xfId="3655" xr:uid="{25216BF6-AA9C-4A4C-8CB2-1278AC8C189F}"/>
    <cellStyle name="40% - Énfasis1 2 2 4 3 2 2 2" xfId="7515" xr:uid="{166D12F7-DD85-41E6-B35E-BBD2C70C5DDD}"/>
    <cellStyle name="40% - Énfasis1 2 2 4 3 2 2 2 2" xfId="15236" xr:uid="{012F4598-B032-4E7C-9C94-BCF19D48010C}"/>
    <cellStyle name="40% - Énfasis1 2 2 4 3 2 2 2 2 2" xfId="30678" xr:uid="{E767FAB2-6AFA-402C-9F3D-2C2501F541F0}"/>
    <cellStyle name="40% - Énfasis1 2 2 4 3 2 2 2 2 2 2" xfId="61562" xr:uid="{4C6CAE23-B07A-4921-BDE2-98E1ADDE7B55}"/>
    <cellStyle name="40% - Énfasis1 2 2 4 3 2 2 2 2 3" xfId="46120" xr:uid="{DEE57041-5A6A-4389-91DC-0F6F991DFADC}"/>
    <cellStyle name="40% - Énfasis1 2 2 4 3 2 2 2 3" xfId="22957" xr:uid="{2FA22F84-C513-4955-B758-8FBB13027505}"/>
    <cellStyle name="40% - Énfasis1 2 2 4 3 2 2 2 3 2" xfId="53841" xr:uid="{1B76367F-5E59-4BCB-B6D4-922EFCF072AC}"/>
    <cellStyle name="40% - Énfasis1 2 2 4 3 2 2 2 4" xfId="38399" xr:uid="{E995BBA8-1A8E-4D40-A317-893A5554CF46}"/>
    <cellStyle name="40% - Énfasis1 2 2 4 3 2 2 3" xfId="11376" xr:uid="{0E4C88DA-4E7A-41AA-8F82-43C4E661D5E5}"/>
    <cellStyle name="40% - Énfasis1 2 2 4 3 2 2 3 2" xfId="26818" xr:uid="{0B4C8D53-50B2-4B9C-BDED-389690BA9874}"/>
    <cellStyle name="40% - Énfasis1 2 2 4 3 2 2 3 2 2" xfId="57702" xr:uid="{C53DF2D8-7A89-4C64-8341-926384244264}"/>
    <cellStyle name="40% - Énfasis1 2 2 4 3 2 2 3 3" xfId="42260" xr:uid="{2D77AFEE-3705-4EEE-8B95-96605E33780C}"/>
    <cellStyle name="40% - Énfasis1 2 2 4 3 2 2 4" xfId="19097" xr:uid="{E836A0EC-BC59-4AF2-A5B4-11583CE9CF56}"/>
    <cellStyle name="40% - Énfasis1 2 2 4 3 2 2 4 2" xfId="49981" xr:uid="{A63AE134-2176-4678-A7D6-59FCC593944F}"/>
    <cellStyle name="40% - Énfasis1 2 2 4 3 2 2 5" xfId="34539" xr:uid="{FCCF4BFF-E211-4528-B78A-8DEF95DC5761}"/>
    <cellStyle name="40% - Énfasis1 2 2 4 3 2 3" xfId="5585" xr:uid="{422FB5C8-8640-4382-ADA1-32AFD64A8BEA}"/>
    <cellStyle name="40% - Énfasis1 2 2 4 3 2 3 2" xfId="13306" xr:uid="{F009FE36-1D95-414D-A4F1-6D5FDD195B83}"/>
    <cellStyle name="40% - Énfasis1 2 2 4 3 2 3 2 2" xfId="28748" xr:uid="{98DF7E12-5744-494F-992A-CE7AAAD4554D}"/>
    <cellStyle name="40% - Énfasis1 2 2 4 3 2 3 2 2 2" xfId="59632" xr:uid="{3AEA5593-1C71-4E95-82D1-E7F41227678E}"/>
    <cellStyle name="40% - Énfasis1 2 2 4 3 2 3 2 3" xfId="44190" xr:uid="{C5DF50E0-92C6-4590-81A5-77BD022210B6}"/>
    <cellStyle name="40% - Énfasis1 2 2 4 3 2 3 3" xfId="21027" xr:uid="{D6B0F56B-0740-47D7-BFE8-7D5427E3B679}"/>
    <cellStyle name="40% - Énfasis1 2 2 4 3 2 3 3 2" xfId="51911" xr:uid="{BCEF0F25-7EB6-410B-ACA2-283E08E7D874}"/>
    <cellStyle name="40% - Énfasis1 2 2 4 3 2 3 4" xfId="36469" xr:uid="{47E1012D-7922-4D12-BA8E-43AC1BDDF0D7}"/>
    <cellStyle name="40% - Énfasis1 2 2 4 3 2 4" xfId="9446" xr:uid="{C0F1D30A-8620-45A5-90CE-23831AC549C2}"/>
    <cellStyle name="40% - Énfasis1 2 2 4 3 2 4 2" xfId="24888" xr:uid="{4DCF3FD0-7353-4CB9-896C-06C7F105019F}"/>
    <cellStyle name="40% - Énfasis1 2 2 4 3 2 4 2 2" xfId="55772" xr:uid="{87CFEF45-AF8B-4516-B629-33B6F387BBDF}"/>
    <cellStyle name="40% - Énfasis1 2 2 4 3 2 4 3" xfId="40330" xr:uid="{E7DF5834-4AD5-4FF2-B206-17DECE127612}"/>
    <cellStyle name="40% - Énfasis1 2 2 4 3 2 5" xfId="17167" xr:uid="{C8B733F1-9C6D-4E6E-87A6-6CBAE0A1D2F9}"/>
    <cellStyle name="40% - Énfasis1 2 2 4 3 2 5 2" xfId="48051" xr:uid="{14C87453-4A74-4779-9624-794D7F4AAE85}"/>
    <cellStyle name="40% - Énfasis1 2 2 4 3 2 6" xfId="32609" xr:uid="{D0F269F5-D4D3-4D0B-8F4B-222C8175FCEE}"/>
    <cellStyle name="40% - Énfasis1 2 2 4 3 3" xfId="2690" xr:uid="{EDD20F90-5181-45DE-8381-4DD4342F1CDA}"/>
    <cellStyle name="40% - Énfasis1 2 2 4 3 3 2" xfId="6550" xr:uid="{96826AAF-8829-4B59-86AF-3BB04289CDCB}"/>
    <cellStyle name="40% - Énfasis1 2 2 4 3 3 2 2" xfId="14271" xr:uid="{489818E5-4F40-4585-A345-0D154F72DAB0}"/>
    <cellStyle name="40% - Énfasis1 2 2 4 3 3 2 2 2" xfId="29713" xr:uid="{7CB01B29-C3C8-423C-A52C-38B5257AA9B9}"/>
    <cellStyle name="40% - Énfasis1 2 2 4 3 3 2 2 2 2" xfId="60597" xr:uid="{B20A9C19-6CA2-4A13-9DAF-F3EA2633A0A3}"/>
    <cellStyle name="40% - Énfasis1 2 2 4 3 3 2 2 3" xfId="45155" xr:uid="{EF50D1E4-5E43-4E28-9991-B943A0F4823D}"/>
    <cellStyle name="40% - Énfasis1 2 2 4 3 3 2 3" xfId="21992" xr:uid="{74710E08-5162-4E23-BDA9-FB62FEB62BBB}"/>
    <cellStyle name="40% - Énfasis1 2 2 4 3 3 2 3 2" xfId="52876" xr:uid="{37AAA278-A7A0-4634-B2EB-2D3C22707917}"/>
    <cellStyle name="40% - Énfasis1 2 2 4 3 3 2 4" xfId="37434" xr:uid="{9E41745C-1E4C-48AF-8C17-4FACF06425E2}"/>
    <cellStyle name="40% - Énfasis1 2 2 4 3 3 3" xfId="10411" xr:uid="{35DC49A8-568B-4C2F-9E6F-1ECE76BB19A2}"/>
    <cellStyle name="40% - Énfasis1 2 2 4 3 3 3 2" xfId="25853" xr:uid="{CFA53C19-C0D1-4BF5-95CD-14C8231D3C34}"/>
    <cellStyle name="40% - Énfasis1 2 2 4 3 3 3 2 2" xfId="56737" xr:uid="{9335E4A0-2333-4902-A1DE-718294585743}"/>
    <cellStyle name="40% - Énfasis1 2 2 4 3 3 3 3" xfId="41295" xr:uid="{DCD3720C-6818-4DE5-8C2B-0590C7B64D2C}"/>
    <cellStyle name="40% - Énfasis1 2 2 4 3 3 4" xfId="18132" xr:uid="{A245B41D-EB27-4496-90E1-97BA7A045762}"/>
    <cellStyle name="40% - Énfasis1 2 2 4 3 3 4 2" xfId="49016" xr:uid="{461A41CD-2F35-4610-8F7B-6A8304ECD88C}"/>
    <cellStyle name="40% - Énfasis1 2 2 4 3 3 5" xfId="33574" xr:uid="{1022E659-C854-491B-9741-5050A7BA9756}"/>
    <cellStyle name="40% - Énfasis1 2 2 4 3 4" xfId="4620" xr:uid="{2C85DD65-B299-4DFD-9DF4-CE7D4DD2E2B9}"/>
    <cellStyle name="40% - Énfasis1 2 2 4 3 4 2" xfId="12341" xr:uid="{CD788404-1555-4411-BE0E-136DA11F809F}"/>
    <cellStyle name="40% - Énfasis1 2 2 4 3 4 2 2" xfId="27783" xr:uid="{D3F89C15-1368-4C88-A539-66098FA4A05D}"/>
    <cellStyle name="40% - Énfasis1 2 2 4 3 4 2 2 2" xfId="58667" xr:uid="{56372A0E-03A5-441B-93C8-17E3F8E1B934}"/>
    <cellStyle name="40% - Énfasis1 2 2 4 3 4 2 3" xfId="43225" xr:uid="{49D4E3C5-8A4C-48CB-902A-543BA9EB68AA}"/>
    <cellStyle name="40% - Énfasis1 2 2 4 3 4 3" xfId="20062" xr:uid="{34CEE8DD-FA31-4679-8D96-4F84B6374D81}"/>
    <cellStyle name="40% - Énfasis1 2 2 4 3 4 3 2" xfId="50946" xr:uid="{EF63D5C6-A397-4EF8-9ED1-EA7CFC9516FE}"/>
    <cellStyle name="40% - Énfasis1 2 2 4 3 4 4" xfId="35504" xr:uid="{9A6EACB7-046E-46B1-9D7F-CC7E176D990A}"/>
    <cellStyle name="40% - Énfasis1 2 2 4 3 5" xfId="8481" xr:uid="{8EBE441E-5DB3-44C4-A345-5298262CD68C}"/>
    <cellStyle name="40% - Énfasis1 2 2 4 3 5 2" xfId="23923" xr:uid="{B16F293A-DE8A-4F06-863E-3126DE847552}"/>
    <cellStyle name="40% - Énfasis1 2 2 4 3 5 2 2" xfId="54807" xr:uid="{C07CFEA7-B3D3-4127-9663-9B341FBCAB5B}"/>
    <cellStyle name="40% - Énfasis1 2 2 4 3 5 3" xfId="39365" xr:uid="{3A474610-1D52-4D6A-8235-DAC76F0AFC91}"/>
    <cellStyle name="40% - Énfasis1 2 2 4 3 6" xfId="16202" xr:uid="{2E0DBB04-D286-4C79-A464-87468DEB982F}"/>
    <cellStyle name="40% - Énfasis1 2 2 4 3 6 2" xfId="47086" xr:uid="{8E3DCFCC-4EEF-4393-9A11-B84E084DB6A7}"/>
    <cellStyle name="40% - Énfasis1 2 2 4 3 7" xfId="31644" xr:uid="{FC5B40D6-67DB-4934-9D08-285464416711}"/>
    <cellStyle name="40% - Énfasis1 2 2 4 4" xfId="1242" xr:uid="{720B009A-D5A0-47F1-AD3B-C4145E65526B}"/>
    <cellStyle name="40% - Énfasis1 2 2 4 4 2" xfId="3172" xr:uid="{D9B539ED-9811-4781-A717-779A360DC074}"/>
    <cellStyle name="40% - Énfasis1 2 2 4 4 2 2" xfId="7032" xr:uid="{73FA211A-3315-46DA-BB8E-7366DA79A010}"/>
    <cellStyle name="40% - Énfasis1 2 2 4 4 2 2 2" xfId="14753" xr:uid="{E4E49DC2-8EAE-4546-AD5E-B5C5DD12AFA7}"/>
    <cellStyle name="40% - Énfasis1 2 2 4 4 2 2 2 2" xfId="30195" xr:uid="{94459EEE-FCFD-4484-873A-8CBA689146B0}"/>
    <cellStyle name="40% - Énfasis1 2 2 4 4 2 2 2 2 2" xfId="61079" xr:uid="{90681686-19FE-404F-B75F-C006816B62E7}"/>
    <cellStyle name="40% - Énfasis1 2 2 4 4 2 2 2 3" xfId="45637" xr:uid="{B3A68B3D-7E5E-4134-9453-95B9EAF0136A}"/>
    <cellStyle name="40% - Énfasis1 2 2 4 4 2 2 3" xfId="22474" xr:uid="{78E7B1A8-DBCD-4A23-A250-D67531EF7024}"/>
    <cellStyle name="40% - Énfasis1 2 2 4 4 2 2 3 2" xfId="53358" xr:uid="{046D9F2B-655E-43F4-82CA-DBCEEFD3A7DF}"/>
    <cellStyle name="40% - Énfasis1 2 2 4 4 2 2 4" xfId="37916" xr:uid="{E431A406-1391-4927-8791-21C203A30549}"/>
    <cellStyle name="40% - Énfasis1 2 2 4 4 2 3" xfId="10893" xr:uid="{F9FFE4BB-DD62-4234-BBBF-970302AE2A45}"/>
    <cellStyle name="40% - Énfasis1 2 2 4 4 2 3 2" xfId="26335" xr:uid="{C4F62762-505F-43DE-8EB7-CF0E364D7B34}"/>
    <cellStyle name="40% - Énfasis1 2 2 4 4 2 3 2 2" xfId="57219" xr:uid="{90360470-7E09-4B10-B5AC-91ACFEA98DBC}"/>
    <cellStyle name="40% - Énfasis1 2 2 4 4 2 3 3" xfId="41777" xr:uid="{692BE43C-B19C-405C-B36C-DFB6099CC754}"/>
    <cellStyle name="40% - Énfasis1 2 2 4 4 2 4" xfId="18614" xr:uid="{EC5622E9-D036-4864-8E30-3EFADF9A2318}"/>
    <cellStyle name="40% - Énfasis1 2 2 4 4 2 4 2" xfId="49498" xr:uid="{E1C4FE1F-9034-46CD-8821-1AA7C9C2B398}"/>
    <cellStyle name="40% - Énfasis1 2 2 4 4 2 5" xfId="34056" xr:uid="{72AF52CC-7CB6-4F2F-8B74-0CEE1A5F404A}"/>
    <cellStyle name="40% - Énfasis1 2 2 4 4 3" xfId="5102" xr:uid="{A48EAE4B-4A16-4B64-83CC-A49FCCBA9025}"/>
    <cellStyle name="40% - Énfasis1 2 2 4 4 3 2" xfId="12823" xr:uid="{213D5056-D9A4-4F25-8C59-DBC55F6EAE2B}"/>
    <cellStyle name="40% - Énfasis1 2 2 4 4 3 2 2" xfId="28265" xr:uid="{3A2005AA-040A-4622-9824-5AE645DE6201}"/>
    <cellStyle name="40% - Énfasis1 2 2 4 4 3 2 2 2" xfId="59149" xr:uid="{A6C55B17-3259-41D9-8FD9-91811F0E40A9}"/>
    <cellStyle name="40% - Énfasis1 2 2 4 4 3 2 3" xfId="43707" xr:uid="{AB27177F-9CD9-4A03-B488-E83BDE1A32DE}"/>
    <cellStyle name="40% - Énfasis1 2 2 4 4 3 3" xfId="20544" xr:uid="{AC71EF2E-959B-4019-B2B9-F6132745CADE}"/>
    <cellStyle name="40% - Énfasis1 2 2 4 4 3 3 2" xfId="51428" xr:uid="{31DB6F4A-4B83-42EF-A9DE-A7CA3EF45469}"/>
    <cellStyle name="40% - Énfasis1 2 2 4 4 3 4" xfId="35986" xr:uid="{EFD3D9FA-0D27-4427-BBE1-9A320949A055}"/>
    <cellStyle name="40% - Énfasis1 2 2 4 4 4" xfId="8963" xr:uid="{078859CD-755C-44E8-B52D-AA5B12594107}"/>
    <cellStyle name="40% - Énfasis1 2 2 4 4 4 2" xfId="24405" xr:uid="{BFE06174-DDFA-407D-9BA3-6D1FAF6FBF96}"/>
    <cellStyle name="40% - Énfasis1 2 2 4 4 4 2 2" xfId="55289" xr:uid="{0DBFE79C-BF4A-4E17-AA1E-D692B3D32298}"/>
    <cellStyle name="40% - Énfasis1 2 2 4 4 4 3" xfId="39847" xr:uid="{6F00783D-4EF4-4E8E-B1D5-FEC05EBBE5BB}"/>
    <cellStyle name="40% - Énfasis1 2 2 4 4 5" xfId="16684" xr:uid="{34E6DBFC-809F-4FFD-BC32-66BE4C3BA720}"/>
    <cellStyle name="40% - Énfasis1 2 2 4 4 5 2" xfId="47568" xr:uid="{C2C359D2-95CB-4E24-9491-F9AD1C8D1B81}"/>
    <cellStyle name="40% - Énfasis1 2 2 4 4 6" xfId="32126" xr:uid="{E36C6D71-4315-441D-A41F-E422A9098DA2}"/>
    <cellStyle name="40% - Énfasis1 2 2 4 5" xfId="2207" xr:uid="{1F33D5E8-1E33-4CC4-9A0C-75CBBCBE285A}"/>
    <cellStyle name="40% - Énfasis1 2 2 4 5 2" xfId="6067" xr:uid="{DEDC5D55-0ACE-4A75-A6D6-F37BEC704D13}"/>
    <cellStyle name="40% - Énfasis1 2 2 4 5 2 2" xfId="13788" xr:uid="{05FC1960-8A57-4E00-AE23-864221B8372E}"/>
    <cellStyle name="40% - Énfasis1 2 2 4 5 2 2 2" xfId="29230" xr:uid="{9B389E9A-E3FC-48CA-8164-A571FCD92671}"/>
    <cellStyle name="40% - Énfasis1 2 2 4 5 2 2 2 2" xfId="60114" xr:uid="{F47D812A-6819-47C0-8609-10E8AE5E878B}"/>
    <cellStyle name="40% - Énfasis1 2 2 4 5 2 2 3" xfId="44672" xr:uid="{1AB714FD-7E50-459C-840A-295C33B6AA74}"/>
    <cellStyle name="40% - Énfasis1 2 2 4 5 2 3" xfId="21509" xr:uid="{1F8F6872-6CC3-4145-BB3F-7C192601965A}"/>
    <cellStyle name="40% - Énfasis1 2 2 4 5 2 3 2" xfId="52393" xr:uid="{07647C0F-41CA-42ED-BB31-4C152C0C7CDB}"/>
    <cellStyle name="40% - Énfasis1 2 2 4 5 2 4" xfId="36951" xr:uid="{236D7656-DF44-44F7-A135-A6152B2FB784}"/>
    <cellStyle name="40% - Énfasis1 2 2 4 5 3" xfId="9928" xr:uid="{E9CBB09A-D2B0-4128-80EE-566C55FE20E5}"/>
    <cellStyle name="40% - Énfasis1 2 2 4 5 3 2" xfId="25370" xr:uid="{873934AB-3C56-4583-A709-77082BA55615}"/>
    <cellStyle name="40% - Énfasis1 2 2 4 5 3 2 2" xfId="56254" xr:uid="{27C35983-40E3-4B26-BF24-49B55E511543}"/>
    <cellStyle name="40% - Énfasis1 2 2 4 5 3 3" xfId="40812" xr:uid="{868EA1F5-BAB9-4E57-9385-B5FBAB54B4E2}"/>
    <cellStyle name="40% - Énfasis1 2 2 4 5 4" xfId="17649" xr:uid="{93C24CA9-0AB1-480B-9FD6-FBB9D00D4FBE}"/>
    <cellStyle name="40% - Énfasis1 2 2 4 5 4 2" xfId="48533" xr:uid="{6265BFAC-373C-49B8-A9C0-15B4993DC51D}"/>
    <cellStyle name="40% - Énfasis1 2 2 4 5 5" xfId="33091" xr:uid="{9DA0E700-A50C-4B5A-A207-87B9101D8C8C}"/>
    <cellStyle name="40% - Énfasis1 2 2 4 6" xfId="4137" xr:uid="{5A4AE426-6770-4FC9-9882-3EF7EE9A88A8}"/>
    <cellStyle name="40% - Énfasis1 2 2 4 6 2" xfId="11858" xr:uid="{4ED42B4C-4BA4-49D3-B8FB-F63EACAC9E1B}"/>
    <cellStyle name="40% - Énfasis1 2 2 4 6 2 2" xfId="27300" xr:uid="{46EB3198-9811-4873-A074-F61068DFAC07}"/>
    <cellStyle name="40% - Énfasis1 2 2 4 6 2 2 2" xfId="58184" xr:uid="{B662ED94-B031-4919-82FA-CAD85441F7E9}"/>
    <cellStyle name="40% - Énfasis1 2 2 4 6 2 3" xfId="42742" xr:uid="{667C7799-0622-4599-AB70-280B98830CBC}"/>
    <cellStyle name="40% - Énfasis1 2 2 4 6 3" xfId="19579" xr:uid="{D8CC87BA-85A2-4417-8655-0CA3DF54A089}"/>
    <cellStyle name="40% - Énfasis1 2 2 4 6 3 2" xfId="50463" xr:uid="{02935253-AE57-4187-A257-8EFD4AD8653E}"/>
    <cellStyle name="40% - Énfasis1 2 2 4 6 4" xfId="35021" xr:uid="{CD993A3D-15C2-45F7-AE78-E9E36DB1CDDD}"/>
    <cellStyle name="40% - Énfasis1 2 2 4 7" xfId="7998" xr:uid="{F270CADB-CAD8-4C41-ADC5-0326D1438417}"/>
    <cellStyle name="40% - Énfasis1 2 2 4 7 2" xfId="23440" xr:uid="{EC98B633-C408-432C-A098-90A86EED998B}"/>
    <cellStyle name="40% - Énfasis1 2 2 4 7 2 2" xfId="54324" xr:uid="{C2EF3FF2-3195-418E-B07F-6BC260839FA1}"/>
    <cellStyle name="40% - Énfasis1 2 2 4 7 3" xfId="38882" xr:uid="{64410B50-D5DC-416E-AF0C-06FD4CBB3909}"/>
    <cellStyle name="40% - Énfasis1 2 2 4 8" xfId="15719" xr:uid="{BA824CE8-9265-44BA-BE17-32682A684539}"/>
    <cellStyle name="40% - Énfasis1 2 2 4 8 2" xfId="46603" xr:uid="{BC8C37B9-8E81-4C2B-BD0F-6C40FA50C6F7}"/>
    <cellStyle name="40% - Énfasis1 2 2 4 9" xfId="31161" xr:uid="{69C3A237-B1FB-4BAB-91C3-2D5910AC6877}"/>
    <cellStyle name="40% - Énfasis1 2 2 5" xfId="408" xr:uid="{0338AF35-C870-44AF-B26B-66A6C96E6646}"/>
    <cellStyle name="40% - Énfasis1 2 2 5 2" xfId="892" xr:uid="{21AEBD2F-5ABB-4725-8A9B-EFCB9776A868}"/>
    <cellStyle name="40% - Énfasis1 2 2 5 2 2" xfId="1857" xr:uid="{8C368058-C17E-4509-806D-A85F2C227437}"/>
    <cellStyle name="40% - Énfasis1 2 2 5 2 2 2" xfId="3787" xr:uid="{DA968AF5-AF9C-4772-9A05-563CF89B020D}"/>
    <cellStyle name="40% - Énfasis1 2 2 5 2 2 2 2" xfId="7647" xr:uid="{3E97CED1-7369-4299-BFA1-9B17FD376B2D}"/>
    <cellStyle name="40% - Énfasis1 2 2 5 2 2 2 2 2" xfId="15368" xr:uid="{85C4AD46-1528-4B2E-8DEF-32D724C72BAD}"/>
    <cellStyle name="40% - Énfasis1 2 2 5 2 2 2 2 2 2" xfId="30810" xr:uid="{162F8023-C089-44F3-973C-F9C6EF5DD9D7}"/>
    <cellStyle name="40% - Énfasis1 2 2 5 2 2 2 2 2 2 2" xfId="61694" xr:uid="{A3D0738C-FAC7-4BFC-A613-4BF182F61464}"/>
    <cellStyle name="40% - Énfasis1 2 2 5 2 2 2 2 2 3" xfId="46252" xr:uid="{47D4AC78-0508-4F96-8259-F8A9810E2A96}"/>
    <cellStyle name="40% - Énfasis1 2 2 5 2 2 2 2 3" xfId="23089" xr:uid="{04507694-015E-4670-9AE2-D9D29B4DB8E1}"/>
    <cellStyle name="40% - Énfasis1 2 2 5 2 2 2 2 3 2" xfId="53973" xr:uid="{5194E381-9361-4D26-AC19-4F290569CD94}"/>
    <cellStyle name="40% - Énfasis1 2 2 5 2 2 2 2 4" xfId="38531" xr:uid="{C2447669-B7F0-49C3-B428-EB787C279B4F}"/>
    <cellStyle name="40% - Énfasis1 2 2 5 2 2 2 3" xfId="11508" xr:uid="{CBEC7258-252E-4CC9-9795-FCB5EF0AB984}"/>
    <cellStyle name="40% - Énfasis1 2 2 5 2 2 2 3 2" xfId="26950" xr:uid="{23E8EBC1-1E48-4881-8D30-AEDF1C96B09E}"/>
    <cellStyle name="40% - Énfasis1 2 2 5 2 2 2 3 2 2" xfId="57834" xr:uid="{7686CB18-15B2-402E-9BBE-13416203DFFA}"/>
    <cellStyle name="40% - Énfasis1 2 2 5 2 2 2 3 3" xfId="42392" xr:uid="{E6BE4C71-8E0C-44A8-8B8B-71DEF5D76F8B}"/>
    <cellStyle name="40% - Énfasis1 2 2 5 2 2 2 4" xfId="19229" xr:uid="{E0AE55C1-3351-4C3C-AB4E-93ECC769195D}"/>
    <cellStyle name="40% - Énfasis1 2 2 5 2 2 2 4 2" xfId="50113" xr:uid="{A38644B0-FB06-4155-A1AC-90E552F0EFB6}"/>
    <cellStyle name="40% - Énfasis1 2 2 5 2 2 2 5" xfId="34671" xr:uid="{C0760B78-0E1F-466F-8B29-D4A7ED613563}"/>
    <cellStyle name="40% - Énfasis1 2 2 5 2 2 3" xfId="5717" xr:uid="{9B61BC41-82DF-4B56-BD30-F41289D5062D}"/>
    <cellStyle name="40% - Énfasis1 2 2 5 2 2 3 2" xfId="13438" xr:uid="{7E72AB57-38FC-4330-BC86-186C63BDD9B6}"/>
    <cellStyle name="40% - Énfasis1 2 2 5 2 2 3 2 2" xfId="28880" xr:uid="{931C4016-60C9-4194-94DA-C3F4C3836501}"/>
    <cellStyle name="40% - Énfasis1 2 2 5 2 2 3 2 2 2" xfId="59764" xr:uid="{D55715D5-178F-4C00-9F2B-4056539CAE2B}"/>
    <cellStyle name="40% - Énfasis1 2 2 5 2 2 3 2 3" xfId="44322" xr:uid="{D98A06D6-7731-4203-9928-144616B819BD}"/>
    <cellStyle name="40% - Énfasis1 2 2 5 2 2 3 3" xfId="21159" xr:uid="{182C7644-359A-4D85-97ED-735D8E3A350B}"/>
    <cellStyle name="40% - Énfasis1 2 2 5 2 2 3 3 2" xfId="52043" xr:uid="{7685977D-C091-47DF-8712-CB576596DA81}"/>
    <cellStyle name="40% - Énfasis1 2 2 5 2 2 3 4" xfId="36601" xr:uid="{6365DDD7-4055-4DD1-96E1-BEAD8B961A16}"/>
    <cellStyle name="40% - Énfasis1 2 2 5 2 2 4" xfId="9578" xr:uid="{BAC12508-7287-4EFC-84C7-1E339002B2CA}"/>
    <cellStyle name="40% - Énfasis1 2 2 5 2 2 4 2" xfId="25020" xr:uid="{FA634705-C873-4FE0-AEB5-6C2B9345D88A}"/>
    <cellStyle name="40% - Énfasis1 2 2 5 2 2 4 2 2" xfId="55904" xr:uid="{025E09A2-B791-4E9C-B985-82EAF8C8F586}"/>
    <cellStyle name="40% - Énfasis1 2 2 5 2 2 4 3" xfId="40462" xr:uid="{D0854488-25E6-41B7-AFD4-318EA2E3CEB3}"/>
    <cellStyle name="40% - Énfasis1 2 2 5 2 2 5" xfId="17299" xr:uid="{80F9F325-795B-49F6-A319-6E1BD60A4B8B}"/>
    <cellStyle name="40% - Énfasis1 2 2 5 2 2 5 2" xfId="48183" xr:uid="{B66E7B5C-5397-47B3-A15E-1937C2E5926D}"/>
    <cellStyle name="40% - Énfasis1 2 2 5 2 2 6" xfId="32741" xr:uid="{BD0AE9C4-0683-48E9-9426-44D238C6F07D}"/>
    <cellStyle name="40% - Énfasis1 2 2 5 2 3" xfId="2822" xr:uid="{C11F5C2F-2AB9-44DC-A089-8D36FCFCE889}"/>
    <cellStyle name="40% - Énfasis1 2 2 5 2 3 2" xfId="6682" xr:uid="{024AAD00-12D3-4CC3-BEB5-D1B6CEAE9D71}"/>
    <cellStyle name="40% - Énfasis1 2 2 5 2 3 2 2" xfId="14403" xr:uid="{2212C3A5-F444-46AE-8011-EDCA98633551}"/>
    <cellStyle name="40% - Énfasis1 2 2 5 2 3 2 2 2" xfId="29845" xr:uid="{142AF285-EA52-4429-BF6E-49164200E23B}"/>
    <cellStyle name="40% - Énfasis1 2 2 5 2 3 2 2 2 2" xfId="60729" xr:uid="{0621626D-675A-4079-B83A-C8900EA092C3}"/>
    <cellStyle name="40% - Énfasis1 2 2 5 2 3 2 2 3" xfId="45287" xr:uid="{EF46EB31-F6AF-4C7B-BD29-3751709FE32A}"/>
    <cellStyle name="40% - Énfasis1 2 2 5 2 3 2 3" xfId="22124" xr:uid="{DC1EE971-EB8B-4E2A-9EC4-DBF0F2C6ED5E}"/>
    <cellStyle name="40% - Énfasis1 2 2 5 2 3 2 3 2" xfId="53008" xr:uid="{49C3D101-E9F8-4275-85D1-22B9996F009B}"/>
    <cellStyle name="40% - Énfasis1 2 2 5 2 3 2 4" xfId="37566" xr:uid="{F469102A-C73F-41DB-ACC0-4B4C5638AB44}"/>
    <cellStyle name="40% - Énfasis1 2 2 5 2 3 3" xfId="10543" xr:uid="{65FC0DF2-5C40-4291-9CED-C86E41DA0937}"/>
    <cellStyle name="40% - Énfasis1 2 2 5 2 3 3 2" xfId="25985" xr:uid="{35DE6AEF-0EE0-4260-B34F-E8B4DBDEEBC0}"/>
    <cellStyle name="40% - Énfasis1 2 2 5 2 3 3 2 2" xfId="56869" xr:uid="{5283E8DA-16B4-4388-A8C2-1E3E7112B710}"/>
    <cellStyle name="40% - Énfasis1 2 2 5 2 3 3 3" xfId="41427" xr:uid="{2206E447-6CDB-46BB-92CF-523E0FB46404}"/>
    <cellStyle name="40% - Énfasis1 2 2 5 2 3 4" xfId="18264" xr:uid="{4664BD2E-CBB1-4155-8A4A-FA6AF94EA6B4}"/>
    <cellStyle name="40% - Énfasis1 2 2 5 2 3 4 2" xfId="49148" xr:uid="{76A0F96F-DD13-4D6D-A09A-D281F8AB4919}"/>
    <cellStyle name="40% - Énfasis1 2 2 5 2 3 5" xfId="33706" xr:uid="{7FC4448F-BEAE-4E2B-95BA-6205C20F2AD0}"/>
    <cellStyle name="40% - Énfasis1 2 2 5 2 4" xfId="4752" xr:uid="{680292DE-92C4-4017-BD58-E6FBA4A38CA3}"/>
    <cellStyle name="40% - Énfasis1 2 2 5 2 4 2" xfId="12473" xr:uid="{4539CF93-A4D0-4690-8384-07EAE44E2EAA}"/>
    <cellStyle name="40% - Énfasis1 2 2 5 2 4 2 2" xfId="27915" xr:uid="{395A666E-820B-404C-8D0D-02B76F165180}"/>
    <cellStyle name="40% - Énfasis1 2 2 5 2 4 2 2 2" xfId="58799" xr:uid="{5FD83CA3-6A25-4301-A635-382E8FB5DAF0}"/>
    <cellStyle name="40% - Énfasis1 2 2 5 2 4 2 3" xfId="43357" xr:uid="{B8E5C4D6-C798-46EA-8D8D-AEC43B04E41B}"/>
    <cellStyle name="40% - Énfasis1 2 2 5 2 4 3" xfId="20194" xr:uid="{DFB0F17E-F5E0-4C7F-8BAE-092545E35D0A}"/>
    <cellStyle name="40% - Énfasis1 2 2 5 2 4 3 2" xfId="51078" xr:uid="{B85C4D65-4328-4888-BCC7-A29B0FD2E686}"/>
    <cellStyle name="40% - Énfasis1 2 2 5 2 4 4" xfId="35636" xr:uid="{5E1A5A63-BCA8-4A52-BE7C-81BDD3985555}"/>
    <cellStyle name="40% - Énfasis1 2 2 5 2 5" xfId="8613" xr:uid="{922C2DCC-EA68-4949-B373-E883F60C9F99}"/>
    <cellStyle name="40% - Énfasis1 2 2 5 2 5 2" xfId="24055" xr:uid="{05678291-9B58-4545-B6D7-AABA35C14C96}"/>
    <cellStyle name="40% - Énfasis1 2 2 5 2 5 2 2" xfId="54939" xr:uid="{FE51AC40-CC6B-42E4-9FD8-5998E4F3705E}"/>
    <cellStyle name="40% - Énfasis1 2 2 5 2 5 3" xfId="39497" xr:uid="{BD9ADB37-4DD4-4612-9277-CE0B5E9DAED3}"/>
    <cellStyle name="40% - Énfasis1 2 2 5 2 6" xfId="16334" xr:uid="{F52C0F54-31F4-4300-B433-4277732117FA}"/>
    <cellStyle name="40% - Énfasis1 2 2 5 2 6 2" xfId="47218" xr:uid="{C4356A24-5C2C-47FA-9616-905BB1701F4C}"/>
    <cellStyle name="40% - Énfasis1 2 2 5 2 7" xfId="31776" xr:uid="{00D9C72B-7466-4419-932C-C115B7A0DB6E}"/>
    <cellStyle name="40% - Énfasis1 2 2 5 3" xfId="1374" xr:uid="{854EB21E-A1CE-42FD-9BE3-16879889ED21}"/>
    <cellStyle name="40% - Énfasis1 2 2 5 3 2" xfId="3304" xr:uid="{B48224C7-DB50-4BFF-979F-78948FDEDDB8}"/>
    <cellStyle name="40% - Énfasis1 2 2 5 3 2 2" xfId="7164" xr:uid="{4138CBD2-F16F-449A-87D5-99E3880E56E3}"/>
    <cellStyle name="40% - Énfasis1 2 2 5 3 2 2 2" xfId="14885" xr:uid="{5D324824-8083-4D9F-A87C-A8D8B5A0F4FD}"/>
    <cellStyle name="40% - Énfasis1 2 2 5 3 2 2 2 2" xfId="30327" xr:uid="{5789A6AA-16FF-44D7-9139-B2CBD397A225}"/>
    <cellStyle name="40% - Énfasis1 2 2 5 3 2 2 2 2 2" xfId="61211" xr:uid="{704259C6-9ACF-41AB-B8F6-A2014D3A461A}"/>
    <cellStyle name="40% - Énfasis1 2 2 5 3 2 2 2 3" xfId="45769" xr:uid="{9EC392EB-26CD-458D-845D-5B70352D7720}"/>
    <cellStyle name="40% - Énfasis1 2 2 5 3 2 2 3" xfId="22606" xr:uid="{26A601A0-49EB-4F49-9D37-93BB97A8AB61}"/>
    <cellStyle name="40% - Énfasis1 2 2 5 3 2 2 3 2" xfId="53490" xr:uid="{957B063A-C933-4FFF-ACEA-453DE12DB9C9}"/>
    <cellStyle name="40% - Énfasis1 2 2 5 3 2 2 4" xfId="38048" xr:uid="{78E306EC-31C3-4759-8E0B-FEC38A9DA3F8}"/>
    <cellStyle name="40% - Énfasis1 2 2 5 3 2 3" xfId="11025" xr:uid="{77422871-1B7C-4722-84B1-AF2F86DD7DEC}"/>
    <cellStyle name="40% - Énfasis1 2 2 5 3 2 3 2" xfId="26467" xr:uid="{4B047EF5-F272-4B90-B637-01B8F8C3537B}"/>
    <cellStyle name="40% - Énfasis1 2 2 5 3 2 3 2 2" xfId="57351" xr:uid="{6497BFC3-C9CA-4734-8C05-0B9ECAE1520C}"/>
    <cellStyle name="40% - Énfasis1 2 2 5 3 2 3 3" xfId="41909" xr:uid="{1A2EC42D-0BEE-4400-8714-2FDF035F6DE4}"/>
    <cellStyle name="40% - Énfasis1 2 2 5 3 2 4" xfId="18746" xr:uid="{C3B8864D-0A31-4A31-A8C9-2DC609291FF5}"/>
    <cellStyle name="40% - Énfasis1 2 2 5 3 2 4 2" xfId="49630" xr:uid="{E13960FB-DB13-4D5A-A12D-8532ABAAD011}"/>
    <cellStyle name="40% - Énfasis1 2 2 5 3 2 5" xfId="34188" xr:uid="{5F5173ED-C97C-4AED-B402-1F549F5F11B4}"/>
    <cellStyle name="40% - Énfasis1 2 2 5 3 3" xfId="5234" xr:uid="{F46E8625-7C93-4195-876F-DD1D18D6E69F}"/>
    <cellStyle name="40% - Énfasis1 2 2 5 3 3 2" xfId="12955" xr:uid="{14B19322-D408-4F8C-9DDB-D97F92B67460}"/>
    <cellStyle name="40% - Énfasis1 2 2 5 3 3 2 2" xfId="28397" xr:uid="{64C423A7-CE2F-4A34-9E3F-2F6B79A07821}"/>
    <cellStyle name="40% - Énfasis1 2 2 5 3 3 2 2 2" xfId="59281" xr:uid="{19FF3EED-B328-4A8F-ABBF-BE7571462F67}"/>
    <cellStyle name="40% - Énfasis1 2 2 5 3 3 2 3" xfId="43839" xr:uid="{609C2976-DE9F-425A-9EE8-7BEA81781A8D}"/>
    <cellStyle name="40% - Énfasis1 2 2 5 3 3 3" xfId="20676" xr:uid="{67240E05-C4DC-42B8-9409-BCD46EA968B9}"/>
    <cellStyle name="40% - Énfasis1 2 2 5 3 3 3 2" xfId="51560" xr:uid="{A2AF150B-6392-42B8-85F9-AA6976924261}"/>
    <cellStyle name="40% - Énfasis1 2 2 5 3 3 4" xfId="36118" xr:uid="{809B39E9-AE39-4A64-81F5-8E67E70A0BBC}"/>
    <cellStyle name="40% - Énfasis1 2 2 5 3 4" xfId="9095" xr:uid="{EA3E8E2C-997A-4CB6-BDB2-F0F11EADA538}"/>
    <cellStyle name="40% - Énfasis1 2 2 5 3 4 2" xfId="24537" xr:uid="{6FD8E5BE-AD59-4052-B797-1EC70364F011}"/>
    <cellStyle name="40% - Énfasis1 2 2 5 3 4 2 2" xfId="55421" xr:uid="{CC27306A-AE8D-4631-AE6E-2D0F19BB8ABA}"/>
    <cellStyle name="40% - Énfasis1 2 2 5 3 4 3" xfId="39979" xr:uid="{C20C9A21-D647-4079-9D5C-1F4ED833B84B}"/>
    <cellStyle name="40% - Énfasis1 2 2 5 3 5" xfId="16816" xr:uid="{C0789194-3036-41CE-9FFF-98E9EF546998}"/>
    <cellStyle name="40% - Énfasis1 2 2 5 3 5 2" xfId="47700" xr:uid="{E6E606ED-2C31-46D3-9339-2815600C6C8B}"/>
    <cellStyle name="40% - Énfasis1 2 2 5 3 6" xfId="32258" xr:uid="{371CC107-1D3D-4EC2-8528-75152B772D3B}"/>
    <cellStyle name="40% - Énfasis1 2 2 5 4" xfId="2339" xr:uid="{13FBE0DF-CCB2-49D9-BCD0-799AABB97541}"/>
    <cellStyle name="40% - Énfasis1 2 2 5 4 2" xfId="6199" xr:uid="{F3481505-75E2-4BF3-9022-2E58B08AF3B6}"/>
    <cellStyle name="40% - Énfasis1 2 2 5 4 2 2" xfId="13920" xr:uid="{6373BD4C-9913-4697-B524-6E5C048D7D73}"/>
    <cellStyle name="40% - Énfasis1 2 2 5 4 2 2 2" xfId="29362" xr:uid="{A95DB63E-EAED-491A-8F55-94AC737452AA}"/>
    <cellStyle name="40% - Énfasis1 2 2 5 4 2 2 2 2" xfId="60246" xr:uid="{1BD708A1-3595-4A13-AD3C-E5DE9DEB0FBB}"/>
    <cellStyle name="40% - Énfasis1 2 2 5 4 2 2 3" xfId="44804" xr:uid="{B50A8606-7C43-4C5A-8705-D08863079B94}"/>
    <cellStyle name="40% - Énfasis1 2 2 5 4 2 3" xfId="21641" xr:uid="{0D2AA0B5-4F52-4279-B1EC-C51CFA60641E}"/>
    <cellStyle name="40% - Énfasis1 2 2 5 4 2 3 2" xfId="52525" xr:uid="{4767CB22-F81D-4FCB-A7C5-A6FDEB1F852E}"/>
    <cellStyle name="40% - Énfasis1 2 2 5 4 2 4" xfId="37083" xr:uid="{FD09C17E-6CB8-40E7-8DC8-7BF15B3E9DD9}"/>
    <cellStyle name="40% - Énfasis1 2 2 5 4 3" xfId="10060" xr:uid="{03CFC30E-E414-4CEF-813F-82F22E556A2A}"/>
    <cellStyle name="40% - Énfasis1 2 2 5 4 3 2" xfId="25502" xr:uid="{321F0F51-F43F-4A5E-811A-E11A2530C9EB}"/>
    <cellStyle name="40% - Énfasis1 2 2 5 4 3 2 2" xfId="56386" xr:uid="{C3E4A848-C23E-44A1-B863-C6AABE012D43}"/>
    <cellStyle name="40% - Énfasis1 2 2 5 4 3 3" xfId="40944" xr:uid="{A98EC724-6C21-4BD8-9781-6D4A7F162429}"/>
    <cellStyle name="40% - Énfasis1 2 2 5 4 4" xfId="17781" xr:uid="{CBA9F8B0-2817-4D6B-BACB-0DE5717D8392}"/>
    <cellStyle name="40% - Énfasis1 2 2 5 4 4 2" xfId="48665" xr:uid="{E828AC98-FBCF-47AD-A3E9-D5E07841F9E8}"/>
    <cellStyle name="40% - Énfasis1 2 2 5 4 5" xfId="33223" xr:uid="{4BD2AFDD-4BE2-40E3-ACAF-234DDCF09AF6}"/>
    <cellStyle name="40% - Énfasis1 2 2 5 5" xfId="4269" xr:uid="{186CF453-50A0-4C2F-8446-E228C9D19283}"/>
    <cellStyle name="40% - Énfasis1 2 2 5 5 2" xfId="11990" xr:uid="{DED56F20-D7E7-4789-8252-EE0F42153A51}"/>
    <cellStyle name="40% - Énfasis1 2 2 5 5 2 2" xfId="27432" xr:uid="{5F36BFF5-BE9E-410A-9E3D-CFE5CFCC7FC3}"/>
    <cellStyle name="40% - Énfasis1 2 2 5 5 2 2 2" xfId="58316" xr:uid="{146EA7CF-C83E-41D1-BB92-D40A1B5667BF}"/>
    <cellStyle name="40% - Énfasis1 2 2 5 5 2 3" xfId="42874" xr:uid="{D4E3B6E0-1E73-4FAD-A461-C4DCFA3D63CB}"/>
    <cellStyle name="40% - Énfasis1 2 2 5 5 3" xfId="19711" xr:uid="{C43E7B0B-A967-4D27-811F-A02CC7C37799}"/>
    <cellStyle name="40% - Énfasis1 2 2 5 5 3 2" xfId="50595" xr:uid="{822134FD-9664-4889-9A18-C5066B387E81}"/>
    <cellStyle name="40% - Énfasis1 2 2 5 5 4" xfId="35153" xr:uid="{FCCB46B7-3493-403E-B388-F51F46ED9C7D}"/>
    <cellStyle name="40% - Énfasis1 2 2 5 6" xfId="8130" xr:uid="{0CE00D8C-09CA-467E-B43C-3E52676BE841}"/>
    <cellStyle name="40% - Énfasis1 2 2 5 6 2" xfId="23572" xr:uid="{8A3A0491-D634-4E8F-8426-4C21BBF2D0F9}"/>
    <cellStyle name="40% - Énfasis1 2 2 5 6 2 2" xfId="54456" xr:uid="{D341867D-B973-4558-8C77-5BCA7DFC5FD4}"/>
    <cellStyle name="40% - Énfasis1 2 2 5 6 3" xfId="39014" xr:uid="{389F2A2C-4F20-484A-866C-B30145A3230E}"/>
    <cellStyle name="40% - Énfasis1 2 2 5 7" xfId="15851" xr:uid="{F6F22749-57DF-4091-9F37-8C7CC9FD1701}"/>
    <cellStyle name="40% - Énfasis1 2 2 5 7 2" xfId="46735" xr:uid="{846CB2E8-F356-4D4B-A02D-AA7E520892C4}"/>
    <cellStyle name="40% - Énfasis1 2 2 5 8" xfId="31293" xr:uid="{104B27D3-EB57-4D6A-A6AA-7833DB8B44F1}"/>
    <cellStyle name="40% - Énfasis1 2 2 6" xfId="651" xr:uid="{A5E1AF09-27C0-485F-A29F-8E5489889B87}"/>
    <cellStyle name="40% - Énfasis1 2 2 6 2" xfId="1616" xr:uid="{80FD7CC5-73A8-46A6-9B09-10367D884AE7}"/>
    <cellStyle name="40% - Énfasis1 2 2 6 2 2" xfId="3546" xr:uid="{A799DB35-EEE3-4248-B085-F47AC1AA7D1C}"/>
    <cellStyle name="40% - Énfasis1 2 2 6 2 2 2" xfId="7406" xr:uid="{6829A32C-56C0-42DC-B67C-EF61693F3C5F}"/>
    <cellStyle name="40% - Énfasis1 2 2 6 2 2 2 2" xfId="15127" xr:uid="{40C870C2-1D52-47DB-AFD2-BDA1FDAE9522}"/>
    <cellStyle name="40% - Énfasis1 2 2 6 2 2 2 2 2" xfId="30569" xr:uid="{DE101460-F3B1-40EF-AE6E-CD8902E958B5}"/>
    <cellStyle name="40% - Énfasis1 2 2 6 2 2 2 2 2 2" xfId="61453" xr:uid="{83269711-8318-4B53-9571-B6FDAE4B6C82}"/>
    <cellStyle name="40% - Énfasis1 2 2 6 2 2 2 2 3" xfId="46011" xr:uid="{1EB6005F-7261-49B6-B42E-C45461116BB8}"/>
    <cellStyle name="40% - Énfasis1 2 2 6 2 2 2 3" xfId="22848" xr:uid="{0C7696D6-8D72-4A79-9ED8-AD863E312DC9}"/>
    <cellStyle name="40% - Énfasis1 2 2 6 2 2 2 3 2" xfId="53732" xr:uid="{57557EBD-3D38-40D6-B120-D68D1D8F8E4A}"/>
    <cellStyle name="40% - Énfasis1 2 2 6 2 2 2 4" xfId="38290" xr:uid="{C0535F9B-AE50-4AD2-A459-B5499AC8E8AA}"/>
    <cellStyle name="40% - Énfasis1 2 2 6 2 2 3" xfId="11267" xr:uid="{6002F6D2-794B-4EC9-9870-8EE3A4EA1948}"/>
    <cellStyle name="40% - Énfasis1 2 2 6 2 2 3 2" xfId="26709" xr:uid="{92A40230-A30E-4F75-9B20-D64BDA3DFA5A}"/>
    <cellStyle name="40% - Énfasis1 2 2 6 2 2 3 2 2" xfId="57593" xr:uid="{B48012B7-B2E8-435D-82AE-703C2684BBA7}"/>
    <cellStyle name="40% - Énfasis1 2 2 6 2 2 3 3" xfId="42151" xr:uid="{1482A14A-91BC-488B-B1D0-AF83AFBFEFAB}"/>
    <cellStyle name="40% - Énfasis1 2 2 6 2 2 4" xfId="18988" xr:uid="{D781EF54-EB78-4299-B318-CC2157B3EADD}"/>
    <cellStyle name="40% - Énfasis1 2 2 6 2 2 4 2" xfId="49872" xr:uid="{EF55264A-D8B8-41BD-B0D0-FFB6030491AA}"/>
    <cellStyle name="40% - Énfasis1 2 2 6 2 2 5" xfId="34430" xr:uid="{961D433D-7AA7-44CF-B067-F724DDA0A46A}"/>
    <cellStyle name="40% - Énfasis1 2 2 6 2 3" xfId="5476" xr:uid="{2F655F74-DA8F-4140-8578-B0F475DBE839}"/>
    <cellStyle name="40% - Énfasis1 2 2 6 2 3 2" xfId="13197" xr:uid="{6580F512-CD2E-486B-8017-FFCE23909BFB}"/>
    <cellStyle name="40% - Énfasis1 2 2 6 2 3 2 2" xfId="28639" xr:uid="{D286F99C-F3F2-4976-8E2F-09C809814CF9}"/>
    <cellStyle name="40% - Énfasis1 2 2 6 2 3 2 2 2" xfId="59523" xr:uid="{934629F5-ED28-4835-94AD-3FAC8FCC2824}"/>
    <cellStyle name="40% - Énfasis1 2 2 6 2 3 2 3" xfId="44081" xr:uid="{29EE32E9-6ECE-4F27-A09B-922AB2CE88E0}"/>
    <cellStyle name="40% - Énfasis1 2 2 6 2 3 3" xfId="20918" xr:uid="{99596030-A5DB-4AF5-9D86-A370A1B67FEC}"/>
    <cellStyle name="40% - Énfasis1 2 2 6 2 3 3 2" xfId="51802" xr:uid="{C50F2BF7-2523-400A-84AD-66F9E0D98852}"/>
    <cellStyle name="40% - Énfasis1 2 2 6 2 3 4" xfId="36360" xr:uid="{51A5BB44-1875-4295-8048-FEECE77BCF89}"/>
    <cellStyle name="40% - Énfasis1 2 2 6 2 4" xfId="9337" xr:uid="{D4AE66CD-DCD3-4A87-83F6-9DDAD61C2798}"/>
    <cellStyle name="40% - Énfasis1 2 2 6 2 4 2" xfId="24779" xr:uid="{8FBC6C39-6346-4BAF-B549-C1D3441F608E}"/>
    <cellStyle name="40% - Énfasis1 2 2 6 2 4 2 2" xfId="55663" xr:uid="{53CE9D73-E07B-4929-BBCC-EC17565A7B18}"/>
    <cellStyle name="40% - Énfasis1 2 2 6 2 4 3" xfId="40221" xr:uid="{7F7F2B60-7447-4DC5-AC5F-509B4C0D690E}"/>
    <cellStyle name="40% - Énfasis1 2 2 6 2 5" xfId="17058" xr:uid="{30724DCE-602C-4DF0-99C7-306EFF24EE7A}"/>
    <cellStyle name="40% - Énfasis1 2 2 6 2 5 2" xfId="47942" xr:uid="{64DFCC3D-C119-4F98-90EC-6C0C273D22AF}"/>
    <cellStyle name="40% - Énfasis1 2 2 6 2 6" xfId="32500" xr:uid="{F2C3F274-E020-4510-993F-5603FC8B4F52}"/>
    <cellStyle name="40% - Énfasis1 2 2 6 3" xfId="2581" xr:uid="{6270FCE9-1E8F-40ED-A102-92A65E3A6191}"/>
    <cellStyle name="40% - Énfasis1 2 2 6 3 2" xfId="6441" xr:uid="{43AA263F-EF6A-4665-AB61-05608FF6CAFF}"/>
    <cellStyle name="40% - Énfasis1 2 2 6 3 2 2" xfId="14162" xr:uid="{0EADBDB0-A31D-49EC-B68A-9EDA82214F3F}"/>
    <cellStyle name="40% - Énfasis1 2 2 6 3 2 2 2" xfId="29604" xr:uid="{00238E67-24BF-4C51-BE8B-298747004726}"/>
    <cellStyle name="40% - Énfasis1 2 2 6 3 2 2 2 2" xfId="60488" xr:uid="{C63F3FD0-ED95-4781-BFD9-81FEB05AB3EE}"/>
    <cellStyle name="40% - Énfasis1 2 2 6 3 2 2 3" xfId="45046" xr:uid="{BB4CE73A-757C-4D88-B450-06220106CCAA}"/>
    <cellStyle name="40% - Énfasis1 2 2 6 3 2 3" xfId="21883" xr:uid="{D1D99BE7-75EC-499C-AF53-979845E5FBC8}"/>
    <cellStyle name="40% - Énfasis1 2 2 6 3 2 3 2" xfId="52767" xr:uid="{C00FC985-3A86-4071-B307-8DCF05EA21B0}"/>
    <cellStyle name="40% - Énfasis1 2 2 6 3 2 4" xfId="37325" xr:uid="{306DE79D-33E7-45BF-8FCA-B3028689D501}"/>
    <cellStyle name="40% - Énfasis1 2 2 6 3 3" xfId="10302" xr:uid="{99F57206-7BAC-45FD-8930-E67D46098F9C}"/>
    <cellStyle name="40% - Énfasis1 2 2 6 3 3 2" xfId="25744" xr:uid="{3CBD2800-2D00-43D9-BEDD-E4C7A3720F73}"/>
    <cellStyle name="40% - Énfasis1 2 2 6 3 3 2 2" xfId="56628" xr:uid="{CEBE1D0C-0B5D-48A0-8AEB-B76EA4108912}"/>
    <cellStyle name="40% - Énfasis1 2 2 6 3 3 3" xfId="41186" xr:uid="{513D896B-9391-4306-BE8B-B957EC9771D5}"/>
    <cellStyle name="40% - Énfasis1 2 2 6 3 4" xfId="18023" xr:uid="{2172F981-E975-4C5A-B316-3BD0689686F7}"/>
    <cellStyle name="40% - Énfasis1 2 2 6 3 4 2" xfId="48907" xr:uid="{FFB42672-0E83-400F-B9BE-E6D1F7EDF82E}"/>
    <cellStyle name="40% - Énfasis1 2 2 6 3 5" xfId="33465" xr:uid="{1474D725-5352-4F3A-B4B5-CA61AE7A18CE}"/>
    <cellStyle name="40% - Énfasis1 2 2 6 4" xfId="4511" xr:uid="{C571BF3C-CB1C-4E8E-A609-9B3EEA48945A}"/>
    <cellStyle name="40% - Énfasis1 2 2 6 4 2" xfId="12232" xr:uid="{D8AA976C-1327-4D06-95AE-D6F4106CC65D}"/>
    <cellStyle name="40% - Énfasis1 2 2 6 4 2 2" xfId="27674" xr:uid="{CF5BE8D1-AB04-4977-B04E-DE009CC63011}"/>
    <cellStyle name="40% - Énfasis1 2 2 6 4 2 2 2" xfId="58558" xr:uid="{9BFB1CAE-C0B0-478A-AF1A-7FA1DAB01721}"/>
    <cellStyle name="40% - Énfasis1 2 2 6 4 2 3" xfId="43116" xr:uid="{0BA3D854-235A-4928-A295-D0E29FB801BB}"/>
    <cellStyle name="40% - Énfasis1 2 2 6 4 3" xfId="19953" xr:uid="{C3868351-4DAE-46FB-B12D-DC27C9CA90E8}"/>
    <cellStyle name="40% - Énfasis1 2 2 6 4 3 2" xfId="50837" xr:uid="{757BE3E9-E82B-4B23-89D0-EB8CFE627D6C}"/>
    <cellStyle name="40% - Énfasis1 2 2 6 4 4" xfId="35395" xr:uid="{046A13B4-E2ED-4B18-A238-A9ADA9EE8CF0}"/>
    <cellStyle name="40% - Énfasis1 2 2 6 5" xfId="8372" xr:uid="{1D5CF105-5E28-4D72-A306-4FBE87E4412C}"/>
    <cellStyle name="40% - Énfasis1 2 2 6 5 2" xfId="23814" xr:uid="{082F3535-E151-4FDD-BBD2-087FF91EFF37}"/>
    <cellStyle name="40% - Énfasis1 2 2 6 5 2 2" xfId="54698" xr:uid="{01776BD3-8E35-4EC8-85B6-BA7993520217}"/>
    <cellStyle name="40% - Énfasis1 2 2 6 5 3" xfId="39256" xr:uid="{6E49C647-37D9-4ED7-BB85-A87C0F260947}"/>
    <cellStyle name="40% - Énfasis1 2 2 6 6" xfId="16093" xr:uid="{7F687F91-7797-4978-A08F-4A995DF4B583}"/>
    <cellStyle name="40% - Énfasis1 2 2 6 6 2" xfId="46977" xr:uid="{4F14ECF1-6D07-4CAC-B139-9BB0766A8448}"/>
    <cellStyle name="40% - Énfasis1 2 2 6 7" xfId="31535" xr:uid="{101F6942-7A8F-4829-9582-3ADC695561DC}"/>
    <cellStyle name="40% - Énfasis1 2 2 7" xfId="1133" xr:uid="{AE0BB2C8-8C95-4917-B6E1-885996E17086}"/>
    <cellStyle name="40% - Énfasis1 2 2 7 2" xfId="3063" xr:uid="{81D8BA52-EAF7-40ED-8EF6-D48B4A0ED01C}"/>
    <cellStyle name="40% - Énfasis1 2 2 7 2 2" xfId="6923" xr:uid="{DA3989C3-7453-47D1-A186-ADACA1CF6E36}"/>
    <cellStyle name="40% - Énfasis1 2 2 7 2 2 2" xfId="14644" xr:uid="{06247FC6-393D-4573-8A58-000FB825491F}"/>
    <cellStyle name="40% - Énfasis1 2 2 7 2 2 2 2" xfId="30086" xr:uid="{473368CC-5B46-4836-85BA-85EF07B94277}"/>
    <cellStyle name="40% - Énfasis1 2 2 7 2 2 2 2 2" xfId="60970" xr:uid="{2458A89E-6AE0-4722-845D-581568C8E24B}"/>
    <cellStyle name="40% - Énfasis1 2 2 7 2 2 2 3" xfId="45528" xr:uid="{57632250-F0A3-4E97-A37A-27D040CCEAE6}"/>
    <cellStyle name="40% - Énfasis1 2 2 7 2 2 3" xfId="22365" xr:uid="{E84D0288-996F-40BC-BEE4-E7286F3BD16D}"/>
    <cellStyle name="40% - Énfasis1 2 2 7 2 2 3 2" xfId="53249" xr:uid="{C42814AC-9F25-4F90-9173-E78C9CD1F64A}"/>
    <cellStyle name="40% - Énfasis1 2 2 7 2 2 4" xfId="37807" xr:uid="{C433EE94-3EA6-46AD-AF33-D9D38BB6D331}"/>
    <cellStyle name="40% - Énfasis1 2 2 7 2 3" xfId="10784" xr:uid="{88B35784-42FF-446B-939E-37289A82FA68}"/>
    <cellStyle name="40% - Énfasis1 2 2 7 2 3 2" xfId="26226" xr:uid="{57D5BCBB-14FF-4E4A-9A28-838254459C03}"/>
    <cellStyle name="40% - Énfasis1 2 2 7 2 3 2 2" xfId="57110" xr:uid="{08A6AEAB-5445-43D9-8481-A9C0CD8EF5CE}"/>
    <cellStyle name="40% - Énfasis1 2 2 7 2 3 3" xfId="41668" xr:uid="{296E7CE7-8D66-4C4E-A152-03EBFA2BD503}"/>
    <cellStyle name="40% - Énfasis1 2 2 7 2 4" xfId="18505" xr:uid="{38BEBC72-3701-446F-B189-944955B3C4E6}"/>
    <cellStyle name="40% - Énfasis1 2 2 7 2 4 2" xfId="49389" xr:uid="{F8AD1D4D-3220-4C5B-BE21-E05E8718031A}"/>
    <cellStyle name="40% - Énfasis1 2 2 7 2 5" xfId="33947" xr:uid="{88B457EB-A15F-4CB6-A629-9C635B64D67B}"/>
    <cellStyle name="40% - Énfasis1 2 2 7 3" xfId="4993" xr:uid="{8348BA2A-58A3-4500-9619-BAA7CD409A64}"/>
    <cellStyle name="40% - Énfasis1 2 2 7 3 2" xfId="12714" xr:uid="{FC12871E-9FC7-4B4C-9A7B-220628E1BCBC}"/>
    <cellStyle name="40% - Énfasis1 2 2 7 3 2 2" xfId="28156" xr:uid="{B74E80A3-AF3E-4909-B1D9-31F5B8318C4A}"/>
    <cellStyle name="40% - Énfasis1 2 2 7 3 2 2 2" xfId="59040" xr:uid="{AF6A3090-A580-43CF-8131-EE492A978747}"/>
    <cellStyle name="40% - Énfasis1 2 2 7 3 2 3" xfId="43598" xr:uid="{22ACE212-D3FF-428D-8033-4E010DC06A85}"/>
    <cellStyle name="40% - Énfasis1 2 2 7 3 3" xfId="20435" xr:uid="{3E8C59A4-84B0-4629-ABFA-41F2272303EE}"/>
    <cellStyle name="40% - Énfasis1 2 2 7 3 3 2" xfId="51319" xr:uid="{225CC634-C793-4850-B4C3-42062C47E9FB}"/>
    <cellStyle name="40% - Énfasis1 2 2 7 3 4" xfId="35877" xr:uid="{857819F5-98D6-4FE0-9CAC-99D002CDB618}"/>
    <cellStyle name="40% - Énfasis1 2 2 7 4" xfId="8854" xr:uid="{F8641369-A535-4B92-A60D-304D6B744E17}"/>
    <cellStyle name="40% - Énfasis1 2 2 7 4 2" xfId="24296" xr:uid="{859F1FBE-E759-4007-AE6C-BA714BF18FF4}"/>
    <cellStyle name="40% - Énfasis1 2 2 7 4 2 2" xfId="55180" xr:uid="{D8266E1C-A821-46CF-A570-5A6BDBFD2C27}"/>
    <cellStyle name="40% - Énfasis1 2 2 7 4 3" xfId="39738" xr:uid="{3BC96A72-C65D-4AF6-B1D7-538B70F97240}"/>
    <cellStyle name="40% - Énfasis1 2 2 7 5" xfId="16575" xr:uid="{94CBBF3F-8264-481E-B1FA-5428DA91A1DA}"/>
    <cellStyle name="40% - Énfasis1 2 2 7 5 2" xfId="47459" xr:uid="{1641E6A9-DC6C-4B8E-BF26-87BE17E3C6CF}"/>
    <cellStyle name="40% - Énfasis1 2 2 7 6" xfId="32017" xr:uid="{A89C9992-1D45-4750-934A-C0EEBE487732}"/>
    <cellStyle name="40% - Énfasis1 2 2 8" xfId="2098" xr:uid="{2FE42E41-00B5-482A-959E-59A69693B043}"/>
    <cellStyle name="40% - Énfasis1 2 2 8 2" xfId="5958" xr:uid="{AA938722-FBDA-467D-A5F7-31F8BFBC82E6}"/>
    <cellStyle name="40% - Énfasis1 2 2 8 2 2" xfId="13679" xr:uid="{F5B69E6F-4426-4A90-8431-5D715FAC7CDA}"/>
    <cellStyle name="40% - Énfasis1 2 2 8 2 2 2" xfId="29121" xr:uid="{0C5F8CD6-4066-43EC-B320-B853F62BE6F5}"/>
    <cellStyle name="40% - Énfasis1 2 2 8 2 2 2 2" xfId="60005" xr:uid="{BBC94B85-64F2-477D-8E26-1B761C683FE6}"/>
    <cellStyle name="40% - Énfasis1 2 2 8 2 2 3" xfId="44563" xr:uid="{27DACDB2-3E91-4BC3-8FBB-8F6C3B5A8CDC}"/>
    <cellStyle name="40% - Énfasis1 2 2 8 2 3" xfId="21400" xr:uid="{FB3006C6-9833-47A0-807A-AC34EF4D47A4}"/>
    <cellStyle name="40% - Énfasis1 2 2 8 2 3 2" xfId="52284" xr:uid="{29B5710D-C61F-4D6C-B17F-189520EF7FD2}"/>
    <cellStyle name="40% - Énfasis1 2 2 8 2 4" xfId="36842" xr:uid="{33DB11D1-88E2-4720-B176-7446E7D5054E}"/>
    <cellStyle name="40% - Énfasis1 2 2 8 3" xfId="9819" xr:uid="{C2402176-06B2-42A9-9521-1A91C5FD0744}"/>
    <cellStyle name="40% - Énfasis1 2 2 8 3 2" xfId="25261" xr:uid="{17882BD6-056E-4495-B1BD-122CCADABC8C}"/>
    <cellStyle name="40% - Énfasis1 2 2 8 3 2 2" xfId="56145" xr:uid="{05FB607F-DEDE-4268-BAF2-336EF552C296}"/>
    <cellStyle name="40% - Énfasis1 2 2 8 3 3" xfId="40703" xr:uid="{7C628AA7-4F0E-4A03-9A93-A968C78B4790}"/>
    <cellStyle name="40% - Énfasis1 2 2 8 4" xfId="17540" xr:uid="{A26B2A99-BC86-477D-8979-D8ACB83366B3}"/>
    <cellStyle name="40% - Énfasis1 2 2 8 4 2" xfId="48424" xr:uid="{B4EC7F31-9BAD-4EC1-A785-EAB9DB6BBAB7}"/>
    <cellStyle name="40% - Énfasis1 2 2 8 5" xfId="32982" xr:uid="{BAA5191B-94B1-4680-8F81-8FDBAD6ADEB0}"/>
    <cellStyle name="40% - Énfasis1 2 2 9" xfId="4028" xr:uid="{CA923E7B-CE97-4A50-8DEC-609ADABBA78A}"/>
    <cellStyle name="40% - Énfasis1 2 2 9 2" xfId="11749" xr:uid="{54774693-CD31-4E30-B94E-3158C083B22F}"/>
    <cellStyle name="40% - Énfasis1 2 2 9 2 2" xfId="27191" xr:uid="{5F8180B2-D0D2-4F36-9444-6D80C9A93B34}"/>
    <cellStyle name="40% - Énfasis1 2 2 9 2 2 2" xfId="58075" xr:uid="{9387492D-D7D9-4A95-9544-45290F092C61}"/>
    <cellStyle name="40% - Énfasis1 2 2 9 2 3" xfId="42633" xr:uid="{FEA9D97B-86C4-45CE-AED0-5F58985E71A2}"/>
    <cellStyle name="40% - Énfasis1 2 2 9 3" xfId="19470" xr:uid="{B5F5CA71-F2C9-4A09-9F5F-9830753F8AAC}"/>
    <cellStyle name="40% - Énfasis1 2 2 9 3 2" xfId="50354" xr:uid="{5E84D4E6-C152-460F-BCEF-EC9713CF2047}"/>
    <cellStyle name="40% - Énfasis1 2 2 9 4" xfId="34912" xr:uid="{6EB838DA-6CC8-4986-960B-1A879679C904}"/>
    <cellStyle name="40% - Énfasis1 2 3" xfId="92" xr:uid="{0CE7282C-C36C-4F86-A3D1-5F912697414F}"/>
    <cellStyle name="40% - Énfasis1 2 3 10" xfId="31055" xr:uid="{BB4A666A-2165-4267-BA6E-66B07DB7DD8C}"/>
    <cellStyle name="40% - Énfasis1 2 3 2" xfId="295" xr:uid="{9CA55BB7-789A-4508-B58E-1636EB4D82CE}"/>
    <cellStyle name="40% - Énfasis1 2 3 2 2" xfId="538" xr:uid="{631CE439-1636-41B2-A789-C3193F0E9B28}"/>
    <cellStyle name="40% - Énfasis1 2 3 2 2 2" xfId="1021" xr:uid="{377C67DC-48DA-42BB-A04C-9CB7899923EC}"/>
    <cellStyle name="40% - Énfasis1 2 3 2 2 2 2" xfId="1986" xr:uid="{D6D9AD11-AA84-4679-94AF-89468426765A}"/>
    <cellStyle name="40% - Énfasis1 2 3 2 2 2 2 2" xfId="3916" xr:uid="{1BE62FC6-5C11-40E2-85D8-212FE40B98C4}"/>
    <cellStyle name="40% - Énfasis1 2 3 2 2 2 2 2 2" xfId="7776" xr:uid="{0714E25B-C662-4973-8D69-92C457FD09E1}"/>
    <cellStyle name="40% - Énfasis1 2 3 2 2 2 2 2 2 2" xfId="15497" xr:uid="{71498B80-A7A8-45FB-90C2-2E7E56A7B951}"/>
    <cellStyle name="40% - Énfasis1 2 3 2 2 2 2 2 2 2 2" xfId="30939" xr:uid="{A933D433-44E1-4C36-A183-D7319A0449A7}"/>
    <cellStyle name="40% - Énfasis1 2 3 2 2 2 2 2 2 2 2 2" xfId="61823" xr:uid="{5B6A1D23-9DA2-48EE-8764-C35F8114813C}"/>
    <cellStyle name="40% - Énfasis1 2 3 2 2 2 2 2 2 2 3" xfId="46381" xr:uid="{408C4891-6578-49BF-8D57-762A9486516A}"/>
    <cellStyle name="40% - Énfasis1 2 3 2 2 2 2 2 2 3" xfId="23218" xr:uid="{6D1CDF37-D000-4662-96CF-5E3E6200B6A6}"/>
    <cellStyle name="40% - Énfasis1 2 3 2 2 2 2 2 2 3 2" xfId="54102" xr:uid="{29B1BD94-CE1E-4112-AE3F-6D548647C243}"/>
    <cellStyle name="40% - Énfasis1 2 3 2 2 2 2 2 2 4" xfId="38660" xr:uid="{32354183-E93F-4E3F-9894-42315E8E7430}"/>
    <cellStyle name="40% - Énfasis1 2 3 2 2 2 2 2 3" xfId="11637" xr:uid="{575A0A1C-A9B1-4798-8D1C-C4F79625079C}"/>
    <cellStyle name="40% - Énfasis1 2 3 2 2 2 2 2 3 2" xfId="27079" xr:uid="{86831444-4D28-4525-B3F3-E9DC9B9CC810}"/>
    <cellStyle name="40% - Énfasis1 2 3 2 2 2 2 2 3 2 2" xfId="57963" xr:uid="{6681E030-ABF8-4E43-9FE0-26F1DEDC38C8}"/>
    <cellStyle name="40% - Énfasis1 2 3 2 2 2 2 2 3 3" xfId="42521" xr:uid="{9904154B-6051-4B1B-A872-ED5FA62C456E}"/>
    <cellStyle name="40% - Énfasis1 2 3 2 2 2 2 2 4" xfId="19358" xr:uid="{1CDE3820-0354-4258-8EA3-CDDA114C4EBD}"/>
    <cellStyle name="40% - Énfasis1 2 3 2 2 2 2 2 4 2" xfId="50242" xr:uid="{E49B7545-AAE1-4E0A-836B-A35576B29E8B}"/>
    <cellStyle name="40% - Énfasis1 2 3 2 2 2 2 2 5" xfId="34800" xr:uid="{7A45AE60-2165-4DED-B652-FD6BFA208AC5}"/>
    <cellStyle name="40% - Énfasis1 2 3 2 2 2 2 3" xfId="5846" xr:uid="{CF87CC92-6F00-452B-B698-08D5B87A33B5}"/>
    <cellStyle name="40% - Énfasis1 2 3 2 2 2 2 3 2" xfId="13567" xr:uid="{D94BFF18-613B-4F16-86B6-4220182CC608}"/>
    <cellStyle name="40% - Énfasis1 2 3 2 2 2 2 3 2 2" xfId="29009" xr:uid="{F2C1D391-E508-4870-920C-C50ADE31DDF0}"/>
    <cellStyle name="40% - Énfasis1 2 3 2 2 2 2 3 2 2 2" xfId="59893" xr:uid="{69448E9F-8681-4639-A45E-884B465543AD}"/>
    <cellStyle name="40% - Énfasis1 2 3 2 2 2 2 3 2 3" xfId="44451" xr:uid="{B4965644-AB25-4050-9797-343CD8629295}"/>
    <cellStyle name="40% - Énfasis1 2 3 2 2 2 2 3 3" xfId="21288" xr:uid="{B170116E-CB92-4519-AC7B-BFE5335B9A5B}"/>
    <cellStyle name="40% - Énfasis1 2 3 2 2 2 2 3 3 2" xfId="52172" xr:uid="{5A480D4D-87EC-4C9A-AEC1-138158D98860}"/>
    <cellStyle name="40% - Énfasis1 2 3 2 2 2 2 3 4" xfId="36730" xr:uid="{6735E0AC-6843-45BE-91E0-5D4F38FEC2D3}"/>
    <cellStyle name="40% - Énfasis1 2 3 2 2 2 2 4" xfId="9707" xr:uid="{C28066AC-4090-43B9-81F0-03EAD9693199}"/>
    <cellStyle name="40% - Énfasis1 2 3 2 2 2 2 4 2" xfId="25149" xr:uid="{06B41441-42B6-4333-A196-A4818DF6C764}"/>
    <cellStyle name="40% - Énfasis1 2 3 2 2 2 2 4 2 2" xfId="56033" xr:uid="{9970025F-0F11-4AC0-8B43-31A4737A7FBD}"/>
    <cellStyle name="40% - Énfasis1 2 3 2 2 2 2 4 3" xfId="40591" xr:uid="{F3330ED4-2110-4A13-B92E-ECA34F691BBC}"/>
    <cellStyle name="40% - Énfasis1 2 3 2 2 2 2 5" xfId="17428" xr:uid="{ED1A4586-D038-4DFE-BFA6-E4770C93C8A1}"/>
    <cellStyle name="40% - Énfasis1 2 3 2 2 2 2 5 2" xfId="48312" xr:uid="{C8E46136-4A1A-4FA1-AA01-B18869077345}"/>
    <cellStyle name="40% - Énfasis1 2 3 2 2 2 2 6" xfId="32870" xr:uid="{A8B190CB-D5A1-4D9D-900E-36C46A43398F}"/>
    <cellStyle name="40% - Énfasis1 2 3 2 2 2 3" xfId="2951" xr:uid="{39CBC25E-229B-4BD9-8D62-F7FF4632AD27}"/>
    <cellStyle name="40% - Énfasis1 2 3 2 2 2 3 2" xfId="6811" xr:uid="{AD07DBB5-C561-4AA5-A904-460269DB39C3}"/>
    <cellStyle name="40% - Énfasis1 2 3 2 2 2 3 2 2" xfId="14532" xr:uid="{5CD18AD0-5306-45DC-8A18-C235FF1D1916}"/>
    <cellStyle name="40% - Énfasis1 2 3 2 2 2 3 2 2 2" xfId="29974" xr:uid="{253DAD13-3E6A-4319-AE38-63C1BE41A79D}"/>
    <cellStyle name="40% - Énfasis1 2 3 2 2 2 3 2 2 2 2" xfId="60858" xr:uid="{474B6F15-92E2-4B38-919A-EB534EBEA4BA}"/>
    <cellStyle name="40% - Énfasis1 2 3 2 2 2 3 2 2 3" xfId="45416" xr:uid="{72CDCBA4-A46F-4C02-A45A-BF5DF6E75E01}"/>
    <cellStyle name="40% - Énfasis1 2 3 2 2 2 3 2 3" xfId="22253" xr:uid="{083FE1D3-B5AD-49E4-B31C-C2D625BE2EB4}"/>
    <cellStyle name="40% - Énfasis1 2 3 2 2 2 3 2 3 2" xfId="53137" xr:uid="{1E86B38A-FA4E-4A84-8B74-164668E34302}"/>
    <cellStyle name="40% - Énfasis1 2 3 2 2 2 3 2 4" xfId="37695" xr:uid="{E37BB138-5D25-4F73-84DC-2FF858620660}"/>
    <cellStyle name="40% - Énfasis1 2 3 2 2 2 3 3" xfId="10672" xr:uid="{39FD1C5F-93E6-4575-ACE3-CB79DF42DD8C}"/>
    <cellStyle name="40% - Énfasis1 2 3 2 2 2 3 3 2" xfId="26114" xr:uid="{1EB04786-38BD-4B06-B2EE-99C5E5DDBD84}"/>
    <cellStyle name="40% - Énfasis1 2 3 2 2 2 3 3 2 2" xfId="56998" xr:uid="{AD9EF79F-C46C-4177-A61C-117D33CAE37E}"/>
    <cellStyle name="40% - Énfasis1 2 3 2 2 2 3 3 3" xfId="41556" xr:uid="{1E851470-2A25-463A-B165-9110E8AEA9C9}"/>
    <cellStyle name="40% - Énfasis1 2 3 2 2 2 3 4" xfId="18393" xr:uid="{6579A4D5-8D96-4652-BB92-6DA7B7BA308C}"/>
    <cellStyle name="40% - Énfasis1 2 3 2 2 2 3 4 2" xfId="49277" xr:uid="{40A8A0F1-F900-43EE-9F6C-DBCA102F9D73}"/>
    <cellStyle name="40% - Énfasis1 2 3 2 2 2 3 5" xfId="33835" xr:uid="{7E46C210-49E8-4C24-92B0-9BF89B2F945F}"/>
    <cellStyle name="40% - Énfasis1 2 3 2 2 2 4" xfId="4881" xr:uid="{4F2B2269-12F3-40AE-A9A3-3D54281C88E8}"/>
    <cellStyle name="40% - Énfasis1 2 3 2 2 2 4 2" xfId="12602" xr:uid="{E6DA5A0F-FBBE-4857-8904-345E3179B2F6}"/>
    <cellStyle name="40% - Énfasis1 2 3 2 2 2 4 2 2" xfId="28044" xr:uid="{3FA5026C-B753-4D77-8521-7BBCB97772A0}"/>
    <cellStyle name="40% - Énfasis1 2 3 2 2 2 4 2 2 2" xfId="58928" xr:uid="{42B26642-5904-416F-9206-335948BF68DF}"/>
    <cellStyle name="40% - Énfasis1 2 3 2 2 2 4 2 3" xfId="43486" xr:uid="{41EA3DC1-DA58-4BBD-BE38-88CC1EEC3CC3}"/>
    <cellStyle name="40% - Énfasis1 2 3 2 2 2 4 3" xfId="20323" xr:uid="{B125B9AF-5D50-4398-BD8F-3F69BE583EB3}"/>
    <cellStyle name="40% - Énfasis1 2 3 2 2 2 4 3 2" xfId="51207" xr:uid="{CFEF243E-402E-4B5E-9376-793800361889}"/>
    <cellStyle name="40% - Énfasis1 2 3 2 2 2 4 4" xfId="35765" xr:uid="{42325E0C-1446-433E-833D-BAAC3B555727}"/>
    <cellStyle name="40% - Énfasis1 2 3 2 2 2 5" xfId="8742" xr:uid="{B6997037-3D07-46ED-BE57-473EFBFC6F8A}"/>
    <cellStyle name="40% - Énfasis1 2 3 2 2 2 5 2" xfId="24184" xr:uid="{4FADF2F1-70EA-4E81-B84D-305957F0EEBA}"/>
    <cellStyle name="40% - Énfasis1 2 3 2 2 2 5 2 2" xfId="55068" xr:uid="{4CB30EED-C24A-4A48-935A-48802791109B}"/>
    <cellStyle name="40% - Énfasis1 2 3 2 2 2 5 3" xfId="39626" xr:uid="{6B6B521F-49C7-4ED8-8A06-541F6AF49FEA}"/>
    <cellStyle name="40% - Énfasis1 2 3 2 2 2 6" xfId="16463" xr:uid="{66C7DF1F-07A0-4536-AA9A-AE6CA00D8117}"/>
    <cellStyle name="40% - Énfasis1 2 3 2 2 2 6 2" xfId="47347" xr:uid="{CAC38E9E-E33D-4540-8ED7-D60C1CF970D6}"/>
    <cellStyle name="40% - Énfasis1 2 3 2 2 2 7" xfId="31905" xr:uid="{7A19B5EE-9BC6-45BC-AA12-2FADF07DD8E4}"/>
    <cellStyle name="40% - Énfasis1 2 3 2 2 3" xfId="1503" xr:uid="{10550856-0495-4BFD-8CB4-E5CB54E7526F}"/>
    <cellStyle name="40% - Énfasis1 2 3 2 2 3 2" xfId="3433" xr:uid="{658BDE8E-31D3-49C6-8E60-BC6C9F3E999F}"/>
    <cellStyle name="40% - Énfasis1 2 3 2 2 3 2 2" xfId="7293" xr:uid="{14680050-6521-40AA-BDCD-2503176816FA}"/>
    <cellStyle name="40% - Énfasis1 2 3 2 2 3 2 2 2" xfId="15014" xr:uid="{CDA6F905-27CE-4E31-BFF8-5D357049C572}"/>
    <cellStyle name="40% - Énfasis1 2 3 2 2 3 2 2 2 2" xfId="30456" xr:uid="{FFC52A79-BAC4-44DE-92B6-9B466BDE9159}"/>
    <cellStyle name="40% - Énfasis1 2 3 2 2 3 2 2 2 2 2" xfId="61340" xr:uid="{80E20697-96AD-42F2-BD84-8EA40204A6A1}"/>
    <cellStyle name="40% - Énfasis1 2 3 2 2 3 2 2 2 3" xfId="45898" xr:uid="{CB698792-6F74-4C55-B008-52EE03DE3ED2}"/>
    <cellStyle name="40% - Énfasis1 2 3 2 2 3 2 2 3" xfId="22735" xr:uid="{3AAAC03D-C86C-4427-B2D3-A2CBA9ED2701}"/>
    <cellStyle name="40% - Énfasis1 2 3 2 2 3 2 2 3 2" xfId="53619" xr:uid="{4C2D987A-F669-417B-8751-02E9C1678A12}"/>
    <cellStyle name="40% - Énfasis1 2 3 2 2 3 2 2 4" xfId="38177" xr:uid="{3383C0DC-5ABB-47D7-89F2-BCFF8CD07E9E}"/>
    <cellStyle name="40% - Énfasis1 2 3 2 2 3 2 3" xfId="11154" xr:uid="{FE14CB32-99FA-4C93-A509-C8E5725725D5}"/>
    <cellStyle name="40% - Énfasis1 2 3 2 2 3 2 3 2" xfId="26596" xr:uid="{4CAFAC4C-0575-4FD4-9D22-637084CD8B1D}"/>
    <cellStyle name="40% - Énfasis1 2 3 2 2 3 2 3 2 2" xfId="57480" xr:uid="{E8E3C063-053A-4742-9B7B-E304F9475B8C}"/>
    <cellStyle name="40% - Énfasis1 2 3 2 2 3 2 3 3" xfId="42038" xr:uid="{1FBF66CF-6CE8-4401-B444-75A7A38980AC}"/>
    <cellStyle name="40% - Énfasis1 2 3 2 2 3 2 4" xfId="18875" xr:uid="{BB9054A4-0162-4125-9BE4-0178D670FE02}"/>
    <cellStyle name="40% - Énfasis1 2 3 2 2 3 2 4 2" xfId="49759" xr:uid="{9495B0A9-C334-4390-8615-101C7B786A46}"/>
    <cellStyle name="40% - Énfasis1 2 3 2 2 3 2 5" xfId="34317" xr:uid="{1786AFC7-9B1D-4CEC-B58E-A3DB12E79EC2}"/>
    <cellStyle name="40% - Énfasis1 2 3 2 2 3 3" xfId="5363" xr:uid="{0418062D-BBB1-4F52-A8AD-E597109F6ED5}"/>
    <cellStyle name="40% - Énfasis1 2 3 2 2 3 3 2" xfId="13084" xr:uid="{0B319FF8-1D5F-45EF-AA14-4C42FA7B50B1}"/>
    <cellStyle name="40% - Énfasis1 2 3 2 2 3 3 2 2" xfId="28526" xr:uid="{BBC8C3D8-5AE6-4764-BA48-BC37A9300005}"/>
    <cellStyle name="40% - Énfasis1 2 3 2 2 3 3 2 2 2" xfId="59410" xr:uid="{E7406C90-EFE8-43C5-B0C2-D7315E817B4F}"/>
    <cellStyle name="40% - Énfasis1 2 3 2 2 3 3 2 3" xfId="43968" xr:uid="{E898F776-6A3D-41E9-8F64-74B8192B721F}"/>
    <cellStyle name="40% - Énfasis1 2 3 2 2 3 3 3" xfId="20805" xr:uid="{A4A3E7D6-600E-454C-8C69-8B676E539E0C}"/>
    <cellStyle name="40% - Énfasis1 2 3 2 2 3 3 3 2" xfId="51689" xr:uid="{8C613DBD-E4B1-4178-B7CC-40D25A67C8D3}"/>
    <cellStyle name="40% - Énfasis1 2 3 2 2 3 3 4" xfId="36247" xr:uid="{2670B676-EBE2-4491-8FAF-2B9393B40C75}"/>
    <cellStyle name="40% - Énfasis1 2 3 2 2 3 4" xfId="9224" xr:uid="{C59A0101-AEEE-4F19-8951-A83F7DF8DB23}"/>
    <cellStyle name="40% - Énfasis1 2 3 2 2 3 4 2" xfId="24666" xr:uid="{892476B0-7B29-438E-80ED-C508B0B1D769}"/>
    <cellStyle name="40% - Énfasis1 2 3 2 2 3 4 2 2" xfId="55550" xr:uid="{8EAC487D-13BA-4787-B387-5B4240866866}"/>
    <cellStyle name="40% - Énfasis1 2 3 2 2 3 4 3" xfId="40108" xr:uid="{B0EA8FAE-8ABB-453D-8141-E9D3643A85A8}"/>
    <cellStyle name="40% - Énfasis1 2 3 2 2 3 5" xfId="16945" xr:uid="{1A2CE0F1-A478-4855-BD95-5C6640484D08}"/>
    <cellStyle name="40% - Énfasis1 2 3 2 2 3 5 2" xfId="47829" xr:uid="{8D6075B9-D7C4-4306-B4C4-66307084B7DA}"/>
    <cellStyle name="40% - Énfasis1 2 3 2 2 3 6" xfId="32387" xr:uid="{72172671-D1A6-4890-B435-48017F643765}"/>
    <cellStyle name="40% - Énfasis1 2 3 2 2 4" xfId="2468" xr:uid="{A6E6928C-29E0-4837-A4EC-42D71B6C3FA1}"/>
    <cellStyle name="40% - Énfasis1 2 3 2 2 4 2" xfId="6328" xr:uid="{89C0D699-0F53-45DB-9B3F-DFECF90CCA43}"/>
    <cellStyle name="40% - Énfasis1 2 3 2 2 4 2 2" xfId="14049" xr:uid="{7DC69D30-BDFF-48E0-BAB3-39736559CAE0}"/>
    <cellStyle name="40% - Énfasis1 2 3 2 2 4 2 2 2" xfId="29491" xr:uid="{CB6F39D0-4209-4AAA-8DC5-E795AD8D4945}"/>
    <cellStyle name="40% - Énfasis1 2 3 2 2 4 2 2 2 2" xfId="60375" xr:uid="{26592B01-74F1-4E04-A7F1-0DB9FBC89DB3}"/>
    <cellStyle name="40% - Énfasis1 2 3 2 2 4 2 2 3" xfId="44933" xr:uid="{001E4180-C3A6-4CC6-AB78-D8850D948CA3}"/>
    <cellStyle name="40% - Énfasis1 2 3 2 2 4 2 3" xfId="21770" xr:uid="{792A0D1E-E4D4-4875-8C95-E16F3D3AE0D4}"/>
    <cellStyle name="40% - Énfasis1 2 3 2 2 4 2 3 2" xfId="52654" xr:uid="{FBB8CCA7-4935-48CE-8894-3B43EC19240A}"/>
    <cellStyle name="40% - Énfasis1 2 3 2 2 4 2 4" xfId="37212" xr:uid="{11984A6E-E182-45CD-8768-72616552FA2B}"/>
    <cellStyle name="40% - Énfasis1 2 3 2 2 4 3" xfId="10189" xr:uid="{7F22A0FE-9C5F-4B0E-AB81-C32B47F16329}"/>
    <cellStyle name="40% - Énfasis1 2 3 2 2 4 3 2" xfId="25631" xr:uid="{1B97FB9C-3831-44D2-A8EA-F2CDAB81372E}"/>
    <cellStyle name="40% - Énfasis1 2 3 2 2 4 3 2 2" xfId="56515" xr:uid="{090DA16C-96FA-44F5-B44A-E1A389596C09}"/>
    <cellStyle name="40% - Énfasis1 2 3 2 2 4 3 3" xfId="41073" xr:uid="{F690CF2F-5359-41FB-BB0E-2B6B2BDE28A2}"/>
    <cellStyle name="40% - Énfasis1 2 3 2 2 4 4" xfId="17910" xr:uid="{A8F0434C-BD70-41B8-B110-B688875F4B3F}"/>
    <cellStyle name="40% - Énfasis1 2 3 2 2 4 4 2" xfId="48794" xr:uid="{42D66AEA-8CEC-44AB-AB29-C4AAFCBBEE8C}"/>
    <cellStyle name="40% - Énfasis1 2 3 2 2 4 5" xfId="33352" xr:uid="{0E4BF495-485D-4F9A-963B-1BCCF091F2F7}"/>
    <cellStyle name="40% - Énfasis1 2 3 2 2 5" xfId="4398" xr:uid="{5FA77892-525E-4242-811B-8D0949B7D2A2}"/>
    <cellStyle name="40% - Énfasis1 2 3 2 2 5 2" xfId="12119" xr:uid="{B329BB14-B644-4E91-855C-3AB24D014F4C}"/>
    <cellStyle name="40% - Énfasis1 2 3 2 2 5 2 2" xfId="27561" xr:uid="{2255C04B-CF84-4E2B-8878-189F9A175178}"/>
    <cellStyle name="40% - Énfasis1 2 3 2 2 5 2 2 2" xfId="58445" xr:uid="{5922CCE1-C62E-4B3E-98C7-B1FD9F953DC0}"/>
    <cellStyle name="40% - Énfasis1 2 3 2 2 5 2 3" xfId="43003" xr:uid="{D1650634-C68D-4B34-833A-49589BABAA40}"/>
    <cellStyle name="40% - Énfasis1 2 3 2 2 5 3" xfId="19840" xr:uid="{F735AA64-C3BC-4265-AFC0-6B14E9B9B608}"/>
    <cellStyle name="40% - Énfasis1 2 3 2 2 5 3 2" xfId="50724" xr:uid="{18511AF6-5C61-47AC-8489-FFF30FADF95C}"/>
    <cellStyle name="40% - Énfasis1 2 3 2 2 5 4" xfId="35282" xr:uid="{FFEEAADF-2420-4B07-B9BA-256132229041}"/>
    <cellStyle name="40% - Énfasis1 2 3 2 2 6" xfId="8259" xr:uid="{48E9F842-27F8-4028-9966-2C1628A7FDAC}"/>
    <cellStyle name="40% - Énfasis1 2 3 2 2 6 2" xfId="23701" xr:uid="{479E4B0B-173A-41DF-A304-E8D047A2EF71}"/>
    <cellStyle name="40% - Énfasis1 2 3 2 2 6 2 2" xfId="54585" xr:uid="{FF2FCAD7-0190-4B3D-8F36-56F48B7C7578}"/>
    <cellStyle name="40% - Énfasis1 2 3 2 2 6 3" xfId="39143" xr:uid="{EE592E6A-CCDE-4489-87BA-DDD954FD568C}"/>
    <cellStyle name="40% - Énfasis1 2 3 2 2 7" xfId="15980" xr:uid="{A9FF3A32-5AE9-4772-A134-6A44F55C6B22}"/>
    <cellStyle name="40% - Énfasis1 2 3 2 2 7 2" xfId="46864" xr:uid="{C7ACBB74-EC64-41D8-82E2-8C041FA0FB90}"/>
    <cellStyle name="40% - Énfasis1 2 3 2 2 8" xfId="31422" xr:uid="{6D624D58-4A85-4779-BDBE-96427EA7CF20}"/>
    <cellStyle name="40% - Énfasis1 2 3 2 3" xfId="780" xr:uid="{4AFDD384-CE1C-41D3-B4EB-9B635D6E0CEC}"/>
    <cellStyle name="40% - Énfasis1 2 3 2 3 2" xfId="1745" xr:uid="{FFCEF42A-CE4E-4E05-883E-FDAE2D58C12F}"/>
    <cellStyle name="40% - Énfasis1 2 3 2 3 2 2" xfId="3675" xr:uid="{C1961B8E-0F12-4227-BC8B-0C9F71481902}"/>
    <cellStyle name="40% - Énfasis1 2 3 2 3 2 2 2" xfId="7535" xr:uid="{389C1FF6-92AC-491E-AB46-38A4FB26222A}"/>
    <cellStyle name="40% - Énfasis1 2 3 2 3 2 2 2 2" xfId="15256" xr:uid="{F8D398C5-1D61-492E-8922-10EEBDCB5459}"/>
    <cellStyle name="40% - Énfasis1 2 3 2 3 2 2 2 2 2" xfId="30698" xr:uid="{A53BDCAA-3A41-462B-81D5-2B75D58A5EEA}"/>
    <cellStyle name="40% - Énfasis1 2 3 2 3 2 2 2 2 2 2" xfId="61582" xr:uid="{FDE02BE4-EE25-4D46-ADA1-CF4B5E1E7FE7}"/>
    <cellStyle name="40% - Énfasis1 2 3 2 3 2 2 2 2 3" xfId="46140" xr:uid="{76AA1A8C-C9C0-4BFB-A1E8-B9DFAE8695BB}"/>
    <cellStyle name="40% - Énfasis1 2 3 2 3 2 2 2 3" xfId="22977" xr:uid="{BF110796-4CDE-4B75-829E-53D9B883A39C}"/>
    <cellStyle name="40% - Énfasis1 2 3 2 3 2 2 2 3 2" xfId="53861" xr:uid="{5ABFFE9E-792E-44AC-8715-05221825BD88}"/>
    <cellStyle name="40% - Énfasis1 2 3 2 3 2 2 2 4" xfId="38419" xr:uid="{F80A48CF-F259-4FEB-BF57-3DCF58666B73}"/>
    <cellStyle name="40% - Énfasis1 2 3 2 3 2 2 3" xfId="11396" xr:uid="{B0CFA6BF-0104-48E6-9670-F3CAAC2784ED}"/>
    <cellStyle name="40% - Énfasis1 2 3 2 3 2 2 3 2" xfId="26838" xr:uid="{9BB18B5F-B11B-4081-A57B-2B05FDD1CFF5}"/>
    <cellStyle name="40% - Énfasis1 2 3 2 3 2 2 3 2 2" xfId="57722" xr:uid="{D99AC9B6-E439-472B-930B-124A11BCF0EB}"/>
    <cellStyle name="40% - Énfasis1 2 3 2 3 2 2 3 3" xfId="42280" xr:uid="{C3D23107-14D1-447F-AAF0-945712C3EFBA}"/>
    <cellStyle name="40% - Énfasis1 2 3 2 3 2 2 4" xfId="19117" xr:uid="{5D32594E-8FFC-4D5E-BE72-6307F173D868}"/>
    <cellStyle name="40% - Énfasis1 2 3 2 3 2 2 4 2" xfId="50001" xr:uid="{D3055DB6-5EDF-48AD-A1BB-7E7EEF78B9A0}"/>
    <cellStyle name="40% - Énfasis1 2 3 2 3 2 2 5" xfId="34559" xr:uid="{1FF3CD6B-7C44-46B5-BF1D-E0532213B3E9}"/>
    <cellStyle name="40% - Énfasis1 2 3 2 3 2 3" xfId="5605" xr:uid="{FDB2BB71-C89F-46D4-A78E-06A20656DC99}"/>
    <cellStyle name="40% - Énfasis1 2 3 2 3 2 3 2" xfId="13326" xr:uid="{802119F7-F50E-40CA-A2FE-DBCC92F9D737}"/>
    <cellStyle name="40% - Énfasis1 2 3 2 3 2 3 2 2" xfId="28768" xr:uid="{FA44EC77-ACBF-40A6-9A86-BC5689CD6017}"/>
    <cellStyle name="40% - Énfasis1 2 3 2 3 2 3 2 2 2" xfId="59652" xr:uid="{9A3D57C8-554F-4E5A-8212-0CEA38BDEC9F}"/>
    <cellStyle name="40% - Énfasis1 2 3 2 3 2 3 2 3" xfId="44210" xr:uid="{EFC7C2C3-9EDF-41A6-9C9E-DC839184FB38}"/>
    <cellStyle name="40% - Énfasis1 2 3 2 3 2 3 3" xfId="21047" xr:uid="{500B5C55-3006-41BA-AE81-2EA760D938D1}"/>
    <cellStyle name="40% - Énfasis1 2 3 2 3 2 3 3 2" xfId="51931" xr:uid="{0B2C4639-A844-41F6-AF6D-DEBDE3D2B46B}"/>
    <cellStyle name="40% - Énfasis1 2 3 2 3 2 3 4" xfId="36489" xr:uid="{F4F6921C-4D7F-4E84-AC0D-6FB044E40EB5}"/>
    <cellStyle name="40% - Énfasis1 2 3 2 3 2 4" xfId="9466" xr:uid="{A022E0B6-CEC6-4109-9144-2046D8883819}"/>
    <cellStyle name="40% - Énfasis1 2 3 2 3 2 4 2" xfId="24908" xr:uid="{F14D7216-9FFA-4BF0-9191-940567CE925C}"/>
    <cellStyle name="40% - Énfasis1 2 3 2 3 2 4 2 2" xfId="55792" xr:uid="{6DF7E591-8A24-48EF-B6D4-50D310B7D213}"/>
    <cellStyle name="40% - Énfasis1 2 3 2 3 2 4 3" xfId="40350" xr:uid="{F21B7784-41CD-4BAD-BDA0-5D740BA3A585}"/>
    <cellStyle name="40% - Énfasis1 2 3 2 3 2 5" xfId="17187" xr:uid="{F0513F38-1F53-4701-906C-F63C0DAA3C6D}"/>
    <cellStyle name="40% - Énfasis1 2 3 2 3 2 5 2" xfId="48071" xr:uid="{CDAB35C6-9375-4B89-AD85-8FA93F9499A8}"/>
    <cellStyle name="40% - Énfasis1 2 3 2 3 2 6" xfId="32629" xr:uid="{2365515B-1023-4B69-888B-629ABD1FCEA0}"/>
    <cellStyle name="40% - Énfasis1 2 3 2 3 3" xfId="2710" xr:uid="{A2A4924E-117B-4AB5-8EF6-B3FB5153CA49}"/>
    <cellStyle name="40% - Énfasis1 2 3 2 3 3 2" xfId="6570" xr:uid="{6CFE2A16-E7E2-43C7-A133-9C5196BEDAD2}"/>
    <cellStyle name="40% - Énfasis1 2 3 2 3 3 2 2" xfId="14291" xr:uid="{F7240E76-B8A0-4D43-A433-5CA102934C44}"/>
    <cellStyle name="40% - Énfasis1 2 3 2 3 3 2 2 2" xfId="29733" xr:uid="{7E57EA2A-2C6A-4000-B73A-0891B0FA45E3}"/>
    <cellStyle name="40% - Énfasis1 2 3 2 3 3 2 2 2 2" xfId="60617" xr:uid="{458AC6D1-31A7-4204-BFDD-60F750C8359C}"/>
    <cellStyle name="40% - Énfasis1 2 3 2 3 3 2 2 3" xfId="45175" xr:uid="{034A5F46-08F1-407D-9F3D-A078E30925EF}"/>
    <cellStyle name="40% - Énfasis1 2 3 2 3 3 2 3" xfId="22012" xr:uid="{F08FFD62-877E-446C-95E7-FEFBFA3B7A9E}"/>
    <cellStyle name="40% - Énfasis1 2 3 2 3 3 2 3 2" xfId="52896" xr:uid="{5AE294D6-DBDE-4736-A76A-771CFC0E2251}"/>
    <cellStyle name="40% - Énfasis1 2 3 2 3 3 2 4" xfId="37454" xr:uid="{F19F36E0-F050-486A-AD55-B1B95F403DED}"/>
    <cellStyle name="40% - Énfasis1 2 3 2 3 3 3" xfId="10431" xr:uid="{A246DDBC-1250-423F-B922-2A921A703796}"/>
    <cellStyle name="40% - Énfasis1 2 3 2 3 3 3 2" xfId="25873" xr:uid="{68B8126D-D7A6-4F93-9017-3074F2E9ADDC}"/>
    <cellStyle name="40% - Énfasis1 2 3 2 3 3 3 2 2" xfId="56757" xr:uid="{A3211B2E-6741-4D4E-A2AF-768BA5C481CD}"/>
    <cellStyle name="40% - Énfasis1 2 3 2 3 3 3 3" xfId="41315" xr:uid="{C86CF7BD-C646-4AE1-8169-B60EA37A6046}"/>
    <cellStyle name="40% - Énfasis1 2 3 2 3 3 4" xfId="18152" xr:uid="{F86D10DA-F33E-49BA-B311-518C9CE3F2D4}"/>
    <cellStyle name="40% - Énfasis1 2 3 2 3 3 4 2" xfId="49036" xr:uid="{C48B7FB3-25D9-4B04-90C6-422FAD0BC932}"/>
    <cellStyle name="40% - Énfasis1 2 3 2 3 3 5" xfId="33594" xr:uid="{38E92142-9068-447A-86B9-C472F3CC524B}"/>
    <cellStyle name="40% - Énfasis1 2 3 2 3 4" xfId="4640" xr:uid="{24A8918E-1FBA-4CCD-91DE-F17CB712F77B}"/>
    <cellStyle name="40% - Énfasis1 2 3 2 3 4 2" xfId="12361" xr:uid="{78E253FB-C805-44CE-8951-CA0F758C2181}"/>
    <cellStyle name="40% - Énfasis1 2 3 2 3 4 2 2" xfId="27803" xr:uid="{7019151A-251A-4802-9214-AA7F643039F9}"/>
    <cellStyle name="40% - Énfasis1 2 3 2 3 4 2 2 2" xfId="58687" xr:uid="{595E306C-815C-4FEA-80BA-7A0BAD953FE0}"/>
    <cellStyle name="40% - Énfasis1 2 3 2 3 4 2 3" xfId="43245" xr:uid="{281C1B30-D68D-41BE-8A54-D0710DAC9AB5}"/>
    <cellStyle name="40% - Énfasis1 2 3 2 3 4 3" xfId="20082" xr:uid="{1CF5998F-4247-4E95-B813-F8117BC5AC47}"/>
    <cellStyle name="40% - Énfasis1 2 3 2 3 4 3 2" xfId="50966" xr:uid="{887457C7-8EF5-4BC9-BE72-7D20F6C9B19D}"/>
    <cellStyle name="40% - Énfasis1 2 3 2 3 4 4" xfId="35524" xr:uid="{79A0F5FD-58DF-4373-B676-A0741A48FAB2}"/>
    <cellStyle name="40% - Énfasis1 2 3 2 3 5" xfId="8501" xr:uid="{05C5023D-C7C7-4374-A3BF-5CFADC051335}"/>
    <cellStyle name="40% - Énfasis1 2 3 2 3 5 2" xfId="23943" xr:uid="{AACE835D-E5E1-4175-8AFD-1A1FA5B7682F}"/>
    <cellStyle name="40% - Énfasis1 2 3 2 3 5 2 2" xfId="54827" xr:uid="{0A8F111C-51E8-44E8-B9FF-058A6FF58DDC}"/>
    <cellStyle name="40% - Énfasis1 2 3 2 3 5 3" xfId="39385" xr:uid="{8F22376C-6B2C-4B8B-8A8D-CB66886B6E2E}"/>
    <cellStyle name="40% - Énfasis1 2 3 2 3 6" xfId="16222" xr:uid="{0CC41566-2823-439D-B4F9-A284926A5078}"/>
    <cellStyle name="40% - Énfasis1 2 3 2 3 6 2" xfId="47106" xr:uid="{A1B15FCA-15C0-473F-8304-9F01FD7FE8EB}"/>
    <cellStyle name="40% - Énfasis1 2 3 2 3 7" xfId="31664" xr:uid="{E74B4EDE-9692-4906-8A2C-D157FC9CEB29}"/>
    <cellStyle name="40% - Énfasis1 2 3 2 4" xfId="1262" xr:uid="{4096269E-DE87-4CD5-9EDF-9BA2B09E13AB}"/>
    <cellStyle name="40% - Énfasis1 2 3 2 4 2" xfId="3192" xr:uid="{9C86A716-193D-42AD-9963-8386C12FA106}"/>
    <cellStyle name="40% - Énfasis1 2 3 2 4 2 2" xfId="7052" xr:uid="{63016C2E-AA97-4345-BF4A-07DD8A85DD39}"/>
    <cellStyle name="40% - Énfasis1 2 3 2 4 2 2 2" xfId="14773" xr:uid="{09685D38-DA42-4234-9069-9F03093AA173}"/>
    <cellStyle name="40% - Énfasis1 2 3 2 4 2 2 2 2" xfId="30215" xr:uid="{B9C6D72B-A65B-4013-8E01-058128204117}"/>
    <cellStyle name="40% - Énfasis1 2 3 2 4 2 2 2 2 2" xfId="61099" xr:uid="{23596A91-9A95-4ECE-9DF5-49EA2336F945}"/>
    <cellStyle name="40% - Énfasis1 2 3 2 4 2 2 2 3" xfId="45657" xr:uid="{A57E130B-C6EF-4C64-B8B4-C2AE86C3DE17}"/>
    <cellStyle name="40% - Énfasis1 2 3 2 4 2 2 3" xfId="22494" xr:uid="{1E8962AC-4E13-46A0-8B34-5D0821828003}"/>
    <cellStyle name="40% - Énfasis1 2 3 2 4 2 2 3 2" xfId="53378" xr:uid="{F0CA2BF3-0AC4-48FA-903C-8B00290F57F8}"/>
    <cellStyle name="40% - Énfasis1 2 3 2 4 2 2 4" xfId="37936" xr:uid="{2EEF093B-D4B2-4779-8FEB-8934FE31B92C}"/>
    <cellStyle name="40% - Énfasis1 2 3 2 4 2 3" xfId="10913" xr:uid="{96AAB9E9-4F86-43D6-B71B-5B053AD792BB}"/>
    <cellStyle name="40% - Énfasis1 2 3 2 4 2 3 2" xfId="26355" xr:uid="{7C7FC978-3AA1-4D74-8934-27BB64ED2E85}"/>
    <cellStyle name="40% - Énfasis1 2 3 2 4 2 3 2 2" xfId="57239" xr:uid="{5FF4A409-D9A6-4E09-BBE8-CBEE5A209307}"/>
    <cellStyle name="40% - Énfasis1 2 3 2 4 2 3 3" xfId="41797" xr:uid="{A3703D46-4055-4930-9C55-7352E029795C}"/>
    <cellStyle name="40% - Énfasis1 2 3 2 4 2 4" xfId="18634" xr:uid="{32B99859-8303-404E-A30C-78533E6D1FC0}"/>
    <cellStyle name="40% - Énfasis1 2 3 2 4 2 4 2" xfId="49518" xr:uid="{DA3F463C-BDAD-413A-B0D5-211E353BDDD2}"/>
    <cellStyle name="40% - Énfasis1 2 3 2 4 2 5" xfId="34076" xr:uid="{613C5773-F7E0-44EF-9383-7A51A3CA43EA}"/>
    <cellStyle name="40% - Énfasis1 2 3 2 4 3" xfId="5122" xr:uid="{16AC59B4-ED16-49CE-903A-28D66F21E3E1}"/>
    <cellStyle name="40% - Énfasis1 2 3 2 4 3 2" xfId="12843" xr:uid="{57D9CCB3-0BDA-486F-946B-6B1D116CDF20}"/>
    <cellStyle name="40% - Énfasis1 2 3 2 4 3 2 2" xfId="28285" xr:uid="{7EE4E099-65C1-4939-8591-83A169AC7C93}"/>
    <cellStyle name="40% - Énfasis1 2 3 2 4 3 2 2 2" xfId="59169" xr:uid="{F8EA4B59-ABD8-4AE1-8892-99B2461162F2}"/>
    <cellStyle name="40% - Énfasis1 2 3 2 4 3 2 3" xfId="43727" xr:uid="{A087BA9C-F4DF-4D59-B78C-6BBC212AF5C6}"/>
    <cellStyle name="40% - Énfasis1 2 3 2 4 3 3" xfId="20564" xr:uid="{7D52BA49-CA75-4E79-8D70-A35305E8755D}"/>
    <cellStyle name="40% - Énfasis1 2 3 2 4 3 3 2" xfId="51448" xr:uid="{5DE7DE31-2237-4075-B908-9F473E7266CF}"/>
    <cellStyle name="40% - Énfasis1 2 3 2 4 3 4" xfId="36006" xr:uid="{2D9F21E6-3447-40B1-80C2-BAA613A3C0F3}"/>
    <cellStyle name="40% - Énfasis1 2 3 2 4 4" xfId="8983" xr:uid="{73B71DEE-9855-4E62-A67B-62F90D1B1668}"/>
    <cellStyle name="40% - Énfasis1 2 3 2 4 4 2" xfId="24425" xr:uid="{2B579AC3-06E8-4A42-A603-A368098CA001}"/>
    <cellStyle name="40% - Énfasis1 2 3 2 4 4 2 2" xfId="55309" xr:uid="{4A32ABFD-8BB2-417E-A7B7-99EFEAB114BA}"/>
    <cellStyle name="40% - Énfasis1 2 3 2 4 4 3" xfId="39867" xr:uid="{D03E3598-80A8-4932-99F3-92D758AFD9FC}"/>
    <cellStyle name="40% - Énfasis1 2 3 2 4 5" xfId="16704" xr:uid="{358D7C61-E642-433A-A167-4AC5929D25CA}"/>
    <cellStyle name="40% - Énfasis1 2 3 2 4 5 2" xfId="47588" xr:uid="{7A0C969D-0B63-45D5-933D-31ACE618DFE1}"/>
    <cellStyle name="40% - Énfasis1 2 3 2 4 6" xfId="32146" xr:uid="{B52E6465-FEAF-4EFD-828A-91C0C21B3475}"/>
    <cellStyle name="40% - Énfasis1 2 3 2 5" xfId="2227" xr:uid="{DDC196C5-81C9-47EA-A1E1-C5F5143D3116}"/>
    <cellStyle name="40% - Énfasis1 2 3 2 5 2" xfId="6087" xr:uid="{6670606B-A35C-4787-8B2B-B6DEF3086AF8}"/>
    <cellStyle name="40% - Énfasis1 2 3 2 5 2 2" xfId="13808" xr:uid="{02E9E931-F20C-4C42-A336-3AE28F2DE587}"/>
    <cellStyle name="40% - Énfasis1 2 3 2 5 2 2 2" xfId="29250" xr:uid="{68C02EB0-7C3F-460B-BB8F-8CD99EC280CA}"/>
    <cellStyle name="40% - Énfasis1 2 3 2 5 2 2 2 2" xfId="60134" xr:uid="{CE9616D3-81B8-4ACC-9511-5F2DDE6E9FCF}"/>
    <cellStyle name="40% - Énfasis1 2 3 2 5 2 2 3" xfId="44692" xr:uid="{33220AC2-D22A-4159-9E7D-FF0628AE1B0B}"/>
    <cellStyle name="40% - Énfasis1 2 3 2 5 2 3" xfId="21529" xr:uid="{5CFF8CD1-0278-44D3-A62A-3A2E56645A56}"/>
    <cellStyle name="40% - Énfasis1 2 3 2 5 2 3 2" xfId="52413" xr:uid="{BB162CFE-9A1F-4505-AD0F-6ED7EFF1C779}"/>
    <cellStyle name="40% - Énfasis1 2 3 2 5 2 4" xfId="36971" xr:uid="{0C4D2DEA-77FC-4EB0-8FF0-77D463EE8DA4}"/>
    <cellStyle name="40% - Énfasis1 2 3 2 5 3" xfId="9948" xr:uid="{C8CDCC24-B7A2-4293-A4B9-06707F682BD5}"/>
    <cellStyle name="40% - Énfasis1 2 3 2 5 3 2" xfId="25390" xr:uid="{951AA30F-8296-4953-B07A-42C249EE1ABF}"/>
    <cellStyle name="40% - Énfasis1 2 3 2 5 3 2 2" xfId="56274" xr:uid="{91AF1FA8-B6FC-47CE-A3E4-0E1C04E17694}"/>
    <cellStyle name="40% - Énfasis1 2 3 2 5 3 3" xfId="40832" xr:uid="{E7785D2A-73C2-4BF8-8A59-50FA9B3B6C7E}"/>
    <cellStyle name="40% - Énfasis1 2 3 2 5 4" xfId="17669" xr:uid="{109E7242-481A-4D6A-8ECA-BA550991F35B}"/>
    <cellStyle name="40% - Énfasis1 2 3 2 5 4 2" xfId="48553" xr:uid="{FE99A08F-EB84-4BF2-A727-41635B3623D7}"/>
    <cellStyle name="40% - Énfasis1 2 3 2 5 5" xfId="33111" xr:uid="{A4304001-82D4-4570-AD14-2F5562D70E21}"/>
    <cellStyle name="40% - Énfasis1 2 3 2 6" xfId="4157" xr:uid="{3A58DE8B-B774-456D-99F4-965DE8AEDAE8}"/>
    <cellStyle name="40% - Énfasis1 2 3 2 6 2" xfId="11878" xr:uid="{A17BD9BE-4DD2-4191-A97F-5B09EEAB2AE0}"/>
    <cellStyle name="40% - Énfasis1 2 3 2 6 2 2" xfId="27320" xr:uid="{400BA776-8350-4C74-A148-7F5DAC18DC6C}"/>
    <cellStyle name="40% - Énfasis1 2 3 2 6 2 2 2" xfId="58204" xr:uid="{C149CBDB-50FA-4910-B823-24DEE237EF05}"/>
    <cellStyle name="40% - Énfasis1 2 3 2 6 2 3" xfId="42762" xr:uid="{E2183288-8060-4346-ABA3-DA589627680E}"/>
    <cellStyle name="40% - Énfasis1 2 3 2 6 3" xfId="19599" xr:uid="{69C30464-396B-453D-8834-7C3E1E449110}"/>
    <cellStyle name="40% - Énfasis1 2 3 2 6 3 2" xfId="50483" xr:uid="{F75B207C-489D-4DBE-8234-6646448E692A}"/>
    <cellStyle name="40% - Énfasis1 2 3 2 6 4" xfId="35041" xr:uid="{FF444FDD-4530-4069-B219-E4BAB2E36AE8}"/>
    <cellStyle name="40% - Énfasis1 2 3 2 7" xfId="8018" xr:uid="{0A44F413-8635-4CE4-B7B0-AB46442DB5C4}"/>
    <cellStyle name="40% - Énfasis1 2 3 2 7 2" xfId="23460" xr:uid="{00584972-70D1-4980-B429-65881A346B7C}"/>
    <cellStyle name="40% - Énfasis1 2 3 2 7 2 2" xfId="54344" xr:uid="{AF6F8B44-EC9A-4041-A5DF-01E890904F71}"/>
    <cellStyle name="40% - Énfasis1 2 3 2 7 3" xfId="38902" xr:uid="{4FE06630-CA03-4656-9268-83612200DBBE}"/>
    <cellStyle name="40% - Énfasis1 2 3 2 8" xfId="15739" xr:uid="{66D4948D-A425-4331-8846-CE2D7893A051}"/>
    <cellStyle name="40% - Énfasis1 2 3 2 8 2" xfId="46623" xr:uid="{A8E9568D-75CF-490B-A49C-5BC58CE88CD1}"/>
    <cellStyle name="40% - Énfasis1 2 3 2 9" xfId="31181" xr:uid="{3CB6AB4E-F399-400C-9A65-F8FAE85F5ED7}"/>
    <cellStyle name="40% - Énfasis1 2 3 3" xfId="411" xr:uid="{B5FF053F-6770-4BCF-A7B7-B9F3A76FEBA3}"/>
    <cellStyle name="40% - Énfasis1 2 3 3 2" xfId="895" xr:uid="{01A5AFCA-F621-4694-B9D3-78BEB1D12B26}"/>
    <cellStyle name="40% - Énfasis1 2 3 3 2 2" xfId="1860" xr:uid="{D9F58DB4-3E9B-492C-9BBA-F6F39F5775AC}"/>
    <cellStyle name="40% - Énfasis1 2 3 3 2 2 2" xfId="3790" xr:uid="{7C563F74-DCF2-4812-8C1B-739CAEEB36CE}"/>
    <cellStyle name="40% - Énfasis1 2 3 3 2 2 2 2" xfId="7650" xr:uid="{5299C17D-5EEF-4A0E-A851-D3D36C268335}"/>
    <cellStyle name="40% - Énfasis1 2 3 3 2 2 2 2 2" xfId="15371" xr:uid="{13ECC3BB-EACB-42C1-B900-7EC7CF051FF1}"/>
    <cellStyle name="40% - Énfasis1 2 3 3 2 2 2 2 2 2" xfId="30813" xr:uid="{4CCF3D82-6047-49F0-B1C7-2BC527719677}"/>
    <cellStyle name="40% - Énfasis1 2 3 3 2 2 2 2 2 2 2" xfId="61697" xr:uid="{33060494-5677-419B-BB82-07FA6942070A}"/>
    <cellStyle name="40% - Énfasis1 2 3 3 2 2 2 2 2 3" xfId="46255" xr:uid="{AA9264B5-D5EB-419E-8659-0EAD39D8B508}"/>
    <cellStyle name="40% - Énfasis1 2 3 3 2 2 2 2 3" xfId="23092" xr:uid="{8DBEFEFC-2D2E-4915-B4A5-79DF3251A62F}"/>
    <cellStyle name="40% - Énfasis1 2 3 3 2 2 2 2 3 2" xfId="53976" xr:uid="{70D0DA96-6FAE-4070-9B16-124AE81D38BD}"/>
    <cellStyle name="40% - Énfasis1 2 3 3 2 2 2 2 4" xfId="38534" xr:uid="{62FAA494-F589-4753-8686-DE5DF9FF3B7A}"/>
    <cellStyle name="40% - Énfasis1 2 3 3 2 2 2 3" xfId="11511" xr:uid="{06FFEAE5-18DF-4899-B020-B7FC7A988BC3}"/>
    <cellStyle name="40% - Énfasis1 2 3 3 2 2 2 3 2" xfId="26953" xr:uid="{7E6F51E8-8005-4BA6-AC81-00D3C8C41BAF}"/>
    <cellStyle name="40% - Énfasis1 2 3 3 2 2 2 3 2 2" xfId="57837" xr:uid="{0B3AFA10-1678-4517-8658-ED6CE4A88FF5}"/>
    <cellStyle name="40% - Énfasis1 2 3 3 2 2 2 3 3" xfId="42395" xr:uid="{5DF5F028-948D-4F21-AEA2-8B7FD97DC03C}"/>
    <cellStyle name="40% - Énfasis1 2 3 3 2 2 2 4" xfId="19232" xr:uid="{EF8F865F-9E90-4DEF-A5F4-F6B1B246AA1B}"/>
    <cellStyle name="40% - Énfasis1 2 3 3 2 2 2 4 2" xfId="50116" xr:uid="{DED05A99-0FC1-42F7-A889-FA2739027533}"/>
    <cellStyle name="40% - Énfasis1 2 3 3 2 2 2 5" xfId="34674" xr:uid="{6C87E940-4C13-496A-8694-A8105E5BD057}"/>
    <cellStyle name="40% - Énfasis1 2 3 3 2 2 3" xfId="5720" xr:uid="{8B59CB36-D4B5-4754-A57A-BCCF5CC485A4}"/>
    <cellStyle name="40% - Énfasis1 2 3 3 2 2 3 2" xfId="13441" xr:uid="{F2775FAD-0D0A-4893-B6BD-6C3C57198434}"/>
    <cellStyle name="40% - Énfasis1 2 3 3 2 2 3 2 2" xfId="28883" xr:uid="{41671DA5-428E-441E-9CF1-07E5E64472AC}"/>
    <cellStyle name="40% - Énfasis1 2 3 3 2 2 3 2 2 2" xfId="59767" xr:uid="{F3A20AFC-BB5C-4926-8843-97DC6DE86E34}"/>
    <cellStyle name="40% - Énfasis1 2 3 3 2 2 3 2 3" xfId="44325" xr:uid="{4AEF4588-A292-4DE4-9156-027F2794BA67}"/>
    <cellStyle name="40% - Énfasis1 2 3 3 2 2 3 3" xfId="21162" xr:uid="{CBE32D0A-6BA9-484F-B0A9-992DFDBCBCDC}"/>
    <cellStyle name="40% - Énfasis1 2 3 3 2 2 3 3 2" xfId="52046" xr:uid="{13DF0011-624C-4F63-8F6B-A1DB57A7A53D}"/>
    <cellStyle name="40% - Énfasis1 2 3 3 2 2 3 4" xfId="36604" xr:uid="{84D8FA15-750B-4A2F-9564-ADD826F201CE}"/>
    <cellStyle name="40% - Énfasis1 2 3 3 2 2 4" xfId="9581" xr:uid="{60A19B68-1249-40DD-8643-0637A4E21DDE}"/>
    <cellStyle name="40% - Énfasis1 2 3 3 2 2 4 2" xfId="25023" xr:uid="{56B6E411-8BC4-4CB8-B73D-B2990164FFDF}"/>
    <cellStyle name="40% - Énfasis1 2 3 3 2 2 4 2 2" xfId="55907" xr:uid="{46B9F976-9573-4CAE-A78F-02C88ABE842C}"/>
    <cellStyle name="40% - Énfasis1 2 3 3 2 2 4 3" xfId="40465" xr:uid="{E273BE79-1A1C-4EA3-AD3C-E06570B73A73}"/>
    <cellStyle name="40% - Énfasis1 2 3 3 2 2 5" xfId="17302" xr:uid="{CC8E27C9-59D0-46AB-84F3-F61A20E24776}"/>
    <cellStyle name="40% - Énfasis1 2 3 3 2 2 5 2" xfId="48186" xr:uid="{2FEEE160-11CD-44C7-B70A-946976C389E8}"/>
    <cellStyle name="40% - Énfasis1 2 3 3 2 2 6" xfId="32744" xr:uid="{C00629FA-8E5B-4EE6-B5BF-775A4C9339E1}"/>
    <cellStyle name="40% - Énfasis1 2 3 3 2 3" xfId="2825" xr:uid="{365BEF58-B708-4CBF-A123-3C9F58FB072D}"/>
    <cellStyle name="40% - Énfasis1 2 3 3 2 3 2" xfId="6685" xr:uid="{162CD10D-160B-4C37-8697-B0BDD0075AA4}"/>
    <cellStyle name="40% - Énfasis1 2 3 3 2 3 2 2" xfId="14406" xr:uid="{7544E490-3B59-45A3-AEAC-B152446DF5AA}"/>
    <cellStyle name="40% - Énfasis1 2 3 3 2 3 2 2 2" xfId="29848" xr:uid="{4D220706-5605-4F47-BA29-7AEBB65133D7}"/>
    <cellStyle name="40% - Énfasis1 2 3 3 2 3 2 2 2 2" xfId="60732" xr:uid="{FFFC0E3F-3E14-4E7E-946D-DD016CFDD946}"/>
    <cellStyle name="40% - Énfasis1 2 3 3 2 3 2 2 3" xfId="45290" xr:uid="{8B079899-E605-4FAB-A7CA-5AC430A80BB9}"/>
    <cellStyle name="40% - Énfasis1 2 3 3 2 3 2 3" xfId="22127" xr:uid="{84874FC0-93B3-4620-B60C-3088D57B0626}"/>
    <cellStyle name="40% - Énfasis1 2 3 3 2 3 2 3 2" xfId="53011" xr:uid="{9E5B411B-E8BA-4856-8ACA-475D6B9BA943}"/>
    <cellStyle name="40% - Énfasis1 2 3 3 2 3 2 4" xfId="37569" xr:uid="{F96A58A7-2E41-4AAF-BFF3-49340F243547}"/>
    <cellStyle name="40% - Énfasis1 2 3 3 2 3 3" xfId="10546" xr:uid="{0FE7C84E-6B99-486D-A5E7-2C4ED37A58EF}"/>
    <cellStyle name="40% - Énfasis1 2 3 3 2 3 3 2" xfId="25988" xr:uid="{C01CDBFE-A8A1-4030-BF28-EEF68A8313C4}"/>
    <cellStyle name="40% - Énfasis1 2 3 3 2 3 3 2 2" xfId="56872" xr:uid="{8599A8FC-B6BB-4520-808A-76E6A04FB503}"/>
    <cellStyle name="40% - Énfasis1 2 3 3 2 3 3 3" xfId="41430" xr:uid="{0F1E47D8-38CD-49A3-829F-5A904F2270A3}"/>
    <cellStyle name="40% - Énfasis1 2 3 3 2 3 4" xfId="18267" xr:uid="{F96BC5C3-6D46-4814-8CF1-056E10B11CB3}"/>
    <cellStyle name="40% - Énfasis1 2 3 3 2 3 4 2" xfId="49151" xr:uid="{B4BEBF4E-DDF5-401F-A817-D82AB3060AB3}"/>
    <cellStyle name="40% - Énfasis1 2 3 3 2 3 5" xfId="33709" xr:uid="{42B5A2CE-0233-4E1B-AE48-A8FB60BEC31D}"/>
    <cellStyle name="40% - Énfasis1 2 3 3 2 4" xfId="4755" xr:uid="{EA2057C7-686C-4085-A139-DB97BCCDB21C}"/>
    <cellStyle name="40% - Énfasis1 2 3 3 2 4 2" xfId="12476" xr:uid="{37BE4F19-B19F-438A-869F-8477E9EA55C7}"/>
    <cellStyle name="40% - Énfasis1 2 3 3 2 4 2 2" xfId="27918" xr:uid="{AD204F5B-8AA8-4643-9C83-C745DEE7EDBC}"/>
    <cellStyle name="40% - Énfasis1 2 3 3 2 4 2 2 2" xfId="58802" xr:uid="{2F45F951-D5B5-448E-9050-78320AB5F523}"/>
    <cellStyle name="40% - Énfasis1 2 3 3 2 4 2 3" xfId="43360" xr:uid="{C0589C1B-092A-46CC-9681-AA6751F6B5F0}"/>
    <cellStyle name="40% - Énfasis1 2 3 3 2 4 3" xfId="20197" xr:uid="{1348F695-B19D-4B55-AA63-F5555D4197C7}"/>
    <cellStyle name="40% - Énfasis1 2 3 3 2 4 3 2" xfId="51081" xr:uid="{2EEEBF27-2939-4734-B6DC-FD042C62A024}"/>
    <cellStyle name="40% - Énfasis1 2 3 3 2 4 4" xfId="35639" xr:uid="{6A59E39D-BFBD-4A96-8838-228C205E704C}"/>
    <cellStyle name="40% - Énfasis1 2 3 3 2 5" xfId="8616" xr:uid="{394ECB08-D49D-4552-B0EC-8F501668F6CD}"/>
    <cellStyle name="40% - Énfasis1 2 3 3 2 5 2" xfId="24058" xr:uid="{E5891E5E-5E34-4280-8533-506843E051F1}"/>
    <cellStyle name="40% - Énfasis1 2 3 3 2 5 2 2" xfId="54942" xr:uid="{3F0E1528-913D-40A0-A50D-A3777AB2FF75}"/>
    <cellStyle name="40% - Énfasis1 2 3 3 2 5 3" xfId="39500" xr:uid="{04FAA865-A8C6-46FB-BFF3-512DB3BFD919}"/>
    <cellStyle name="40% - Énfasis1 2 3 3 2 6" xfId="16337" xr:uid="{B9044FC9-3151-424C-B028-CB6D9E1B960F}"/>
    <cellStyle name="40% - Énfasis1 2 3 3 2 6 2" xfId="47221" xr:uid="{CE07BB08-DE33-4F51-B55B-E03A8297A6AD}"/>
    <cellStyle name="40% - Énfasis1 2 3 3 2 7" xfId="31779" xr:uid="{33880EF0-53C5-406D-ABFD-C7C324D613F2}"/>
    <cellStyle name="40% - Énfasis1 2 3 3 3" xfId="1377" xr:uid="{6696C0E3-4F33-46B5-B491-62A400240ACC}"/>
    <cellStyle name="40% - Énfasis1 2 3 3 3 2" xfId="3307" xr:uid="{CC7B07DC-9C47-4BD7-88AF-7CC3AC753F0C}"/>
    <cellStyle name="40% - Énfasis1 2 3 3 3 2 2" xfId="7167" xr:uid="{9DD52AED-9717-40A4-B886-B49E1FF65E3C}"/>
    <cellStyle name="40% - Énfasis1 2 3 3 3 2 2 2" xfId="14888" xr:uid="{DC17A7B5-D01C-4E24-88B8-8BB8C7A1AFCC}"/>
    <cellStyle name="40% - Énfasis1 2 3 3 3 2 2 2 2" xfId="30330" xr:uid="{C6433E43-8DB7-4BA3-8D85-F0507447AEBD}"/>
    <cellStyle name="40% - Énfasis1 2 3 3 3 2 2 2 2 2" xfId="61214" xr:uid="{873AC371-AEDF-46A2-81F4-D7061F89B1AB}"/>
    <cellStyle name="40% - Énfasis1 2 3 3 3 2 2 2 3" xfId="45772" xr:uid="{5195A464-45A2-43EE-9B00-550D4AE5289D}"/>
    <cellStyle name="40% - Énfasis1 2 3 3 3 2 2 3" xfId="22609" xr:uid="{88E25DA5-A791-408F-97F7-385A014B2BF2}"/>
    <cellStyle name="40% - Énfasis1 2 3 3 3 2 2 3 2" xfId="53493" xr:uid="{B8ED255F-CEC4-4FB9-8FC0-83C7A73A6CCC}"/>
    <cellStyle name="40% - Énfasis1 2 3 3 3 2 2 4" xfId="38051" xr:uid="{90EFD35C-1A20-448E-B645-C11A274C0B04}"/>
    <cellStyle name="40% - Énfasis1 2 3 3 3 2 3" xfId="11028" xr:uid="{5F15E73C-21C5-4600-9B82-57B46FAC4759}"/>
    <cellStyle name="40% - Énfasis1 2 3 3 3 2 3 2" xfId="26470" xr:uid="{95C6AAC0-94F7-40FC-92BD-4F21F2396984}"/>
    <cellStyle name="40% - Énfasis1 2 3 3 3 2 3 2 2" xfId="57354" xr:uid="{C9BFC20C-B6FE-44F5-93CE-EE9189FE0663}"/>
    <cellStyle name="40% - Énfasis1 2 3 3 3 2 3 3" xfId="41912" xr:uid="{FCA589CE-1466-4F6E-AC8B-24F967162C3D}"/>
    <cellStyle name="40% - Énfasis1 2 3 3 3 2 4" xfId="18749" xr:uid="{01DE5335-AFD8-49AA-AB9C-8163EBDE7611}"/>
    <cellStyle name="40% - Énfasis1 2 3 3 3 2 4 2" xfId="49633" xr:uid="{64082CCA-933D-4468-89EC-D7E700CB8C75}"/>
    <cellStyle name="40% - Énfasis1 2 3 3 3 2 5" xfId="34191" xr:uid="{F854EA64-1546-4A35-804F-A7B39AB17ACA}"/>
    <cellStyle name="40% - Énfasis1 2 3 3 3 3" xfId="5237" xr:uid="{85710149-CCAA-4C86-B66E-6268240C7A9A}"/>
    <cellStyle name="40% - Énfasis1 2 3 3 3 3 2" xfId="12958" xr:uid="{1341245D-AF39-49A3-851A-F84B93F0C48C}"/>
    <cellStyle name="40% - Énfasis1 2 3 3 3 3 2 2" xfId="28400" xr:uid="{AC815376-4501-4914-86B5-D4BB892646A9}"/>
    <cellStyle name="40% - Énfasis1 2 3 3 3 3 2 2 2" xfId="59284" xr:uid="{BFBE37DD-25C5-4956-89EF-853DE84E7E9E}"/>
    <cellStyle name="40% - Énfasis1 2 3 3 3 3 2 3" xfId="43842" xr:uid="{287DAE97-0F48-4F50-93C0-EC071985DDF2}"/>
    <cellStyle name="40% - Énfasis1 2 3 3 3 3 3" xfId="20679" xr:uid="{5B571BAA-A26A-42FD-A475-BBBC9BF1C151}"/>
    <cellStyle name="40% - Énfasis1 2 3 3 3 3 3 2" xfId="51563" xr:uid="{5361C2EB-7E87-477B-864A-33D785D33B0C}"/>
    <cellStyle name="40% - Énfasis1 2 3 3 3 3 4" xfId="36121" xr:uid="{D3ECF695-111D-42AC-A152-267041CFD9B0}"/>
    <cellStyle name="40% - Énfasis1 2 3 3 3 4" xfId="9098" xr:uid="{2ACE2F2B-1A8B-4A50-BE3C-BBE776A4C2B8}"/>
    <cellStyle name="40% - Énfasis1 2 3 3 3 4 2" xfId="24540" xr:uid="{E7BB015C-C173-4C26-ABC6-3D35AA6E7C47}"/>
    <cellStyle name="40% - Énfasis1 2 3 3 3 4 2 2" xfId="55424" xr:uid="{090C591B-7163-4E9D-AFC4-C0A8A0A8AD92}"/>
    <cellStyle name="40% - Énfasis1 2 3 3 3 4 3" xfId="39982" xr:uid="{DC136343-FBC3-40BE-AEF0-0346CFF33652}"/>
    <cellStyle name="40% - Énfasis1 2 3 3 3 5" xfId="16819" xr:uid="{F335C505-A7F8-42ED-82CC-763DF4AABD66}"/>
    <cellStyle name="40% - Énfasis1 2 3 3 3 5 2" xfId="47703" xr:uid="{0414CE94-4D4C-4997-A11D-D0BCC25B2A4C}"/>
    <cellStyle name="40% - Énfasis1 2 3 3 3 6" xfId="32261" xr:uid="{4E595A0B-8BB1-4D9C-9A69-1663A09AB191}"/>
    <cellStyle name="40% - Énfasis1 2 3 3 4" xfId="2342" xr:uid="{B7EA1CD2-A710-4952-A98A-2B7C69AEF9DD}"/>
    <cellStyle name="40% - Énfasis1 2 3 3 4 2" xfId="6202" xr:uid="{58CE3C5E-8429-4E1A-A020-116355256E0C}"/>
    <cellStyle name="40% - Énfasis1 2 3 3 4 2 2" xfId="13923" xr:uid="{A0B5DECA-A6A6-4877-96EF-F5B017CE6096}"/>
    <cellStyle name="40% - Énfasis1 2 3 3 4 2 2 2" xfId="29365" xr:uid="{3F064EC5-A96E-4BF7-BE17-897D92109564}"/>
    <cellStyle name="40% - Énfasis1 2 3 3 4 2 2 2 2" xfId="60249" xr:uid="{2336D6E6-CCBD-4497-A2C1-A508569498A1}"/>
    <cellStyle name="40% - Énfasis1 2 3 3 4 2 2 3" xfId="44807" xr:uid="{86446868-E5D3-4AD1-9941-4646F8A531BE}"/>
    <cellStyle name="40% - Énfasis1 2 3 3 4 2 3" xfId="21644" xr:uid="{C1035571-6118-4D5F-8512-E2D8EF92F9D3}"/>
    <cellStyle name="40% - Énfasis1 2 3 3 4 2 3 2" xfId="52528" xr:uid="{95B7F073-1D67-451A-9FF9-673B3A312769}"/>
    <cellStyle name="40% - Énfasis1 2 3 3 4 2 4" xfId="37086" xr:uid="{33952241-9B22-49F0-94FC-766C2B446ECC}"/>
    <cellStyle name="40% - Énfasis1 2 3 3 4 3" xfId="10063" xr:uid="{52E93E51-0981-4981-96AA-E7207689ACE4}"/>
    <cellStyle name="40% - Énfasis1 2 3 3 4 3 2" xfId="25505" xr:uid="{BD119829-85F0-4581-98B6-CD182066BA43}"/>
    <cellStyle name="40% - Énfasis1 2 3 3 4 3 2 2" xfId="56389" xr:uid="{7A705B3D-762C-48AB-B1A5-8D910B8B319F}"/>
    <cellStyle name="40% - Énfasis1 2 3 3 4 3 3" xfId="40947" xr:uid="{C53CF82F-CF0A-4896-AEE8-9E9A0D297CAA}"/>
    <cellStyle name="40% - Énfasis1 2 3 3 4 4" xfId="17784" xr:uid="{26ABB990-55CB-47AE-A79D-4B1AC0CFBD5A}"/>
    <cellStyle name="40% - Énfasis1 2 3 3 4 4 2" xfId="48668" xr:uid="{F013311E-CE6A-4CB2-9EC4-5B3D606D3639}"/>
    <cellStyle name="40% - Énfasis1 2 3 3 4 5" xfId="33226" xr:uid="{E7DBF448-2241-41EC-B93F-25C1A38B503C}"/>
    <cellStyle name="40% - Énfasis1 2 3 3 5" xfId="4272" xr:uid="{3C729690-6407-4A15-84EA-DEEE2A070B35}"/>
    <cellStyle name="40% - Énfasis1 2 3 3 5 2" xfId="11993" xr:uid="{F25ADD67-C7B0-4D58-A83D-076702FCC2D1}"/>
    <cellStyle name="40% - Énfasis1 2 3 3 5 2 2" xfId="27435" xr:uid="{52C4B7F3-33A9-429E-9BF1-44E66163E6E9}"/>
    <cellStyle name="40% - Énfasis1 2 3 3 5 2 2 2" xfId="58319" xr:uid="{A5D5B6CC-DFE9-4616-A3FA-7D197FC1D463}"/>
    <cellStyle name="40% - Énfasis1 2 3 3 5 2 3" xfId="42877" xr:uid="{C75B36AF-05F0-42E1-81E0-8B1DD9DD87FC}"/>
    <cellStyle name="40% - Énfasis1 2 3 3 5 3" xfId="19714" xr:uid="{CB7B8451-3B49-4624-BE0C-DAAB73FE0C2E}"/>
    <cellStyle name="40% - Énfasis1 2 3 3 5 3 2" xfId="50598" xr:uid="{0B250779-B2F9-42D6-8D57-CEB7D3AE9E27}"/>
    <cellStyle name="40% - Énfasis1 2 3 3 5 4" xfId="35156" xr:uid="{E0303BAB-A861-4F96-80A2-851834E3FE91}"/>
    <cellStyle name="40% - Énfasis1 2 3 3 6" xfId="8133" xr:uid="{25DD8498-DC59-4174-83DC-548D36239905}"/>
    <cellStyle name="40% - Énfasis1 2 3 3 6 2" xfId="23575" xr:uid="{5CDB0035-3E0F-431E-81A1-EC71CDB508D2}"/>
    <cellStyle name="40% - Énfasis1 2 3 3 6 2 2" xfId="54459" xr:uid="{069960B9-E7B3-4C68-A98B-C254F3036551}"/>
    <cellStyle name="40% - Énfasis1 2 3 3 6 3" xfId="39017" xr:uid="{F8258E2B-6449-4EEC-B48F-53A5C5831C54}"/>
    <cellStyle name="40% - Énfasis1 2 3 3 7" xfId="15854" xr:uid="{3898218F-E4F7-40DE-BBD2-A8F44368F008}"/>
    <cellStyle name="40% - Énfasis1 2 3 3 7 2" xfId="46738" xr:uid="{38B93A8B-1857-4C43-87D0-E8B7B8C1622F}"/>
    <cellStyle name="40% - Énfasis1 2 3 3 8" xfId="31296" xr:uid="{0EFF4F22-6AFE-4D2D-9539-D38C5BEF420F}"/>
    <cellStyle name="40% - Énfasis1 2 3 4" xfId="654" xr:uid="{D2964E04-B0BA-4D94-B23D-36EA873F5A9E}"/>
    <cellStyle name="40% - Énfasis1 2 3 4 2" xfId="1619" xr:uid="{BB18A7ED-0F94-47E6-8FF2-61EC5138C143}"/>
    <cellStyle name="40% - Énfasis1 2 3 4 2 2" xfId="3549" xr:uid="{59986F5C-EDE3-4B99-8403-185A3CA2D020}"/>
    <cellStyle name="40% - Énfasis1 2 3 4 2 2 2" xfId="7409" xr:uid="{3BF76985-A89F-4B13-A926-A473C3BDE32B}"/>
    <cellStyle name="40% - Énfasis1 2 3 4 2 2 2 2" xfId="15130" xr:uid="{489AC0D1-4E57-4520-9035-0D102FDB452A}"/>
    <cellStyle name="40% - Énfasis1 2 3 4 2 2 2 2 2" xfId="30572" xr:uid="{94A4F346-7279-4ADE-B049-75456B7623ED}"/>
    <cellStyle name="40% - Énfasis1 2 3 4 2 2 2 2 2 2" xfId="61456" xr:uid="{A01535C5-C996-4881-ACEA-40C4187626A5}"/>
    <cellStyle name="40% - Énfasis1 2 3 4 2 2 2 2 3" xfId="46014" xr:uid="{0C5E5D0E-5FF3-4476-B559-20E9CB4FD4C5}"/>
    <cellStyle name="40% - Énfasis1 2 3 4 2 2 2 3" xfId="22851" xr:uid="{FA233BAE-8C8F-42E7-BD18-408A9C759CBB}"/>
    <cellStyle name="40% - Énfasis1 2 3 4 2 2 2 3 2" xfId="53735" xr:uid="{E1C4F527-224B-44EC-88DF-362F5FFE4A70}"/>
    <cellStyle name="40% - Énfasis1 2 3 4 2 2 2 4" xfId="38293" xr:uid="{10DFD7C5-3555-42A9-B1F5-80FDB0D8B732}"/>
    <cellStyle name="40% - Énfasis1 2 3 4 2 2 3" xfId="11270" xr:uid="{10A14B2C-AACA-4F13-8B74-4D7E27142563}"/>
    <cellStyle name="40% - Énfasis1 2 3 4 2 2 3 2" xfId="26712" xr:uid="{3D6BF85A-457A-4291-8F2A-ADC6E4411AEE}"/>
    <cellStyle name="40% - Énfasis1 2 3 4 2 2 3 2 2" xfId="57596" xr:uid="{1CF8F9A1-DA0A-46DE-A996-56454FBE9CCA}"/>
    <cellStyle name="40% - Énfasis1 2 3 4 2 2 3 3" xfId="42154" xr:uid="{BE459020-9B5F-4E84-8270-D9CEAD55EC7D}"/>
    <cellStyle name="40% - Énfasis1 2 3 4 2 2 4" xfId="18991" xr:uid="{25372CB4-6AB3-4270-AD72-DCB7C8032F78}"/>
    <cellStyle name="40% - Énfasis1 2 3 4 2 2 4 2" xfId="49875" xr:uid="{B8E86312-EC8B-4798-B2DD-5E4EEE11B604}"/>
    <cellStyle name="40% - Énfasis1 2 3 4 2 2 5" xfId="34433" xr:uid="{EC254A7B-7F09-4479-9B03-E21713E7539A}"/>
    <cellStyle name="40% - Énfasis1 2 3 4 2 3" xfId="5479" xr:uid="{834CEFE2-0B13-4438-96D5-E61418FDF6B6}"/>
    <cellStyle name="40% - Énfasis1 2 3 4 2 3 2" xfId="13200" xr:uid="{1AB68A8F-0B7E-48ED-95C6-E2FD45994BAB}"/>
    <cellStyle name="40% - Énfasis1 2 3 4 2 3 2 2" xfId="28642" xr:uid="{2337E1AC-6F74-4A05-955A-1D4A6DBEA3C3}"/>
    <cellStyle name="40% - Énfasis1 2 3 4 2 3 2 2 2" xfId="59526" xr:uid="{DAA9FA4B-C947-4125-88BD-C2D7230DC020}"/>
    <cellStyle name="40% - Énfasis1 2 3 4 2 3 2 3" xfId="44084" xr:uid="{B9F4786D-5D45-4830-9FDE-61423A720782}"/>
    <cellStyle name="40% - Énfasis1 2 3 4 2 3 3" xfId="20921" xr:uid="{B64672B2-1AEB-4623-8BCC-7D211DC3F0D6}"/>
    <cellStyle name="40% - Énfasis1 2 3 4 2 3 3 2" xfId="51805" xr:uid="{02937D42-F643-4B92-9882-15CAE084EE0F}"/>
    <cellStyle name="40% - Énfasis1 2 3 4 2 3 4" xfId="36363" xr:uid="{81B9889E-0FAE-4653-A147-5A5D29D8788B}"/>
    <cellStyle name="40% - Énfasis1 2 3 4 2 4" xfId="9340" xr:uid="{7C34476E-7EE4-4F79-9B51-420DF76BD203}"/>
    <cellStyle name="40% - Énfasis1 2 3 4 2 4 2" xfId="24782" xr:uid="{BC916971-6AA3-4B00-931B-ABA1A90B4514}"/>
    <cellStyle name="40% - Énfasis1 2 3 4 2 4 2 2" xfId="55666" xr:uid="{F4060B8A-48B1-4574-9F31-49A5DA3EDDEC}"/>
    <cellStyle name="40% - Énfasis1 2 3 4 2 4 3" xfId="40224" xr:uid="{DA9758BA-1B61-4FA0-A900-3684E37114CC}"/>
    <cellStyle name="40% - Énfasis1 2 3 4 2 5" xfId="17061" xr:uid="{0E6C94C0-4A8A-4103-948E-4D1DE4808231}"/>
    <cellStyle name="40% - Énfasis1 2 3 4 2 5 2" xfId="47945" xr:uid="{4888560A-AC4F-4A2E-A44D-870369F50933}"/>
    <cellStyle name="40% - Énfasis1 2 3 4 2 6" xfId="32503" xr:uid="{C37A7B06-A60F-4080-9166-9D932E9CBEB9}"/>
    <cellStyle name="40% - Énfasis1 2 3 4 3" xfId="2584" xr:uid="{6D8F8250-8F3B-4924-9BE9-9EABA38131F2}"/>
    <cellStyle name="40% - Énfasis1 2 3 4 3 2" xfId="6444" xr:uid="{A270E96B-D923-4E51-968F-DFE650D5EECA}"/>
    <cellStyle name="40% - Énfasis1 2 3 4 3 2 2" xfId="14165" xr:uid="{A0939A2E-1E29-40F0-A2B2-10B79B58C292}"/>
    <cellStyle name="40% - Énfasis1 2 3 4 3 2 2 2" xfId="29607" xr:uid="{343F48A3-8FDE-4A64-8879-5FEFB1A4F461}"/>
    <cellStyle name="40% - Énfasis1 2 3 4 3 2 2 2 2" xfId="60491" xr:uid="{91C5F760-0732-4BC0-A84E-715B3A3453A1}"/>
    <cellStyle name="40% - Énfasis1 2 3 4 3 2 2 3" xfId="45049" xr:uid="{F94966D7-BDB7-423F-82B8-CB40B366BF1A}"/>
    <cellStyle name="40% - Énfasis1 2 3 4 3 2 3" xfId="21886" xr:uid="{F26AF8BC-E3DE-40DF-81A9-96960A9975EA}"/>
    <cellStyle name="40% - Énfasis1 2 3 4 3 2 3 2" xfId="52770" xr:uid="{87CD481F-6412-4F63-B241-1FEAC2AA8586}"/>
    <cellStyle name="40% - Énfasis1 2 3 4 3 2 4" xfId="37328" xr:uid="{E0062F65-EB97-414F-8413-C4EC40738E8C}"/>
    <cellStyle name="40% - Énfasis1 2 3 4 3 3" xfId="10305" xr:uid="{8B62DC0A-A125-45E2-A72C-48DEB507102F}"/>
    <cellStyle name="40% - Énfasis1 2 3 4 3 3 2" xfId="25747" xr:uid="{BBF5E29E-3943-485F-9A33-B8B864A5A040}"/>
    <cellStyle name="40% - Énfasis1 2 3 4 3 3 2 2" xfId="56631" xr:uid="{D98560C3-1FA9-4D33-8919-45364FC3F428}"/>
    <cellStyle name="40% - Énfasis1 2 3 4 3 3 3" xfId="41189" xr:uid="{7DEF8F41-9448-4B70-9D9A-18985F6632C0}"/>
    <cellStyle name="40% - Énfasis1 2 3 4 3 4" xfId="18026" xr:uid="{5EC86A37-6673-4109-8F14-2D2B7476A296}"/>
    <cellStyle name="40% - Énfasis1 2 3 4 3 4 2" xfId="48910" xr:uid="{83DE6C86-0F13-4DA0-9332-10D27C4131AB}"/>
    <cellStyle name="40% - Énfasis1 2 3 4 3 5" xfId="33468" xr:uid="{56A512CF-BB4A-4BE5-B15A-78EFEFD44B53}"/>
    <cellStyle name="40% - Énfasis1 2 3 4 4" xfId="4514" xr:uid="{90E55D18-C871-4C39-8F6F-F59D77147034}"/>
    <cellStyle name="40% - Énfasis1 2 3 4 4 2" xfId="12235" xr:uid="{69A45369-3ACF-40AE-B29D-6CE550322726}"/>
    <cellStyle name="40% - Énfasis1 2 3 4 4 2 2" xfId="27677" xr:uid="{3BC5E9A8-633C-4D29-A873-5569FBADB624}"/>
    <cellStyle name="40% - Énfasis1 2 3 4 4 2 2 2" xfId="58561" xr:uid="{BD3710F3-C997-4518-B162-19F4A98FBA8B}"/>
    <cellStyle name="40% - Énfasis1 2 3 4 4 2 3" xfId="43119" xr:uid="{D02F0FD9-11FB-4312-ACED-820CFBBFB1C6}"/>
    <cellStyle name="40% - Énfasis1 2 3 4 4 3" xfId="19956" xr:uid="{1CD98D79-78A0-4DFF-9D79-41C4405C8C0D}"/>
    <cellStyle name="40% - Énfasis1 2 3 4 4 3 2" xfId="50840" xr:uid="{196AE0FA-126B-4733-844B-0299E104404F}"/>
    <cellStyle name="40% - Énfasis1 2 3 4 4 4" xfId="35398" xr:uid="{5C7B4151-8221-4452-BD33-A404FA32BC93}"/>
    <cellStyle name="40% - Énfasis1 2 3 4 5" xfId="8375" xr:uid="{BD99C5DA-8849-4C93-A950-DE9B949DDB76}"/>
    <cellStyle name="40% - Énfasis1 2 3 4 5 2" xfId="23817" xr:uid="{EFA261C7-CC58-4CBB-A088-C2E694678C7E}"/>
    <cellStyle name="40% - Énfasis1 2 3 4 5 2 2" xfId="54701" xr:uid="{7A1141A4-1C27-43AF-AD2D-C4EE624C7B77}"/>
    <cellStyle name="40% - Énfasis1 2 3 4 5 3" xfId="39259" xr:uid="{81D5B4E6-07B8-4167-977E-D1F597E8B81D}"/>
    <cellStyle name="40% - Énfasis1 2 3 4 6" xfId="16096" xr:uid="{029C11A3-08FB-45C6-9FF2-78F4A18B8A26}"/>
    <cellStyle name="40% - Énfasis1 2 3 4 6 2" xfId="46980" xr:uid="{05B78CA5-32E4-48CA-BA9A-A119E4B627D3}"/>
    <cellStyle name="40% - Énfasis1 2 3 4 7" xfId="31538" xr:uid="{43DAF86D-7DF5-4C8E-9434-E9060F99A270}"/>
    <cellStyle name="40% - Énfasis1 2 3 5" xfId="1136" xr:uid="{42B9BEEE-5199-4544-B525-EA6FC4C4D4D6}"/>
    <cellStyle name="40% - Énfasis1 2 3 5 2" xfId="3066" xr:uid="{8C52D1FB-538B-4071-A7AF-FF2EF2A80D49}"/>
    <cellStyle name="40% - Énfasis1 2 3 5 2 2" xfId="6926" xr:uid="{D1CF7DDB-06E7-4675-BC86-80B4039C701C}"/>
    <cellStyle name="40% - Énfasis1 2 3 5 2 2 2" xfId="14647" xr:uid="{7FF3AEE2-7ADD-464A-9EBE-772D5FDC9EF5}"/>
    <cellStyle name="40% - Énfasis1 2 3 5 2 2 2 2" xfId="30089" xr:uid="{15A31181-4C87-46A3-A26C-D99169101418}"/>
    <cellStyle name="40% - Énfasis1 2 3 5 2 2 2 2 2" xfId="60973" xr:uid="{D41056D5-54A5-46F6-840B-F773EC2115C9}"/>
    <cellStyle name="40% - Énfasis1 2 3 5 2 2 2 3" xfId="45531" xr:uid="{0142CD96-7A61-4DAE-87F5-E51F5C771CC1}"/>
    <cellStyle name="40% - Énfasis1 2 3 5 2 2 3" xfId="22368" xr:uid="{9C91C720-0781-4718-AEF1-25180A7ED5F0}"/>
    <cellStyle name="40% - Énfasis1 2 3 5 2 2 3 2" xfId="53252" xr:uid="{59ED86DD-14DC-4C0A-B7A3-A4159A339861}"/>
    <cellStyle name="40% - Énfasis1 2 3 5 2 2 4" xfId="37810" xr:uid="{D974BF3A-EE1A-469D-A1F9-0D6BAF1F6BFC}"/>
    <cellStyle name="40% - Énfasis1 2 3 5 2 3" xfId="10787" xr:uid="{E9DDFE9C-C879-4E02-A67C-FC8FA30F6556}"/>
    <cellStyle name="40% - Énfasis1 2 3 5 2 3 2" xfId="26229" xr:uid="{7682976E-5BB9-429D-9C20-AEA0AE2E4216}"/>
    <cellStyle name="40% - Énfasis1 2 3 5 2 3 2 2" xfId="57113" xr:uid="{2316601E-2F43-49B0-8805-F2AD8A457C73}"/>
    <cellStyle name="40% - Énfasis1 2 3 5 2 3 3" xfId="41671" xr:uid="{611C6B76-B3CA-4561-B255-8CDD38D79A5D}"/>
    <cellStyle name="40% - Énfasis1 2 3 5 2 4" xfId="18508" xr:uid="{5E123624-C1E1-4F5E-AAE9-9C15A183D14D}"/>
    <cellStyle name="40% - Énfasis1 2 3 5 2 4 2" xfId="49392" xr:uid="{3DCECA08-4875-4C3F-B169-D7FEC85BE117}"/>
    <cellStyle name="40% - Énfasis1 2 3 5 2 5" xfId="33950" xr:uid="{60CA1F35-6B0B-4E06-B9A3-CF2DE0FE219D}"/>
    <cellStyle name="40% - Énfasis1 2 3 5 3" xfId="4996" xr:uid="{6ADF14DA-03CC-4042-9442-1B5575449084}"/>
    <cellStyle name="40% - Énfasis1 2 3 5 3 2" xfId="12717" xr:uid="{9ACE7259-B466-468F-BB53-78106D34DAAF}"/>
    <cellStyle name="40% - Énfasis1 2 3 5 3 2 2" xfId="28159" xr:uid="{49E3AF60-70CA-4FA2-ABED-EC8700DD45AD}"/>
    <cellStyle name="40% - Énfasis1 2 3 5 3 2 2 2" xfId="59043" xr:uid="{525F575B-9821-4C2E-8EB3-3EB77125FF70}"/>
    <cellStyle name="40% - Énfasis1 2 3 5 3 2 3" xfId="43601" xr:uid="{33A5718C-1633-46B0-9835-EC1AD5F61D89}"/>
    <cellStyle name="40% - Énfasis1 2 3 5 3 3" xfId="20438" xr:uid="{967A3563-E5E8-4C42-8EE7-FA6D7EA8DF97}"/>
    <cellStyle name="40% - Énfasis1 2 3 5 3 3 2" xfId="51322" xr:uid="{EEB800AB-5242-442C-B515-E367BA18D120}"/>
    <cellStyle name="40% - Énfasis1 2 3 5 3 4" xfId="35880" xr:uid="{E5ADF1BF-7D35-4270-AF24-823BFC484D5D}"/>
    <cellStyle name="40% - Énfasis1 2 3 5 4" xfId="8857" xr:uid="{3E9E21BD-B0A9-4053-AA1D-937067723CD5}"/>
    <cellStyle name="40% - Énfasis1 2 3 5 4 2" xfId="24299" xr:uid="{D8DD1745-20BD-4373-BAD3-EF47244961D3}"/>
    <cellStyle name="40% - Énfasis1 2 3 5 4 2 2" xfId="55183" xr:uid="{DA83DDC3-A0F9-4067-8452-E214754C401D}"/>
    <cellStyle name="40% - Énfasis1 2 3 5 4 3" xfId="39741" xr:uid="{7B134D8E-AF38-45F2-93E0-320CAB34BCE5}"/>
    <cellStyle name="40% - Énfasis1 2 3 5 5" xfId="16578" xr:uid="{41C16DBD-833B-449C-9DD6-77F1585C5E83}"/>
    <cellStyle name="40% - Énfasis1 2 3 5 5 2" xfId="47462" xr:uid="{5A415648-6D69-434F-BA84-1349ED2A3CFB}"/>
    <cellStyle name="40% - Énfasis1 2 3 5 6" xfId="32020" xr:uid="{4A37CA5B-F6AF-40C8-9F88-33DF8F6BDA5B}"/>
    <cellStyle name="40% - Énfasis1 2 3 6" xfId="2101" xr:uid="{B9D4ECDB-3523-4009-97D3-9AD6752C7F21}"/>
    <cellStyle name="40% - Énfasis1 2 3 6 2" xfId="5961" xr:uid="{C24B17BC-E4AE-455D-9ABA-7FFB2695F4DB}"/>
    <cellStyle name="40% - Énfasis1 2 3 6 2 2" xfId="13682" xr:uid="{3ACBCFB2-991D-4047-A27C-A770F3C99609}"/>
    <cellStyle name="40% - Énfasis1 2 3 6 2 2 2" xfId="29124" xr:uid="{97097E55-C682-4B52-8E15-32909FE6F19C}"/>
    <cellStyle name="40% - Énfasis1 2 3 6 2 2 2 2" xfId="60008" xr:uid="{3A115F17-E94E-420A-B68A-D51ABA4065E3}"/>
    <cellStyle name="40% - Énfasis1 2 3 6 2 2 3" xfId="44566" xr:uid="{91C7777F-1EA5-45FF-ADC0-07B602DEC02E}"/>
    <cellStyle name="40% - Énfasis1 2 3 6 2 3" xfId="21403" xr:uid="{D9C4EEDF-7DA6-476D-94F3-FDB9DD01BB1A}"/>
    <cellStyle name="40% - Énfasis1 2 3 6 2 3 2" xfId="52287" xr:uid="{742696E4-FEB4-4017-84E3-ADA26C6B64FE}"/>
    <cellStyle name="40% - Énfasis1 2 3 6 2 4" xfId="36845" xr:uid="{74AB08EB-7388-4D2D-8B1D-2A52D4558FB2}"/>
    <cellStyle name="40% - Énfasis1 2 3 6 3" xfId="9822" xr:uid="{E4E02C80-9498-4AD6-BB84-A92054F7EE8E}"/>
    <cellStyle name="40% - Énfasis1 2 3 6 3 2" xfId="25264" xr:uid="{B400C37C-7E59-453C-8BBD-B1E9E370504C}"/>
    <cellStyle name="40% - Énfasis1 2 3 6 3 2 2" xfId="56148" xr:uid="{6DDEC96F-3762-4A72-8443-0CA947A8063D}"/>
    <cellStyle name="40% - Énfasis1 2 3 6 3 3" xfId="40706" xr:uid="{B4D1B985-DEB7-435A-98A4-FC8D90891131}"/>
    <cellStyle name="40% - Énfasis1 2 3 6 4" xfId="17543" xr:uid="{B522DFC0-140D-43CC-B066-4E50463ED523}"/>
    <cellStyle name="40% - Énfasis1 2 3 6 4 2" xfId="48427" xr:uid="{7DA7A9B0-3E8F-434C-BA6C-D782944A0498}"/>
    <cellStyle name="40% - Énfasis1 2 3 6 5" xfId="32985" xr:uid="{DDD313DB-1E62-4080-B2F2-B399D66161B3}"/>
    <cellStyle name="40% - Énfasis1 2 3 7" xfId="4031" xr:uid="{B3B76396-EEF2-4A27-8585-82E4DE2BC7AA}"/>
    <cellStyle name="40% - Énfasis1 2 3 7 2" xfId="11752" xr:uid="{DF36D118-BE8E-48C1-A818-E5137AE826E0}"/>
    <cellStyle name="40% - Énfasis1 2 3 7 2 2" xfId="27194" xr:uid="{CFDD000C-ADCE-49C3-827B-F650C2BDE31C}"/>
    <cellStyle name="40% - Énfasis1 2 3 7 2 2 2" xfId="58078" xr:uid="{0CED3A93-525C-4454-968D-29AF30961C3E}"/>
    <cellStyle name="40% - Énfasis1 2 3 7 2 3" xfId="42636" xr:uid="{874C96E3-D37C-4A30-99B6-4F4E4F1FD465}"/>
    <cellStyle name="40% - Énfasis1 2 3 7 3" xfId="19473" xr:uid="{098E8B7F-3F57-4800-8036-F6E29C77A022}"/>
    <cellStyle name="40% - Énfasis1 2 3 7 3 2" xfId="50357" xr:uid="{9CAC3259-9553-4FA9-AFA4-E182705B148A}"/>
    <cellStyle name="40% - Énfasis1 2 3 7 4" xfId="34915" xr:uid="{EC17BA19-EEB8-44AA-8F47-B60765FF0683}"/>
    <cellStyle name="40% - Énfasis1 2 3 8" xfId="7892" xr:uid="{6ED5E80B-EAE2-46C8-AAC5-843FF07492E8}"/>
    <cellStyle name="40% - Énfasis1 2 3 8 2" xfId="23334" xr:uid="{E41B932B-84CF-4A0B-A14B-9419AE807C1F}"/>
    <cellStyle name="40% - Énfasis1 2 3 8 2 2" xfId="54218" xr:uid="{DBC7B123-3738-4B0F-963F-18D650DCC7EC}"/>
    <cellStyle name="40% - Énfasis1 2 3 8 3" xfId="38776" xr:uid="{88246B55-F08B-4725-8F14-F64F79881582}"/>
    <cellStyle name="40% - Énfasis1 2 3 9" xfId="15613" xr:uid="{0CAC70D7-77CC-4DA7-8D66-C9DFE7534715}"/>
    <cellStyle name="40% - Énfasis1 2 3 9 2" xfId="46497" xr:uid="{672E2984-19AF-4D26-95EE-1FF1F4B1DF30}"/>
    <cellStyle name="40% - Énfasis1 2 4" xfId="93" xr:uid="{2409346A-83E4-49C5-8727-F0A97FB97C22}"/>
    <cellStyle name="40% - Énfasis1 2 4 10" xfId="31056" xr:uid="{7A3DB170-20E4-4D0D-B085-2A00B5B1442C}"/>
    <cellStyle name="40% - Énfasis1 2 4 2" xfId="335" xr:uid="{EC28E110-3C45-4598-B7F3-AF4ECFEEFF66}"/>
    <cellStyle name="40% - Énfasis1 2 4 2 2" xfId="578" xr:uid="{35F72081-4353-4243-BB9A-25587F850F2F}"/>
    <cellStyle name="40% - Énfasis1 2 4 2 2 2" xfId="1061" xr:uid="{2E47D4D8-5B5C-4B44-9446-ECBC13026076}"/>
    <cellStyle name="40% - Énfasis1 2 4 2 2 2 2" xfId="2026" xr:uid="{DCA80892-7733-4DAB-9D67-00EC3CF8FB50}"/>
    <cellStyle name="40% - Énfasis1 2 4 2 2 2 2 2" xfId="3956" xr:uid="{BB904EEA-7DCC-4551-95B9-0C13EB70CAD3}"/>
    <cellStyle name="40% - Énfasis1 2 4 2 2 2 2 2 2" xfId="7816" xr:uid="{5B41B618-D503-4C53-A5C2-F17ABFF2C7AE}"/>
    <cellStyle name="40% - Énfasis1 2 4 2 2 2 2 2 2 2" xfId="15537" xr:uid="{86426EDE-5A65-48C1-9755-F6CD9F068450}"/>
    <cellStyle name="40% - Énfasis1 2 4 2 2 2 2 2 2 2 2" xfId="30979" xr:uid="{30FF4D01-878E-4370-88D4-763956F50A5A}"/>
    <cellStyle name="40% - Énfasis1 2 4 2 2 2 2 2 2 2 2 2" xfId="61863" xr:uid="{50C3E308-5EA5-4D19-9301-4F70CAB0FA5A}"/>
    <cellStyle name="40% - Énfasis1 2 4 2 2 2 2 2 2 2 3" xfId="46421" xr:uid="{4543D0D7-7E1C-48E2-8237-C842B3558A4B}"/>
    <cellStyle name="40% - Énfasis1 2 4 2 2 2 2 2 2 3" xfId="23258" xr:uid="{63E4E1D2-CF37-4ED4-97F8-0055E234BE91}"/>
    <cellStyle name="40% - Énfasis1 2 4 2 2 2 2 2 2 3 2" xfId="54142" xr:uid="{424D00F6-65C3-4E99-9FD0-D701366F6F0E}"/>
    <cellStyle name="40% - Énfasis1 2 4 2 2 2 2 2 2 4" xfId="38700" xr:uid="{67FF34D5-9E82-4D64-8C26-ADBFCDBE8999}"/>
    <cellStyle name="40% - Énfasis1 2 4 2 2 2 2 2 3" xfId="11677" xr:uid="{110A4AEB-560B-4E81-8A11-D201F9A486D4}"/>
    <cellStyle name="40% - Énfasis1 2 4 2 2 2 2 2 3 2" xfId="27119" xr:uid="{ADDE493D-D73C-44FF-8920-D746C2378D1F}"/>
    <cellStyle name="40% - Énfasis1 2 4 2 2 2 2 2 3 2 2" xfId="58003" xr:uid="{F34DA777-14F8-442C-A3AB-CD5EFB107E22}"/>
    <cellStyle name="40% - Énfasis1 2 4 2 2 2 2 2 3 3" xfId="42561" xr:uid="{BDDD6FF3-6938-4F98-8A8C-650C4E29E78F}"/>
    <cellStyle name="40% - Énfasis1 2 4 2 2 2 2 2 4" xfId="19398" xr:uid="{42A49A71-2E7F-4C4D-820F-C2A20E7D97B7}"/>
    <cellStyle name="40% - Énfasis1 2 4 2 2 2 2 2 4 2" xfId="50282" xr:uid="{733E620A-5404-4BC1-B556-F3D5AFE5CC4B}"/>
    <cellStyle name="40% - Énfasis1 2 4 2 2 2 2 2 5" xfId="34840" xr:uid="{9658B1BD-80B4-4640-8ED2-6DBBE8DADC92}"/>
    <cellStyle name="40% - Énfasis1 2 4 2 2 2 2 3" xfId="5886" xr:uid="{273A2A0A-16C8-40EE-96DC-0069D3669813}"/>
    <cellStyle name="40% - Énfasis1 2 4 2 2 2 2 3 2" xfId="13607" xr:uid="{E66DA5D6-8B27-465A-AA47-B49E29CB7B27}"/>
    <cellStyle name="40% - Énfasis1 2 4 2 2 2 2 3 2 2" xfId="29049" xr:uid="{60BED078-0869-46AB-84B8-8856D46F262E}"/>
    <cellStyle name="40% - Énfasis1 2 4 2 2 2 2 3 2 2 2" xfId="59933" xr:uid="{EF0131C2-93B2-4F85-BE98-BECE228FCC35}"/>
    <cellStyle name="40% - Énfasis1 2 4 2 2 2 2 3 2 3" xfId="44491" xr:uid="{87564B69-8B70-45E7-80DE-C2E9A66C9B92}"/>
    <cellStyle name="40% - Énfasis1 2 4 2 2 2 2 3 3" xfId="21328" xr:uid="{E5627C55-1FCF-4837-AA22-729310D952F9}"/>
    <cellStyle name="40% - Énfasis1 2 4 2 2 2 2 3 3 2" xfId="52212" xr:uid="{8CE4CEDE-E671-4E13-8315-7DF796646C2A}"/>
    <cellStyle name="40% - Énfasis1 2 4 2 2 2 2 3 4" xfId="36770" xr:uid="{AAFBB7F1-1B52-4CFE-86FD-713DDB05F0C2}"/>
    <cellStyle name="40% - Énfasis1 2 4 2 2 2 2 4" xfId="9747" xr:uid="{28E613AD-3BD7-4DE2-8E62-4A0AC8857B43}"/>
    <cellStyle name="40% - Énfasis1 2 4 2 2 2 2 4 2" xfId="25189" xr:uid="{4CE68053-8992-435D-95EE-D47D63619210}"/>
    <cellStyle name="40% - Énfasis1 2 4 2 2 2 2 4 2 2" xfId="56073" xr:uid="{7F7D934F-381C-4DAC-B8AB-FEA53C2549C4}"/>
    <cellStyle name="40% - Énfasis1 2 4 2 2 2 2 4 3" xfId="40631" xr:uid="{54E86668-4C28-4BCB-B0BF-AA4ECEFC28C3}"/>
    <cellStyle name="40% - Énfasis1 2 4 2 2 2 2 5" xfId="17468" xr:uid="{6E0DC4BF-3790-4D37-A25F-A62EC33D5D93}"/>
    <cellStyle name="40% - Énfasis1 2 4 2 2 2 2 5 2" xfId="48352" xr:uid="{2E26A2A9-3F20-4F65-BBFD-0B6CEB1CD998}"/>
    <cellStyle name="40% - Énfasis1 2 4 2 2 2 2 6" xfId="32910" xr:uid="{56884D0B-1D41-406A-818C-23BFCC8AA2FC}"/>
    <cellStyle name="40% - Énfasis1 2 4 2 2 2 3" xfId="2991" xr:uid="{C67AA90C-025F-48EB-BB26-7B54B8465B06}"/>
    <cellStyle name="40% - Énfasis1 2 4 2 2 2 3 2" xfId="6851" xr:uid="{42F87F1D-BC92-4CA1-B5AE-FD2E8E966CF4}"/>
    <cellStyle name="40% - Énfasis1 2 4 2 2 2 3 2 2" xfId="14572" xr:uid="{657CA3A8-3320-4B10-92AC-33DEBE1F2442}"/>
    <cellStyle name="40% - Énfasis1 2 4 2 2 2 3 2 2 2" xfId="30014" xr:uid="{265CA34D-E80B-4331-8E0B-82191DF1C0FC}"/>
    <cellStyle name="40% - Énfasis1 2 4 2 2 2 3 2 2 2 2" xfId="60898" xr:uid="{2AAA5755-16DD-4DD5-B26E-85420EF2DF97}"/>
    <cellStyle name="40% - Énfasis1 2 4 2 2 2 3 2 2 3" xfId="45456" xr:uid="{E0B50E83-0363-4906-904D-6221E57DC530}"/>
    <cellStyle name="40% - Énfasis1 2 4 2 2 2 3 2 3" xfId="22293" xr:uid="{373D84C0-07D1-4472-818B-8B0B2EA4D075}"/>
    <cellStyle name="40% - Énfasis1 2 4 2 2 2 3 2 3 2" xfId="53177" xr:uid="{797BC95A-5F7C-4D16-97EE-E365AD135923}"/>
    <cellStyle name="40% - Énfasis1 2 4 2 2 2 3 2 4" xfId="37735" xr:uid="{950FCEA1-0817-4795-A82C-8F03D405F938}"/>
    <cellStyle name="40% - Énfasis1 2 4 2 2 2 3 3" xfId="10712" xr:uid="{97FC9E01-BB83-411D-ACED-EB5D4DAE8B04}"/>
    <cellStyle name="40% - Énfasis1 2 4 2 2 2 3 3 2" xfId="26154" xr:uid="{9765AB0F-788E-400D-8717-00CB01FB8B86}"/>
    <cellStyle name="40% - Énfasis1 2 4 2 2 2 3 3 2 2" xfId="57038" xr:uid="{8C90F0EB-EC26-474A-818F-3984810E71B9}"/>
    <cellStyle name="40% - Énfasis1 2 4 2 2 2 3 3 3" xfId="41596" xr:uid="{A525F856-375A-46B0-A968-C54A1CF661DF}"/>
    <cellStyle name="40% - Énfasis1 2 4 2 2 2 3 4" xfId="18433" xr:uid="{C307089F-07DC-4762-B7BF-1125C6222CC9}"/>
    <cellStyle name="40% - Énfasis1 2 4 2 2 2 3 4 2" xfId="49317" xr:uid="{AEC6D4C4-E0AC-476E-BEEB-E4C853BA9C53}"/>
    <cellStyle name="40% - Énfasis1 2 4 2 2 2 3 5" xfId="33875" xr:uid="{DC4A6540-2792-4AB0-9D67-19A7233A6C09}"/>
    <cellStyle name="40% - Énfasis1 2 4 2 2 2 4" xfId="4921" xr:uid="{F4465EA6-F651-46EC-8200-B8A06E101191}"/>
    <cellStyle name="40% - Énfasis1 2 4 2 2 2 4 2" xfId="12642" xr:uid="{B585526E-DB53-4602-9BD4-A53D08A78E98}"/>
    <cellStyle name="40% - Énfasis1 2 4 2 2 2 4 2 2" xfId="28084" xr:uid="{33954E04-D721-40D7-8AA9-146B27DA7249}"/>
    <cellStyle name="40% - Énfasis1 2 4 2 2 2 4 2 2 2" xfId="58968" xr:uid="{D0ECECD3-347A-434C-BE81-F42FB5151F93}"/>
    <cellStyle name="40% - Énfasis1 2 4 2 2 2 4 2 3" xfId="43526" xr:uid="{D4DB76F7-AE92-402C-A7F3-E789AC830FD6}"/>
    <cellStyle name="40% - Énfasis1 2 4 2 2 2 4 3" xfId="20363" xr:uid="{A76C0EF0-C033-4CB6-9D9C-96FB5C185E23}"/>
    <cellStyle name="40% - Énfasis1 2 4 2 2 2 4 3 2" xfId="51247" xr:uid="{A292E32E-0F8E-4264-A702-23FE9FEAC89D}"/>
    <cellStyle name="40% - Énfasis1 2 4 2 2 2 4 4" xfId="35805" xr:uid="{4640165F-4CEC-467B-8E8C-0EC410FB91D4}"/>
    <cellStyle name="40% - Énfasis1 2 4 2 2 2 5" xfId="8782" xr:uid="{0D76A7E8-80AC-43F4-A5E0-84EF232083B5}"/>
    <cellStyle name="40% - Énfasis1 2 4 2 2 2 5 2" xfId="24224" xr:uid="{FDEB25F3-3402-400E-99E7-0F14132C582E}"/>
    <cellStyle name="40% - Énfasis1 2 4 2 2 2 5 2 2" xfId="55108" xr:uid="{B055F798-3983-4FBB-AA86-229DD7226DC0}"/>
    <cellStyle name="40% - Énfasis1 2 4 2 2 2 5 3" xfId="39666" xr:uid="{6CAE0C55-845A-4162-8402-695B07C0D274}"/>
    <cellStyle name="40% - Énfasis1 2 4 2 2 2 6" xfId="16503" xr:uid="{0233C93A-E280-486B-8BB4-79ED36A461AB}"/>
    <cellStyle name="40% - Énfasis1 2 4 2 2 2 6 2" xfId="47387" xr:uid="{A7FEB3C5-7452-416D-B837-AFDE84BA6D18}"/>
    <cellStyle name="40% - Énfasis1 2 4 2 2 2 7" xfId="31945" xr:uid="{1CEC5B1B-8A7F-4799-BBB9-BA8D7583523C}"/>
    <cellStyle name="40% - Énfasis1 2 4 2 2 3" xfId="1543" xr:uid="{75870F47-128D-4E3C-A0D5-B494B9D46087}"/>
    <cellStyle name="40% - Énfasis1 2 4 2 2 3 2" xfId="3473" xr:uid="{4003A2B4-BBC8-45DF-B0FA-4681BE136796}"/>
    <cellStyle name="40% - Énfasis1 2 4 2 2 3 2 2" xfId="7333" xr:uid="{A416C7BD-94C7-4AF2-A631-C41B6DD53FDE}"/>
    <cellStyle name="40% - Énfasis1 2 4 2 2 3 2 2 2" xfId="15054" xr:uid="{537C9339-AAD8-490F-AAF2-E52973D871B8}"/>
    <cellStyle name="40% - Énfasis1 2 4 2 2 3 2 2 2 2" xfId="30496" xr:uid="{A3017EA8-0B0F-45AA-8CC7-DC5FACA95DCA}"/>
    <cellStyle name="40% - Énfasis1 2 4 2 2 3 2 2 2 2 2" xfId="61380" xr:uid="{84CD1EA4-B4CA-4C1A-82F9-15B347CB60F3}"/>
    <cellStyle name="40% - Énfasis1 2 4 2 2 3 2 2 2 3" xfId="45938" xr:uid="{4CD163DB-628A-415A-855A-6E881F8835F1}"/>
    <cellStyle name="40% - Énfasis1 2 4 2 2 3 2 2 3" xfId="22775" xr:uid="{E705DAB0-0F5C-4D23-94B4-C92336215C6B}"/>
    <cellStyle name="40% - Énfasis1 2 4 2 2 3 2 2 3 2" xfId="53659" xr:uid="{80FC40AD-B712-4B6D-8CA7-921104C99E38}"/>
    <cellStyle name="40% - Énfasis1 2 4 2 2 3 2 2 4" xfId="38217" xr:uid="{4FBBB295-D2B7-4250-B032-65A2661D02BA}"/>
    <cellStyle name="40% - Énfasis1 2 4 2 2 3 2 3" xfId="11194" xr:uid="{DD8218B4-DBA9-4875-A975-CDE87416FD0C}"/>
    <cellStyle name="40% - Énfasis1 2 4 2 2 3 2 3 2" xfId="26636" xr:uid="{5252C4CC-2632-4779-A7E7-3FC8CF828645}"/>
    <cellStyle name="40% - Énfasis1 2 4 2 2 3 2 3 2 2" xfId="57520" xr:uid="{C586026A-D960-4767-B3DF-06786BB6ED5F}"/>
    <cellStyle name="40% - Énfasis1 2 4 2 2 3 2 3 3" xfId="42078" xr:uid="{B7F50CE2-443A-4103-A769-FA9055B4F37B}"/>
    <cellStyle name="40% - Énfasis1 2 4 2 2 3 2 4" xfId="18915" xr:uid="{07DE84E5-998D-4E6C-87AC-3ED03FAA36BD}"/>
    <cellStyle name="40% - Énfasis1 2 4 2 2 3 2 4 2" xfId="49799" xr:uid="{52A2B2C7-6D0D-4741-9916-10BCB5AEAE4D}"/>
    <cellStyle name="40% - Énfasis1 2 4 2 2 3 2 5" xfId="34357" xr:uid="{0BF571B8-A0F8-4AC1-B815-7496DD41CCB4}"/>
    <cellStyle name="40% - Énfasis1 2 4 2 2 3 3" xfId="5403" xr:uid="{2A81FF15-3C86-4C44-8354-1E37DCB6AD66}"/>
    <cellStyle name="40% - Énfasis1 2 4 2 2 3 3 2" xfId="13124" xr:uid="{B5BE5B07-D62D-45D6-9911-B4441524B3F7}"/>
    <cellStyle name="40% - Énfasis1 2 4 2 2 3 3 2 2" xfId="28566" xr:uid="{DE398867-289E-4145-A054-95609FFC3ED4}"/>
    <cellStyle name="40% - Énfasis1 2 4 2 2 3 3 2 2 2" xfId="59450" xr:uid="{32C8397B-FC89-4EF3-AFE3-3AF0CA941999}"/>
    <cellStyle name="40% - Énfasis1 2 4 2 2 3 3 2 3" xfId="44008" xr:uid="{46B419A0-9A98-450D-A320-10775D17A91F}"/>
    <cellStyle name="40% - Énfasis1 2 4 2 2 3 3 3" xfId="20845" xr:uid="{7C17DCA2-70E2-4D44-9F9B-C450207201F4}"/>
    <cellStyle name="40% - Énfasis1 2 4 2 2 3 3 3 2" xfId="51729" xr:uid="{093B9E50-AA71-47FE-8759-C66469596D8F}"/>
    <cellStyle name="40% - Énfasis1 2 4 2 2 3 3 4" xfId="36287" xr:uid="{5F77D73D-9EDC-41D2-8FA1-03530F493024}"/>
    <cellStyle name="40% - Énfasis1 2 4 2 2 3 4" xfId="9264" xr:uid="{A7CDD189-04EC-4954-91EB-AE57A1C4D7BF}"/>
    <cellStyle name="40% - Énfasis1 2 4 2 2 3 4 2" xfId="24706" xr:uid="{4EAB21FF-805C-4E75-B86F-3C5EAC97C6FA}"/>
    <cellStyle name="40% - Énfasis1 2 4 2 2 3 4 2 2" xfId="55590" xr:uid="{5369F3A6-A926-4F66-A0D5-3E28A8141CD6}"/>
    <cellStyle name="40% - Énfasis1 2 4 2 2 3 4 3" xfId="40148" xr:uid="{B07E9432-AEDE-4B74-8503-164127BC62C1}"/>
    <cellStyle name="40% - Énfasis1 2 4 2 2 3 5" xfId="16985" xr:uid="{DCA11F4F-6856-46F3-AE10-041298FF8B94}"/>
    <cellStyle name="40% - Énfasis1 2 4 2 2 3 5 2" xfId="47869" xr:uid="{081D6C04-3874-4A45-85E6-C2137F4BA862}"/>
    <cellStyle name="40% - Énfasis1 2 4 2 2 3 6" xfId="32427" xr:uid="{C06EAED7-5E0B-43C8-A962-E26F1F6D3460}"/>
    <cellStyle name="40% - Énfasis1 2 4 2 2 4" xfId="2508" xr:uid="{1730EE25-C959-4AA8-87D9-8285804DABCA}"/>
    <cellStyle name="40% - Énfasis1 2 4 2 2 4 2" xfId="6368" xr:uid="{2C6E5D0D-F276-4008-A5C5-D1FCAB23FD91}"/>
    <cellStyle name="40% - Énfasis1 2 4 2 2 4 2 2" xfId="14089" xr:uid="{4A062A34-D1E5-4EA5-AC8C-6C7F330ABC4C}"/>
    <cellStyle name="40% - Énfasis1 2 4 2 2 4 2 2 2" xfId="29531" xr:uid="{DBC7A091-AD06-4CE3-8136-E54C304343DC}"/>
    <cellStyle name="40% - Énfasis1 2 4 2 2 4 2 2 2 2" xfId="60415" xr:uid="{88C6E2B5-F920-4655-BCC2-2F7C539B386D}"/>
    <cellStyle name="40% - Énfasis1 2 4 2 2 4 2 2 3" xfId="44973" xr:uid="{21040CD9-2FEF-47A4-99D2-2A872EB5104A}"/>
    <cellStyle name="40% - Énfasis1 2 4 2 2 4 2 3" xfId="21810" xr:uid="{FCEA5515-268B-406A-8A90-18DBF37B2FA0}"/>
    <cellStyle name="40% - Énfasis1 2 4 2 2 4 2 3 2" xfId="52694" xr:uid="{6A91DE3C-7840-4645-8149-D3D96BED8FC5}"/>
    <cellStyle name="40% - Énfasis1 2 4 2 2 4 2 4" xfId="37252" xr:uid="{7383A946-B0D0-4247-B2AB-BF5F06A710D5}"/>
    <cellStyle name="40% - Énfasis1 2 4 2 2 4 3" xfId="10229" xr:uid="{A595FA08-E193-4426-BDD4-F0FCC26E7D1D}"/>
    <cellStyle name="40% - Énfasis1 2 4 2 2 4 3 2" xfId="25671" xr:uid="{F124B616-159D-4A13-AEF7-54DC86C81CD1}"/>
    <cellStyle name="40% - Énfasis1 2 4 2 2 4 3 2 2" xfId="56555" xr:uid="{26821C81-CB63-4041-936B-93343D462CB8}"/>
    <cellStyle name="40% - Énfasis1 2 4 2 2 4 3 3" xfId="41113" xr:uid="{1666A562-1ED8-4F17-996C-6C222D821EF7}"/>
    <cellStyle name="40% - Énfasis1 2 4 2 2 4 4" xfId="17950" xr:uid="{291E13E0-528E-43AB-8CF2-79ADABE956DF}"/>
    <cellStyle name="40% - Énfasis1 2 4 2 2 4 4 2" xfId="48834" xr:uid="{FD2674F7-8624-4D4D-A2EC-4597B8704BCA}"/>
    <cellStyle name="40% - Énfasis1 2 4 2 2 4 5" xfId="33392" xr:uid="{43C4DFC5-D7BD-45BC-820A-E49F6EE28BB7}"/>
    <cellStyle name="40% - Énfasis1 2 4 2 2 5" xfId="4438" xr:uid="{628D0B49-D297-4D9F-80EE-BAC801CA3D5F}"/>
    <cellStyle name="40% - Énfasis1 2 4 2 2 5 2" xfId="12159" xr:uid="{E66EA075-3524-4478-B02F-FA8FEB9BB25F}"/>
    <cellStyle name="40% - Énfasis1 2 4 2 2 5 2 2" xfId="27601" xr:uid="{C6E90641-F5F8-4E92-907F-72ED1D93D86A}"/>
    <cellStyle name="40% - Énfasis1 2 4 2 2 5 2 2 2" xfId="58485" xr:uid="{14BD1EEE-5639-4765-9EE4-AC79B0C0DCC2}"/>
    <cellStyle name="40% - Énfasis1 2 4 2 2 5 2 3" xfId="43043" xr:uid="{AC325438-988D-40E4-9A5E-8A7D8F474431}"/>
    <cellStyle name="40% - Énfasis1 2 4 2 2 5 3" xfId="19880" xr:uid="{5A26114E-6BC2-4C3A-80A1-7EEC52A1EE1E}"/>
    <cellStyle name="40% - Énfasis1 2 4 2 2 5 3 2" xfId="50764" xr:uid="{465D37D6-8FF3-4DA2-B088-029DE7A41E3E}"/>
    <cellStyle name="40% - Énfasis1 2 4 2 2 5 4" xfId="35322" xr:uid="{D9235FDA-4421-45E7-8CB0-94A4948CD933}"/>
    <cellStyle name="40% - Énfasis1 2 4 2 2 6" xfId="8299" xr:uid="{31269BC5-7B5E-45A0-BA0B-87896AA7CCE3}"/>
    <cellStyle name="40% - Énfasis1 2 4 2 2 6 2" xfId="23741" xr:uid="{FA103B28-B88C-45C8-901C-3BA3EAA95228}"/>
    <cellStyle name="40% - Énfasis1 2 4 2 2 6 2 2" xfId="54625" xr:uid="{65E04655-05EB-4193-B06B-EF850A9E4B9A}"/>
    <cellStyle name="40% - Énfasis1 2 4 2 2 6 3" xfId="39183" xr:uid="{A15B9C2D-4313-4BFC-869B-43BC573FB2B0}"/>
    <cellStyle name="40% - Énfasis1 2 4 2 2 7" xfId="16020" xr:uid="{4400D29E-1792-416D-86BD-3CDBE5422E2B}"/>
    <cellStyle name="40% - Énfasis1 2 4 2 2 7 2" xfId="46904" xr:uid="{BDFBE93B-2112-4E42-B29D-7FFE112BD646}"/>
    <cellStyle name="40% - Énfasis1 2 4 2 2 8" xfId="31462" xr:uid="{99121B5D-8241-42C0-BFF5-295422F4225D}"/>
    <cellStyle name="40% - Énfasis1 2 4 2 3" xfId="820" xr:uid="{EA649750-4B57-4900-B8BB-0279A1D05D5A}"/>
    <cellStyle name="40% - Énfasis1 2 4 2 3 2" xfId="1785" xr:uid="{F58574C9-9B0E-464E-B50F-4839210DA06F}"/>
    <cellStyle name="40% - Énfasis1 2 4 2 3 2 2" xfId="3715" xr:uid="{2625B3D5-95E4-496C-A6F3-9591C99A6147}"/>
    <cellStyle name="40% - Énfasis1 2 4 2 3 2 2 2" xfId="7575" xr:uid="{6ECC86C4-FF89-4C85-9F55-F88711154412}"/>
    <cellStyle name="40% - Énfasis1 2 4 2 3 2 2 2 2" xfId="15296" xr:uid="{29022C1B-DE89-4465-9F82-515FCCFEBA4D}"/>
    <cellStyle name="40% - Énfasis1 2 4 2 3 2 2 2 2 2" xfId="30738" xr:uid="{662A47C7-7B28-420E-9147-AEA86FD76F5E}"/>
    <cellStyle name="40% - Énfasis1 2 4 2 3 2 2 2 2 2 2" xfId="61622" xr:uid="{7506295B-00E3-40DB-B150-4E76283D3A52}"/>
    <cellStyle name="40% - Énfasis1 2 4 2 3 2 2 2 2 3" xfId="46180" xr:uid="{E798247D-1CB4-48C9-8027-81B6A8E6E2F5}"/>
    <cellStyle name="40% - Énfasis1 2 4 2 3 2 2 2 3" xfId="23017" xr:uid="{43F42E09-6F8B-4B74-A922-7132724B8413}"/>
    <cellStyle name="40% - Énfasis1 2 4 2 3 2 2 2 3 2" xfId="53901" xr:uid="{88EEFE09-FE9D-499D-8161-75C572BAD3C4}"/>
    <cellStyle name="40% - Énfasis1 2 4 2 3 2 2 2 4" xfId="38459" xr:uid="{B9956FC7-4819-44EE-8A11-5589F4CC4246}"/>
    <cellStyle name="40% - Énfasis1 2 4 2 3 2 2 3" xfId="11436" xr:uid="{F68B1E88-9129-4535-B33A-FA7F330F5CDD}"/>
    <cellStyle name="40% - Énfasis1 2 4 2 3 2 2 3 2" xfId="26878" xr:uid="{A3F4A59A-2964-433D-AB7B-D95149D5E883}"/>
    <cellStyle name="40% - Énfasis1 2 4 2 3 2 2 3 2 2" xfId="57762" xr:uid="{2E923B6C-CA73-4DD8-A80D-74B07B67E86D}"/>
    <cellStyle name="40% - Énfasis1 2 4 2 3 2 2 3 3" xfId="42320" xr:uid="{8C261C5B-2748-4E08-BDE1-58DEB79FA7F8}"/>
    <cellStyle name="40% - Énfasis1 2 4 2 3 2 2 4" xfId="19157" xr:uid="{15C6441C-7282-4185-9805-6E3C4A6B43F5}"/>
    <cellStyle name="40% - Énfasis1 2 4 2 3 2 2 4 2" xfId="50041" xr:uid="{7CE26DE0-7CB0-47B7-88B8-709B38A0DEAC}"/>
    <cellStyle name="40% - Énfasis1 2 4 2 3 2 2 5" xfId="34599" xr:uid="{F3390D5A-4894-4802-9BAA-8363CF259645}"/>
    <cellStyle name="40% - Énfasis1 2 4 2 3 2 3" xfId="5645" xr:uid="{282A0A17-2D3A-4E9B-8D9F-D908CD362CE3}"/>
    <cellStyle name="40% - Énfasis1 2 4 2 3 2 3 2" xfId="13366" xr:uid="{B7181BE7-AD3A-44FD-95FB-D4EFFB4BA50F}"/>
    <cellStyle name="40% - Énfasis1 2 4 2 3 2 3 2 2" xfId="28808" xr:uid="{27566F2B-B2D7-4DBF-B970-216ECCBD468C}"/>
    <cellStyle name="40% - Énfasis1 2 4 2 3 2 3 2 2 2" xfId="59692" xr:uid="{4DF313C3-3A4B-45AA-ADBB-24057AE0107D}"/>
    <cellStyle name="40% - Énfasis1 2 4 2 3 2 3 2 3" xfId="44250" xr:uid="{F678662B-B8E8-417F-9812-B6E0510DEBA7}"/>
    <cellStyle name="40% - Énfasis1 2 4 2 3 2 3 3" xfId="21087" xr:uid="{48EE004B-9C3E-465A-A44C-00B817F784FD}"/>
    <cellStyle name="40% - Énfasis1 2 4 2 3 2 3 3 2" xfId="51971" xr:uid="{B226611F-1844-474C-BE96-8CDD14D9EE54}"/>
    <cellStyle name="40% - Énfasis1 2 4 2 3 2 3 4" xfId="36529" xr:uid="{BF5200AA-C6C3-4021-982C-CF326487E079}"/>
    <cellStyle name="40% - Énfasis1 2 4 2 3 2 4" xfId="9506" xr:uid="{518710D9-CBF9-401E-9C87-2869A7E8D9B6}"/>
    <cellStyle name="40% - Énfasis1 2 4 2 3 2 4 2" xfId="24948" xr:uid="{96A4DB35-CBE5-4FC9-B38A-D8F1F6494DD8}"/>
    <cellStyle name="40% - Énfasis1 2 4 2 3 2 4 2 2" xfId="55832" xr:uid="{10BECE61-B646-46D1-85F7-CCB6FE1FFFCE}"/>
    <cellStyle name="40% - Énfasis1 2 4 2 3 2 4 3" xfId="40390" xr:uid="{425941EA-7E0B-4370-9162-D7307EB2B978}"/>
    <cellStyle name="40% - Énfasis1 2 4 2 3 2 5" xfId="17227" xr:uid="{C7E98E9D-5847-4A8F-9E80-FD19F7C1636C}"/>
    <cellStyle name="40% - Énfasis1 2 4 2 3 2 5 2" xfId="48111" xr:uid="{608AE0B0-DEC5-4110-B208-C7DAF2438040}"/>
    <cellStyle name="40% - Énfasis1 2 4 2 3 2 6" xfId="32669" xr:uid="{4DCBAB03-EE53-4E35-AC78-6F5E982EC61E}"/>
    <cellStyle name="40% - Énfasis1 2 4 2 3 3" xfId="2750" xr:uid="{A8D8E4C4-0C74-4ABD-8E22-BCBFB6CFEF42}"/>
    <cellStyle name="40% - Énfasis1 2 4 2 3 3 2" xfId="6610" xr:uid="{2FACF53D-A40A-4FE4-A3D8-633068D76E7E}"/>
    <cellStyle name="40% - Énfasis1 2 4 2 3 3 2 2" xfId="14331" xr:uid="{BE1D501A-0238-46D5-88C5-86B2552EFA74}"/>
    <cellStyle name="40% - Énfasis1 2 4 2 3 3 2 2 2" xfId="29773" xr:uid="{1051F139-91C1-42F2-AADF-5AACA3455A94}"/>
    <cellStyle name="40% - Énfasis1 2 4 2 3 3 2 2 2 2" xfId="60657" xr:uid="{4EF634CC-3469-4176-BD4A-9447E8210AE8}"/>
    <cellStyle name="40% - Énfasis1 2 4 2 3 3 2 2 3" xfId="45215" xr:uid="{BFCB5776-5425-4276-A274-565F88B74C4E}"/>
    <cellStyle name="40% - Énfasis1 2 4 2 3 3 2 3" xfId="22052" xr:uid="{91C35683-C6AC-4B24-8299-87FDC5E5CC97}"/>
    <cellStyle name="40% - Énfasis1 2 4 2 3 3 2 3 2" xfId="52936" xr:uid="{75840DC1-35A2-434F-A88F-F95B5214E823}"/>
    <cellStyle name="40% - Énfasis1 2 4 2 3 3 2 4" xfId="37494" xr:uid="{2A68190C-DD12-4887-845F-DAAF842A5E7B}"/>
    <cellStyle name="40% - Énfasis1 2 4 2 3 3 3" xfId="10471" xr:uid="{C73DD9CE-2BD0-4F64-B4A3-520062C3B709}"/>
    <cellStyle name="40% - Énfasis1 2 4 2 3 3 3 2" xfId="25913" xr:uid="{B14C0275-5C43-4A35-A0B6-5F7890306AD2}"/>
    <cellStyle name="40% - Énfasis1 2 4 2 3 3 3 2 2" xfId="56797" xr:uid="{20F5BD4A-FF64-4BEE-AFE2-112C39BDC33F}"/>
    <cellStyle name="40% - Énfasis1 2 4 2 3 3 3 3" xfId="41355" xr:uid="{FEA4F88E-C4F7-4A2A-BD6F-92AC1E6CB0CC}"/>
    <cellStyle name="40% - Énfasis1 2 4 2 3 3 4" xfId="18192" xr:uid="{41083BF5-47EF-4075-B2B5-D35D7791DC28}"/>
    <cellStyle name="40% - Énfasis1 2 4 2 3 3 4 2" xfId="49076" xr:uid="{E4E61C62-5DDD-48D7-A470-23CE0416EA58}"/>
    <cellStyle name="40% - Énfasis1 2 4 2 3 3 5" xfId="33634" xr:uid="{420648F0-DC2F-44C6-85DB-01C1F3F371DD}"/>
    <cellStyle name="40% - Énfasis1 2 4 2 3 4" xfId="4680" xr:uid="{3C0BF704-8295-4B0D-BF87-7A39DC61E910}"/>
    <cellStyle name="40% - Énfasis1 2 4 2 3 4 2" xfId="12401" xr:uid="{0FE25551-D35E-488A-A5DD-CB1D8962FF2F}"/>
    <cellStyle name="40% - Énfasis1 2 4 2 3 4 2 2" xfId="27843" xr:uid="{B69A38D6-3310-4BC7-9035-42F5CC687B55}"/>
    <cellStyle name="40% - Énfasis1 2 4 2 3 4 2 2 2" xfId="58727" xr:uid="{E529821F-0A11-4AC4-A25F-E165B1F29637}"/>
    <cellStyle name="40% - Énfasis1 2 4 2 3 4 2 3" xfId="43285" xr:uid="{A72301FB-00FF-4F1C-9521-223C7C1A9DAC}"/>
    <cellStyle name="40% - Énfasis1 2 4 2 3 4 3" xfId="20122" xr:uid="{8814D025-FEDC-401D-9919-8443DB2EEDD7}"/>
    <cellStyle name="40% - Énfasis1 2 4 2 3 4 3 2" xfId="51006" xr:uid="{EF803684-935B-4612-BBD7-F3CB6E3CD290}"/>
    <cellStyle name="40% - Énfasis1 2 4 2 3 4 4" xfId="35564" xr:uid="{F8F6BA48-28D9-421B-93EF-C14188E88864}"/>
    <cellStyle name="40% - Énfasis1 2 4 2 3 5" xfId="8541" xr:uid="{D4D320BF-DEEC-4041-ADE0-C15F911FD5B4}"/>
    <cellStyle name="40% - Énfasis1 2 4 2 3 5 2" xfId="23983" xr:uid="{DF534492-5118-42CE-92D2-FC06913A9FFB}"/>
    <cellStyle name="40% - Énfasis1 2 4 2 3 5 2 2" xfId="54867" xr:uid="{D59539C0-D6C8-4EE1-A359-1D00B2ACD417}"/>
    <cellStyle name="40% - Énfasis1 2 4 2 3 5 3" xfId="39425" xr:uid="{30E0E148-C047-4F98-860D-9636181426EB}"/>
    <cellStyle name="40% - Énfasis1 2 4 2 3 6" xfId="16262" xr:uid="{DE26FB32-221C-4BE7-8281-99F04EC3A9B9}"/>
    <cellStyle name="40% - Énfasis1 2 4 2 3 6 2" xfId="47146" xr:uid="{11479B55-98E8-45D9-B840-22D7A20A7B2B}"/>
    <cellStyle name="40% - Énfasis1 2 4 2 3 7" xfId="31704" xr:uid="{671ACC74-B588-448A-A7C2-FCEE47FBEF45}"/>
    <cellStyle name="40% - Énfasis1 2 4 2 4" xfId="1302" xr:uid="{AF0189F1-9459-411E-9B0B-52B3888A2816}"/>
    <cellStyle name="40% - Énfasis1 2 4 2 4 2" xfId="3232" xr:uid="{1FD37EB1-4BD1-4E0E-9A81-FA1E691754F0}"/>
    <cellStyle name="40% - Énfasis1 2 4 2 4 2 2" xfId="7092" xr:uid="{78235F49-E321-4706-9A25-DB1D6EBE171E}"/>
    <cellStyle name="40% - Énfasis1 2 4 2 4 2 2 2" xfId="14813" xr:uid="{A2468365-80B9-41A0-AF29-879FB30BB55E}"/>
    <cellStyle name="40% - Énfasis1 2 4 2 4 2 2 2 2" xfId="30255" xr:uid="{F6A89A32-23F0-4107-8637-1F43FA21FF42}"/>
    <cellStyle name="40% - Énfasis1 2 4 2 4 2 2 2 2 2" xfId="61139" xr:uid="{6FDFBB65-FF8A-4BF6-AF89-188B3FD611BE}"/>
    <cellStyle name="40% - Énfasis1 2 4 2 4 2 2 2 3" xfId="45697" xr:uid="{F7141F55-03B7-42C3-B0EC-F305DD250222}"/>
    <cellStyle name="40% - Énfasis1 2 4 2 4 2 2 3" xfId="22534" xr:uid="{1F1B31FC-2055-46A1-816B-AC1241B243FE}"/>
    <cellStyle name="40% - Énfasis1 2 4 2 4 2 2 3 2" xfId="53418" xr:uid="{F6251EF2-E7A8-4A60-BC25-15839AB0B380}"/>
    <cellStyle name="40% - Énfasis1 2 4 2 4 2 2 4" xfId="37976" xr:uid="{13A6E42A-9A27-42AA-8F0E-7A48553015F6}"/>
    <cellStyle name="40% - Énfasis1 2 4 2 4 2 3" xfId="10953" xr:uid="{0FD3061F-D391-4AF5-83F5-0FF597906A1F}"/>
    <cellStyle name="40% - Énfasis1 2 4 2 4 2 3 2" xfId="26395" xr:uid="{79E46233-0D76-45F2-BCD4-85CEEDA3324C}"/>
    <cellStyle name="40% - Énfasis1 2 4 2 4 2 3 2 2" xfId="57279" xr:uid="{685E5138-9D07-487F-93F6-3E33817E2934}"/>
    <cellStyle name="40% - Énfasis1 2 4 2 4 2 3 3" xfId="41837" xr:uid="{8551AF7F-1A5B-4FA2-9C1C-DACB85B8A6CF}"/>
    <cellStyle name="40% - Énfasis1 2 4 2 4 2 4" xfId="18674" xr:uid="{358780EC-927A-46E1-9B6C-A261207CF063}"/>
    <cellStyle name="40% - Énfasis1 2 4 2 4 2 4 2" xfId="49558" xr:uid="{82F4A6CD-4F47-4956-B1F8-AA80809AECB1}"/>
    <cellStyle name="40% - Énfasis1 2 4 2 4 2 5" xfId="34116" xr:uid="{585E44A2-43F9-4FCD-9309-7AA5B0352AFE}"/>
    <cellStyle name="40% - Énfasis1 2 4 2 4 3" xfId="5162" xr:uid="{CDD93784-CE57-444E-8BF1-80E17B857477}"/>
    <cellStyle name="40% - Énfasis1 2 4 2 4 3 2" xfId="12883" xr:uid="{EED12F64-4B30-4599-8724-6939810E00EA}"/>
    <cellStyle name="40% - Énfasis1 2 4 2 4 3 2 2" xfId="28325" xr:uid="{321895FA-3F41-49B1-B709-7EA266D11673}"/>
    <cellStyle name="40% - Énfasis1 2 4 2 4 3 2 2 2" xfId="59209" xr:uid="{D8F5A48F-EA36-4252-AFC3-F25AB464F77B}"/>
    <cellStyle name="40% - Énfasis1 2 4 2 4 3 2 3" xfId="43767" xr:uid="{6EE79569-EA67-4253-AE8A-8274F45B90E0}"/>
    <cellStyle name="40% - Énfasis1 2 4 2 4 3 3" xfId="20604" xr:uid="{A37A58A5-78DD-40D1-8E95-98780DE75629}"/>
    <cellStyle name="40% - Énfasis1 2 4 2 4 3 3 2" xfId="51488" xr:uid="{4A035A3C-BD64-4A3A-BD5F-1C1DF47B7826}"/>
    <cellStyle name="40% - Énfasis1 2 4 2 4 3 4" xfId="36046" xr:uid="{C7CEA747-E6C3-4C8C-8C79-635904B67101}"/>
    <cellStyle name="40% - Énfasis1 2 4 2 4 4" xfId="9023" xr:uid="{404C095A-7F40-4DDD-A0C0-EC325F9DA2D5}"/>
    <cellStyle name="40% - Énfasis1 2 4 2 4 4 2" xfId="24465" xr:uid="{AD77B808-096B-45E6-AC79-7A4500E356A4}"/>
    <cellStyle name="40% - Énfasis1 2 4 2 4 4 2 2" xfId="55349" xr:uid="{FB7C11D9-D563-4300-80F6-AFEF10EA6793}"/>
    <cellStyle name="40% - Énfasis1 2 4 2 4 4 3" xfId="39907" xr:uid="{E314C8CF-0781-42B3-A328-110EEFA390F9}"/>
    <cellStyle name="40% - Énfasis1 2 4 2 4 5" xfId="16744" xr:uid="{0DF1D7F1-DD2A-4729-A1D9-513FBEA6FCE2}"/>
    <cellStyle name="40% - Énfasis1 2 4 2 4 5 2" xfId="47628" xr:uid="{BAC45C03-59B1-4DD3-85C4-151492F3E7FB}"/>
    <cellStyle name="40% - Énfasis1 2 4 2 4 6" xfId="32186" xr:uid="{C5954AE8-1097-4A86-AC44-F4B1E2161A99}"/>
    <cellStyle name="40% - Énfasis1 2 4 2 5" xfId="2267" xr:uid="{5D229814-BCEB-410F-8209-0DAAF9C2C649}"/>
    <cellStyle name="40% - Énfasis1 2 4 2 5 2" xfId="6127" xr:uid="{A813D15E-CC8B-4977-9B74-97D7D74BC930}"/>
    <cellStyle name="40% - Énfasis1 2 4 2 5 2 2" xfId="13848" xr:uid="{9B4C924E-BD03-4989-8425-A6538E4D57CC}"/>
    <cellStyle name="40% - Énfasis1 2 4 2 5 2 2 2" xfId="29290" xr:uid="{0C8FA951-28A7-4853-A668-4EEEA5B7B725}"/>
    <cellStyle name="40% - Énfasis1 2 4 2 5 2 2 2 2" xfId="60174" xr:uid="{79EEC01B-66F0-4042-83F5-138BFB96BDFF}"/>
    <cellStyle name="40% - Énfasis1 2 4 2 5 2 2 3" xfId="44732" xr:uid="{F9CFDA26-00ED-43A8-8432-54A9289F80BF}"/>
    <cellStyle name="40% - Énfasis1 2 4 2 5 2 3" xfId="21569" xr:uid="{028B97AB-9D1B-433B-96DC-53E68558E23A}"/>
    <cellStyle name="40% - Énfasis1 2 4 2 5 2 3 2" xfId="52453" xr:uid="{E1BE99F3-4DAF-45B3-85AF-7C66E57021C6}"/>
    <cellStyle name="40% - Énfasis1 2 4 2 5 2 4" xfId="37011" xr:uid="{94BBB0B0-D728-415C-831B-66768D067952}"/>
    <cellStyle name="40% - Énfasis1 2 4 2 5 3" xfId="9988" xr:uid="{D3F532EA-F74C-4673-9E1D-F143CB444911}"/>
    <cellStyle name="40% - Énfasis1 2 4 2 5 3 2" xfId="25430" xr:uid="{6A7C83E4-124C-4F33-BF2E-14B20F256199}"/>
    <cellStyle name="40% - Énfasis1 2 4 2 5 3 2 2" xfId="56314" xr:uid="{DDBD5DA6-3CC5-46BD-9554-633D69606FC7}"/>
    <cellStyle name="40% - Énfasis1 2 4 2 5 3 3" xfId="40872" xr:uid="{1134EF05-BEA4-418E-A6AF-E50A807352F6}"/>
    <cellStyle name="40% - Énfasis1 2 4 2 5 4" xfId="17709" xr:uid="{59709905-AD97-4DAB-A83A-D92BE8896A0A}"/>
    <cellStyle name="40% - Énfasis1 2 4 2 5 4 2" xfId="48593" xr:uid="{FBA903F9-96F9-4D5F-9D0E-7DA29972FE7C}"/>
    <cellStyle name="40% - Énfasis1 2 4 2 5 5" xfId="33151" xr:uid="{AD9B5A26-EFF6-4208-90C3-566BF6425541}"/>
    <cellStyle name="40% - Énfasis1 2 4 2 6" xfId="4197" xr:uid="{FDBCDB64-BD19-4711-9F0B-D28D08C98304}"/>
    <cellStyle name="40% - Énfasis1 2 4 2 6 2" xfId="11918" xr:uid="{994A403F-40E5-4547-8A03-7B09648916FB}"/>
    <cellStyle name="40% - Énfasis1 2 4 2 6 2 2" xfId="27360" xr:uid="{F6ED4C8E-6AC2-4C6C-947C-4F7EBED84811}"/>
    <cellStyle name="40% - Énfasis1 2 4 2 6 2 2 2" xfId="58244" xr:uid="{ECA1742A-041A-4ED2-B738-F93F95DFF3EA}"/>
    <cellStyle name="40% - Énfasis1 2 4 2 6 2 3" xfId="42802" xr:uid="{AAFAA76F-2DA2-4146-A4EF-7B53067F39EE}"/>
    <cellStyle name="40% - Énfasis1 2 4 2 6 3" xfId="19639" xr:uid="{C6E3765D-B18C-42AA-A520-666D773172B6}"/>
    <cellStyle name="40% - Énfasis1 2 4 2 6 3 2" xfId="50523" xr:uid="{362E0BB8-0156-4211-80BD-FF13B2FF8789}"/>
    <cellStyle name="40% - Énfasis1 2 4 2 6 4" xfId="35081" xr:uid="{B9CEAC2A-128D-4272-A654-BA6ECC58BA70}"/>
    <cellStyle name="40% - Énfasis1 2 4 2 7" xfId="8058" xr:uid="{B78CEBDF-9DE2-4ADC-88BE-B43296D7E977}"/>
    <cellStyle name="40% - Énfasis1 2 4 2 7 2" xfId="23500" xr:uid="{84C707E6-194F-4891-9F70-6082E12041DC}"/>
    <cellStyle name="40% - Énfasis1 2 4 2 7 2 2" xfId="54384" xr:uid="{BAFB38D9-B599-436A-9CD8-A41D10788C9D}"/>
    <cellStyle name="40% - Énfasis1 2 4 2 7 3" xfId="38942" xr:uid="{8F2FDFF4-3160-4818-9E5A-1E9513376A26}"/>
    <cellStyle name="40% - Énfasis1 2 4 2 8" xfId="15779" xr:uid="{1459EC48-8AB3-4791-ABDF-33A16CE4F962}"/>
    <cellStyle name="40% - Énfasis1 2 4 2 8 2" xfId="46663" xr:uid="{FECA675F-E4D2-4087-999F-53A4B74DBA34}"/>
    <cellStyle name="40% - Énfasis1 2 4 2 9" xfId="31221" xr:uid="{F92EF028-E591-4236-9A90-9427ACDB1953}"/>
    <cellStyle name="40% - Énfasis1 2 4 3" xfId="412" xr:uid="{832890FD-3F63-4C5F-8397-8169555510B0}"/>
    <cellStyle name="40% - Énfasis1 2 4 3 2" xfId="896" xr:uid="{92B62976-8775-4B0F-BD2F-675726156464}"/>
    <cellStyle name="40% - Énfasis1 2 4 3 2 2" xfId="1861" xr:uid="{17FDDB3E-6DD1-4BAF-B383-648C741046A6}"/>
    <cellStyle name="40% - Énfasis1 2 4 3 2 2 2" xfId="3791" xr:uid="{A0B8732B-3B84-437C-80D3-B5EE30EDE2A2}"/>
    <cellStyle name="40% - Énfasis1 2 4 3 2 2 2 2" xfId="7651" xr:uid="{40D8F95E-95A6-4BB3-A10F-62D3F2E6354D}"/>
    <cellStyle name="40% - Énfasis1 2 4 3 2 2 2 2 2" xfId="15372" xr:uid="{4AEA379D-4C1C-4A6D-87D0-EA02FD905120}"/>
    <cellStyle name="40% - Énfasis1 2 4 3 2 2 2 2 2 2" xfId="30814" xr:uid="{D5904A93-62D3-4BD7-B0FB-6362DE17968B}"/>
    <cellStyle name="40% - Énfasis1 2 4 3 2 2 2 2 2 2 2" xfId="61698" xr:uid="{86F593EA-1333-4AD0-826E-06F9DCC1F940}"/>
    <cellStyle name="40% - Énfasis1 2 4 3 2 2 2 2 2 3" xfId="46256" xr:uid="{EC3498A9-16B4-4D23-9EFE-41994EBFDB29}"/>
    <cellStyle name="40% - Énfasis1 2 4 3 2 2 2 2 3" xfId="23093" xr:uid="{6ABA4BEC-C97E-45AF-A4E4-DAE2BF59007E}"/>
    <cellStyle name="40% - Énfasis1 2 4 3 2 2 2 2 3 2" xfId="53977" xr:uid="{8D977ACF-A3ED-461B-BAFD-4E6DB87B35C2}"/>
    <cellStyle name="40% - Énfasis1 2 4 3 2 2 2 2 4" xfId="38535" xr:uid="{6F49ED54-512C-4233-BA56-AD58A78893A1}"/>
    <cellStyle name="40% - Énfasis1 2 4 3 2 2 2 3" xfId="11512" xr:uid="{6D66F0AE-9B3A-42B0-8D97-60857258BC48}"/>
    <cellStyle name="40% - Énfasis1 2 4 3 2 2 2 3 2" xfId="26954" xr:uid="{C5BA0693-2EC0-4B83-8D36-46408FBA19FD}"/>
    <cellStyle name="40% - Énfasis1 2 4 3 2 2 2 3 2 2" xfId="57838" xr:uid="{3D97E3CA-0417-4EF7-A64D-A20737153EE3}"/>
    <cellStyle name="40% - Énfasis1 2 4 3 2 2 2 3 3" xfId="42396" xr:uid="{96643645-C7B4-4CCB-B89C-1B7EFC49610B}"/>
    <cellStyle name="40% - Énfasis1 2 4 3 2 2 2 4" xfId="19233" xr:uid="{2F900920-6D97-424E-8656-FF279DD02B7F}"/>
    <cellStyle name="40% - Énfasis1 2 4 3 2 2 2 4 2" xfId="50117" xr:uid="{6AF39BD8-241F-4334-A7F3-03DE2A5DA031}"/>
    <cellStyle name="40% - Énfasis1 2 4 3 2 2 2 5" xfId="34675" xr:uid="{071B28F7-F573-4B2C-AF54-0BAC0986EE91}"/>
    <cellStyle name="40% - Énfasis1 2 4 3 2 2 3" xfId="5721" xr:uid="{089DBAEA-F224-4653-B001-B9D083839C31}"/>
    <cellStyle name="40% - Énfasis1 2 4 3 2 2 3 2" xfId="13442" xr:uid="{74EBA1BF-B0A0-46BC-BC32-401CFC71D3B2}"/>
    <cellStyle name="40% - Énfasis1 2 4 3 2 2 3 2 2" xfId="28884" xr:uid="{D0C85E7E-348F-49A1-BD6E-66CE78B7FAEB}"/>
    <cellStyle name="40% - Énfasis1 2 4 3 2 2 3 2 2 2" xfId="59768" xr:uid="{88D02CC7-E5D7-4047-9E4E-C5C4B4AA54FE}"/>
    <cellStyle name="40% - Énfasis1 2 4 3 2 2 3 2 3" xfId="44326" xr:uid="{FE7C8ED8-F7D8-4D9C-AFAB-296F95DDBEE2}"/>
    <cellStyle name="40% - Énfasis1 2 4 3 2 2 3 3" xfId="21163" xr:uid="{2149A109-D7CD-4281-882C-4FDB409AE285}"/>
    <cellStyle name="40% - Énfasis1 2 4 3 2 2 3 3 2" xfId="52047" xr:uid="{DEEB924A-A12A-4A8B-9888-B26D102B6DDC}"/>
    <cellStyle name="40% - Énfasis1 2 4 3 2 2 3 4" xfId="36605" xr:uid="{50697258-4F7D-4FC2-9526-93471187B0D2}"/>
    <cellStyle name="40% - Énfasis1 2 4 3 2 2 4" xfId="9582" xr:uid="{D6184BD7-AE16-4ADB-91C5-720BA5DFB665}"/>
    <cellStyle name="40% - Énfasis1 2 4 3 2 2 4 2" xfId="25024" xr:uid="{4B4BA8D3-9363-4244-9FF0-8497841607EC}"/>
    <cellStyle name="40% - Énfasis1 2 4 3 2 2 4 2 2" xfId="55908" xr:uid="{4FE25F6C-F049-4B61-AAE7-DBC8EF59D692}"/>
    <cellStyle name="40% - Énfasis1 2 4 3 2 2 4 3" xfId="40466" xr:uid="{4BC6AF2B-130F-48FD-920B-78D4AF36FB3F}"/>
    <cellStyle name="40% - Énfasis1 2 4 3 2 2 5" xfId="17303" xr:uid="{61666B1A-55E0-4CEC-88BB-0FE87D9E8182}"/>
    <cellStyle name="40% - Énfasis1 2 4 3 2 2 5 2" xfId="48187" xr:uid="{251775A1-B18C-49BE-83EB-1114DC04EA6B}"/>
    <cellStyle name="40% - Énfasis1 2 4 3 2 2 6" xfId="32745" xr:uid="{DE7230D6-A0F5-4438-8AA7-FBEDCC45BF2A}"/>
    <cellStyle name="40% - Énfasis1 2 4 3 2 3" xfId="2826" xr:uid="{B5883378-9F9E-4197-8423-55F7597BE649}"/>
    <cellStyle name="40% - Énfasis1 2 4 3 2 3 2" xfId="6686" xr:uid="{2BF3576A-72CE-4413-9619-12073BA81AA9}"/>
    <cellStyle name="40% - Énfasis1 2 4 3 2 3 2 2" xfId="14407" xr:uid="{BD60AC73-47E7-4023-8EBA-4A8A4AE88B4C}"/>
    <cellStyle name="40% - Énfasis1 2 4 3 2 3 2 2 2" xfId="29849" xr:uid="{AD02ACAB-BDDF-4B2A-9B3C-2D249A7EA0FB}"/>
    <cellStyle name="40% - Énfasis1 2 4 3 2 3 2 2 2 2" xfId="60733" xr:uid="{1321B825-FB1D-495D-8729-FA0D30C57E69}"/>
    <cellStyle name="40% - Énfasis1 2 4 3 2 3 2 2 3" xfId="45291" xr:uid="{19AE7189-99BC-43A3-8589-879E558AE27C}"/>
    <cellStyle name="40% - Énfasis1 2 4 3 2 3 2 3" xfId="22128" xr:uid="{9FD0D337-7E15-408D-868F-32E960C5CA34}"/>
    <cellStyle name="40% - Énfasis1 2 4 3 2 3 2 3 2" xfId="53012" xr:uid="{4BFDD589-F9CD-4352-9C39-6D93A2133AAB}"/>
    <cellStyle name="40% - Énfasis1 2 4 3 2 3 2 4" xfId="37570" xr:uid="{CD7C5490-6D05-485A-934E-09F37D1D9DE7}"/>
    <cellStyle name="40% - Énfasis1 2 4 3 2 3 3" xfId="10547" xr:uid="{1568EEF8-8996-4DD3-A033-4A2A3E300408}"/>
    <cellStyle name="40% - Énfasis1 2 4 3 2 3 3 2" xfId="25989" xr:uid="{D00CE26F-9BA7-42E0-8FB9-9461B3563754}"/>
    <cellStyle name="40% - Énfasis1 2 4 3 2 3 3 2 2" xfId="56873" xr:uid="{07B63A7C-A998-443F-B4CB-2DC4C7E35591}"/>
    <cellStyle name="40% - Énfasis1 2 4 3 2 3 3 3" xfId="41431" xr:uid="{0DDB2317-45E5-461B-9E8D-E03925BBD884}"/>
    <cellStyle name="40% - Énfasis1 2 4 3 2 3 4" xfId="18268" xr:uid="{4E275E1E-400B-4764-8AC6-143A5889A979}"/>
    <cellStyle name="40% - Énfasis1 2 4 3 2 3 4 2" xfId="49152" xr:uid="{D4670ED4-2878-470E-8364-8C3190C53BDC}"/>
    <cellStyle name="40% - Énfasis1 2 4 3 2 3 5" xfId="33710" xr:uid="{8BF85DD0-6F87-40D0-BECA-EB6B0E8A945E}"/>
    <cellStyle name="40% - Énfasis1 2 4 3 2 4" xfId="4756" xr:uid="{63520B81-FE4B-4EAE-A466-9027393E1D34}"/>
    <cellStyle name="40% - Énfasis1 2 4 3 2 4 2" xfId="12477" xr:uid="{63416922-5F59-426B-8D4E-636DC01230A4}"/>
    <cellStyle name="40% - Énfasis1 2 4 3 2 4 2 2" xfId="27919" xr:uid="{D2FE36C0-3F1E-42A2-A053-899653179158}"/>
    <cellStyle name="40% - Énfasis1 2 4 3 2 4 2 2 2" xfId="58803" xr:uid="{DAEF7239-EA96-4A27-9AA1-71FBB7BC6351}"/>
    <cellStyle name="40% - Énfasis1 2 4 3 2 4 2 3" xfId="43361" xr:uid="{36F10FAC-42BB-4F6E-B4F8-09826D1818E6}"/>
    <cellStyle name="40% - Énfasis1 2 4 3 2 4 3" xfId="20198" xr:uid="{85DBFC20-1EFB-40FD-8CE9-FDA1CEA62359}"/>
    <cellStyle name="40% - Énfasis1 2 4 3 2 4 3 2" xfId="51082" xr:uid="{E0946754-6803-45C4-87E2-5EBFFA6B770C}"/>
    <cellStyle name="40% - Énfasis1 2 4 3 2 4 4" xfId="35640" xr:uid="{05629F2C-EDD9-4578-A4DE-8CB510C0238B}"/>
    <cellStyle name="40% - Énfasis1 2 4 3 2 5" xfId="8617" xr:uid="{4D70F44D-F277-43B4-98AD-B7A84D4122E0}"/>
    <cellStyle name="40% - Énfasis1 2 4 3 2 5 2" xfId="24059" xr:uid="{164521CD-A6D4-483B-8528-A28EA6F93E52}"/>
    <cellStyle name="40% - Énfasis1 2 4 3 2 5 2 2" xfId="54943" xr:uid="{01B80D1A-C20B-4BA3-88C6-EB9406AACC45}"/>
    <cellStyle name="40% - Énfasis1 2 4 3 2 5 3" xfId="39501" xr:uid="{1A95EC26-7D6B-446B-9E6E-C3DD691DBAA1}"/>
    <cellStyle name="40% - Énfasis1 2 4 3 2 6" xfId="16338" xr:uid="{9E15C77F-A75D-4D0C-9CCA-27928AC1E99A}"/>
    <cellStyle name="40% - Énfasis1 2 4 3 2 6 2" xfId="47222" xr:uid="{FD5EA146-910D-4243-A13D-A70FFC28E564}"/>
    <cellStyle name="40% - Énfasis1 2 4 3 2 7" xfId="31780" xr:uid="{A7A116F4-A7FA-48C1-98A0-6703915CF6BE}"/>
    <cellStyle name="40% - Énfasis1 2 4 3 3" xfId="1378" xr:uid="{8FE6902C-27DD-4A9E-B0E2-E46994022630}"/>
    <cellStyle name="40% - Énfasis1 2 4 3 3 2" xfId="3308" xr:uid="{53B338FB-098D-4F0F-B776-F0976C002EDE}"/>
    <cellStyle name="40% - Énfasis1 2 4 3 3 2 2" xfId="7168" xr:uid="{B6F3FF36-903F-4F75-8739-E5239F176817}"/>
    <cellStyle name="40% - Énfasis1 2 4 3 3 2 2 2" xfId="14889" xr:uid="{F6B57A17-6854-4C5A-86E2-7A64C9ADF7E3}"/>
    <cellStyle name="40% - Énfasis1 2 4 3 3 2 2 2 2" xfId="30331" xr:uid="{9D7EFCEC-229D-4FAD-9BDC-A76A17656A1B}"/>
    <cellStyle name="40% - Énfasis1 2 4 3 3 2 2 2 2 2" xfId="61215" xr:uid="{32082FFA-4C9F-4CD0-AB21-215CFD860D0B}"/>
    <cellStyle name="40% - Énfasis1 2 4 3 3 2 2 2 3" xfId="45773" xr:uid="{77D855BC-DF5E-4C5B-863C-206608B30A86}"/>
    <cellStyle name="40% - Énfasis1 2 4 3 3 2 2 3" xfId="22610" xr:uid="{0BEE324D-6A8F-4545-B60E-083A1B27569A}"/>
    <cellStyle name="40% - Énfasis1 2 4 3 3 2 2 3 2" xfId="53494" xr:uid="{B730116A-1A6C-4D85-A28C-3304E96EEB89}"/>
    <cellStyle name="40% - Énfasis1 2 4 3 3 2 2 4" xfId="38052" xr:uid="{1D3D5E58-0C80-4577-8BD9-2B762DFC89D5}"/>
    <cellStyle name="40% - Énfasis1 2 4 3 3 2 3" xfId="11029" xr:uid="{442F240F-0ECB-48CB-A0B8-CE985A02CFC3}"/>
    <cellStyle name="40% - Énfasis1 2 4 3 3 2 3 2" xfId="26471" xr:uid="{A8D430D4-EDBC-4183-90BF-196F01D79B2C}"/>
    <cellStyle name="40% - Énfasis1 2 4 3 3 2 3 2 2" xfId="57355" xr:uid="{9C734031-ED5C-46A9-9D6A-A8B33C6EA7BB}"/>
    <cellStyle name="40% - Énfasis1 2 4 3 3 2 3 3" xfId="41913" xr:uid="{36CDBD45-5703-46CF-93C4-1BC3CE3167F3}"/>
    <cellStyle name="40% - Énfasis1 2 4 3 3 2 4" xfId="18750" xr:uid="{2DA1C94E-830E-46F7-85FD-2E879D8ED1A3}"/>
    <cellStyle name="40% - Énfasis1 2 4 3 3 2 4 2" xfId="49634" xr:uid="{8894FB1F-B6DF-4935-AFDB-84F811574B5E}"/>
    <cellStyle name="40% - Énfasis1 2 4 3 3 2 5" xfId="34192" xr:uid="{98956B11-FBE9-458B-B776-893D8C145EC4}"/>
    <cellStyle name="40% - Énfasis1 2 4 3 3 3" xfId="5238" xr:uid="{96D9DB1B-76AE-431F-B5E2-1A4C0CF668DF}"/>
    <cellStyle name="40% - Énfasis1 2 4 3 3 3 2" xfId="12959" xr:uid="{992678C8-57E6-4D42-A1F2-C6AA3224A73F}"/>
    <cellStyle name="40% - Énfasis1 2 4 3 3 3 2 2" xfId="28401" xr:uid="{7979D927-9D3A-477D-BB2E-82561C7D736C}"/>
    <cellStyle name="40% - Énfasis1 2 4 3 3 3 2 2 2" xfId="59285" xr:uid="{FB413491-2C29-475D-8D57-01401C2AF1E3}"/>
    <cellStyle name="40% - Énfasis1 2 4 3 3 3 2 3" xfId="43843" xr:uid="{26B6536F-ECE5-43AD-A772-20805D7B9C6A}"/>
    <cellStyle name="40% - Énfasis1 2 4 3 3 3 3" xfId="20680" xr:uid="{0B1B6587-D2C9-4E96-A15B-6357BCBE4AA8}"/>
    <cellStyle name="40% - Énfasis1 2 4 3 3 3 3 2" xfId="51564" xr:uid="{54324636-00A8-482A-85E7-075D28C3BC76}"/>
    <cellStyle name="40% - Énfasis1 2 4 3 3 3 4" xfId="36122" xr:uid="{5A67BD17-DF7E-4A2F-813B-BA1EDF542DC1}"/>
    <cellStyle name="40% - Énfasis1 2 4 3 3 4" xfId="9099" xr:uid="{0513EC34-5088-42EF-ABF1-36F116D2A492}"/>
    <cellStyle name="40% - Énfasis1 2 4 3 3 4 2" xfId="24541" xr:uid="{DADD96DB-A8FD-4224-AAB7-B45B907E6340}"/>
    <cellStyle name="40% - Énfasis1 2 4 3 3 4 2 2" xfId="55425" xr:uid="{DEE8368B-8A21-42D6-B2B0-EBC907D9541A}"/>
    <cellStyle name="40% - Énfasis1 2 4 3 3 4 3" xfId="39983" xr:uid="{67FFAF05-F84C-4E07-B40A-33DA5A15E6C6}"/>
    <cellStyle name="40% - Énfasis1 2 4 3 3 5" xfId="16820" xr:uid="{97B50159-3800-4ABB-92CB-32E1FFD51675}"/>
    <cellStyle name="40% - Énfasis1 2 4 3 3 5 2" xfId="47704" xr:uid="{382195EE-FE16-4469-969F-0B14537BD94C}"/>
    <cellStyle name="40% - Énfasis1 2 4 3 3 6" xfId="32262" xr:uid="{E1F8E96C-0407-46DB-95BE-27A9537108A2}"/>
    <cellStyle name="40% - Énfasis1 2 4 3 4" xfId="2343" xr:uid="{9A93CC56-5F6B-465C-B20B-98C2FAD2D264}"/>
    <cellStyle name="40% - Énfasis1 2 4 3 4 2" xfId="6203" xr:uid="{6313E9D0-D221-442B-8650-14F22707BD6E}"/>
    <cellStyle name="40% - Énfasis1 2 4 3 4 2 2" xfId="13924" xr:uid="{F0D89363-EB08-4A60-9FFB-699BBFC32BFB}"/>
    <cellStyle name="40% - Énfasis1 2 4 3 4 2 2 2" xfId="29366" xr:uid="{D7F8CE38-5352-4B47-A28F-08FE66FD3859}"/>
    <cellStyle name="40% - Énfasis1 2 4 3 4 2 2 2 2" xfId="60250" xr:uid="{D0DFDCE4-AECC-4010-B11F-329DFA2993E0}"/>
    <cellStyle name="40% - Énfasis1 2 4 3 4 2 2 3" xfId="44808" xr:uid="{143819A8-13B4-49AE-8E94-E62033C92FCE}"/>
    <cellStyle name="40% - Énfasis1 2 4 3 4 2 3" xfId="21645" xr:uid="{6DE5D4A8-D319-4733-8430-23C3AFF52425}"/>
    <cellStyle name="40% - Énfasis1 2 4 3 4 2 3 2" xfId="52529" xr:uid="{0406E157-C7E8-42C7-9709-D4E7A739BB5B}"/>
    <cellStyle name="40% - Énfasis1 2 4 3 4 2 4" xfId="37087" xr:uid="{71D9BE17-1C29-48D5-9FAF-1861A45797E0}"/>
    <cellStyle name="40% - Énfasis1 2 4 3 4 3" xfId="10064" xr:uid="{3D2BDB5F-420A-4A9D-9A50-5DA2BC62A978}"/>
    <cellStyle name="40% - Énfasis1 2 4 3 4 3 2" xfId="25506" xr:uid="{ABFFEE3C-9D8E-4343-B28A-3C787D41FC97}"/>
    <cellStyle name="40% - Énfasis1 2 4 3 4 3 2 2" xfId="56390" xr:uid="{E5447413-6BD5-4CB6-BD49-9574B605C2A5}"/>
    <cellStyle name="40% - Énfasis1 2 4 3 4 3 3" xfId="40948" xr:uid="{583C5A42-48F9-42A7-93F1-19C19A64F6C0}"/>
    <cellStyle name="40% - Énfasis1 2 4 3 4 4" xfId="17785" xr:uid="{FCC188CC-F618-4631-B9EF-BF67AC9310E5}"/>
    <cellStyle name="40% - Énfasis1 2 4 3 4 4 2" xfId="48669" xr:uid="{C851EA8A-764C-43E8-B316-95449C14EF72}"/>
    <cellStyle name="40% - Énfasis1 2 4 3 4 5" xfId="33227" xr:uid="{C3BBFF93-7452-414D-A626-84A291C74D73}"/>
    <cellStyle name="40% - Énfasis1 2 4 3 5" xfId="4273" xr:uid="{02640520-07FF-4E53-B8D2-523F01416D6A}"/>
    <cellStyle name="40% - Énfasis1 2 4 3 5 2" xfId="11994" xr:uid="{26EC9818-18CA-437B-8788-3B8FF5482CE4}"/>
    <cellStyle name="40% - Énfasis1 2 4 3 5 2 2" xfId="27436" xr:uid="{7FF63FB4-35C1-4D91-9510-303044CB845A}"/>
    <cellStyle name="40% - Énfasis1 2 4 3 5 2 2 2" xfId="58320" xr:uid="{85DBB9BD-66A2-4A73-8417-A2938875FC37}"/>
    <cellStyle name="40% - Énfasis1 2 4 3 5 2 3" xfId="42878" xr:uid="{6E42AFC5-E1BD-4DDE-BAD0-5D95D012AFA1}"/>
    <cellStyle name="40% - Énfasis1 2 4 3 5 3" xfId="19715" xr:uid="{EE9184D3-AA5B-496F-ABBB-44F82CB0B31D}"/>
    <cellStyle name="40% - Énfasis1 2 4 3 5 3 2" xfId="50599" xr:uid="{E811D7BC-4E8E-48CB-9651-0B438F4695D6}"/>
    <cellStyle name="40% - Énfasis1 2 4 3 5 4" xfId="35157" xr:uid="{C5F3361C-4BCC-43E4-A8A9-49ED75DC9932}"/>
    <cellStyle name="40% - Énfasis1 2 4 3 6" xfId="8134" xr:uid="{0B2CD768-D764-4399-A8B0-C502B535A54C}"/>
    <cellStyle name="40% - Énfasis1 2 4 3 6 2" xfId="23576" xr:uid="{FB1376BA-FA6B-4719-B4BA-385C5C5F9D6E}"/>
    <cellStyle name="40% - Énfasis1 2 4 3 6 2 2" xfId="54460" xr:uid="{38D1142A-CAD4-4CAA-B036-117E086FA8C4}"/>
    <cellStyle name="40% - Énfasis1 2 4 3 6 3" xfId="39018" xr:uid="{0AFF5630-0132-4ECF-B7C7-71F71A65DD83}"/>
    <cellStyle name="40% - Énfasis1 2 4 3 7" xfId="15855" xr:uid="{5A88D8E8-D048-4B3F-9FF3-726DCB6E884C}"/>
    <cellStyle name="40% - Énfasis1 2 4 3 7 2" xfId="46739" xr:uid="{D72096D1-7724-46D7-B7D0-F72150E124DD}"/>
    <cellStyle name="40% - Énfasis1 2 4 3 8" xfId="31297" xr:uid="{259D4E52-8501-4E11-85CD-B1911E11835D}"/>
    <cellStyle name="40% - Énfasis1 2 4 4" xfId="655" xr:uid="{DC8C93E2-2E45-4453-ABB6-45BFEC8A0872}"/>
    <cellStyle name="40% - Énfasis1 2 4 4 2" xfId="1620" xr:uid="{EDFB1755-5C6D-4B9F-AA43-4CC4C6D654AE}"/>
    <cellStyle name="40% - Énfasis1 2 4 4 2 2" xfId="3550" xr:uid="{3CCBD30B-06BF-4231-B400-4364B1DCC628}"/>
    <cellStyle name="40% - Énfasis1 2 4 4 2 2 2" xfId="7410" xr:uid="{56DD35D3-4392-4DB3-8C25-9613405C53CE}"/>
    <cellStyle name="40% - Énfasis1 2 4 4 2 2 2 2" xfId="15131" xr:uid="{31143710-F25A-465A-8640-5EA6A1E9F206}"/>
    <cellStyle name="40% - Énfasis1 2 4 4 2 2 2 2 2" xfId="30573" xr:uid="{3D45981F-E307-4156-BAD8-E8546E6D36C2}"/>
    <cellStyle name="40% - Énfasis1 2 4 4 2 2 2 2 2 2" xfId="61457" xr:uid="{0787FF2F-A8E8-4E91-A702-678663D9A802}"/>
    <cellStyle name="40% - Énfasis1 2 4 4 2 2 2 2 3" xfId="46015" xr:uid="{07379387-1004-457A-B297-9EA4EC8F76B6}"/>
    <cellStyle name="40% - Énfasis1 2 4 4 2 2 2 3" xfId="22852" xr:uid="{9B1FD1BE-1A0A-4C5B-AB4C-EC147AB55A32}"/>
    <cellStyle name="40% - Énfasis1 2 4 4 2 2 2 3 2" xfId="53736" xr:uid="{733468D2-8345-4614-889C-ADD70FC9BEC2}"/>
    <cellStyle name="40% - Énfasis1 2 4 4 2 2 2 4" xfId="38294" xr:uid="{04D58986-4676-4C07-AE84-78C99807B550}"/>
    <cellStyle name="40% - Énfasis1 2 4 4 2 2 3" xfId="11271" xr:uid="{5B692CFA-6FDE-4683-8409-C57D235F5DB4}"/>
    <cellStyle name="40% - Énfasis1 2 4 4 2 2 3 2" xfId="26713" xr:uid="{28916122-FE43-4777-B386-A303D4E319D1}"/>
    <cellStyle name="40% - Énfasis1 2 4 4 2 2 3 2 2" xfId="57597" xr:uid="{9108A1E6-C327-4EA6-912F-A8FD9E4D4EBD}"/>
    <cellStyle name="40% - Énfasis1 2 4 4 2 2 3 3" xfId="42155" xr:uid="{A5AAB19F-0C79-4979-B99D-16003D1B4EF2}"/>
    <cellStyle name="40% - Énfasis1 2 4 4 2 2 4" xfId="18992" xr:uid="{F0F47F2B-32E4-4314-99B0-EE76EC9BAA03}"/>
    <cellStyle name="40% - Énfasis1 2 4 4 2 2 4 2" xfId="49876" xr:uid="{7FD3A87F-3AC3-428E-8B8D-04F6773E359B}"/>
    <cellStyle name="40% - Énfasis1 2 4 4 2 2 5" xfId="34434" xr:uid="{110C0DB3-E4B7-4D08-8014-04DEAC7CF7B1}"/>
    <cellStyle name="40% - Énfasis1 2 4 4 2 3" xfId="5480" xr:uid="{6804841E-96E5-4F25-A4F3-213770C240C0}"/>
    <cellStyle name="40% - Énfasis1 2 4 4 2 3 2" xfId="13201" xr:uid="{24E3B59D-208D-4E1D-B8D3-0CF99CFFEC97}"/>
    <cellStyle name="40% - Énfasis1 2 4 4 2 3 2 2" xfId="28643" xr:uid="{10EF7E62-764F-4C2A-A4CC-C32457C4D5E4}"/>
    <cellStyle name="40% - Énfasis1 2 4 4 2 3 2 2 2" xfId="59527" xr:uid="{B18BC9DD-9D63-4A02-B6BA-2B28FB838806}"/>
    <cellStyle name="40% - Énfasis1 2 4 4 2 3 2 3" xfId="44085" xr:uid="{0D28CD7F-4511-4486-B93A-1C51ED05BBF1}"/>
    <cellStyle name="40% - Énfasis1 2 4 4 2 3 3" xfId="20922" xr:uid="{57802A77-5772-4019-A93C-C5A7863A84A5}"/>
    <cellStyle name="40% - Énfasis1 2 4 4 2 3 3 2" xfId="51806" xr:uid="{61316847-C5C0-4A96-B0C2-8A94F199AE11}"/>
    <cellStyle name="40% - Énfasis1 2 4 4 2 3 4" xfId="36364" xr:uid="{D9769C56-463F-41AD-AC0B-D1FEA4E67CB9}"/>
    <cellStyle name="40% - Énfasis1 2 4 4 2 4" xfId="9341" xr:uid="{18D60CA1-B149-48F2-9EBB-5FAF556AC9CA}"/>
    <cellStyle name="40% - Énfasis1 2 4 4 2 4 2" xfId="24783" xr:uid="{0DC50F6F-3F51-4D69-B0D3-326D3E49C761}"/>
    <cellStyle name="40% - Énfasis1 2 4 4 2 4 2 2" xfId="55667" xr:uid="{C905155F-6048-4615-A8CC-16C464EDFF98}"/>
    <cellStyle name="40% - Énfasis1 2 4 4 2 4 3" xfId="40225" xr:uid="{19F090B5-CC30-40F2-A346-D5E873712C3B}"/>
    <cellStyle name="40% - Énfasis1 2 4 4 2 5" xfId="17062" xr:uid="{9D9F2974-1002-4A36-9011-B5C9F0C18902}"/>
    <cellStyle name="40% - Énfasis1 2 4 4 2 5 2" xfId="47946" xr:uid="{179DDD16-E701-42A1-AEBA-C8D60581CDE3}"/>
    <cellStyle name="40% - Énfasis1 2 4 4 2 6" xfId="32504" xr:uid="{A7BB6F6E-BA1D-4F86-823B-CDCA3E7D38D4}"/>
    <cellStyle name="40% - Énfasis1 2 4 4 3" xfId="2585" xr:uid="{D28BC48F-91C1-4E45-8E2A-1CC88E743F9A}"/>
    <cellStyle name="40% - Énfasis1 2 4 4 3 2" xfId="6445" xr:uid="{DB3E480D-B9B0-4651-ACF3-87D79CF88D7D}"/>
    <cellStyle name="40% - Énfasis1 2 4 4 3 2 2" xfId="14166" xr:uid="{DF5E4091-B52E-4477-B51F-35C5E13C130D}"/>
    <cellStyle name="40% - Énfasis1 2 4 4 3 2 2 2" xfId="29608" xr:uid="{09B22C7F-6832-47BC-9213-B5212B99E905}"/>
    <cellStyle name="40% - Énfasis1 2 4 4 3 2 2 2 2" xfId="60492" xr:uid="{533B75F6-59FB-4ACE-929A-AEB98152F30B}"/>
    <cellStyle name="40% - Énfasis1 2 4 4 3 2 2 3" xfId="45050" xr:uid="{C9CEFA3E-DBD3-48D1-B15B-6AFBA90528B6}"/>
    <cellStyle name="40% - Énfasis1 2 4 4 3 2 3" xfId="21887" xr:uid="{00488025-EF2E-4FA6-B273-9E0F68D789BC}"/>
    <cellStyle name="40% - Énfasis1 2 4 4 3 2 3 2" xfId="52771" xr:uid="{A06AEB14-2763-4D80-9618-083041F3A61B}"/>
    <cellStyle name="40% - Énfasis1 2 4 4 3 2 4" xfId="37329" xr:uid="{CF517C9E-A67F-41BF-9BE3-00173092A15F}"/>
    <cellStyle name="40% - Énfasis1 2 4 4 3 3" xfId="10306" xr:uid="{39250C37-3DE5-4E13-9BC1-2762A9DCA941}"/>
    <cellStyle name="40% - Énfasis1 2 4 4 3 3 2" xfId="25748" xr:uid="{1A391E7F-EC1C-4E6D-8040-229038D1991A}"/>
    <cellStyle name="40% - Énfasis1 2 4 4 3 3 2 2" xfId="56632" xr:uid="{CB6994BE-FDF9-4FD5-B1B7-69D298387EA8}"/>
    <cellStyle name="40% - Énfasis1 2 4 4 3 3 3" xfId="41190" xr:uid="{AD7E7E3D-6C29-4ABB-AED7-E714AE3D0615}"/>
    <cellStyle name="40% - Énfasis1 2 4 4 3 4" xfId="18027" xr:uid="{AC7F6F97-B105-41E8-8171-DA0077D21E65}"/>
    <cellStyle name="40% - Énfasis1 2 4 4 3 4 2" xfId="48911" xr:uid="{BB7E4932-47C6-4E56-8AAC-2829773A0F6D}"/>
    <cellStyle name="40% - Énfasis1 2 4 4 3 5" xfId="33469" xr:uid="{B7B8AB47-4ABB-4804-8A7E-13CD73706A64}"/>
    <cellStyle name="40% - Énfasis1 2 4 4 4" xfId="4515" xr:uid="{AFC68930-3F9C-48A7-A863-7C0CDBFA8230}"/>
    <cellStyle name="40% - Énfasis1 2 4 4 4 2" xfId="12236" xr:uid="{A31DDC94-AF49-4E12-AFC7-3E342CBFC73D}"/>
    <cellStyle name="40% - Énfasis1 2 4 4 4 2 2" xfId="27678" xr:uid="{C574F465-2DFC-4FC9-AF7A-688951B83B41}"/>
    <cellStyle name="40% - Énfasis1 2 4 4 4 2 2 2" xfId="58562" xr:uid="{B428336C-AC1F-49D0-8924-4C7B23259D60}"/>
    <cellStyle name="40% - Énfasis1 2 4 4 4 2 3" xfId="43120" xr:uid="{BE587F3D-A8BF-4479-99B1-2646C626A3DE}"/>
    <cellStyle name="40% - Énfasis1 2 4 4 4 3" xfId="19957" xr:uid="{F93946DE-7C20-42EC-A1A8-7614CCA1B87B}"/>
    <cellStyle name="40% - Énfasis1 2 4 4 4 3 2" xfId="50841" xr:uid="{0B52B189-8F05-46B2-9491-7E14E2C69193}"/>
    <cellStyle name="40% - Énfasis1 2 4 4 4 4" xfId="35399" xr:uid="{CFF60691-AE10-4F36-BB0E-F499FF6F922E}"/>
    <cellStyle name="40% - Énfasis1 2 4 4 5" xfId="8376" xr:uid="{3B01061B-898E-4A34-B0C8-08BAB25E665E}"/>
    <cellStyle name="40% - Énfasis1 2 4 4 5 2" xfId="23818" xr:uid="{E622E0F6-3C5D-455B-984B-236A2B7928C5}"/>
    <cellStyle name="40% - Énfasis1 2 4 4 5 2 2" xfId="54702" xr:uid="{6DAEF761-68D1-445E-A983-B0E66FF4C145}"/>
    <cellStyle name="40% - Énfasis1 2 4 4 5 3" xfId="39260" xr:uid="{FD7D2630-EE5D-48B5-BE27-141A7740A4BD}"/>
    <cellStyle name="40% - Énfasis1 2 4 4 6" xfId="16097" xr:uid="{E9F1DD7D-6D4E-4C8B-9017-FA58E21EA0D5}"/>
    <cellStyle name="40% - Énfasis1 2 4 4 6 2" xfId="46981" xr:uid="{AD0AE8BC-284F-4E9F-9137-8733EEB44275}"/>
    <cellStyle name="40% - Énfasis1 2 4 4 7" xfId="31539" xr:uid="{2E0D8121-9BD4-48DF-BB1E-086C6D47E345}"/>
    <cellStyle name="40% - Énfasis1 2 4 5" xfId="1137" xr:uid="{D8335549-382A-4B8C-99D2-0DBD751BABD2}"/>
    <cellStyle name="40% - Énfasis1 2 4 5 2" xfId="3067" xr:uid="{EE98527A-F0E7-4499-8E58-FC95BC6BA8DD}"/>
    <cellStyle name="40% - Énfasis1 2 4 5 2 2" xfId="6927" xr:uid="{4D7BD251-A70C-4B5E-8442-DF1D6A6E634A}"/>
    <cellStyle name="40% - Énfasis1 2 4 5 2 2 2" xfId="14648" xr:uid="{7ACFD955-9C09-4696-A80A-DA156BA43AE2}"/>
    <cellStyle name="40% - Énfasis1 2 4 5 2 2 2 2" xfId="30090" xr:uid="{6D9EC91A-C7B6-4529-8AF3-EF01D0B063BE}"/>
    <cellStyle name="40% - Énfasis1 2 4 5 2 2 2 2 2" xfId="60974" xr:uid="{822F227F-AF0E-4753-8EEE-C10CA1DAE908}"/>
    <cellStyle name="40% - Énfasis1 2 4 5 2 2 2 3" xfId="45532" xr:uid="{E1CD5C65-0567-4C26-A41D-052C388EEF5B}"/>
    <cellStyle name="40% - Énfasis1 2 4 5 2 2 3" xfId="22369" xr:uid="{730310FA-7513-4327-B75D-778A9077AE5B}"/>
    <cellStyle name="40% - Énfasis1 2 4 5 2 2 3 2" xfId="53253" xr:uid="{2F2D892A-C067-4FE2-97EC-91C8DBDBBFF0}"/>
    <cellStyle name="40% - Énfasis1 2 4 5 2 2 4" xfId="37811" xr:uid="{9278292A-9B4D-487A-8C2C-01E0314DFAA0}"/>
    <cellStyle name="40% - Énfasis1 2 4 5 2 3" xfId="10788" xr:uid="{A881D7FF-FD8B-4486-89D6-5285EB46FA1C}"/>
    <cellStyle name="40% - Énfasis1 2 4 5 2 3 2" xfId="26230" xr:uid="{F9219812-408E-4E37-847F-D76024B98AB0}"/>
    <cellStyle name="40% - Énfasis1 2 4 5 2 3 2 2" xfId="57114" xr:uid="{91521B27-6C20-4B06-B884-64D2AED984FC}"/>
    <cellStyle name="40% - Énfasis1 2 4 5 2 3 3" xfId="41672" xr:uid="{D3C1C747-11E7-4ABD-8030-2A76F9E1D1DE}"/>
    <cellStyle name="40% - Énfasis1 2 4 5 2 4" xfId="18509" xr:uid="{1627F1C6-A0BA-4CF5-B3B8-8C4756B32EAF}"/>
    <cellStyle name="40% - Énfasis1 2 4 5 2 4 2" xfId="49393" xr:uid="{F69F1FE1-4BA2-4EC2-9512-B5AC844C18B2}"/>
    <cellStyle name="40% - Énfasis1 2 4 5 2 5" xfId="33951" xr:uid="{7A2DF7D6-ABAC-4486-9206-3A6298F666B6}"/>
    <cellStyle name="40% - Énfasis1 2 4 5 3" xfId="4997" xr:uid="{038CDDF6-67B5-40D8-8F55-64FB24608BB1}"/>
    <cellStyle name="40% - Énfasis1 2 4 5 3 2" xfId="12718" xr:uid="{654AC0CD-29A5-4107-94F3-71BF01C9919F}"/>
    <cellStyle name="40% - Énfasis1 2 4 5 3 2 2" xfId="28160" xr:uid="{4C7309C7-339F-4CE8-B1BC-A8AC674559DE}"/>
    <cellStyle name="40% - Énfasis1 2 4 5 3 2 2 2" xfId="59044" xr:uid="{D2973192-DB81-4D7B-9A77-6C626B3EA160}"/>
    <cellStyle name="40% - Énfasis1 2 4 5 3 2 3" xfId="43602" xr:uid="{3EC7B3F4-3ED5-4F50-9600-B23E6AFE311F}"/>
    <cellStyle name="40% - Énfasis1 2 4 5 3 3" xfId="20439" xr:uid="{F9C975D9-2679-4310-8C7B-0FC63BFB303F}"/>
    <cellStyle name="40% - Énfasis1 2 4 5 3 3 2" xfId="51323" xr:uid="{48C5D641-3355-4C1F-A54C-8140223C688D}"/>
    <cellStyle name="40% - Énfasis1 2 4 5 3 4" xfId="35881" xr:uid="{D5816C72-22E6-4164-9A16-FB3BCC23BEEE}"/>
    <cellStyle name="40% - Énfasis1 2 4 5 4" xfId="8858" xr:uid="{C4C8C673-4519-4BA3-90B9-BE0DF51D0C92}"/>
    <cellStyle name="40% - Énfasis1 2 4 5 4 2" xfId="24300" xr:uid="{C26F70BF-8C0F-4289-92E7-47A4FEFCD668}"/>
    <cellStyle name="40% - Énfasis1 2 4 5 4 2 2" xfId="55184" xr:uid="{7024E385-8C32-461C-A82D-BA6FE432CEF5}"/>
    <cellStyle name="40% - Énfasis1 2 4 5 4 3" xfId="39742" xr:uid="{C364D536-C6AF-4236-BEFF-3ECD9E2B9A4D}"/>
    <cellStyle name="40% - Énfasis1 2 4 5 5" xfId="16579" xr:uid="{3FF037B1-4172-47F3-8E7F-E1AD2EF3C23F}"/>
    <cellStyle name="40% - Énfasis1 2 4 5 5 2" xfId="47463" xr:uid="{0D092F01-B59A-4883-A622-EA19C5E3E08D}"/>
    <cellStyle name="40% - Énfasis1 2 4 5 6" xfId="32021" xr:uid="{1BA9D742-A835-48F5-AE81-3173E9380C6F}"/>
    <cellStyle name="40% - Énfasis1 2 4 6" xfId="2102" xr:uid="{EC313C93-F8B3-4F76-A426-F9CBEB1387BF}"/>
    <cellStyle name="40% - Énfasis1 2 4 6 2" xfId="5962" xr:uid="{DEFB4D86-5A5E-4E66-B68C-864CCCAC7052}"/>
    <cellStyle name="40% - Énfasis1 2 4 6 2 2" xfId="13683" xr:uid="{E2674A76-2EC8-4CA0-BB58-1CAD2579E7FC}"/>
    <cellStyle name="40% - Énfasis1 2 4 6 2 2 2" xfId="29125" xr:uid="{53A59AA9-B03F-4F0F-B765-1394BB3FDEF0}"/>
    <cellStyle name="40% - Énfasis1 2 4 6 2 2 2 2" xfId="60009" xr:uid="{01B23F7A-0E31-4D65-B3B3-C5739E017422}"/>
    <cellStyle name="40% - Énfasis1 2 4 6 2 2 3" xfId="44567" xr:uid="{FC418816-64F4-474C-B9F0-6FD8190ED9BD}"/>
    <cellStyle name="40% - Énfasis1 2 4 6 2 3" xfId="21404" xr:uid="{7D3C78D7-9007-4AE1-B9B8-ECF677F75642}"/>
    <cellStyle name="40% - Énfasis1 2 4 6 2 3 2" xfId="52288" xr:uid="{144EF094-A0D8-4906-8CFC-0EF8D980DC58}"/>
    <cellStyle name="40% - Énfasis1 2 4 6 2 4" xfId="36846" xr:uid="{463389B5-0CE8-44EF-9DB1-75B34ED8272E}"/>
    <cellStyle name="40% - Énfasis1 2 4 6 3" xfId="9823" xr:uid="{28EB7010-4B8B-4A40-8D1A-C81E82D63E37}"/>
    <cellStyle name="40% - Énfasis1 2 4 6 3 2" xfId="25265" xr:uid="{B8068562-A024-4719-BBD7-ED5CAF99F2E4}"/>
    <cellStyle name="40% - Énfasis1 2 4 6 3 2 2" xfId="56149" xr:uid="{00AA4BCF-161B-4333-A6C4-9BD4F5F0A30D}"/>
    <cellStyle name="40% - Énfasis1 2 4 6 3 3" xfId="40707" xr:uid="{C606C680-B33F-46A5-B8EC-52B2FF9D244B}"/>
    <cellStyle name="40% - Énfasis1 2 4 6 4" xfId="17544" xr:uid="{69A16753-761E-4121-8E82-83FDA5FAA2FC}"/>
    <cellStyle name="40% - Énfasis1 2 4 6 4 2" xfId="48428" xr:uid="{1A5D33DC-0E5D-416B-AD0C-CA1A025E9A6B}"/>
    <cellStyle name="40% - Énfasis1 2 4 6 5" xfId="32986" xr:uid="{B26147B5-F560-4204-B4C3-797F27ED8ECC}"/>
    <cellStyle name="40% - Énfasis1 2 4 7" xfId="4032" xr:uid="{5A407B52-2D01-49BB-9C1B-8A6A3FB40B9B}"/>
    <cellStyle name="40% - Énfasis1 2 4 7 2" xfId="11753" xr:uid="{BB6E4945-FCCE-41A8-A1EF-015845AC20C4}"/>
    <cellStyle name="40% - Énfasis1 2 4 7 2 2" xfId="27195" xr:uid="{2295D086-7670-4441-97AC-3A8ADC4E401F}"/>
    <cellStyle name="40% - Énfasis1 2 4 7 2 2 2" xfId="58079" xr:uid="{6783E9F4-8C66-4129-A658-9221C1D6497C}"/>
    <cellStyle name="40% - Énfasis1 2 4 7 2 3" xfId="42637" xr:uid="{5D0EDCB6-CE76-478A-AE04-A21EA5A8151D}"/>
    <cellStyle name="40% - Énfasis1 2 4 7 3" xfId="19474" xr:uid="{FB26413B-C28A-42E6-B08A-2A3AE395D6D3}"/>
    <cellStyle name="40% - Énfasis1 2 4 7 3 2" xfId="50358" xr:uid="{787AF379-B12C-4BBF-9B7D-9ED3C9DC9039}"/>
    <cellStyle name="40% - Énfasis1 2 4 7 4" xfId="34916" xr:uid="{67381C68-C6FA-4844-9851-03FB991A0E53}"/>
    <cellStyle name="40% - Énfasis1 2 4 8" xfId="7893" xr:uid="{210989C1-32AF-4180-A463-558EC0706C4B}"/>
    <cellStyle name="40% - Énfasis1 2 4 8 2" xfId="23335" xr:uid="{C16106CB-82A8-484C-8170-1CC4B172E2EC}"/>
    <cellStyle name="40% - Énfasis1 2 4 8 2 2" xfId="54219" xr:uid="{E9B8946A-0884-4DFB-97C6-0B2B59BB935A}"/>
    <cellStyle name="40% - Énfasis1 2 4 8 3" xfId="38777" xr:uid="{17CDCCFE-B706-4001-BD33-BCBB4665258C}"/>
    <cellStyle name="40% - Énfasis1 2 4 9" xfId="15614" xr:uid="{7700E9E0-884A-4264-93E4-3D6BAC8A5099}"/>
    <cellStyle name="40% - Énfasis1 2 4 9 2" xfId="46498" xr:uid="{06D0DBB5-25C8-4538-852F-AD8740E6FE5A}"/>
    <cellStyle name="40% - Énfasis1 2 5" xfId="255" xr:uid="{8F8BB202-1F9A-4FB1-8E93-9F08923DCE0C}"/>
    <cellStyle name="40% - Énfasis1 2 5 2" xfId="498" xr:uid="{3A4879DA-1E3D-42BD-86E7-F0734B4F3A3B}"/>
    <cellStyle name="40% - Énfasis1 2 5 2 2" xfId="981" xr:uid="{1FB2FC21-1FCA-42BB-BF76-3689F2148756}"/>
    <cellStyle name="40% - Énfasis1 2 5 2 2 2" xfId="1946" xr:uid="{7867D912-EE00-4997-8B70-B20E1E91FC54}"/>
    <cellStyle name="40% - Énfasis1 2 5 2 2 2 2" xfId="3876" xr:uid="{25BFC0FA-3F44-43EF-952A-E04B1529AA2F}"/>
    <cellStyle name="40% - Énfasis1 2 5 2 2 2 2 2" xfId="7736" xr:uid="{8451FE10-56B8-4D6D-9A5E-41FD182E4B20}"/>
    <cellStyle name="40% - Énfasis1 2 5 2 2 2 2 2 2" xfId="15457" xr:uid="{C11C9ED9-9EF2-4CBB-83A3-DA9D15E87510}"/>
    <cellStyle name="40% - Énfasis1 2 5 2 2 2 2 2 2 2" xfId="30899" xr:uid="{E56EB741-B758-4D8A-A206-1115DCF6BA7D}"/>
    <cellStyle name="40% - Énfasis1 2 5 2 2 2 2 2 2 2 2" xfId="61783" xr:uid="{2190652B-3593-4F34-9F93-663D9B1A074C}"/>
    <cellStyle name="40% - Énfasis1 2 5 2 2 2 2 2 2 3" xfId="46341" xr:uid="{09C7DC57-91F3-4D4D-ACBD-16E36F274D4F}"/>
    <cellStyle name="40% - Énfasis1 2 5 2 2 2 2 2 3" xfId="23178" xr:uid="{A01FC98D-5181-4FB7-AF8B-10615D81DBF4}"/>
    <cellStyle name="40% - Énfasis1 2 5 2 2 2 2 2 3 2" xfId="54062" xr:uid="{947FF398-5C49-4FC7-9557-03592A59883D}"/>
    <cellStyle name="40% - Énfasis1 2 5 2 2 2 2 2 4" xfId="38620" xr:uid="{67615022-7A80-443F-BC56-B443F08DD3BA}"/>
    <cellStyle name="40% - Énfasis1 2 5 2 2 2 2 3" xfId="11597" xr:uid="{23DEF80F-AD94-436F-AC83-B49907F227D4}"/>
    <cellStyle name="40% - Énfasis1 2 5 2 2 2 2 3 2" xfId="27039" xr:uid="{AA0CF5AF-0A93-4E4F-A8FC-CB54F8DE9290}"/>
    <cellStyle name="40% - Énfasis1 2 5 2 2 2 2 3 2 2" xfId="57923" xr:uid="{AF805859-401E-4AE3-8DE0-17490BE71157}"/>
    <cellStyle name="40% - Énfasis1 2 5 2 2 2 2 3 3" xfId="42481" xr:uid="{478F5AA8-E2F5-4BA0-8758-810CD718472D}"/>
    <cellStyle name="40% - Énfasis1 2 5 2 2 2 2 4" xfId="19318" xr:uid="{F93113DC-F3F6-4AD0-92C7-A3B865625496}"/>
    <cellStyle name="40% - Énfasis1 2 5 2 2 2 2 4 2" xfId="50202" xr:uid="{4F323BCF-9A9A-4364-B5D7-BCBD700324FF}"/>
    <cellStyle name="40% - Énfasis1 2 5 2 2 2 2 5" xfId="34760" xr:uid="{E296B56A-67B6-48C3-A5D9-39FDAAB89723}"/>
    <cellStyle name="40% - Énfasis1 2 5 2 2 2 3" xfId="5806" xr:uid="{D4E7DE3A-7FA4-44AE-B65E-69151CB92C5B}"/>
    <cellStyle name="40% - Énfasis1 2 5 2 2 2 3 2" xfId="13527" xr:uid="{46A9EE52-C019-40DE-972E-45829C5A01F2}"/>
    <cellStyle name="40% - Énfasis1 2 5 2 2 2 3 2 2" xfId="28969" xr:uid="{CF6E8BD5-4A26-44F2-A072-8C29150FB859}"/>
    <cellStyle name="40% - Énfasis1 2 5 2 2 2 3 2 2 2" xfId="59853" xr:uid="{53999346-3899-4236-9DE9-0BE0376F2FF0}"/>
    <cellStyle name="40% - Énfasis1 2 5 2 2 2 3 2 3" xfId="44411" xr:uid="{A1DDDA96-1D15-4754-B0E2-59EA6F92FCDA}"/>
    <cellStyle name="40% - Énfasis1 2 5 2 2 2 3 3" xfId="21248" xr:uid="{445460B9-F0EC-4179-9B6A-D8ED8D5726E9}"/>
    <cellStyle name="40% - Énfasis1 2 5 2 2 2 3 3 2" xfId="52132" xr:uid="{39985307-9991-4B8B-9E41-D7CFB2035F9E}"/>
    <cellStyle name="40% - Énfasis1 2 5 2 2 2 3 4" xfId="36690" xr:uid="{39C0C19A-7B72-47D1-9197-9649E4DF101F}"/>
    <cellStyle name="40% - Énfasis1 2 5 2 2 2 4" xfId="9667" xr:uid="{47FE874B-1347-412E-9A07-0045FEABB932}"/>
    <cellStyle name="40% - Énfasis1 2 5 2 2 2 4 2" xfId="25109" xr:uid="{CB22961B-E1A0-445E-BDB2-2AC0EC46AA7D}"/>
    <cellStyle name="40% - Énfasis1 2 5 2 2 2 4 2 2" xfId="55993" xr:uid="{19DA4149-7B43-4F58-86A5-975D00694442}"/>
    <cellStyle name="40% - Énfasis1 2 5 2 2 2 4 3" xfId="40551" xr:uid="{4F955816-475A-4154-9863-1AB3849B9B61}"/>
    <cellStyle name="40% - Énfasis1 2 5 2 2 2 5" xfId="17388" xr:uid="{5ED6B1B0-FF3A-4DFA-92A2-AD579A7E209A}"/>
    <cellStyle name="40% - Énfasis1 2 5 2 2 2 5 2" xfId="48272" xr:uid="{ED9CBE7D-DE8B-4B68-899A-711F42F4E6FC}"/>
    <cellStyle name="40% - Énfasis1 2 5 2 2 2 6" xfId="32830" xr:uid="{A46776EC-313D-4CEF-B136-DB5723F4AB44}"/>
    <cellStyle name="40% - Énfasis1 2 5 2 2 3" xfId="2911" xr:uid="{04CF7B10-B57B-4FC5-A064-E25EC3C51432}"/>
    <cellStyle name="40% - Énfasis1 2 5 2 2 3 2" xfId="6771" xr:uid="{EC393166-596D-42B7-B174-E648A34FC55C}"/>
    <cellStyle name="40% - Énfasis1 2 5 2 2 3 2 2" xfId="14492" xr:uid="{51120CB1-EADC-49A9-94C7-5E9A69E2064E}"/>
    <cellStyle name="40% - Énfasis1 2 5 2 2 3 2 2 2" xfId="29934" xr:uid="{A53677D4-E220-4383-8BEB-76A6452564B7}"/>
    <cellStyle name="40% - Énfasis1 2 5 2 2 3 2 2 2 2" xfId="60818" xr:uid="{AE865499-5C31-4899-A6C7-CE026227085D}"/>
    <cellStyle name="40% - Énfasis1 2 5 2 2 3 2 2 3" xfId="45376" xr:uid="{4C399A7E-23E3-481A-AE00-491E9BA78DB7}"/>
    <cellStyle name="40% - Énfasis1 2 5 2 2 3 2 3" xfId="22213" xr:uid="{2B686476-8D44-4905-A048-96F967F9D576}"/>
    <cellStyle name="40% - Énfasis1 2 5 2 2 3 2 3 2" xfId="53097" xr:uid="{08D31DA1-6180-4984-AA9B-4D3F9B01B73E}"/>
    <cellStyle name="40% - Énfasis1 2 5 2 2 3 2 4" xfId="37655" xr:uid="{852D7938-9073-4337-9E90-C07304F841A3}"/>
    <cellStyle name="40% - Énfasis1 2 5 2 2 3 3" xfId="10632" xr:uid="{66E8E9CD-46EC-4F56-9B34-DD05520D32D7}"/>
    <cellStyle name="40% - Énfasis1 2 5 2 2 3 3 2" xfId="26074" xr:uid="{172B4246-02A2-4435-A2F7-CCF6168B39E9}"/>
    <cellStyle name="40% - Énfasis1 2 5 2 2 3 3 2 2" xfId="56958" xr:uid="{212F74BC-88D8-47AE-BB4E-0AC4E1092B16}"/>
    <cellStyle name="40% - Énfasis1 2 5 2 2 3 3 3" xfId="41516" xr:uid="{DB4B2752-B8FB-4E75-B9CB-939FAB552862}"/>
    <cellStyle name="40% - Énfasis1 2 5 2 2 3 4" xfId="18353" xr:uid="{EAABADF9-6BA5-40F8-80E1-FB0CEA709E9B}"/>
    <cellStyle name="40% - Énfasis1 2 5 2 2 3 4 2" xfId="49237" xr:uid="{EDF6EFA4-E125-46E5-8D43-F038079BC92C}"/>
    <cellStyle name="40% - Énfasis1 2 5 2 2 3 5" xfId="33795" xr:uid="{3FA861C4-B3F0-4D7D-945E-94ACC89F7FC2}"/>
    <cellStyle name="40% - Énfasis1 2 5 2 2 4" xfId="4841" xr:uid="{2D557D9C-98AA-4DB6-A9F2-FA35AA812BDC}"/>
    <cellStyle name="40% - Énfasis1 2 5 2 2 4 2" xfId="12562" xr:uid="{61C93A8C-0DA6-43BF-AA80-2163BFF5DBBD}"/>
    <cellStyle name="40% - Énfasis1 2 5 2 2 4 2 2" xfId="28004" xr:uid="{22E990BA-A7E0-409A-9F7F-D9BD3469B8EE}"/>
    <cellStyle name="40% - Énfasis1 2 5 2 2 4 2 2 2" xfId="58888" xr:uid="{92FC78E7-9F88-4DA9-89C5-C6948E51CA6D}"/>
    <cellStyle name="40% - Énfasis1 2 5 2 2 4 2 3" xfId="43446" xr:uid="{4BD02F47-7E92-4F1A-A191-60D1F64E9F92}"/>
    <cellStyle name="40% - Énfasis1 2 5 2 2 4 3" xfId="20283" xr:uid="{B13968AA-642C-4A89-AE15-D8BAB9648BD5}"/>
    <cellStyle name="40% - Énfasis1 2 5 2 2 4 3 2" xfId="51167" xr:uid="{5D32B7F1-0854-4DFA-AD37-542971A62309}"/>
    <cellStyle name="40% - Énfasis1 2 5 2 2 4 4" xfId="35725" xr:uid="{606E6662-E325-40F0-BC0C-B6F1396918A8}"/>
    <cellStyle name="40% - Énfasis1 2 5 2 2 5" xfId="8702" xr:uid="{F4E91EDA-B44F-47C9-BEF9-1D07C32E5F4A}"/>
    <cellStyle name="40% - Énfasis1 2 5 2 2 5 2" xfId="24144" xr:uid="{51921BCA-EA9F-49A1-BA9D-7FE6C3156EC6}"/>
    <cellStyle name="40% - Énfasis1 2 5 2 2 5 2 2" xfId="55028" xr:uid="{17BD8442-C445-4059-A43B-642979F4CF8F}"/>
    <cellStyle name="40% - Énfasis1 2 5 2 2 5 3" xfId="39586" xr:uid="{3684A72F-052D-4B32-B8C9-C65C301E9170}"/>
    <cellStyle name="40% - Énfasis1 2 5 2 2 6" xfId="16423" xr:uid="{21B12953-4643-40C3-B3B6-91FB4DA977B0}"/>
    <cellStyle name="40% - Énfasis1 2 5 2 2 6 2" xfId="47307" xr:uid="{E80E1111-FD7D-4ECA-81F0-15FDB95D977D}"/>
    <cellStyle name="40% - Énfasis1 2 5 2 2 7" xfId="31865" xr:uid="{3C6D419B-CE24-463E-9D17-FDFEA2284848}"/>
    <cellStyle name="40% - Énfasis1 2 5 2 3" xfId="1463" xr:uid="{9015CC13-AC2A-4753-B88B-533B89DE32D3}"/>
    <cellStyle name="40% - Énfasis1 2 5 2 3 2" xfId="3393" xr:uid="{860556DE-E66D-41C3-9826-E7EEA3C10F41}"/>
    <cellStyle name="40% - Énfasis1 2 5 2 3 2 2" xfId="7253" xr:uid="{6289D91C-26EB-4363-A861-1511889C6527}"/>
    <cellStyle name="40% - Énfasis1 2 5 2 3 2 2 2" xfId="14974" xr:uid="{BFAE7208-4C09-4DE1-940B-4DB31FB69736}"/>
    <cellStyle name="40% - Énfasis1 2 5 2 3 2 2 2 2" xfId="30416" xr:uid="{79F8DE99-A0A8-40A5-AC0F-C8F3424DB00A}"/>
    <cellStyle name="40% - Énfasis1 2 5 2 3 2 2 2 2 2" xfId="61300" xr:uid="{C9EBF7A7-C0A8-4BB3-8F25-E568F82E4876}"/>
    <cellStyle name="40% - Énfasis1 2 5 2 3 2 2 2 3" xfId="45858" xr:uid="{7F4CF248-EB65-4139-9F18-69081BB16405}"/>
    <cellStyle name="40% - Énfasis1 2 5 2 3 2 2 3" xfId="22695" xr:uid="{04FD3C3C-3D54-4ACD-91B7-ECAFF3E3327E}"/>
    <cellStyle name="40% - Énfasis1 2 5 2 3 2 2 3 2" xfId="53579" xr:uid="{21DE2A95-4E87-4A6A-A485-538778884C10}"/>
    <cellStyle name="40% - Énfasis1 2 5 2 3 2 2 4" xfId="38137" xr:uid="{CB6A03B6-C6F9-402B-B386-378430D6060B}"/>
    <cellStyle name="40% - Énfasis1 2 5 2 3 2 3" xfId="11114" xr:uid="{F8E8CA89-6268-4C0F-A3A8-455E70777190}"/>
    <cellStyle name="40% - Énfasis1 2 5 2 3 2 3 2" xfId="26556" xr:uid="{101CAD6E-D741-4129-ACF4-06A1B102FC47}"/>
    <cellStyle name="40% - Énfasis1 2 5 2 3 2 3 2 2" xfId="57440" xr:uid="{C805A217-ED99-45C2-9637-2102DDF6A0B7}"/>
    <cellStyle name="40% - Énfasis1 2 5 2 3 2 3 3" xfId="41998" xr:uid="{7CEBDB7D-9A18-4B41-A1D7-2FE1AEBFE2A9}"/>
    <cellStyle name="40% - Énfasis1 2 5 2 3 2 4" xfId="18835" xr:uid="{5414506F-1BF7-4038-B847-BF27241FEC53}"/>
    <cellStyle name="40% - Énfasis1 2 5 2 3 2 4 2" xfId="49719" xr:uid="{8D7A2F69-6BA0-4E38-B247-8DCD2F815DBE}"/>
    <cellStyle name="40% - Énfasis1 2 5 2 3 2 5" xfId="34277" xr:uid="{4AC50C83-5B42-4A40-9E67-11B88FD37E16}"/>
    <cellStyle name="40% - Énfasis1 2 5 2 3 3" xfId="5323" xr:uid="{EB887977-3232-47C4-B4BA-62CBFF3B5DAA}"/>
    <cellStyle name="40% - Énfasis1 2 5 2 3 3 2" xfId="13044" xr:uid="{D0933C4E-1250-4184-8A4E-442A0DD73A19}"/>
    <cellStyle name="40% - Énfasis1 2 5 2 3 3 2 2" xfId="28486" xr:uid="{9C3208EE-5E1D-42C0-958F-4C339BD53F06}"/>
    <cellStyle name="40% - Énfasis1 2 5 2 3 3 2 2 2" xfId="59370" xr:uid="{BAAB3C44-CE4D-462C-BA29-8815FC3B6889}"/>
    <cellStyle name="40% - Énfasis1 2 5 2 3 3 2 3" xfId="43928" xr:uid="{9C96C7DC-B85F-4F2F-A83D-5F3D98937A63}"/>
    <cellStyle name="40% - Énfasis1 2 5 2 3 3 3" xfId="20765" xr:uid="{E9819ACB-F927-4744-A9BE-E3D7FD39EFDD}"/>
    <cellStyle name="40% - Énfasis1 2 5 2 3 3 3 2" xfId="51649" xr:uid="{D46194FB-2EEA-407F-98B8-0D2A3149B58C}"/>
    <cellStyle name="40% - Énfasis1 2 5 2 3 3 4" xfId="36207" xr:uid="{7B238E55-C7A1-46BA-B49B-6089CDF0AF13}"/>
    <cellStyle name="40% - Énfasis1 2 5 2 3 4" xfId="9184" xr:uid="{A947FB06-35C9-4DC7-B1F9-40BFAA83246E}"/>
    <cellStyle name="40% - Énfasis1 2 5 2 3 4 2" xfId="24626" xr:uid="{1FB1D615-4FA4-4E41-A30B-FADA70F02096}"/>
    <cellStyle name="40% - Énfasis1 2 5 2 3 4 2 2" xfId="55510" xr:uid="{33D16991-240A-4B4C-A90C-76A181890F93}"/>
    <cellStyle name="40% - Énfasis1 2 5 2 3 4 3" xfId="40068" xr:uid="{622A35CF-3AFE-4C8D-A128-E66E03B451EA}"/>
    <cellStyle name="40% - Énfasis1 2 5 2 3 5" xfId="16905" xr:uid="{B956C7BD-2A3F-4F32-9EC1-E4F8AD7F4E99}"/>
    <cellStyle name="40% - Énfasis1 2 5 2 3 5 2" xfId="47789" xr:uid="{2FAC749F-4843-49AF-A184-8D419F81688B}"/>
    <cellStyle name="40% - Énfasis1 2 5 2 3 6" xfId="32347" xr:uid="{8AA51C37-1160-4F07-B662-9B2BDA441037}"/>
    <cellStyle name="40% - Énfasis1 2 5 2 4" xfId="2428" xr:uid="{FA147A25-F2F0-436D-A42D-0616D9E1AD9E}"/>
    <cellStyle name="40% - Énfasis1 2 5 2 4 2" xfId="6288" xr:uid="{9E843E6D-CD15-4D3B-8D0B-3D9AC0E89225}"/>
    <cellStyle name="40% - Énfasis1 2 5 2 4 2 2" xfId="14009" xr:uid="{D9957782-F64D-4204-A595-E1A129C3C739}"/>
    <cellStyle name="40% - Énfasis1 2 5 2 4 2 2 2" xfId="29451" xr:uid="{7BFB8330-6650-4787-9DC9-7BC686B45012}"/>
    <cellStyle name="40% - Énfasis1 2 5 2 4 2 2 2 2" xfId="60335" xr:uid="{77B103A7-DC8A-4818-B5C4-27F4A109DCB8}"/>
    <cellStyle name="40% - Énfasis1 2 5 2 4 2 2 3" xfId="44893" xr:uid="{3152C1B0-3F02-448D-91CA-0A8C08F826D5}"/>
    <cellStyle name="40% - Énfasis1 2 5 2 4 2 3" xfId="21730" xr:uid="{2AD91614-83EE-40AE-9E31-BE5D6B5DB6C0}"/>
    <cellStyle name="40% - Énfasis1 2 5 2 4 2 3 2" xfId="52614" xr:uid="{35419EE4-8795-464B-B456-432473F4BF29}"/>
    <cellStyle name="40% - Énfasis1 2 5 2 4 2 4" xfId="37172" xr:uid="{25263337-DC8B-4EFA-8679-B734FA4496F0}"/>
    <cellStyle name="40% - Énfasis1 2 5 2 4 3" xfId="10149" xr:uid="{5A948F59-B5E9-432A-AB57-828FA69D15F0}"/>
    <cellStyle name="40% - Énfasis1 2 5 2 4 3 2" xfId="25591" xr:uid="{6607D65D-2838-40A3-B334-EF536B6BE4D8}"/>
    <cellStyle name="40% - Énfasis1 2 5 2 4 3 2 2" xfId="56475" xr:uid="{6B01B218-F3D2-407E-8F2B-DBCB894B1C3C}"/>
    <cellStyle name="40% - Énfasis1 2 5 2 4 3 3" xfId="41033" xr:uid="{00D3FE40-46E0-4127-884F-A1297EFCE455}"/>
    <cellStyle name="40% - Énfasis1 2 5 2 4 4" xfId="17870" xr:uid="{9D327758-45AE-4926-9456-A3E630C70FA5}"/>
    <cellStyle name="40% - Énfasis1 2 5 2 4 4 2" xfId="48754" xr:uid="{2C7E60CA-BCD0-4304-9221-67606CC0D77D}"/>
    <cellStyle name="40% - Énfasis1 2 5 2 4 5" xfId="33312" xr:uid="{88A91F27-9D7C-4DFA-9317-F4BC0FB25859}"/>
    <cellStyle name="40% - Énfasis1 2 5 2 5" xfId="4358" xr:uid="{670124C1-35DF-47B4-A836-E0C63147E25A}"/>
    <cellStyle name="40% - Énfasis1 2 5 2 5 2" xfId="12079" xr:uid="{7D05B527-04C6-4424-BA49-6D2FA0931439}"/>
    <cellStyle name="40% - Énfasis1 2 5 2 5 2 2" xfId="27521" xr:uid="{82A47C04-1F83-4420-8C92-91A60844F73A}"/>
    <cellStyle name="40% - Énfasis1 2 5 2 5 2 2 2" xfId="58405" xr:uid="{FFCDED28-AE7A-428A-BEF1-6B780B0D05B0}"/>
    <cellStyle name="40% - Énfasis1 2 5 2 5 2 3" xfId="42963" xr:uid="{339FD0AB-B622-480A-8AAA-23D8D22A60E6}"/>
    <cellStyle name="40% - Énfasis1 2 5 2 5 3" xfId="19800" xr:uid="{13C00085-B6F9-4F6A-AFA8-43E52BAD1B74}"/>
    <cellStyle name="40% - Énfasis1 2 5 2 5 3 2" xfId="50684" xr:uid="{7296DC90-BF09-402A-AF03-17FA3A594FE7}"/>
    <cellStyle name="40% - Énfasis1 2 5 2 5 4" xfId="35242" xr:uid="{AD0F1B30-787C-4C32-8C62-76E20F10A5E7}"/>
    <cellStyle name="40% - Énfasis1 2 5 2 6" xfId="8219" xr:uid="{58BFC4CA-A1B0-41EF-A0BE-2F06F6051285}"/>
    <cellStyle name="40% - Énfasis1 2 5 2 6 2" xfId="23661" xr:uid="{BC6CE7ED-0892-4EA3-B83E-877DF7ABFA97}"/>
    <cellStyle name="40% - Énfasis1 2 5 2 6 2 2" xfId="54545" xr:uid="{8058A705-9B50-4276-9AB9-A1EACB83871C}"/>
    <cellStyle name="40% - Énfasis1 2 5 2 6 3" xfId="39103" xr:uid="{EEDEED12-5A45-43F0-B808-9BA061C5A232}"/>
    <cellStyle name="40% - Énfasis1 2 5 2 7" xfId="15940" xr:uid="{56F28B3D-2D6B-4D66-93B4-4B8520FC6E01}"/>
    <cellStyle name="40% - Énfasis1 2 5 2 7 2" xfId="46824" xr:uid="{643787FA-D805-404C-8D1C-FC27E666B273}"/>
    <cellStyle name="40% - Énfasis1 2 5 2 8" xfId="31382" xr:uid="{574218CB-6D9B-4F6B-90E0-01E51C551E33}"/>
    <cellStyle name="40% - Énfasis1 2 5 3" xfId="740" xr:uid="{D384FE08-4DC4-4F04-BFDB-1132C5511573}"/>
    <cellStyle name="40% - Énfasis1 2 5 3 2" xfId="1705" xr:uid="{271E4F3D-5C67-4C8D-8287-F9DCD8A8B404}"/>
    <cellStyle name="40% - Énfasis1 2 5 3 2 2" xfId="3635" xr:uid="{12D3AC70-CDCA-476D-B8A5-30E75E419B5B}"/>
    <cellStyle name="40% - Énfasis1 2 5 3 2 2 2" xfId="7495" xr:uid="{88E634AE-5B8A-41E7-88A1-155B94D4E6AD}"/>
    <cellStyle name="40% - Énfasis1 2 5 3 2 2 2 2" xfId="15216" xr:uid="{D090AA72-91F6-423C-BB0D-D09F16818EB4}"/>
    <cellStyle name="40% - Énfasis1 2 5 3 2 2 2 2 2" xfId="30658" xr:uid="{8D9856FF-D940-43E0-BEFB-55107F9F1BE3}"/>
    <cellStyle name="40% - Énfasis1 2 5 3 2 2 2 2 2 2" xfId="61542" xr:uid="{1A08461D-5C52-450D-9620-76BCB80BC45A}"/>
    <cellStyle name="40% - Énfasis1 2 5 3 2 2 2 2 3" xfId="46100" xr:uid="{EF8275F7-C4F4-4C11-A7FA-6A198415348E}"/>
    <cellStyle name="40% - Énfasis1 2 5 3 2 2 2 3" xfId="22937" xr:uid="{98191A71-682E-4D51-BEE8-0878EDC6B571}"/>
    <cellStyle name="40% - Énfasis1 2 5 3 2 2 2 3 2" xfId="53821" xr:uid="{F4A6D0D0-E8BC-4B45-A839-25D87DF93EC3}"/>
    <cellStyle name="40% - Énfasis1 2 5 3 2 2 2 4" xfId="38379" xr:uid="{4475EDE2-E57F-4216-A4FC-9190A210C9FA}"/>
    <cellStyle name="40% - Énfasis1 2 5 3 2 2 3" xfId="11356" xr:uid="{018130D4-9CE5-441A-A372-CCF5F4ED8C60}"/>
    <cellStyle name="40% - Énfasis1 2 5 3 2 2 3 2" xfId="26798" xr:uid="{048E1C1D-8212-4883-BFE9-D494976B2B54}"/>
    <cellStyle name="40% - Énfasis1 2 5 3 2 2 3 2 2" xfId="57682" xr:uid="{4EBE650A-F84B-45BC-8598-4F7FC57D4077}"/>
    <cellStyle name="40% - Énfasis1 2 5 3 2 2 3 3" xfId="42240" xr:uid="{81F14ED0-7F02-44D2-9C33-F39A53A2BCEA}"/>
    <cellStyle name="40% - Énfasis1 2 5 3 2 2 4" xfId="19077" xr:uid="{D6E7CF1D-1CC4-4F96-889D-4649F71AE2D9}"/>
    <cellStyle name="40% - Énfasis1 2 5 3 2 2 4 2" xfId="49961" xr:uid="{41C0F9F8-8A2E-4FAE-97A8-FF9907EA91F4}"/>
    <cellStyle name="40% - Énfasis1 2 5 3 2 2 5" xfId="34519" xr:uid="{FBEA2FB8-9CE6-461D-A882-146256330CE4}"/>
    <cellStyle name="40% - Énfasis1 2 5 3 2 3" xfId="5565" xr:uid="{6E1CECE8-422C-4095-BD7A-993DAB30EB7A}"/>
    <cellStyle name="40% - Énfasis1 2 5 3 2 3 2" xfId="13286" xr:uid="{1DE22454-3955-4C62-8120-6C2353D5157C}"/>
    <cellStyle name="40% - Énfasis1 2 5 3 2 3 2 2" xfId="28728" xr:uid="{61920D1B-FFB3-4D9B-8EF3-51D63F452976}"/>
    <cellStyle name="40% - Énfasis1 2 5 3 2 3 2 2 2" xfId="59612" xr:uid="{FB0124AD-85D8-4357-A994-4F00148BD698}"/>
    <cellStyle name="40% - Énfasis1 2 5 3 2 3 2 3" xfId="44170" xr:uid="{2A54C230-A1A0-4EFD-A3BE-C901D6DCAC10}"/>
    <cellStyle name="40% - Énfasis1 2 5 3 2 3 3" xfId="21007" xr:uid="{6A2E3F0F-CA28-4D5A-9E9A-7C22F94BB993}"/>
    <cellStyle name="40% - Énfasis1 2 5 3 2 3 3 2" xfId="51891" xr:uid="{72FCAF02-BF86-4A27-B9DD-D003D59C04DC}"/>
    <cellStyle name="40% - Énfasis1 2 5 3 2 3 4" xfId="36449" xr:uid="{BFEE0FB6-09B7-4A7D-8EC6-7E7040CE7275}"/>
    <cellStyle name="40% - Énfasis1 2 5 3 2 4" xfId="9426" xr:uid="{95E9EF25-B9E7-4EA4-9E07-1B04A859EA01}"/>
    <cellStyle name="40% - Énfasis1 2 5 3 2 4 2" xfId="24868" xr:uid="{4AE1159F-27C0-43F6-91E6-5FF901C3330A}"/>
    <cellStyle name="40% - Énfasis1 2 5 3 2 4 2 2" xfId="55752" xr:uid="{282676CB-30EE-4DA5-8C1F-2E65795AB3EC}"/>
    <cellStyle name="40% - Énfasis1 2 5 3 2 4 3" xfId="40310" xr:uid="{F80BF4BE-8F3B-49EE-A672-969661375A9A}"/>
    <cellStyle name="40% - Énfasis1 2 5 3 2 5" xfId="17147" xr:uid="{39F4D106-F191-401D-8771-9D643C2F549B}"/>
    <cellStyle name="40% - Énfasis1 2 5 3 2 5 2" xfId="48031" xr:uid="{2FEED782-BDBB-4F37-8EB1-A6CCCF5506E1}"/>
    <cellStyle name="40% - Énfasis1 2 5 3 2 6" xfId="32589" xr:uid="{1535584D-DFA7-4A85-96C1-88986BEFBDCD}"/>
    <cellStyle name="40% - Énfasis1 2 5 3 3" xfId="2670" xr:uid="{E27B1407-F65E-40BC-B1FC-AC0C73DC057A}"/>
    <cellStyle name="40% - Énfasis1 2 5 3 3 2" xfId="6530" xr:uid="{5A5F4215-2A60-4281-9A86-299E5799D3AF}"/>
    <cellStyle name="40% - Énfasis1 2 5 3 3 2 2" xfId="14251" xr:uid="{4C607D4D-8FD4-4DB9-BFCC-1ECB06E2B3E8}"/>
    <cellStyle name="40% - Énfasis1 2 5 3 3 2 2 2" xfId="29693" xr:uid="{3BD6E35D-4C38-4F45-BC46-EF04B9C3C858}"/>
    <cellStyle name="40% - Énfasis1 2 5 3 3 2 2 2 2" xfId="60577" xr:uid="{5AB62197-1717-4A9D-B09E-0E9ABFA6A331}"/>
    <cellStyle name="40% - Énfasis1 2 5 3 3 2 2 3" xfId="45135" xr:uid="{A9932912-6921-4EF6-9E99-1DF670B367CD}"/>
    <cellStyle name="40% - Énfasis1 2 5 3 3 2 3" xfId="21972" xr:uid="{832F9395-8802-4DE5-8310-F3F6480E22CB}"/>
    <cellStyle name="40% - Énfasis1 2 5 3 3 2 3 2" xfId="52856" xr:uid="{C5F9C753-75D8-4E93-814D-B05FAEDEFE0C}"/>
    <cellStyle name="40% - Énfasis1 2 5 3 3 2 4" xfId="37414" xr:uid="{CD342EB3-6DB7-44EB-9139-DA71B5CC9037}"/>
    <cellStyle name="40% - Énfasis1 2 5 3 3 3" xfId="10391" xr:uid="{CB622CD8-6CF1-4A3C-A41A-40E084B3780D}"/>
    <cellStyle name="40% - Énfasis1 2 5 3 3 3 2" xfId="25833" xr:uid="{315EAF70-DE1F-491E-8399-8A5330F3460C}"/>
    <cellStyle name="40% - Énfasis1 2 5 3 3 3 2 2" xfId="56717" xr:uid="{95C11056-ED26-4A41-8EEA-260392FF3839}"/>
    <cellStyle name="40% - Énfasis1 2 5 3 3 3 3" xfId="41275" xr:uid="{0B5C1CB5-1E36-448C-AD9D-AAF3433E0841}"/>
    <cellStyle name="40% - Énfasis1 2 5 3 3 4" xfId="18112" xr:uid="{05B9E638-BF1D-4A04-A9FD-8C412BF00AE0}"/>
    <cellStyle name="40% - Énfasis1 2 5 3 3 4 2" xfId="48996" xr:uid="{B2F39736-F005-4D35-B190-B74D80E27CE4}"/>
    <cellStyle name="40% - Énfasis1 2 5 3 3 5" xfId="33554" xr:uid="{6372FE9F-BAAB-49A3-92E4-54E5EB2C90AD}"/>
    <cellStyle name="40% - Énfasis1 2 5 3 4" xfId="4600" xr:uid="{17C6ED01-F0CE-469F-A559-E8AF0081D6C7}"/>
    <cellStyle name="40% - Énfasis1 2 5 3 4 2" xfId="12321" xr:uid="{61E377D7-FCD2-4EB6-8A49-C9CDFC5116D7}"/>
    <cellStyle name="40% - Énfasis1 2 5 3 4 2 2" xfId="27763" xr:uid="{B16D7BE5-34BC-4DA4-9D95-52F868B7CEDE}"/>
    <cellStyle name="40% - Énfasis1 2 5 3 4 2 2 2" xfId="58647" xr:uid="{AEC9CE55-8E80-4BE9-AB1B-00B83C4C7D83}"/>
    <cellStyle name="40% - Énfasis1 2 5 3 4 2 3" xfId="43205" xr:uid="{D980F1AB-E538-4A19-A2AA-97A66FEC8DD5}"/>
    <cellStyle name="40% - Énfasis1 2 5 3 4 3" xfId="20042" xr:uid="{BAAF3DAD-9F38-4EF8-A488-1F8FF51C42B4}"/>
    <cellStyle name="40% - Énfasis1 2 5 3 4 3 2" xfId="50926" xr:uid="{23A96BF4-B842-4271-9EC0-55503EEC9EBC}"/>
    <cellStyle name="40% - Énfasis1 2 5 3 4 4" xfId="35484" xr:uid="{6E2EB65B-6BA6-4CF7-8AD5-0AF5C939835A}"/>
    <cellStyle name="40% - Énfasis1 2 5 3 5" xfId="8461" xr:uid="{02DB19A0-6AC7-4085-98EB-84BBF443CDFD}"/>
    <cellStyle name="40% - Énfasis1 2 5 3 5 2" xfId="23903" xr:uid="{CBDF4CD9-D9AB-4FA7-BB86-2C649D73A0E2}"/>
    <cellStyle name="40% - Énfasis1 2 5 3 5 2 2" xfId="54787" xr:uid="{34DA524D-202E-4855-8F98-F11C840B8D33}"/>
    <cellStyle name="40% - Énfasis1 2 5 3 5 3" xfId="39345" xr:uid="{A4C5C656-AD34-4AEB-9C1D-9D7FEACD61F1}"/>
    <cellStyle name="40% - Énfasis1 2 5 3 6" xfId="16182" xr:uid="{66DDC261-40E5-47A5-B53F-672D5C5B0FAE}"/>
    <cellStyle name="40% - Énfasis1 2 5 3 6 2" xfId="47066" xr:uid="{66E47547-67EE-4898-BE3E-6FAF8B85D500}"/>
    <cellStyle name="40% - Énfasis1 2 5 3 7" xfId="31624" xr:uid="{B1EE0DFD-8DA1-4C9C-BC67-7817154C8301}"/>
    <cellStyle name="40% - Énfasis1 2 5 4" xfId="1222" xr:uid="{5ED6019B-9448-4587-9FF0-31F9DF445BF2}"/>
    <cellStyle name="40% - Énfasis1 2 5 4 2" xfId="3152" xr:uid="{3CE2B47A-0096-4BB8-9CBE-75F7884669B2}"/>
    <cellStyle name="40% - Énfasis1 2 5 4 2 2" xfId="7012" xr:uid="{7F9B2E47-E500-4740-8DF3-15A5EB659B49}"/>
    <cellStyle name="40% - Énfasis1 2 5 4 2 2 2" xfId="14733" xr:uid="{DAB8EA31-90B9-4471-8767-8D462B55DA0B}"/>
    <cellStyle name="40% - Énfasis1 2 5 4 2 2 2 2" xfId="30175" xr:uid="{10EF6595-2454-4EF4-942D-7A09A0820C6D}"/>
    <cellStyle name="40% - Énfasis1 2 5 4 2 2 2 2 2" xfId="61059" xr:uid="{E5DFB1BF-D08B-43C4-A8FF-39808776F1AC}"/>
    <cellStyle name="40% - Énfasis1 2 5 4 2 2 2 3" xfId="45617" xr:uid="{A2AACE3B-B7ED-4536-8DE9-8D22209F51D7}"/>
    <cellStyle name="40% - Énfasis1 2 5 4 2 2 3" xfId="22454" xr:uid="{E5F927DD-5688-4E43-9C72-D4C46F016395}"/>
    <cellStyle name="40% - Énfasis1 2 5 4 2 2 3 2" xfId="53338" xr:uid="{CFC6D7FB-2F7D-46CC-8756-A3D2E823AEE5}"/>
    <cellStyle name="40% - Énfasis1 2 5 4 2 2 4" xfId="37896" xr:uid="{56A88ACD-C1F3-4D31-82B3-BB13AD400BBD}"/>
    <cellStyle name="40% - Énfasis1 2 5 4 2 3" xfId="10873" xr:uid="{EED5F053-EBF6-43C1-B75F-F6F644A0705E}"/>
    <cellStyle name="40% - Énfasis1 2 5 4 2 3 2" xfId="26315" xr:uid="{6DDA0F47-8CBF-47D0-8D0A-52B7B03AD42D}"/>
    <cellStyle name="40% - Énfasis1 2 5 4 2 3 2 2" xfId="57199" xr:uid="{735F882A-9D41-4337-B3D3-F665AED3A87F}"/>
    <cellStyle name="40% - Énfasis1 2 5 4 2 3 3" xfId="41757" xr:uid="{2E8A2A33-0D6E-4D46-B6F2-5991A5B91FB3}"/>
    <cellStyle name="40% - Énfasis1 2 5 4 2 4" xfId="18594" xr:uid="{F7932A17-E498-4EAC-BB28-2DE8A2F037EE}"/>
    <cellStyle name="40% - Énfasis1 2 5 4 2 4 2" xfId="49478" xr:uid="{4A78BAD3-35C2-4B7A-A607-1DBA42CA724B}"/>
    <cellStyle name="40% - Énfasis1 2 5 4 2 5" xfId="34036" xr:uid="{AAD00EF2-37B0-4391-8AA7-A67D9B124A97}"/>
    <cellStyle name="40% - Énfasis1 2 5 4 3" xfId="5082" xr:uid="{72882522-A0F9-4B41-A7F3-17BA4D29AD84}"/>
    <cellStyle name="40% - Énfasis1 2 5 4 3 2" xfId="12803" xr:uid="{C48F4DE9-CD86-45B0-83A0-75727D0CC1CC}"/>
    <cellStyle name="40% - Énfasis1 2 5 4 3 2 2" xfId="28245" xr:uid="{87663485-943A-4D3F-BECE-2B9A26415CB7}"/>
    <cellStyle name="40% - Énfasis1 2 5 4 3 2 2 2" xfId="59129" xr:uid="{C6DA3ED9-1B4B-402D-95D9-726C36D7ECE0}"/>
    <cellStyle name="40% - Énfasis1 2 5 4 3 2 3" xfId="43687" xr:uid="{7288E1D4-B108-4442-8F8F-CD26D922644B}"/>
    <cellStyle name="40% - Énfasis1 2 5 4 3 3" xfId="20524" xr:uid="{75F4DC73-ACBD-4B31-83B3-CC85E1F6E9D6}"/>
    <cellStyle name="40% - Énfasis1 2 5 4 3 3 2" xfId="51408" xr:uid="{535138B3-7F07-4859-82DD-C9F369BE310F}"/>
    <cellStyle name="40% - Énfasis1 2 5 4 3 4" xfId="35966" xr:uid="{E6AECE6C-F0A5-49A0-B7C1-AF81A786DBEC}"/>
    <cellStyle name="40% - Énfasis1 2 5 4 4" xfId="8943" xr:uid="{04AED9DB-A0C7-4BFD-830A-2E24724BBBEC}"/>
    <cellStyle name="40% - Énfasis1 2 5 4 4 2" xfId="24385" xr:uid="{7FA42BAB-C34A-44E9-B75B-B8F827A49A18}"/>
    <cellStyle name="40% - Énfasis1 2 5 4 4 2 2" xfId="55269" xr:uid="{9EFDBC26-E875-49DD-846B-7416D4E4BAC6}"/>
    <cellStyle name="40% - Énfasis1 2 5 4 4 3" xfId="39827" xr:uid="{E8325CE0-E6BF-4B70-8766-53E2BE3A0F02}"/>
    <cellStyle name="40% - Énfasis1 2 5 4 5" xfId="16664" xr:uid="{64D8D53B-558A-4D15-B36F-ED28DCA8A743}"/>
    <cellStyle name="40% - Énfasis1 2 5 4 5 2" xfId="47548" xr:uid="{3BE6B3BB-10C7-4729-B920-9B4C11495FB2}"/>
    <cellStyle name="40% - Énfasis1 2 5 4 6" xfId="32106" xr:uid="{35D3AD1D-E195-4ECE-9810-C0EBBD2BF01D}"/>
    <cellStyle name="40% - Énfasis1 2 5 5" xfId="2187" xr:uid="{71F3E72E-2A15-4367-8410-B81C94D44F4C}"/>
    <cellStyle name="40% - Énfasis1 2 5 5 2" xfId="6047" xr:uid="{C5835CD3-9536-4B3D-B5E5-7078DFCE9F32}"/>
    <cellStyle name="40% - Énfasis1 2 5 5 2 2" xfId="13768" xr:uid="{E653D554-839D-4208-8BB1-6B8F75EF149F}"/>
    <cellStyle name="40% - Énfasis1 2 5 5 2 2 2" xfId="29210" xr:uid="{E3178172-9114-41A9-93FE-55B92B5C09D6}"/>
    <cellStyle name="40% - Énfasis1 2 5 5 2 2 2 2" xfId="60094" xr:uid="{6EF9D45F-CFF1-417D-96D4-6D777E832E9B}"/>
    <cellStyle name="40% - Énfasis1 2 5 5 2 2 3" xfId="44652" xr:uid="{572DBDE5-7649-4A35-AA76-9455AB314C80}"/>
    <cellStyle name="40% - Énfasis1 2 5 5 2 3" xfId="21489" xr:uid="{80D2B645-6DE5-44BF-982B-B7A0E799ED5F}"/>
    <cellStyle name="40% - Énfasis1 2 5 5 2 3 2" xfId="52373" xr:uid="{1C7513D5-CD78-433F-893B-FB01F4D2EE12}"/>
    <cellStyle name="40% - Énfasis1 2 5 5 2 4" xfId="36931" xr:uid="{661081D7-8CDE-4DA0-B658-F66449F3E18E}"/>
    <cellStyle name="40% - Énfasis1 2 5 5 3" xfId="9908" xr:uid="{BF80DD46-1D10-42E7-9C8F-E7AB3F7E6EE0}"/>
    <cellStyle name="40% - Énfasis1 2 5 5 3 2" xfId="25350" xr:uid="{FFD03038-8BEE-4C8B-B1C1-817F239994B3}"/>
    <cellStyle name="40% - Énfasis1 2 5 5 3 2 2" xfId="56234" xr:uid="{6227AE8E-4F48-45AE-A451-2EDBB11DB684}"/>
    <cellStyle name="40% - Énfasis1 2 5 5 3 3" xfId="40792" xr:uid="{CA0AAA85-A672-4FCA-8F52-80A75766E76A}"/>
    <cellStyle name="40% - Énfasis1 2 5 5 4" xfId="17629" xr:uid="{731ED768-6A63-4BB3-AE83-F173FE74761C}"/>
    <cellStyle name="40% - Énfasis1 2 5 5 4 2" xfId="48513" xr:uid="{F1AADFBB-433D-413C-A02D-A264035A3342}"/>
    <cellStyle name="40% - Énfasis1 2 5 5 5" xfId="33071" xr:uid="{CE725E42-1E91-46AB-89A2-5852DD2958C5}"/>
    <cellStyle name="40% - Énfasis1 2 5 6" xfId="4117" xr:uid="{91176B32-0B00-4747-BAC2-A0B179B7625C}"/>
    <cellStyle name="40% - Énfasis1 2 5 6 2" xfId="11838" xr:uid="{977E0133-6F55-4CE8-9B0F-C95CFC55997B}"/>
    <cellStyle name="40% - Énfasis1 2 5 6 2 2" xfId="27280" xr:uid="{76CAC472-2486-42C7-852D-1E9B2042BC0F}"/>
    <cellStyle name="40% - Énfasis1 2 5 6 2 2 2" xfId="58164" xr:uid="{2DE0DF61-0610-42EE-83A7-12C46AC69F80}"/>
    <cellStyle name="40% - Énfasis1 2 5 6 2 3" xfId="42722" xr:uid="{5C822D65-C662-4F23-A745-9C3529D1C703}"/>
    <cellStyle name="40% - Énfasis1 2 5 6 3" xfId="19559" xr:uid="{9F607452-4BC1-4601-8DD9-5E875BED59B7}"/>
    <cellStyle name="40% - Énfasis1 2 5 6 3 2" xfId="50443" xr:uid="{E2EE4E0A-2286-4A2B-9FA2-A82AC6AAEE8D}"/>
    <cellStyle name="40% - Énfasis1 2 5 6 4" xfId="35001" xr:uid="{AB11A199-8163-4BD0-A91A-0B063FCDF558}"/>
    <cellStyle name="40% - Énfasis1 2 5 7" xfId="7978" xr:uid="{BDB24426-2475-4D90-A293-E5AA7C1C4234}"/>
    <cellStyle name="40% - Énfasis1 2 5 7 2" xfId="23420" xr:uid="{D3267F8C-C43F-4368-87E8-90220C61FD96}"/>
    <cellStyle name="40% - Énfasis1 2 5 7 2 2" xfId="54304" xr:uid="{BA2C5A9C-223D-43A0-BC3D-896EAA10837D}"/>
    <cellStyle name="40% - Énfasis1 2 5 7 3" xfId="38862" xr:uid="{4661CC1E-F0A9-44F3-B0D2-1B063E959359}"/>
    <cellStyle name="40% - Énfasis1 2 5 8" xfId="15699" xr:uid="{FDA48292-E180-4B52-B30A-E2A78BF09D6B}"/>
    <cellStyle name="40% - Énfasis1 2 5 8 2" xfId="46583" xr:uid="{64050E9F-64F8-418F-98C2-F988E2692054}"/>
    <cellStyle name="40% - Énfasis1 2 5 9" xfId="31141" xr:uid="{A8C8DAF1-6AED-4E6D-BF8C-B643E3DDCDDF}"/>
    <cellStyle name="40% - Énfasis1 2 6" xfId="407" xr:uid="{7A78FE3B-CA26-4097-B455-8228B04C894C}"/>
    <cellStyle name="40% - Énfasis1 2 6 2" xfId="891" xr:uid="{C798708D-FDAC-43DC-A36F-28634A485542}"/>
    <cellStyle name="40% - Énfasis1 2 6 2 2" xfId="1856" xr:uid="{6270E65A-E102-4696-90E1-1D4F5D03EC57}"/>
    <cellStyle name="40% - Énfasis1 2 6 2 2 2" xfId="3786" xr:uid="{02215432-9274-41F2-9F7B-0BE8206E27A3}"/>
    <cellStyle name="40% - Énfasis1 2 6 2 2 2 2" xfId="7646" xr:uid="{6DA9B053-972F-4204-97A2-BEE153B64034}"/>
    <cellStyle name="40% - Énfasis1 2 6 2 2 2 2 2" xfId="15367" xr:uid="{767250F3-5571-47CD-BCE5-44BFB6E76FDC}"/>
    <cellStyle name="40% - Énfasis1 2 6 2 2 2 2 2 2" xfId="30809" xr:uid="{1D9EF296-7F4B-4A9B-ACA3-3FFD36D25D92}"/>
    <cellStyle name="40% - Énfasis1 2 6 2 2 2 2 2 2 2" xfId="61693" xr:uid="{EE68DF02-C876-4EB0-B2C4-7E5D8D339D19}"/>
    <cellStyle name="40% - Énfasis1 2 6 2 2 2 2 2 3" xfId="46251" xr:uid="{7365A853-6E0C-4F09-A465-A42DD4FB2A34}"/>
    <cellStyle name="40% - Énfasis1 2 6 2 2 2 2 3" xfId="23088" xr:uid="{918A612F-F97F-4A7B-B569-223BB4690D85}"/>
    <cellStyle name="40% - Énfasis1 2 6 2 2 2 2 3 2" xfId="53972" xr:uid="{7C8729F3-9CC0-421D-B0DF-95107B0D633C}"/>
    <cellStyle name="40% - Énfasis1 2 6 2 2 2 2 4" xfId="38530" xr:uid="{01AC959C-E87A-4E7A-88C6-0B7B12D5D0A0}"/>
    <cellStyle name="40% - Énfasis1 2 6 2 2 2 3" xfId="11507" xr:uid="{E4F84DC3-80E5-4D35-963F-296644412CF1}"/>
    <cellStyle name="40% - Énfasis1 2 6 2 2 2 3 2" xfId="26949" xr:uid="{376EFF67-34A6-435A-BB5A-5C6BB031AED8}"/>
    <cellStyle name="40% - Énfasis1 2 6 2 2 2 3 2 2" xfId="57833" xr:uid="{17966B3A-C5DE-4ECE-B110-3B9E69C7D7B9}"/>
    <cellStyle name="40% - Énfasis1 2 6 2 2 2 3 3" xfId="42391" xr:uid="{8B2DC77C-3419-4700-AD3A-E025307B7167}"/>
    <cellStyle name="40% - Énfasis1 2 6 2 2 2 4" xfId="19228" xr:uid="{1F73EC35-E769-40D4-AAF0-1041915CD54C}"/>
    <cellStyle name="40% - Énfasis1 2 6 2 2 2 4 2" xfId="50112" xr:uid="{1E1B17E6-2715-412A-B783-541FD31D5B64}"/>
    <cellStyle name="40% - Énfasis1 2 6 2 2 2 5" xfId="34670" xr:uid="{E64E83A5-19DD-458C-8463-4251556A5AF0}"/>
    <cellStyle name="40% - Énfasis1 2 6 2 2 3" xfId="5716" xr:uid="{B293D867-F23B-47D8-A644-011223F51A9D}"/>
    <cellStyle name="40% - Énfasis1 2 6 2 2 3 2" xfId="13437" xr:uid="{8BB534BA-BB66-41B2-824D-4DAAEB965670}"/>
    <cellStyle name="40% - Énfasis1 2 6 2 2 3 2 2" xfId="28879" xr:uid="{DB1F221C-9611-4B4C-9692-0F0443831346}"/>
    <cellStyle name="40% - Énfasis1 2 6 2 2 3 2 2 2" xfId="59763" xr:uid="{B3867F28-6A8D-4283-AF4E-5F7F23F25298}"/>
    <cellStyle name="40% - Énfasis1 2 6 2 2 3 2 3" xfId="44321" xr:uid="{35EEDA8F-CE98-4291-BB17-641E5C173319}"/>
    <cellStyle name="40% - Énfasis1 2 6 2 2 3 3" xfId="21158" xr:uid="{BEEF1083-935F-40D7-8B7C-BAB0F0D2F113}"/>
    <cellStyle name="40% - Énfasis1 2 6 2 2 3 3 2" xfId="52042" xr:uid="{5AA3B302-6365-4238-A20B-8CA7093F9D37}"/>
    <cellStyle name="40% - Énfasis1 2 6 2 2 3 4" xfId="36600" xr:uid="{591D7997-AC0F-41C2-870B-3853B4AEB58B}"/>
    <cellStyle name="40% - Énfasis1 2 6 2 2 4" xfId="9577" xr:uid="{9E054E5F-90ED-49B2-9BA3-CF8305434C8D}"/>
    <cellStyle name="40% - Énfasis1 2 6 2 2 4 2" xfId="25019" xr:uid="{8CEA5B90-1399-40F3-AF21-950BF38E1BB8}"/>
    <cellStyle name="40% - Énfasis1 2 6 2 2 4 2 2" xfId="55903" xr:uid="{C6F521C9-01CC-4310-96CE-08CEFBF6C271}"/>
    <cellStyle name="40% - Énfasis1 2 6 2 2 4 3" xfId="40461" xr:uid="{B861C0EF-410D-42D1-BC56-59BA772D5E76}"/>
    <cellStyle name="40% - Énfasis1 2 6 2 2 5" xfId="17298" xr:uid="{2534D636-43F0-4DDB-8529-D415B420A366}"/>
    <cellStyle name="40% - Énfasis1 2 6 2 2 5 2" xfId="48182" xr:uid="{8D1FA651-72AB-4F27-B28B-789B09533588}"/>
    <cellStyle name="40% - Énfasis1 2 6 2 2 6" xfId="32740" xr:uid="{E59F7FF1-C522-4914-9746-1E6AE211F9EB}"/>
    <cellStyle name="40% - Énfasis1 2 6 2 3" xfId="2821" xr:uid="{9D59CE8D-A27B-4DA1-BB94-BD9786B75485}"/>
    <cellStyle name="40% - Énfasis1 2 6 2 3 2" xfId="6681" xr:uid="{6BDBDDF8-943D-48D5-B00C-32A3EC812CBA}"/>
    <cellStyle name="40% - Énfasis1 2 6 2 3 2 2" xfId="14402" xr:uid="{7EBC5B74-6EC4-42D6-A2A0-5CFEDF23D0EF}"/>
    <cellStyle name="40% - Énfasis1 2 6 2 3 2 2 2" xfId="29844" xr:uid="{2480856D-E99F-46A3-99BD-90346F2D4E8A}"/>
    <cellStyle name="40% - Énfasis1 2 6 2 3 2 2 2 2" xfId="60728" xr:uid="{2741C621-27EC-4005-B3B8-E33F7ADBBD6F}"/>
    <cellStyle name="40% - Énfasis1 2 6 2 3 2 2 3" xfId="45286" xr:uid="{C5AC6005-A4B1-4327-8276-4858EEE4D9E0}"/>
    <cellStyle name="40% - Énfasis1 2 6 2 3 2 3" xfId="22123" xr:uid="{115B808E-4800-4FFC-A6FE-3AB770AEB1CF}"/>
    <cellStyle name="40% - Énfasis1 2 6 2 3 2 3 2" xfId="53007" xr:uid="{F5A1CD20-75B9-4A59-947A-B80FA9F81A1E}"/>
    <cellStyle name="40% - Énfasis1 2 6 2 3 2 4" xfId="37565" xr:uid="{4D5975DB-A4E9-4A2A-B4F5-9F15A7B6B951}"/>
    <cellStyle name="40% - Énfasis1 2 6 2 3 3" xfId="10542" xr:uid="{1C61D804-C000-45CB-9C31-45CACBAC17B7}"/>
    <cellStyle name="40% - Énfasis1 2 6 2 3 3 2" xfId="25984" xr:uid="{73A4F9C8-3090-4CF7-B314-B054A0B3E806}"/>
    <cellStyle name="40% - Énfasis1 2 6 2 3 3 2 2" xfId="56868" xr:uid="{C1A2DAB2-3983-451E-BB14-211015BDC675}"/>
    <cellStyle name="40% - Énfasis1 2 6 2 3 3 3" xfId="41426" xr:uid="{EE6BD949-8BAA-42FB-BD78-A0183D0BB29D}"/>
    <cellStyle name="40% - Énfasis1 2 6 2 3 4" xfId="18263" xr:uid="{E5D3C074-2FDC-439E-86B2-C9058C4259DA}"/>
    <cellStyle name="40% - Énfasis1 2 6 2 3 4 2" xfId="49147" xr:uid="{B2A9B650-4E80-483B-81E8-48BFD1778033}"/>
    <cellStyle name="40% - Énfasis1 2 6 2 3 5" xfId="33705" xr:uid="{E9DEB158-30C7-468A-9107-9216C5138F08}"/>
    <cellStyle name="40% - Énfasis1 2 6 2 4" xfId="4751" xr:uid="{1CE15D06-A8E4-42ED-98EF-3605193D9136}"/>
    <cellStyle name="40% - Énfasis1 2 6 2 4 2" xfId="12472" xr:uid="{D2D8D060-047B-4D0C-9EFB-5C5CC2864D5D}"/>
    <cellStyle name="40% - Énfasis1 2 6 2 4 2 2" xfId="27914" xr:uid="{ECBBC7E2-99D5-46B6-8FC7-774F83D780C3}"/>
    <cellStyle name="40% - Énfasis1 2 6 2 4 2 2 2" xfId="58798" xr:uid="{88412197-6231-448F-A334-1E3953F43B4B}"/>
    <cellStyle name="40% - Énfasis1 2 6 2 4 2 3" xfId="43356" xr:uid="{6F17C6BF-AC55-4F0A-BCE1-AC0C3C256A95}"/>
    <cellStyle name="40% - Énfasis1 2 6 2 4 3" xfId="20193" xr:uid="{5C1DC496-A4C1-4617-8501-FB92B5B423EF}"/>
    <cellStyle name="40% - Énfasis1 2 6 2 4 3 2" xfId="51077" xr:uid="{D6ED2C72-D14F-44FE-BD93-8164587FFF5B}"/>
    <cellStyle name="40% - Énfasis1 2 6 2 4 4" xfId="35635" xr:uid="{42E70BAB-40F4-4F6D-9A80-297B57D491EC}"/>
    <cellStyle name="40% - Énfasis1 2 6 2 5" xfId="8612" xr:uid="{C988DF96-B60B-486B-A586-1F6FB67EA731}"/>
    <cellStyle name="40% - Énfasis1 2 6 2 5 2" xfId="24054" xr:uid="{68554135-6A7D-4AB7-9414-B5A745146FD8}"/>
    <cellStyle name="40% - Énfasis1 2 6 2 5 2 2" xfId="54938" xr:uid="{367B3CFB-71D0-4B1B-85C2-2E9A304258F6}"/>
    <cellStyle name="40% - Énfasis1 2 6 2 5 3" xfId="39496" xr:uid="{79710BE9-1135-41FE-B3BF-D861A01F6EBF}"/>
    <cellStyle name="40% - Énfasis1 2 6 2 6" xfId="16333" xr:uid="{E8C07ECF-AE8A-462D-8C81-FFE78D769C05}"/>
    <cellStyle name="40% - Énfasis1 2 6 2 6 2" xfId="47217" xr:uid="{C96AE6B4-5BD2-4210-B379-DF7573D91479}"/>
    <cellStyle name="40% - Énfasis1 2 6 2 7" xfId="31775" xr:uid="{A86BE62B-BD9B-4572-84B3-2569991596EE}"/>
    <cellStyle name="40% - Énfasis1 2 6 3" xfId="1373" xr:uid="{672D9FC9-1EE0-432A-9541-BDC333A0F626}"/>
    <cellStyle name="40% - Énfasis1 2 6 3 2" xfId="3303" xr:uid="{BAA814EF-35F2-4252-913B-2C2C4C8BEFE7}"/>
    <cellStyle name="40% - Énfasis1 2 6 3 2 2" xfId="7163" xr:uid="{560798C0-9737-4189-9914-17E9E7129D0A}"/>
    <cellStyle name="40% - Énfasis1 2 6 3 2 2 2" xfId="14884" xr:uid="{54B5B445-25F2-4398-BB6D-A442AA522F6E}"/>
    <cellStyle name="40% - Énfasis1 2 6 3 2 2 2 2" xfId="30326" xr:uid="{6E302924-8549-413B-A313-2C792CB5B3ED}"/>
    <cellStyle name="40% - Énfasis1 2 6 3 2 2 2 2 2" xfId="61210" xr:uid="{2220F6B1-A443-4D6C-8CD0-DFF36D42F85A}"/>
    <cellStyle name="40% - Énfasis1 2 6 3 2 2 2 3" xfId="45768" xr:uid="{A7628EC5-634C-4443-A0BD-B3BB8BD1F856}"/>
    <cellStyle name="40% - Énfasis1 2 6 3 2 2 3" xfId="22605" xr:uid="{E5F18F88-2913-4E13-BB0B-1626A25CEE99}"/>
    <cellStyle name="40% - Énfasis1 2 6 3 2 2 3 2" xfId="53489" xr:uid="{F61CFE9B-856C-422B-ABCD-9ACF537A5DC6}"/>
    <cellStyle name="40% - Énfasis1 2 6 3 2 2 4" xfId="38047" xr:uid="{1A9CA60C-0859-42BE-A31A-CBDA62EB8052}"/>
    <cellStyle name="40% - Énfasis1 2 6 3 2 3" xfId="11024" xr:uid="{6D2F16A9-0472-42CE-BBD0-F6A8ED5F481C}"/>
    <cellStyle name="40% - Énfasis1 2 6 3 2 3 2" xfId="26466" xr:uid="{95AE10C9-7BFC-46B9-960E-CF77BB152D55}"/>
    <cellStyle name="40% - Énfasis1 2 6 3 2 3 2 2" xfId="57350" xr:uid="{8D3498E3-75DF-4164-8150-5E660C9FF35A}"/>
    <cellStyle name="40% - Énfasis1 2 6 3 2 3 3" xfId="41908" xr:uid="{479EE737-F644-4A2C-BADB-7F1C3ADBE66B}"/>
    <cellStyle name="40% - Énfasis1 2 6 3 2 4" xfId="18745" xr:uid="{1455790C-848B-4B2F-8A7F-B5A3D3F63B71}"/>
    <cellStyle name="40% - Énfasis1 2 6 3 2 4 2" xfId="49629" xr:uid="{FBCA6290-1362-4B8D-9C15-D40AD75F1798}"/>
    <cellStyle name="40% - Énfasis1 2 6 3 2 5" xfId="34187" xr:uid="{FE249D25-D7D5-498A-87F0-DDAD9C304F44}"/>
    <cellStyle name="40% - Énfasis1 2 6 3 3" xfId="5233" xr:uid="{7E8A60E5-4888-4DA7-B1C6-B61CB60FD037}"/>
    <cellStyle name="40% - Énfasis1 2 6 3 3 2" xfId="12954" xr:uid="{636393F4-5683-4F94-BB41-40BEB3DFB3AC}"/>
    <cellStyle name="40% - Énfasis1 2 6 3 3 2 2" xfId="28396" xr:uid="{DDC2A4E8-0782-44EF-9B4C-E605F90C21DA}"/>
    <cellStyle name="40% - Énfasis1 2 6 3 3 2 2 2" xfId="59280" xr:uid="{A7B1706E-0F33-4E6A-9852-88ED3FF79BFB}"/>
    <cellStyle name="40% - Énfasis1 2 6 3 3 2 3" xfId="43838" xr:uid="{EB42B73D-14FE-4A6D-B543-5C9A61F6F8BA}"/>
    <cellStyle name="40% - Énfasis1 2 6 3 3 3" xfId="20675" xr:uid="{13FBA303-0085-46B5-AEC8-9EC807F3F3EF}"/>
    <cellStyle name="40% - Énfasis1 2 6 3 3 3 2" xfId="51559" xr:uid="{E52E5F42-7C31-4899-B3DF-564D14934B70}"/>
    <cellStyle name="40% - Énfasis1 2 6 3 3 4" xfId="36117" xr:uid="{9BFC50B2-62FB-47DC-9E4B-445CB4ED2B19}"/>
    <cellStyle name="40% - Énfasis1 2 6 3 4" xfId="9094" xr:uid="{514950A1-3DA5-4D45-8A34-DFE4879A7934}"/>
    <cellStyle name="40% - Énfasis1 2 6 3 4 2" xfId="24536" xr:uid="{013BF757-B8FE-44A6-ACD6-923C987DD78F}"/>
    <cellStyle name="40% - Énfasis1 2 6 3 4 2 2" xfId="55420" xr:uid="{FF9ECF69-A955-4B49-92B1-CFA8D3F03E7D}"/>
    <cellStyle name="40% - Énfasis1 2 6 3 4 3" xfId="39978" xr:uid="{3D20CDF0-89FC-465E-9869-4B549BC18BAE}"/>
    <cellStyle name="40% - Énfasis1 2 6 3 5" xfId="16815" xr:uid="{044B4246-B607-4369-9260-0EE04465A706}"/>
    <cellStyle name="40% - Énfasis1 2 6 3 5 2" xfId="47699" xr:uid="{F6469E7E-082A-45B8-91D9-917FED303010}"/>
    <cellStyle name="40% - Énfasis1 2 6 3 6" xfId="32257" xr:uid="{6EE84027-2268-4136-9D6A-0B310EED72DF}"/>
    <cellStyle name="40% - Énfasis1 2 6 4" xfId="2338" xr:uid="{9A2DAA1E-2612-4AAD-B0A7-A377F2EF0920}"/>
    <cellStyle name="40% - Énfasis1 2 6 4 2" xfId="6198" xr:uid="{153B81D2-620D-4B91-AC38-56E880C3B2FF}"/>
    <cellStyle name="40% - Énfasis1 2 6 4 2 2" xfId="13919" xr:uid="{173A82F9-E0EC-4711-A42C-0226D9171797}"/>
    <cellStyle name="40% - Énfasis1 2 6 4 2 2 2" xfId="29361" xr:uid="{1F232383-9F4B-4C16-8C1C-2CB0B7FDC13D}"/>
    <cellStyle name="40% - Énfasis1 2 6 4 2 2 2 2" xfId="60245" xr:uid="{0A349FD9-34E1-4C83-B339-B6F78BBE6076}"/>
    <cellStyle name="40% - Énfasis1 2 6 4 2 2 3" xfId="44803" xr:uid="{4F9554F2-889C-45AF-8919-01B34FE53F76}"/>
    <cellStyle name="40% - Énfasis1 2 6 4 2 3" xfId="21640" xr:uid="{13134F68-C2D0-48E0-8A36-9DD550E93BC0}"/>
    <cellStyle name="40% - Énfasis1 2 6 4 2 3 2" xfId="52524" xr:uid="{99FA8805-0B6B-47FC-A2A6-0E23D90A7B0D}"/>
    <cellStyle name="40% - Énfasis1 2 6 4 2 4" xfId="37082" xr:uid="{F572F9E2-F1AA-402F-9374-EB01D8595B36}"/>
    <cellStyle name="40% - Énfasis1 2 6 4 3" xfId="10059" xr:uid="{C21A8D8D-98C2-4C09-B797-6F695F2D58AE}"/>
    <cellStyle name="40% - Énfasis1 2 6 4 3 2" xfId="25501" xr:uid="{13C2E274-9D7C-4B41-97A8-4B8BCA8B5A40}"/>
    <cellStyle name="40% - Énfasis1 2 6 4 3 2 2" xfId="56385" xr:uid="{73322604-DCDC-46C3-9907-4FC77D3C2D65}"/>
    <cellStyle name="40% - Énfasis1 2 6 4 3 3" xfId="40943" xr:uid="{AC50F03B-3232-4959-8099-7BD7EF29AD41}"/>
    <cellStyle name="40% - Énfasis1 2 6 4 4" xfId="17780" xr:uid="{9914DC9C-DC84-4DBE-AD7A-0EEB4E1F06B2}"/>
    <cellStyle name="40% - Énfasis1 2 6 4 4 2" xfId="48664" xr:uid="{1C3EE26B-7DB7-4408-9FA2-7DAE80F4AF67}"/>
    <cellStyle name="40% - Énfasis1 2 6 4 5" xfId="33222" xr:uid="{A688E283-3192-46F0-8449-C615EAF7320E}"/>
    <cellStyle name="40% - Énfasis1 2 6 5" xfId="4268" xr:uid="{0B937DA1-3B63-4401-9D4A-538D2F03EBDD}"/>
    <cellStyle name="40% - Énfasis1 2 6 5 2" xfId="11989" xr:uid="{C96B6250-CF8C-4454-A475-9F2ED84D0CFA}"/>
    <cellStyle name="40% - Énfasis1 2 6 5 2 2" xfId="27431" xr:uid="{A4A267E9-2959-4D25-A7F4-F53ABA23CF68}"/>
    <cellStyle name="40% - Énfasis1 2 6 5 2 2 2" xfId="58315" xr:uid="{B1B24C0C-C652-4DC8-A70C-A0B6F6EFDCC3}"/>
    <cellStyle name="40% - Énfasis1 2 6 5 2 3" xfId="42873" xr:uid="{B05D7455-A1B7-4A4E-A551-7C35C37D6467}"/>
    <cellStyle name="40% - Énfasis1 2 6 5 3" xfId="19710" xr:uid="{47D76BAB-5363-41A3-818E-36E46A1FEA20}"/>
    <cellStyle name="40% - Énfasis1 2 6 5 3 2" xfId="50594" xr:uid="{1B79EC3A-F744-4D46-BB43-8A5EE4704750}"/>
    <cellStyle name="40% - Énfasis1 2 6 5 4" xfId="35152" xr:uid="{FFF5DFC1-1F86-470F-B349-32C896287365}"/>
    <cellStyle name="40% - Énfasis1 2 6 6" xfId="8129" xr:uid="{6A676C4C-0544-42A1-871F-ABB799A76BD2}"/>
    <cellStyle name="40% - Énfasis1 2 6 6 2" xfId="23571" xr:uid="{89E561A4-DFC0-419C-A4B6-1D1A103F5E3D}"/>
    <cellStyle name="40% - Énfasis1 2 6 6 2 2" xfId="54455" xr:uid="{EE634DC8-B3E6-4E78-B637-0CD70F921464}"/>
    <cellStyle name="40% - Énfasis1 2 6 6 3" xfId="39013" xr:uid="{4F579344-01D5-40B7-97EA-9CD693A131AA}"/>
    <cellStyle name="40% - Énfasis1 2 6 7" xfId="15850" xr:uid="{E50635C3-0E96-493A-BEBB-D6E9F4FF43F7}"/>
    <cellStyle name="40% - Énfasis1 2 6 7 2" xfId="46734" xr:uid="{ACBE82D4-CEF9-4A7A-B5E6-52F5380150D6}"/>
    <cellStyle name="40% - Énfasis1 2 6 8" xfId="31292" xr:uid="{CEF7C8AF-E2FF-4DB3-AA27-3B3228822F95}"/>
    <cellStyle name="40% - Énfasis1 2 7" xfId="650" xr:uid="{964819BC-4EF2-454B-A75D-185B18FC03BE}"/>
    <cellStyle name="40% - Énfasis1 2 7 2" xfId="1615" xr:uid="{27838926-226E-419E-AEC0-F63A6C624A6D}"/>
    <cellStyle name="40% - Énfasis1 2 7 2 2" xfId="3545" xr:uid="{BF696574-7C55-4FDC-8B79-47DAC9EF1CCF}"/>
    <cellStyle name="40% - Énfasis1 2 7 2 2 2" xfId="7405" xr:uid="{8B0F769D-1F9B-42FB-BF2C-418F6B2C3F32}"/>
    <cellStyle name="40% - Énfasis1 2 7 2 2 2 2" xfId="15126" xr:uid="{B78CBC1B-FB65-44EE-9B15-74798FE63F09}"/>
    <cellStyle name="40% - Énfasis1 2 7 2 2 2 2 2" xfId="30568" xr:uid="{933A8D8C-0443-4E0F-8806-1F60FBCF2F50}"/>
    <cellStyle name="40% - Énfasis1 2 7 2 2 2 2 2 2" xfId="61452" xr:uid="{AF77EFBA-67F3-4B78-8ABF-19AD95C791D7}"/>
    <cellStyle name="40% - Énfasis1 2 7 2 2 2 2 3" xfId="46010" xr:uid="{1270A4D1-7A9F-4EB6-B03C-06D8E1B75792}"/>
    <cellStyle name="40% - Énfasis1 2 7 2 2 2 3" xfId="22847" xr:uid="{F3BC69EC-3895-4FA0-8F01-CDE6ACF5A570}"/>
    <cellStyle name="40% - Énfasis1 2 7 2 2 2 3 2" xfId="53731" xr:uid="{C5886DAF-72E9-4798-A010-0B3F35FB4383}"/>
    <cellStyle name="40% - Énfasis1 2 7 2 2 2 4" xfId="38289" xr:uid="{AA3CFABA-819D-4110-92AB-8BCC283C0D9B}"/>
    <cellStyle name="40% - Énfasis1 2 7 2 2 3" xfId="11266" xr:uid="{393D1070-2809-4F17-90E3-3F7FA226B634}"/>
    <cellStyle name="40% - Énfasis1 2 7 2 2 3 2" xfId="26708" xr:uid="{7F0AAFA7-4C1A-4E85-8169-62E1892A2026}"/>
    <cellStyle name="40% - Énfasis1 2 7 2 2 3 2 2" xfId="57592" xr:uid="{68E38011-06F6-4FAF-B788-10B14EE52B76}"/>
    <cellStyle name="40% - Énfasis1 2 7 2 2 3 3" xfId="42150" xr:uid="{EB77E34C-8600-4576-9206-9460F0787668}"/>
    <cellStyle name="40% - Énfasis1 2 7 2 2 4" xfId="18987" xr:uid="{9812831C-678D-49D0-B5C5-A2F939843232}"/>
    <cellStyle name="40% - Énfasis1 2 7 2 2 4 2" xfId="49871" xr:uid="{38529525-AEE9-45E8-87C1-A6AAE707705E}"/>
    <cellStyle name="40% - Énfasis1 2 7 2 2 5" xfId="34429" xr:uid="{DCE64978-8C46-4539-A234-655E66270EA3}"/>
    <cellStyle name="40% - Énfasis1 2 7 2 3" xfId="5475" xr:uid="{1E3090DA-4FBA-43D5-B30D-3E4FC93A264B}"/>
    <cellStyle name="40% - Énfasis1 2 7 2 3 2" xfId="13196" xr:uid="{3B4EDF01-FCBE-4EFB-9025-851932180BF7}"/>
    <cellStyle name="40% - Énfasis1 2 7 2 3 2 2" xfId="28638" xr:uid="{458CA717-0C9A-4B56-A8FD-46372FE4385C}"/>
    <cellStyle name="40% - Énfasis1 2 7 2 3 2 2 2" xfId="59522" xr:uid="{B0CE987A-1D31-4954-B257-16AB31FE8FC7}"/>
    <cellStyle name="40% - Énfasis1 2 7 2 3 2 3" xfId="44080" xr:uid="{DCC7E944-9695-44E7-AB6F-FE624A464F96}"/>
    <cellStyle name="40% - Énfasis1 2 7 2 3 3" xfId="20917" xr:uid="{061E54B1-3B86-435C-A0E7-844220DFE015}"/>
    <cellStyle name="40% - Énfasis1 2 7 2 3 3 2" xfId="51801" xr:uid="{F8B8F9D6-AC76-4868-8AE1-E82DFCA5490D}"/>
    <cellStyle name="40% - Énfasis1 2 7 2 3 4" xfId="36359" xr:uid="{C3FBC776-F277-4948-8013-8D5B709CEF83}"/>
    <cellStyle name="40% - Énfasis1 2 7 2 4" xfId="9336" xr:uid="{2341D3EB-6853-4D1A-9733-6F2DAA5FBF12}"/>
    <cellStyle name="40% - Énfasis1 2 7 2 4 2" xfId="24778" xr:uid="{8222F710-0BE6-40DE-8DB1-B3A3EF8DDCB6}"/>
    <cellStyle name="40% - Énfasis1 2 7 2 4 2 2" xfId="55662" xr:uid="{33739187-351B-4447-939A-F58C7D94430C}"/>
    <cellStyle name="40% - Énfasis1 2 7 2 4 3" xfId="40220" xr:uid="{022FF769-21A0-4481-A113-B33F705A4959}"/>
    <cellStyle name="40% - Énfasis1 2 7 2 5" xfId="17057" xr:uid="{66986E58-D221-49BE-A0F0-0F73B121F5DD}"/>
    <cellStyle name="40% - Énfasis1 2 7 2 5 2" xfId="47941" xr:uid="{6A53AFAC-8689-4A64-86C9-AAFC25DFECBF}"/>
    <cellStyle name="40% - Énfasis1 2 7 2 6" xfId="32499" xr:uid="{49905A74-8EE5-4915-85BB-9D3798DBAD81}"/>
    <cellStyle name="40% - Énfasis1 2 7 3" xfId="2580" xr:uid="{85D59F51-CB40-4F49-BDDC-B7752AE4972F}"/>
    <cellStyle name="40% - Énfasis1 2 7 3 2" xfId="6440" xr:uid="{9BCDC3D3-DC80-4D6F-831C-AB6AE926217B}"/>
    <cellStyle name="40% - Énfasis1 2 7 3 2 2" xfId="14161" xr:uid="{E0A6D734-AF47-4F86-9BFF-958605B9F28F}"/>
    <cellStyle name="40% - Énfasis1 2 7 3 2 2 2" xfId="29603" xr:uid="{3CBF9496-F88F-465D-AFA3-62300F1A572D}"/>
    <cellStyle name="40% - Énfasis1 2 7 3 2 2 2 2" xfId="60487" xr:uid="{34A0C867-1743-4477-BA1C-D1378BCD87B7}"/>
    <cellStyle name="40% - Énfasis1 2 7 3 2 2 3" xfId="45045" xr:uid="{FD72216E-691B-41A4-837B-D2A9F1AA050A}"/>
    <cellStyle name="40% - Énfasis1 2 7 3 2 3" xfId="21882" xr:uid="{52C0404A-F60E-4AE5-B60E-E5C3A8E97EC1}"/>
    <cellStyle name="40% - Énfasis1 2 7 3 2 3 2" xfId="52766" xr:uid="{8ADD1D74-7837-4FF4-B113-399C46CF6FC5}"/>
    <cellStyle name="40% - Énfasis1 2 7 3 2 4" xfId="37324" xr:uid="{E81816ED-9D4B-4C2A-9B6F-801E71131C60}"/>
    <cellStyle name="40% - Énfasis1 2 7 3 3" xfId="10301" xr:uid="{BD686A26-1DC2-4257-9D21-0D0DB1772D5B}"/>
    <cellStyle name="40% - Énfasis1 2 7 3 3 2" xfId="25743" xr:uid="{1C34D78D-B05E-406D-A17B-9EC1905A7BCE}"/>
    <cellStyle name="40% - Énfasis1 2 7 3 3 2 2" xfId="56627" xr:uid="{957C4902-05FD-46E1-B5AD-FF64AC73D78A}"/>
    <cellStyle name="40% - Énfasis1 2 7 3 3 3" xfId="41185" xr:uid="{D2D2B99F-3F68-4071-82F8-9BCA4951A8DC}"/>
    <cellStyle name="40% - Énfasis1 2 7 3 4" xfId="18022" xr:uid="{ED0C1CD9-AE7A-4F14-9464-54769AF34B75}"/>
    <cellStyle name="40% - Énfasis1 2 7 3 4 2" xfId="48906" xr:uid="{6803659E-E6F2-4D72-9C79-8E3C93026A07}"/>
    <cellStyle name="40% - Énfasis1 2 7 3 5" xfId="33464" xr:uid="{843CC177-AB5E-4635-A44D-812603810F28}"/>
    <cellStyle name="40% - Énfasis1 2 7 4" xfId="4510" xr:uid="{B9004D33-18C3-4CDD-8C13-123D568A1644}"/>
    <cellStyle name="40% - Énfasis1 2 7 4 2" xfId="12231" xr:uid="{9C3166E0-68FC-4D7C-A3C8-16DB7E4EE626}"/>
    <cellStyle name="40% - Énfasis1 2 7 4 2 2" xfId="27673" xr:uid="{841BDC4F-7B79-4EC0-BEC9-0A0D8A92CC97}"/>
    <cellStyle name="40% - Énfasis1 2 7 4 2 2 2" xfId="58557" xr:uid="{0E1DE5AF-D611-4E40-B99D-5DD4C5927145}"/>
    <cellStyle name="40% - Énfasis1 2 7 4 2 3" xfId="43115" xr:uid="{21941DB6-1140-4767-B835-4770F5C7CA49}"/>
    <cellStyle name="40% - Énfasis1 2 7 4 3" xfId="19952" xr:uid="{C67018A7-B3EE-453F-A77A-4FF87FEE7D6C}"/>
    <cellStyle name="40% - Énfasis1 2 7 4 3 2" xfId="50836" xr:uid="{1ADEC0A1-0F53-476E-9449-43453EA750E4}"/>
    <cellStyle name="40% - Énfasis1 2 7 4 4" xfId="35394" xr:uid="{13CE4AE5-43B3-4537-81F8-230C2EFCC7F3}"/>
    <cellStyle name="40% - Énfasis1 2 7 5" xfId="8371" xr:uid="{3E512EAF-7DC4-4D21-8A99-87D0118F62B6}"/>
    <cellStyle name="40% - Énfasis1 2 7 5 2" xfId="23813" xr:uid="{81B67616-21F5-40E0-9797-1DC4BB482000}"/>
    <cellStyle name="40% - Énfasis1 2 7 5 2 2" xfId="54697" xr:uid="{AF080572-470E-4EEB-A1C6-F77CABC0D639}"/>
    <cellStyle name="40% - Énfasis1 2 7 5 3" xfId="39255" xr:uid="{D0645B2D-24BE-47F7-A96D-0FBB9ABC504C}"/>
    <cellStyle name="40% - Énfasis1 2 7 6" xfId="16092" xr:uid="{43900B43-7FC2-451F-8787-7A6CF39C7ACC}"/>
    <cellStyle name="40% - Énfasis1 2 7 6 2" xfId="46976" xr:uid="{01D4DB91-A41D-41CF-966A-DBD457C8C956}"/>
    <cellStyle name="40% - Énfasis1 2 7 7" xfId="31534" xr:uid="{CAF68651-B92B-4A19-8917-27E12078F812}"/>
    <cellStyle name="40% - Énfasis1 2 8" xfId="1132" xr:uid="{B453DB69-AE2D-441C-BE20-D65FED373D85}"/>
    <cellStyle name="40% - Énfasis1 2 8 2" xfId="3062" xr:uid="{30EA542C-EF53-41B9-96C1-BC6F619D5DC2}"/>
    <cellStyle name="40% - Énfasis1 2 8 2 2" xfId="6922" xr:uid="{22CD6D6B-CB5E-46D7-9ED6-31070AA7BE57}"/>
    <cellStyle name="40% - Énfasis1 2 8 2 2 2" xfId="14643" xr:uid="{3703A803-9E0A-47FA-A47F-12D2F2474A83}"/>
    <cellStyle name="40% - Énfasis1 2 8 2 2 2 2" xfId="30085" xr:uid="{636D4B85-598F-49FC-85F3-B0E5D9909136}"/>
    <cellStyle name="40% - Énfasis1 2 8 2 2 2 2 2" xfId="60969" xr:uid="{D92B3580-702B-4ED1-A327-503E1CB0578C}"/>
    <cellStyle name="40% - Énfasis1 2 8 2 2 2 3" xfId="45527" xr:uid="{B8290B1F-085B-44D6-AAB2-5CC09A09E0DD}"/>
    <cellStyle name="40% - Énfasis1 2 8 2 2 3" xfId="22364" xr:uid="{CB7D4ECE-2548-4462-A1CA-147D7B7825C0}"/>
    <cellStyle name="40% - Énfasis1 2 8 2 2 3 2" xfId="53248" xr:uid="{109760B8-C439-4224-9190-959C8BDF99BC}"/>
    <cellStyle name="40% - Énfasis1 2 8 2 2 4" xfId="37806" xr:uid="{CA2F5B37-E5EF-43FC-B978-2CE3CFF5BEEE}"/>
    <cellStyle name="40% - Énfasis1 2 8 2 3" xfId="10783" xr:uid="{56D76052-1C1C-4CFA-A31B-44FF64363123}"/>
    <cellStyle name="40% - Énfasis1 2 8 2 3 2" xfId="26225" xr:uid="{0192F365-17F8-478D-8AEB-862117A87DDE}"/>
    <cellStyle name="40% - Énfasis1 2 8 2 3 2 2" xfId="57109" xr:uid="{D058BB40-6F01-48D6-BE6F-B1454839469B}"/>
    <cellStyle name="40% - Énfasis1 2 8 2 3 3" xfId="41667" xr:uid="{BC7AA910-947D-4AC0-B591-FD0003CDD895}"/>
    <cellStyle name="40% - Énfasis1 2 8 2 4" xfId="18504" xr:uid="{904BD463-99D3-466A-8F24-4B24A9C01C32}"/>
    <cellStyle name="40% - Énfasis1 2 8 2 4 2" xfId="49388" xr:uid="{6F48FEEB-A953-4F7D-AC41-B79100EE0C11}"/>
    <cellStyle name="40% - Énfasis1 2 8 2 5" xfId="33946" xr:uid="{4F2BCCF1-6A70-4DA6-8CCC-CC9F3F52C5F1}"/>
    <cellStyle name="40% - Énfasis1 2 8 3" xfId="4992" xr:uid="{E4024F12-053F-43CC-84E9-F963B3C4DBD4}"/>
    <cellStyle name="40% - Énfasis1 2 8 3 2" xfId="12713" xr:uid="{67CC8909-999B-4813-B0B8-53CFC2B6B588}"/>
    <cellStyle name="40% - Énfasis1 2 8 3 2 2" xfId="28155" xr:uid="{FBCD4AF6-5856-46EC-A319-DEFF17A4C3F7}"/>
    <cellStyle name="40% - Énfasis1 2 8 3 2 2 2" xfId="59039" xr:uid="{BBBDA1FA-A2A0-4CB4-872B-B3558839BD61}"/>
    <cellStyle name="40% - Énfasis1 2 8 3 2 3" xfId="43597" xr:uid="{A1050800-7900-4F02-8CC6-E10576411462}"/>
    <cellStyle name="40% - Énfasis1 2 8 3 3" xfId="20434" xr:uid="{5EB36DAC-5535-428E-BE21-1EE8321C61E4}"/>
    <cellStyle name="40% - Énfasis1 2 8 3 3 2" xfId="51318" xr:uid="{977DCE4E-5DD3-4216-A246-722828C6356B}"/>
    <cellStyle name="40% - Énfasis1 2 8 3 4" xfId="35876" xr:uid="{D535B875-1FC7-4A7A-BA8A-285FFD184909}"/>
    <cellStyle name="40% - Énfasis1 2 8 4" xfId="8853" xr:uid="{9385DDBD-7E43-4C1F-9312-C68CA43362A1}"/>
    <cellStyle name="40% - Énfasis1 2 8 4 2" xfId="24295" xr:uid="{C48F3403-1D60-4097-BFB8-51EB4AC7574B}"/>
    <cellStyle name="40% - Énfasis1 2 8 4 2 2" xfId="55179" xr:uid="{9B3480CA-F0B8-46E9-B4C4-19EF2D19613F}"/>
    <cellStyle name="40% - Énfasis1 2 8 4 3" xfId="39737" xr:uid="{B5582857-1330-45D2-8503-210CD38890EA}"/>
    <cellStyle name="40% - Énfasis1 2 8 5" xfId="16574" xr:uid="{A0A7CBB7-4B2A-4B73-ABD8-1DF86B100F9D}"/>
    <cellStyle name="40% - Énfasis1 2 8 5 2" xfId="47458" xr:uid="{A2CA24F6-913F-41FA-A666-8FD01FCB3D70}"/>
    <cellStyle name="40% - Énfasis1 2 8 6" xfId="32016" xr:uid="{71C89F09-C47A-4CE2-84B9-2DB7F1B06C28}"/>
    <cellStyle name="40% - Énfasis1 2 9" xfId="2097" xr:uid="{543B02E0-05BF-4F23-921D-FE37CEEF6EDB}"/>
    <cellStyle name="40% - Énfasis1 2 9 2" xfId="5957" xr:uid="{5EA5A4CB-15C9-4D37-90FD-F0CDFD15FD0C}"/>
    <cellStyle name="40% - Énfasis1 2 9 2 2" xfId="13678" xr:uid="{A5A1940E-B44D-4827-8BB7-D7F5A0AF15FD}"/>
    <cellStyle name="40% - Énfasis1 2 9 2 2 2" xfId="29120" xr:uid="{35387834-9847-4318-8D57-ECCFF7D52790}"/>
    <cellStyle name="40% - Énfasis1 2 9 2 2 2 2" xfId="60004" xr:uid="{47949F6B-5CB9-4CC2-B372-93E5D8C2B533}"/>
    <cellStyle name="40% - Énfasis1 2 9 2 2 3" xfId="44562" xr:uid="{1DCCAF0F-D463-42CE-ABC7-8FCF4DC4A787}"/>
    <cellStyle name="40% - Énfasis1 2 9 2 3" xfId="21399" xr:uid="{AC3C860B-DD95-48A2-BC41-55D26DE41108}"/>
    <cellStyle name="40% - Énfasis1 2 9 2 3 2" xfId="52283" xr:uid="{589B2F96-C331-49E5-A7C3-1617981605B5}"/>
    <cellStyle name="40% - Énfasis1 2 9 2 4" xfId="36841" xr:uid="{555C4BD4-0969-446A-A4A6-C1FF2AF5ED93}"/>
    <cellStyle name="40% - Énfasis1 2 9 3" xfId="9818" xr:uid="{5EB9DD10-1079-442D-9C8F-3BB878AF9CEA}"/>
    <cellStyle name="40% - Énfasis1 2 9 3 2" xfId="25260" xr:uid="{48319A84-9661-431C-94B4-A0ACE5F644EF}"/>
    <cellStyle name="40% - Énfasis1 2 9 3 2 2" xfId="56144" xr:uid="{7552CD0C-1505-4A67-BFDC-961EB491AAB1}"/>
    <cellStyle name="40% - Énfasis1 2 9 3 3" xfId="40702" xr:uid="{D80BF051-C344-4A97-AE89-2E7982131DDB}"/>
    <cellStyle name="40% - Énfasis1 2 9 4" xfId="17539" xr:uid="{3D25DC5A-DE90-450D-99D0-D1D254982D00}"/>
    <cellStyle name="40% - Énfasis1 2 9 4 2" xfId="48423" xr:uid="{5B04E362-5817-4C15-98A7-CCB2F3EC48FB}"/>
    <cellStyle name="40% - Énfasis1 2 9 5" xfId="32981" xr:uid="{57DF0A99-6D4E-4317-9F73-52239507E9F4}"/>
    <cellStyle name="40% - Énfasis1 3" xfId="61972" xr:uid="{F53A4E8F-CC98-44A4-9415-4094887DB5FC}"/>
    <cellStyle name="40% - Énfasis2" xfId="24" builtinId="35" customBuiltin="1"/>
    <cellStyle name="40% - Énfasis2 2" xfId="94" xr:uid="{ADA6CB80-78B9-4307-A148-C71743944629}"/>
    <cellStyle name="40% - Énfasis2 2 10" xfId="4033" xr:uid="{D4B04E29-59AA-47E4-A8EF-F47D41E008AE}"/>
    <cellStyle name="40% - Énfasis2 2 10 2" xfId="11754" xr:uid="{51B30424-7C7E-409B-BC21-77B7FAD95047}"/>
    <cellStyle name="40% - Énfasis2 2 10 2 2" xfId="27196" xr:uid="{051A1A19-4B70-4529-9901-A119DDA30221}"/>
    <cellStyle name="40% - Énfasis2 2 10 2 2 2" xfId="58080" xr:uid="{5B3D3F12-C6EF-4020-873F-FE71E5863525}"/>
    <cellStyle name="40% - Énfasis2 2 10 2 3" xfId="42638" xr:uid="{13635049-615E-4A68-A062-FFD197112312}"/>
    <cellStyle name="40% - Énfasis2 2 10 3" xfId="19475" xr:uid="{07627058-214D-4C25-B0EC-F67626ED0B95}"/>
    <cellStyle name="40% - Énfasis2 2 10 3 2" xfId="50359" xr:uid="{D1E3A14A-E6AC-4554-A2D1-26CEC322A4C2}"/>
    <cellStyle name="40% - Énfasis2 2 10 4" xfId="34917" xr:uid="{0140D97C-F08B-4D01-B611-A298500CA304}"/>
    <cellStyle name="40% - Énfasis2 2 11" xfId="7894" xr:uid="{ED2CD048-8EDB-4532-BAB7-AC63109F975A}"/>
    <cellStyle name="40% - Énfasis2 2 11 2" xfId="23336" xr:uid="{B0C275BA-AB86-407D-9D86-BA43E84FA067}"/>
    <cellStyle name="40% - Énfasis2 2 11 2 2" xfId="54220" xr:uid="{1D949800-D2DE-4077-A2D6-F681DBC5ABC6}"/>
    <cellStyle name="40% - Énfasis2 2 11 3" xfId="38778" xr:uid="{BFDD176B-20A8-411D-9109-F576E9C7ED27}"/>
    <cellStyle name="40% - Énfasis2 2 12" xfId="15615" xr:uid="{C7F775B8-02E4-45CB-A959-AAEE7EC4A72A}"/>
    <cellStyle name="40% - Énfasis2 2 12 2" xfId="46499" xr:uid="{16F1F45A-23B4-4105-9626-D33C318B9E36}"/>
    <cellStyle name="40% - Énfasis2 2 13" xfId="31057" xr:uid="{B375236E-A078-40F7-9239-887DED4C7478}"/>
    <cellStyle name="40% - Énfasis2 2 14" xfId="61909" xr:uid="{FEBA8965-0507-46CF-BC01-2F1C07FC7CCC}"/>
    <cellStyle name="40% - Énfasis2 2 2" xfId="95" xr:uid="{172AC769-6C32-4740-AD34-8545D4CB976E}"/>
    <cellStyle name="40% - Énfasis2 2 2 10" xfId="7895" xr:uid="{218DD9C8-7D7D-4FBF-BCBA-A7E74AB42D63}"/>
    <cellStyle name="40% - Énfasis2 2 2 10 2" xfId="23337" xr:uid="{1B7E5501-AD1D-458D-9CE6-64EFEAACD255}"/>
    <cellStyle name="40% - Énfasis2 2 2 10 2 2" xfId="54221" xr:uid="{1B65E3C7-8739-4DA9-ACA9-7E16A77EB282}"/>
    <cellStyle name="40% - Énfasis2 2 2 10 3" xfId="38779" xr:uid="{91A236B3-67F7-427C-AC8D-F849B298895A}"/>
    <cellStyle name="40% - Énfasis2 2 2 11" xfId="15616" xr:uid="{D4690E9A-6CCE-4CB8-8E16-DDB00119C2C7}"/>
    <cellStyle name="40% - Énfasis2 2 2 11 2" xfId="46500" xr:uid="{313348D0-E30D-469B-ACAD-5AD7E0C67B84}"/>
    <cellStyle name="40% - Énfasis2 2 2 12" xfId="31058" xr:uid="{BE0E9E47-A3C3-4CF4-9095-706651EFB5F7}"/>
    <cellStyle name="40% - Énfasis2 2 2 2" xfId="96" xr:uid="{351B030F-C16B-4A4B-A20F-09150E6AE042}"/>
    <cellStyle name="40% - Énfasis2 2 2 2 10" xfId="31059" xr:uid="{A081C16C-2FED-498D-A5CE-9D1D5FD0C8B1}"/>
    <cellStyle name="40% - Énfasis2 2 2 2 2" xfId="316" xr:uid="{037EB035-922A-4781-96ED-D0647753A2E4}"/>
    <cellStyle name="40% - Énfasis2 2 2 2 2 2" xfId="559" xr:uid="{FF180281-358D-4497-92E6-081950EE6600}"/>
    <cellStyle name="40% - Énfasis2 2 2 2 2 2 2" xfId="1042" xr:uid="{AC7BAEDE-F099-4669-9A94-F49F72A47BAF}"/>
    <cellStyle name="40% - Énfasis2 2 2 2 2 2 2 2" xfId="2007" xr:uid="{2EDD40B9-A95E-4240-ADF3-0902EE801353}"/>
    <cellStyle name="40% - Énfasis2 2 2 2 2 2 2 2 2" xfId="3937" xr:uid="{102DE3B1-7D23-4BE2-B098-0D936A63DA78}"/>
    <cellStyle name="40% - Énfasis2 2 2 2 2 2 2 2 2 2" xfId="7797" xr:uid="{075D3AF6-9CC2-4E5F-BD80-1EDD1A5BFD2C}"/>
    <cellStyle name="40% - Énfasis2 2 2 2 2 2 2 2 2 2 2" xfId="15518" xr:uid="{F101A246-CFBC-4FB5-9C14-DA2AC8F6EDB8}"/>
    <cellStyle name="40% - Énfasis2 2 2 2 2 2 2 2 2 2 2 2" xfId="30960" xr:uid="{A057B06A-B1FE-4336-9298-201B81D54380}"/>
    <cellStyle name="40% - Énfasis2 2 2 2 2 2 2 2 2 2 2 2 2" xfId="61844" xr:uid="{5885162F-BF9C-411F-8803-14EA21B65246}"/>
    <cellStyle name="40% - Énfasis2 2 2 2 2 2 2 2 2 2 2 3" xfId="46402" xr:uid="{62665C45-695B-41B7-9140-8B8EF84E2540}"/>
    <cellStyle name="40% - Énfasis2 2 2 2 2 2 2 2 2 2 3" xfId="23239" xr:uid="{7CE1A0F7-4173-4202-95F6-8876BBEC765C}"/>
    <cellStyle name="40% - Énfasis2 2 2 2 2 2 2 2 2 2 3 2" xfId="54123" xr:uid="{5A63FCEE-3588-4DA4-8AA0-E106CA4F8532}"/>
    <cellStyle name="40% - Énfasis2 2 2 2 2 2 2 2 2 2 4" xfId="38681" xr:uid="{59803D44-9F65-430D-AD2A-C00E295C7337}"/>
    <cellStyle name="40% - Énfasis2 2 2 2 2 2 2 2 2 3" xfId="11658" xr:uid="{6C7AFDF2-12CE-4397-9434-E2BB3A7A7682}"/>
    <cellStyle name="40% - Énfasis2 2 2 2 2 2 2 2 2 3 2" xfId="27100" xr:uid="{D071651D-A877-4BFF-A16B-0C41BE8E70CE}"/>
    <cellStyle name="40% - Énfasis2 2 2 2 2 2 2 2 2 3 2 2" xfId="57984" xr:uid="{C87BFEA3-8864-4D87-896D-BF9B575214EA}"/>
    <cellStyle name="40% - Énfasis2 2 2 2 2 2 2 2 2 3 3" xfId="42542" xr:uid="{A2CA3563-7C69-4902-8085-A53C91A75A5A}"/>
    <cellStyle name="40% - Énfasis2 2 2 2 2 2 2 2 2 4" xfId="19379" xr:uid="{4F342031-C9BC-438B-BD6B-504BB377C28C}"/>
    <cellStyle name="40% - Énfasis2 2 2 2 2 2 2 2 2 4 2" xfId="50263" xr:uid="{670A4FD1-6EF8-43C8-A9C4-8487A7B5BA3B}"/>
    <cellStyle name="40% - Énfasis2 2 2 2 2 2 2 2 2 5" xfId="34821" xr:uid="{02D1AFEC-2E1E-4331-80B5-1FCE6A606572}"/>
    <cellStyle name="40% - Énfasis2 2 2 2 2 2 2 2 3" xfId="5867" xr:uid="{53E6AAED-84FE-4EE2-B0A5-2EA4EE90BB36}"/>
    <cellStyle name="40% - Énfasis2 2 2 2 2 2 2 2 3 2" xfId="13588" xr:uid="{ABEA6D88-40B1-4655-8845-7E44C09B68E6}"/>
    <cellStyle name="40% - Énfasis2 2 2 2 2 2 2 2 3 2 2" xfId="29030" xr:uid="{80997A2F-228A-4563-A08D-3AE614B5ECC3}"/>
    <cellStyle name="40% - Énfasis2 2 2 2 2 2 2 2 3 2 2 2" xfId="59914" xr:uid="{BBF74FCE-0D9B-4B4B-8497-BFD9353F2F7B}"/>
    <cellStyle name="40% - Énfasis2 2 2 2 2 2 2 2 3 2 3" xfId="44472" xr:uid="{3E2E047F-1709-4BD8-B43E-8D35A4903A1D}"/>
    <cellStyle name="40% - Énfasis2 2 2 2 2 2 2 2 3 3" xfId="21309" xr:uid="{3D61B073-C8DF-4DEB-94A1-371E4A9E79BF}"/>
    <cellStyle name="40% - Énfasis2 2 2 2 2 2 2 2 3 3 2" xfId="52193" xr:uid="{40B5FB1E-AA46-4BF3-BFD6-DD6174C53CE1}"/>
    <cellStyle name="40% - Énfasis2 2 2 2 2 2 2 2 3 4" xfId="36751" xr:uid="{8E5F2859-4481-4954-8EFA-8B4F0BC82231}"/>
    <cellStyle name="40% - Énfasis2 2 2 2 2 2 2 2 4" xfId="9728" xr:uid="{78A9FD0A-6DAA-4CEC-A546-7CAAFB373CC9}"/>
    <cellStyle name="40% - Énfasis2 2 2 2 2 2 2 2 4 2" xfId="25170" xr:uid="{A69710B7-FC27-4A32-8FF9-1AE70AC1CCC1}"/>
    <cellStyle name="40% - Énfasis2 2 2 2 2 2 2 2 4 2 2" xfId="56054" xr:uid="{65874153-0280-440D-AEEB-0D2A0F18A0B7}"/>
    <cellStyle name="40% - Énfasis2 2 2 2 2 2 2 2 4 3" xfId="40612" xr:uid="{BF4915AD-8FAF-4192-A040-81E3702311FB}"/>
    <cellStyle name="40% - Énfasis2 2 2 2 2 2 2 2 5" xfId="17449" xr:uid="{0F42571A-ED6A-429B-BAD8-257028ECEC3A}"/>
    <cellStyle name="40% - Énfasis2 2 2 2 2 2 2 2 5 2" xfId="48333" xr:uid="{C098BB86-3451-498B-90CC-C7BAF21DEF95}"/>
    <cellStyle name="40% - Énfasis2 2 2 2 2 2 2 2 6" xfId="32891" xr:uid="{4CA4E955-6331-453B-BF82-09383195F288}"/>
    <cellStyle name="40% - Énfasis2 2 2 2 2 2 2 3" xfId="2972" xr:uid="{F463ACB3-3C99-454B-A12C-0FE42ADD502B}"/>
    <cellStyle name="40% - Énfasis2 2 2 2 2 2 2 3 2" xfId="6832" xr:uid="{6C50EA00-BCAF-4A47-98E0-E3A07F196654}"/>
    <cellStyle name="40% - Énfasis2 2 2 2 2 2 2 3 2 2" xfId="14553" xr:uid="{B4D8DEFA-8823-4187-BBAB-3BB397205393}"/>
    <cellStyle name="40% - Énfasis2 2 2 2 2 2 2 3 2 2 2" xfId="29995" xr:uid="{FA4C52B0-6B74-4A7F-9364-0A042B942E56}"/>
    <cellStyle name="40% - Énfasis2 2 2 2 2 2 2 3 2 2 2 2" xfId="60879" xr:uid="{EBBDF9E1-77DE-4F38-B6D3-71DDEE9FB2FC}"/>
    <cellStyle name="40% - Énfasis2 2 2 2 2 2 2 3 2 2 3" xfId="45437" xr:uid="{5F211BB4-0C08-4764-94FF-70222A8225CA}"/>
    <cellStyle name="40% - Énfasis2 2 2 2 2 2 2 3 2 3" xfId="22274" xr:uid="{598BF0FF-3B22-4EEB-BB8A-456F0951BE9E}"/>
    <cellStyle name="40% - Énfasis2 2 2 2 2 2 2 3 2 3 2" xfId="53158" xr:uid="{FF746858-7847-40C5-AEBA-9414DA04FF9E}"/>
    <cellStyle name="40% - Énfasis2 2 2 2 2 2 2 3 2 4" xfId="37716" xr:uid="{1E0A242B-043A-4E68-B9A8-9238BEC94289}"/>
    <cellStyle name="40% - Énfasis2 2 2 2 2 2 2 3 3" xfId="10693" xr:uid="{87D35120-7D6A-497E-82BB-3B8BF9233C7D}"/>
    <cellStyle name="40% - Énfasis2 2 2 2 2 2 2 3 3 2" xfId="26135" xr:uid="{46D5E584-65DB-4248-9C0D-61521C4CFFDD}"/>
    <cellStyle name="40% - Énfasis2 2 2 2 2 2 2 3 3 2 2" xfId="57019" xr:uid="{A9A4170E-75AF-49F9-BB5F-FE5D68C15B41}"/>
    <cellStyle name="40% - Énfasis2 2 2 2 2 2 2 3 3 3" xfId="41577" xr:uid="{10727B79-5AD4-4D3B-8A37-08D571252BAA}"/>
    <cellStyle name="40% - Énfasis2 2 2 2 2 2 2 3 4" xfId="18414" xr:uid="{DD0ECB48-979C-4D8F-B053-D3E84369CE80}"/>
    <cellStyle name="40% - Énfasis2 2 2 2 2 2 2 3 4 2" xfId="49298" xr:uid="{01E3B8EA-0A2F-4745-A720-4505E7DD895B}"/>
    <cellStyle name="40% - Énfasis2 2 2 2 2 2 2 3 5" xfId="33856" xr:uid="{7847D94D-E6F6-473E-BE48-19CA49D12F0B}"/>
    <cellStyle name="40% - Énfasis2 2 2 2 2 2 2 4" xfId="4902" xr:uid="{57E1A83C-7EE8-4A3B-8986-9D0C89EF94AA}"/>
    <cellStyle name="40% - Énfasis2 2 2 2 2 2 2 4 2" xfId="12623" xr:uid="{53963AB4-A655-4962-A021-1FE6672FBE84}"/>
    <cellStyle name="40% - Énfasis2 2 2 2 2 2 2 4 2 2" xfId="28065" xr:uid="{0B39EF88-4339-48DC-861B-02617B07AA27}"/>
    <cellStyle name="40% - Énfasis2 2 2 2 2 2 2 4 2 2 2" xfId="58949" xr:uid="{76AA6D0F-7B42-40ED-ABF9-91D0FDC07A7A}"/>
    <cellStyle name="40% - Énfasis2 2 2 2 2 2 2 4 2 3" xfId="43507" xr:uid="{62C3404E-66F6-45A2-B5EA-E0C01C9D2563}"/>
    <cellStyle name="40% - Énfasis2 2 2 2 2 2 2 4 3" xfId="20344" xr:uid="{0C551200-9005-4690-83C9-E34D48D05FDD}"/>
    <cellStyle name="40% - Énfasis2 2 2 2 2 2 2 4 3 2" xfId="51228" xr:uid="{6C14C85C-EDEC-442B-B3B3-E36AFEFEE79C}"/>
    <cellStyle name="40% - Énfasis2 2 2 2 2 2 2 4 4" xfId="35786" xr:uid="{FF7B7B04-B4EE-41F7-B0F5-F638100DAF9A}"/>
    <cellStyle name="40% - Énfasis2 2 2 2 2 2 2 5" xfId="8763" xr:uid="{F50DDF9D-23D1-435F-9816-3E1CBC2C9129}"/>
    <cellStyle name="40% - Énfasis2 2 2 2 2 2 2 5 2" xfId="24205" xr:uid="{FF26D084-040A-4208-B5C5-27A574F19AF8}"/>
    <cellStyle name="40% - Énfasis2 2 2 2 2 2 2 5 2 2" xfId="55089" xr:uid="{5342467C-E788-4A5E-B9C2-6B7C7F0FAC62}"/>
    <cellStyle name="40% - Énfasis2 2 2 2 2 2 2 5 3" xfId="39647" xr:uid="{282CA941-5488-48BF-8B10-8DE8B95D2DD3}"/>
    <cellStyle name="40% - Énfasis2 2 2 2 2 2 2 6" xfId="16484" xr:uid="{2BBD4327-C400-4A7C-B40E-D9458B95AF96}"/>
    <cellStyle name="40% - Énfasis2 2 2 2 2 2 2 6 2" xfId="47368" xr:uid="{B028FA1C-9B0D-46D7-8F96-D030E5B2C2DE}"/>
    <cellStyle name="40% - Énfasis2 2 2 2 2 2 2 7" xfId="31926" xr:uid="{45B25BB4-9331-453E-B316-B8F5C59763CD}"/>
    <cellStyle name="40% - Énfasis2 2 2 2 2 2 3" xfId="1524" xr:uid="{9591977F-3813-4D08-B3D0-A03908CAFE4A}"/>
    <cellStyle name="40% - Énfasis2 2 2 2 2 2 3 2" xfId="3454" xr:uid="{AAA68AB8-6181-4489-A50B-93B9A86CC47E}"/>
    <cellStyle name="40% - Énfasis2 2 2 2 2 2 3 2 2" xfId="7314" xr:uid="{C9024849-1253-44D1-AA98-A222A4BC924C}"/>
    <cellStyle name="40% - Énfasis2 2 2 2 2 2 3 2 2 2" xfId="15035" xr:uid="{EA7841B2-6BF5-492A-B39F-D94A20766A5C}"/>
    <cellStyle name="40% - Énfasis2 2 2 2 2 2 3 2 2 2 2" xfId="30477" xr:uid="{3FA5780C-6333-4E33-A650-6ECCE6AD6B38}"/>
    <cellStyle name="40% - Énfasis2 2 2 2 2 2 3 2 2 2 2 2" xfId="61361" xr:uid="{91198ABA-0144-44CE-AE8F-A3E1FF6AC16F}"/>
    <cellStyle name="40% - Énfasis2 2 2 2 2 2 3 2 2 2 3" xfId="45919" xr:uid="{505E7785-288B-4600-90DF-972A47EDD18C}"/>
    <cellStyle name="40% - Énfasis2 2 2 2 2 2 3 2 2 3" xfId="22756" xr:uid="{6811A525-CEF5-412B-8516-26C5D4F35FA9}"/>
    <cellStyle name="40% - Énfasis2 2 2 2 2 2 3 2 2 3 2" xfId="53640" xr:uid="{50B6001F-8557-442D-BFB7-304A548D3E39}"/>
    <cellStyle name="40% - Énfasis2 2 2 2 2 2 3 2 2 4" xfId="38198" xr:uid="{FAE3EC74-8DB6-4147-923C-97D19A3F2A83}"/>
    <cellStyle name="40% - Énfasis2 2 2 2 2 2 3 2 3" xfId="11175" xr:uid="{68EA3C15-CDA8-409F-A4D0-CE6A26688008}"/>
    <cellStyle name="40% - Énfasis2 2 2 2 2 2 3 2 3 2" xfId="26617" xr:uid="{DD451A08-590A-4E2E-BBF1-FD4AEE4F0000}"/>
    <cellStyle name="40% - Énfasis2 2 2 2 2 2 3 2 3 2 2" xfId="57501" xr:uid="{8BAA37EB-0D05-44CD-91F3-88A285CD0EBF}"/>
    <cellStyle name="40% - Énfasis2 2 2 2 2 2 3 2 3 3" xfId="42059" xr:uid="{5C89C3CB-9A1D-4418-92AB-9775E53C2FCC}"/>
    <cellStyle name="40% - Énfasis2 2 2 2 2 2 3 2 4" xfId="18896" xr:uid="{1674A2CE-8378-4D21-80A0-E6048E19B3D2}"/>
    <cellStyle name="40% - Énfasis2 2 2 2 2 2 3 2 4 2" xfId="49780" xr:uid="{5F9C3C74-9B72-421B-AD95-8015F4E3B104}"/>
    <cellStyle name="40% - Énfasis2 2 2 2 2 2 3 2 5" xfId="34338" xr:uid="{A8602C72-A195-40AF-AA19-0176F3263C43}"/>
    <cellStyle name="40% - Énfasis2 2 2 2 2 2 3 3" xfId="5384" xr:uid="{F96DFFDA-8FB5-433A-BFCF-A710DA643AEF}"/>
    <cellStyle name="40% - Énfasis2 2 2 2 2 2 3 3 2" xfId="13105" xr:uid="{763AD456-D509-4656-AD57-2A795002A437}"/>
    <cellStyle name="40% - Énfasis2 2 2 2 2 2 3 3 2 2" xfId="28547" xr:uid="{A288F6CD-BEB6-489E-AD62-EB83BEFE6A87}"/>
    <cellStyle name="40% - Énfasis2 2 2 2 2 2 3 3 2 2 2" xfId="59431" xr:uid="{36FA1D4E-3B59-4C91-A9C8-F623CF7B2A4A}"/>
    <cellStyle name="40% - Énfasis2 2 2 2 2 2 3 3 2 3" xfId="43989" xr:uid="{C6E5A230-098B-4B86-B1A5-80B34AC2BF39}"/>
    <cellStyle name="40% - Énfasis2 2 2 2 2 2 3 3 3" xfId="20826" xr:uid="{21368C91-2E4D-4DE9-B664-119DC1FEF820}"/>
    <cellStyle name="40% - Énfasis2 2 2 2 2 2 3 3 3 2" xfId="51710" xr:uid="{5849B32A-5638-493B-B081-635E26305096}"/>
    <cellStyle name="40% - Énfasis2 2 2 2 2 2 3 3 4" xfId="36268" xr:uid="{342AD779-3554-4933-A6A6-90C5A61B216C}"/>
    <cellStyle name="40% - Énfasis2 2 2 2 2 2 3 4" xfId="9245" xr:uid="{43C3AB0D-2A8D-42FC-ADEB-46B4F2A9B3A6}"/>
    <cellStyle name="40% - Énfasis2 2 2 2 2 2 3 4 2" xfId="24687" xr:uid="{4E297757-F0C5-455A-AA5E-823BD7A29202}"/>
    <cellStyle name="40% - Énfasis2 2 2 2 2 2 3 4 2 2" xfId="55571" xr:uid="{1A60ECEA-E0B7-4F4C-8847-B4511E274FC1}"/>
    <cellStyle name="40% - Énfasis2 2 2 2 2 2 3 4 3" xfId="40129" xr:uid="{B77A73F6-464E-478C-9296-A1BBEA5EA8F2}"/>
    <cellStyle name="40% - Énfasis2 2 2 2 2 2 3 5" xfId="16966" xr:uid="{9980FEE6-58ED-4313-B62E-91910EF3E9AA}"/>
    <cellStyle name="40% - Énfasis2 2 2 2 2 2 3 5 2" xfId="47850" xr:uid="{D4BF3735-8A8B-465E-9107-1D21BFE50D97}"/>
    <cellStyle name="40% - Énfasis2 2 2 2 2 2 3 6" xfId="32408" xr:uid="{3051293D-A24C-4F5B-8086-F1DC6AAF99C9}"/>
    <cellStyle name="40% - Énfasis2 2 2 2 2 2 4" xfId="2489" xr:uid="{855D6504-7E50-4492-A60C-D3C3E55B6E2C}"/>
    <cellStyle name="40% - Énfasis2 2 2 2 2 2 4 2" xfId="6349" xr:uid="{0E842589-A3F0-4F06-B0DA-02E3ED0DF713}"/>
    <cellStyle name="40% - Énfasis2 2 2 2 2 2 4 2 2" xfId="14070" xr:uid="{16D652D6-F96A-43EB-9642-8EEAD9D35BCC}"/>
    <cellStyle name="40% - Énfasis2 2 2 2 2 2 4 2 2 2" xfId="29512" xr:uid="{E72734C7-A1DD-4211-9465-84A83AE26BF1}"/>
    <cellStyle name="40% - Énfasis2 2 2 2 2 2 4 2 2 2 2" xfId="60396" xr:uid="{4FF83449-2D6F-4CDC-B506-990CD2C7643F}"/>
    <cellStyle name="40% - Énfasis2 2 2 2 2 2 4 2 2 3" xfId="44954" xr:uid="{BAA8A405-8D87-48F5-AE5C-1D7E967456B2}"/>
    <cellStyle name="40% - Énfasis2 2 2 2 2 2 4 2 3" xfId="21791" xr:uid="{3348A0E3-6FE6-4E5D-9BBB-B38DBD6FE421}"/>
    <cellStyle name="40% - Énfasis2 2 2 2 2 2 4 2 3 2" xfId="52675" xr:uid="{85B45533-3899-48F4-BC87-9FC9C86AED0D}"/>
    <cellStyle name="40% - Énfasis2 2 2 2 2 2 4 2 4" xfId="37233" xr:uid="{B667F8D5-D222-4D2A-9509-3440C05C6932}"/>
    <cellStyle name="40% - Énfasis2 2 2 2 2 2 4 3" xfId="10210" xr:uid="{222E8E93-94A0-4191-A0E9-CE3B39E7C184}"/>
    <cellStyle name="40% - Énfasis2 2 2 2 2 2 4 3 2" xfId="25652" xr:uid="{8DBE2DED-DE0E-48AD-AB45-61F53337EF0F}"/>
    <cellStyle name="40% - Énfasis2 2 2 2 2 2 4 3 2 2" xfId="56536" xr:uid="{FE445F9A-62E6-4ACE-8FAF-AB39DD15EA84}"/>
    <cellStyle name="40% - Énfasis2 2 2 2 2 2 4 3 3" xfId="41094" xr:uid="{7316F5DC-C915-424F-9011-18A3B9FAA510}"/>
    <cellStyle name="40% - Énfasis2 2 2 2 2 2 4 4" xfId="17931" xr:uid="{13CD435D-281C-49FF-AAAF-23D00EF900FE}"/>
    <cellStyle name="40% - Énfasis2 2 2 2 2 2 4 4 2" xfId="48815" xr:uid="{F8E13DB7-AFCF-4016-BAE8-D96B32424FD4}"/>
    <cellStyle name="40% - Énfasis2 2 2 2 2 2 4 5" xfId="33373" xr:uid="{08551303-3D18-4CFB-9739-0744308DA358}"/>
    <cellStyle name="40% - Énfasis2 2 2 2 2 2 5" xfId="4419" xr:uid="{2409407B-4541-455A-9DBB-031AA09B0B46}"/>
    <cellStyle name="40% - Énfasis2 2 2 2 2 2 5 2" xfId="12140" xr:uid="{0E105B84-37AA-4170-AD12-60081D196768}"/>
    <cellStyle name="40% - Énfasis2 2 2 2 2 2 5 2 2" xfId="27582" xr:uid="{A2D65B0D-72D3-4D14-8ACB-2745B57B35FC}"/>
    <cellStyle name="40% - Énfasis2 2 2 2 2 2 5 2 2 2" xfId="58466" xr:uid="{01236097-111D-4E74-B6EE-CBBCA084511C}"/>
    <cellStyle name="40% - Énfasis2 2 2 2 2 2 5 2 3" xfId="43024" xr:uid="{4D31B2CB-39B6-48B3-923F-3D70A1C176A7}"/>
    <cellStyle name="40% - Énfasis2 2 2 2 2 2 5 3" xfId="19861" xr:uid="{D8460E15-B404-4E0E-82F4-F9BC2D165EBB}"/>
    <cellStyle name="40% - Énfasis2 2 2 2 2 2 5 3 2" xfId="50745" xr:uid="{9DD7C65D-7B62-497E-AA84-FAD19DF4B819}"/>
    <cellStyle name="40% - Énfasis2 2 2 2 2 2 5 4" xfId="35303" xr:uid="{91A54A80-6F08-4308-9C09-0A7D8174235C}"/>
    <cellStyle name="40% - Énfasis2 2 2 2 2 2 6" xfId="8280" xr:uid="{15AC5471-657C-438D-9CD9-DD3531656513}"/>
    <cellStyle name="40% - Énfasis2 2 2 2 2 2 6 2" xfId="23722" xr:uid="{6DD0F34E-7812-4850-8F72-C13512DEEEC3}"/>
    <cellStyle name="40% - Énfasis2 2 2 2 2 2 6 2 2" xfId="54606" xr:uid="{02094900-6D80-4FB0-8FE2-D8FDD6108EA0}"/>
    <cellStyle name="40% - Énfasis2 2 2 2 2 2 6 3" xfId="39164" xr:uid="{ED61B273-578E-4987-B7F4-DD6C4CCE9958}"/>
    <cellStyle name="40% - Énfasis2 2 2 2 2 2 7" xfId="16001" xr:uid="{9C939709-4468-438F-A369-6B0DBDA406E4}"/>
    <cellStyle name="40% - Énfasis2 2 2 2 2 2 7 2" xfId="46885" xr:uid="{3C70F70A-EDB2-4022-ADD6-6B2F21DA7087}"/>
    <cellStyle name="40% - Énfasis2 2 2 2 2 2 8" xfId="31443" xr:uid="{CBD3A29A-0CBD-4DE4-8675-09F03DA28D1E}"/>
    <cellStyle name="40% - Énfasis2 2 2 2 2 3" xfId="801" xr:uid="{E1405CC5-0934-40C8-9BB2-D07635CCEE5F}"/>
    <cellStyle name="40% - Énfasis2 2 2 2 2 3 2" xfId="1766" xr:uid="{ECCA56FF-3398-44C2-BF4B-2C0BB7E6E9F5}"/>
    <cellStyle name="40% - Énfasis2 2 2 2 2 3 2 2" xfId="3696" xr:uid="{DE63596A-54BE-4F91-8F47-F122D6C2E6EA}"/>
    <cellStyle name="40% - Énfasis2 2 2 2 2 3 2 2 2" xfId="7556" xr:uid="{AA2C3175-F5E8-4F96-980B-730753A4F871}"/>
    <cellStyle name="40% - Énfasis2 2 2 2 2 3 2 2 2 2" xfId="15277" xr:uid="{DC918ED4-7867-48C6-B416-D0925CD762C3}"/>
    <cellStyle name="40% - Énfasis2 2 2 2 2 3 2 2 2 2 2" xfId="30719" xr:uid="{5AE73661-F68F-4CD1-AC2B-49EF5DAA4193}"/>
    <cellStyle name="40% - Énfasis2 2 2 2 2 3 2 2 2 2 2 2" xfId="61603" xr:uid="{12DD951C-9D96-4459-9E84-2B1B0EC66CDF}"/>
    <cellStyle name="40% - Énfasis2 2 2 2 2 3 2 2 2 2 3" xfId="46161" xr:uid="{9FF42F44-5B58-48BD-8321-AC67309D1348}"/>
    <cellStyle name="40% - Énfasis2 2 2 2 2 3 2 2 2 3" xfId="22998" xr:uid="{8A746E50-B906-4577-8CDC-63FEB4420DE3}"/>
    <cellStyle name="40% - Énfasis2 2 2 2 2 3 2 2 2 3 2" xfId="53882" xr:uid="{6DE29F13-56D9-455B-B257-9CC73F6BDC32}"/>
    <cellStyle name="40% - Énfasis2 2 2 2 2 3 2 2 2 4" xfId="38440" xr:uid="{31EB2454-7264-4675-84C9-E93969AB6971}"/>
    <cellStyle name="40% - Énfasis2 2 2 2 2 3 2 2 3" xfId="11417" xr:uid="{5DCFCE46-38FC-40AE-BB56-3ABD602666B1}"/>
    <cellStyle name="40% - Énfasis2 2 2 2 2 3 2 2 3 2" xfId="26859" xr:uid="{F5DA5D63-427A-4FEE-85BB-38CB693E6559}"/>
    <cellStyle name="40% - Énfasis2 2 2 2 2 3 2 2 3 2 2" xfId="57743" xr:uid="{63A9B5F9-3E9A-4153-96D1-2E2E5521439B}"/>
    <cellStyle name="40% - Énfasis2 2 2 2 2 3 2 2 3 3" xfId="42301" xr:uid="{E6CD3781-467C-4995-A150-2BAE2CA14B99}"/>
    <cellStyle name="40% - Énfasis2 2 2 2 2 3 2 2 4" xfId="19138" xr:uid="{F3C0BB54-0E76-4167-BF54-72BEB994B1DC}"/>
    <cellStyle name="40% - Énfasis2 2 2 2 2 3 2 2 4 2" xfId="50022" xr:uid="{C71E4A88-3F8E-4F45-B99B-B51222EA5F97}"/>
    <cellStyle name="40% - Énfasis2 2 2 2 2 3 2 2 5" xfId="34580" xr:uid="{CAF324E6-F917-4520-B2B3-697239A1F05A}"/>
    <cellStyle name="40% - Énfasis2 2 2 2 2 3 2 3" xfId="5626" xr:uid="{7B6B7C3D-7FF9-472C-B771-0CEABDFE5574}"/>
    <cellStyle name="40% - Énfasis2 2 2 2 2 3 2 3 2" xfId="13347" xr:uid="{E900AEFB-5A39-4B75-93A6-25EAA3650187}"/>
    <cellStyle name="40% - Énfasis2 2 2 2 2 3 2 3 2 2" xfId="28789" xr:uid="{E52C761F-F9F9-465A-B5F3-896E24980CAA}"/>
    <cellStyle name="40% - Énfasis2 2 2 2 2 3 2 3 2 2 2" xfId="59673" xr:uid="{765BCAF0-9D77-4FFE-93BA-0AE1396BD9C7}"/>
    <cellStyle name="40% - Énfasis2 2 2 2 2 3 2 3 2 3" xfId="44231" xr:uid="{7463F043-D1CC-47E6-8BF4-128BF5839BD5}"/>
    <cellStyle name="40% - Énfasis2 2 2 2 2 3 2 3 3" xfId="21068" xr:uid="{EAD7036E-5276-4728-B587-CC0758271AB8}"/>
    <cellStyle name="40% - Énfasis2 2 2 2 2 3 2 3 3 2" xfId="51952" xr:uid="{11EC4EDD-45CA-4AA1-B916-36D3C1AEA2D4}"/>
    <cellStyle name="40% - Énfasis2 2 2 2 2 3 2 3 4" xfId="36510" xr:uid="{09489BB3-DBDC-4663-A3F0-0265E7CD267D}"/>
    <cellStyle name="40% - Énfasis2 2 2 2 2 3 2 4" xfId="9487" xr:uid="{3C23418C-2E4D-444B-A33A-A679FBAAC9DF}"/>
    <cellStyle name="40% - Énfasis2 2 2 2 2 3 2 4 2" xfId="24929" xr:uid="{724BF5DD-0EBA-4E6B-A5FC-FABAC20B1516}"/>
    <cellStyle name="40% - Énfasis2 2 2 2 2 3 2 4 2 2" xfId="55813" xr:uid="{F3ED97C7-6462-4FF8-978C-3972039D52F0}"/>
    <cellStyle name="40% - Énfasis2 2 2 2 2 3 2 4 3" xfId="40371" xr:uid="{7ED3871C-3078-4BD6-B4EC-5410222F9568}"/>
    <cellStyle name="40% - Énfasis2 2 2 2 2 3 2 5" xfId="17208" xr:uid="{A867654C-C2D0-431A-8007-437ED8EF711B}"/>
    <cellStyle name="40% - Énfasis2 2 2 2 2 3 2 5 2" xfId="48092" xr:uid="{C1962FDE-727C-45AA-834D-8A3B9902AD8B}"/>
    <cellStyle name="40% - Énfasis2 2 2 2 2 3 2 6" xfId="32650" xr:uid="{61148C91-09D3-4D36-A7EB-421E127CF5D1}"/>
    <cellStyle name="40% - Énfasis2 2 2 2 2 3 3" xfId="2731" xr:uid="{FB2450B5-E0ED-4874-A5E0-9D35F2CB9BAA}"/>
    <cellStyle name="40% - Énfasis2 2 2 2 2 3 3 2" xfId="6591" xr:uid="{15ECA8B7-8F70-4487-8B05-F9B22B904A2B}"/>
    <cellStyle name="40% - Énfasis2 2 2 2 2 3 3 2 2" xfId="14312" xr:uid="{2FA9F521-69DD-49C2-981F-A55688E8EF0F}"/>
    <cellStyle name="40% - Énfasis2 2 2 2 2 3 3 2 2 2" xfId="29754" xr:uid="{2C2BED2E-F357-41F3-8D4F-3F60141F5983}"/>
    <cellStyle name="40% - Énfasis2 2 2 2 2 3 3 2 2 2 2" xfId="60638" xr:uid="{0D28CD02-3F09-4200-95DA-3E26D4BC0B33}"/>
    <cellStyle name="40% - Énfasis2 2 2 2 2 3 3 2 2 3" xfId="45196" xr:uid="{D021745D-636D-41BE-8A92-5D6C92C5CE99}"/>
    <cellStyle name="40% - Énfasis2 2 2 2 2 3 3 2 3" xfId="22033" xr:uid="{9D6E5013-73DF-4CA8-B085-FF22EF88A6CB}"/>
    <cellStyle name="40% - Énfasis2 2 2 2 2 3 3 2 3 2" xfId="52917" xr:uid="{99CB40D5-E97B-42C9-86BE-02DA5A9F21B8}"/>
    <cellStyle name="40% - Énfasis2 2 2 2 2 3 3 2 4" xfId="37475" xr:uid="{370B62D5-65B3-4842-9391-937172A0F0C4}"/>
    <cellStyle name="40% - Énfasis2 2 2 2 2 3 3 3" xfId="10452" xr:uid="{4E662019-5F12-478D-BFD6-5DED4C30C096}"/>
    <cellStyle name="40% - Énfasis2 2 2 2 2 3 3 3 2" xfId="25894" xr:uid="{D58CABCC-DB8C-4B32-9359-BBC34288DA89}"/>
    <cellStyle name="40% - Énfasis2 2 2 2 2 3 3 3 2 2" xfId="56778" xr:uid="{7B74F50C-1A71-4C11-8819-A77BB6435436}"/>
    <cellStyle name="40% - Énfasis2 2 2 2 2 3 3 3 3" xfId="41336" xr:uid="{736593A4-2D7B-4E09-AF7F-9C9DC1698A57}"/>
    <cellStyle name="40% - Énfasis2 2 2 2 2 3 3 4" xfId="18173" xr:uid="{969B5783-0749-4955-BB50-BD37DF0F041D}"/>
    <cellStyle name="40% - Énfasis2 2 2 2 2 3 3 4 2" xfId="49057" xr:uid="{A7034D60-5A9F-45BB-99C2-1A5ED74B71EC}"/>
    <cellStyle name="40% - Énfasis2 2 2 2 2 3 3 5" xfId="33615" xr:uid="{938C8ACB-58E8-4460-A874-8BD9EEFAAE4D}"/>
    <cellStyle name="40% - Énfasis2 2 2 2 2 3 4" xfId="4661" xr:uid="{A927F23C-D446-46B6-ABE5-64C4FCEB49C9}"/>
    <cellStyle name="40% - Énfasis2 2 2 2 2 3 4 2" xfId="12382" xr:uid="{04D8BCD1-E358-4764-941D-142D015E2F33}"/>
    <cellStyle name="40% - Énfasis2 2 2 2 2 3 4 2 2" xfId="27824" xr:uid="{3AD1DA09-FA82-4F61-9211-B2A1F06D8DAE}"/>
    <cellStyle name="40% - Énfasis2 2 2 2 2 3 4 2 2 2" xfId="58708" xr:uid="{3B3C79D6-3296-4980-9394-3B9CBE7D82C2}"/>
    <cellStyle name="40% - Énfasis2 2 2 2 2 3 4 2 3" xfId="43266" xr:uid="{DF7BF532-8A7E-4D46-9938-40021D89545E}"/>
    <cellStyle name="40% - Énfasis2 2 2 2 2 3 4 3" xfId="20103" xr:uid="{E8AE4573-2D68-4166-B2CB-6543F3CF0989}"/>
    <cellStyle name="40% - Énfasis2 2 2 2 2 3 4 3 2" xfId="50987" xr:uid="{F8E4EB58-3AF3-4B66-A401-1C405BDC7D57}"/>
    <cellStyle name="40% - Énfasis2 2 2 2 2 3 4 4" xfId="35545" xr:uid="{81FB221B-D1E4-4AA2-B327-04B0DBC9DF2B}"/>
    <cellStyle name="40% - Énfasis2 2 2 2 2 3 5" xfId="8522" xr:uid="{3BF730D1-562A-40FC-BA94-626C65A9245B}"/>
    <cellStyle name="40% - Énfasis2 2 2 2 2 3 5 2" xfId="23964" xr:uid="{1DE048BD-1461-48B2-9AC7-511851ABB28B}"/>
    <cellStyle name="40% - Énfasis2 2 2 2 2 3 5 2 2" xfId="54848" xr:uid="{02AA572D-66D0-4E11-824B-33B9D3DD6A29}"/>
    <cellStyle name="40% - Énfasis2 2 2 2 2 3 5 3" xfId="39406" xr:uid="{F2407D67-3BC3-449A-A046-C19B5D479055}"/>
    <cellStyle name="40% - Énfasis2 2 2 2 2 3 6" xfId="16243" xr:uid="{53A9409A-1504-4217-A402-87CFFDFE5AE1}"/>
    <cellStyle name="40% - Énfasis2 2 2 2 2 3 6 2" xfId="47127" xr:uid="{7811B728-9D99-4B23-BD99-077E4ABFFE81}"/>
    <cellStyle name="40% - Énfasis2 2 2 2 2 3 7" xfId="31685" xr:uid="{A467152F-521F-46A1-A3A1-F80B82F668BD}"/>
    <cellStyle name="40% - Énfasis2 2 2 2 2 4" xfId="1283" xr:uid="{1FB7855D-B616-4D63-8609-1052641E0866}"/>
    <cellStyle name="40% - Énfasis2 2 2 2 2 4 2" xfId="3213" xr:uid="{003F6C29-0CF9-4EC9-AFB7-E3AB46DE1AC9}"/>
    <cellStyle name="40% - Énfasis2 2 2 2 2 4 2 2" xfId="7073" xr:uid="{BD3A346A-3A2C-46C0-909D-9BBC06F21DAA}"/>
    <cellStyle name="40% - Énfasis2 2 2 2 2 4 2 2 2" xfId="14794" xr:uid="{E9217E9D-4CCE-4EAD-8B33-234501651681}"/>
    <cellStyle name="40% - Énfasis2 2 2 2 2 4 2 2 2 2" xfId="30236" xr:uid="{3840BA82-7713-45BB-AD99-73CE18ED4105}"/>
    <cellStyle name="40% - Énfasis2 2 2 2 2 4 2 2 2 2 2" xfId="61120" xr:uid="{726F3467-A67E-46AE-9604-291FD44D5D31}"/>
    <cellStyle name="40% - Énfasis2 2 2 2 2 4 2 2 2 3" xfId="45678" xr:uid="{8BC73B34-C36A-4402-92E5-1BB1A6E6FDE3}"/>
    <cellStyle name="40% - Énfasis2 2 2 2 2 4 2 2 3" xfId="22515" xr:uid="{E36D9074-C3B6-4FD7-BE41-9E44969BDFC9}"/>
    <cellStyle name="40% - Énfasis2 2 2 2 2 4 2 2 3 2" xfId="53399" xr:uid="{B81FB755-2B09-4457-A596-87582897BB0C}"/>
    <cellStyle name="40% - Énfasis2 2 2 2 2 4 2 2 4" xfId="37957" xr:uid="{B0983E26-58EA-4339-9133-00E26A45B2ED}"/>
    <cellStyle name="40% - Énfasis2 2 2 2 2 4 2 3" xfId="10934" xr:uid="{17F63393-6EAF-4E87-833D-93EE25D84ECE}"/>
    <cellStyle name="40% - Énfasis2 2 2 2 2 4 2 3 2" xfId="26376" xr:uid="{5A39E4D6-D1B8-46C6-86F0-50D3C0868AB4}"/>
    <cellStyle name="40% - Énfasis2 2 2 2 2 4 2 3 2 2" xfId="57260" xr:uid="{138DE751-0D3E-45AD-A3E3-98017382F8F9}"/>
    <cellStyle name="40% - Énfasis2 2 2 2 2 4 2 3 3" xfId="41818" xr:uid="{4B8DFECC-F105-4147-B25B-18E1AD20F9FD}"/>
    <cellStyle name="40% - Énfasis2 2 2 2 2 4 2 4" xfId="18655" xr:uid="{42BAC9A9-DB69-4453-BC3B-7597220D03F0}"/>
    <cellStyle name="40% - Énfasis2 2 2 2 2 4 2 4 2" xfId="49539" xr:uid="{657678A3-0A6C-4676-B22E-D5AA50AC496C}"/>
    <cellStyle name="40% - Énfasis2 2 2 2 2 4 2 5" xfId="34097" xr:uid="{7014E3D4-B8CB-46EB-85A3-7C152323F7A5}"/>
    <cellStyle name="40% - Énfasis2 2 2 2 2 4 3" xfId="5143" xr:uid="{E4653B5E-C1F2-4833-B163-9789FC60ACDB}"/>
    <cellStyle name="40% - Énfasis2 2 2 2 2 4 3 2" xfId="12864" xr:uid="{5787B649-4D52-4F2F-824A-E6B85FEDB03C}"/>
    <cellStyle name="40% - Énfasis2 2 2 2 2 4 3 2 2" xfId="28306" xr:uid="{DD366912-BDD9-48F9-A97A-790F5A4D62E8}"/>
    <cellStyle name="40% - Énfasis2 2 2 2 2 4 3 2 2 2" xfId="59190" xr:uid="{A6FB3ACC-6F50-474F-9FE5-D01E2341575F}"/>
    <cellStyle name="40% - Énfasis2 2 2 2 2 4 3 2 3" xfId="43748" xr:uid="{6A1A43E0-915E-4250-BB27-387A18D53E71}"/>
    <cellStyle name="40% - Énfasis2 2 2 2 2 4 3 3" xfId="20585" xr:uid="{65DC8E91-EEAC-4A30-B3A0-6C377183C9E6}"/>
    <cellStyle name="40% - Énfasis2 2 2 2 2 4 3 3 2" xfId="51469" xr:uid="{249A4DF6-9F00-425B-955B-E1E8094D0E45}"/>
    <cellStyle name="40% - Énfasis2 2 2 2 2 4 3 4" xfId="36027" xr:uid="{4E74AFBD-5B1B-4126-A306-FB37E66A486A}"/>
    <cellStyle name="40% - Énfasis2 2 2 2 2 4 4" xfId="9004" xr:uid="{A2BCBCA2-4625-4929-992E-0719F59E3F4E}"/>
    <cellStyle name="40% - Énfasis2 2 2 2 2 4 4 2" xfId="24446" xr:uid="{A6D0E12E-7389-4BA4-9CAB-1D579AD608A1}"/>
    <cellStyle name="40% - Énfasis2 2 2 2 2 4 4 2 2" xfId="55330" xr:uid="{3BB20415-F0BF-49B1-A06C-620E081B8EF6}"/>
    <cellStyle name="40% - Énfasis2 2 2 2 2 4 4 3" xfId="39888" xr:uid="{25A653E6-E44F-490E-B737-DFD4205FC80B}"/>
    <cellStyle name="40% - Énfasis2 2 2 2 2 4 5" xfId="16725" xr:uid="{AF357838-6E9A-49FE-9F95-E09A8C382672}"/>
    <cellStyle name="40% - Énfasis2 2 2 2 2 4 5 2" xfId="47609" xr:uid="{15DBEDF4-73AC-407E-8104-DA3BF123A58A}"/>
    <cellStyle name="40% - Énfasis2 2 2 2 2 4 6" xfId="32167" xr:uid="{910BFA72-4525-484A-876C-47CA66DFCA2B}"/>
    <cellStyle name="40% - Énfasis2 2 2 2 2 5" xfId="2248" xr:uid="{E59276CD-60AF-454F-91D4-6425F831E336}"/>
    <cellStyle name="40% - Énfasis2 2 2 2 2 5 2" xfId="6108" xr:uid="{AD69E2A1-4BF3-4C81-9B53-E9491A9286E0}"/>
    <cellStyle name="40% - Énfasis2 2 2 2 2 5 2 2" xfId="13829" xr:uid="{E7A32B74-033D-4889-A6FD-0256E8C2321E}"/>
    <cellStyle name="40% - Énfasis2 2 2 2 2 5 2 2 2" xfId="29271" xr:uid="{4F62C975-C2E8-4D42-8229-BB5995F03866}"/>
    <cellStyle name="40% - Énfasis2 2 2 2 2 5 2 2 2 2" xfId="60155" xr:uid="{9A997B68-7B28-4180-8715-9DF8DF7A29EE}"/>
    <cellStyle name="40% - Énfasis2 2 2 2 2 5 2 2 3" xfId="44713" xr:uid="{FBDCC85B-4AB1-429F-8743-8126EE522D5C}"/>
    <cellStyle name="40% - Énfasis2 2 2 2 2 5 2 3" xfId="21550" xr:uid="{49E9247C-C4ED-4DDD-969C-338BDB12CC80}"/>
    <cellStyle name="40% - Énfasis2 2 2 2 2 5 2 3 2" xfId="52434" xr:uid="{A9803664-B6A5-4B2D-B1E5-9BDA5BF4CFED}"/>
    <cellStyle name="40% - Énfasis2 2 2 2 2 5 2 4" xfId="36992" xr:uid="{F34826A3-6F31-4A94-A288-A984B12A1A6C}"/>
    <cellStyle name="40% - Énfasis2 2 2 2 2 5 3" xfId="9969" xr:uid="{5318C1C6-B48A-4E10-985C-53AA9AF6AA23}"/>
    <cellStyle name="40% - Énfasis2 2 2 2 2 5 3 2" xfId="25411" xr:uid="{89E321BF-1C17-4919-9EE2-3B2473AF1E3B}"/>
    <cellStyle name="40% - Énfasis2 2 2 2 2 5 3 2 2" xfId="56295" xr:uid="{ABE05940-0ADF-4E18-901F-7A0F9035C60E}"/>
    <cellStyle name="40% - Énfasis2 2 2 2 2 5 3 3" xfId="40853" xr:uid="{1B03C446-1F56-4C27-9E84-8BB1CB3665D2}"/>
    <cellStyle name="40% - Énfasis2 2 2 2 2 5 4" xfId="17690" xr:uid="{74033944-8B7C-4835-9414-57D6E4D7B4F2}"/>
    <cellStyle name="40% - Énfasis2 2 2 2 2 5 4 2" xfId="48574" xr:uid="{7ECE6708-5882-4D9E-B6EE-8ED5DAD3626B}"/>
    <cellStyle name="40% - Énfasis2 2 2 2 2 5 5" xfId="33132" xr:uid="{B6B7B609-2BB3-40ED-BF6B-7FE94620BBD3}"/>
    <cellStyle name="40% - Énfasis2 2 2 2 2 6" xfId="4178" xr:uid="{19BB0E8E-3645-478D-A937-A874022844E7}"/>
    <cellStyle name="40% - Énfasis2 2 2 2 2 6 2" xfId="11899" xr:uid="{364807A5-AD69-4709-AEA8-D9180E664163}"/>
    <cellStyle name="40% - Énfasis2 2 2 2 2 6 2 2" xfId="27341" xr:uid="{B5002390-84B5-4D2A-AEFF-473AD83E94A3}"/>
    <cellStyle name="40% - Énfasis2 2 2 2 2 6 2 2 2" xfId="58225" xr:uid="{B0245E86-A050-4746-8533-5636B9FC5C0F}"/>
    <cellStyle name="40% - Énfasis2 2 2 2 2 6 2 3" xfId="42783" xr:uid="{4B509AD1-41BF-41AB-B94C-52CFC3DE54F8}"/>
    <cellStyle name="40% - Énfasis2 2 2 2 2 6 3" xfId="19620" xr:uid="{1DB1BD81-3DB5-4AD4-991B-B6493F753F91}"/>
    <cellStyle name="40% - Énfasis2 2 2 2 2 6 3 2" xfId="50504" xr:uid="{F750BD70-C7B0-4F92-929C-F46743FA9F46}"/>
    <cellStyle name="40% - Énfasis2 2 2 2 2 6 4" xfId="35062" xr:uid="{91FD261D-C73B-4A9B-A36E-49185B5BA5C0}"/>
    <cellStyle name="40% - Énfasis2 2 2 2 2 7" xfId="8039" xr:uid="{9C6FF563-AC09-408C-88AB-D0B8C873AA5E}"/>
    <cellStyle name="40% - Énfasis2 2 2 2 2 7 2" xfId="23481" xr:uid="{9F7687BC-1888-4242-862B-8481C601B68A}"/>
    <cellStyle name="40% - Énfasis2 2 2 2 2 7 2 2" xfId="54365" xr:uid="{CB3C1ABA-A479-485B-BE69-9DFBB9ECA0B1}"/>
    <cellStyle name="40% - Énfasis2 2 2 2 2 7 3" xfId="38923" xr:uid="{8025D957-D4C0-4468-B50E-4919C386EAF5}"/>
    <cellStyle name="40% - Énfasis2 2 2 2 2 8" xfId="15760" xr:uid="{0CE1B011-AED7-4B84-BECC-B001640EE882}"/>
    <cellStyle name="40% - Énfasis2 2 2 2 2 8 2" xfId="46644" xr:uid="{410F6A39-3A64-4D0D-A2C7-420C3B519053}"/>
    <cellStyle name="40% - Énfasis2 2 2 2 2 9" xfId="31202" xr:uid="{938D570C-3A54-41E1-BA25-3152B090215A}"/>
    <cellStyle name="40% - Énfasis2 2 2 2 3" xfId="415" xr:uid="{A6DAB6AF-5A07-465A-A9C2-A56C52A9F233}"/>
    <cellStyle name="40% - Énfasis2 2 2 2 3 2" xfId="899" xr:uid="{17DED7D1-9649-44F4-9E02-78204B45BDB0}"/>
    <cellStyle name="40% - Énfasis2 2 2 2 3 2 2" xfId="1864" xr:uid="{16E7CC0D-6828-46CC-9F5C-C08D5467585F}"/>
    <cellStyle name="40% - Énfasis2 2 2 2 3 2 2 2" xfId="3794" xr:uid="{E1920125-71A1-4242-8641-C33DC7FEF058}"/>
    <cellStyle name="40% - Énfasis2 2 2 2 3 2 2 2 2" xfId="7654" xr:uid="{D69A0164-4F05-4F60-9C70-D689EB1AF1F9}"/>
    <cellStyle name="40% - Énfasis2 2 2 2 3 2 2 2 2 2" xfId="15375" xr:uid="{F2DD51DB-AD17-488C-BC26-9242C876FFF1}"/>
    <cellStyle name="40% - Énfasis2 2 2 2 3 2 2 2 2 2 2" xfId="30817" xr:uid="{58815C1F-749C-4CA4-B3CC-71BA170F9106}"/>
    <cellStyle name="40% - Énfasis2 2 2 2 3 2 2 2 2 2 2 2" xfId="61701" xr:uid="{C89780CF-C2A3-4C6D-9D8A-1276E49E0AC7}"/>
    <cellStyle name="40% - Énfasis2 2 2 2 3 2 2 2 2 2 3" xfId="46259" xr:uid="{920FDE2D-ED21-497E-AB55-323D84DEC4A9}"/>
    <cellStyle name="40% - Énfasis2 2 2 2 3 2 2 2 2 3" xfId="23096" xr:uid="{075FBD09-5271-4701-B92C-F4956E55802F}"/>
    <cellStyle name="40% - Énfasis2 2 2 2 3 2 2 2 2 3 2" xfId="53980" xr:uid="{00CF12FF-266B-47AC-B572-429D8EE43B18}"/>
    <cellStyle name="40% - Énfasis2 2 2 2 3 2 2 2 2 4" xfId="38538" xr:uid="{7C7251F2-C219-44E6-9A6A-161FC2E4F5D1}"/>
    <cellStyle name="40% - Énfasis2 2 2 2 3 2 2 2 3" xfId="11515" xr:uid="{6726651E-40A9-43F3-B656-D2C4EA395F8F}"/>
    <cellStyle name="40% - Énfasis2 2 2 2 3 2 2 2 3 2" xfId="26957" xr:uid="{E3A704FE-27A7-47AA-817B-CC81F642CD04}"/>
    <cellStyle name="40% - Énfasis2 2 2 2 3 2 2 2 3 2 2" xfId="57841" xr:uid="{661429C2-A2F8-410F-A0AC-6269BC6E3A38}"/>
    <cellStyle name="40% - Énfasis2 2 2 2 3 2 2 2 3 3" xfId="42399" xr:uid="{D55D0E6C-8D17-4554-9B96-CD6116FE6BD0}"/>
    <cellStyle name="40% - Énfasis2 2 2 2 3 2 2 2 4" xfId="19236" xr:uid="{4260338B-CC1F-4480-AC6E-E64275B44AE9}"/>
    <cellStyle name="40% - Énfasis2 2 2 2 3 2 2 2 4 2" xfId="50120" xr:uid="{EAFC8858-18AB-4AC5-AD3B-8B9FC4661E71}"/>
    <cellStyle name="40% - Énfasis2 2 2 2 3 2 2 2 5" xfId="34678" xr:uid="{81E47A73-7F4E-4E24-A505-E2C41A1B8553}"/>
    <cellStyle name="40% - Énfasis2 2 2 2 3 2 2 3" xfId="5724" xr:uid="{E70EA69C-D40A-4C06-BC69-CC9C2902E753}"/>
    <cellStyle name="40% - Énfasis2 2 2 2 3 2 2 3 2" xfId="13445" xr:uid="{6CFBE2BB-72E3-4FF9-9F6E-902512C25289}"/>
    <cellStyle name="40% - Énfasis2 2 2 2 3 2 2 3 2 2" xfId="28887" xr:uid="{90DCB92E-E664-4CD0-A72D-EE9710725726}"/>
    <cellStyle name="40% - Énfasis2 2 2 2 3 2 2 3 2 2 2" xfId="59771" xr:uid="{B9111070-0896-4708-A92B-3ABAB41E663E}"/>
    <cellStyle name="40% - Énfasis2 2 2 2 3 2 2 3 2 3" xfId="44329" xr:uid="{BCAB5A51-E585-4305-93D9-991C3D80A3A3}"/>
    <cellStyle name="40% - Énfasis2 2 2 2 3 2 2 3 3" xfId="21166" xr:uid="{408F4074-1D0D-4D3F-B311-32E07B70A646}"/>
    <cellStyle name="40% - Énfasis2 2 2 2 3 2 2 3 3 2" xfId="52050" xr:uid="{A2C80BB0-1560-4C22-961A-BCFAB6D2F0D0}"/>
    <cellStyle name="40% - Énfasis2 2 2 2 3 2 2 3 4" xfId="36608" xr:uid="{03FAB134-5749-4F90-8E76-160ACF89CB74}"/>
    <cellStyle name="40% - Énfasis2 2 2 2 3 2 2 4" xfId="9585" xr:uid="{1EBD0215-93A9-40EE-95F7-CCE29F55F206}"/>
    <cellStyle name="40% - Énfasis2 2 2 2 3 2 2 4 2" xfId="25027" xr:uid="{0445D876-BBF5-42AC-9AC4-D05FA56993D2}"/>
    <cellStyle name="40% - Énfasis2 2 2 2 3 2 2 4 2 2" xfId="55911" xr:uid="{AB36453F-8BEC-437E-9F46-4E262B544F43}"/>
    <cellStyle name="40% - Énfasis2 2 2 2 3 2 2 4 3" xfId="40469" xr:uid="{9BCD2D44-001C-44DF-BA13-BAD0922FE71C}"/>
    <cellStyle name="40% - Énfasis2 2 2 2 3 2 2 5" xfId="17306" xr:uid="{216AC59A-52E4-4615-B06A-54CC57419723}"/>
    <cellStyle name="40% - Énfasis2 2 2 2 3 2 2 5 2" xfId="48190" xr:uid="{FB317CD5-2BFF-46AE-A385-F05AF7C7FF3A}"/>
    <cellStyle name="40% - Énfasis2 2 2 2 3 2 2 6" xfId="32748" xr:uid="{FFE93275-17A0-416B-8524-434B02B85CAC}"/>
    <cellStyle name="40% - Énfasis2 2 2 2 3 2 3" xfId="2829" xr:uid="{FFE6B1FF-69FA-4DCE-B3AF-7D027DD0B7FB}"/>
    <cellStyle name="40% - Énfasis2 2 2 2 3 2 3 2" xfId="6689" xr:uid="{068D992C-B83A-4971-9397-75130E60CA65}"/>
    <cellStyle name="40% - Énfasis2 2 2 2 3 2 3 2 2" xfId="14410" xr:uid="{DB43A9B2-D75C-4211-A3A7-D9E3E585B9DF}"/>
    <cellStyle name="40% - Énfasis2 2 2 2 3 2 3 2 2 2" xfId="29852" xr:uid="{479D02FE-A187-4E53-BA8D-6BF81C47B805}"/>
    <cellStyle name="40% - Énfasis2 2 2 2 3 2 3 2 2 2 2" xfId="60736" xr:uid="{EC7FFC25-7ACE-47AD-821E-C7BC3F9967B8}"/>
    <cellStyle name="40% - Énfasis2 2 2 2 3 2 3 2 2 3" xfId="45294" xr:uid="{6EA91E0C-1E5D-4FE2-BC1C-6143815D0DA7}"/>
    <cellStyle name="40% - Énfasis2 2 2 2 3 2 3 2 3" xfId="22131" xr:uid="{3F9EBC3D-CFD6-49C1-BB5C-21931C4D9DD8}"/>
    <cellStyle name="40% - Énfasis2 2 2 2 3 2 3 2 3 2" xfId="53015" xr:uid="{C54DAA9B-270A-41D7-836C-382802141708}"/>
    <cellStyle name="40% - Énfasis2 2 2 2 3 2 3 2 4" xfId="37573" xr:uid="{C0F0ADD7-592F-4C50-BC96-7557661C7191}"/>
    <cellStyle name="40% - Énfasis2 2 2 2 3 2 3 3" xfId="10550" xr:uid="{B2E80A21-D1EA-4C6B-8B7C-777AE4600E4A}"/>
    <cellStyle name="40% - Énfasis2 2 2 2 3 2 3 3 2" xfId="25992" xr:uid="{6FD3C936-28C1-4ED5-BB08-9ABEE5EEA01A}"/>
    <cellStyle name="40% - Énfasis2 2 2 2 3 2 3 3 2 2" xfId="56876" xr:uid="{2CD4B3D5-C43F-4C33-9453-35473545F58F}"/>
    <cellStyle name="40% - Énfasis2 2 2 2 3 2 3 3 3" xfId="41434" xr:uid="{B0B3CB4D-1B8C-411F-BAA0-30AECBF5FF65}"/>
    <cellStyle name="40% - Énfasis2 2 2 2 3 2 3 4" xfId="18271" xr:uid="{9EBF5250-89CE-45C8-9BDF-4246988A11BF}"/>
    <cellStyle name="40% - Énfasis2 2 2 2 3 2 3 4 2" xfId="49155" xr:uid="{A7BD190B-80FC-42DB-92F4-46BA771DE268}"/>
    <cellStyle name="40% - Énfasis2 2 2 2 3 2 3 5" xfId="33713" xr:uid="{DBB250CC-811C-490D-81B4-23703D808C38}"/>
    <cellStyle name="40% - Énfasis2 2 2 2 3 2 4" xfId="4759" xr:uid="{D57CEC16-FCC8-4483-B758-20DA276C8CEB}"/>
    <cellStyle name="40% - Énfasis2 2 2 2 3 2 4 2" xfId="12480" xr:uid="{219DF0D6-5D63-460A-BAED-CB82A791B4B5}"/>
    <cellStyle name="40% - Énfasis2 2 2 2 3 2 4 2 2" xfId="27922" xr:uid="{8426B411-DCB7-4FD3-B915-6E35942AF8B1}"/>
    <cellStyle name="40% - Énfasis2 2 2 2 3 2 4 2 2 2" xfId="58806" xr:uid="{453538BB-4F99-43D3-8EB8-E4E501E90C19}"/>
    <cellStyle name="40% - Énfasis2 2 2 2 3 2 4 2 3" xfId="43364" xr:uid="{F058F1F6-A5B9-4F6D-88A0-E3E5ECDEB37D}"/>
    <cellStyle name="40% - Énfasis2 2 2 2 3 2 4 3" xfId="20201" xr:uid="{7FEAF6EF-0381-46D1-A67F-636A7BFAE4E7}"/>
    <cellStyle name="40% - Énfasis2 2 2 2 3 2 4 3 2" xfId="51085" xr:uid="{FC9A4D52-D10F-413A-B3A6-996DAF3AAD43}"/>
    <cellStyle name="40% - Énfasis2 2 2 2 3 2 4 4" xfId="35643" xr:uid="{8EA33EC9-3D63-410B-86E7-37C618F4AD5E}"/>
    <cellStyle name="40% - Énfasis2 2 2 2 3 2 5" xfId="8620" xr:uid="{75AD0ED2-6C66-4C2E-B4EA-1710382A3D40}"/>
    <cellStyle name="40% - Énfasis2 2 2 2 3 2 5 2" xfId="24062" xr:uid="{202C7B2D-25F8-4248-9C2F-E179419D02C7}"/>
    <cellStyle name="40% - Énfasis2 2 2 2 3 2 5 2 2" xfId="54946" xr:uid="{6B72E837-85DD-4EC4-8651-397FB8BA3EAC}"/>
    <cellStyle name="40% - Énfasis2 2 2 2 3 2 5 3" xfId="39504" xr:uid="{AE173A39-4330-4AFA-874C-8B6EC4A44730}"/>
    <cellStyle name="40% - Énfasis2 2 2 2 3 2 6" xfId="16341" xr:uid="{1F11E845-0142-4514-8698-766011FBC9A9}"/>
    <cellStyle name="40% - Énfasis2 2 2 2 3 2 6 2" xfId="47225" xr:uid="{A1EB3D9D-AE5F-4866-A1D8-499FDC5AE0CD}"/>
    <cellStyle name="40% - Énfasis2 2 2 2 3 2 7" xfId="31783" xr:uid="{64AC0E2C-4B82-4E70-9E85-9FD8B49FECD1}"/>
    <cellStyle name="40% - Énfasis2 2 2 2 3 3" xfId="1381" xr:uid="{039D848A-A342-49AB-B873-EB5E2A0D674B}"/>
    <cellStyle name="40% - Énfasis2 2 2 2 3 3 2" xfId="3311" xr:uid="{2B5A6960-31F7-46AF-BDD0-67496DE0F627}"/>
    <cellStyle name="40% - Énfasis2 2 2 2 3 3 2 2" xfId="7171" xr:uid="{361BC378-2BEA-403E-BB7E-564FB3D157B4}"/>
    <cellStyle name="40% - Énfasis2 2 2 2 3 3 2 2 2" xfId="14892" xr:uid="{800970FA-82C7-4B4F-A9F0-2136842907A7}"/>
    <cellStyle name="40% - Énfasis2 2 2 2 3 3 2 2 2 2" xfId="30334" xr:uid="{21E77905-C678-4539-9E2B-11148753ED01}"/>
    <cellStyle name="40% - Énfasis2 2 2 2 3 3 2 2 2 2 2" xfId="61218" xr:uid="{AF5A5956-1D17-4190-8339-B1EA5CA4A5E2}"/>
    <cellStyle name="40% - Énfasis2 2 2 2 3 3 2 2 2 3" xfId="45776" xr:uid="{458AC929-2E96-49F0-BCC7-E97635AD48C4}"/>
    <cellStyle name="40% - Énfasis2 2 2 2 3 3 2 2 3" xfId="22613" xr:uid="{EF50D579-22B7-4C0D-BA15-0A31CE243CFE}"/>
    <cellStyle name="40% - Énfasis2 2 2 2 3 3 2 2 3 2" xfId="53497" xr:uid="{6A5F0C44-B386-447D-8512-C674ED627C23}"/>
    <cellStyle name="40% - Énfasis2 2 2 2 3 3 2 2 4" xfId="38055" xr:uid="{E1A2BBEB-1668-4900-96DA-B5CD72998C16}"/>
    <cellStyle name="40% - Énfasis2 2 2 2 3 3 2 3" xfId="11032" xr:uid="{9801A405-4675-4A16-A884-4C76B07E29C1}"/>
    <cellStyle name="40% - Énfasis2 2 2 2 3 3 2 3 2" xfId="26474" xr:uid="{F8B82FE3-78F8-4441-B772-11626450D6E5}"/>
    <cellStyle name="40% - Énfasis2 2 2 2 3 3 2 3 2 2" xfId="57358" xr:uid="{1D71DFFE-B0DB-462A-9573-86CD60991DBC}"/>
    <cellStyle name="40% - Énfasis2 2 2 2 3 3 2 3 3" xfId="41916" xr:uid="{1FFC1342-921D-4EF3-B5CB-90C4CF04B46A}"/>
    <cellStyle name="40% - Énfasis2 2 2 2 3 3 2 4" xfId="18753" xr:uid="{F7B4B126-E943-4983-A5C0-BA2A461BD6D0}"/>
    <cellStyle name="40% - Énfasis2 2 2 2 3 3 2 4 2" xfId="49637" xr:uid="{2DFC0E21-EC06-4D00-B776-6AAB3890A3D4}"/>
    <cellStyle name="40% - Énfasis2 2 2 2 3 3 2 5" xfId="34195" xr:uid="{E6D568F0-15EB-4663-8005-6436788A95DA}"/>
    <cellStyle name="40% - Énfasis2 2 2 2 3 3 3" xfId="5241" xr:uid="{55467E5B-D407-4FB6-93D4-C770967D7756}"/>
    <cellStyle name="40% - Énfasis2 2 2 2 3 3 3 2" xfId="12962" xr:uid="{EDACA509-D3F5-4EF2-8F7D-1001E09957CE}"/>
    <cellStyle name="40% - Énfasis2 2 2 2 3 3 3 2 2" xfId="28404" xr:uid="{18528A6F-88FE-4912-B461-6897F9B0803C}"/>
    <cellStyle name="40% - Énfasis2 2 2 2 3 3 3 2 2 2" xfId="59288" xr:uid="{6758E412-66EF-4FB6-8297-CF4166336732}"/>
    <cellStyle name="40% - Énfasis2 2 2 2 3 3 3 2 3" xfId="43846" xr:uid="{29E66678-0E39-45D7-923F-03A8DEA81C50}"/>
    <cellStyle name="40% - Énfasis2 2 2 2 3 3 3 3" xfId="20683" xr:uid="{7DF504F8-1535-4164-83D2-7C6D77918641}"/>
    <cellStyle name="40% - Énfasis2 2 2 2 3 3 3 3 2" xfId="51567" xr:uid="{EE4723B3-BC34-4DDB-900F-6F350680A998}"/>
    <cellStyle name="40% - Énfasis2 2 2 2 3 3 3 4" xfId="36125" xr:uid="{98FC57B2-6ABC-4A47-AA5E-6C189E7E370C}"/>
    <cellStyle name="40% - Énfasis2 2 2 2 3 3 4" xfId="9102" xr:uid="{1CF71C93-1F13-4BF8-BA17-EDD36CAA2FB9}"/>
    <cellStyle name="40% - Énfasis2 2 2 2 3 3 4 2" xfId="24544" xr:uid="{3CE143B5-F010-4A4A-B90B-978AC71C6F85}"/>
    <cellStyle name="40% - Énfasis2 2 2 2 3 3 4 2 2" xfId="55428" xr:uid="{743E2BA0-D4CF-4D74-BAC7-D77BA295F0D0}"/>
    <cellStyle name="40% - Énfasis2 2 2 2 3 3 4 3" xfId="39986" xr:uid="{A10C6486-B3E2-43B5-A380-CD9DE4AEF06A}"/>
    <cellStyle name="40% - Énfasis2 2 2 2 3 3 5" xfId="16823" xr:uid="{4A202A99-F5E2-4C9D-92AF-C0AC6975C932}"/>
    <cellStyle name="40% - Énfasis2 2 2 2 3 3 5 2" xfId="47707" xr:uid="{C1CBFBA0-97C5-45D8-BE93-C070E92CEB16}"/>
    <cellStyle name="40% - Énfasis2 2 2 2 3 3 6" xfId="32265" xr:uid="{F8E7CE60-FC4E-485D-BB22-DAD8DDD40259}"/>
    <cellStyle name="40% - Énfasis2 2 2 2 3 4" xfId="2346" xr:uid="{06976E2A-8EF8-4AFE-90AF-25B735E4E5FD}"/>
    <cellStyle name="40% - Énfasis2 2 2 2 3 4 2" xfId="6206" xr:uid="{0A1D6729-3D92-49A9-AF24-7CC2ECD31E1A}"/>
    <cellStyle name="40% - Énfasis2 2 2 2 3 4 2 2" xfId="13927" xr:uid="{AC6365ED-327D-43AF-BC97-CB992EFDA750}"/>
    <cellStyle name="40% - Énfasis2 2 2 2 3 4 2 2 2" xfId="29369" xr:uid="{720C44F0-D92E-42A2-A60C-5AD86D43BA2D}"/>
    <cellStyle name="40% - Énfasis2 2 2 2 3 4 2 2 2 2" xfId="60253" xr:uid="{D7FE459F-C035-4E94-9460-5C62CC430076}"/>
    <cellStyle name="40% - Énfasis2 2 2 2 3 4 2 2 3" xfId="44811" xr:uid="{019F5114-BE48-4ADB-83A4-344C0D6633C0}"/>
    <cellStyle name="40% - Énfasis2 2 2 2 3 4 2 3" xfId="21648" xr:uid="{F30D2306-DB30-40DE-9A99-842A2B4FD8A1}"/>
    <cellStyle name="40% - Énfasis2 2 2 2 3 4 2 3 2" xfId="52532" xr:uid="{BD833326-E6A2-44F9-A629-2B05920CC44E}"/>
    <cellStyle name="40% - Énfasis2 2 2 2 3 4 2 4" xfId="37090" xr:uid="{8628B0AB-A811-497C-9374-280DFAB245E6}"/>
    <cellStyle name="40% - Énfasis2 2 2 2 3 4 3" xfId="10067" xr:uid="{FAD8590F-857D-4FC5-9651-EF1801191DFE}"/>
    <cellStyle name="40% - Énfasis2 2 2 2 3 4 3 2" xfId="25509" xr:uid="{3D7C78FD-E5D3-4B7E-B4F5-9D732691B96F}"/>
    <cellStyle name="40% - Énfasis2 2 2 2 3 4 3 2 2" xfId="56393" xr:uid="{460788D8-CB66-47CC-AB5E-322D756D3CCC}"/>
    <cellStyle name="40% - Énfasis2 2 2 2 3 4 3 3" xfId="40951" xr:uid="{D9F18F2A-4010-4D2C-A410-9B950935ABF9}"/>
    <cellStyle name="40% - Énfasis2 2 2 2 3 4 4" xfId="17788" xr:uid="{87E93CDF-E527-4EC9-BE58-0D3FEDE095A7}"/>
    <cellStyle name="40% - Énfasis2 2 2 2 3 4 4 2" xfId="48672" xr:uid="{660AF327-9B32-4F1F-8017-02910BAB4F93}"/>
    <cellStyle name="40% - Énfasis2 2 2 2 3 4 5" xfId="33230" xr:uid="{B905333F-9759-4F9C-8E2C-1999D37DC0B7}"/>
    <cellStyle name="40% - Énfasis2 2 2 2 3 5" xfId="4276" xr:uid="{60D63860-4B1A-456C-B20A-95D9A444EE8F}"/>
    <cellStyle name="40% - Énfasis2 2 2 2 3 5 2" xfId="11997" xr:uid="{3A5BC276-9CBB-4345-A1B0-B53B8EB8633B}"/>
    <cellStyle name="40% - Énfasis2 2 2 2 3 5 2 2" xfId="27439" xr:uid="{8F8D8E48-D86F-46FF-B05C-69CE53E3AF56}"/>
    <cellStyle name="40% - Énfasis2 2 2 2 3 5 2 2 2" xfId="58323" xr:uid="{D0407DD5-C520-4430-BED7-21D019F21617}"/>
    <cellStyle name="40% - Énfasis2 2 2 2 3 5 2 3" xfId="42881" xr:uid="{E6C340AE-8371-4ADA-8FF0-59FA990ECF7D}"/>
    <cellStyle name="40% - Énfasis2 2 2 2 3 5 3" xfId="19718" xr:uid="{705212BD-A677-4641-9B7B-9ECDAB3BEF31}"/>
    <cellStyle name="40% - Énfasis2 2 2 2 3 5 3 2" xfId="50602" xr:uid="{CBE96252-8F7E-4853-A353-BFDB92C51174}"/>
    <cellStyle name="40% - Énfasis2 2 2 2 3 5 4" xfId="35160" xr:uid="{99432674-75FD-4344-A8BF-006EAFF5286C}"/>
    <cellStyle name="40% - Énfasis2 2 2 2 3 6" xfId="8137" xr:uid="{C401D1F0-52EB-4FE4-AE88-9019E084CC10}"/>
    <cellStyle name="40% - Énfasis2 2 2 2 3 6 2" xfId="23579" xr:uid="{F354C274-19E6-496B-9626-E58BCD5B9A2B}"/>
    <cellStyle name="40% - Énfasis2 2 2 2 3 6 2 2" xfId="54463" xr:uid="{F1E7E6C5-87D2-4F5F-BF04-C9525C66DA7C}"/>
    <cellStyle name="40% - Énfasis2 2 2 2 3 6 3" xfId="39021" xr:uid="{BDFA0FCA-A630-4034-9000-7BC65569CE67}"/>
    <cellStyle name="40% - Énfasis2 2 2 2 3 7" xfId="15858" xr:uid="{58E8FBDB-A3CC-428B-9591-6D7C651D7093}"/>
    <cellStyle name="40% - Énfasis2 2 2 2 3 7 2" xfId="46742" xr:uid="{DC6A1802-A539-4E55-A725-955D0C6DE882}"/>
    <cellStyle name="40% - Énfasis2 2 2 2 3 8" xfId="31300" xr:uid="{01950820-95DD-4E84-9BE8-577AC2B949EB}"/>
    <cellStyle name="40% - Énfasis2 2 2 2 4" xfId="658" xr:uid="{64CFC9CC-2EF7-4C83-88E0-D423C64F6F4E}"/>
    <cellStyle name="40% - Énfasis2 2 2 2 4 2" xfId="1623" xr:uid="{0A1B4451-483C-428A-8F7B-395B16886C6A}"/>
    <cellStyle name="40% - Énfasis2 2 2 2 4 2 2" xfId="3553" xr:uid="{6C98D985-DC0D-43F8-B26F-4FAAEBECEA9F}"/>
    <cellStyle name="40% - Énfasis2 2 2 2 4 2 2 2" xfId="7413" xr:uid="{560B74E2-E5A4-4B5F-98ED-7250B776BEA3}"/>
    <cellStyle name="40% - Énfasis2 2 2 2 4 2 2 2 2" xfId="15134" xr:uid="{072F3DE4-12EB-4B5E-BDB6-B3A50F89879F}"/>
    <cellStyle name="40% - Énfasis2 2 2 2 4 2 2 2 2 2" xfId="30576" xr:uid="{A2ECF737-C109-4676-BECF-B9C206FC2167}"/>
    <cellStyle name="40% - Énfasis2 2 2 2 4 2 2 2 2 2 2" xfId="61460" xr:uid="{A026C060-FE50-44A6-A0FA-7081CCAE2CB0}"/>
    <cellStyle name="40% - Énfasis2 2 2 2 4 2 2 2 2 3" xfId="46018" xr:uid="{EA438F54-8A0C-49C2-A722-2481A3D0D0D7}"/>
    <cellStyle name="40% - Énfasis2 2 2 2 4 2 2 2 3" xfId="22855" xr:uid="{E1E27BB7-8A71-4FF3-9CA2-557713A45D49}"/>
    <cellStyle name="40% - Énfasis2 2 2 2 4 2 2 2 3 2" xfId="53739" xr:uid="{749F7D71-4DB8-4E31-B31E-25DB4C7923DC}"/>
    <cellStyle name="40% - Énfasis2 2 2 2 4 2 2 2 4" xfId="38297" xr:uid="{96F318CE-5861-4D79-8735-9774EC5E0FDC}"/>
    <cellStyle name="40% - Énfasis2 2 2 2 4 2 2 3" xfId="11274" xr:uid="{6341511E-E2DD-433F-8353-C4DDCE272A4F}"/>
    <cellStyle name="40% - Énfasis2 2 2 2 4 2 2 3 2" xfId="26716" xr:uid="{4E5BC3A2-70C0-4A63-8AF8-38F9443D2CF3}"/>
    <cellStyle name="40% - Énfasis2 2 2 2 4 2 2 3 2 2" xfId="57600" xr:uid="{D6292DC3-B9F8-411D-B453-782B1DB6B8B3}"/>
    <cellStyle name="40% - Énfasis2 2 2 2 4 2 2 3 3" xfId="42158" xr:uid="{FAD69B78-EA03-4E9B-9B99-D916F50606D2}"/>
    <cellStyle name="40% - Énfasis2 2 2 2 4 2 2 4" xfId="18995" xr:uid="{0A8FBC4F-55BD-408E-A42E-94D398E2D94C}"/>
    <cellStyle name="40% - Énfasis2 2 2 2 4 2 2 4 2" xfId="49879" xr:uid="{903566D1-A30F-46DA-9432-FABF9FEDBEB2}"/>
    <cellStyle name="40% - Énfasis2 2 2 2 4 2 2 5" xfId="34437" xr:uid="{29A860D7-4F1A-4845-A661-93CEE40BCF5F}"/>
    <cellStyle name="40% - Énfasis2 2 2 2 4 2 3" xfId="5483" xr:uid="{C48D49BB-8075-466C-8267-3EBE8A2095CA}"/>
    <cellStyle name="40% - Énfasis2 2 2 2 4 2 3 2" xfId="13204" xr:uid="{8F5D38A1-6DC6-40BC-9EF8-CAAD53495487}"/>
    <cellStyle name="40% - Énfasis2 2 2 2 4 2 3 2 2" xfId="28646" xr:uid="{0CB87D7F-A43C-472E-96AF-8D84A66EB405}"/>
    <cellStyle name="40% - Énfasis2 2 2 2 4 2 3 2 2 2" xfId="59530" xr:uid="{7E845865-2D7B-43F6-8243-036E0A2E4694}"/>
    <cellStyle name="40% - Énfasis2 2 2 2 4 2 3 2 3" xfId="44088" xr:uid="{1F198E04-1641-4E5A-AA3D-652DD2092873}"/>
    <cellStyle name="40% - Énfasis2 2 2 2 4 2 3 3" xfId="20925" xr:uid="{A6A32150-838C-4053-A5B6-031B284F607A}"/>
    <cellStyle name="40% - Énfasis2 2 2 2 4 2 3 3 2" xfId="51809" xr:uid="{F8F9CE95-CACA-4962-BDAB-433CB90AB766}"/>
    <cellStyle name="40% - Énfasis2 2 2 2 4 2 3 4" xfId="36367" xr:uid="{021E5BA8-EB72-4700-9066-FF1FB190B8E7}"/>
    <cellStyle name="40% - Énfasis2 2 2 2 4 2 4" xfId="9344" xr:uid="{3E17C6BD-BDF5-4763-8DF2-2632E382D4B2}"/>
    <cellStyle name="40% - Énfasis2 2 2 2 4 2 4 2" xfId="24786" xr:uid="{E74910B6-5110-4785-97F9-99D61CDD812D}"/>
    <cellStyle name="40% - Énfasis2 2 2 2 4 2 4 2 2" xfId="55670" xr:uid="{85D3CF9A-DC6B-46E5-B137-A63E6BDF06D6}"/>
    <cellStyle name="40% - Énfasis2 2 2 2 4 2 4 3" xfId="40228" xr:uid="{25933361-14C1-4D11-BBF0-327DD0789ED3}"/>
    <cellStyle name="40% - Énfasis2 2 2 2 4 2 5" xfId="17065" xr:uid="{D301131D-013D-424C-87AC-84995AEC86B4}"/>
    <cellStyle name="40% - Énfasis2 2 2 2 4 2 5 2" xfId="47949" xr:uid="{41058F2E-4D14-470A-9B55-AE57D8930F53}"/>
    <cellStyle name="40% - Énfasis2 2 2 2 4 2 6" xfId="32507" xr:uid="{461375FE-95C0-4CCB-8BF3-190F3B5FC52C}"/>
    <cellStyle name="40% - Énfasis2 2 2 2 4 3" xfId="2588" xr:uid="{3954058F-6728-4815-8372-81CB8427982B}"/>
    <cellStyle name="40% - Énfasis2 2 2 2 4 3 2" xfId="6448" xr:uid="{B32D3220-4553-4C6C-B13A-CE07AAC64A40}"/>
    <cellStyle name="40% - Énfasis2 2 2 2 4 3 2 2" xfId="14169" xr:uid="{CC730CF8-9693-440E-9E22-9EE2B49B1777}"/>
    <cellStyle name="40% - Énfasis2 2 2 2 4 3 2 2 2" xfId="29611" xr:uid="{DB96DE56-4BF9-4B94-B400-EAB86283BCB8}"/>
    <cellStyle name="40% - Énfasis2 2 2 2 4 3 2 2 2 2" xfId="60495" xr:uid="{1478C88F-0131-4339-AA14-EDE963D42555}"/>
    <cellStyle name="40% - Énfasis2 2 2 2 4 3 2 2 3" xfId="45053" xr:uid="{CC4A1697-7380-4853-87A3-B15D079DEA6A}"/>
    <cellStyle name="40% - Énfasis2 2 2 2 4 3 2 3" xfId="21890" xr:uid="{395EB095-97F4-48E8-A6A6-2FD47358C2BE}"/>
    <cellStyle name="40% - Énfasis2 2 2 2 4 3 2 3 2" xfId="52774" xr:uid="{3E132003-7942-4DEE-9B02-A3B334BF0905}"/>
    <cellStyle name="40% - Énfasis2 2 2 2 4 3 2 4" xfId="37332" xr:uid="{B2FEB6D8-CA81-4E5A-AEED-0DA2BE84BBDA}"/>
    <cellStyle name="40% - Énfasis2 2 2 2 4 3 3" xfId="10309" xr:uid="{9B96BA9B-C90E-4647-B296-AD830EFE3320}"/>
    <cellStyle name="40% - Énfasis2 2 2 2 4 3 3 2" xfId="25751" xr:uid="{61B7877B-FA77-4B06-9505-5DFFEF4A823E}"/>
    <cellStyle name="40% - Énfasis2 2 2 2 4 3 3 2 2" xfId="56635" xr:uid="{92B97F5E-1F2D-4220-84E6-10ACBA7496D6}"/>
    <cellStyle name="40% - Énfasis2 2 2 2 4 3 3 3" xfId="41193" xr:uid="{9F3D18FA-62E3-418D-A1F8-915092D3BD1D}"/>
    <cellStyle name="40% - Énfasis2 2 2 2 4 3 4" xfId="18030" xr:uid="{3B28B16A-7D22-49BA-8002-0DC9E5B1426C}"/>
    <cellStyle name="40% - Énfasis2 2 2 2 4 3 4 2" xfId="48914" xr:uid="{CA14B870-1A5F-47FA-9BFF-51D5631B18D0}"/>
    <cellStyle name="40% - Énfasis2 2 2 2 4 3 5" xfId="33472" xr:uid="{1F2CA709-851C-4C8E-99C8-962000B6AA70}"/>
    <cellStyle name="40% - Énfasis2 2 2 2 4 4" xfId="4518" xr:uid="{A7BDC7D9-F277-417B-9848-19DAC78F28DF}"/>
    <cellStyle name="40% - Énfasis2 2 2 2 4 4 2" xfId="12239" xr:uid="{75D52CF4-C838-4A95-BF43-F6D2A5F28626}"/>
    <cellStyle name="40% - Énfasis2 2 2 2 4 4 2 2" xfId="27681" xr:uid="{699BF2CE-CDE3-4F8E-ACE0-7287E865FB76}"/>
    <cellStyle name="40% - Énfasis2 2 2 2 4 4 2 2 2" xfId="58565" xr:uid="{4A5DD47E-30AB-4AC1-89BB-67A37BD917FA}"/>
    <cellStyle name="40% - Énfasis2 2 2 2 4 4 2 3" xfId="43123" xr:uid="{F8DA8520-10F1-4B99-83AB-43404F8680C6}"/>
    <cellStyle name="40% - Énfasis2 2 2 2 4 4 3" xfId="19960" xr:uid="{24E236BD-584F-4769-A18C-A9C015429A80}"/>
    <cellStyle name="40% - Énfasis2 2 2 2 4 4 3 2" xfId="50844" xr:uid="{3C8ABE62-0750-4D1C-B447-2B14E528BC56}"/>
    <cellStyle name="40% - Énfasis2 2 2 2 4 4 4" xfId="35402" xr:uid="{AE782EBA-3810-4819-BAC2-E5D3671D848B}"/>
    <cellStyle name="40% - Énfasis2 2 2 2 4 5" xfId="8379" xr:uid="{D4A1AF04-F4FB-4FC9-A2F1-016E3EF4D713}"/>
    <cellStyle name="40% - Énfasis2 2 2 2 4 5 2" xfId="23821" xr:uid="{32D8B245-C02B-44DE-B44B-E1B598A85F62}"/>
    <cellStyle name="40% - Énfasis2 2 2 2 4 5 2 2" xfId="54705" xr:uid="{7AC2ED4A-77A1-4CC2-876A-A9CE2695C5DF}"/>
    <cellStyle name="40% - Énfasis2 2 2 2 4 5 3" xfId="39263" xr:uid="{09266199-DF4D-4678-AD9F-E1D236D9D58B}"/>
    <cellStyle name="40% - Énfasis2 2 2 2 4 6" xfId="16100" xr:uid="{2B3E1F97-67E4-432C-B7A0-8367981A8BF2}"/>
    <cellStyle name="40% - Énfasis2 2 2 2 4 6 2" xfId="46984" xr:uid="{ED6971A2-D25F-4932-B674-63B4BE46803F}"/>
    <cellStyle name="40% - Énfasis2 2 2 2 4 7" xfId="31542" xr:uid="{E78E50CC-886B-40C4-8439-F241163CBA4E}"/>
    <cellStyle name="40% - Énfasis2 2 2 2 5" xfId="1140" xr:uid="{911D9B1A-B39E-420B-B19D-CD4FAB0A407A}"/>
    <cellStyle name="40% - Énfasis2 2 2 2 5 2" xfId="3070" xr:uid="{CCACA9A0-2B16-428D-B499-E95E9065BFAB}"/>
    <cellStyle name="40% - Énfasis2 2 2 2 5 2 2" xfId="6930" xr:uid="{4969D0E5-FC31-41B6-B1E3-D32DC0C1FCFF}"/>
    <cellStyle name="40% - Énfasis2 2 2 2 5 2 2 2" xfId="14651" xr:uid="{34652851-FD65-4254-8F75-BAD62A0F8E50}"/>
    <cellStyle name="40% - Énfasis2 2 2 2 5 2 2 2 2" xfId="30093" xr:uid="{1EFC020C-F87B-4BAA-96F8-9589494C594E}"/>
    <cellStyle name="40% - Énfasis2 2 2 2 5 2 2 2 2 2" xfId="60977" xr:uid="{64B64082-F4B9-4BA6-99DC-EACDC09E2EED}"/>
    <cellStyle name="40% - Énfasis2 2 2 2 5 2 2 2 3" xfId="45535" xr:uid="{C61909A2-789A-44BD-948C-161B1AE37938}"/>
    <cellStyle name="40% - Énfasis2 2 2 2 5 2 2 3" xfId="22372" xr:uid="{C2FF9622-F422-46C7-B007-FE620AFE88AB}"/>
    <cellStyle name="40% - Énfasis2 2 2 2 5 2 2 3 2" xfId="53256" xr:uid="{2C469FB5-B16A-4B1A-86BD-7C49F48A2FED}"/>
    <cellStyle name="40% - Énfasis2 2 2 2 5 2 2 4" xfId="37814" xr:uid="{CEF23ACC-9F2C-4E33-9586-49F81F57DAAD}"/>
    <cellStyle name="40% - Énfasis2 2 2 2 5 2 3" xfId="10791" xr:uid="{5C79F4B0-E303-403B-BE04-AB445427CABE}"/>
    <cellStyle name="40% - Énfasis2 2 2 2 5 2 3 2" xfId="26233" xr:uid="{4861390F-D07E-4F6F-9204-2D33030DDE98}"/>
    <cellStyle name="40% - Énfasis2 2 2 2 5 2 3 2 2" xfId="57117" xr:uid="{E3A8ECD7-25BD-4889-BB51-AF15076FD55B}"/>
    <cellStyle name="40% - Énfasis2 2 2 2 5 2 3 3" xfId="41675" xr:uid="{5A823101-CCCA-45CB-9B5B-806729A69D76}"/>
    <cellStyle name="40% - Énfasis2 2 2 2 5 2 4" xfId="18512" xr:uid="{18866083-8AB0-4686-9A24-C0BDC1B52115}"/>
    <cellStyle name="40% - Énfasis2 2 2 2 5 2 4 2" xfId="49396" xr:uid="{184FC4E0-9E3C-4E0B-9669-B13037F4CD1B}"/>
    <cellStyle name="40% - Énfasis2 2 2 2 5 2 5" xfId="33954" xr:uid="{C5FB8CF6-FD09-4374-B3EF-3BFA431DC541}"/>
    <cellStyle name="40% - Énfasis2 2 2 2 5 3" xfId="5000" xr:uid="{61B9EAF4-3085-447B-AD6A-E5FF8E0A0A77}"/>
    <cellStyle name="40% - Énfasis2 2 2 2 5 3 2" xfId="12721" xr:uid="{A5A8C589-C565-41DE-8A02-E23185AF5F21}"/>
    <cellStyle name="40% - Énfasis2 2 2 2 5 3 2 2" xfId="28163" xr:uid="{5CA64C5B-07F3-4CF2-8FFB-32FC1396C1A6}"/>
    <cellStyle name="40% - Énfasis2 2 2 2 5 3 2 2 2" xfId="59047" xr:uid="{0E1FCD18-365D-4112-8822-CD3E2B885660}"/>
    <cellStyle name="40% - Énfasis2 2 2 2 5 3 2 3" xfId="43605" xr:uid="{B726373F-7B07-49A0-B9A6-A8BE5B81D0B7}"/>
    <cellStyle name="40% - Énfasis2 2 2 2 5 3 3" xfId="20442" xr:uid="{7C37B5EE-4677-4FD0-963A-AE216F03C97D}"/>
    <cellStyle name="40% - Énfasis2 2 2 2 5 3 3 2" xfId="51326" xr:uid="{4054ED10-842D-4131-A31A-DBF89DC6D4E3}"/>
    <cellStyle name="40% - Énfasis2 2 2 2 5 3 4" xfId="35884" xr:uid="{85A68E7F-603E-448C-BAE2-D68AC2CD5202}"/>
    <cellStyle name="40% - Énfasis2 2 2 2 5 4" xfId="8861" xr:uid="{07009A85-B7BA-4D6C-BC3C-C2E0452E978B}"/>
    <cellStyle name="40% - Énfasis2 2 2 2 5 4 2" xfId="24303" xr:uid="{E75839B8-2403-43ED-975D-F4D8884C370A}"/>
    <cellStyle name="40% - Énfasis2 2 2 2 5 4 2 2" xfId="55187" xr:uid="{45ED4F1C-4ED5-4747-9AA9-CA0C51482CD0}"/>
    <cellStyle name="40% - Énfasis2 2 2 2 5 4 3" xfId="39745" xr:uid="{0E2C1E04-4A70-418F-B89C-06F2E16BCDA6}"/>
    <cellStyle name="40% - Énfasis2 2 2 2 5 5" xfId="16582" xr:uid="{231C7473-3D59-4CB6-8BEB-EC7A21C819B6}"/>
    <cellStyle name="40% - Énfasis2 2 2 2 5 5 2" xfId="47466" xr:uid="{07B2B871-68C0-414C-A74E-DB56E1E3FCE9}"/>
    <cellStyle name="40% - Énfasis2 2 2 2 5 6" xfId="32024" xr:uid="{3E4E98E6-CE29-4317-AEBF-C7D4819B47B6}"/>
    <cellStyle name="40% - Énfasis2 2 2 2 6" xfId="2105" xr:uid="{E1D09BB6-F04B-414A-95E9-256376DF9C12}"/>
    <cellStyle name="40% - Énfasis2 2 2 2 6 2" xfId="5965" xr:uid="{BADB0849-7157-46E4-91C3-E2DD014714D4}"/>
    <cellStyle name="40% - Énfasis2 2 2 2 6 2 2" xfId="13686" xr:uid="{B26EF40B-51C8-4AD9-9FCB-4FFFED4BDC77}"/>
    <cellStyle name="40% - Énfasis2 2 2 2 6 2 2 2" xfId="29128" xr:uid="{35128C90-D1CF-4201-BCE4-EC0D1CBAD3CA}"/>
    <cellStyle name="40% - Énfasis2 2 2 2 6 2 2 2 2" xfId="60012" xr:uid="{4A2BC750-B357-42D1-9269-AE2D1D605924}"/>
    <cellStyle name="40% - Énfasis2 2 2 2 6 2 2 3" xfId="44570" xr:uid="{366EE3F2-F8CA-42CE-82DD-4C3D7345755E}"/>
    <cellStyle name="40% - Énfasis2 2 2 2 6 2 3" xfId="21407" xr:uid="{08DE4F08-645F-43B3-B0B4-275545ACCE61}"/>
    <cellStyle name="40% - Énfasis2 2 2 2 6 2 3 2" xfId="52291" xr:uid="{FD49CA26-886C-4736-9E04-6E8B59D4FCB3}"/>
    <cellStyle name="40% - Énfasis2 2 2 2 6 2 4" xfId="36849" xr:uid="{4B81BBC2-C89B-4FA6-A931-63FA04E9F894}"/>
    <cellStyle name="40% - Énfasis2 2 2 2 6 3" xfId="9826" xr:uid="{E5BD6CAE-CCB8-42FA-B08C-17B05CF29896}"/>
    <cellStyle name="40% - Énfasis2 2 2 2 6 3 2" xfId="25268" xr:uid="{7575D63F-DF66-49F8-B517-6837CFD9F199}"/>
    <cellStyle name="40% - Énfasis2 2 2 2 6 3 2 2" xfId="56152" xr:uid="{658554CD-3B7C-4CF8-8131-CC37D8DC2320}"/>
    <cellStyle name="40% - Énfasis2 2 2 2 6 3 3" xfId="40710" xr:uid="{F5DD5C61-1A5A-4760-A3A8-BE5FBAC2B314}"/>
    <cellStyle name="40% - Énfasis2 2 2 2 6 4" xfId="17547" xr:uid="{0200813A-70CD-4081-927A-3469DE682DCC}"/>
    <cellStyle name="40% - Énfasis2 2 2 2 6 4 2" xfId="48431" xr:uid="{95E01DEF-279C-4DB5-B4F9-BB1740EA29A7}"/>
    <cellStyle name="40% - Énfasis2 2 2 2 6 5" xfId="32989" xr:uid="{E6588070-8976-4A81-B197-4714CBB156B5}"/>
    <cellStyle name="40% - Énfasis2 2 2 2 7" xfId="4035" xr:uid="{00AC6362-2414-4E94-81E5-73B8204CBF17}"/>
    <cellStyle name="40% - Énfasis2 2 2 2 7 2" xfId="11756" xr:uid="{9BFE4555-DD1F-4ACD-84A1-B3B128888E1F}"/>
    <cellStyle name="40% - Énfasis2 2 2 2 7 2 2" xfId="27198" xr:uid="{633C10F2-0847-495C-812C-177B642C86DA}"/>
    <cellStyle name="40% - Énfasis2 2 2 2 7 2 2 2" xfId="58082" xr:uid="{FC4388BE-D835-4AB9-9B4C-8661436895DF}"/>
    <cellStyle name="40% - Énfasis2 2 2 2 7 2 3" xfId="42640" xr:uid="{FB1EB57A-21B9-4477-B3BF-5792DCB8B317}"/>
    <cellStyle name="40% - Énfasis2 2 2 2 7 3" xfId="19477" xr:uid="{8D545971-235B-4F5D-B6C1-BE5B350E9682}"/>
    <cellStyle name="40% - Énfasis2 2 2 2 7 3 2" xfId="50361" xr:uid="{F520A328-32EC-4920-A0C7-F0AE2B4D1363}"/>
    <cellStyle name="40% - Énfasis2 2 2 2 7 4" xfId="34919" xr:uid="{AA2CC825-2675-44F8-AAAD-286D4B009C90}"/>
    <cellStyle name="40% - Énfasis2 2 2 2 8" xfId="7896" xr:uid="{A45E3E78-7AC4-472A-B342-11B4A88CB10D}"/>
    <cellStyle name="40% - Énfasis2 2 2 2 8 2" xfId="23338" xr:uid="{9430436B-5B4D-4BE5-9896-0FE0A368471D}"/>
    <cellStyle name="40% - Énfasis2 2 2 2 8 2 2" xfId="54222" xr:uid="{D62F6515-003B-49C9-8F94-E31C9AA2EE0B}"/>
    <cellStyle name="40% - Énfasis2 2 2 2 8 3" xfId="38780" xr:uid="{CED4F8EB-2709-4188-B750-85DCA93E095C}"/>
    <cellStyle name="40% - Énfasis2 2 2 2 9" xfId="15617" xr:uid="{CAC86EF8-78B3-4AFA-9EAE-78992DAD7032}"/>
    <cellStyle name="40% - Énfasis2 2 2 2 9 2" xfId="46501" xr:uid="{22C22862-1D11-4C69-BE80-2B1898A86DC1}"/>
    <cellStyle name="40% - Énfasis2 2 2 3" xfId="97" xr:uid="{18EC2926-CFEC-4302-A7B8-2322C93DD4FC}"/>
    <cellStyle name="40% - Énfasis2 2 2 3 10" xfId="31060" xr:uid="{70A694A7-C79D-4B82-9261-4BFB43C5A67C}"/>
    <cellStyle name="40% - Énfasis2 2 2 3 2" xfId="356" xr:uid="{62F18F47-D443-4C89-B819-264C89D86CE6}"/>
    <cellStyle name="40% - Énfasis2 2 2 3 2 2" xfId="599" xr:uid="{07215CC0-0D24-4E20-AB9B-69052EC9FBED}"/>
    <cellStyle name="40% - Énfasis2 2 2 3 2 2 2" xfId="1082" xr:uid="{1F7C9F60-CC3D-4F52-B952-45972BE9699F}"/>
    <cellStyle name="40% - Énfasis2 2 2 3 2 2 2 2" xfId="2047" xr:uid="{563BC786-0D6C-48D4-BF09-9D9FF6921A81}"/>
    <cellStyle name="40% - Énfasis2 2 2 3 2 2 2 2 2" xfId="3977" xr:uid="{3F6C33A1-BDA6-4F45-885A-21127CB211A4}"/>
    <cellStyle name="40% - Énfasis2 2 2 3 2 2 2 2 2 2" xfId="7837" xr:uid="{069232AB-1AED-4B4D-B1B7-29BD87946F0E}"/>
    <cellStyle name="40% - Énfasis2 2 2 3 2 2 2 2 2 2 2" xfId="15558" xr:uid="{2A47C81D-896C-4B76-880A-78056480DF2A}"/>
    <cellStyle name="40% - Énfasis2 2 2 3 2 2 2 2 2 2 2 2" xfId="31000" xr:uid="{106C30DA-F25A-4D60-B530-B70645B2B7F1}"/>
    <cellStyle name="40% - Énfasis2 2 2 3 2 2 2 2 2 2 2 2 2" xfId="61884" xr:uid="{AD740AF2-ED7E-4299-B5F1-72D5AEA76250}"/>
    <cellStyle name="40% - Énfasis2 2 2 3 2 2 2 2 2 2 2 3" xfId="46442" xr:uid="{C538590A-68AA-4BED-BDE5-FFBBFF3FC432}"/>
    <cellStyle name="40% - Énfasis2 2 2 3 2 2 2 2 2 2 3" xfId="23279" xr:uid="{F03612A0-5E3A-486E-8949-AF74FBAFAFA4}"/>
    <cellStyle name="40% - Énfasis2 2 2 3 2 2 2 2 2 2 3 2" xfId="54163" xr:uid="{0E6FA761-FEE8-456E-AA77-91EB10F2FF77}"/>
    <cellStyle name="40% - Énfasis2 2 2 3 2 2 2 2 2 2 4" xfId="38721" xr:uid="{6544A3E1-7280-44B0-A925-D0428BF1B8AE}"/>
    <cellStyle name="40% - Énfasis2 2 2 3 2 2 2 2 2 3" xfId="11698" xr:uid="{37FECDBB-1704-4014-AADD-491810A029EE}"/>
    <cellStyle name="40% - Énfasis2 2 2 3 2 2 2 2 2 3 2" xfId="27140" xr:uid="{D63ACD01-245E-492B-831B-08C7F304EDE7}"/>
    <cellStyle name="40% - Énfasis2 2 2 3 2 2 2 2 2 3 2 2" xfId="58024" xr:uid="{44DE1098-1E92-4BD0-B140-33127823C789}"/>
    <cellStyle name="40% - Énfasis2 2 2 3 2 2 2 2 2 3 3" xfId="42582" xr:uid="{963A0CF9-66FE-4078-BBD6-12AB713C0704}"/>
    <cellStyle name="40% - Énfasis2 2 2 3 2 2 2 2 2 4" xfId="19419" xr:uid="{AD129DE4-A1BA-4715-AE21-2871737C92A4}"/>
    <cellStyle name="40% - Énfasis2 2 2 3 2 2 2 2 2 4 2" xfId="50303" xr:uid="{34E9DC4A-8AF1-4B77-A8BF-6171F3DEA7B0}"/>
    <cellStyle name="40% - Énfasis2 2 2 3 2 2 2 2 2 5" xfId="34861" xr:uid="{DDC79528-0A2A-4757-9F35-DD232824EE6A}"/>
    <cellStyle name="40% - Énfasis2 2 2 3 2 2 2 2 3" xfId="5907" xr:uid="{FC5CDC71-3CB4-40DF-9514-883F9379D265}"/>
    <cellStyle name="40% - Énfasis2 2 2 3 2 2 2 2 3 2" xfId="13628" xr:uid="{EF7D4554-0D48-4EB1-BC0B-A960EFA69036}"/>
    <cellStyle name="40% - Énfasis2 2 2 3 2 2 2 2 3 2 2" xfId="29070" xr:uid="{9F12CD90-6B3B-43B7-8B40-A215ABF8BD19}"/>
    <cellStyle name="40% - Énfasis2 2 2 3 2 2 2 2 3 2 2 2" xfId="59954" xr:uid="{12393B20-B47D-4D90-9970-74B2986888EB}"/>
    <cellStyle name="40% - Énfasis2 2 2 3 2 2 2 2 3 2 3" xfId="44512" xr:uid="{5895F2AD-2A09-4F52-825A-E45EE7FD5D2A}"/>
    <cellStyle name="40% - Énfasis2 2 2 3 2 2 2 2 3 3" xfId="21349" xr:uid="{0314E420-FDDD-4070-A8C5-2EAA923F703E}"/>
    <cellStyle name="40% - Énfasis2 2 2 3 2 2 2 2 3 3 2" xfId="52233" xr:uid="{3353E616-7EB7-4881-B455-894D1FF702EE}"/>
    <cellStyle name="40% - Énfasis2 2 2 3 2 2 2 2 3 4" xfId="36791" xr:uid="{93B81207-F110-448F-B7D5-F4486C7E212B}"/>
    <cellStyle name="40% - Énfasis2 2 2 3 2 2 2 2 4" xfId="9768" xr:uid="{6DC63DCF-08D8-4B0E-9C6E-FD53C9234E36}"/>
    <cellStyle name="40% - Énfasis2 2 2 3 2 2 2 2 4 2" xfId="25210" xr:uid="{680FB8BE-008E-4684-B062-FD8D252B2F66}"/>
    <cellStyle name="40% - Énfasis2 2 2 3 2 2 2 2 4 2 2" xfId="56094" xr:uid="{FBCC5C27-C758-47F8-B132-67F3E02C8AC1}"/>
    <cellStyle name="40% - Énfasis2 2 2 3 2 2 2 2 4 3" xfId="40652" xr:uid="{69795411-0FEF-4519-B68D-8AC00097AA80}"/>
    <cellStyle name="40% - Énfasis2 2 2 3 2 2 2 2 5" xfId="17489" xr:uid="{B07817FB-C780-4125-A0A3-36960B376561}"/>
    <cellStyle name="40% - Énfasis2 2 2 3 2 2 2 2 5 2" xfId="48373" xr:uid="{D13584A8-77DC-497B-BF4B-FF5B56D4128E}"/>
    <cellStyle name="40% - Énfasis2 2 2 3 2 2 2 2 6" xfId="32931" xr:uid="{6501C882-66F9-45D9-8CA3-4B18B49D88B2}"/>
    <cellStyle name="40% - Énfasis2 2 2 3 2 2 2 3" xfId="3012" xr:uid="{9F83AEA1-27CF-41AD-AB6F-6A2D6312B118}"/>
    <cellStyle name="40% - Énfasis2 2 2 3 2 2 2 3 2" xfId="6872" xr:uid="{7899986B-A5C3-40AD-9760-0D8FEF41F6CF}"/>
    <cellStyle name="40% - Énfasis2 2 2 3 2 2 2 3 2 2" xfId="14593" xr:uid="{43E8915B-4C25-4A27-A1E0-CB9EB8E2FA33}"/>
    <cellStyle name="40% - Énfasis2 2 2 3 2 2 2 3 2 2 2" xfId="30035" xr:uid="{96B90A57-5F69-4655-AC41-3F4595015D9B}"/>
    <cellStyle name="40% - Énfasis2 2 2 3 2 2 2 3 2 2 2 2" xfId="60919" xr:uid="{BCB76655-8C68-45A4-93C0-56212AF29A7E}"/>
    <cellStyle name="40% - Énfasis2 2 2 3 2 2 2 3 2 2 3" xfId="45477" xr:uid="{94FA5F9C-6458-4371-B9E6-DDB167DEDD84}"/>
    <cellStyle name="40% - Énfasis2 2 2 3 2 2 2 3 2 3" xfId="22314" xr:uid="{3D1FCC46-E956-4375-904A-5E3527A80830}"/>
    <cellStyle name="40% - Énfasis2 2 2 3 2 2 2 3 2 3 2" xfId="53198" xr:uid="{C995C1AA-4739-42D1-A97B-F55661E02BB6}"/>
    <cellStyle name="40% - Énfasis2 2 2 3 2 2 2 3 2 4" xfId="37756" xr:uid="{ECBBF171-EFE2-4585-B357-D877DB5A7EB6}"/>
    <cellStyle name="40% - Énfasis2 2 2 3 2 2 2 3 3" xfId="10733" xr:uid="{CFD17AA8-F817-4E65-BBC6-388E2381AC34}"/>
    <cellStyle name="40% - Énfasis2 2 2 3 2 2 2 3 3 2" xfId="26175" xr:uid="{C8CD1C26-0659-441D-A42A-557F76237B7A}"/>
    <cellStyle name="40% - Énfasis2 2 2 3 2 2 2 3 3 2 2" xfId="57059" xr:uid="{F663BA43-2483-4446-A898-47145261E69F}"/>
    <cellStyle name="40% - Énfasis2 2 2 3 2 2 2 3 3 3" xfId="41617" xr:uid="{0AC2AF06-14DE-4EE4-B5A4-64C478D14B80}"/>
    <cellStyle name="40% - Énfasis2 2 2 3 2 2 2 3 4" xfId="18454" xr:uid="{69363961-4705-4703-A009-C3FCF7BA6F70}"/>
    <cellStyle name="40% - Énfasis2 2 2 3 2 2 2 3 4 2" xfId="49338" xr:uid="{2F919284-A329-410D-A5AC-3158BC673A48}"/>
    <cellStyle name="40% - Énfasis2 2 2 3 2 2 2 3 5" xfId="33896" xr:uid="{5CBB4367-6B66-4FD3-B06B-1672CD84EFAA}"/>
    <cellStyle name="40% - Énfasis2 2 2 3 2 2 2 4" xfId="4942" xr:uid="{07B5E12E-17C5-4CC6-83E6-92BB3600AC09}"/>
    <cellStyle name="40% - Énfasis2 2 2 3 2 2 2 4 2" xfId="12663" xr:uid="{5C658887-F0C5-4425-BFAF-19C9A1F213FC}"/>
    <cellStyle name="40% - Énfasis2 2 2 3 2 2 2 4 2 2" xfId="28105" xr:uid="{5F7FB7DD-32F5-436F-9DB7-06ABF7E2D24B}"/>
    <cellStyle name="40% - Énfasis2 2 2 3 2 2 2 4 2 2 2" xfId="58989" xr:uid="{CE6C2462-5CCE-4872-A199-4E420CB6B4F7}"/>
    <cellStyle name="40% - Énfasis2 2 2 3 2 2 2 4 2 3" xfId="43547" xr:uid="{1E71E0E5-CF94-4117-8391-D49F3A800ABB}"/>
    <cellStyle name="40% - Énfasis2 2 2 3 2 2 2 4 3" xfId="20384" xr:uid="{C7062467-EC5C-4455-830D-161565D4FA4B}"/>
    <cellStyle name="40% - Énfasis2 2 2 3 2 2 2 4 3 2" xfId="51268" xr:uid="{B69EE784-49A7-4415-B489-E36B39D2EDFB}"/>
    <cellStyle name="40% - Énfasis2 2 2 3 2 2 2 4 4" xfId="35826" xr:uid="{6F7885C9-1F25-422A-AC15-EF24608B1193}"/>
    <cellStyle name="40% - Énfasis2 2 2 3 2 2 2 5" xfId="8803" xr:uid="{6FBAA348-67BE-448A-AAFA-EAA915F12633}"/>
    <cellStyle name="40% - Énfasis2 2 2 3 2 2 2 5 2" xfId="24245" xr:uid="{92A0EF30-6B72-49E4-8482-3E0339DBD0B0}"/>
    <cellStyle name="40% - Énfasis2 2 2 3 2 2 2 5 2 2" xfId="55129" xr:uid="{F174D22C-4564-4541-BB18-D2480BBAE730}"/>
    <cellStyle name="40% - Énfasis2 2 2 3 2 2 2 5 3" xfId="39687" xr:uid="{11AE5980-E9E4-4DCF-BF51-70D4449366AD}"/>
    <cellStyle name="40% - Énfasis2 2 2 3 2 2 2 6" xfId="16524" xr:uid="{5E3D68D0-C314-4B06-BD51-34212CA63D64}"/>
    <cellStyle name="40% - Énfasis2 2 2 3 2 2 2 6 2" xfId="47408" xr:uid="{95037066-F86D-4BD8-9CAE-C499B4E4BB5B}"/>
    <cellStyle name="40% - Énfasis2 2 2 3 2 2 2 7" xfId="31966" xr:uid="{BE729743-D7DD-45AA-9C6E-CA597C35A051}"/>
    <cellStyle name="40% - Énfasis2 2 2 3 2 2 3" xfId="1564" xr:uid="{5A05D724-5B78-4EFA-BF8F-C54FB98CECB9}"/>
    <cellStyle name="40% - Énfasis2 2 2 3 2 2 3 2" xfId="3494" xr:uid="{2D3D610F-DE06-47C5-9574-B0200920D96C}"/>
    <cellStyle name="40% - Énfasis2 2 2 3 2 2 3 2 2" xfId="7354" xr:uid="{8F813189-E889-4942-8ABE-42D2A879B080}"/>
    <cellStyle name="40% - Énfasis2 2 2 3 2 2 3 2 2 2" xfId="15075" xr:uid="{AB655EBB-58E5-42D1-8E64-E0D76B48046A}"/>
    <cellStyle name="40% - Énfasis2 2 2 3 2 2 3 2 2 2 2" xfId="30517" xr:uid="{89695538-CACE-492C-BD77-B9F0340FA418}"/>
    <cellStyle name="40% - Énfasis2 2 2 3 2 2 3 2 2 2 2 2" xfId="61401" xr:uid="{06129A35-2114-4796-BFA4-7F64CD7876BA}"/>
    <cellStyle name="40% - Énfasis2 2 2 3 2 2 3 2 2 2 3" xfId="45959" xr:uid="{B5170FFE-A810-45B1-A282-AE47A741C8F3}"/>
    <cellStyle name="40% - Énfasis2 2 2 3 2 2 3 2 2 3" xfId="22796" xr:uid="{9F26C213-2113-4BD5-B7A7-95DC3F9C9BA0}"/>
    <cellStyle name="40% - Énfasis2 2 2 3 2 2 3 2 2 3 2" xfId="53680" xr:uid="{465544E3-44BF-4000-BD83-9CB7791E747D}"/>
    <cellStyle name="40% - Énfasis2 2 2 3 2 2 3 2 2 4" xfId="38238" xr:uid="{CAF347D7-ED6C-4AB7-BC7F-13CD9E85C767}"/>
    <cellStyle name="40% - Énfasis2 2 2 3 2 2 3 2 3" xfId="11215" xr:uid="{1A590B35-A13D-484F-B730-A66671C6CD4A}"/>
    <cellStyle name="40% - Énfasis2 2 2 3 2 2 3 2 3 2" xfId="26657" xr:uid="{7FB8F834-2BF9-441D-8AE9-7A9B2BC7F3B0}"/>
    <cellStyle name="40% - Énfasis2 2 2 3 2 2 3 2 3 2 2" xfId="57541" xr:uid="{A46B1E90-C23A-4D0B-988A-DD02BA697F47}"/>
    <cellStyle name="40% - Énfasis2 2 2 3 2 2 3 2 3 3" xfId="42099" xr:uid="{63312339-7F95-473C-B5A3-1943A745BF82}"/>
    <cellStyle name="40% - Énfasis2 2 2 3 2 2 3 2 4" xfId="18936" xr:uid="{5A95F690-D2FE-4628-A9C3-F8009715CEDB}"/>
    <cellStyle name="40% - Énfasis2 2 2 3 2 2 3 2 4 2" xfId="49820" xr:uid="{2CCCDF53-1770-4C06-8B0D-48CBC77298ED}"/>
    <cellStyle name="40% - Énfasis2 2 2 3 2 2 3 2 5" xfId="34378" xr:uid="{382CC5FA-C787-4E4E-97EE-EADC54E9E219}"/>
    <cellStyle name="40% - Énfasis2 2 2 3 2 2 3 3" xfId="5424" xr:uid="{47F4C2DC-21B4-48A9-81AF-AE2E454BAF42}"/>
    <cellStyle name="40% - Énfasis2 2 2 3 2 2 3 3 2" xfId="13145" xr:uid="{41CA2D47-4ED4-499A-96E4-E363F91553D6}"/>
    <cellStyle name="40% - Énfasis2 2 2 3 2 2 3 3 2 2" xfId="28587" xr:uid="{23390937-181C-4CD0-9060-4F8F66502B3C}"/>
    <cellStyle name="40% - Énfasis2 2 2 3 2 2 3 3 2 2 2" xfId="59471" xr:uid="{BD6E3010-872A-44CC-8FE4-8B39EA1B048D}"/>
    <cellStyle name="40% - Énfasis2 2 2 3 2 2 3 3 2 3" xfId="44029" xr:uid="{5B73844B-201B-4D75-937B-47E8E73A6B80}"/>
    <cellStyle name="40% - Énfasis2 2 2 3 2 2 3 3 3" xfId="20866" xr:uid="{9301D7A5-23AD-4D3B-A946-199C0ACFA74C}"/>
    <cellStyle name="40% - Énfasis2 2 2 3 2 2 3 3 3 2" xfId="51750" xr:uid="{1F4206EE-859E-4514-8815-C98E34C68BA5}"/>
    <cellStyle name="40% - Énfasis2 2 2 3 2 2 3 3 4" xfId="36308" xr:uid="{171526E4-6C29-4851-8BA9-1738E0ABC333}"/>
    <cellStyle name="40% - Énfasis2 2 2 3 2 2 3 4" xfId="9285" xr:uid="{207C26B6-524F-4E23-B792-49FA08582D5F}"/>
    <cellStyle name="40% - Énfasis2 2 2 3 2 2 3 4 2" xfId="24727" xr:uid="{6C86C9C5-BCEF-4061-B10D-AF39752F117A}"/>
    <cellStyle name="40% - Énfasis2 2 2 3 2 2 3 4 2 2" xfId="55611" xr:uid="{8C02BE30-1A0C-4C3F-997E-C3EDC3DEF8EB}"/>
    <cellStyle name="40% - Énfasis2 2 2 3 2 2 3 4 3" xfId="40169" xr:uid="{9BA4EA22-F57B-420E-8555-186E8DA11E5A}"/>
    <cellStyle name="40% - Énfasis2 2 2 3 2 2 3 5" xfId="17006" xr:uid="{680E7AE7-E0C6-4B0E-AFA9-965A8E793FE4}"/>
    <cellStyle name="40% - Énfasis2 2 2 3 2 2 3 5 2" xfId="47890" xr:uid="{B8BEAEFD-AA95-4C07-9941-01DD2921A064}"/>
    <cellStyle name="40% - Énfasis2 2 2 3 2 2 3 6" xfId="32448" xr:uid="{05662425-03F9-41E9-8A0A-CD33D012E1ED}"/>
    <cellStyle name="40% - Énfasis2 2 2 3 2 2 4" xfId="2529" xr:uid="{F6A857E0-00C3-4DFA-98C2-4FFDEA975EC9}"/>
    <cellStyle name="40% - Énfasis2 2 2 3 2 2 4 2" xfId="6389" xr:uid="{A3525AFC-8306-4CB9-8E6E-E3B578C2320B}"/>
    <cellStyle name="40% - Énfasis2 2 2 3 2 2 4 2 2" xfId="14110" xr:uid="{F5C1DC97-3652-4EA0-83ED-AF62B3EA258F}"/>
    <cellStyle name="40% - Énfasis2 2 2 3 2 2 4 2 2 2" xfId="29552" xr:uid="{0EE8E63E-D4B5-4EBE-9611-97D144E19207}"/>
    <cellStyle name="40% - Énfasis2 2 2 3 2 2 4 2 2 2 2" xfId="60436" xr:uid="{F4E998C5-1E06-4787-8C69-4271061A0FC9}"/>
    <cellStyle name="40% - Énfasis2 2 2 3 2 2 4 2 2 3" xfId="44994" xr:uid="{22D15B19-4636-42F6-9745-1A42C2D1D1DA}"/>
    <cellStyle name="40% - Énfasis2 2 2 3 2 2 4 2 3" xfId="21831" xr:uid="{9E515658-2C0A-4488-B056-39F567C4BEF0}"/>
    <cellStyle name="40% - Énfasis2 2 2 3 2 2 4 2 3 2" xfId="52715" xr:uid="{250BCA0F-0E80-4348-9001-6B0844A90EBC}"/>
    <cellStyle name="40% - Énfasis2 2 2 3 2 2 4 2 4" xfId="37273" xr:uid="{0079DD07-39DD-4066-85DC-2D157D0087DA}"/>
    <cellStyle name="40% - Énfasis2 2 2 3 2 2 4 3" xfId="10250" xr:uid="{08BDFE36-D700-4C76-BCC5-0B7A1443B262}"/>
    <cellStyle name="40% - Énfasis2 2 2 3 2 2 4 3 2" xfId="25692" xr:uid="{69DE6FF6-F16D-4FD4-95CC-F1E30FF34375}"/>
    <cellStyle name="40% - Énfasis2 2 2 3 2 2 4 3 2 2" xfId="56576" xr:uid="{87DC5CE1-40BE-4A61-B0D2-67E2FE191D99}"/>
    <cellStyle name="40% - Énfasis2 2 2 3 2 2 4 3 3" xfId="41134" xr:uid="{4C749DED-6153-4349-88CE-23B02F737692}"/>
    <cellStyle name="40% - Énfasis2 2 2 3 2 2 4 4" xfId="17971" xr:uid="{E267A61F-A48E-4768-8319-AB46F977FAF4}"/>
    <cellStyle name="40% - Énfasis2 2 2 3 2 2 4 4 2" xfId="48855" xr:uid="{FB3A268D-A1A6-476F-9725-AD0F052475C2}"/>
    <cellStyle name="40% - Énfasis2 2 2 3 2 2 4 5" xfId="33413" xr:uid="{3F7911EC-B293-4034-A924-592F663AC99F}"/>
    <cellStyle name="40% - Énfasis2 2 2 3 2 2 5" xfId="4459" xr:uid="{6E30A0BC-78FB-441E-A682-523794B9633C}"/>
    <cellStyle name="40% - Énfasis2 2 2 3 2 2 5 2" xfId="12180" xr:uid="{F63A6173-D545-4891-9851-7CAF3D756666}"/>
    <cellStyle name="40% - Énfasis2 2 2 3 2 2 5 2 2" xfId="27622" xr:uid="{C9E013BF-678F-477F-B90C-B68989F0288D}"/>
    <cellStyle name="40% - Énfasis2 2 2 3 2 2 5 2 2 2" xfId="58506" xr:uid="{40554899-FB6A-44C2-905E-038A9AC02151}"/>
    <cellStyle name="40% - Énfasis2 2 2 3 2 2 5 2 3" xfId="43064" xr:uid="{81CF8A01-85D9-42E6-8262-A98F3D9E4637}"/>
    <cellStyle name="40% - Énfasis2 2 2 3 2 2 5 3" xfId="19901" xr:uid="{E77BBC87-991E-48AE-B009-2A0F87C2740C}"/>
    <cellStyle name="40% - Énfasis2 2 2 3 2 2 5 3 2" xfId="50785" xr:uid="{DEF04F3E-2028-49D6-879C-97DEDC8C25E0}"/>
    <cellStyle name="40% - Énfasis2 2 2 3 2 2 5 4" xfId="35343" xr:uid="{47C487EA-E0D5-4749-B1C6-8EA2FFDBE782}"/>
    <cellStyle name="40% - Énfasis2 2 2 3 2 2 6" xfId="8320" xr:uid="{0EF35A5A-8747-4E2D-A1E9-9051C407904C}"/>
    <cellStyle name="40% - Énfasis2 2 2 3 2 2 6 2" xfId="23762" xr:uid="{470FB156-751B-4FF6-94D5-F10625B5AA64}"/>
    <cellStyle name="40% - Énfasis2 2 2 3 2 2 6 2 2" xfId="54646" xr:uid="{B9EAC2F3-6731-41B7-9BFF-AAB180D86787}"/>
    <cellStyle name="40% - Énfasis2 2 2 3 2 2 6 3" xfId="39204" xr:uid="{3D0E3ABB-BA4B-47E1-A079-0E40636C97CA}"/>
    <cellStyle name="40% - Énfasis2 2 2 3 2 2 7" xfId="16041" xr:uid="{16F92E2A-5955-43D6-8360-F85F88AE9885}"/>
    <cellStyle name="40% - Énfasis2 2 2 3 2 2 7 2" xfId="46925" xr:uid="{F0EAFAC1-B841-4134-A3FA-4FB8F78D385D}"/>
    <cellStyle name="40% - Énfasis2 2 2 3 2 2 8" xfId="31483" xr:uid="{9EB386BB-17CD-4A50-93D6-817F37BD2A8A}"/>
    <cellStyle name="40% - Énfasis2 2 2 3 2 3" xfId="841" xr:uid="{B69EE4ED-5907-4A2D-B5B5-096728626901}"/>
    <cellStyle name="40% - Énfasis2 2 2 3 2 3 2" xfId="1806" xr:uid="{18D1B564-024F-4648-BA8D-E61E7980C4E5}"/>
    <cellStyle name="40% - Énfasis2 2 2 3 2 3 2 2" xfId="3736" xr:uid="{17112117-5C24-48EA-BE6C-9E63A9FBB802}"/>
    <cellStyle name="40% - Énfasis2 2 2 3 2 3 2 2 2" xfId="7596" xr:uid="{B05430FC-9023-45E1-8BC5-0D1FB03FAD34}"/>
    <cellStyle name="40% - Énfasis2 2 2 3 2 3 2 2 2 2" xfId="15317" xr:uid="{1D57DA84-1AF2-4F4D-A386-AF465EB1348F}"/>
    <cellStyle name="40% - Énfasis2 2 2 3 2 3 2 2 2 2 2" xfId="30759" xr:uid="{A8542397-DB37-4972-9D94-A27812427FFD}"/>
    <cellStyle name="40% - Énfasis2 2 2 3 2 3 2 2 2 2 2 2" xfId="61643" xr:uid="{937083C6-EC6C-41C7-A5C4-18314EECD614}"/>
    <cellStyle name="40% - Énfasis2 2 2 3 2 3 2 2 2 2 3" xfId="46201" xr:uid="{AF883A19-4169-46BF-86CF-038C2EBCE010}"/>
    <cellStyle name="40% - Énfasis2 2 2 3 2 3 2 2 2 3" xfId="23038" xr:uid="{D6E415CC-8F88-4A47-8D72-3FBB207ED575}"/>
    <cellStyle name="40% - Énfasis2 2 2 3 2 3 2 2 2 3 2" xfId="53922" xr:uid="{1BE5932D-F4A3-4F03-AE3E-9C23CFD013A6}"/>
    <cellStyle name="40% - Énfasis2 2 2 3 2 3 2 2 2 4" xfId="38480" xr:uid="{58677E7D-2159-4725-93F8-F28461A40394}"/>
    <cellStyle name="40% - Énfasis2 2 2 3 2 3 2 2 3" xfId="11457" xr:uid="{BEAD29D3-670A-44D9-96D4-94E49F93E6F2}"/>
    <cellStyle name="40% - Énfasis2 2 2 3 2 3 2 2 3 2" xfId="26899" xr:uid="{CF47607D-6FCB-4522-A86A-4A811816BCB3}"/>
    <cellStyle name="40% - Énfasis2 2 2 3 2 3 2 2 3 2 2" xfId="57783" xr:uid="{B1BA1F1B-74E4-4FAD-A892-38FF33A59435}"/>
    <cellStyle name="40% - Énfasis2 2 2 3 2 3 2 2 3 3" xfId="42341" xr:uid="{AFBA2056-A167-4DD9-AA01-C61A246542F4}"/>
    <cellStyle name="40% - Énfasis2 2 2 3 2 3 2 2 4" xfId="19178" xr:uid="{C31CE818-A569-49B2-8E4D-6B5FBA5B0D74}"/>
    <cellStyle name="40% - Énfasis2 2 2 3 2 3 2 2 4 2" xfId="50062" xr:uid="{EB4B1D79-18BF-4D8A-AA0A-0E0D22089478}"/>
    <cellStyle name="40% - Énfasis2 2 2 3 2 3 2 2 5" xfId="34620" xr:uid="{43E29145-F860-44D9-B035-97EA8B412D9C}"/>
    <cellStyle name="40% - Énfasis2 2 2 3 2 3 2 3" xfId="5666" xr:uid="{7CC84D66-9C49-41E6-A266-3E74BD287AE0}"/>
    <cellStyle name="40% - Énfasis2 2 2 3 2 3 2 3 2" xfId="13387" xr:uid="{119433C2-2930-42D9-8D6B-0BBBE5139CE7}"/>
    <cellStyle name="40% - Énfasis2 2 2 3 2 3 2 3 2 2" xfId="28829" xr:uid="{7B61A75F-DEA4-4970-BD8B-315F59A49102}"/>
    <cellStyle name="40% - Énfasis2 2 2 3 2 3 2 3 2 2 2" xfId="59713" xr:uid="{827F901C-752B-4C10-B389-217011C9D796}"/>
    <cellStyle name="40% - Énfasis2 2 2 3 2 3 2 3 2 3" xfId="44271" xr:uid="{3A12587C-009C-4D45-A303-E76C335303FE}"/>
    <cellStyle name="40% - Énfasis2 2 2 3 2 3 2 3 3" xfId="21108" xr:uid="{29AC067C-B65E-4417-A1AC-A6E7C4B14D97}"/>
    <cellStyle name="40% - Énfasis2 2 2 3 2 3 2 3 3 2" xfId="51992" xr:uid="{942F254E-6EB8-40D2-B182-8ACDC0872A8A}"/>
    <cellStyle name="40% - Énfasis2 2 2 3 2 3 2 3 4" xfId="36550" xr:uid="{4066D312-C47E-4282-A6D0-E8C36A29B7EE}"/>
    <cellStyle name="40% - Énfasis2 2 2 3 2 3 2 4" xfId="9527" xr:uid="{A43D9FDE-27E3-4754-94C9-305B53436EF8}"/>
    <cellStyle name="40% - Énfasis2 2 2 3 2 3 2 4 2" xfId="24969" xr:uid="{1FD18F19-EEEC-49F6-BB9B-CAEAE22D26FA}"/>
    <cellStyle name="40% - Énfasis2 2 2 3 2 3 2 4 2 2" xfId="55853" xr:uid="{C82B1235-9421-4E90-AB62-B286F1B724B7}"/>
    <cellStyle name="40% - Énfasis2 2 2 3 2 3 2 4 3" xfId="40411" xr:uid="{339788AE-DFA8-4D95-9D0B-3E651B8C239D}"/>
    <cellStyle name="40% - Énfasis2 2 2 3 2 3 2 5" xfId="17248" xr:uid="{1491636F-C254-4BD9-917C-E221BE44B425}"/>
    <cellStyle name="40% - Énfasis2 2 2 3 2 3 2 5 2" xfId="48132" xr:uid="{131F7940-7F7F-4DBF-A240-42BC4DC1BEAA}"/>
    <cellStyle name="40% - Énfasis2 2 2 3 2 3 2 6" xfId="32690" xr:uid="{C3C0A812-6980-4EE4-96B3-40E26766869B}"/>
    <cellStyle name="40% - Énfasis2 2 2 3 2 3 3" xfId="2771" xr:uid="{B502B57B-CCB6-4A92-AD06-7EFB825FB9B6}"/>
    <cellStyle name="40% - Énfasis2 2 2 3 2 3 3 2" xfId="6631" xr:uid="{7A7FB55B-46EC-4E9C-878F-4EFF4407EB32}"/>
    <cellStyle name="40% - Énfasis2 2 2 3 2 3 3 2 2" xfId="14352" xr:uid="{AB15FE79-F95F-4836-8028-51E2BD2B946E}"/>
    <cellStyle name="40% - Énfasis2 2 2 3 2 3 3 2 2 2" xfId="29794" xr:uid="{E658778B-5CE8-4E95-A57A-56E61E68F68F}"/>
    <cellStyle name="40% - Énfasis2 2 2 3 2 3 3 2 2 2 2" xfId="60678" xr:uid="{15940D6B-433A-4B48-967F-B9BD695B7FB3}"/>
    <cellStyle name="40% - Énfasis2 2 2 3 2 3 3 2 2 3" xfId="45236" xr:uid="{2E6E78A6-E42C-4D05-B834-1690A656B1E0}"/>
    <cellStyle name="40% - Énfasis2 2 2 3 2 3 3 2 3" xfId="22073" xr:uid="{DEE0EA74-212D-4DF9-ACA7-511138A6DA42}"/>
    <cellStyle name="40% - Énfasis2 2 2 3 2 3 3 2 3 2" xfId="52957" xr:uid="{AC9F14EA-CD4F-42F4-B670-4C7A643CB521}"/>
    <cellStyle name="40% - Énfasis2 2 2 3 2 3 3 2 4" xfId="37515" xr:uid="{BD88DD6C-779C-4131-A977-FD55829EB2CE}"/>
    <cellStyle name="40% - Énfasis2 2 2 3 2 3 3 3" xfId="10492" xr:uid="{56500F61-9C75-4FEC-8CBB-B7BDC76B5655}"/>
    <cellStyle name="40% - Énfasis2 2 2 3 2 3 3 3 2" xfId="25934" xr:uid="{BFAB981D-5C76-44AD-ACD7-BEBBA759F6EE}"/>
    <cellStyle name="40% - Énfasis2 2 2 3 2 3 3 3 2 2" xfId="56818" xr:uid="{858E29BE-37EB-43B4-BFDB-7951124D4F43}"/>
    <cellStyle name="40% - Énfasis2 2 2 3 2 3 3 3 3" xfId="41376" xr:uid="{42E9E9AB-F5CC-42DF-A378-5F69766D30C8}"/>
    <cellStyle name="40% - Énfasis2 2 2 3 2 3 3 4" xfId="18213" xr:uid="{25C40B1F-7387-4E81-826D-5493B64AA4E1}"/>
    <cellStyle name="40% - Énfasis2 2 2 3 2 3 3 4 2" xfId="49097" xr:uid="{3B361900-B542-4FCB-B4B3-73BF399FCA67}"/>
    <cellStyle name="40% - Énfasis2 2 2 3 2 3 3 5" xfId="33655" xr:uid="{FD8043DF-0332-4B60-8C80-17EE0B5F8AAF}"/>
    <cellStyle name="40% - Énfasis2 2 2 3 2 3 4" xfId="4701" xr:uid="{AE5C1E35-7741-4F99-B37B-CCEE7CBEBF68}"/>
    <cellStyle name="40% - Énfasis2 2 2 3 2 3 4 2" xfId="12422" xr:uid="{30F8B794-C8D6-4F17-9396-20BF633861E0}"/>
    <cellStyle name="40% - Énfasis2 2 2 3 2 3 4 2 2" xfId="27864" xr:uid="{79C0A1FE-B10B-49C1-AEBF-B8C16071352B}"/>
    <cellStyle name="40% - Énfasis2 2 2 3 2 3 4 2 2 2" xfId="58748" xr:uid="{231842CE-3B47-4825-88D1-63F47DC70054}"/>
    <cellStyle name="40% - Énfasis2 2 2 3 2 3 4 2 3" xfId="43306" xr:uid="{63BFC122-05C4-49D6-8FD3-3444E53CEB1A}"/>
    <cellStyle name="40% - Énfasis2 2 2 3 2 3 4 3" xfId="20143" xr:uid="{84952A01-C017-463C-AFD6-998C30FB77E8}"/>
    <cellStyle name="40% - Énfasis2 2 2 3 2 3 4 3 2" xfId="51027" xr:uid="{C0711D65-5A1C-4D70-84DF-06A5D43B40D8}"/>
    <cellStyle name="40% - Énfasis2 2 2 3 2 3 4 4" xfId="35585" xr:uid="{1BE415E7-4401-4A52-9A5D-36F7EA6BB23C}"/>
    <cellStyle name="40% - Énfasis2 2 2 3 2 3 5" xfId="8562" xr:uid="{A2F3DA3C-9BCF-4BE8-9946-9CFBD23B13E2}"/>
    <cellStyle name="40% - Énfasis2 2 2 3 2 3 5 2" xfId="24004" xr:uid="{0679E59B-A02F-4F1C-86D3-064A40188D6D}"/>
    <cellStyle name="40% - Énfasis2 2 2 3 2 3 5 2 2" xfId="54888" xr:uid="{416018B9-59E6-44BE-A7DC-7327A5ACC6B5}"/>
    <cellStyle name="40% - Énfasis2 2 2 3 2 3 5 3" xfId="39446" xr:uid="{5C31B820-8389-4F1F-92CB-1E7358082423}"/>
    <cellStyle name="40% - Énfasis2 2 2 3 2 3 6" xfId="16283" xr:uid="{19BE2F16-401F-4151-BF2D-83AF44F44E46}"/>
    <cellStyle name="40% - Énfasis2 2 2 3 2 3 6 2" xfId="47167" xr:uid="{13A1EAAC-D292-4893-A120-2CB1BAA1CFCA}"/>
    <cellStyle name="40% - Énfasis2 2 2 3 2 3 7" xfId="31725" xr:uid="{C414E405-02F4-4B7C-BEB0-05041E7AB130}"/>
    <cellStyle name="40% - Énfasis2 2 2 3 2 4" xfId="1323" xr:uid="{A7EF9E3C-6C45-4578-BFBA-08D0AF2CE7FB}"/>
    <cellStyle name="40% - Énfasis2 2 2 3 2 4 2" xfId="3253" xr:uid="{DC082E5D-46EE-4266-8E69-50D15191847C}"/>
    <cellStyle name="40% - Énfasis2 2 2 3 2 4 2 2" xfId="7113" xr:uid="{ED2D56A7-CA52-47C9-B0F0-193508C744C7}"/>
    <cellStyle name="40% - Énfasis2 2 2 3 2 4 2 2 2" xfId="14834" xr:uid="{07DE8BEA-7C13-404F-AC19-1373C0D69FB9}"/>
    <cellStyle name="40% - Énfasis2 2 2 3 2 4 2 2 2 2" xfId="30276" xr:uid="{84E08417-E0C8-4029-8B2C-15F4ECDC20FC}"/>
    <cellStyle name="40% - Énfasis2 2 2 3 2 4 2 2 2 2 2" xfId="61160" xr:uid="{783D7044-45CE-4D2C-AB22-CAF8CBF87E26}"/>
    <cellStyle name="40% - Énfasis2 2 2 3 2 4 2 2 2 3" xfId="45718" xr:uid="{20CC6C5A-6F14-493C-8604-F3F2501BECF1}"/>
    <cellStyle name="40% - Énfasis2 2 2 3 2 4 2 2 3" xfId="22555" xr:uid="{9C38D810-AF64-4FA5-9BCF-7426E21EF0A6}"/>
    <cellStyle name="40% - Énfasis2 2 2 3 2 4 2 2 3 2" xfId="53439" xr:uid="{2DBC6718-F6B5-47DC-A130-BAA09D8FAB48}"/>
    <cellStyle name="40% - Énfasis2 2 2 3 2 4 2 2 4" xfId="37997" xr:uid="{960A8FB6-7E26-45F5-8CC7-450296A3E0F0}"/>
    <cellStyle name="40% - Énfasis2 2 2 3 2 4 2 3" xfId="10974" xr:uid="{F0F9DA26-2608-4661-A8E3-BA1A2C19D956}"/>
    <cellStyle name="40% - Énfasis2 2 2 3 2 4 2 3 2" xfId="26416" xr:uid="{C5CCB908-1B1B-400E-A5D3-33EC8426ED74}"/>
    <cellStyle name="40% - Énfasis2 2 2 3 2 4 2 3 2 2" xfId="57300" xr:uid="{E6A80815-E0C7-42EC-863D-31F1EE172DDA}"/>
    <cellStyle name="40% - Énfasis2 2 2 3 2 4 2 3 3" xfId="41858" xr:uid="{69171DE8-A085-40EE-8AAF-403344F4667A}"/>
    <cellStyle name="40% - Énfasis2 2 2 3 2 4 2 4" xfId="18695" xr:uid="{E7736590-7430-4D11-B063-DEDAB8E8D326}"/>
    <cellStyle name="40% - Énfasis2 2 2 3 2 4 2 4 2" xfId="49579" xr:uid="{7E9B5F1E-2478-4DF7-A7B8-A361AE8EB333}"/>
    <cellStyle name="40% - Énfasis2 2 2 3 2 4 2 5" xfId="34137" xr:uid="{7FE287DF-DFB2-47BE-921A-43B7A02974C8}"/>
    <cellStyle name="40% - Énfasis2 2 2 3 2 4 3" xfId="5183" xr:uid="{295C1024-D402-4DF0-BBF8-C6FBFE77BAF4}"/>
    <cellStyle name="40% - Énfasis2 2 2 3 2 4 3 2" xfId="12904" xr:uid="{DD55256B-E07E-4D86-A4FA-97463E3FDD98}"/>
    <cellStyle name="40% - Énfasis2 2 2 3 2 4 3 2 2" xfId="28346" xr:uid="{FAAEDA6C-734B-4D6B-9459-1C8E8A1AF2C9}"/>
    <cellStyle name="40% - Énfasis2 2 2 3 2 4 3 2 2 2" xfId="59230" xr:uid="{9ADF474C-DA71-405D-8D2F-CA084EEB36DB}"/>
    <cellStyle name="40% - Énfasis2 2 2 3 2 4 3 2 3" xfId="43788" xr:uid="{CF960D37-C3E7-4CD8-BB73-F62294CB4735}"/>
    <cellStyle name="40% - Énfasis2 2 2 3 2 4 3 3" xfId="20625" xr:uid="{25176CAE-3B48-4C50-88C6-A4DDD4F7AB92}"/>
    <cellStyle name="40% - Énfasis2 2 2 3 2 4 3 3 2" xfId="51509" xr:uid="{61535E9B-ED74-46E5-A90B-1BC943CEBDBA}"/>
    <cellStyle name="40% - Énfasis2 2 2 3 2 4 3 4" xfId="36067" xr:uid="{E43E9A9F-6975-4F52-A571-67B13E1B441B}"/>
    <cellStyle name="40% - Énfasis2 2 2 3 2 4 4" xfId="9044" xr:uid="{456D560B-1F71-4448-851B-E8A574E5D0A3}"/>
    <cellStyle name="40% - Énfasis2 2 2 3 2 4 4 2" xfId="24486" xr:uid="{CB7ABB50-1E12-42FC-BA88-00425EE00FD1}"/>
    <cellStyle name="40% - Énfasis2 2 2 3 2 4 4 2 2" xfId="55370" xr:uid="{77A5B33E-4378-4F18-99EC-D01D99F59451}"/>
    <cellStyle name="40% - Énfasis2 2 2 3 2 4 4 3" xfId="39928" xr:uid="{47ABE5CE-0445-4379-8419-366EE91369C3}"/>
    <cellStyle name="40% - Énfasis2 2 2 3 2 4 5" xfId="16765" xr:uid="{57336188-3C4C-480C-9F4F-7FC45BACE19A}"/>
    <cellStyle name="40% - Énfasis2 2 2 3 2 4 5 2" xfId="47649" xr:uid="{9B6D568E-446A-44D0-9D68-331480CA5BE8}"/>
    <cellStyle name="40% - Énfasis2 2 2 3 2 4 6" xfId="32207" xr:uid="{61168FD8-FC3C-4E3B-8B3F-06E5D4D02D06}"/>
    <cellStyle name="40% - Énfasis2 2 2 3 2 5" xfId="2288" xr:uid="{94AA005B-6EA5-44B0-8788-F090AEE56751}"/>
    <cellStyle name="40% - Énfasis2 2 2 3 2 5 2" xfId="6148" xr:uid="{66B4FA56-31A8-4B37-900C-996343B4525C}"/>
    <cellStyle name="40% - Énfasis2 2 2 3 2 5 2 2" xfId="13869" xr:uid="{4B2B5339-9EC0-42B6-B060-2FE6220CB4EC}"/>
    <cellStyle name="40% - Énfasis2 2 2 3 2 5 2 2 2" xfId="29311" xr:uid="{F7D9ADF4-2AA1-448E-ABD9-8736F1F6CE77}"/>
    <cellStyle name="40% - Énfasis2 2 2 3 2 5 2 2 2 2" xfId="60195" xr:uid="{89A946DF-E5EB-4390-A17F-F6712C002C65}"/>
    <cellStyle name="40% - Énfasis2 2 2 3 2 5 2 2 3" xfId="44753" xr:uid="{25BE6190-1C69-4155-AEC5-E2FD13785712}"/>
    <cellStyle name="40% - Énfasis2 2 2 3 2 5 2 3" xfId="21590" xr:uid="{41D1ED44-6836-4738-9575-2B062E0E5AE2}"/>
    <cellStyle name="40% - Énfasis2 2 2 3 2 5 2 3 2" xfId="52474" xr:uid="{E7E61001-9DC4-41B1-AC2D-AB6AF5FDE5B1}"/>
    <cellStyle name="40% - Énfasis2 2 2 3 2 5 2 4" xfId="37032" xr:uid="{707CD8E2-6382-4F1E-8153-2C158F184387}"/>
    <cellStyle name="40% - Énfasis2 2 2 3 2 5 3" xfId="10009" xr:uid="{424A1CB5-9502-4972-8798-D5C39B4D720A}"/>
    <cellStyle name="40% - Énfasis2 2 2 3 2 5 3 2" xfId="25451" xr:uid="{C64C1B32-B59B-4AD5-B175-62D538C17208}"/>
    <cellStyle name="40% - Énfasis2 2 2 3 2 5 3 2 2" xfId="56335" xr:uid="{1C24F451-12C1-4D9A-9608-172A5B5CF870}"/>
    <cellStyle name="40% - Énfasis2 2 2 3 2 5 3 3" xfId="40893" xr:uid="{5BD68C1F-DB9F-44D9-9A39-075ED1EEB088}"/>
    <cellStyle name="40% - Énfasis2 2 2 3 2 5 4" xfId="17730" xr:uid="{BF981338-F834-4A4E-AB8B-BE228AB47AC8}"/>
    <cellStyle name="40% - Énfasis2 2 2 3 2 5 4 2" xfId="48614" xr:uid="{11FB1745-951D-4446-8D48-42D8A6E6E149}"/>
    <cellStyle name="40% - Énfasis2 2 2 3 2 5 5" xfId="33172" xr:uid="{4E39B379-F597-4AF2-8594-17E82E5C0440}"/>
    <cellStyle name="40% - Énfasis2 2 2 3 2 6" xfId="4218" xr:uid="{B3313AA0-8929-4D1D-8972-7C15CBDA7740}"/>
    <cellStyle name="40% - Énfasis2 2 2 3 2 6 2" xfId="11939" xr:uid="{FE4DEEB9-08BD-450C-882C-A429F9F2CD9D}"/>
    <cellStyle name="40% - Énfasis2 2 2 3 2 6 2 2" xfId="27381" xr:uid="{F28FDB1A-C81D-4C78-BD5E-639AA0821637}"/>
    <cellStyle name="40% - Énfasis2 2 2 3 2 6 2 2 2" xfId="58265" xr:uid="{1DABD0DD-F7B0-4F72-9ACD-E7FC3B9B53B1}"/>
    <cellStyle name="40% - Énfasis2 2 2 3 2 6 2 3" xfId="42823" xr:uid="{70F45242-70C6-4A32-85F4-B19EE78A5F9B}"/>
    <cellStyle name="40% - Énfasis2 2 2 3 2 6 3" xfId="19660" xr:uid="{419EDBEA-D2FA-48D9-9973-0CB7F9459A6A}"/>
    <cellStyle name="40% - Énfasis2 2 2 3 2 6 3 2" xfId="50544" xr:uid="{863AF128-8689-4E8C-A4B6-7CE6F073CF36}"/>
    <cellStyle name="40% - Énfasis2 2 2 3 2 6 4" xfId="35102" xr:uid="{DF150615-E2C6-4FFD-9FAC-D56CE42AC045}"/>
    <cellStyle name="40% - Énfasis2 2 2 3 2 7" xfId="8079" xr:uid="{7529A49A-EE2F-4902-BC57-61B2503CD130}"/>
    <cellStyle name="40% - Énfasis2 2 2 3 2 7 2" xfId="23521" xr:uid="{FA387D2B-8750-4775-A618-12912A61B901}"/>
    <cellStyle name="40% - Énfasis2 2 2 3 2 7 2 2" xfId="54405" xr:uid="{A0C8481D-C2E5-4B48-AB55-DC6EF4A069EC}"/>
    <cellStyle name="40% - Énfasis2 2 2 3 2 7 3" xfId="38963" xr:uid="{6C78982E-826F-4571-89DE-5B6BCCEFDD57}"/>
    <cellStyle name="40% - Énfasis2 2 2 3 2 8" xfId="15800" xr:uid="{5D00A7D5-259B-43A4-9934-500DEA9BDB77}"/>
    <cellStyle name="40% - Énfasis2 2 2 3 2 8 2" xfId="46684" xr:uid="{C229B6E2-03D8-4F9B-857B-D02503183190}"/>
    <cellStyle name="40% - Énfasis2 2 2 3 2 9" xfId="31242" xr:uid="{9B7EA877-EE38-45DE-8966-268872834A4F}"/>
    <cellStyle name="40% - Énfasis2 2 2 3 3" xfId="416" xr:uid="{8C1B2857-763B-4F63-BFA7-B67803D2710E}"/>
    <cellStyle name="40% - Énfasis2 2 2 3 3 2" xfId="900" xr:uid="{EF1B1ECA-794C-4679-8F60-4DF4AB544D1E}"/>
    <cellStyle name="40% - Énfasis2 2 2 3 3 2 2" xfId="1865" xr:uid="{1D5075D7-B740-49AE-91F6-8BDB5AF7F662}"/>
    <cellStyle name="40% - Énfasis2 2 2 3 3 2 2 2" xfId="3795" xr:uid="{09CCAE24-2BDA-4217-906E-E2DD17AB4273}"/>
    <cellStyle name="40% - Énfasis2 2 2 3 3 2 2 2 2" xfId="7655" xr:uid="{21288612-D9F8-4C04-B003-28B395AF61F3}"/>
    <cellStyle name="40% - Énfasis2 2 2 3 3 2 2 2 2 2" xfId="15376" xr:uid="{52D135D0-E594-498C-9B71-D8A8AD955D32}"/>
    <cellStyle name="40% - Énfasis2 2 2 3 3 2 2 2 2 2 2" xfId="30818" xr:uid="{BF98050A-714B-4D09-AE3F-FE0C3F466F78}"/>
    <cellStyle name="40% - Énfasis2 2 2 3 3 2 2 2 2 2 2 2" xfId="61702" xr:uid="{0EBEA524-0AFF-4067-9E12-5EEF6A3E9BC2}"/>
    <cellStyle name="40% - Énfasis2 2 2 3 3 2 2 2 2 2 3" xfId="46260" xr:uid="{9AF1A6F4-6465-40E3-890F-42E72E0A3EF1}"/>
    <cellStyle name="40% - Énfasis2 2 2 3 3 2 2 2 2 3" xfId="23097" xr:uid="{8693A1E2-BE70-459F-A27E-9674FC10A4B5}"/>
    <cellStyle name="40% - Énfasis2 2 2 3 3 2 2 2 2 3 2" xfId="53981" xr:uid="{67FA7DD3-D971-4225-AE7E-04DC5DF91E68}"/>
    <cellStyle name="40% - Énfasis2 2 2 3 3 2 2 2 2 4" xfId="38539" xr:uid="{F43F003D-EB2E-49EB-919C-C3EF171175EB}"/>
    <cellStyle name="40% - Énfasis2 2 2 3 3 2 2 2 3" xfId="11516" xr:uid="{EE6E6CC8-619E-4A40-BE93-B9E3EE6BE078}"/>
    <cellStyle name="40% - Énfasis2 2 2 3 3 2 2 2 3 2" xfId="26958" xr:uid="{5C59A58F-BDCF-4CE9-A440-1139B3DD717D}"/>
    <cellStyle name="40% - Énfasis2 2 2 3 3 2 2 2 3 2 2" xfId="57842" xr:uid="{40AC3FB0-378C-4D37-B28B-C2AB1C85FC3D}"/>
    <cellStyle name="40% - Énfasis2 2 2 3 3 2 2 2 3 3" xfId="42400" xr:uid="{2387F812-1D19-4A02-96EB-027306A5172D}"/>
    <cellStyle name="40% - Énfasis2 2 2 3 3 2 2 2 4" xfId="19237" xr:uid="{9224B3E4-94F6-4FEF-A927-4C738939AF5F}"/>
    <cellStyle name="40% - Énfasis2 2 2 3 3 2 2 2 4 2" xfId="50121" xr:uid="{706F4D4F-9A8B-4950-9055-BBCCEA029B85}"/>
    <cellStyle name="40% - Énfasis2 2 2 3 3 2 2 2 5" xfId="34679" xr:uid="{D7634A01-C53D-474A-BEA5-252C1E9AEDD0}"/>
    <cellStyle name="40% - Énfasis2 2 2 3 3 2 2 3" xfId="5725" xr:uid="{F4F99968-A589-44F3-9C68-7CCE490E5EAA}"/>
    <cellStyle name="40% - Énfasis2 2 2 3 3 2 2 3 2" xfId="13446" xr:uid="{182C8CC3-3A20-41E5-98F8-DDD959CEAA4C}"/>
    <cellStyle name="40% - Énfasis2 2 2 3 3 2 2 3 2 2" xfId="28888" xr:uid="{EEAD30D3-D15B-4E3B-890C-717280A7029D}"/>
    <cellStyle name="40% - Énfasis2 2 2 3 3 2 2 3 2 2 2" xfId="59772" xr:uid="{2C14295B-042F-4F69-8B84-A748E0FBCEA0}"/>
    <cellStyle name="40% - Énfasis2 2 2 3 3 2 2 3 2 3" xfId="44330" xr:uid="{73B64FA0-15D5-4F0A-90DA-103CCD6C1F5F}"/>
    <cellStyle name="40% - Énfasis2 2 2 3 3 2 2 3 3" xfId="21167" xr:uid="{F24896BA-A22D-406F-B38B-DA71E97B7EDF}"/>
    <cellStyle name="40% - Énfasis2 2 2 3 3 2 2 3 3 2" xfId="52051" xr:uid="{E8E455DF-0B16-437C-93C6-76F9F3DA5577}"/>
    <cellStyle name="40% - Énfasis2 2 2 3 3 2 2 3 4" xfId="36609" xr:uid="{ACDF499A-D37B-4FD0-9BEC-A8B8C9DE4537}"/>
    <cellStyle name="40% - Énfasis2 2 2 3 3 2 2 4" xfId="9586" xr:uid="{A4765AC8-6CB7-47E6-BBDA-76BDC88FDC53}"/>
    <cellStyle name="40% - Énfasis2 2 2 3 3 2 2 4 2" xfId="25028" xr:uid="{DF00FAF6-3E84-4060-9D77-3B9EF0B4752D}"/>
    <cellStyle name="40% - Énfasis2 2 2 3 3 2 2 4 2 2" xfId="55912" xr:uid="{2563ED61-C654-4B69-8302-A6F2F1554BDD}"/>
    <cellStyle name="40% - Énfasis2 2 2 3 3 2 2 4 3" xfId="40470" xr:uid="{8C1E29B1-03E2-47C4-AA33-FA532D5F8146}"/>
    <cellStyle name="40% - Énfasis2 2 2 3 3 2 2 5" xfId="17307" xr:uid="{F4A94CAE-6F71-4629-B023-1AD684124697}"/>
    <cellStyle name="40% - Énfasis2 2 2 3 3 2 2 5 2" xfId="48191" xr:uid="{3BBB18B6-7F60-4ECC-9E40-0461DF35EFB0}"/>
    <cellStyle name="40% - Énfasis2 2 2 3 3 2 2 6" xfId="32749" xr:uid="{B5CC341F-D243-41F9-B10A-E0D06DFB0846}"/>
    <cellStyle name="40% - Énfasis2 2 2 3 3 2 3" xfId="2830" xr:uid="{F9449AB9-5718-49C8-BC48-88DC0AC371FC}"/>
    <cellStyle name="40% - Énfasis2 2 2 3 3 2 3 2" xfId="6690" xr:uid="{75F513EC-2927-4D03-9847-823A4040CF40}"/>
    <cellStyle name="40% - Énfasis2 2 2 3 3 2 3 2 2" xfId="14411" xr:uid="{036CB5EF-40AC-478E-8DD6-B3AD875592CF}"/>
    <cellStyle name="40% - Énfasis2 2 2 3 3 2 3 2 2 2" xfId="29853" xr:uid="{74469A72-3188-401A-A196-9508B24DD132}"/>
    <cellStyle name="40% - Énfasis2 2 2 3 3 2 3 2 2 2 2" xfId="60737" xr:uid="{BDE41F71-EA1F-4246-AFEB-AB82C64E18FF}"/>
    <cellStyle name="40% - Énfasis2 2 2 3 3 2 3 2 2 3" xfId="45295" xr:uid="{42A9C3ED-79BE-4FEA-B651-925A91D3DA1A}"/>
    <cellStyle name="40% - Énfasis2 2 2 3 3 2 3 2 3" xfId="22132" xr:uid="{BF6D8FE5-0950-4CD9-9052-C4748B1919E8}"/>
    <cellStyle name="40% - Énfasis2 2 2 3 3 2 3 2 3 2" xfId="53016" xr:uid="{CDCBF4B3-65CE-4437-8BCA-F50694C8EE23}"/>
    <cellStyle name="40% - Énfasis2 2 2 3 3 2 3 2 4" xfId="37574" xr:uid="{0314FC06-3257-4636-BF54-7E9EB2D10E91}"/>
    <cellStyle name="40% - Énfasis2 2 2 3 3 2 3 3" xfId="10551" xr:uid="{690384EF-7D6B-46E2-94CB-FA300939249E}"/>
    <cellStyle name="40% - Énfasis2 2 2 3 3 2 3 3 2" xfId="25993" xr:uid="{B71372D0-ED64-416B-91A1-09F81E2C8459}"/>
    <cellStyle name="40% - Énfasis2 2 2 3 3 2 3 3 2 2" xfId="56877" xr:uid="{AA0AE7F2-C3A8-4A7C-8E11-5D90B5F1A451}"/>
    <cellStyle name="40% - Énfasis2 2 2 3 3 2 3 3 3" xfId="41435" xr:uid="{FC45770D-A98C-409A-A842-E7EF596C42E0}"/>
    <cellStyle name="40% - Énfasis2 2 2 3 3 2 3 4" xfId="18272" xr:uid="{BFD973C2-5052-4D04-92E3-6A5D1A2A4594}"/>
    <cellStyle name="40% - Énfasis2 2 2 3 3 2 3 4 2" xfId="49156" xr:uid="{9D2A8D52-DA6A-49A4-A0A0-5F02802F2CBE}"/>
    <cellStyle name="40% - Énfasis2 2 2 3 3 2 3 5" xfId="33714" xr:uid="{B812CC55-0DE8-4D76-9963-3797D13B1E73}"/>
    <cellStyle name="40% - Énfasis2 2 2 3 3 2 4" xfId="4760" xr:uid="{591EB055-9E2B-4A5D-980F-EE5FD0604833}"/>
    <cellStyle name="40% - Énfasis2 2 2 3 3 2 4 2" xfId="12481" xr:uid="{F172BBE5-7AA2-4DBB-BC11-B61CFA0DE74C}"/>
    <cellStyle name="40% - Énfasis2 2 2 3 3 2 4 2 2" xfId="27923" xr:uid="{B827D440-E2BF-4A12-BFC1-E1718A072612}"/>
    <cellStyle name="40% - Énfasis2 2 2 3 3 2 4 2 2 2" xfId="58807" xr:uid="{0473EEFF-E664-41C9-90A0-3F3BC6E66E93}"/>
    <cellStyle name="40% - Énfasis2 2 2 3 3 2 4 2 3" xfId="43365" xr:uid="{9F4991A9-5B94-4DFD-BAF2-4A4D0A9B48B9}"/>
    <cellStyle name="40% - Énfasis2 2 2 3 3 2 4 3" xfId="20202" xr:uid="{F8F63A48-BF58-4333-BB2F-A5AAD841429D}"/>
    <cellStyle name="40% - Énfasis2 2 2 3 3 2 4 3 2" xfId="51086" xr:uid="{51D2F183-6EE5-4E64-ABE8-8AFE609A5199}"/>
    <cellStyle name="40% - Énfasis2 2 2 3 3 2 4 4" xfId="35644" xr:uid="{401831C2-F587-4A7A-B51A-75903105161C}"/>
    <cellStyle name="40% - Énfasis2 2 2 3 3 2 5" xfId="8621" xr:uid="{DC53D002-0829-4DAD-8239-C66533CE06D8}"/>
    <cellStyle name="40% - Énfasis2 2 2 3 3 2 5 2" xfId="24063" xr:uid="{5A8907A6-97E0-41FE-9569-EC26B8A217F6}"/>
    <cellStyle name="40% - Énfasis2 2 2 3 3 2 5 2 2" xfId="54947" xr:uid="{FF4B464D-63BD-4547-9F8B-8ADC38B7A2F7}"/>
    <cellStyle name="40% - Énfasis2 2 2 3 3 2 5 3" xfId="39505" xr:uid="{AC0926E5-4DBC-4A8A-9901-448E36F65E64}"/>
    <cellStyle name="40% - Énfasis2 2 2 3 3 2 6" xfId="16342" xr:uid="{82AEA00C-F82F-437F-B9FA-7B12FDA2FFC4}"/>
    <cellStyle name="40% - Énfasis2 2 2 3 3 2 6 2" xfId="47226" xr:uid="{21EA77CE-DDC7-41DB-894B-EEFD897CA494}"/>
    <cellStyle name="40% - Énfasis2 2 2 3 3 2 7" xfId="31784" xr:uid="{73FAFB4E-BC5C-4E58-954F-A2D21C2EE487}"/>
    <cellStyle name="40% - Énfasis2 2 2 3 3 3" xfId="1382" xr:uid="{92E93377-ED6B-442A-A4F8-E70ED98F16AE}"/>
    <cellStyle name="40% - Énfasis2 2 2 3 3 3 2" xfId="3312" xr:uid="{887C3EC3-DF31-412E-9472-CF32C72011DE}"/>
    <cellStyle name="40% - Énfasis2 2 2 3 3 3 2 2" xfId="7172" xr:uid="{1AFC9E9E-FC9C-4BA8-ABD9-9F3E8B6F48B3}"/>
    <cellStyle name="40% - Énfasis2 2 2 3 3 3 2 2 2" xfId="14893" xr:uid="{743B436E-3ED8-4A88-B7FD-27DB105EC28E}"/>
    <cellStyle name="40% - Énfasis2 2 2 3 3 3 2 2 2 2" xfId="30335" xr:uid="{105175D2-1677-4EAD-BF7A-ED6D408F377F}"/>
    <cellStyle name="40% - Énfasis2 2 2 3 3 3 2 2 2 2 2" xfId="61219" xr:uid="{5E2EDAA1-EDB9-48C5-AD91-04949F07F3D5}"/>
    <cellStyle name="40% - Énfasis2 2 2 3 3 3 2 2 2 3" xfId="45777" xr:uid="{7ED1DA3C-C79F-4CA3-8D82-AD1A57A081A1}"/>
    <cellStyle name="40% - Énfasis2 2 2 3 3 3 2 2 3" xfId="22614" xr:uid="{86E7850C-2942-4ACA-9D06-03772842EA60}"/>
    <cellStyle name="40% - Énfasis2 2 2 3 3 3 2 2 3 2" xfId="53498" xr:uid="{F558B828-1A87-485E-AFE1-9328D7F028C7}"/>
    <cellStyle name="40% - Énfasis2 2 2 3 3 3 2 2 4" xfId="38056" xr:uid="{F9573DFC-8136-49AB-8719-5F2BFA9F9A24}"/>
    <cellStyle name="40% - Énfasis2 2 2 3 3 3 2 3" xfId="11033" xr:uid="{A18954C5-598F-469E-8785-8DD080F08ADC}"/>
    <cellStyle name="40% - Énfasis2 2 2 3 3 3 2 3 2" xfId="26475" xr:uid="{68A9DF24-EDB2-4BDC-9359-90DB8F91EB4C}"/>
    <cellStyle name="40% - Énfasis2 2 2 3 3 3 2 3 2 2" xfId="57359" xr:uid="{61B14B1B-30D0-426D-8B65-8984B30DFD6B}"/>
    <cellStyle name="40% - Énfasis2 2 2 3 3 3 2 3 3" xfId="41917" xr:uid="{E976130F-F909-4CB9-B461-EADBFCD02DAA}"/>
    <cellStyle name="40% - Énfasis2 2 2 3 3 3 2 4" xfId="18754" xr:uid="{D8476803-25AA-4666-ABD4-539C3AA6FEE5}"/>
    <cellStyle name="40% - Énfasis2 2 2 3 3 3 2 4 2" xfId="49638" xr:uid="{27689984-988C-4C19-8BAA-A6055A3277AF}"/>
    <cellStyle name="40% - Énfasis2 2 2 3 3 3 2 5" xfId="34196" xr:uid="{384C6413-31DE-4A43-90EF-8A97EA450D1E}"/>
    <cellStyle name="40% - Énfasis2 2 2 3 3 3 3" xfId="5242" xr:uid="{E4AB1ED1-07F4-43E9-BE57-4DB97397ED05}"/>
    <cellStyle name="40% - Énfasis2 2 2 3 3 3 3 2" xfId="12963" xr:uid="{C9167474-8F44-4B36-967E-B20A19E527DD}"/>
    <cellStyle name="40% - Énfasis2 2 2 3 3 3 3 2 2" xfId="28405" xr:uid="{226823FE-F40B-477F-937D-D6D5886C7CD9}"/>
    <cellStyle name="40% - Énfasis2 2 2 3 3 3 3 2 2 2" xfId="59289" xr:uid="{71A9D92D-BDAB-4CD0-BB7D-EB9CA044B010}"/>
    <cellStyle name="40% - Énfasis2 2 2 3 3 3 3 2 3" xfId="43847" xr:uid="{3E26A041-0AED-4D00-94CD-4EEA7BC3EB22}"/>
    <cellStyle name="40% - Énfasis2 2 2 3 3 3 3 3" xfId="20684" xr:uid="{8FB68F22-A7EF-4037-A955-6D25454FA186}"/>
    <cellStyle name="40% - Énfasis2 2 2 3 3 3 3 3 2" xfId="51568" xr:uid="{954D4EA7-E916-443A-B34A-1A03BB83C300}"/>
    <cellStyle name="40% - Énfasis2 2 2 3 3 3 3 4" xfId="36126" xr:uid="{4C7485EA-BE29-4592-81B6-45390D17F718}"/>
    <cellStyle name="40% - Énfasis2 2 2 3 3 3 4" xfId="9103" xr:uid="{3172AA51-F090-4586-8A3E-B80755DF16DB}"/>
    <cellStyle name="40% - Énfasis2 2 2 3 3 3 4 2" xfId="24545" xr:uid="{67AF7E8F-F0DA-4D98-A881-9873B0FC857D}"/>
    <cellStyle name="40% - Énfasis2 2 2 3 3 3 4 2 2" xfId="55429" xr:uid="{B48DEC8B-76D3-4CFD-8BCF-611A22EBC875}"/>
    <cellStyle name="40% - Énfasis2 2 2 3 3 3 4 3" xfId="39987" xr:uid="{58DC5AB2-42A0-4271-AD99-C84338269868}"/>
    <cellStyle name="40% - Énfasis2 2 2 3 3 3 5" xfId="16824" xr:uid="{9DFA47DF-0F17-4612-ACD0-287E66B10F38}"/>
    <cellStyle name="40% - Énfasis2 2 2 3 3 3 5 2" xfId="47708" xr:uid="{8293AAAA-7D80-4D6D-BE0E-DD31C113C9DC}"/>
    <cellStyle name="40% - Énfasis2 2 2 3 3 3 6" xfId="32266" xr:uid="{D9FC2D35-48D0-4854-8B47-FD8BBFDA620E}"/>
    <cellStyle name="40% - Énfasis2 2 2 3 3 4" xfId="2347" xr:uid="{54052604-3BA3-43AD-8948-C01996E1D557}"/>
    <cellStyle name="40% - Énfasis2 2 2 3 3 4 2" xfId="6207" xr:uid="{C41A50AE-EB43-4F49-B4D4-F8CB6D72CE42}"/>
    <cellStyle name="40% - Énfasis2 2 2 3 3 4 2 2" xfId="13928" xr:uid="{6A258D65-CCE9-4D04-AABB-4C83E403418E}"/>
    <cellStyle name="40% - Énfasis2 2 2 3 3 4 2 2 2" xfId="29370" xr:uid="{85D6291F-CEE5-4989-95D3-DE219583CDE7}"/>
    <cellStyle name="40% - Énfasis2 2 2 3 3 4 2 2 2 2" xfId="60254" xr:uid="{B25D004E-5AB2-4356-9C47-895DDE95106B}"/>
    <cellStyle name="40% - Énfasis2 2 2 3 3 4 2 2 3" xfId="44812" xr:uid="{94F9B1E0-767F-4B69-8C52-AE5FD296E40A}"/>
    <cellStyle name="40% - Énfasis2 2 2 3 3 4 2 3" xfId="21649" xr:uid="{ACAB4AE7-26B1-428A-BFCE-5F147F20F187}"/>
    <cellStyle name="40% - Énfasis2 2 2 3 3 4 2 3 2" xfId="52533" xr:uid="{57E546C7-E434-46EF-A01A-69944B652464}"/>
    <cellStyle name="40% - Énfasis2 2 2 3 3 4 2 4" xfId="37091" xr:uid="{EE4B8035-0F54-450A-B7D0-274DE4D5F25B}"/>
    <cellStyle name="40% - Énfasis2 2 2 3 3 4 3" xfId="10068" xr:uid="{A7800A7C-DF2F-41DA-8A49-C2738DE32BA1}"/>
    <cellStyle name="40% - Énfasis2 2 2 3 3 4 3 2" xfId="25510" xr:uid="{8FBD08AE-C3C6-4D76-B29F-DB70292078C8}"/>
    <cellStyle name="40% - Énfasis2 2 2 3 3 4 3 2 2" xfId="56394" xr:uid="{DD92B0D1-3EB9-4AA3-A8C6-1011BD70FD8E}"/>
    <cellStyle name="40% - Énfasis2 2 2 3 3 4 3 3" xfId="40952" xr:uid="{5196F3A9-BCD0-4E31-B224-758AD53FA20B}"/>
    <cellStyle name="40% - Énfasis2 2 2 3 3 4 4" xfId="17789" xr:uid="{9A2EC123-E53B-4610-90F2-419AD46548FB}"/>
    <cellStyle name="40% - Énfasis2 2 2 3 3 4 4 2" xfId="48673" xr:uid="{31EC8B61-1DDA-493F-96AC-BCC3A16550FC}"/>
    <cellStyle name="40% - Énfasis2 2 2 3 3 4 5" xfId="33231" xr:uid="{2A2D18F8-6B95-40F3-ACF8-61788A8D6717}"/>
    <cellStyle name="40% - Énfasis2 2 2 3 3 5" xfId="4277" xr:uid="{38C519BF-E7A0-4377-90BE-C44AC22DB542}"/>
    <cellStyle name="40% - Énfasis2 2 2 3 3 5 2" xfId="11998" xr:uid="{1A3C6FCE-7E33-4750-B5A6-D28C32EB1754}"/>
    <cellStyle name="40% - Énfasis2 2 2 3 3 5 2 2" xfId="27440" xr:uid="{CEA3A3D0-2501-4BF4-B482-B584AD9DB4F5}"/>
    <cellStyle name="40% - Énfasis2 2 2 3 3 5 2 2 2" xfId="58324" xr:uid="{3222C8DA-E8FD-4507-98AB-F578883B6E8D}"/>
    <cellStyle name="40% - Énfasis2 2 2 3 3 5 2 3" xfId="42882" xr:uid="{6AF7F30F-0FE5-4266-ACD9-2EE2385B1E77}"/>
    <cellStyle name="40% - Énfasis2 2 2 3 3 5 3" xfId="19719" xr:uid="{3C2AEB0E-0065-415C-9533-4B99AFA52D71}"/>
    <cellStyle name="40% - Énfasis2 2 2 3 3 5 3 2" xfId="50603" xr:uid="{85283E37-7D71-4DEA-B3BF-60E5E8554D7E}"/>
    <cellStyle name="40% - Énfasis2 2 2 3 3 5 4" xfId="35161" xr:uid="{95B2DA48-5497-42EC-8C84-08EC4DD5B5DC}"/>
    <cellStyle name="40% - Énfasis2 2 2 3 3 6" xfId="8138" xr:uid="{163BFD04-631A-4F98-8054-83A022FC4DB2}"/>
    <cellStyle name="40% - Énfasis2 2 2 3 3 6 2" xfId="23580" xr:uid="{9268F669-45A6-49DB-A720-B98F845A21BE}"/>
    <cellStyle name="40% - Énfasis2 2 2 3 3 6 2 2" xfId="54464" xr:uid="{88FA8FC5-3290-4B44-B2B0-B808BF6FD373}"/>
    <cellStyle name="40% - Énfasis2 2 2 3 3 6 3" xfId="39022" xr:uid="{947B60DC-748C-499C-B4A7-7228DD582ED3}"/>
    <cellStyle name="40% - Énfasis2 2 2 3 3 7" xfId="15859" xr:uid="{D040F49E-E076-498F-B227-4AFD810D9BFC}"/>
    <cellStyle name="40% - Énfasis2 2 2 3 3 7 2" xfId="46743" xr:uid="{B0CCF28D-33B7-40DC-98EE-00FE2DFBDB93}"/>
    <cellStyle name="40% - Énfasis2 2 2 3 3 8" xfId="31301" xr:uid="{9922D3BF-5468-4837-8990-E637BC9288C5}"/>
    <cellStyle name="40% - Énfasis2 2 2 3 4" xfId="659" xr:uid="{96FE3A7E-90C3-40F9-B6A2-02050951AB29}"/>
    <cellStyle name="40% - Énfasis2 2 2 3 4 2" xfId="1624" xr:uid="{C570D822-453E-4A5D-AD06-35A03D80E523}"/>
    <cellStyle name="40% - Énfasis2 2 2 3 4 2 2" xfId="3554" xr:uid="{01A82108-C317-4022-AEF1-FDBE67F3EFE1}"/>
    <cellStyle name="40% - Énfasis2 2 2 3 4 2 2 2" xfId="7414" xr:uid="{39FC2365-8E2B-4D73-945D-D8020D1E791D}"/>
    <cellStyle name="40% - Énfasis2 2 2 3 4 2 2 2 2" xfId="15135" xr:uid="{65A8C899-8143-4F43-9244-439DAD4CCF4D}"/>
    <cellStyle name="40% - Énfasis2 2 2 3 4 2 2 2 2 2" xfId="30577" xr:uid="{17BDDB41-B3CE-4AF8-BF19-C82434AF66DF}"/>
    <cellStyle name="40% - Énfasis2 2 2 3 4 2 2 2 2 2 2" xfId="61461" xr:uid="{FE102F94-7B59-47DB-9DBA-15C5A6185939}"/>
    <cellStyle name="40% - Énfasis2 2 2 3 4 2 2 2 2 3" xfId="46019" xr:uid="{AA7C17D0-0060-48F8-968F-4B94E06402F8}"/>
    <cellStyle name="40% - Énfasis2 2 2 3 4 2 2 2 3" xfId="22856" xr:uid="{3D20C73B-7C29-44A4-8746-EAEE01657FE9}"/>
    <cellStyle name="40% - Énfasis2 2 2 3 4 2 2 2 3 2" xfId="53740" xr:uid="{3EA7C46B-4AD2-4904-A9EF-F9D3D0278B48}"/>
    <cellStyle name="40% - Énfasis2 2 2 3 4 2 2 2 4" xfId="38298" xr:uid="{171CDE0F-9262-42C8-A206-A8A18B1112D9}"/>
    <cellStyle name="40% - Énfasis2 2 2 3 4 2 2 3" xfId="11275" xr:uid="{076FD2C1-7F20-426A-931A-BE2F56676A69}"/>
    <cellStyle name="40% - Énfasis2 2 2 3 4 2 2 3 2" xfId="26717" xr:uid="{3604BC63-0B43-493A-9F1C-B5EE74C80BAE}"/>
    <cellStyle name="40% - Énfasis2 2 2 3 4 2 2 3 2 2" xfId="57601" xr:uid="{494F8F2B-B6BF-47A3-AC59-D93519D0F73C}"/>
    <cellStyle name="40% - Énfasis2 2 2 3 4 2 2 3 3" xfId="42159" xr:uid="{9D7961C4-666E-4B4F-98C2-96754CC19843}"/>
    <cellStyle name="40% - Énfasis2 2 2 3 4 2 2 4" xfId="18996" xr:uid="{089CEE2E-8200-487F-BDBC-CA42A39B22C3}"/>
    <cellStyle name="40% - Énfasis2 2 2 3 4 2 2 4 2" xfId="49880" xr:uid="{B5AC8E56-10DB-40C3-BAB3-EAAF8D5DB759}"/>
    <cellStyle name="40% - Énfasis2 2 2 3 4 2 2 5" xfId="34438" xr:uid="{CB797A13-0CB5-4161-AC86-B5FF3E96EB48}"/>
    <cellStyle name="40% - Énfasis2 2 2 3 4 2 3" xfId="5484" xr:uid="{6958A885-5B22-4B8F-A2FF-5968A690D183}"/>
    <cellStyle name="40% - Énfasis2 2 2 3 4 2 3 2" xfId="13205" xr:uid="{0F87F546-97F4-4F32-8A5A-EA47D31D189A}"/>
    <cellStyle name="40% - Énfasis2 2 2 3 4 2 3 2 2" xfId="28647" xr:uid="{4F6C402A-91EE-4610-AA26-8300E7C1B7AD}"/>
    <cellStyle name="40% - Énfasis2 2 2 3 4 2 3 2 2 2" xfId="59531" xr:uid="{9486C260-247F-4E7C-BC52-0E3FD6F56A6C}"/>
    <cellStyle name="40% - Énfasis2 2 2 3 4 2 3 2 3" xfId="44089" xr:uid="{9154A427-0734-4A8B-A628-133FCC84B49C}"/>
    <cellStyle name="40% - Énfasis2 2 2 3 4 2 3 3" xfId="20926" xr:uid="{7E33F4BD-85DB-4E67-8B8E-81EBDFB4F448}"/>
    <cellStyle name="40% - Énfasis2 2 2 3 4 2 3 3 2" xfId="51810" xr:uid="{AD24E7BB-E03E-4655-AF83-BC432C5F0F90}"/>
    <cellStyle name="40% - Énfasis2 2 2 3 4 2 3 4" xfId="36368" xr:uid="{225F15AA-6E79-4B04-8449-9C49A39626E1}"/>
    <cellStyle name="40% - Énfasis2 2 2 3 4 2 4" xfId="9345" xr:uid="{D3BFE80F-67A5-429C-83BD-D35C131F221B}"/>
    <cellStyle name="40% - Énfasis2 2 2 3 4 2 4 2" xfId="24787" xr:uid="{1730CF21-A065-4ADD-8DC2-85AE2BF45C93}"/>
    <cellStyle name="40% - Énfasis2 2 2 3 4 2 4 2 2" xfId="55671" xr:uid="{ED02DB55-87B7-4F35-B6B3-BEF4241371AE}"/>
    <cellStyle name="40% - Énfasis2 2 2 3 4 2 4 3" xfId="40229" xr:uid="{9A62ED71-A87D-4EDA-93A8-6A5A6D0278FB}"/>
    <cellStyle name="40% - Énfasis2 2 2 3 4 2 5" xfId="17066" xr:uid="{FA20AC25-49DC-4B9A-857B-C78C90263BB2}"/>
    <cellStyle name="40% - Énfasis2 2 2 3 4 2 5 2" xfId="47950" xr:uid="{9068BB89-E83E-4950-8E3D-540B3C38CD17}"/>
    <cellStyle name="40% - Énfasis2 2 2 3 4 2 6" xfId="32508" xr:uid="{A929CEE9-08A7-4F49-A8A7-1BDA5C65F214}"/>
    <cellStyle name="40% - Énfasis2 2 2 3 4 3" xfId="2589" xr:uid="{26F985D4-0580-48DC-BD39-7D71A892F17E}"/>
    <cellStyle name="40% - Énfasis2 2 2 3 4 3 2" xfId="6449" xr:uid="{8BF6A0A7-7BA7-4B58-9C3F-6AE9504C1DC7}"/>
    <cellStyle name="40% - Énfasis2 2 2 3 4 3 2 2" xfId="14170" xr:uid="{CADC9FDE-38DC-42ED-98EC-3CD8AE91E6B3}"/>
    <cellStyle name="40% - Énfasis2 2 2 3 4 3 2 2 2" xfId="29612" xr:uid="{93BAFBDC-694D-4021-8759-28346F2B403A}"/>
    <cellStyle name="40% - Énfasis2 2 2 3 4 3 2 2 2 2" xfId="60496" xr:uid="{32969C96-D75F-4CB5-AA46-0A23985D7090}"/>
    <cellStyle name="40% - Énfasis2 2 2 3 4 3 2 2 3" xfId="45054" xr:uid="{5BF81619-F53B-4E05-B09B-D96FFDE056C0}"/>
    <cellStyle name="40% - Énfasis2 2 2 3 4 3 2 3" xfId="21891" xr:uid="{E78DF6AE-1120-4468-9DF9-116D43FA30ED}"/>
    <cellStyle name="40% - Énfasis2 2 2 3 4 3 2 3 2" xfId="52775" xr:uid="{D6E59E6D-06F8-445D-820E-644621CBAC51}"/>
    <cellStyle name="40% - Énfasis2 2 2 3 4 3 2 4" xfId="37333" xr:uid="{9C18C9D6-76FF-48E2-9889-BA26F5390213}"/>
    <cellStyle name="40% - Énfasis2 2 2 3 4 3 3" xfId="10310" xr:uid="{5B60E1AC-EE10-4F00-B71F-E8E90C01ABAB}"/>
    <cellStyle name="40% - Énfasis2 2 2 3 4 3 3 2" xfId="25752" xr:uid="{34CFF76E-E67B-474A-9D12-CF6575CDAEA5}"/>
    <cellStyle name="40% - Énfasis2 2 2 3 4 3 3 2 2" xfId="56636" xr:uid="{384E7CC8-CB4A-4EEF-AB7A-453533E222BB}"/>
    <cellStyle name="40% - Énfasis2 2 2 3 4 3 3 3" xfId="41194" xr:uid="{CBA85682-D548-40C9-A9B0-9C761812688C}"/>
    <cellStyle name="40% - Énfasis2 2 2 3 4 3 4" xfId="18031" xr:uid="{D0ABFB18-E05D-4A89-AEE7-356C9756BCC8}"/>
    <cellStyle name="40% - Énfasis2 2 2 3 4 3 4 2" xfId="48915" xr:uid="{E9F87AC9-09F0-439D-AF41-DD8A27720142}"/>
    <cellStyle name="40% - Énfasis2 2 2 3 4 3 5" xfId="33473" xr:uid="{06D38D4D-1615-49A7-BC24-0708FB8FDB4E}"/>
    <cellStyle name="40% - Énfasis2 2 2 3 4 4" xfId="4519" xr:uid="{22789DFB-F362-44F0-8643-E66754D4A083}"/>
    <cellStyle name="40% - Énfasis2 2 2 3 4 4 2" xfId="12240" xr:uid="{AF2B3E7A-8519-4EF3-AEF9-580F457B2200}"/>
    <cellStyle name="40% - Énfasis2 2 2 3 4 4 2 2" xfId="27682" xr:uid="{F2F2F598-7947-43D2-9C7B-82902727AC13}"/>
    <cellStyle name="40% - Énfasis2 2 2 3 4 4 2 2 2" xfId="58566" xr:uid="{E4CAB38B-41AA-4E0A-897B-32C8275F99CF}"/>
    <cellStyle name="40% - Énfasis2 2 2 3 4 4 2 3" xfId="43124" xr:uid="{4DA5D50C-B538-4A76-8D79-B052122A4F4C}"/>
    <cellStyle name="40% - Énfasis2 2 2 3 4 4 3" xfId="19961" xr:uid="{DAD0B508-E32E-4D50-9574-5A96FBDDFCEB}"/>
    <cellStyle name="40% - Énfasis2 2 2 3 4 4 3 2" xfId="50845" xr:uid="{5E7DAFDB-4BFE-42D6-A28D-3A4FCA55A122}"/>
    <cellStyle name="40% - Énfasis2 2 2 3 4 4 4" xfId="35403" xr:uid="{05C31C23-14AE-403B-BBD1-3DF535759D81}"/>
    <cellStyle name="40% - Énfasis2 2 2 3 4 5" xfId="8380" xr:uid="{B0C2D10C-7214-4E24-8002-A7AF2F0C350A}"/>
    <cellStyle name="40% - Énfasis2 2 2 3 4 5 2" xfId="23822" xr:uid="{9C920EC6-D7E4-405E-A85D-C3676FA33EF6}"/>
    <cellStyle name="40% - Énfasis2 2 2 3 4 5 2 2" xfId="54706" xr:uid="{93D1127B-5CB7-497A-9A3E-AD36A2FED621}"/>
    <cellStyle name="40% - Énfasis2 2 2 3 4 5 3" xfId="39264" xr:uid="{11513CAD-1D11-46C5-99D8-69D1AEC03693}"/>
    <cellStyle name="40% - Énfasis2 2 2 3 4 6" xfId="16101" xr:uid="{D914A319-0971-42DE-85AD-1D23A7E7A62E}"/>
    <cellStyle name="40% - Énfasis2 2 2 3 4 6 2" xfId="46985" xr:uid="{2854ADC6-C371-4FA8-82AB-ED03698B0234}"/>
    <cellStyle name="40% - Énfasis2 2 2 3 4 7" xfId="31543" xr:uid="{A96D905A-3BB6-43F4-8A24-55F9EF2005E1}"/>
    <cellStyle name="40% - Énfasis2 2 2 3 5" xfId="1141" xr:uid="{68929D78-758D-4778-8EF0-7D491A79C4AD}"/>
    <cellStyle name="40% - Énfasis2 2 2 3 5 2" xfId="3071" xr:uid="{1EDFBC7F-CF73-4AC4-89EA-B3BCCE286AF6}"/>
    <cellStyle name="40% - Énfasis2 2 2 3 5 2 2" xfId="6931" xr:uid="{A732C1BF-B472-48F9-B239-02E50F3BEDBB}"/>
    <cellStyle name="40% - Énfasis2 2 2 3 5 2 2 2" xfId="14652" xr:uid="{7AAE952D-A776-413C-99E7-40D342CFF63E}"/>
    <cellStyle name="40% - Énfasis2 2 2 3 5 2 2 2 2" xfId="30094" xr:uid="{E5CD34C4-7822-4E0E-BAF5-1A3AD3F9FAE0}"/>
    <cellStyle name="40% - Énfasis2 2 2 3 5 2 2 2 2 2" xfId="60978" xr:uid="{A9DDB850-25C6-4E27-BB21-F23AAAF2AE5D}"/>
    <cellStyle name="40% - Énfasis2 2 2 3 5 2 2 2 3" xfId="45536" xr:uid="{6B8CF5FC-83A4-4745-8FC8-7A4E97179FCF}"/>
    <cellStyle name="40% - Énfasis2 2 2 3 5 2 2 3" xfId="22373" xr:uid="{43A8706A-BFDE-49B9-B89D-9D4AE4E98C0C}"/>
    <cellStyle name="40% - Énfasis2 2 2 3 5 2 2 3 2" xfId="53257" xr:uid="{0C2BCBBF-2E7E-4A4F-B0CD-3610E8AC0220}"/>
    <cellStyle name="40% - Énfasis2 2 2 3 5 2 2 4" xfId="37815" xr:uid="{6FF47BCC-5564-451A-B84A-09A94B7D6AC4}"/>
    <cellStyle name="40% - Énfasis2 2 2 3 5 2 3" xfId="10792" xr:uid="{21EEFAC5-2ACE-47A4-823A-2AAC2F6AAE24}"/>
    <cellStyle name="40% - Énfasis2 2 2 3 5 2 3 2" xfId="26234" xr:uid="{4228BB45-BE9B-4F51-A566-DDE41BA3E0C9}"/>
    <cellStyle name="40% - Énfasis2 2 2 3 5 2 3 2 2" xfId="57118" xr:uid="{523A9F2E-2C35-4F16-911A-E390D97CCD95}"/>
    <cellStyle name="40% - Énfasis2 2 2 3 5 2 3 3" xfId="41676" xr:uid="{695468C1-A100-4F9E-A4DA-89107F4F2E4D}"/>
    <cellStyle name="40% - Énfasis2 2 2 3 5 2 4" xfId="18513" xr:uid="{9F033D19-DB0C-414C-9D8F-47A00D87412A}"/>
    <cellStyle name="40% - Énfasis2 2 2 3 5 2 4 2" xfId="49397" xr:uid="{060FAEE2-1E17-4AAF-8088-C8C36203C22B}"/>
    <cellStyle name="40% - Énfasis2 2 2 3 5 2 5" xfId="33955" xr:uid="{9FC0D5CC-A854-4CB1-8DFA-A7E712758735}"/>
    <cellStyle name="40% - Énfasis2 2 2 3 5 3" xfId="5001" xr:uid="{DBE202DC-F318-406A-AB56-70D5C4ECEF9C}"/>
    <cellStyle name="40% - Énfasis2 2 2 3 5 3 2" xfId="12722" xr:uid="{4A9BD013-AA7A-48E7-B3EB-3A891B256D7C}"/>
    <cellStyle name="40% - Énfasis2 2 2 3 5 3 2 2" xfId="28164" xr:uid="{51767A61-68AE-4592-BFEC-0983F7DAA5C6}"/>
    <cellStyle name="40% - Énfasis2 2 2 3 5 3 2 2 2" xfId="59048" xr:uid="{5B8F2EAD-6A36-41F8-9164-882336CF1F52}"/>
    <cellStyle name="40% - Énfasis2 2 2 3 5 3 2 3" xfId="43606" xr:uid="{C1AAFD54-E479-4EEC-BBA9-6B8E70803E6C}"/>
    <cellStyle name="40% - Énfasis2 2 2 3 5 3 3" xfId="20443" xr:uid="{422B612D-6169-4293-BF3B-33E0B056D549}"/>
    <cellStyle name="40% - Énfasis2 2 2 3 5 3 3 2" xfId="51327" xr:uid="{A37FE46A-C93D-46FA-A9C9-B96991F100D6}"/>
    <cellStyle name="40% - Énfasis2 2 2 3 5 3 4" xfId="35885" xr:uid="{F3ABB42D-A950-4DF1-BE3E-E988EFE102DD}"/>
    <cellStyle name="40% - Énfasis2 2 2 3 5 4" xfId="8862" xr:uid="{B64BBB35-31E2-4E3A-91D8-5B1214EDAF79}"/>
    <cellStyle name="40% - Énfasis2 2 2 3 5 4 2" xfId="24304" xr:uid="{4A2BF1C3-CA93-456F-A6F6-12E362320B72}"/>
    <cellStyle name="40% - Énfasis2 2 2 3 5 4 2 2" xfId="55188" xr:uid="{BD4823A4-AD70-4780-9601-D3775749E583}"/>
    <cellStyle name="40% - Énfasis2 2 2 3 5 4 3" xfId="39746" xr:uid="{1A587200-1D1A-42E2-A729-E577E9F4BFA3}"/>
    <cellStyle name="40% - Énfasis2 2 2 3 5 5" xfId="16583" xr:uid="{A35E560B-59D7-47D5-9B76-BA06B15EEB32}"/>
    <cellStyle name="40% - Énfasis2 2 2 3 5 5 2" xfId="47467" xr:uid="{7D028F0E-8842-49D0-A174-29BC307D33E6}"/>
    <cellStyle name="40% - Énfasis2 2 2 3 5 6" xfId="32025" xr:uid="{EEABD5C8-2730-4357-B825-89B7DAE2CE2A}"/>
    <cellStyle name="40% - Énfasis2 2 2 3 6" xfId="2106" xr:uid="{D8289FB0-A98D-4D86-AAD5-AF0C1BF5CB0C}"/>
    <cellStyle name="40% - Énfasis2 2 2 3 6 2" xfId="5966" xr:uid="{C8E22301-2020-4645-9AEB-1B00B3F97A0F}"/>
    <cellStyle name="40% - Énfasis2 2 2 3 6 2 2" xfId="13687" xr:uid="{C0AEE617-3255-431D-B63F-DD7280992388}"/>
    <cellStyle name="40% - Énfasis2 2 2 3 6 2 2 2" xfId="29129" xr:uid="{816E7A27-B2E5-4FA7-8E92-A98E8FCB5F45}"/>
    <cellStyle name="40% - Énfasis2 2 2 3 6 2 2 2 2" xfId="60013" xr:uid="{D5A7E010-3D3E-4050-A776-72282E9CAE13}"/>
    <cellStyle name="40% - Énfasis2 2 2 3 6 2 2 3" xfId="44571" xr:uid="{2A7457EC-54DC-4854-B119-0E2B81DB5453}"/>
    <cellStyle name="40% - Énfasis2 2 2 3 6 2 3" xfId="21408" xr:uid="{E9157727-D67F-4C63-9DF2-762AC5D206E5}"/>
    <cellStyle name="40% - Énfasis2 2 2 3 6 2 3 2" xfId="52292" xr:uid="{9B86918F-AAF7-4276-87D0-3913679FDF2E}"/>
    <cellStyle name="40% - Énfasis2 2 2 3 6 2 4" xfId="36850" xr:uid="{D082D3E5-29DA-4D5F-A0F2-48A30C2C2EDD}"/>
    <cellStyle name="40% - Énfasis2 2 2 3 6 3" xfId="9827" xr:uid="{2FCE5E99-701B-43F5-A502-E70C621348A9}"/>
    <cellStyle name="40% - Énfasis2 2 2 3 6 3 2" xfId="25269" xr:uid="{3816D17E-5C64-4144-8E87-43350C0E7B90}"/>
    <cellStyle name="40% - Énfasis2 2 2 3 6 3 2 2" xfId="56153" xr:uid="{4919EED4-AEDE-49A2-8DA6-F2A001E04C01}"/>
    <cellStyle name="40% - Énfasis2 2 2 3 6 3 3" xfId="40711" xr:uid="{06F00360-88C0-4101-BEDF-1D1A8F6F1B01}"/>
    <cellStyle name="40% - Énfasis2 2 2 3 6 4" xfId="17548" xr:uid="{A57EAB2D-3B19-428A-BA40-2332FA7E143A}"/>
    <cellStyle name="40% - Énfasis2 2 2 3 6 4 2" xfId="48432" xr:uid="{36777AE7-D8C9-43B5-B42F-2214425A3CE8}"/>
    <cellStyle name="40% - Énfasis2 2 2 3 6 5" xfId="32990" xr:uid="{ED8FBC18-5FAE-4BB0-BDFC-DD1D02BE974A}"/>
    <cellStyle name="40% - Énfasis2 2 2 3 7" xfId="4036" xr:uid="{51BFE454-3BB3-42D0-9EAE-9C50E18C31E5}"/>
    <cellStyle name="40% - Énfasis2 2 2 3 7 2" xfId="11757" xr:uid="{FC6EF161-0DAF-41FC-BB77-EF239258F8AA}"/>
    <cellStyle name="40% - Énfasis2 2 2 3 7 2 2" xfId="27199" xr:uid="{CFA5F419-37AA-4A20-B098-B110C4814A35}"/>
    <cellStyle name="40% - Énfasis2 2 2 3 7 2 2 2" xfId="58083" xr:uid="{411C6597-AC9F-49FA-A480-B8A2415A4E8D}"/>
    <cellStyle name="40% - Énfasis2 2 2 3 7 2 3" xfId="42641" xr:uid="{4AAB2861-2F52-4C6A-A54B-F2E374F88100}"/>
    <cellStyle name="40% - Énfasis2 2 2 3 7 3" xfId="19478" xr:uid="{90FD78E9-DE44-464D-9966-413BEFDEF5FD}"/>
    <cellStyle name="40% - Énfasis2 2 2 3 7 3 2" xfId="50362" xr:uid="{8183F036-AE47-44E3-BB45-2427313178AA}"/>
    <cellStyle name="40% - Énfasis2 2 2 3 7 4" xfId="34920" xr:uid="{5369DAE4-C5C6-42AB-8C5B-6F2014C263A9}"/>
    <cellStyle name="40% - Énfasis2 2 2 3 8" xfId="7897" xr:uid="{F5D25E22-97C0-4EFA-BC1C-6DB59A0EFE6D}"/>
    <cellStyle name="40% - Énfasis2 2 2 3 8 2" xfId="23339" xr:uid="{3A316EAE-8241-448E-8791-F071A20FE973}"/>
    <cellStyle name="40% - Énfasis2 2 2 3 8 2 2" xfId="54223" xr:uid="{994EC24A-E9A9-428D-98D9-B89C0E6AC67A}"/>
    <cellStyle name="40% - Énfasis2 2 2 3 8 3" xfId="38781" xr:uid="{6539EDE0-86E0-4DAF-B313-0E90745C1617}"/>
    <cellStyle name="40% - Énfasis2 2 2 3 9" xfId="15618" xr:uid="{07CC95FD-36E9-4670-AF5A-CAE25455145F}"/>
    <cellStyle name="40% - Énfasis2 2 2 3 9 2" xfId="46502" xr:uid="{094E0554-D785-41E5-BCFE-23B7D1970D16}"/>
    <cellStyle name="40% - Énfasis2 2 2 4" xfId="276" xr:uid="{1240ABE3-2899-41F8-8AC0-4AD56C0562C0}"/>
    <cellStyle name="40% - Énfasis2 2 2 4 2" xfId="519" xr:uid="{01802EAC-8689-4720-9225-5298406AFF4D}"/>
    <cellStyle name="40% - Énfasis2 2 2 4 2 2" xfId="1002" xr:uid="{54581599-D3E4-4BB2-A761-5257B2D245F7}"/>
    <cellStyle name="40% - Énfasis2 2 2 4 2 2 2" xfId="1967" xr:uid="{8DFD99F7-B1EF-4CF8-904C-EF827691F146}"/>
    <cellStyle name="40% - Énfasis2 2 2 4 2 2 2 2" xfId="3897" xr:uid="{3F0189EE-8D8A-4ACF-B626-5453C7B8A968}"/>
    <cellStyle name="40% - Énfasis2 2 2 4 2 2 2 2 2" xfId="7757" xr:uid="{AACE3DDA-CC65-4EC5-AF70-893CBEA08E3D}"/>
    <cellStyle name="40% - Énfasis2 2 2 4 2 2 2 2 2 2" xfId="15478" xr:uid="{5F6BA3F2-AC4B-44E1-B069-652700E25B39}"/>
    <cellStyle name="40% - Énfasis2 2 2 4 2 2 2 2 2 2 2" xfId="30920" xr:uid="{D554EEC6-5A0F-41BA-8E6B-0AEF71464AD2}"/>
    <cellStyle name="40% - Énfasis2 2 2 4 2 2 2 2 2 2 2 2" xfId="61804" xr:uid="{AE106218-BC3B-49E6-92BF-C995884EF7CE}"/>
    <cellStyle name="40% - Énfasis2 2 2 4 2 2 2 2 2 2 3" xfId="46362" xr:uid="{55790BF9-30F0-422B-B5FD-876579BCA906}"/>
    <cellStyle name="40% - Énfasis2 2 2 4 2 2 2 2 2 3" xfId="23199" xr:uid="{757C28B0-81B6-4713-A06C-52543EE79E7C}"/>
    <cellStyle name="40% - Énfasis2 2 2 4 2 2 2 2 2 3 2" xfId="54083" xr:uid="{D2761648-3E9E-419F-88BA-6BE31C322F71}"/>
    <cellStyle name="40% - Énfasis2 2 2 4 2 2 2 2 2 4" xfId="38641" xr:uid="{A510F6DE-A85F-4312-9DBF-E53E0750EE1F}"/>
    <cellStyle name="40% - Énfasis2 2 2 4 2 2 2 2 3" xfId="11618" xr:uid="{AB1513DD-6522-4DE7-AD25-837E40059EB3}"/>
    <cellStyle name="40% - Énfasis2 2 2 4 2 2 2 2 3 2" xfId="27060" xr:uid="{ADF36EBE-ADFE-4B4E-A927-CB13D2E80EEF}"/>
    <cellStyle name="40% - Énfasis2 2 2 4 2 2 2 2 3 2 2" xfId="57944" xr:uid="{5E7A3812-F0A8-466B-A673-9C903037AECF}"/>
    <cellStyle name="40% - Énfasis2 2 2 4 2 2 2 2 3 3" xfId="42502" xr:uid="{B46402BA-1B71-4C52-8890-74197EE407F1}"/>
    <cellStyle name="40% - Énfasis2 2 2 4 2 2 2 2 4" xfId="19339" xr:uid="{F4327BB1-7CBF-40B3-96A5-5755E905CB17}"/>
    <cellStyle name="40% - Énfasis2 2 2 4 2 2 2 2 4 2" xfId="50223" xr:uid="{AF68BC49-428C-4FCB-A9CE-F39B90672617}"/>
    <cellStyle name="40% - Énfasis2 2 2 4 2 2 2 2 5" xfId="34781" xr:uid="{DA4E1DFD-B0D6-4E3E-A78D-3A596731C770}"/>
    <cellStyle name="40% - Énfasis2 2 2 4 2 2 2 3" xfId="5827" xr:uid="{A1E96A1E-4DAB-4611-8F67-367815D1DD2E}"/>
    <cellStyle name="40% - Énfasis2 2 2 4 2 2 2 3 2" xfId="13548" xr:uid="{819B9AA8-242A-4526-9D3F-3489F4D63CF6}"/>
    <cellStyle name="40% - Énfasis2 2 2 4 2 2 2 3 2 2" xfId="28990" xr:uid="{F7757B39-A92D-4F96-A6DA-ED2B6FFF9E6C}"/>
    <cellStyle name="40% - Énfasis2 2 2 4 2 2 2 3 2 2 2" xfId="59874" xr:uid="{0C536397-87B2-459E-9C58-CE33503E146C}"/>
    <cellStyle name="40% - Énfasis2 2 2 4 2 2 2 3 2 3" xfId="44432" xr:uid="{706032DD-09BC-4413-B836-AF8863FDCFD2}"/>
    <cellStyle name="40% - Énfasis2 2 2 4 2 2 2 3 3" xfId="21269" xr:uid="{B29400C5-2D10-4E91-901D-815F13185F79}"/>
    <cellStyle name="40% - Énfasis2 2 2 4 2 2 2 3 3 2" xfId="52153" xr:uid="{68083C83-5B33-4F7F-9506-9E0171CD007E}"/>
    <cellStyle name="40% - Énfasis2 2 2 4 2 2 2 3 4" xfId="36711" xr:uid="{B16D7205-28B3-4837-8CAC-C18D5DB121FF}"/>
    <cellStyle name="40% - Énfasis2 2 2 4 2 2 2 4" xfId="9688" xr:uid="{210CBB45-E232-43D4-B96C-EBB975D22C7C}"/>
    <cellStyle name="40% - Énfasis2 2 2 4 2 2 2 4 2" xfId="25130" xr:uid="{92CA28A1-D4B0-4825-A766-00B3B0C5B157}"/>
    <cellStyle name="40% - Énfasis2 2 2 4 2 2 2 4 2 2" xfId="56014" xr:uid="{29E07228-7DEA-4ED2-A2B9-9EBD0A911944}"/>
    <cellStyle name="40% - Énfasis2 2 2 4 2 2 2 4 3" xfId="40572" xr:uid="{2DE52FF4-F622-424B-B2FA-BCF28E16D5A8}"/>
    <cellStyle name="40% - Énfasis2 2 2 4 2 2 2 5" xfId="17409" xr:uid="{FEAF8ECB-294E-4BC8-9F7B-910701A732C4}"/>
    <cellStyle name="40% - Énfasis2 2 2 4 2 2 2 5 2" xfId="48293" xr:uid="{7FA69732-2F51-4757-AA77-9C200BCEDDC8}"/>
    <cellStyle name="40% - Énfasis2 2 2 4 2 2 2 6" xfId="32851" xr:uid="{7272CDCB-4675-4CE6-B279-C2C8B5D2EDC9}"/>
    <cellStyle name="40% - Énfasis2 2 2 4 2 2 3" xfId="2932" xr:uid="{C3172967-8EEF-43DD-98A0-80979E879E7A}"/>
    <cellStyle name="40% - Énfasis2 2 2 4 2 2 3 2" xfId="6792" xr:uid="{546F0FCD-27D6-4195-A4A1-A1A20ABF1E3E}"/>
    <cellStyle name="40% - Énfasis2 2 2 4 2 2 3 2 2" xfId="14513" xr:uid="{ECF3603E-2597-42C6-992A-6440B08D744C}"/>
    <cellStyle name="40% - Énfasis2 2 2 4 2 2 3 2 2 2" xfId="29955" xr:uid="{306512B9-2558-456B-BEC6-28DFE5627CEC}"/>
    <cellStyle name="40% - Énfasis2 2 2 4 2 2 3 2 2 2 2" xfId="60839" xr:uid="{27FFE355-A2D6-4DE1-896C-EEE71F5DDE5F}"/>
    <cellStyle name="40% - Énfasis2 2 2 4 2 2 3 2 2 3" xfId="45397" xr:uid="{5845D53B-23D3-40E9-84E6-58F22B9D3E58}"/>
    <cellStyle name="40% - Énfasis2 2 2 4 2 2 3 2 3" xfId="22234" xr:uid="{28FCE5A6-863F-428A-8608-E4E4670DF907}"/>
    <cellStyle name="40% - Énfasis2 2 2 4 2 2 3 2 3 2" xfId="53118" xr:uid="{6B3B3F20-0727-4B86-8B17-1A5BB54E806F}"/>
    <cellStyle name="40% - Énfasis2 2 2 4 2 2 3 2 4" xfId="37676" xr:uid="{A8D65177-97D1-43EC-BCBF-2A160B8AD305}"/>
    <cellStyle name="40% - Énfasis2 2 2 4 2 2 3 3" xfId="10653" xr:uid="{52EAD9B4-7DB9-48A3-9F09-2A0EAEBC21A4}"/>
    <cellStyle name="40% - Énfasis2 2 2 4 2 2 3 3 2" xfId="26095" xr:uid="{B5FA7A1F-9595-4212-8874-335943B693C3}"/>
    <cellStyle name="40% - Énfasis2 2 2 4 2 2 3 3 2 2" xfId="56979" xr:uid="{4F5732AB-2569-4AF9-BD53-38189CA6137B}"/>
    <cellStyle name="40% - Énfasis2 2 2 4 2 2 3 3 3" xfId="41537" xr:uid="{47EB200D-9D9C-4F60-B359-CB60E2C50186}"/>
    <cellStyle name="40% - Énfasis2 2 2 4 2 2 3 4" xfId="18374" xr:uid="{8905EDC1-2AD2-40EC-A399-9C3F6E9D0E83}"/>
    <cellStyle name="40% - Énfasis2 2 2 4 2 2 3 4 2" xfId="49258" xr:uid="{2E0E429C-456D-42C2-9CEE-F1F4AB75D2B5}"/>
    <cellStyle name="40% - Énfasis2 2 2 4 2 2 3 5" xfId="33816" xr:uid="{C4A35835-6F6B-4BF7-9EC3-ADDE6E2F3801}"/>
    <cellStyle name="40% - Énfasis2 2 2 4 2 2 4" xfId="4862" xr:uid="{C0B0600A-05D1-4BDB-AC17-DA73FADA75A5}"/>
    <cellStyle name="40% - Énfasis2 2 2 4 2 2 4 2" xfId="12583" xr:uid="{DD2EDF80-7578-4AE5-960B-3DFE08AA4894}"/>
    <cellStyle name="40% - Énfasis2 2 2 4 2 2 4 2 2" xfId="28025" xr:uid="{9FCAF1DB-F908-4BB4-ADFD-8EB1645D8CD2}"/>
    <cellStyle name="40% - Énfasis2 2 2 4 2 2 4 2 2 2" xfId="58909" xr:uid="{BB6E0F4C-7527-4652-A290-335E46C42654}"/>
    <cellStyle name="40% - Énfasis2 2 2 4 2 2 4 2 3" xfId="43467" xr:uid="{D4B7240B-4B1C-402C-93EE-A9A6825A4871}"/>
    <cellStyle name="40% - Énfasis2 2 2 4 2 2 4 3" xfId="20304" xr:uid="{EB4FD5E8-E235-456E-B7A5-2340C8907F29}"/>
    <cellStyle name="40% - Énfasis2 2 2 4 2 2 4 3 2" xfId="51188" xr:uid="{1F0485A6-F4E4-42D8-9A81-4AC9C61C2A29}"/>
    <cellStyle name="40% - Énfasis2 2 2 4 2 2 4 4" xfId="35746" xr:uid="{281C08DB-0801-45C5-A931-548F07DE5599}"/>
    <cellStyle name="40% - Énfasis2 2 2 4 2 2 5" xfId="8723" xr:uid="{3BBACCED-5F76-4D9D-8EB3-2808E0902A3D}"/>
    <cellStyle name="40% - Énfasis2 2 2 4 2 2 5 2" xfId="24165" xr:uid="{22F476E1-E37E-4A17-9EB3-E2794432C01E}"/>
    <cellStyle name="40% - Énfasis2 2 2 4 2 2 5 2 2" xfId="55049" xr:uid="{E19AD3E3-A660-43B9-B953-EDD990A3E5E0}"/>
    <cellStyle name="40% - Énfasis2 2 2 4 2 2 5 3" xfId="39607" xr:uid="{673C9D37-4166-4F9E-8AFA-0C56114FCA70}"/>
    <cellStyle name="40% - Énfasis2 2 2 4 2 2 6" xfId="16444" xr:uid="{30121ADB-6CD3-43C3-84F3-47D743E322D8}"/>
    <cellStyle name="40% - Énfasis2 2 2 4 2 2 6 2" xfId="47328" xr:uid="{310670BB-92AF-482A-873D-A2089D8A2A61}"/>
    <cellStyle name="40% - Énfasis2 2 2 4 2 2 7" xfId="31886" xr:uid="{38E27CEF-A275-4294-96B8-F4FA65169133}"/>
    <cellStyle name="40% - Énfasis2 2 2 4 2 3" xfId="1484" xr:uid="{56EF2B30-F9F2-4824-826B-67A37F4753CA}"/>
    <cellStyle name="40% - Énfasis2 2 2 4 2 3 2" xfId="3414" xr:uid="{5BABDF2D-73AA-432C-9AE6-E853CD8AB82C}"/>
    <cellStyle name="40% - Énfasis2 2 2 4 2 3 2 2" xfId="7274" xr:uid="{ACD2E0CB-B738-443A-9539-A75E4669D750}"/>
    <cellStyle name="40% - Énfasis2 2 2 4 2 3 2 2 2" xfId="14995" xr:uid="{10AACD80-2CDE-4365-A737-F1EBE0731EBE}"/>
    <cellStyle name="40% - Énfasis2 2 2 4 2 3 2 2 2 2" xfId="30437" xr:uid="{7460FB05-2A43-4362-B9D8-F8D758CAB547}"/>
    <cellStyle name="40% - Énfasis2 2 2 4 2 3 2 2 2 2 2" xfId="61321" xr:uid="{D03FDE61-6F7A-47AA-A47A-C68886AE41E9}"/>
    <cellStyle name="40% - Énfasis2 2 2 4 2 3 2 2 2 3" xfId="45879" xr:uid="{48FD8E84-2A93-441A-A011-18FC01B8FBE6}"/>
    <cellStyle name="40% - Énfasis2 2 2 4 2 3 2 2 3" xfId="22716" xr:uid="{00B3F779-BEBD-4123-A814-DE2DDBACA832}"/>
    <cellStyle name="40% - Énfasis2 2 2 4 2 3 2 2 3 2" xfId="53600" xr:uid="{8F4DB998-449A-46B3-989E-45F786F92AAD}"/>
    <cellStyle name="40% - Énfasis2 2 2 4 2 3 2 2 4" xfId="38158" xr:uid="{B183385F-2034-4434-91BE-1836D82A004F}"/>
    <cellStyle name="40% - Énfasis2 2 2 4 2 3 2 3" xfId="11135" xr:uid="{1A933B38-EC55-4C05-BF88-0BA47C957799}"/>
    <cellStyle name="40% - Énfasis2 2 2 4 2 3 2 3 2" xfId="26577" xr:uid="{E4986294-FA90-4F94-BEE6-2D96FD8465CC}"/>
    <cellStyle name="40% - Énfasis2 2 2 4 2 3 2 3 2 2" xfId="57461" xr:uid="{8EA87EDC-1E08-4DE7-A4EA-A7E53EB8C711}"/>
    <cellStyle name="40% - Énfasis2 2 2 4 2 3 2 3 3" xfId="42019" xr:uid="{FC6665FF-BCAE-47C1-899A-9192CB18DCC6}"/>
    <cellStyle name="40% - Énfasis2 2 2 4 2 3 2 4" xfId="18856" xr:uid="{9D5EE787-0475-4B43-BAC2-ECF1ECE5A849}"/>
    <cellStyle name="40% - Énfasis2 2 2 4 2 3 2 4 2" xfId="49740" xr:uid="{53A6C468-26D5-456B-9C2F-31C78C8EAEF3}"/>
    <cellStyle name="40% - Énfasis2 2 2 4 2 3 2 5" xfId="34298" xr:uid="{25F9F0CE-9ADD-4490-9C64-24FF998B446F}"/>
    <cellStyle name="40% - Énfasis2 2 2 4 2 3 3" xfId="5344" xr:uid="{8B1146F7-2DB3-4641-B8E4-EEC9FB098C8D}"/>
    <cellStyle name="40% - Énfasis2 2 2 4 2 3 3 2" xfId="13065" xr:uid="{3EC19810-251F-4BA2-90B5-295BC4B11757}"/>
    <cellStyle name="40% - Énfasis2 2 2 4 2 3 3 2 2" xfId="28507" xr:uid="{601059CD-8289-4185-8836-A9B38C9C69AB}"/>
    <cellStyle name="40% - Énfasis2 2 2 4 2 3 3 2 2 2" xfId="59391" xr:uid="{2A04FABE-BFDA-4507-A870-AFC17463B468}"/>
    <cellStyle name="40% - Énfasis2 2 2 4 2 3 3 2 3" xfId="43949" xr:uid="{C896D30F-2367-4C0D-885F-92B8C5DF5B9B}"/>
    <cellStyle name="40% - Énfasis2 2 2 4 2 3 3 3" xfId="20786" xr:uid="{B716E679-3D8F-4BAB-86E3-CF27B77D2A13}"/>
    <cellStyle name="40% - Énfasis2 2 2 4 2 3 3 3 2" xfId="51670" xr:uid="{EF046BCB-562C-4A56-B2DB-0FD8BD3D0740}"/>
    <cellStyle name="40% - Énfasis2 2 2 4 2 3 3 4" xfId="36228" xr:uid="{53DB1ADE-0B85-41BB-AB70-B97435B253E5}"/>
    <cellStyle name="40% - Énfasis2 2 2 4 2 3 4" xfId="9205" xr:uid="{126C48A8-521B-46B2-A061-8D721D942D44}"/>
    <cellStyle name="40% - Énfasis2 2 2 4 2 3 4 2" xfId="24647" xr:uid="{340E58A0-5281-458D-94A8-B67FE59A3E34}"/>
    <cellStyle name="40% - Énfasis2 2 2 4 2 3 4 2 2" xfId="55531" xr:uid="{3DE04B2F-1172-4B85-822C-DE57BC8F4A18}"/>
    <cellStyle name="40% - Énfasis2 2 2 4 2 3 4 3" xfId="40089" xr:uid="{3A0C58A5-F5CC-4FE9-9571-BD5FA46DFB6D}"/>
    <cellStyle name="40% - Énfasis2 2 2 4 2 3 5" xfId="16926" xr:uid="{3F2789BF-7CD3-48B2-BC54-117C6C841622}"/>
    <cellStyle name="40% - Énfasis2 2 2 4 2 3 5 2" xfId="47810" xr:uid="{92988AAC-677A-4A62-A9A1-62A13DDD5638}"/>
    <cellStyle name="40% - Énfasis2 2 2 4 2 3 6" xfId="32368" xr:uid="{2CA763BE-305D-40A4-B2CF-D881B3109B78}"/>
    <cellStyle name="40% - Énfasis2 2 2 4 2 4" xfId="2449" xr:uid="{06CF4254-3AB8-4E89-AEAF-19874E805AC9}"/>
    <cellStyle name="40% - Énfasis2 2 2 4 2 4 2" xfId="6309" xr:uid="{7549B6DF-4963-4072-A947-F076D0C6289E}"/>
    <cellStyle name="40% - Énfasis2 2 2 4 2 4 2 2" xfId="14030" xr:uid="{4C8E56BC-D00E-4870-9BCF-397A2ED1A49F}"/>
    <cellStyle name="40% - Énfasis2 2 2 4 2 4 2 2 2" xfId="29472" xr:uid="{1C056EE7-55DA-4B78-8DB5-D400FACAA31D}"/>
    <cellStyle name="40% - Énfasis2 2 2 4 2 4 2 2 2 2" xfId="60356" xr:uid="{8E63BEA5-22C8-4F1C-8D8D-D07EF3FC214A}"/>
    <cellStyle name="40% - Énfasis2 2 2 4 2 4 2 2 3" xfId="44914" xr:uid="{2EAA2930-F0AF-4FAC-9870-D29AC6E4E3F0}"/>
    <cellStyle name="40% - Énfasis2 2 2 4 2 4 2 3" xfId="21751" xr:uid="{A6614845-9888-45B2-915D-B68DF3A880D3}"/>
    <cellStyle name="40% - Énfasis2 2 2 4 2 4 2 3 2" xfId="52635" xr:uid="{F9CC3FB4-B5CF-4825-8459-F891DA8288D3}"/>
    <cellStyle name="40% - Énfasis2 2 2 4 2 4 2 4" xfId="37193" xr:uid="{7C5871BA-5D49-41D9-99D5-FBE668759696}"/>
    <cellStyle name="40% - Énfasis2 2 2 4 2 4 3" xfId="10170" xr:uid="{6EFA0D8C-B03B-4692-983E-E586A4C5BE50}"/>
    <cellStyle name="40% - Énfasis2 2 2 4 2 4 3 2" xfId="25612" xr:uid="{CB349328-89AA-466E-96DB-F373DA507218}"/>
    <cellStyle name="40% - Énfasis2 2 2 4 2 4 3 2 2" xfId="56496" xr:uid="{EEC187BB-858E-4993-BA4D-3C57EB47E70D}"/>
    <cellStyle name="40% - Énfasis2 2 2 4 2 4 3 3" xfId="41054" xr:uid="{60F8392A-7322-42F6-9876-E9428749FC8D}"/>
    <cellStyle name="40% - Énfasis2 2 2 4 2 4 4" xfId="17891" xr:uid="{73AE65AF-1C6D-4E99-B6D1-C5F8345B2815}"/>
    <cellStyle name="40% - Énfasis2 2 2 4 2 4 4 2" xfId="48775" xr:uid="{E43A8A1B-1616-4A77-98D4-1341B75FB2C2}"/>
    <cellStyle name="40% - Énfasis2 2 2 4 2 4 5" xfId="33333" xr:uid="{E9995BFD-AC4C-4C86-B0DB-92B95AEA30E4}"/>
    <cellStyle name="40% - Énfasis2 2 2 4 2 5" xfId="4379" xr:uid="{856032C6-C73B-41E9-8CA1-7A90C3B92A18}"/>
    <cellStyle name="40% - Énfasis2 2 2 4 2 5 2" xfId="12100" xr:uid="{B1E58AC3-8BDD-4A40-A511-F2803A3083D3}"/>
    <cellStyle name="40% - Énfasis2 2 2 4 2 5 2 2" xfId="27542" xr:uid="{48361C38-722A-4CF6-8092-635BF2D701A3}"/>
    <cellStyle name="40% - Énfasis2 2 2 4 2 5 2 2 2" xfId="58426" xr:uid="{3266A996-C252-4DD0-827C-DDBFD6292454}"/>
    <cellStyle name="40% - Énfasis2 2 2 4 2 5 2 3" xfId="42984" xr:uid="{9C9ABB5C-90BA-47C8-BDF7-57F2F435AF7F}"/>
    <cellStyle name="40% - Énfasis2 2 2 4 2 5 3" xfId="19821" xr:uid="{A1E264DE-9902-4BED-99B8-639538ECFF7A}"/>
    <cellStyle name="40% - Énfasis2 2 2 4 2 5 3 2" xfId="50705" xr:uid="{DEEEC710-C2BE-4EC2-B20C-B858649F68E3}"/>
    <cellStyle name="40% - Énfasis2 2 2 4 2 5 4" xfId="35263" xr:uid="{AD60F17E-9EA0-4B6A-B67D-4C439BD65CE0}"/>
    <cellStyle name="40% - Énfasis2 2 2 4 2 6" xfId="8240" xr:uid="{44E78EEC-E981-4D9D-B91A-3EED4B3AFAC9}"/>
    <cellStyle name="40% - Énfasis2 2 2 4 2 6 2" xfId="23682" xr:uid="{DCC852D0-9719-4056-B9E3-C3617895E5F8}"/>
    <cellStyle name="40% - Énfasis2 2 2 4 2 6 2 2" xfId="54566" xr:uid="{90768C47-FFF2-4594-9308-0B626049BD7C}"/>
    <cellStyle name="40% - Énfasis2 2 2 4 2 6 3" xfId="39124" xr:uid="{BBB4FF93-2127-4890-BD72-C375FB2F6EFE}"/>
    <cellStyle name="40% - Énfasis2 2 2 4 2 7" xfId="15961" xr:uid="{2970B63B-138A-4E95-8B9A-AA1C90AE2BE1}"/>
    <cellStyle name="40% - Énfasis2 2 2 4 2 7 2" xfId="46845" xr:uid="{AF17B9F3-7A37-4DBF-8189-27F98F0E03F3}"/>
    <cellStyle name="40% - Énfasis2 2 2 4 2 8" xfId="31403" xr:uid="{4BC0BCD0-0C4E-4673-8499-FDB39A3BDEBF}"/>
    <cellStyle name="40% - Énfasis2 2 2 4 3" xfId="761" xr:uid="{C74AD9CD-8B49-41D5-82D5-F7C373FD2F11}"/>
    <cellStyle name="40% - Énfasis2 2 2 4 3 2" xfId="1726" xr:uid="{DB5DA057-7BBF-4C8F-A4A7-EE9689DCC602}"/>
    <cellStyle name="40% - Énfasis2 2 2 4 3 2 2" xfId="3656" xr:uid="{E6912741-79C7-4FF3-96B5-4FA90B542340}"/>
    <cellStyle name="40% - Énfasis2 2 2 4 3 2 2 2" xfId="7516" xr:uid="{423D1839-2407-458F-B5D9-2DFD2F5652C8}"/>
    <cellStyle name="40% - Énfasis2 2 2 4 3 2 2 2 2" xfId="15237" xr:uid="{29CD8AD9-D54D-4754-AA7F-213AA8EB4E42}"/>
    <cellStyle name="40% - Énfasis2 2 2 4 3 2 2 2 2 2" xfId="30679" xr:uid="{C96678A8-6D97-47A7-AB2C-F2A09699F9D7}"/>
    <cellStyle name="40% - Énfasis2 2 2 4 3 2 2 2 2 2 2" xfId="61563" xr:uid="{75A19E9C-48D9-4E75-A251-AD163BEB0F32}"/>
    <cellStyle name="40% - Énfasis2 2 2 4 3 2 2 2 2 3" xfId="46121" xr:uid="{940FACBF-1D51-4F68-B72D-A030E044BFFB}"/>
    <cellStyle name="40% - Énfasis2 2 2 4 3 2 2 2 3" xfId="22958" xr:uid="{F8E91B6A-6B6C-4336-BB0F-2FF555925B14}"/>
    <cellStyle name="40% - Énfasis2 2 2 4 3 2 2 2 3 2" xfId="53842" xr:uid="{FC05C550-0B93-42CD-A853-954A8937F44B}"/>
    <cellStyle name="40% - Énfasis2 2 2 4 3 2 2 2 4" xfId="38400" xr:uid="{31925D45-E8C6-4B5C-A704-4941E3C6ECE9}"/>
    <cellStyle name="40% - Énfasis2 2 2 4 3 2 2 3" xfId="11377" xr:uid="{10D9EFE9-C8F8-446E-B2B7-783BFFF97C68}"/>
    <cellStyle name="40% - Énfasis2 2 2 4 3 2 2 3 2" xfId="26819" xr:uid="{C8B87332-BE91-4D58-AC4F-93F173279DA9}"/>
    <cellStyle name="40% - Énfasis2 2 2 4 3 2 2 3 2 2" xfId="57703" xr:uid="{23565D2A-8B65-4089-A686-2A03F09C1C7E}"/>
    <cellStyle name="40% - Énfasis2 2 2 4 3 2 2 3 3" xfId="42261" xr:uid="{B9B0338C-F9F4-463E-AF11-7A669DB19DBE}"/>
    <cellStyle name="40% - Énfasis2 2 2 4 3 2 2 4" xfId="19098" xr:uid="{DFF18F26-1C2F-4A69-99DC-51005EE765A9}"/>
    <cellStyle name="40% - Énfasis2 2 2 4 3 2 2 4 2" xfId="49982" xr:uid="{1FD15C08-C8E2-4416-ADCC-7E148C55DD5F}"/>
    <cellStyle name="40% - Énfasis2 2 2 4 3 2 2 5" xfId="34540" xr:uid="{2E00F705-FEB5-4A59-8F50-48746FB7A8F4}"/>
    <cellStyle name="40% - Énfasis2 2 2 4 3 2 3" xfId="5586" xr:uid="{824947E5-5F3B-4B21-A18F-316F1D56BEC3}"/>
    <cellStyle name="40% - Énfasis2 2 2 4 3 2 3 2" xfId="13307" xr:uid="{4C5AFFDD-0891-4979-9FD8-F7C3D514B989}"/>
    <cellStyle name="40% - Énfasis2 2 2 4 3 2 3 2 2" xfId="28749" xr:uid="{C5B595DD-6DFC-4816-A1B2-1F8A8437B30F}"/>
    <cellStyle name="40% - Énfasis2 2 2 4 3 2 3 2 2 2" xfId="59633" xr:uid="{1AEC78F2-E528-434A-9A16-35988A886CA5}"/>
    <cellStyle name="40% - Énfasis2 2 2 4 3 2 3 2 3" xfId="44191" xr:uid="{679AC323-541E-46CC-A134-D60C02303F45}"/>
    <cellStyle name="40% - Énfasis2 2 2 4 3 2 3 3" xfId="21028" xr:uid="{1B770846-0103-48A8-833F-7960F964B2D9}"/>
    <cellStyle name="40% - Énfasis2 2 2 4 3 2 3 3 2" xfId="51912" xr:uid="{CCA7D485-7B67-43EB-A1C9-2884020CFA90}"/>
    <cellStyle name="40% - Énfasis2 2 2 4 3 2 3 4" xfId="36470" xr:uid="{064386AF-3939-4D5C-88C1-66FDBFD445AA}"/>
    <cellStyle name="40% - Énfasis2 2 2 4 3 2 4" xfId="9447" xr:uid="{79144A56-CBE9-48E6-BDE7-2704E62A6B28}"/>
    <cellStyle name="40% - Énfasis2 2 2 4 3 2 4 2" xfId="24889" xr:uid="{158911DD-EEB8-42FA-B2D6-88FFD8024A25}"/>
    <cellStyle name="40% - Énfasis2 2 2 4 3 2 4 2 2" xfId="55773" xr:uid="{5E18ADFD-E8B5-485C-B068-8FAE7AC01933}"/>
    <cellStyle name="40% - Énfasis2 2 2 4 3 2 4 3" xfId="40331" xr:uid="{1DF688F4-D6A3-4EB2-AD24-7BF571399F6B}"/>
    <cellStyle name="40% - Énfasis2 2 2 4 3 2 5" xfId="17168" xr:uid="{4E865BEF-99AB-4B00-853E-7D587E760187}"/>
    <cellStyle name="40% - Énfasis2 2 2 4 3 2 5 2" xfId="48052" xr:uid="{BDC65D24-C749-4B8C-954D-EC97939BE36E}"/>
    <cellStyle name="40% - Énfasis2 2 2 4 3 2 6" xfId="32610" xr:uid="{66687E3C-9D2E-4992-B6EE-BD3296E7D843}"/>
    <cellStyle name="40% - Énfasis2 2 2 4 3 3" xfId="2691" xr:uid="{80662EA4-DC0B-4293-A25C-D0A8DD9DE022}"/>
    <cellStyle name="40% - Énfasis2 2 2 4 3 3 2" xfId="6551" xr:uid="{935D5774-0E4B-4DD9-AFB6-DB8146EF2999}"/>
    <cellStyle name="40% - Énfasis2 2 2 4 3 3 2 2" xfId="14272" xr:uid="{CE57B481-6E0A-4FEA-9503-17A317D9A7DA}"/>
    <cellStyle name="40% - Énfasis2 2 2 4 3 3 2 2 2" xfId="29714" xr:uid="{3D7441B8-0048-4430-97D5-D2D47481A657}"/>
    <cellStyle name="40% - Énfasis2 2 2 4 3 3 2 2 2 2" xfId="60598" xr:uid="{7E329876-5CEC-4F7A-891C-537EC8FF340D}"/>
    <cellStyle name="40% - Énfasis2 2 2 4 3 3 2 2 3" xfId="45156" xr:uid="{55B04D18-1D8A-4AE9-8D84-31F51393441D}"/>
    <cellStyle name="40% - Énfasis2 2 2 4 3 3 2 3" xfId="21993" xr:uid="{C528C129-F7FD-4240-9E56-BF2FB25E2BFD}"/>
    <cellStyle name="40% - Énfasis2 2 2 4 3 3 2 3 2" xfId="52877" xr:uid="{D99A791D-03B1-4ADD-87FA-2185C532C724}"/>
    <cellStyle name="40% - Énfasis2 2 2 4 3 3 2 4" xfId="37435" xr:uid="{FE1F563C-FCEB-4645-95EF-6D09011EF215}"/>
    <cellStyle name="40% - Énfasis2 2 2 4 3 3 3" xfId="10412" xr:uid="{2513036A-01CC-40BA-AAAB-9CA06FC69203}"/>
    <cellStyle name="40% - Énfasis2 2 2 4 3 3 3 2" xfId="25854" xr:uid="{91B886A9-0F76-411F-BE00-92C31B133463}"/>
    <cellStyle name="40% - Énfasis2 2 2 4 3 3 3 2 2" xfId="56738" xr:uid="{05F872A5-5922-4BA6-B30E-13B5C606AD8D}"/>
    <cellStyle name="40% - Énfasis2 2 2 4 3 3 3 3" xfId="41296" xr:uid="{2A059BA3-FED2-4078-BE51-1A1F547F7FC4}"/>
    <cellStyle name="40% - Énfasis2 2 2 4 3 3 4" xfId="18133" xr:uid="{3B7B37E0-09F5-43B5-9A47-D8FE81073C99}"/>
    <cellStyle name="40% - Énfasis2 2 2 4 3 3 4 2" xfId="49017" xr:uid="{5A03E512-6460-4CDB-9DD9-8D892485C744}"/>
    <cellStyle name="40% - Énfasis2 2 2 4 3 3 5" xfId="33575" xr:uid="{7A575791-6274-43DA-AFBC-BD84B2893746}"/>
    <cellStyle name="40% - Énfasis2 2 2 4 3 4" xfId="4621" xr:uid="{DA78B616-7C76-43E3-B81B-AB33C65799F1}"/>
    <cellStyle name="40% - Énfasis2 2 2 4 3 4 2" xfId="12342" xr:uid="{C50162F5-8C53-482E-924D-4945AB4284A4}"/>
    <cellStyle name="40% - Énfasis2 2 2 4 3 4 2 2" xfId="27784" xr:uid="{9E70B8C0-C53D-474F-A6BB-1DB39CC28D02}"/>
    <cellStyle name="40% - Énfasis2 2 2 4 3 4 2 2 2" xfId="58668" xr:uid="{C3A98B01-0189-4E65-8A7C-73BAF1CCBB18}"/>
    <cellStyle name="40% - Énfasis2 2 2 4 3 4 2 3" xfId="43226" xr:uid="{4166BAAF-CAAD-479E-A4B2-6B39A4662C4F}"/>
    <cellStyle name="40% - Énfasis2 2 2 4 3 4 3" xfId="20063" xr:uid="{B3D4DE5C-4FB2-4A7A-9A6F-99D79D1D23CA}"/>
    <cellStyle name="40% - Énfasis2 2 2 4 3 4 3 2" xfId="50947" xr:uid="{28AB0824-0512-4789-8C25-A3B409BEBC4B}"/>
    <cellStyle name="40% - Énfasis2 2 2 4 3 4 4" xfId="35505" xr:uid="{1FF06F65-1611-4BF0-A1A4-CC0BB25A80FF}"/>
    <cellStyle name="40% - Énfasis2 2 2 4 3 5" xfId="8482" xr:uid="{4A950110-0FB6-42A6-A5F9-A09FA06AAC5D}"/>
    <cellStyle name="40% - Énfasis2 2 2 4 3 5 2" xfId="23924" xr:uid="{76120A66-C25D-4955-BC13-F1D057192FCB}"/>
    <cellStyle name="40% - Énfasis2 2 2 4 3 5 2 2" xfId="54808" xr:uid="{3FA75D61-2614-4455-8627-3A678AF55E47}"/>
    <cellStyle name="40% - Énfasis2 2 2 4 3 5 3" xfId="39366" xr:uid="{DD9F2253-0B2C-4007-B182-AA16B94DA0EF}"/>
    <cellStyle name="40% - Énfasis2 2 2 4 3 6" xfId="16203" xr:uid="{8AC8EC38-3BE0-4F5F-B7B1-5FDFB605C8E7}"/>
    <cellStyle name="40% - Énfasis2 2 2 4 3 6 2" xfId="47087" xr:uid="{FFD53B0A-0A02-4D03-8810-9F8F159EE543}"/>
    <cellStyle name="40% - Énfasis2 2 2 4 3 7" xfId="31645" xr:uid="{29BDA8A1-050D-4BE6-989D-F3B701F2807A}"/>
    <cellStyle name="40% - Énfasis2 2 2 4 4" xfId="1243" xr:uid="{3F991636-7034-4EFD-AC98-B9C49AE93A2B}"/>
    <cellStyle name="40% - Énfasis2 2 2 4 4 2" xfId="3173" xr:uid="{EDA9DC6F-2955-4961-8356-A7ADD4ABC491}"/>
    <cellStyle name="40% - Énfasis2 2 2 4 4 2 2" xfId="7033" xr:uid="{A3AA5C4A-E497-4ABE-86CF-B36C91BBBA1E}"/>
    <cellStyle name="40% - Énfasis2 2 2 4 4 2 2 2" xfId="14754" xr:uid="{EF88DAFE-16BE-477C-AA7A-D06217D13898}"/>
    <cellStyle name="40% - Énfasis2 2 2 4 4 2 2 2 2" xfId="30196" xr:uid="{4091304A-822E-4D84-BAED-740BD0542D27}"/>
    <cellStyle name="40% - Énfasis2 2 2 4 4 2 2 2 2 2" xfId="61080" xr:uid="{8E44DAAE-0555-492D-9949-4C77A8D52521}"/>
    <cellStyle name="40% - Énfasis2 2 2 4 4 2 2 2 3" xfId="45638" xr:uid="{184E988F-E55B-4BB7-A3C0-DDEE3C184FF7}"/>
    <cellStyle name="40% - Énfasis2 2 2 4 4 2 2 3" xfId="22475" xr:uid="{860E278F-0E23-4CE5-820A-D2433D73D4EA}"/>
    <cellStyle name="40% - Énfasis2 2 2 4 4 2 2 3 2" xfId="53359" xr:uid="{7475946C-C244-40BD-913C-292B5902FFD6}"/>
    <cellStyle name="40% - Énfasis2 2 2 4 4 2 2 4" xfId="37917" xr:uid="{95539A03-E981-4844-953D-A189A1842A77}"/>
    <cellStyle name="40% - Énfasis2 2 2 4 4 2 3" xfId="10894" xr:uid="{B9B5683B-06F6-4191-A64A-DAFFC76037F5}"/>
    <cellStyle name="40% - Énfasis2 2 2 4 4 2 3 2" xfId="26336" xr:uid="{0D16D98B-4FED-4A7B-A692-4CEDD82D508F}"/>
    <cellStyle name="40% - Énfasis2 2 2 4 4 2 3 2 2" xfId="57220" xr:uid="{A7E10BA0-B20F-4E1A-8106-8600542F7130}"/>
    <cellStyle name="40% - Énfasis2 2 2 4 4 2 3 3" xfId="41778" xr:uid="{E93DAEF6-6F85-4035-A9F7-AE69F8B94E28}"/>
    <cellStyle name="40% - Énfasis2 2 2 4 4 2 4" xfId="18615" xr:uid="{0F29E74F-BFA7-4104-9C15-59D454F383FC}"/>
    <cellStyle name="40% - Énfasis2 2 2 4 4 2 4 2" xfId="49499" xr:uid="{60190F15-DBEC-4E46-A976-0FB9EB32D6A0}"/>
    <cellStyle name="40% - Énfasis2 2 2 4 4 2 5" xfId="34057" xr:uid="{9F37FE67-53EB-4876-BD24-3C67E1C198DA}"/>
    <cellStyle name="40% - Énfasis2 2 2 4 4 3" xfId="5103" xr:uid="{999BAF4B-35A7-4809-B4B0-B5D79FEDAB39}"/>
    <cellStyle name="40% - Énfasis2 2 2 4 4 3 2" xfId="12824" xr:uid="{7232635C-B227-496D-822A-CF4043AC066C}"/>
    <cellStyle name="40% - Énfasis2 2 2 4 4 3 2 2" xfId="28266" xr:uid="{98D9E05C-BB8E-4012-986B-BA710AE7CC4D}"/>
    <cellStyle name="40% - Énfasis2 2 2 4 4 3 2 2 2" xfId="59150" xr:uid="{5393D2A7-E441-48A6-AEC3-A138DB8F839A}"/>
    <cellStyle name="40% - Énfasis2 2 2 4 4 3 2 3" xfId="43708" xr:uid="{7C2480FB-502F-494D-B0D7-4E95BBEF5B11}"/>
    <cellStyle name="40% - Énfasis2 2 2 4 4 3 3" xfId="20545" xr:uid="{AB084876-CED2-4DE2-B282-67FFBFA26D11}"/>
    <cellStyle name="40% - Énfasis2 2 2 4 4 3 3 2" xfId="51429" xr:uid="{D48C1A93-561F-4F7C-A18B-E2B60C8A90D4}"/>
    <cellStyle name="40% - Énfasis2 2 2 4 4 3 4" xfId="35987" xr:uid="{E70E20F4-C550-459E-85E5-F9B70F29DEE1}"/>
    <cellStyle name="40% - Énfasis2 2 2 4 4 4" xfId="8964" xr:uid="{C15EC9C7-99A4-4BEA-B1A3-358B5A80C062}"/>
    <cellStyle name="40% - Énfasis2 2 2 4 4 4 2" xfId="24406" xr:uid="{E618EEA9-C398-4517-B305-5A58D7F8960A}"/>
    <cellStyle name="40% - Énfasis2 2 2 4 4 4 2 2" xfId="55290" xr:uid="{AC18ABC4-9CE8-46C9-B47B-5709A458A654}"/>
    <cellStyle name="40% - Énfasis2 2 2 4 4 4 3" xfId="39848" xr:uid="{1B1298C5-4CE6-4204-B576-0D62477BE7F7}"/>
    <cellStyle name="40% - Énfasis2 2 2 4 4 5" xfId="16685" xr:uid="{C22EA181-BDC8-4140-AA16-C8B767F16229}"/>
    <cellStyle name="40% - Énfasis2 2 2 4 4 5 2" xfId="47569" xr:uid="{9B5A35A4-AB24-4749-A2ED-1B09E9ABFF2A}"/>
    <cellStyle name="40% - Énfasis2 2 2 4 4 6" xfId="32127" xr:uid="{A94F76DC-8806-44F4-B252-C0C083293275}"/>
    <cellStyle name="40% - Énfasis2 2 2 4 5" xfId="2208" xr:uid="{59876D22-5A95-4D35-9FF7-5301FBC85BD3}"/>
    <cellStyle name="40% - Énfasis2 2 2 4 5 2" xfId="6068" xr:uid="{7FFE5F0B-9795-4FDD-A190-DCEABEB49571}"/>
    <cellStyle name="40% - Énfasis2 2 2 4 5 2 2" xfId="13789" xr:uid="{2540F094-75A0-43A3-8553-9F3D7CA8F405}"/>
    <cellStyle name="40% - Énfasis2 2 2 4 5 2 2 2" xfId="29231" xr:uid="{E2011BEA-979E-4B25-8565-0E86F60B0D2B}"/>
    <cellStyle name="40% - Énfasis2 2 2 4 5 2 2 2 2" xfId="60115" xr:uid="{7D72ABE4-B78E-431E-8BC8-C598E52D1AD9}"/>
    <cellStyle name="40% - Énfasis2 2 2 4 5 2 2 3" xfId="44673" xr:uid="{11ED52EE-13F7-42BC-94B6-ABF74CEE2390}"/>
    <cellStyle name="40% - Énfasis2 2 2 4 5 2 3" xfId="21510" xr:uid="{5A031068-8D3C-4AD7-B696-94E83BB62DB0}"/>
    <cellStyle name="40% - Énfasis2 2 2 4 5 2 3 2" xfId="52394" xr:uid="{AD4C7B89-2DB5-452E-9E0E-E15BBA3734B2}"/>
    <cellStyle name="40% - Énfasis2 2 2 4 5 2 4" xfId="36952" xr:uid="{5B1E9E8C-167E-4D3E-8351-434D0BEE66AE}"/>
    <cellStyle name="40% - Énfasis2 2 2 4 5 3" xfId="9929" xr:uid="{6D619500-3790-4C7C-8523-7CE09385A40B}"/>
    <cellStyle name="40% - Énfasis2 2 2 4 5 3 2" xfId="25371" xr:uid="{33C5B4B8-1F30-4CBC-AE32-8835E07DA023}"/>
    <cellStyle name="40% - Énfasis2 2 2 4 5 3 2 2" xfId="56255" xr:uid="{4C171E23-73E1-414E-946B-97CAAD8D10DF}"/>
    <cellStyle name="40% - Énfasis2 2 2 4 5 3 3" xfId="40813" xr:uid="{85C2B42C-F7E2-489C-9BB2-2B182E68FA9F}"/>
    <cellStyle name="40% - Énfasis2 2 2 4 5 4" xfId="17650" xr:uid="{9E698B23-8667-475F-8F3E-2D1EB8DFA7F9}"/>
    <cellStyle name="40% - Énfasis2 2 2 4 5 4 2" xfId="48534" xr:uid="{5E3FF845-ABB8-4EB1-B622-9ECACEE3DA05}"/>
    <cellStyle name="40% - Énfasis2 2 2 4 5 5" xfId="33092" xr:uid="{52C30FBC-3DEC-47E6-8C8B-7F3B830391F2}"/>
    <cellStyle name="40% - Énfasis2 2 2 4 6" xfId="4138" xr:uid="{C4B75B35-5231-4E69-BFDE-4D1D05CD16C1}"/>
    <cellStyle name="40% - Énfasis2 2 2 4 6 2" xfId="11859" xr:uid="{12F79F73-CF1D-4D72-A5A7-2D8D676CD244}"/>
    <cellStyle name="40% - Énfasis2 2 2 4 6 2 2" xfId="27301" xr:uid="{065B3A11-15C9-46CE-B9CE-D1F90670AB53}"/>
    <cellStyle name="40% - Énfasis2 2 2 4 6 2 2 2" xfId="58185" xr:uid="{C347385B-BD13-438C-B240-372EEF410482}"/>
    <cellStyle name="40% - Énfasis2 2 2 4 6 2 3" xfId="42743" xr:uid="{3776EECF-E3DE-4F58-A53E-D2A5A86A86CA}"/>
    <cellStyle name="40% - Énfasis2 2 2 4 6 3" xfId="19580" xr:uid="{F181D14C-FD57-4C6A-A273-0C0FB35B5B35}"/>
    <cellStyle name="40% - Énfasis2 2 2 4 6 3 2" xfId="50464" xr:uid="{7D307131-C5B4-408B-A633-36F42F37325E}"/>
    <cellStyle name="40% - Énfasis2 2 2 4 6 4" xfId="35022" xr:uid="{FA9EB1C4-9E07-4E63-B40B-D96E4A6081CD}"/>
    <cellStyle name="40% - Énfasis2 2 2 4 7" xfId="7999" xr:uid="{70ABF0D7-E160-4268-A93F-91E4176E490C}"/>
    <cellStyle name="40% - Énfasis2 2 2 4 7 2" xfId="23441" xr:uid="{AA7A4552-8E85-4E5F-AA79-2FD91527F36A}"/>
    <cellStyle name="40% - Énfasis2 2 2 4 7 2 2" xfId="54325" xr:uid="{DF15B618-888C-44E9-A7D4-6B1DAC5963CE}"/>
    <cellStyle name="40% - Énfasis2 2 2 4 7 3" xfId="38883" xr:uid="{2C001F56-5FA6-4348-8F18-E244318FBFA7}"/>
    <cellStyle name="40% - Énfasis2 2 2 4 8" xfId="15720" xr:uid="{43661271-3E3F-4D3E-83D6-170067DB23BC}"/>
    <cellStyle name="40% - Énfasis2 2 2 4 8 2" xfId="46604" xr:uid="{AEAF9067-2AA8-42AD-A054-54E8FDB9C33B}"/>
    <cellStyle name="40% - Énfasis2 2 2 4 9" xfId="31162" xr:uid="{3A9D6597-3C9E-44C1-9C76-F1EAF3E50199}"/>
    <cellStyle name="40% - Énfasis2 2 2 5" xfId="414" xr:uid="{82D6A905-6FD2-4320-B79E-AE6AF4DF70FD}"/>
    <cellStyle name="40% - Énfasis2 2 2 5 2" xfId="898" xr:uid="{025868F4-1E4E-4582-99D6-52E7C8118ABB}"/>
    <cellStyle name="40% - Énfasis2 2 2 5 2 2" xfId="1863" xr:uid="{A14E5900-D516-474F-8AC0-3345AF20DB54}"/>
    <cellStyle name="40% - Énfasis2 2 2 5 2 2 2" xfId="3793" xr:uid="{8C0BC591-D456-4A90-A0C7-62D7456C5E9B}"/>
    <cellStyle name="40% - Énfasis2 2 2 5 2 2 2 2" xfId="7653" xr:uid="{463A2C23-D901-46E0-9183-E373E437AF53}"/>
    <cellStyle name="40% - Énfasis2 2 2 5 2 2 2 2 2" xfId="15374" xr:uid="{545E3DE6-A8D1-49D5-B044-6BC9BE1A6832}"/>
    <cellStyle name="40% - Énfasis2 2 2 5 2 2 2 2 2 2" xfId="30816" xr:uid="{5DFDB6E1-B884-4A8D-A058-CD81E4B5A781}"/>
    <cellStyle name="40% - Énfasis2 2 2 5 2 2 2 2 2 2 2" xfId="61700" xr:uid="{26F3377B-E71C-4896-971D-6B6E1A047DBE}"/>
    <cellStyle name="40% - Énfasis2 2 2 5 2 2 2 2 2 3" xfId="46258" xr:uid="{72AFCAAA-D82F-48BD-96CC-E08F82BAB5C6}"/>
    <cellStyle name="40% - Énfasis2 2 2 5 2 2 2 2 3" xfId="23095" xr:uid="{75500CAE-A0F5-41F2-A6DE-A14E19688798}"/>
    <cellStyle name="40% - Énfasis2 2 2 5 2 2 2 2 3 2" xfId="53979" xr:uid="{3089F7E8-B552-42F3-A475-C24AA15366AB}"/>
    <cellStyle name="40% - Énfasis2 2 2 5 2 2 2 2 4" xfId="38537" xr:uid="{358241DF-6964-4669-8B43-902C4006693B}"/>
    <cellStyle name="40% - Énfasis2 2 2 5 2 2 2 3" xfId="11514" xr:uid="{BFECA0D8-B2D7-4D13-94F6-DF4AF5BA12BF}"/>
    <cellStyle name="40% - Énfasis2 2 2 5 2 2 2 3 2" xfId="26956" xr:uid="{CDF9FC4F-7D0D-4888-B97C-71EE76F274C8}"/>
    <cellStyle name="40% - Énfasis2 2 2 5 2 2 2 3 2 2" xfId="57840" xr:uid="{E881AE7B-67E5-4799-8D9D-061997D7D614}"/>
    <cellStyle name="40% - Énfasis2 2 2 5 2 2 2 3 3" xfId="42398" xr:uid="{E2EDA9DF-A723-4C26-BEAB-C774121E01B7}"/>
    <cellStyle name="40% - Énfasis2 2 2 5 2 2 2 4" xfId="19235" xr:uid="{98F8DE19-0EF0-401E-8975-44B3DA138CCE}"/>
    <cellStyle name="40% - Énfasis2 2 2 5 2 2 2 4 2" xfId="50119" xr:uid="{AD9627EB-FA1A-4842-B900-1599FDF93F86}"/>
    <cellStyle name="40% - Énfasis2 2 2 5 2 2 2 5" xfId="34677" xr:uid="{98096482-6A72-49A3-8F21-F478F2262897}"/>
    <cellStyle name="40% - Énfasis2 2 2 5 2 2 3" xfId="5723" xr:uid="{1435E758-7145-42E0-BB18-84BC39912753}"/>
    <cellStyle name="40% - Énfasis2 2 2 5 2 2 3 2" xfId="13444" xr:uid="{84464CFC-D3D0-474A-82F4-6E21436E121D}"/>
    <cellStyle name="40% - Énfasis2 2 2 5 2 2 3 2 2" xfId="28886" xr:uid="{D7F70002-F2C4-4041-AB85-8AD38BA4647D}"/>
    <cellStyle name="40% - Énfasis2 2 2 5 2 2 3 2 2 2" xfId="59770" xr:uid="{4A2F6824-C88C-4CB3-81A6-5F88E13F1871}"/>
    <cellStyle name="40% - Énfasis2 2 2 5 2 2 3 2 3" xfId="44328" xr:uid="{07A9367F-4CDA-4752-8CDF-A85FF0469085}"/>
    <cellStyle name="40% - Énfasis2 2 2 5 2 2 3 3" xfId="21165" xr:uid="{82572949-5299-4C23-B835-24C8B51CE031}"/>
    <cellStyle name="40% - Énfasis2 2 2 5 2 2 3 3 2" xfId="52049" xr:uid="{E5CCDA47-6EEB-48A3-A1BB-66B314391C0C}"/>
    <cellStyle name="40% - Énfasis2 2 2 5 2 2 3 4" xfId="36607" xr:uid="{7AF88A0E-45B5-4336-8973-BD405F36DBAC}"/>
    <cellStyle name="40% - Énfasis2 2 2 5 2 2 4" xfId="9584" xr:uid="{FE76397C-D9B7-4C6F-B9B9-4C4D998C28F3}"/>
    <cellStyle name="40% - Énfasis2 2 2 5 2 2 4 2" xfId="25026" xr:uid="{FEE94F83-42E8-46A5-8032-A1AF67F71110}"/>
    <cellStyle name="40% - Énfasis2 2 2 5 2 2 4 2 2" xfId="55910" xr:uid="{4EFDF521-3F56-4C21-BB8B-6D7D710EC8DE}"/>
    <cellStyle name="40% - Énfasis2 2 2 5 2 2 4 3" xfId="40468" xr:uid="{12041191-CF7B-4FC1-8AE4-BBFB318AB20B}"/>
    <cellStyle name="40% - Énfasis2 2 2 5 2 2 5" xfId="17305" xr:uid="{61CC78FF-7416-4F9E-927A-E55F13320E19}"/>
    <cellStyle name="40% - Énfasis2 2 2 5 2 2 5 2" xfId="48189" xr:uid="{B5F85010-EE63-4551-AE6C-38CBE1465744}"/>
    <cellStyle name="40% - Énfasis2 2 2 5 2 2 6" xfId="32747" xr:uid="{9B28D591-846C-41AD-8D5E-EC0E647D2307}"/>
    <cellStyle name="40% - Énfasis2 2 2 5 2 3" xfId="2828" xr:uid="{253D3320-1604-413C-A613-5EA8B2224CB3}"/>
    <cellStyle name="40% - Énfasis2 2 2 5 2 3 2" xfId="6688" xr:uid="{C8F7E2AE-A796-4434-AB57-69AD77399AF6}"/>
    <cellStyle name="40% - Énfasis2 2 2 5 2 3 2 2" xfId="14409" xr:uid="{A55E2020-FD12-4F5B-82E7-5CCFB5211197}"/>
    <cellStyle name="40% - Énfasis2 2 2 5 2 3 2 2 2" xfId="29851" xr:uid="{B9A4E0A6-6D95-4787-8BD3-8C530B9DF527}"/>
    <cellStyle name="40% - Énfasis2 2 2 5 2 3 2 2 2 2" xfId="60735" xr:uid="{9FFEFB93-CFF1-4D8C-B05F-B71320576BEC}"/>
    <cellStyle name="40% - Énfasis2 2 2 5 2 3 2 2 3" xfId="45293" xr:uid="{E2256D3A-7DE2-434A-A5DA-ED2587288397}"/>
    <cellStyle name="40% - Énfasis2 2 2 5 2 3 2 3" xfId="22130" xr:uid="{C60A3490-AE21-4AA1-822B-769FC1ABD627}"/>
    <cellStyle name="40% - Énfasis2 2 2 5 2 3 2 3 2" xfId="53014" xr:uid="{451DDD35-5ED2-40D9-9FE6-71BBCE343957}"/>
    <cellStyle name="40% - Énfasis2 2 2 5 2 3 2 4" xfId="37572" xr:uid="{1BDFCA4E-09A3-4FED-AEC3-4AC6166AAFAD}"/>
    <cellStyle name="40% - Énfasis2 2 2 5 2 3 3" xfId="10549" xr:uid="{1B5EBC77-5A25-4A58-989D-0DC039FBDF8D}"/>
    <cellStyle name="40% - Énfasis2 2 2 5 2 3 3 2" xfId="25991" xr:uid="{E195191C-3C8F-485C-BEF7-958C678D01DB}"/>
    <cellStyle name="40% - Énfasis2 2 2 5 2 3 3 2 2" xfId="56875" xr:uid="{CEECCCD5-958E-482F-AB19-130E43E7078D}"/>
    <cellStyle name="40% - Énfasis2 2 2 5 2 3 3 3" xfId="41433" xr:uid="{06E244CD-972B-4791-9589-986D1069BB6F}"/>
    <cellStyle name="40% - Énfasis2 2 2 5 2 3 4" xfId="18270" xr:uid="{0098CDDA-A21C-4E52-BD0E-0F5C7F574990}"/>
    <cellStyle name="40% - Énfasis2 2 2 5 2 3 4 2" xfId="49154" xr:uid="{051EA2D5-CDD4-446F-8067-53BE95B3BC7E}"/>
    <cellStyle name="40% - Énfasis2 2 2 5 2 3 5" xfId="33712" xr:uid="{5AE831E2-52F8-440C-B9DF-1EC155BF2DB8}"/>
    <cellStyle name="40% - Énfasis2 2 2 5 2 4" xfId="4758" xr:uid="{0D75B54B-2451-481B-9093-C9BCC5DE3EB8}"/>
    <cellStyle name="40% - Énfasis2 2 2 5 2 4 2" xfId="12479" xr:uid="{0C85E29D-B08A-4A05-B42C-5F795F414CFF}"/>
    <cellStyle name="40% - Énfasis2 2 2 5 2 4 2 2" xfId="27921" xr:uid="{1F3F5F47-36C2-4633-8CD1-A9F27DC99EED}"/>
    <cellStyle name="40% - Énfasis2 2 2 5 2 4 2 2 2" xfId="58805" xr:uid="{ACF5C8C5-9C81-43D2-9780-8495A686D669}"/>
    <cellStyle name="40% - Énfasis2 2 2 5 2 4 2 3" xfId="43363" xr:uid="{355C019D-53F0-447A-A885-07F13CBC5655}"/>
    <cellStyle name="40% - Énfasis2 2 2 5 2 4 3" xfId="20200" xr:uid="{E281D566-DA08-41E1-B9D6-BF8EA8D45EF3}"/>
    <cellStyle name="40% - Énfasis2 2 2 5 2 4 3 2" xfId="51084" xr:uid="{E75A9693-E7F7-4425-AAA9-05C85BB9E801}"/>
    <cellStyle name="40% - Énfasis2 2 2 5 2 4 4" xfId="35642" xr:uid="{A55240D4-C98F-4842-BB9A-D4B3610651CD}"/>
    <cellStyle name="40% - Énfasis2 2 2 5 2 5" xfId="8619" xr:uid="{D5338E25-FEE8-4F96-BF14-AF92C1A2721E}"/>
    <cellStyle name="40% - Énfasis2 2 2 5 2 5 2" xfId="24061" xr:uid="{F6B509E2-F800-4B09-9323-D436237C1CBD}"/>
    <cellStyle name="40% - Énfasis2 2 2 5 2 5 2 2" xfId="54945" xr:uid="{273FFC3E-75FC-4B51-AAFC-1403DFFCE4E5}"/>
    <cellStyle name="40% - Énfasis2 2 2 5 2 5 3" xfId="39503" xr:uid="{0CA74879-D61D-4642-9DF9-F36EC7A71F93}"/>
    <cellStyle name="40% - Énfasis2 2 2 5 2 6" xfId="16340" xr:uid="{D9C37418-5D28-4406-A05C-5229B3D88558}"/>
    <cellStyle name="40% - Énfasis2 2 2 5 2 6 2" xfId="47224" xr:uid="{CA91DF4C-D153-490F-8BFA-0CD2A05627CC}"/>
    <cellStyle name="40% - Énfasis2 2 2 5 2 7" xfId="31782" xr:uid="{3D93723C-0D28-4CFB-B7EF-57DBD78AC918}"/>
    <cellStyle name="40% - Énfasis2 2 2 5 3" xfId="1380" xr:uid="{9734995A-E8E6-4BBA-A58C-396A83AD0BA8}"/>
    <cellStyle name="40% - Énfasis2 2 2 5 3 2" xfId="3310" xr:uid="{ABD5F558-B2F9-4012-A87F-F12FEAABC2D0}"/>
    <cellStyle name="40% - Énfasis2 2 2 5 3 2 2" xfId="7170" xr:uid="{2AFFF4F2-EF75-4221-8700-D48F5DF52F53}"/>
    <cellStyle name="40% - Énfasis2 2 2 5 3 2 2 2" xfId="14891" xr:uid="{0284E0A8-F381-44DE-9FF8-5715FAB83C06}"/>
    <cellStyle name="40% - Énfasis2 2 2 5 3 2 2 2 2" xfId="30333" xr:uid="{780804E9-2709-4E58-A2A8-12BDD89E1510}"/>
    <cellStyle name="40% - Énfasis2 2 2 5 3 2 2 2 2 2" xfId="61217" xr:uid="{E00A3892-3FC3-4A2C-98D7-D77CAD605EE5}"/>
    <cellStyle name="40% - Énfasis2 2 2 5 3 2 2 2 3" xfId="45775" xr:uid="{3559401E-D0B6-4BA8-8FBF-A3D15A099716}"/>
    <cellStyle name="40% - Énfasis2 2 2 5 3 2 2 3" xfId="22612" xr:uid="{76F7A727-CF1F-4EEA-BB5F-AEEEE9CEA365}"/>
    <cellStyle name="40% - Énfasis2 2 2 5 3 2 2 3 2" xfId="53496" xr:uid="{97069800-CBDE-4E4F-B17E-F998E7A35610}"/>
    <cellStyle name="40% - Énfasis2 2 2 5 3 2 2 4" xfId="38054" xr:uid="{A57AA4FC-D44D-4C97-B205-092BAF160FAA}"/>
    <cellStyle name="40% - Énfasis2 2 2 5 3 2 3" xfId="11031" xr:uid="{237E3DFB-3572-4938-844E-DCCB20235038}"/>
    <cellStyle name="40% - Énfasis2 2 2 5 3 2 3 2" xfId="26473" xr:uid="{63966015-850D-4567-A551-0E591208730E}"/>
    <cellStyle name="40% - Énfasis2 2 2 5 3 2 3 2 2" xfId="57357" xr:uid="{8EF89B10-896C-4ED1-9A49-E2FDAB2FBF77}"/>
    <cellStyle name="40% - Énfasis2 2 2 5 3 2 3 3" xfId="41915" xr:uid="{B16C084C-92B9-4DFC-939F-F6189102FF09}"/>
    <cellStyle name="40% - Énfasis2 2 2 5 3 2 4" xfId="18752" xr:uid="{D5D5F729-CDA6-454B-B652-C876DCCF8535}"/>
    <cellStyle name="40% - Énfasis2 2 2 5 3 2 4 2" xfId="49636" xr:uid="{E865F799-D721-4FF2-9E4C-D1E418F2FF2E}"/>
    <cellStyle name="40% - Énfasis2 2 2 5 3 2 5" xfId="34194" xr:uid="{41751710-A618-4C4F-9FBA-2CEA67B85895}"/>
    <cellStyle name="40% - Énfasis2 2 2 5 3 3" xfId="5240" xr:uid="{DA537369-20CF-4B92-B8A5-7599960F0A13}"/>
    <cellStyle name="40% - Énfasis2 2 2 5 3 3 2" xfId="12961" xr:uid="{C07A0E44-0B14-4915-AC19-22D94F213973}"/>
    <cellStyle name="40% - Énfasis2 2 2 5 3 3 2 2" xfId="28403" xr:uid="{9669CF5F-9792-455C-9C3F-880A8EB37482}"/>
    <cellStyle name="40% - Énfasis2 2 2 5 3 3 2 2 2" xfId="59287" xr:uid="{5C0B2FCE-1D5F-405D-8D08-75D0454CC7F5}"/>
    <cellStyle name="40% - Énfasis2 2 2 5 3 3 2 3" xfId="43845" xr:uid="{12C4AAA4-0C56-4102-BCE5-9223D3686405}"/>
    <cellStyle name="40% - Énfasis2 2 2 5 3 3 3" xfId="20682" xr:uid="{EAE54A6C-8BEE-42C1-ADD8-76C8019A9301}"/>
    <cellStyle name="40% - Énfasis2 2 2 5 3 3 3 2" xfId="51566" xr:uid="{278C2C64-989F-45C1-BC68-03ACE01730AE}"/>
    <cellStyle name="40% - Énfasis2 2 2 5 3 3 4" xfId="36124" xr:uid="{F53F1639-AE51-4339-9FC8-58A78AB65D85}"/>
    <cellStyle name="40% - Énfasis2 2 2 5 3 4" xfId="9101" xr:uid="{543A8B08-6917-49E2-8643-9B4E53E3BD8A}"/>
    <cellStyle name="40% - Énfasis2 2 2 5 3 4 2" xfId="24543" xr:uid="{E0A9D1F8-E8E7-48EB-87DD-EBFBB1135459}"/>
    <cellStyle name="40% - Énfasis2 2 2 5 3 4 2 2" xfId="55427" xr:uid="{B6AA1C7D-0472-4942-980C-8A64171D63B0}"/>
    <cellStyle name="40% - Énfasis2 2 2 5 3 4 3" xfId="39985" xr:uid="{BF186F8E-CC1D-4915-9F3E-7A33D93DE2A5}"/>
    <cellStyle name="40% - Énfasis2 2 2 5 3 5" xfId="16822" xr:uid="{D6CE3452-D948-47F6-B545-755406578BE7}"/>
    <cellStyle name="40% - Énfasis2 2 2 5 3 5 2" xfId="47706" xr:uid="{1F2C1085-067E-4716-9E86-B442D0ED6758}"/>
    <cellStyle name="40% - Énfasis2 2 2 5 3 6" xfId="32264" xr:uid="{2F628C2D-C84B-4C2C-B8E2-682B24319033}"/>
    <cellStyle name="40% - Énfasis2 2 2 5 4" xfId="2345" xr:uid="{DA05AFDC-C989-4ECF-8415-9DEA636451A5}"/>
    <cellStyle name="40% - Énfasis2 2 2 5 4 2" xfId="6205" xr:uid="{13BA575B-4DAB-4EC6-A1D2-20579E096E01}"/>
    <cellStyle name="40% - Énfasis2 2 2 5 4 2 2" xfId="13926" xr:uid="{B1057F82-5BB5-4130-B4EE-C018DFCAA57F}"/>
    <cellStyle name="40% - Énfasis2 2 2 5 4 2 2 2" xfId="29368" xr:uid="{33884E5B-0471-457F-A55E-B710EF31A1B0}"/>
    <cellStyle name="40% - Énfasis2 2 2 5 4 2 2 2 2" xfId="60252" xr:uid="{43A4D19B-39EB-4B92-9DDB-8CA2E0643D58}"/>
    <cellStyle name="40% - Énfasis2 2 2 5 4 2 2 3" xfId="44810" xr:uid="{263C1186-EBCB-41F4-BEE9-7BBBA355C37E}"/>
    <cellStyle name="40% - Énfasis2 2 2 5 4 2 3" xfId="21647" xr:uid="{D3EEBD1E-2A7C-42C9-BA20-3154761CB242}"/>
    <cellStyle name="40% - Énfasis2 2 2 5 4 2 3 2" xfId="52531" xr:uid="{FB64CEBF-B2EE-4D22-B735-EF22D038FE03}"/>
    <cellStyle name="40% - Énfasis2 2 2 5 4 2 4" xfId="37089" xr:uid="{B0589BB5-6ECF-4F4E-B77D-9F008FAD85B8}"/>
    <cellStyle name="40% - Énfasis2 2 2 5 4 3" xfId="10066" xr:uid="{E3C0B170-59C6-4C77-A443-109143C8AA62}"/>
    <cellStyle name="40% - Énfasis2 2 2 5 4 3 2" xfId="25508" xr:uid="{C5414BCD-C5EC-4658-83DC-FBB03F72D31E}"/>
    <cellStyle name="40% - Énfasis2 2 2 5 4 3 2 2" xfId="56392" xr:uid="{F2C85CB3-CB96-487F-A0F3-198E51043578}"/>
    <cellStyle name="40% - Énfasis2 2 2 5 4 3 3" xfId="40950" xr:uid="{C96D2EA1-EF5A-44B6-8A08-1772A4A8F492}"/>
    <cellStyle name="40% - Énfasis2 2 2 5 4 4" xfId="17787" xr:uid="{78EC8939-9684-4338-B972-C035BA6426F8}"/>
    <cellStyle name="40% - Énfasis2 2 2 5 4 4 2" xfId="48671" xr:uid="{7E50D264-75E9-43D5-80F1-F0F327F63A91}"/>
    <cellStyle name="40% - Énfasis2 2 2 5 4 5" xfId="33229" xr:uid="{74131B7C-78B8-4DB2-8F08-E9CC0FCF351C}"/>
    <cellStyle name="40% - Énfasis2 2 2 5 5" xfId="4275" xr:uid="{A0143A67-5E2D-48D1-BC32-7F8666BF5C98}"/>
    <cellStyle name="40% - Énfasis2 2 2 5 5 2" xfId="11996" xr:uid="{0D14459B-F212-4BC0-B247-EBAAA50F6197}"/>
    <cellStyle name="40% - Énfasis2 2 2 5 5 2 2" xfId="27438" xr:uid="{19172AEF-EAA0-447B-A493-AABFD4E60339}"/>
    <cellStyle name="40% - Énfasis2 2 2 5 5 2 2 2" xfId="58322" xr:uid="{8E1F8F48-7611-4B1F-A996-3E499AA5C781}"/>
    <cellStyle name="40% - Énfasis2 2 2 5 5 2 3" xfId="42880" xr:uid="{C25B3636-ECEC-4D76-A316-5CC7FC83C7EF}"/>
    <cellStyle name="40% - Énfasis2 2 2 5 5 3" xfId="19717" xr:uid="{AE842628-25AC-46F4-8F71-1F457C4E9DF3}"/>
    <cellStyle name="40% - Énfasis2 2 2 5 5 3 2" xfId="50601" xr:uid="{423621C4-8445-44B6-AE14-35BDDA0B81F6}"/>
    <cellStyle name="40% - Énfasis2 2 2 5 5 4" xfId="35159" xr:uid="{D711D98C-8EA3-406C-AAF6-E38D635A1F93}"/>
    <cellStyle name="40% - Énfasis2 2 2 5 6" xfId="8136" xr:uid="{A66CFAE7-DBCF-42BC-87BD-A171C5B8386A}"/>
    <cellStyle name="40% - Énfasis2 2 2 5 6 2" xfId="23578" xr:uid="{42D93E9C-BE2A-4A81-BB69-CDB05BA6041E}"/>
    <cellStyle name="40% - Énfasis2 2 2 5 6 2 2" xfId="54462" xr:uid="{1F5C21EA-30F6-43D8-BE58-A89E9744A952}"/>
    <cellStyle name="40% - Énfasis2 2 2 5 6 3" xfId="39020" xr:uid="{DED2EB32-934C-4079-BED0-B93B28546DE7}"/>
    <cellStyle name="40% - Énfasis2 2 2 5 7" xfId="15857" xr:uid="{1F050661-9FC0-4B03-8A76-FA45F43E92E0}"/>
    <cellStyle name="40% - Énfasis2 2 2 5 7 2" xfId="46741" xr:uid="{B02D878B-F67A-498B-8416-2BA4C8A3E24F}"/>
    <cellStyle name="40% - Énfasis2 2 2 5 8" xfId="31299" xr:uid="{41A11505-F725-4276-8031-4D2040929D38}"/>
    <cellStyle name="40% - Énfasis2 2 2 6" xfId="657" xr:uid="{1585E26C-562E-475A-9042-36505EB3473B}"/>
    <cellStyle name="40% - Énfasis2 2 2 6 2" xfId="1622" xr:uid="{C61A7531-A03C-4493-AD64-C1BE6161700F}"/>
    <cellStyle name="40% - Énfasis2 2 2 6 2 2" xfId="3552" xr:uid="{0B446261-28BB-44D0-BD18-47690449A119}"/>
    <cellStyle name="40% - Énfasis2 2 2 6 2 2 2" xfId="7412" xr:uid="{F47CA1A0-D93E-4E67-BBCE-6C3A85D6E1C1}"/>
    <cellStyle name="40% - Énfasis2 2 2 6 2 2 2 2" xfId="15133" xr:uid="{7BC96294-2D74-4816-A249-D0B494AB5AA3}"/>
    <cellStyle name="40% - Énfasis2 2 2 6 2 2 2 2 2" xfId="30575" xr:uid="{D5B56E26-0084-43A2-9BC6-3FAFC0421FDD}"/>
    <cellStyle name="40% - Énfasis2 2 2 6 2 2 2 2 2 2" xfId="61459" xr:uid="{74A14F1D-5790-4B48-9B1C-9837DBB85482}"/>
    <cellStyle name="40% - Énfasis2 2 2 6 2 2 2 2 3" xfId="46017" xr:uid="{9F3116D2-771D-4B84-8E8B-68F137E1D072}"/>
    <cellStyle name="40% - Énfasis2 2 2 6 2 2 2 3" xfId="22854" xr:uid="{016EBCCB-E96F-48CD-9122-D0D36BDD79F4}"/>
    <cellStyle name="40% - Énfasis2 2 2 6 2 2 2 3 2" xfId="53738" xr:uid="{D273C925-0DDE-4580-BB8D-3E45D071993F}"/>
    <cellStyle name="40% - Énfasis2 2 2 6 2 2 2 4" xfId="38296" xr:uid="{21DD4602-6D94-483D-87B8-B64EDD19F21D}"/>
    <cellStyle name="40% - Énfasis2 2 2 6 2 2 3" xfId="11273" xr:uid="{6AFF4D9D-AF16-4AA1-8848-37518A38B663}"/>
    <cellStyle name="40% - Énfasis2 2 2 6 2 2 3 2" xfId="26715" xr:uid="{678F8FFC-EF6F-44AA-9752-CE43FBC9064F}"/>
    <cellStyle name="40% - Énfasis2 2 2 6 2 2 3 2 2" xfId="57599" xr:uid="{382BFEA5-FFB5-4760-8432-9CC87EB87A6E}"/>
    <cellStyle name="40% - Énfasis2 2 2 6 2 2 3 3" xfId="42157" xr:uid="{7D822C0B-1A31-4C9E-9B31-34B75250CFAA}"/>
    <cellStyle name="40% - Énfasis2 2 2 6 2 2 4" xfId="18994" xr:uid="{BF761F15-1698-4C2D-8521-6D335DD68487}"/>
    <cellStyle name="40% - Énfasis2 2 2 6 2 2 4 2" xfId="49878" xr:uid="{9CC6AA9F-3522-496F-97C8-99920B458A49}"/>
    <cellStyle name="40% - Énfasis2 2 2 6 2 2 5" xfId="34436" xr:uid="{982D2DD4-1E42-45D9-A9B1-D8EE3721C854}"/>
    <cellStyle name="40% - Énfasis2 2 2 6 2 3" xfId="5482" xr:uid="{100BBFA2-2ECF-4238-9A84-3855207BA170}"/>
    <cellStyle name="40% - Énfasis2 2 2 6 2 3 2" xfId="13203" xr:uid="{43F65B07-28EA-462F-AACD-A120A20FD4B8}"/>
    <cellStyle name="40% - Énfasis2 2 2 6 2 3 2 2" xfId="28645" xr:uid="{EAF26268-4B18-4DAD-893A-3AF1C9D8CDBE}"/>
    <cellStyle name="40% - Énfasis2 2 2 6 2 3 2 2 2" xfId="59529" xr:uid="{35351776-609C-4F74-A473-650389DB8FE6}"/>
    <cellStyle name="40% - Énfasis2 2 2 6 2 3 2 3" xfId="44087" xr:uid="{4CDE73D3-88CD-4861-BCD5-FD1F42519FBF}"/>
    <cellStyle name="40% - Énfasis2 2 2 6 2 3 3" xfId="20924" xr:uid="{D6CA34D9-F4A2-4BB7-896F-257AE0B80B42}"/>
    <cellStyle name="40% - Énfasis2 2 2 6 2 3 3 2" xfId="51808" xr:uid="{BFBBF2B7-79EA-4645-B375-757AC56E8D48}"/>
    <cellStyle name="40% - Énfasis2 2 2 6 2 3 4" xfId="36366" xr:uid="{2EF35A03-BD44-4CD0-9278-ECC9C6D72CC5}"/>
    <cellStyle name="40% - Énfasis2 2 2 6 2 4" xfId="9343" xr:uid="{351384E3-B49B-4D5B-8A7B-EBC7FA115BB2}"/>
    <cellStyle name="40% - Énfasis2 2 2 6 2 4 2" xfId="24785" xr:uid="{B0B2CF62-C260-4F3A-9D09-0B132D047D7C}"/>
    <cellStyle name="40% - Énfasis2 2 2 6 2 4 2 2" xfId="55669" xr:uid="{79131906-235E-4AF2-AD50-6CBC1CF29F7E}"/>
    <cellStyle name="40% - Énfasis2 2 2 6 2 4 3" xfId="40227" xr:uid="{1B80BF52-D1D8-43D7-A208-F7CEFB4CE065}"/>
    <cellStyle name="40% - Énfasis2 2 2 6 2 5" xfId="17064" xr:uid="{0548D8EA-B275-4A3E-BD51-57DD4A3C1738}"/>
    <cellStyle name="40% - Énfasis2 2 2 6 2 5 2" xfId="47948" xr:uid="{AE2C96A9-314C-445F-8A96-3ACD6E163E12}"/>
    <cellStyle name="40% - Énfasis2 2 2 6 2 6" xfId="32506" xr:uid="{6D73E208-9083-4964-BDC5-973747B58CB8}"/>
    <cellStyle name="40% - Énfasis2 2 2 6 3" xfId="2587" xr:uid="{A0040AD8-28F6-4EBC-8269-D80106E45F88}"/>
    <cellStyle name="40% - Énfasis2 2 2 6 3 2" xfId="6447" xr:uid="{3D3BAB17-0D25-42F8-89DE-4167C62944BA}"/>
    <cellStyle name="40% - Énfasis2 2 2 6 3 2 2" xfId="14168" xr:uid="{1AF35464-2B48-4115-8EB0-189AF7143908}"/>
    <cellStyle name="40% - Énfasis2 2 2 6 3 2 2 2" xfId="29610" xr:uid="{C3D271ED-21EA-487C-885A-BCB6627470E6}"/>
    <cellStyle name="40% - Énfasis2 2 2 6 3 2 2 2 2" xfId="60494" xr:uid="{49B9E2D0-9C95-473E-BAF5-EE37D788E6B2}"/>
    <cellStyle name="40% - Énfasis2 2 2 6 3 2 2 3" xfId="45052" xr:uid="{D8D530B3-D4C5-4BC3-8C26-C5C446D5C61C}"/>
    <cellStyle name="40% - Énfasis2 2 2 6 3 2 3" xfId="21889" xr:uid="{6DAE6A53-55B1-4B60-BEA4-F5008D29B23F}"/>
    <cellStyle name="40% - Énfasis2 2 2 6 3 2 3 2" xfId="52773" xr:uid="{B4996454-F4E3-4129-B33B-0DE80971B83F}"/>
    <cellStyle name="40% - Énfasis2 2 2 6 3 2 4" xfId="37331" xr:uid="{310255EB-D583-4E50-992D-C6397C139EC4}"/>
    <cellStyle name="40% - Énfasis2 2 2 6 3 3" xfId="10308" xr:uid="{BA7EEAD1-5857-417E-B080-9791333AC04D}"/>
    <cellStyle name="40% - Énfasis2 2 2 6 3 3 2" xfId="25750" xr:uid="{22EC0628-91FD-483A-B253-52E4C7376EC4}"/>
    <cellStyle name="40% - Énfasis2 2 2 6 3 3 2 2" xfId="56634" xr:uid="{7303CD01-C80E-4439-AACE-3DB5954818CC}"/>
    <cellStyle name="40% - Énfasis2 2 2 6 3 3 3" xfId="41192" xr:uid="{89445027-35EA-4FB3-B6A1-3EB36574AEAC}"/>
    <cellStyle name="40% - Énfasis2 2 2 6 3 4" xfId="18029" xr:uid="{BDA8A0B6-C0D6-4ED5-BC31-A341D0CB14FA}"/>
    <cellStyle name="40% - Énfasis2 2 2 6 3 4 2" xfId="48913" xr:uid="{05E8CB6B-7F59-4B4C-9032-0048C295E62B}"/>
    <cellStyle name="40% - Énfasis2 2 2 6 3 5" xfId="33471" xr:uid="{8C98E7C0-B8C8-4B5E-B744-018F6AAF5BB3}"/>
    <cellStyle name="40% - Énfasis2 2 2 6 4" xfId="4517" xr:uid="{6448DAC8-15E0-40CA-ADA6-95A83060C830}"/>
    <cellStyle name="40% - Énfasis2 2 2 6 4 2" xfId="12238" xr:uid="{5EE1F60D-47E0-4602-A699-7D86E52F3634}"/>
    <cellStyle name="40% - Énfasis2 2 2 6 4 2 2" xfId="27680" xr:uid="{63664E91-3543-4A87-A529-107C64D5FCA3}"/>
    <cellStyle name="40% - Énfasis2 2 2 6 4 2 2 2" xfId="58564" xr:uid="{3879E367-91D0-4CF4-88A5-F6D9E89F3666}"/>
    <cellStyle name="40% - Énfasis2 2 2 6 4 2 3" xfId="43122" xr:uid="{2BCB268F-42FC-4D42-9C37-8410F43CE340}"/>
    <cellStyle name="40% - Énfasis2 2 2 6 4 3" xfId="19959" xr:uid="{C55C2471-D690-4C73-862A-F7C1AC197CB2}"/>
    <cellStyle name="40% - Énfasis2 2 2 6 4 3 2" xfId="50843" xr:uid="{2186CE48-34DD-48A1-9997-FD968C4351A2}"/>
    <cellStyle name="40% - Énfasis2 2 2 6 4 4" xfId="35401" xr:uid="{AD69BAC4-2F69-4545-8222-C84219BA99B5}"/>
    <cellStyle name="40% - Énfasis2 2 2 6 5" xfId="8378" xr:uid="{1FA59A17-8483-44F0-95A6-49365824DFBD}"/>
    <cellStyle name="40% - Énfasis2 2 2 6 5 2" xfId="23820" xr:uid="{BB2003CA-D0B0-4EEC-A6B0-B1873C0A9D3D}"/>
    <cellStyle name="40% - Énfasis2 2 2 6 5 2 2" xfId="54704" xr:uid="{BFC489F2-6979-46DB-8942-3BB73FA6E593}"/>
    <cellStyle name="40% - Énfasis2 2 2 6 5 3" xfId="39262" xr:uid="{20CB0570-4CB5-486F-9717-AE6E8819E143}"/>
    <cellStyle name="40% - Énfasis2 2 2 6 6" xfId="16099" xr:uid="{C048EE3E-DAA7-45EB-9050-E76D14CAFDDB}"/>
    <cellStyle name="40% - Énfasis2 2 2 6 6 2" xfId="46983" xr:uid="{6A3211F9-F3B3-49AB-A461-96E2607A8F2A}"/>
    <cellStyle name="40% - Énfasis2 2 2 6 7" xfId="31541" xr:uid="{9B99ADB7-93E8-4A42-A3CE-AE420B57BD40}"/>
    <cellStyle name="40% - Énfasis2 2 2 7" xfId="1139" xr:uid="{233F752F-6E3D-4498-98DA-529BB0299C57}"/>
    <cellStyle name="40% - Énfasis2 2 2 7 2" xfId="3069" xr:uid="{CC9392BB-DD7A-4DEC-B1AF-A34101A4C295}"/>
    <cellStyle name="40% - Énfasis2 2 2 7 2 2" xfId="6929" xr:uid="{6AEBF4F1-0C17-4BD9-9F69-0FB257D255A2}"/>
    <cellStyle name="40% - Énfasis2 2 2 7 2 2 2" xfId="14650" xr:uid="{35557542-77A9-4C75-855A-A0D1BD6396D7}"/>
    <cellStyle name="40% - Énfasis2 2 2 7 2 2 2 2" xfId="30092" xr:uid="{886DC6F9-EAA6-4C0C-9187-B018EAEE6D77}"/>
    <cellStyle name="40% - Énfasis2 2 2 7 2 2 2 2 2" xfId="60976" xr:uid="{21CBAA81-3F18-4F0A-9A42-17D1572733A2}"/>
    <cellStyle name="40% - Énfasis2 2 2 7 2 2 2 3" xfId="45534" xr:uid="{1AF9662D-82CC-4684-8A2E-99BCBCA64892}"/>
    <cellStyle name="40% - Énfasis2 2 2 7 2 2 3" xfId="22371" xr:uid="{2283C019-4461-47CF-A6A3-14F59A36809A}"/>
    <cellStyle name="40% - Énfasis2 2 2 7 2 2 3 2" xfId="53255" xr:uid="{EFDDAF4D-C914-464C-AF27-8AACB27ED79B}"/>
    <cellStyle name="40% - Énfasis2 2 2 7 2 2 4" xfId="37813" xr:uid="{E6F8704D-3CA9-46C6-B9A4-B0136FC68070}"/>
    <cellStyle name="40% - Énfasis2 2 2 7 2 3" xfId="10790" xr:uid="{652E6CA4-1E02-4B09-80AB-E181D487B22F}"/>
    <cellStyle name="40% - Énfasis2 2 2 7 2 3 2" xfId="26232" xr:uid="{8F09A2E8-ACE6-4689-8FE4-8B01650953C8}"/>
    <cellStyle name="40% - Énfasis2 2 2 7 2 3 2 2" xfId="57116" xr:uid="{23D0AC80-9071-4C62-A2D2-5C99DFC4F670}"/>
    <cellStyle name="40% - Énfasis2 2 2 7 2 3 3" xfId="41674" xr:uid="{B9D32319-9EAE-4E94-94B9-035DC68F9991}"/>
    <cellStyle name="40% - Énfasis2 2 2 7 2 4" xfId="18511" xr:uid="{6A89B315-5614-44F8-ACF3-C6024FBFA5BE}"/>
    <cellStyle name="40% - Énfasis2 2 2 7 2 4 2" xfId="49395" xr:uid="{5F8E3023-038F-48D8-8258-83B2D287CB4B}"/>
    <cellStyle name="40% - Énfasis2 2 2 7 2 5" xfId="33953" xr:uid="{A27314B6-7FAE-48BA-AFE5-C64C05E30027}"/>
    <cellStyle name="40% - Énfasis2 2 2 7 3" xfId="4999" xr:uid="{3EBE6A27-8B7E-48A4-96E8-2BB2418BB47D}"/>
    <cellStyle name="40% - Énfasis2 2 2 7 3 2" xfId="12720" xr:uid="{FCFC46A9-969B-4937-ABC9-B03DB80B514D}"/>
    <cellStyle name="40% - Énfasis2 2 2 7 3 2 2" xfId="28162" xr:uid="{0DE27EA2-8906-4E30-A6AA-3CC2BB835227}"/>
    <cellStyle name="40% - Énfasis2 2 2 7 3 2 2 2" xfId="59046" xr:uid="{679467D3-37FB-452A-9717-0B54BE67034B}"/>
    <cellStyle name="40% - Énfasis2 2 2 7 3 2 3" xfId="43604" xr:uid="{8BBC8552-91FE-4BB1-94B8-40AAC7FBCC6E}"/>
    <cellStyle name="40% - Énfasis2 2 2 7 3 3" xfId="20441" xr:uid="{73227DFB-5D1B-4B04-90C8-1E01EB915E72}"/>
    <cellStyle name="40% - Énfasis2 2 2 7 3 3 2" xfId="51325" xr:uid="{A04F7971-FF36-408C-BDED-8480E0AB782A}"/>
    <cellStyle name="40% - Énfasis2 2 2 7 3 4" xfId="35883" xr:uid="{AA450E42-BBC4-4ED5-928B-004395E28A93}"/>
    <cellStyle name="40% - Énfasis2 2 2 7 4" xfId="8860" xr:uid="{60A27027-3968-4506-9C93-8F61389AA95A}"/>
    <cellStyle name="40% - Énfasis2 2 2 7 4 2" xfId="24302" xr:uid="{47209460-C82D-450C-B40E-D8CF83C305AC}"/>
    <cellStyle name="40% - Énfasis2 2 2 7 4 2 2" xfId="55186" xr:uid="{DC9045EF-A7B3-48C8-97A4-540619222D94}"/>
    <cellStyle name="40% - Énfasis2 2 2 7 4 3" xfId="39744" xr:uid="{248CB52F-3053-4F68-A928-61711A177467}"/>
    <cellStyle name="40% - Énfasis2 2 2 7 5" xfId="16581" xr:uid="{6640243A-05C5-42F4-91C6-1605EB60503D}"/>
    <cellStyle name="40% - Énfasis2 2 2 7 5 2" xfId="47465" xr:uid="{93B7A89C-B55C-4B65-B0AE-EA3C4105BEC3}"/>
    <cellStyle name="40% - Énfasis2 2 2 7 6" xfId="32023" xr:uid="{A1B7FC73-BF1D-49A4-9CBA-489C9CF3F179}"/>
    <cellStyle name="40% - Énfasis2 2 2 8" xfId="2104" xr:uid="{F9C25EFE-40D2-4BD6-9E4D-7F312B615352}"/>
    <cellStyle name="40% - Énfasis2 2 2 8 2" xfId="5964" xr:uid="{287FE430-3321-4141-8DB1-A779CEE55829}"/>
    <cellStyle name="40% - Énfasis2 2 2 8 2 2" xfId="13685" xr:uid="{8154BC44-3111-48C0-9A84-5AA12781C352}"/>
    <cellStyle name="40% - Énfasis2 2 2 8 2 2 2" xfId="29127" xr:uid="{26A8A2FC-7B98-4CD9-9D21-96C985792CEF}"/>
    <cellStyle name="40% - Énfasis2 2 2 8 2 2 2 2" xfId="60011" xr:uid="{506A0F3E-6871-41E5-A0B5-F4D8818994D4}"/>
    <cellStyle name="40% - Énfasis2 2 2 8 2 2 3" xfId="44569" xr:uid="{DCEA28F8-A238-46E3-96F7-17B01DC09227}"/>
    <cellStyle name="40% - Énfasis2 2 2 8 2 3" xfId="21406" xr:uid="{C18538C1-28AE-4A31-A76D-ABCA8A4F8EEF}"/>
    <cellStyle name="40% - Énfasis2 2 2 8 2 3 2" xfId="52290" xr:uid="{E21590B4-0614-4D57-8284-661B0A674C4B}"/>
    <cellStyle name="40% - Énfasis2 2 2 8 2 4" xfId="36848" xr:uid="{73997F31-6063-460F-8713-8AC856A26C8D}"/>
    <cellStyle name="40% - Énfasis2 2 2 8 3" xfId="9825" xr:uid="{36F23BF1-B145-4099-B480-F59305FA6A7A}"/>
    <cellStyle name="40% - Énfasis2 2 2 8 3 2" xfId="25267" xr:uid="{82460DCA-0AE3-48EF-ADFC-378C4E621EE8}"/>
    <cellStyle name="40% - Énfasis2 2 2 8 3 2 2" xfId="56151" xr:uid="{148C6C3F-207A-4F72-8508-E604A03EEB49}"/>
    <cellStyle name="40% - Énfasis2 2 2 8 3 3" xfId="40709" xr:uid="{72E16B18-2572-4508-B6CB-208196FE7317}"/>
    <cellStyle name="40% - Énfasis2 2 2 8 4" xfId="17546" xr:uid="{C36EBB0D-C5D1-479F-9245-32F471507BDF}"/>
    <cellStyle name="40% - Énfasis2 2 2 8 4 2" xfId="48430" xr:uid="{1C681D21-3102-4AF0-8B27-BE7A0C49D4CA}"/>
    <cellStyle name="40% - Énfasis2 2 2 8 5" xfId="32988" xr:uid="{02B1D8B5-311B-4FB4-B607-03341F219E9B}"/>
    <cellStyle name="40% - Énfasis2 2 2 9" xfId="4034" xr:uid="{D365E824-3AF6-4A3A-A36A-6F052D186124}"/>
    <cellStyle name="40% - Énfasis2 2 2 9 2" xfId="11755" xr:uid="{E0D6B118-3A21-4ED9-82BD-9FAC918FE723}"/>
    <cellStyle name="40% - Énfasis2 2 2 9 2 2" xfId="27197" xr:uid="{8463DFF4-07E7-4E94-8E3E-56DE58B2C478}"/>
    <cellStyle name="40% - Énfasis2 2 2 9 2 2 2" xfId="58081" xr:uid="{79FD60CB-629D-4710-B930-332620C0F819}"/>
    <cellStyle name="40% - Énfasis2 2 2 9 2 3" xfId="42639" xr:uid="{11362852-5012-4D05-8094-60623C3FF208}"/>
    <cellStyle name="40% - Énfasis2 2 2 9 3" xfId="19476" xr:uid="{46C534B0-9F12-4744-B79E-1E850AC52A87}"/>
    <cellStyle name="40% - Énfasis2 2 2 9 3 2" xfId="50360" xr:uid="{3A8ABF44-3937-45D4-B360-26DEAACA1B81}"/>
    <cellStyle name="40% - Énfasis2 2 2 9 4" xfId="34918" xr:uid="{AE76E208-B9A5-410E-B930-BB451ECEA9A5}"/>
    <cellStyle name="40% - Énfasis2 2 3" xfId="98" xr:uid="{D330D834-3118-4864-B7F9-C0CC40611746}"/>
    <cellStyle name="40% - Énfasis2 2 3 10" xfId="31061" xr:uid="{27442205-F1F2-4790-8067-F4C93F690B2D}"/>
    <cellStyle name="40% - Énfasis2 2 3 2" xfId="296" xr:uid="{832C9A90-550E-45EB-9C63-E6C73B2CE1A5}"/>
    <cellStyle name="40% - Énfasis2 2 3 2 2" xfId="539" xr:uid="{F00304BB-D793-41B4-8871-50FDBB947371}"/>
    <cellStyle name="40% - Énfasis2 2 3 2 2 2" xfId="1022" xr:uid="{8BFACB02-9E21-465F-A4C8-12229CC8BC5E}"/>
    <cellStyle name="40% - Énfasis2 2 3 2 2 2 2" xfId="1987" xr:uid="{1D470CDC-3A30-492D-9822-C6C2DD608136}"/>
    <cellStyle name="40% - Énfasis2 2 3 2 2 2 2 2" xfId="3917" xr:uid="{CC3A191B-42A3-4DCD-BF21-166742227A17}"/>
    <cellStyle name="40% - Énfasis2 2 3 2 2 2 2 2 2" xfId="7777" xr:uid="{6947A589-1591-4737-B333-BA3FF63CD177}"/>
    <cellStyle name="40% - Énfasis2 2 3 2 2 2 2 2 2 2" xfId="15498" xr:uid="{9E9B8E67-2552-4574-9485-0DA1CD90FCC1}"/>
    <cellStyle name="40% - Énfasis2 2 3 2 2 2 2 2 2 2 2" xfId="30940" xr:uid="{4B66E3A7-2F6C-490A-8539-9B1CD510CE90}"/>
    <cellStyle name="40% - Énfasis2 2 3 2 2 2 2 2 2 2 2 2" xfId="61824" xr:uid="{40ABF1D3-0613-4AE8-9CF0-CFDD2E0358AA}"/>
    <cellStyle name="40% - Énfasis2 2 3 2 2 2 2 2 2 2 3" xfId="46382" xr:uid="{AE84EE6E-FAD9-4DC1-9CD1-756660BED596}"/>
    <cellStyle name="40% - Énfasis2 2 3 2 2 2 2 2 2 3" xfId="23219" xr:uid="{FFB592F0-94CE-4032-BCB0-68C13A712F9B}"/>
    <cellStyle name="40% - Énfasis2 2 3 2 2 2 2 2 2 3 2" xfId="54103" xr:uid="{19355D0A-038D-456C-84A9-5195E47AC8BC}"/>
    <cellStyle name="40% - Énfasis2 2 3 2 2 2 2 2 2 4" xfId="38661" xr:uid="{35490D8D-7B31-4024-B900-5DB4857C0415}"/>
    <cellStyle name="40% - Énfasis2 2 3 2 2 2 2 2 3" xfId="11638" xr:uid="{52859331-BE83-4CC9-A173-468380965636}"/>
    <cellStyle name="40% - Énfasis2 2 3 2 2 2 2 2 3 2" xfId="27080" xr:uid="{C87CF410-A5B9-43DB-AF9B-98D47E8FA95B}"/>
    <cellStyle name="40% - Énfasis2 2 3 2 2 2 2 2 3 2 2" xfId="57964" xr:uid="{56D1BE2C-8238-4278-BEA9-8C021E893E92}"/>
    <cellStyle name="40% - Énfasis2 2 3 2 2 2 2 2 3 3" xfId="42522" xr:uid="{00DE2A97-FDFD-447C-9431-821DAB427255}"/>
    <cellStyle name="40% - Énfasis2 2 3 2 2 2 2 2 4" xfId="19359" xr:uid="{2CE0AD5E-8A43-4BE4-9EF1-2C71CE8587C1}"/>
    <cellStyle name="40% - Énfasis2 2 3 2 2 2 2 2 4 2" xfId="50243" xr:uid="{09057C37-D49B-42C3-9D70-E70E547DF670}"/>
    <cellStyle name="40% - Énfasis2 2 3 2 2 2 2 2 5" xfId="34801" xr:uid="{08725A1D-7F38-4417-93FB-8711FA288E89}"/>
    <cellStyle name="40% - Énfasis2 2 3 2 2 2 2 3" xfId="5847" xr:uid="{E43DB57E-9538-46AE-83BA-C60AC132A68D}"/>
    <cellStyle name="40% - Énfasis2 2 3 2 2 2 2 3 2" xfId="13568" xr:uid="{FD724EAC-E794-4A6A-AE65-A072C7A68001}"/>
    <cellStyle name="40% - Énfasis2 2 3 2 2 2 2 3 2 2" xfId="29010" xr:uid="{6913DA5E-38E9-4D46-AB49-88C8AAFFD707}"/>
    <cellStyle name="40% - Énfasis2 2 3 2 2 2 2 3 2 2 2" xfId="59894" xr:uid="{8A439687-6956-408A-A46B-9E7160B912CC}"/>
    <cellStyle name="40% - Énfasis2 2 3 2 2 2 2 3 2 3" xfId="44452" xr:uid="{8B02205E-28C8-420A-890C-8C60D8A12D29}"/>
    <cellStyle name="40% - Énfasis2 2 3 2 2 2 2 3 3" xfId="21289" xr:uid="{EEB13C9E-6286-43DF-8B45-3C78005ECC7B}"/>
    <cellStyle name="40% - Énfasis2 2 3 2 2 2 2 3 3 2" xfId="52173" xr:uid="{5815E551-8B68-4063-B858-46E0686C7EB0}"/>
    <cellStyle name="40% - Énfasis2 2 3 2 2 2 2 3 4" xfId="36731" xr:uid="{D9AD6D79-F68F-46DE-AF23-B8BF7A947DEE}"/>
    <cellStyle name="40% - Énfasis2 2 3 2 2 2 2 4" xfId="9708" xr:uid="{B426B3D5-C99A-47EC-A0A1-92D60AFEEB49}"/>
    <cellStyle name="40% - Énfasis2 2 3 2 2 2 2 4 2" xfId="25150" xr:uid="{B7AFFC75-2931-429D-AB61-218D9FC3BC15}"/>
    <cellStyle name="40% - Énfasis2 2 3 2 2 2 2 4 2 2" xfId="56034" xr:uid="{F273E132-0C93-415C-87A6-A40DDDDDE40F}"/>
    <cellStyle name="40% - Énfasis2 2 3 2 2 2 2 4 3" xfId="40592" xr:uid="{977C0D1A-8762-4402-B1EF-59D7367BA58E}"/>
    <cellStyle name="40% - Énfasis2 2 3 2 2 2 2 5" xfId="17429" xr:uid="{9802F7DB-5039-41C9-B9BF-CED5BA7324AE}"/>
    <cellStyle name="40% - Énfasis2 2 3 2 2 2 2 5 2" xfId="48313" xr:uid="{BC3E51A9-6AED-41E5-AC9A-D679E66490D4}"/>
    <cellStyle name="40% - Énfasis2 2 3 2 2 2 2 6" xfId="32871" xr:uid="{31C5E115-EE87-41E3-AD63-B30759CBBEC6}"/>
    <cellStyle name="40% - Énfasis2 2 3 2 2 2 3" xfId="2952" xr:uid="{F8DA8575-7A0B-4281-A58D-11512B789F13}"/>
    <cellStyle name="40% - Énfasis2 2 3 2 2 2 3 2" xfId="6812" xr:uid="{CF260168-42BB-4C61-8744-34107A5EAFF5}"/>
    <cellStyle name="40% - Énfasis2 2 3 2 2 2 3 2 2" xfId="14533" xr:uid="{A6B3CBF7-E78D-4684-B86D-0C4F32023A60}"/>
    <cellStyle name="40% - Énfasis2 2 3 2 2 2 3 2 2 2" xfId="29975" xr:uid="{12B4218E-4715-4329-9314-ACA80FD7749B}"/>
    <cellStyle name="40% - Énfasis2 2 3 2 2 2 3 2 2 2 2" xfId="60859" xr:uid="{629CDA32-6B67-4662-AFC5-906F322CFFB1}"/>
    <cellStyle name="40% - Énfasis2 2 3 2 2 2 3 2 2 3" xfId="45417" xr:uid="{491CEA26-D54A-44C9-82CB-7373FFE021D0}"/>
    <cellStyle name="40% - Énfasis2 2 3 2 2 2 3 2 3" xfId="22254" xr:uid="{C2769C5C-8767-4501-B943-B34D3AF3BBA8}"/>
    <cellStyle name="40% - Énfasis2 2 3 2 2 2 3 2 3 2" xfId="53138" xr:uid="{89D1031E-E28B-4166-BDB8-FF64B4F6F1C5}"/>
    <cellStyle name="40% - Énfasis2 2 3 2 2 2 3 2 4" xfId="37696" xr:uid="{E64A7D8C-A88D-4434-B4A9-E0795F9E1155}"/>
    <cellStyle name="40% - Énfasis2 2 3 2 2 2 3 3" xfId="10673" xr:uid="{DA1E9E10-62B1-4B2F-8810-D36D095B61E1}"/>
    <cellStyle name="40% - Énfasis2 2 3 2 2 2 3 3 2" xfId="26115" xr:uid="{E3EC0372-7658-493E-A0BE-FE908DAB41CB}"/>
    <cellStyle name="40% - Énfasis2 2 3 2 2 2 3 3 2 2" xfId="56999" xr:uid="{42D6F060-0DC4-48DA-A7B5-AF04EE593E97}"/>
    <cellStyle name="40% - Énfasis2 2 3 2 2 2 3 3 3" xfId="41557" xr:uid="{C83F3396-A7A0-4C63-9CFB-35FC0276FD51}"/>
    <cellStyle name="40% - Énfasis2 2 3 2 2 2 3 4" xfId="18394" xr:uid="{52331C65-8DEB-40F8-8899-CA1D4D882146}"/>
    <cellStyle name="40% - Énfasis2 2 3 2 2 2 3 4 2" xfId="49278" xr:uid="{5C94B694-4F95-48E4-9BEE-4EA684C5459E}"/>
    <cellStyle name="40% - Énfasis2 2 3 2 2 2 3 5" xfId="33836" xr:uid="{F9F0D3AA-6F68-456F-95C4-4AD94970D0B0}"/>
    <cellStyle name="40% - Énfasis2 2 3 2 2 2 4" xfId="4882" xr:uid="{8E693511-09BA-4D8D-9B53-2DC97B4EF97C}"/>
    <cellStyle name="40% - Énfasis2 2 3 2 2 2 4 2" xfId="12603" xr:uid="{9B5847EA-81B2-4EF8-9050-EA7CEFA3C859}"/>
    <cellStyle name="40% - Énfasis2 2 3 2 2 2 4 2 2" xfId="28045" xr:uid="{FE712AC1-15B8-40B1-887B-731E0B07EDD8}"/>
    <cellStyle name="40% - Énfasis2 2 3 2 2 2 4 2 2 2" xfId="58929" xr:uid="{9160034F-822F-4A97-B840-E417A7636707}"/>
    <cellStyle name="40% - Énfasis2 2 3 2 2 2 4 2 3" xfId="43487" xr:uid="{29923EAB-09C8-46EF-8C0A-6FC9A6960B0B}"/>
    <cellStyle name="40% - Énfasis2 2 3 2 2 2 4 3" xfId="20324" xr:uid="{22C5906F-B78E-4467-A705-F15C68B667A8}"/>
    <cellStyle name="40% - Énfasis2 2 3 2 2 2 4 3 2" xfId="51208" xr:uid="{1C3B0B03-F917-431C-9431-B6C72FC6D5DF}"/>
    <cellStyle name="40% - Énfasis2 2 3 2 2 2 4 4" xfId="35766" xr:uid="{CEABE7FA-EAA8-430B-BEE2-850922DC7F4F}"/>
    <cellStyle name="40% - Énfasis2 2 3 2 2 2 5" xfId="8743" xr:uid="{C2ECB9B0-8B35-449E-A9F3-460C5A8C9F31}"/>
    <cellStyle name="40% - Énfasis2 2 3 2 2 2 5 2" xfId="24185" xr:uid="{1DE59128-A19D-46F0-A871-532BE32F3C4F}"/>
    <cellStyle name="40% - Énfasis2 2 3 2 2 2 5 2 2" xfId="55069" xr:uid="{D95CCB40-A216-4894-AFF7-8E29AC9CD335}"/>
    <cellStyle name="40% - Énfasis2 2 3 2 2 2 5 3" xfId="39627" xr:uid="{09864F89-5516-4972-BC9D-52244DD9A2C0}"/>
    <cellStyle name="40% - Énfasis2 2 3 2 2 2 6" xfId="16464" xr:uid="{9D12FB08-79E3-4C3F-A60A-539228E619A2}"/>
    <cellStyle name="40% - Énfasis2 2 3 2 2 2 6 2" xfId="47348" xr:uid="{68F47FA8-3193-435C-AF08-C7A98F2A877D}"/>
    <cellStyle name="40% - Énfasis2 2 3 2 2 2 7" xfId="31906" xr:uid="{92653A50-339C-439E-A2F6-0A695D96D83B}"/>
    <cellStyle name="40% - Énfasis2 2 3 2 2 3" xfId="1504" xr:uid="{E12AF00F-FEB4-4268-9FEF-FEC995FCE7EE}"/>
    <cellStyle name="40% - Énfasis2 2 3 2 2 3 2" xfId="3434" xr:uid="{D136AAB9-9722-4230-AA26-7ACB5F4D87F9}"/>
    <cellStyle name="40% - Énfasis2 2 3 2 2 3 2 2" xfId="7294" xr:uid="{C477A545-654B-42F5-8CDD-B3EDE78D5871}"/>
    <cellStyle name="40% - Énfasis2 2 3 2 2 3 2 2 2" xfId="15015" xr:uid="{039F2D4B-4384-4136-9B70-632C93F44025}"/>
    <cellStyle name="40% - Énfasis2 2 3 2 2 3 2 2 2 2" xfId="30457" xr:uid="{8FFB1F4B-31F8-4A7B-AE8E-E439EE16C75D}"/>
    <cellStyle name="40% - Énfasis2 2 3 2 2 3 2 2 2 2 2" xfId="61341" xr:uid="{E69FCBD7-6E1A-4B12-8BE7-5F4C1BD397A9}"/>
    <cellStyle name="40% - Énfasis2 2 3 2 2 3 2 2 2 3" xfId="45899" xr:uid="{AA70D437-2531-4072-BE31-A9F47711CDFE}"/>
    <cellStyle name="40% - Énfasis2 2 3 2 2 3 2 2 3" xfId="22736" xr:uid="{F8BDC51C-7C0A-4ABC-A329-081253FDBA0C}"/>
    <cellStyle name="40% - Énfasis2 2 3 2 2 3 2 2 3 2" xfId="53620" xr:uid="{DE4E7FC0-AFDE-4844-8FBB-D0BD71E33258}"/>
    <cellStyle name="40% - Énfasis2 2 3 2 2 3 2 2 4" xfId="38178" xr:uid="{2B55C6C2-C5BC-4939-B835-C1A21F54E132}"/>
    <cellStyle name="40% - Énfasis2 2 3 2 2 3 2 3" xfId="11155" xr:uid="{067FCC24-2F83-42B3-A0C3-9E374341F2C8}"/>
    <cellStyle name="40% - Énfasis2 2 3 2 2 3 2 3 2" xfId="26597" xr:uid="{4AC95041-EF07-4A55-B93F-31CD01205825}"/>
    <cellStyle name="40% - Énfasis2 2 3 2 2 3 2 3 2 2" xfId="57481" xr:uid="{88BF995A-B576-4201-BF15-35F49DD0F987}"/>
    <cellStyle name="40% - Énfasis2 2 3 2 2 3 2 3 3" xfId="42039" xr:uid="{0CD6113F-3E66-43A9-BCFE-6CB7F5E4DABE}"/>
    <cellStyle name="40% - Énfasis2 2 3 2 2 3 2 4" xfId="18876" xr:uid="{604DC792-85BB-4278-9761-7DB5C1E5CC6A}"/>
    <cellStyle name="40% - Énfasis2 2 3 2 2 3 2 4 2" xfId="49760" xr:uid="{22FBAE08-C89A-4952-97BF-3C7DAB0121DE}"/>
    <cellStyle name="40% - Énfasis2 2 3 2 2 3 2 5" xfId="34318" xr:uid="{BF06D45C-F852-4735-906F-AA64A71926B4}"/>
    <cellStyle name="40% - Énfasis2 2 3 2 2 3 3" xfId="5364" xr:uid="{BBA6EB15-FC89-4251-AF6D-D69667F4C584}"/>
    <cellStyle name="40% - Énfasis2 2 3 2 2 3 3 2" xfId="13085" xr:uid="{646BEE08-A9C8-449A-8527-430F34744A74}"/>
    <cellStyle name="40% - Énfasis2 2 3 2 2 3 3 2 2" xfId="28527" xr:uid="{A1FFF78B-7E02-4DE9-A727-C456C119E62B}"/>
    <cellStyle name="40% - Énfasis2 2 3 2 2 3 3 2 2 2" xfId="59411" xr:uid="{48FD3756-1A81-4209-8E0A-87B8C52B275D}"/>
    <cellStyle name="40% - Énfasis2 2 3 2 2 3 3 2 3" xfId="43969" xr:uid="{E670BF5B-DF8D-4E22-A892-53F88A68AD36}"/>
    <cellStyle name="40% - Énfasis2 2 3 2 2 3 3 3" xfId="20806" xr:uid="{40CBA4A9-3022-4910-B759-88B28871FFC2}"/>
    <cellStyle name="40% - Énfasis2 2 3 2 2 3 3 3 2" xfId="51690" xr:uid="{41E3F55D-38F2-4AC1-8CFD-6AB5CBF991A2}"/>
    <cellStyle name="40% - Énfasis2 2 3 2 2 3 3 4" xfId="36248" xr:uid="{A6104ECD-32BC-4365-AF61-1A571BE42C65}"/>
    <cellStyle name="40% - Énfasis2 2 3 2 2 3 4" xfId="9225" xr:uid="{92777BB7-0960-4979-B1E3-340E66C29F9B}"/>
    <cellStyle name="40% - Énfasis2 2 3 2 2 3 4 2" xfId="24667" xr:uid="{4BD5B7C0-EF79-49FC-BA8D-86470C2EED88}"/>
    <cellStyle name="40% - Énfasis2 2 3 2 2 3 4 2 2" xfId="55551" xr:uid="{29E28C64-0C8A-4FC7-A144-BF9FF4CC4E8A}"/>
    <cellStyle name="40% - Énfasis2 2 3 2 2 3 4 3" xfId="40109" xr:uid="{D6B6644D-2DB0-4139-862A-B10FFFEDF195}"/>
    <cellStyle name="40% - Énfasis2 2 3 2 2 3 5" xfId="16946" xr:uid="{35E893D3-0F29-45BD-8A55-76F3F7AE99CE}"/>
    <cellStyle name="40% - Énfasis2 2 3 2 2 3 5 2" xfId="47830" xr:uid="{7A201D45-37D0-45A1-BC53-B25CD5BE9E97}"/>
    <cellStyle name="40% - Énfasis2 2 3 2 2 3 6" xfId="32388" xr:uid="{2822B131-0BCE-4BFB-A86D-5FDFFCC607AD}"/>
    <cellStyle name="40% - Énfasis2 2 3 2 2 4" xfId="2469" xr:uid="{9EB0E926-9A84-4EFF-B124-A06FF225DC91}"/>
    <cellStyle name="40% - Énfasis2 2 3 2 2 4 2" xfId="6329" xr:uid="{9DDF5BC7-5135-4323-844F-FD2D09BC02DD}"/>
    <cellStyle name="40% - Énfasis2 2 3 2 2 4 2 2" xfId="14050" xr:uid="{7F092D3A-17E0-436D-B2D3-5E497D51F9E8}"/>
    <cellStyle name="40% - Énfasis2 2 3 2 2 4 2 2 2" xfId="29492" xr:uid="{C1600917-D3D1-417A-9075-CE2C1907BC20}"/>
    <cellStyle name="40% - Énfasis2 2 3 2 2 4 2 2 2 2" xfId="60376" xr:uid="{375381F4-3D93-4396-9BC3-3E54F5DBB324}"/>
    <cellStyle name="40% - Énfasis2 2 3 2 2 4 2 2 3" xfId="44934" xr:uid="{9DF91B63-8FA8-48A7-9E23-BC41D43BA9BD}"/>
    <cellStyle name="40% - Énfasis2 2 3 2 2 4 2 3" xfId="21771" xr:uid="{84401925-7FCA-4AE0-8200-4C9EBE6F26F6}"/>
    <cellStyle name="40% - Énfasis2 2 3 2 2 4 2 3 2" xfId="52655" xr:uid="{495D4AE9-67B9-471A-9003-EF0D83B6EAF2}"/>
    <cellStyle name="40% - Énfasis2 2 3 2 2 4 2 4" xfId="37213" xr:uid="{604D7CC5-1FEB-4E48-ACD0-861AACD0471A}"/>
    <cellStyle name="40% - Énfasis2 2 3 2 2 4 3" xfId="10190" xr:uid="{4EE329A9-0128-4A41-B09B-EBB08EF502D4}"/>
    <cellStyle name="40% - Énfasis2 2 3 2 2 4 3 2" xfId="25632" xr:uid="{DE8DB827-ACD9-4A64-88B4-3A009FC80425}"/>
    <cellStyle name="40% - Énfasis2 2 3 2 2 4 3 2 2" xfId="56516" xr:uid="{509D3F94-3518-44A7-9C27-35B4E71A6367}"/>
    <cellStyle name="40% - Énfasis2 2 3 2 2 4 3 3" xfId="41074" xr:uid="{3FBA2BFA-EAA9-4A27-9FDA-72E8AC278021}"/>
    <cellStyle name="40% - Énfasis2 2 3 2 2 4 4" xfId="17911" xr:uid="{29953174-8C32-483E-9089-2BE6AE6FFBC2}"/>
    <cellStyle name="40% - Énfasis2 2 3 2 2 4 4 2" xfId="48795" xr:uid="{71AC73D3-D962-40F7-8332-D4600F25482E}"/>
    <cellStyle name="40% - Énfasis2 2 3 2 2 4 5" xfId="33353" xr:uid="{8DA9D500-BC05-4550-B96E-55D8BA346DD3}"/>
    <cellStyle name="40% - Énfasis2 2 3 2 2 5" xfId="4399" xr:uid="{8DF5D372-706C-4452-9395-5A5E7C290499}"/>
    <cellStyle name="40% - Énfasis2 2 3 2 2 5 2" xfId="12120" xr:uid="{7A6259BF-DE2C-4C3F-AF1F-CC97B0D781CB}"/>
    <cellStyle name="40% - Énfasis2 2 3 2 2 5 2 2" xfId="27562" xr:uid="{C6B7EF76-D84D-4E71-8A93-D88DB5C17AEB}"/>
    <cellStyle name="40% - Énfasis2 2 3 2 2 5 2 2 2" xfId="58446" xr:uid="{1F973615-A007-46EC-956C-916BE7C25E3E}"/>
    <cellStyle name="40% - Énfasis2 2 3 2 2 5 2 3" xfId="43004" xr:uid="{46CF395B-8584-47A8-83D1-2A13736F2448}"/>
    <cellStyle name="40% - Énfasis2 2 3 2 2 5 3" xfId="19841" xr:uid="{BB3C45AB-E119-48E0-A680-9C4279E74FB0}"/>
    <cellStyle name="40% - Énfasis2 2 3 2 2 5 3 2" xfId="50725" xr:uid="{55B36402-5974-458F-BB22-B8815C7A866B}"/>
    <cellStyle name="40% - Énfasis2 2 3 2 2 5 4" xfId="35283" xr:uid="{1F4DD36D-7EA1-4E27-914C-A869F3D2E74D}"/>
    <cellStyle name="40% - Énfasis2 2 3 2 2 6" xfId="8260" xr:uid="{2199BFE3-093C-47B5-931D-FF5005FB9466}"/>
    <cellStyle name="40% - Énfasis2 2 3 2 2 6 2" xfId="23702" xr:uid="{6BE35F60-9C23-4FD7-9F3F-78BB80839CA9}"/>
    <cellStyle name="40% - Énfasis2 2 3 2 2 6 2 2" xfId="54586" xr:uid="{A2CB1CE0-15C8-4685-97AF-4704007ECDE0}"/>
    <cellStyle name="40% - Énfasis2 2 3 2 2 6 3" xfId="39144" xr:uid="{7B60E727-0D1E-4F39-8D90-67FA37D35BF3}"/>
    <cellStyle name="40% - Énfasis2 2 3 2 2 7" xfId="15981" xr:uid="{CFF04534-1CFC-452E-BECF-1A6F52AE0D76}"/>
    <cellStyle name="40% - Énfasis2 2 3 2 2 7 2" xfId="46865" xr:uid="{C26E526C-91BA-4606-92F5-A4CDE0DB9508}"/>
    <cellStyle name="40% - Énfasis2 2 3 2 2 8" xfId="31423" xr:uid="{0CC51C40-DDBE-457D-8B04-C2A22133C5F6}"/>
    <cellStyle name="40% - Énfasis2 2 3 2 3" xfId="781" xr:uid="{6BDD725E-7D74-483B-BBB7-D574709F4ECE}"/>
    <cellStyle name="40% - Énfasis2 2 3 2 3 2" xfId="1746" xr:uid="{A5D9B0C7-6028-4432-8ACC-66CA2DDB103B}"/>
    <cellStyle name="40% - Énfasis2 2 3 2 3 2 2" xfId="3676" xr:uid="{64E9E5F8-7975-412F-B295-2019BE9ACF7C}"/>
    <cellStyle name="40% - Énfasis2 2 3 2 3 2 2 2" xfId="7536" xr:uid="{338B7E98-911B-4854-A541-2A339C4D5D88}"/>
    <cellStyle name="40% - Énfasis2 2 3 2 3 2 2 2 2" xfId="15257" xr:uid="{284568EE-4DE0-4D27-8000-1AA946477EC2}"/>
    <cellStyle name="40% - Énfasis2 2 3 2 3 2 2 2 2 2" xfId="30699" xr:uid="{0BE2FCD9-0981-4132-80EB-876ADE7AA32B}"/>
    <cellStyle name="40% - Énfasis2 2 3 2 3 2 2 2 2 2 2" xfId="61583" xr:uid="{072BD3FD-0864-4D7E-89B1-398CF8FBDDBB}"/>
    <cellStyle name="40% - Énfasis2 2 3 2 3 2 2 2 2 3" xfId="46141" xr:uid="{143B31DA-890B-4318-B17D-D69A203EFCDF}"/>
    <cellStyle name="40% - Énfasis2 2 3 2 3 2 2 2 3" xfId="22978" xr:uid="{E5908212-26A8-4189-B0C9-111A7F7D56ED}"/>
    <cellStyle name="40% - Énfasis2 2 3 2 3 2 2 2 3 2" xfId="53862" xr:uid="{BDB194CB-1FF9-4A3A-849D-6FEE4DA3F433}"/>
    <cellStyle name="40% - Énfasis2 2 3 2 3 2 2 2 4" xfId="38420" xr:uid="{CE667E3A-22D3-414C-BBF0-A28844F9415C}"/>
    <cellStyle name="40% - Énfasis2 2 3 2 3 2 2 3" xfId="11397" xr:uid="{F5B62BAA-4BE8-4D39-A6C1-1B96D0A3C059}"/>
    <cellStyle name="40% - Énfasis2 2 3 2 3 2 2 3 2" xfId="26839" xr:uid="{E830E8EB-4AA4-40D9-8CC5-6F568879F646}"/>
    <cellStyle name="40% - Énfasis2 2 3 2 3 2 2 3 2 2" xfId="57723" xr:uid="{2FE46DB6-4410-4DBB-B282-CAEE3BA4B90D}"/>
    <cellStyle name="40% - Énfasis2 2 3 2 3 2 2 3 3" xfId="42281" xr:uid="{EAC5A45E-52D5-4138-AF12-7CE80804BA9B}"/>
    <cellStyle name="40% - Énfasis2 2 3 2 3 2 2 4" xfId="19118" xr:uid="{2A6F68B1-14EE-4CAA-95F7-2428A072040D}"/>
    <cellStyle name="40% - Énfasis2 2 3 2 3 2 2 4 2" xfId="50002" xr:uid="{C0BD00FA-242A-443E-B2C5-76DA77246157}"/>
    <cellStyle name="40% - Énfasis2 2 3 2 3 2 2 5" xfId="34560" xr:uid="{55FF447D-D99C-4490-A0FA-6FB8A8E4E8BA}"/>
    <cellStyle name="40% - Énfasis2 2 3 2 3 2 3" xfId="5606" xr:uid="{46A7FCAC-64DC-4673-A19A-F9AEB27AE250}"/>
    <cellStyle name="40% - Énfasis2 2 3 2 3 2 3 2" xfId="13327" xr:uid="{A79A93FF-3D91-4CFC-B611-874831D88DD1}"/>
    <cellStyle name="40% - Énfasis2 2 3 2 3 2 3 2 2" xfId="28769" xr:uid="{931E9917-5DDD-4B14-A7C6-5C661E068474}"/>
    <cellStyle name="40% - Énfasis2 2 3 2 3 2 3 2 2 2" xfId="59653" xr:uid="{A5A7CE4E-F860-4304-BBB6-04C929DB4D27}"/>
    <cellStyle name="40% - Énfasis2 2 3 2 3 2 3 2 3" xfId="44211" xr:uid="{87D267CB-4F0D-4091-8025-F96CFB0AE5F9}"/>
    <cellStyle name="40% - Énfasis2 2 3 2 3 2 3 3" xfId="21048" xr:uid="{1A1AC3DF-23F9-4106-AC95-F4272199DA5A}"/>
    <cellStyle name="40% - Énfasis2 2 3 2 3 2 3 3 2" xfId="51932" xr:uid="{E6EFAB2E-C188-45B8-AAC6-98C5E5C06C6B}"/>
    <cellStyle name="40% - Énfasis2 2 3 2 3 2 3 4" xfId="36490" xr:uid="{0B349ACD-21B6-4A1A-AB62-247228E976B1}"/>
    <cellStyle name="40% - Énfasis2 2 3 2 3 2 4" xfId="9467" xr:uid="{59AD9B6A-00CF-4C1B-8B0E-2B4A5245E861}"/>
    <cellStyle name="40% - Énfasis2 2 3 2 3 2 4 2" xfId="24909" xr:uid="{A1D8AB45-39B0-4910-9D34-20F43361E97E}"/>
    <cellStyle name="40% - Énfasis2 2 3 2 3 2 4 2 2" xfId="55793" xr:uid="{2FBA3699-4458-4CC7-89BC-F14140ED5304}"/>
    <cellStyle name="40% - Énfasis2 2 3 2 3 2 4 3" xfId="40351" xr:uid="{00E85A3E-E4CC-4C15-BD65-08F35F40DAB5}"/>
    <cellStyle name="40% - Énfasis2 2 3 2 3 2 5" xfId="17188" xr:uid="{98CDD3B7-A28D-4512-9FEA-9892D9C572B3}"/>
    <cellStyle name="40% - Énfasis2 2 3 2 3 2 5 2" xfId="48072" xr:uid="{E95CBA38-6A99-4FCA-BAFC-8A18A0D3F895}"/>
    <cellStyle name="40% - Énfasis2 2 3 2 3 2 6" xfId="32630" xr:uid="{FB8BDDA8-94C3-4E45-9C52-1FF48FC2C083}"/>
    <cellStyle name="40% - Énfasis2 2 3 2 3 3" xfId="2711" xr:uid="{90E8A0E4-EB01-44CE-9F88-E3556512B5A3}"/>
    <cellStyle name="40% - Énfasis2 2 3 2 3 3 2" xfId="6571" xr:uid="{6FE5667A-B915-4CA2-9820-643EB900F132}"/>
    <cellStyle name="40% - Énfasis2 2 3 2 3 3 2 2" xfId="14292" xr:uid="{40CAEFF2-2E5E-4581-96A8-538B70BFD132}"/>
    <cellStyle name="40% - Énfasis2 2 3 2 3 3 2 2 2" xfId="29734" xr:uid="{81214483-EE8E-43F2-9364-9B19FCDE1037}"/>
    <cellStyle name="40% - Énfasis2 2 3 2 3 3 2 2 2 2" xfId="60618" xr:uid="{6B31E432-2675-407A-8599-2BD81E320D9E}"/>
    <cellStyle name="40% - Énfasis2 2 3 2 3 3 2 2 3" xfId="45176" xr:uid="{3C0731C8-8458-4E3F-8D3F-E83C678DB9B1}"/>
    <cellStyle name="40% - Énfasis2 2 3 2 3 3 2 3" xfId="22013" xr:uid="{AEFCFB2B-F031-4BD9-8420-1DB2D8D4ECB9}"/>
    <cellStyle name="40% - Énfasis2 2 3 2 3 3 2 3 2" xfId="52897" xr:uid="{F1DDB56B-E2CE-488C-8DA3-5CD4C63EB1B2}"/>
    <cellStyle name="40% - Énfasis2 2 3 2 3 3 2 4" xfId="37455" xr:uid="{7A131A3B-F0AC-430B-B372-41684BC5050A}"/>
    <cellStyle name="40% - Énfasis2 2 3 2 3 3 3" xfId="10432" xr:uid="{C013934B-9E00-4840-8C1F-901EE6CF15A4}"/>
    <cellStyle name="40% - Énfasis2 2 3 2 3 3 3 2" xfId="25874" xr:uid="{813C4AF9-721A-44A4-B2AD-6494B6E38810}"/>
    <cellStyle name="40% - Énfasis2 2 3 2 3 3 3 2 2" xfId="56758" xr:uid="{5839BB48-08DA-4904-BBC0-47972F5D3B87}"/>
    <cellStyle name="40% - Énfasis2 2 3 2 3 3 3 3" xfId="41316" xr:uid="{DCEC4C96-F088-496A-A0ED-B2A27EF0C3E8}"/>
    <cellStyle name="40% - Énfasis2 2 3 2 3 3 4" xfId="18153" xr:uid="{87F1C34B-DBFC-4307-8F03-4E218B018F02}"/>
    <cellStyle name="40% - Énfasis2 2 3 2 3 3 4 2" xfId="49037" xr:uid="{0FAEAAA4-F8AE-4FE0-9170-8717DEFC400E}"/>
    <cellStyle name="40% - Énfasis2 2 3 2 3 3 5" xfId="33595" xr:uid="{DA584356-3ACF-4FB5-A02C-BD82432BFA55}"/>
    <cellStyle name="40% - Énfasis2 2 3 2 3 4" xfId="4641" xr:uid="{4A8FC5C1-8271-41F7-B1DB-BCB85609E936}"/>
    <cellStyle name="40% - Énfasis2 2 3 2 3 4 2" xfId="12362" xr:uid="{81FE8FC7-5B77-432A-AF6B-E13B2474B753}"/>
    <cellStyle name="40% - Énfasis2 2 3 2 3 4 2 2" xfId="27804" xr:uid="{9423676E-ECE2-4587-9694-204776376912}"/>
    <cellStyle name="40% - Énfasis2 2 3 2 3 4 2 2 2" xfId="58688" xr:uid="{85F0FEDD-D82F-4711-BA69-BC4AF9316491}"/>
    <cellStyle name="40% - Énfasis2 2 3 2 3 4 2 3" xfId="43246" xr:uid="{E2847DDD-E764-4E57-8218-30FA6EB64A88}"/>
    <cellStyle name="40% - Énfasis2 2 3 2 3 4 3" xfId="20083" xr:uid="{DD8E2803-5967-4460-ACC0-3E0C58AE727B}"/>
    <cellStyle name="40% - Énfasis2 2 3 2 3 4 3 2" xfId="50967" xr:uid="{41165BF9-A98C-409E-A938-490278F0E363}"/>
    <cellStyle name="40% - Énfasis2 2 3 2 3 4 4" xfId="35525" xr:uid="{07FAA431-F682-4843-8B07-975C7A434F52}"/>
    <cellStyle name="40% - Énfasis2 2 3 2 3 5" xfId="8502" xr:uid="{892D6DA8-B823-4399-92B7-309CA57B8C66}"/>
    <cellStyle name="40% - Énfasis2 2 3 2 3 5 2" xfId="23944" xr:uid="{BC0BB05F-A98D-4A4E-822B-3682569ABC24}"/>
    <cellStyle name="40% - Énfasis2 2 3 2 3 5 2 2" xfId="54828" xr:uid="{5583B32F-E4E5-4EC4-BDBE-D28AFEA9CF32}"/>
    <cellStyle name="40% - Énfasis2 2 3 2 3 5 3" xfId="39386" xr:uid="{79B8327E-442B-4F4F-86C5-B06C18803D35}"/>
    <cellStyle name="40% - Énfasis2 2 3 2 3 6" xfId="16223" xr:uid="{C0EA9EA8-EE80-4F96-B548-EE0C30E49803}"/>
    <cellStyle name="40% - Énfasis2 2 3 2 3 6 2" xfId="47107" xr:uid="{042C2AC6-2EFE-4C3A-9985-7D57675383D5}"/>
    <cellStyle name="40% - Énfasis2 2 3 2 3 7" xfId="31665" xr:uid="{B320EBFD-C971-44C4-A9A9-5BEE4724834C}"/>
    <cellStyle name="40% - Énfasis2 2 3 2 4" xfId="1263" xr:uid="{A1B33D4B-2031-4155-80D0-F9D82CEE4066}"/>
    <cellStyle name="40% - Énfasis2 2 3 2 4 2" xfId="3193" xr:uid="{CFC00813-75FA-48C9-ABB9-783903749A8F}"/>
    <cellStyle name="40% - Énfasis2 2 3 2 4 2 2" xfId="7053" xr:uid="{9E987D6C-9C1C-4EE1-8891-6934F3ED2554}"/>
    <cellStyle name="40% - Énfasis2 2 3 2 4 2 2 2" xfId="14774" xr:uid="{16EEFF0B-9768-43EB-B9C1-5C78DF2CFC05}"/>
    <cellStyle name="40% - Énfasis2 2 3 2 4 2 2 2 2" xfId="30216" xr:uid="{C65E9672-01E6-4406-B0A9-50BDA768A831}"/>
    <cellStyle name="40% - Énfasis2 2 3 2 4 2 2 2 2 2" xfId="61100" xr:uid="{E1FFF54F-A588-48B2-B73C-07FD42360CF3}"/>
    <cellStyle name="40% - Énfasis2 2 3 2 4 2 2 2 3" xfId="45658" xr:uid="{7153BD08-1B8B-49FB-A98C-0744FAC981F5}"/>
    <cellStyle name="40% - Énfasis2 2 3 2 4 2 2 3" xfId="22495" xr:uid="{3582D130-EABD-4D36-A604-8C65C09C1227}"/>
    <cellStyle name="40% - Énfasis2 2 3 2 4 2 2 3 2" xfId="53379" xr:uid="{58448397-70B0-4473-BC37-A7E441C31FCD}"/>
    <cellStyle name="40% - Énfasis2 2 3 2 4 2 2 4" xfId="37937" xr:uid="{765309E7-089F-4DEA-9785-CD1AA5554CF5}"/>
    <cellStyle name="40% - Énfasis2 2 3 2 4 2 3" xfId="10914" xr:uid="{757E8DEB-80C9-4D4E-B0B4-AA3AAC79AB35}"/>
    <cellStyle name="40% - Énfasis2 2 3 2 4 2 3 2" xfId="26356" xr:uid="{160A92BC-6B04-4088-B47E-630ED5F6EEEF}"/>
    <cellStyle name="40% - Énfasis2 2 3 2 4 2 3 2 2" xfId="57240" xr:uid="{AD57312A-D1ED-474C-AB79-2F4DEAADA8BD}"/>
    <cellStyle name="40% - Énfasis2 2 3 2 4 2 3 3" xfId="41798" xr:uid="{51B57259-B4C7-48C4-AC8F-D933CD969CBF}"/>
    <cellStyle name="40% - Énfasis2 2 3 2 4 2 4" xfId="18635" xr:uid="{FB4C49CD-37B0-42E3-A2C3-C8904424B3B3}"/>
    <cellStyle name="40% - Énfasis2 2 3 2 4 2 4 2" xfId="49519" xr:uid="{F0CE2EE6-2E3F-4D88-A1E8-E8DA67FA8EE0}"/>
    <cellStyle name="40% - Énfasis2 2 3 2 4 2 5" xfId="34077" xr:uid="{D2044D26-6E7B-4C06-926D-5CE553D6C3B7}"/>
    <cellStyle name="40% - Énfasis2 2 3 2 4 3" xfId="5123" xr:uid="{CA9511EE-2FB9-492A-B8D7-B3BF072F4E0F}"/>
    <cellStyle name="40% - Énfasis2 2 3 2 4 3 2" xfId="12844" xr:uid="{D0156752-39EF-4DB7-B66C-DAD964CA6E25}"/>
    <cellStyle name="40% - Énfasis2 2 3 2 4 3 2 2" xfId="28286" xr:uid="{18CB6BBE-EE66-408A-98ED-3970E95201C0}"/>
    <cellStyle name="40% - Énfasis2 2 3 2 4 3 2 2 2" xfId="59170" xr:uid="{4F9E4725-7608-4CBF-B441-55903FC4E88B}"/>
    <cellStyle name="40% - Énfasis2 2 3 2 4 3 2 3" xfId="43728" xr:uid="{733DF1C9-79BA-4676-9A62-FC8C741E82A8}"/>
    <cellStyle name="40% - Énfasis2 2 3 2 4 3 3" xfId="20565" xr:uid="{0195D257-9479-44BF-9054-265E0521678B}"/>
    <cellStyle name="40% - Énfasis2 2 3 2 4 3 3 2" xfId="51449" xr:uid="{A45669D3-88E7-4705-B3FD-E55157AEE847}"/>
    <cellStyle name="40% - Énfasis2 2 3 2 4 3 4" xfId="36007" xr:uid="{0E493BE0-C5F1-4D34-881D-76C7BAC14A1D}"/>
    <cellStyle name="40% - Énfasis2 2 3 2 4 4" xfId="8984" xr:uid="{779953F0-6BAD-472E-80A0-A3CCFAFDCC93}"/>
    <cellStyle name="40% - Énfasis2 2 3 2 4 4 2" xfId="24426" xr:uid="{3A3F3D12-DCE4-44B8-B9F1-E2668DAA0159}"/>
    <cellStyle name="40% - Énfasis2 2 3 2 4 4 2 2" xfId="55310" xr:uid="{E8B8D999-5002-405D-96A1-A1083A26AD4C}"/>
    <cellStyle name="40% - Énfasis2 2 3 2 4 4 3" xfId="39868" xr:uid="{41717B33-016C-4B63-9D17-BC7AEF0CA1F2}"/>
    <cellStyle name="40% - Énfasis2 2 3 2 4 5" xfId="16705" xr:uid="{7EAA7F55-C56C-40D6-B1C0-19CE816F8628}"/>
    <cellStyle name="40% - Énfasis2 2 3 2 4 5 2" xfId="47589" xr:uid="{B8656650-6D41-4513-9326-022FD24FDAF0}"/>
    <cellStyle name="40% - Énfasis2 2 3 2 4 6" xfId="32147" xr:uid="{E47824AF-D7FE-48EC-9B64-E541531B825E}"/>
    <cellStyle name="40% - Énfasis2 2 3 2 5" xfId="2228" xr:uid="{50165708-2328-4A23-AA42-9D7C2032894C}"/>
    <cellStyle name="40% - Énfasis2 2 3 2 5 2" xfId="6088" xr:uid="{A937FFE5-EF7A-44D9-A06F-757B6FA38BBC}"/>
    <cellStyle name="40% - Énfasis2 2 3 2 5 2 2" xfId="13809" xr:uid="{A8D52A06-3DC4-4B48-9E12-9A68E5FAC8FA}"/>
    <cellStyle name="40% - Énfasis2 2 3 2 5 2 2 2" xfId="29251" xr:uid="{CF587E34-F446-44CD-A469-55B56065BE74}"/>
    <cellStyle name="40% - Énfasis2 2 3 2 5 2 2 2 2" xfId="60135" xr:uid="{9CE288B6-80C6-4347-B695-09A07DE056C5}"/>
    <cellStyle name="40% - Énfasis2 2 3 2 5 2 2 3" xfId="44693" xr:uid="{8E056328-EABF-4751-86DA-317AED682965}"/>
    <cellStyle name="40% - Énfasis2 2 3 2 5 2 3" xfId="21530" xr:uid="{CA886982-13E6-45B8-B353-4AEBAB87D85B}"/>
    <cellStyle name="40% - Énfasis2 2 3 2 5 2 3 2" xfId="52414" xr:uid="{F401A6E3-A7B0-4962-BAC4-11266C92F6D1}"/>
    <cellStyle name="40% - Énfasis2 2 3 2 5 2 4" xfId="36972" xr:uid="{A3670D1C-3A55-4EA8-ACAE-1F9F8167A429}"/>
    <cellStyle name="40% - Énfasis2 2 3 2 5 3" xfId="9949" xr:uid="{A10A91BA-E19A-456D-BA16-12D503ACF19A}"/>
    <cellStyle name="40% - Énfasis2 2 3 2 5 3 2" xfId="25391" xr:uid="{819A498D-D435-442B-A08A-5D0A4E80085E}"/>
    <cellStyle name="40% - Énfasis2 2 3 2 5 3 2 2" xfId="56275" xr:uid="{85DC16AA-D046-4940-BDCF-68958918544C}"/>
    <cellStyle name="40% - Énfasis2 2 3 2 5 3 3" xfId="40833" xr:uid="{A270AF81-C929-4AAA-AD76-81D66003B623}"/>
    <cellStyle name="40% - Énfasis2 2 3 2 5 4" xfId="17670" xr:uid="{3FDAC2B4-58AB-4A8D-9B93-73ED18BC4EEE}"/>
    <cellStyle name="40% - Énfasis2 2 3 2 5 4 2" xfId="48554" xr:uid="{B6D89DEE-228E-43F1-A79E-53C9A91D0C77}"/>
    <cellStyle name="40% - Énfasis2 2 3 2 5 5" xfId="33112" xr:uid="{BFFD2807-51DE-4EE0-99ED-D54D31ACC9E3}"/>
    <cellStyle name="40% - Énfasis2 2 3 2 6" xfId="4158" xr:uid="{9EA27A66-C4DF-4B1B-8A77-7A8166E4525D}"/>
    <cellStyle name="40% - Énfasis2 2 3 2 6 2" xfId="11879" xr:uid="{C93ACBE5-6463-4CEA-829F-0A51ACE15593}"/>
    <cellStyle name="40% - Énfasis2 2 3 2 6 2 2" xfId="27321" xr:uid="{E382C21E-81D7-466D-B6D8-7B45940107A3}"/>
    <cellStyle name="40% - Énfasis2 2 3 2 6 2 2 2" xfId="58205" xr:uid="{F9ECED5E-A676-4271-BC94-A3DF8AABC517}"/>
    <cellStyle name="40% - Énfasis2 2 3 2 6 2 3" xfId="42763" xr:uid="{DC1A74C8-B43B-48D1-AC16-6C992F83FD1D}"/>
    <cellStyle name="40% - Énfasis2 2 3 2 6 3" xfId="19600" xr:uid="{081E9758-E7D7-408B-98D2-DCDFC33275D1}"/>
    <cellStyle name="40% - Énfasis2 2 3 2 6 3 2" xfId="50484" xr:uid="{90CD72F9-2A73-4912-8ADC-DFD2B1C86F69}"/>
    <cellStyle name="40% - Énfasis2 2 3 2 6 4" xfId="35042" xr:uid="{A8B18E28-DFA6-478A-A6B8-74BA97D78E90}"/>
    <cellStyle name="40% - Énfasis2 2 3 2 7" xfId="8019" xr:uid="{D6FEF8AD-E55F-416C-B619-848F52C5D07C}"/>
    <cellStyle name="40% - Énfasis2 2 3 2 7 2" xfId="23461" xr:uid="{672C890C-4730-4C60-85B4-11ACA2F53BFE}"/>
    <cellStyle name="40% - Énfasis2 2 3 2 7 2 2" xfId="54345" xr:uid="{BF7D7F8B-BA0D-4537-BC90-21E6E7C8DEE3}"/>
    <cellStyle name="40% - Énfasis2 2 3 2 7 3" xfId="38903" xr:uid="{E0D95667-6ECF-4F34-A0EE-EA6E191297A0}"/>
    <cellStyle name="40% - Énfasis2 2 3 2 8" xfId="15740" xr:uid="{CEDDA779-F936-4A73-ADDF-41F447A19371}"/>
    <cellStyle name="40% - Énfasis2 2 3 2 8 2" xfId="46624" xr:uid="{EA288897-76E2-4708-80EF-AA3182B91419}"/>
    <cellStyle name="40% - Énfasis2 2 3 2 9" xfId="31182" xr:uid="{2222B5F3-C0AE-4A85-9975-F4C155691016}"/>
    <cellStyle name="40% - Énfasis2 2 3 3" xfId="417" xr:uid="{14FC2134-FEAE-4F84-8B7A-4F86668796C2}"/>
    <cellStyle name="40% - Énfasis2 2 3 3 2" xfId="901" xr:uid="{88004ADF-2933-42A9-878A-8E7BBB0DD5FE}"/>
    <cellStyle name="40% - Énfasis2 2 3 3 2 2" xfId="1866" xr:uid="{8F17B186-3FBF-4A2C-A6E2-44D8130A64C1}"/>
    <cellStyle name="40% - Énfasis2 2 3 3 2 2 2" xfId="3796" xr:uid="{DC7211CF-30E0-4142-9675-FBC61E18BC36}"/>
    <cellStyle name="40% - Énfasis2 2 3 3 2 2 2 2" xfId="7656" xr:uid="{52584032-3182-4418-9AF6-A65C6BF47715}"/>
    <cellStyle name="40% - Énfasis2 2 3 3 2 2 2 2 2" xfId="15377" xr:uid="{B8AB11B4-6DD2-4178-877B-A0A218E5FCA4}"/>
    <cellStyle name="40% - Énfasis2 2 3 3 2 2 2 2 2 2" xfId="30819" xr:uid="{A69CF712-CFA3-449F-B35F-A47C80B87104}"/>
    <cellStyle name="40% - Énfasis2 2 3 3 2 2 2 2 2 2 2" xfId="61703" xr:uid="{852BC20A-62D1-421B-9DA4-E7D485F1BE91}"/>
    <cellStyle name="40% - Énfasis2 2 3 3 2 2 2 2 2 3" xfId="46261" xr:uid="{8EA75660-3F62-42E0-BFAE-4918B7D96FF3}"/>
    <cellStyle name="40% - Énfasis2 2 3 3 2 2 2 2 3" xfId="23098" xr:uid="{8762BA7E-5925-4557-95B7-C585C5EBEF74}"/>
    <cellStyle name="40% - Énfasis2 2 3 3 2 2 2 2 3 2" xfId="53982" xr:uid="{69A78271-1A02-47F9-B495-F0079DBF8684}"/>
    <cellStyle name="40% - Énfasis2 2 3 3 2 2 2 2 4" xfId="38540" xr:uid="{45860FF4-CBD0-4D9F-A2F5-3651D32F566A}"/>
    <cellStyle name="40% - Énfasis2 2 3 3 2 2 2 3" xfId="11517" xr:uid="{6BCEC9E7-5936-4767-BBB9-7AE7BC6672C1}"/>
    <cellStyle name="40% - Énfasis2 2 3 3 2 2 2 3 2" xfId="26959" xr:uid="{4BB3DD17-1577-4897-BAB2-ABFBB14A87BA}"/>
    <cellStyle name="40% - Énfasis2 2 3 3 2 2 2 3 2 2" xfId="57843" xr:uid="{D03CAD64-5677-4522-8D9E-5AEAD48A7136}"/>
    <cellStyle name="40% - Énfasis2 2 3 3 2 2 2 3 3" xfId="42401" xr:uid="{5981B72E-F57B-4610-B1C4-0E6E333F0AF4}"/>
    <cellStyle name="40% - Énfasis2 2 3 3 2 2 2 4" xfId="19238" xr:uid="{0947FEC3-9B6B-49FF-851F-B997CCF349B5}"/>
    <cellStyle name="40% - Énfasis2 2 3 3 2 2 2 4 2" xfId="50122" xr:uid="{397C5A07-57A9-4B5D-8C9A-63A4B71A70D2}"/>
    <cellStyle name="40% - Énfasis2 2 3 3 2 2 2 5" xfId="34680" xr:uid="{7F1BD359-72ED-4309-8D6E-685E67EF4779}"/>
    <cellStyle name="40% - Énfasis2 2 3 3 2 2 3" xfId="5726" xr:uid="{430B0EA2-D890-4CE2-B994-2F5B591F93BE}"/>
    <cellStyle name="40% - Énfasis2 2 3 3 2 2 3 2" xfId="13447" xr:uid="{5274F67A-C649-4B1F-9523-D7CDF6EAD745}"/>
    <cellStyle name="40% - Énfasis2 2 3 3 2 2 3 2 2" xfId="28889" xr:uid="{F7536E78-7385-4ADF-A421-A46048E0020E}"/>
    <cellStyle name="40% - Énfasis2 2 3 3 2 2 3 2 2 2" xfId="59773" xr:uid="{622B0C30-4D40-43D7-BFB0-86787C4E5859}"/>
    <cellStyle name="40% - Énfasis2 2 3 3 2 2 3 2 3" xfId="44331" xr:uid="{1AA0A44B-9D95-4777-A20A-D0576990A91A}"/>
    <cellStyle name="40% - Énfasis2 2 3 3 2 2 3 3" xfId="21168" xr:uid="{5C2192E7-9D21-4F31-A6B1-591C846D8662}"/>
    <cellStyle name="40% - Énfasis2 2 3 3 2 2 3 3 2" xfId="52052" xr:uid="{16B121E1-0AAB-484E-B00F-9209305607B7}"/>
    <cellStyle name="40% - Énfasis2 2 3 3 2 2 3 4" xfId="36610" xr:uid="{4FFF5D64-A8A9-4397-99E2-D5C67972E308}"/>
    <cellStyle name="40% - Énfasis2 2 3 3 2 2 4" xfId="9587" xr:uid="{AAEA93B1-E662-40C7-9F32-E5C3C436C23B}"/>
    <cellStyle name="40% - Énfasis2 2 3 3 2 2 4 2" xfId="25029" xr:uid="{2FADF9C1-64DF-422B-B3F2-1F4CF45B3858}"/>
    <cellStyle name="40% - Énfasis2 2 3 3 2 2 4 2 2" xfId="55913" xr:uid="{D9155023-6C26-4A0E-A23B-D1C571ACF15E}"/>
    <cellStyle name="40% - Énfasis2 2 3 3 2 2 4 3" xfId="40471" xr:uid="{050AE31A-B805-4E44-B506-4E1D946C7586}"/>
    <cellStyle name="40% - Énfasis2 2 3 3 2 2 5" xfId="17308" xr:uid="{2169EC44-72EC-40EA-8519-3DA7AEE76BCC}"/>
    <cellStyle name="40% - Énfasis2 2 3 3 2 2 5 2" xfId="48192" xr:uid="{E9CA837F-1CF8-4A68-9FA7-3EE3142D1CB4}"/>
    <cellStyle name="40% - Énfasis2 2 3 3 2 2 6" xfId="32750" xr:uid="{EEA36CEC-FA00-43E0-B0D9-930B01482D9A}"/>
    <cellStyle name="40% - Énfasis2 2 3 3 2 3" xfId="2831" xr:uid="{0A968EB3-8483-4695-B35B-17B5A6E17526}"/>
    <cellStyle name="40% - Énfasis2 2 3 3 2 3 2" xfId="6691" xr:uid="{508E82B4-157E-42A8-BC48-A30B80C82A56}"/>
    <cellStyle name="40% - Énfasis2 2 3 3 2 3 2 2" xfId="14412" xr:uid="{83BE8537-7A36-4C02-B054-19AEE0881F4B}"/>
    <cellStyle name="40% - Énfasis2 2 3 3 2 3 2 2 2" xfId="29854" xr:uid="{83D95CA7-793D-4CA1-B3B6-265C6A049244}"/>
    <cellStyle name="40% - Énfasis2 2 3 3 2 3 2 2 2 2" xfId="60738" xr:uid="{B893F52C-144A-4448-9079-6A200DFC5261}"/>
    <cellStyle name="40% - Énfasis2 2 3 3 2 3 2 2 3" xfId="45296" xr:uid="{CDDCA1F4-C2A8-4B64-ADA0-093598586970}"/>
    <cellStyle name="40% - Énfasis2 2 3 3 2 3 2 3" xfId="22133" xr:uid="{E600E3BC-9E1D-4C84-BD2A-4FF22FDC136D}"/>
    <cellStyle name="40% - Énfasis2 2 3 3 2 3 2 3 2" xfId="53017" xr:uid="{819EE119-4E79-4DC3-A341-4EB885CE0529}"/>
    <cellStyle name="40% - Énfasis2 2 3 3 2 3 2 4" xfId="37575" xr:uid="{C8EFA9CC-0973-49E8-B92A-F84F415AD17A}"/>
    <cellStyle name="40% - Énfasis2 2 3 3 2 3 3" xfId="10552" xr:uid="{5CB3061B-C404-4409-914B-E4C0D6E259A6}"/>
    <cellStyle name="40% - Énfasis2 2 3 3 2 3 3 2" xfId="25994" xr:uid="{875781D8-CE92-4F73-AA6E-612768CD8C7D}"/>
    <cellStyle name="40% - Énfasis2 2 3 3 2 3 3 2 2" xfId="56878" xr:uid="{AE34E5A7-EAF1-4259-ACA1-FA6AA9DFAE2E}"/>
    <cellStyle name="40% - Énfasis2 2 3 3 2 3 3 3" xfId="41436" xr:uid="{F308F828-A7AB-40B8-8DB1-E414A79DDD26}"/>
    <cellStyle name="40% - Énfasis2 2 3 3 2 3 4" xfId="18273" xr:uid="{D88A1BFD-B471-44A3-A615-335BEA80DE92}"/>
    <cellStyle name="40% - Énfasis2 2 3 3 2 3 4 2" xfId="49157" xr:uid="{7F6B5BA6-AD35-44F0-90D8-5AE7C6EF499E}"/>
    <cellStyle name="40% - Énfasis2 2 3 3 2 3 5" xfId="33715" xr:uid="{ECA94AD9-1AF8-4A28-887F-7667F821DC81}"/>
    <cellStyle name="40% - Énfasis2 2 3 3 2 4" xfId="4761" xr:uid="{74A33004-3281-49C2-ADFC-7215D778ED63}"/>
    <cellStyle name="40% - Énfasis2 2 3 3 2 4 2" xfId="12482" xr:uid="{0C75CC6A-6A65-4124-AEF8-CB631328E7BA}"/>
    <cellStyle name="40% - Énfasis2 2 3 3 2 4 2 2" xfId="27924" xr:uid="{5058F637-838D-4308-A7B6-EC42E054A067}"/>
    <cellStyle name="40% - Énfasis2 2 3 3 2 4 2 2 2" xfId="58808" xr:uid="{A7A1D728-9FFC-4204-8D21-5C4C55F5BAD5}"/>
    <cellStyle name="40% - Énfasis2 2 3 3 2 4 2 3" xfId="43366" xr:uid="{62E9965D-4EF1-453F-B2C9-1FDC176B87F6}"/>
    <cellStyle name="40% - Énfasis2 2 3 3 2 4 3" xfId="20203" xr:uid="{3DCAF2E3-FFC2-46ED-88A9-925001D57826}"/>
    <cellStyle name="40% - Énfasis2 2 3 3 2 4 3 2" xfId="51087" xr:uid="{AEE2C37A-B0F0-4444-833E-368402F0ECD9}"/>
    <cellStyle name="40% - Énfasis2 2 3 3 2 4 4" xfId="35645" xr:uid="{2DE48E2E-D739-48C4-980E-F02C26636328}"/>
    <cellStyle name="40% - Énfasis2 2 3 3 2 5" xfId="8622" xr:uid="{37074DD5-D22E-497D-8C41-EED4CA69B1AA}"/>
    <cellStyle name="40% - Énfasis2 2 3 3 2 5 2" xfId="24064" xr:uid="{0F6E3D16-D527-41D3-8B4A-E2FECDD0AB13}"/>
    <cellStyle name="40% - Énfasis2 2 3 3 2 5 2 2" xfId="54948" xr:uid="{2AA672F1-9990-4AFC-906A-6EF55392869E}"/>
    <cellStyle name="40% - Énfasis2 2 3 3 2 5 3" xfId="39506" xr:uid="{0B4A6E73-FA6D-4EFC-A1BB-ADAE121BDE7D}"/>
    <cellStyle name="40% - Énfasis2 2 3 3 2 6" xfId="16343" xr:uid="{CBCF0FF9-4F6C-4BCD-8432-BEAE73E33759}"/>
    <cellStyle name="40% - Énfasis2 2 3 3 2 6 2" xfId="47227" xr:uid="{CC2629EB-D70C-4693-AAEE-35BB9E7A70DB}"/>
    <cellStyle name="40% - Énfasis2 2 3 3 2 7" xfId="31785" xr:uid="{8367FDB0-BD09-4845-AEE8-244F85C868E2}"/>
    <cellStyle name="40% - Énfasis2 2 3 3 3" xfId="1383" xr:uid="{59AF0911-8FB1-494E-8331-BCACC97BE3FA}"/>
    <cellStyle name="40% - Énfasis2 2 3 3 3 2" xfId="3313" xr:uid="{D6908266-8BCD-4D8C-814E-959427412FDF}"/>
    <cellStyle name="40% - Énfasis2 2 3 3 3 2 2" xfId="7173" xr:uid="{1F03817A-8FBE-4BED-8B27-DFE5BE36B608}"/>
    <cellStyle name="40% - Énfasis2 2 3 3 3 2 2 2" xfId="14894" xr:uid="{1F4DEC73-47DB-420E-98C4-E28630B3EE50}"/>
    <cellStyle name="40% - Énfasis2 2 3 3 3 2 2 2 2" xfId="30336" xr:uid="{F369599C-6E4F-420D-BBCC-3918266D128B}"/>
    <cellStyle name="40% - Énfasis2 2 3 3 3 2 2 2 2 2" xfId="61220" xr:uid="{1E9D2745-408F-4AE2-8180-4B950F1C4993}"/>
    <cellStyle name="40% - Énfasis2 2 3 3 3 2 2 2 3" xfId="45778" xr:uid="{4C97B45D-0B11-4C29-BD70-9F2FF4A1739B}"/>
    <cellStyle name="40% - Énfasis2 2 3 3 3 2 2 3" xfId="22615" xr:uid="{C62F308E-4FA9-414A-8F8E-03593C35BBB7}"/>
    <cellStyle name="40% - Énfasis2 2 3 3 3 2 2 3 2" xfId="53499" xr:uid="{F08C348D-F130-427B-9476-5A6D28631C7F}"/>
    <cellStyle name="40% - Énfasis2 2 3 3 3 2 2 4" xfId="38057" xr:uid="{03218662-C44C-460D-ABB7-B708CF58A9CC}"/>
    <cellStyle name="40% - Énfasis2 2 3 3 3 2 3" xfId="11034" xr:uid="{56355BB2-B1F3-4D1A-A7BD-7FF69F4CAFAF}"/>
    <cellStyle name="40% - Énfasis2 2 3 3 3 2 3 2" xfId="26476" xr:uid="{F0A68829-9E6F-4B6E-9C48-09FF31867802}"/>
    <cellStyle name="40% - Énfasis2 2 3 3 3 2 3 2 2" xfId="57360" xr:uid="{17616976-1A8A-4D81-8F0A-200F1A6ED0C9}"/>
    <cellStyle name="40% - Énfasis2 2 3 3 3 2 3 3" xfId="41918" xr:uid="{09403981-BC7A-4D3E-9558-8CDAD3EA8E2A}"/>
    <cellStyle name="40% - Énfasis2 2 3 3 3 2 4" xfId="18755" xr:uid="{4EEF6A9A-1B7E-44D5-8EBC-BDB1303FAF71}"/>
    <cellStyle name="40% - Énfasis2 2 3 3 3 2 4 2" xfId="49639" xr:uid="{0A73152F-41EC-4450-9D8E-EFB762182EE3}"/>
    <cellStyle name="40% - Énfasis2 2 3 3 3 2 5" xfId="34197" xr:uid="{7542619E-78EE-443E-B376-288ACC9E1C18}"/>
    <cellStyle name="40% - Énfasis2 2 3 3 3 3" xfId="5243" xr:uid="{8A5963EA-02AB-433E-A576-D86E8855CC43}"/>
    <cellStyle name="40% - Énfasis2 2 3 3 3 3 2" xfId="12964" xr:uid="{144083B3-F396-4E51-9AFE-FCFF4E1A6E01}"/>
    <cellStyle name="40% - Énfasis2 2 3 3 3 3 2 2" xfId="28406" xr:uid="{4AEC015B-C51A-4970-82FF-3FD0E0203537}"/>
    <cellStyle name="40% - Énfasis2 2 3 3 3 3 2 2 2" xfId="59290" xr:uid="{AC9AC2DB-28EF-4D39-9603-1ABB896C7D6D}"/>
    <cellStyle name="40% - Énfasis2 2 3 3 3 3 2 3" xfId="43848" xr:uid="{C7F3C2DA-6EEF-4E1C-9395-415DD62E9255}"/>
    <cellStyle name="40% - Énfasis2 2 3 3 3 3 3" xfId="20685" xr:uid="{E46A0004-4E1F-46CA-975E-3CAB2CABC400}"/>
    <cellStyle name="40% - Énfasis2 2 3 3 3 3 3 2" xfId="51569" xr:uid="{C0F7FB81-A05C-4280-96A0-CC845BB6EA1D}"/>
    <cellStyle name="40% - Énfasis2 2 3 3 3 3 4" xfId="36127" xr:uid="{8694D962-715F-459E-A5B7-6A04F312A4B3}"/>
    <cellStyle name="40% - Énfasis2 2 3 3 3 4" xfId="9104" xr:uid="{684336C0-947D-4C8F-9A0B-2669D19CB61E}"/>
    <cellStyle name="40% - Énfasis2 2 3 3 3 4 2" xfId="24546" xr:uid="{B6B0DB02-EC6C-420A-8776-F7BD3089647B}"/>
    <cellStyle name="40% - Énfasis2 2 3 3 3 4 2 2" xfId="55430" xr:uid="{F9A10D70-558E-4076-B30E-8249E0DC179A}"/>
    <cellStyle name="40% - Énfasis2 2 3 3 3 4 3" xfId="39988" xr:uid="{65A64094-E630-4528-8A07-B56F67B7241D}"/>
    <cellStyle name="40% - Énfasis2 2 3 3 3 5" xfId="16825" xr:uid="{E1CB8365-34F5-4F40-B235-D801E5FDD794}"/>
    <cellStyle name="40% - Énfasis2 2 3 3 3 5 2" xfId="47709" xr:uid="{CF3FEA90-1A12-4759-8C20-229A77284188}"/>
    <cellStyle name="40% - Énfasis2 2 3 3 3 6" xfId="32267" xr:uid="{20FEACEB-7394-4C2E-88D0-0B24AFD6C9B2}"/>
    <cellStyle name="40% - Énfasis2 2 3 3 4" xfId="2348" xr:uid="{8ED5A8C0-7247-4270-ACE0-881C8B8E566E}"/>
    <cellStyle name="40% - Énfasis2 2 3 3 4 2" xfId="6208" xr:uid="{EE4A44DA-191F-4403-8E67-6D40DFDA1EB0}"/>
    <cellStyle name="40% - Énfasis2 2 3 3 4 2 2" xfId="13929" xr:uid="{4D951747-588B-4747-ACDA-14B24FD2B502}"/>
    <cellStyle name="40% - Énfasis2 2 3 3 4 2 2 2" xfId="29371" xr:uid="{B3FE1360-AC49-4539-9730-636B08AEF0F0}"/>
    <cellStyle name="40% - Énfasis2 2 3 3 4 2 2 2 2" xfId="60255" xr:uid="{634C3E86-3127-4B71-84AE-6AFFD9AD24E5}"/>
    <cellStyle name="40% - Énfasis2 2 3 3 4 2 2 3" xfId="44813" xr:uid="{F1837755-5F01-4A81-889D-981325EA187E}"/>
    <cellStyle name="40% - Énfasis2 2 3 3 4 2 3" xfId="21650" xr:uid="{904E84B0-0551-4950-8C8C-3DB003475FCF}"/>
    <cellStyle name="40% - Énfasis2 2 3 3 4 2 3 2" xfId="52534" xr:uid="{28D9EBEA-8F7C-4D0C-AB29-47DA12FC3DC9}"/>
    <cellStyle name="40% - Énfasis2 2 3 3 4 2 4" xfId="37092" xr:uid="{434FD333-00CD-4E1F-A56C-845EAF6B1455}"/>
    <cellStyle name="40% - Énfasis2 2 3 3 4 3" xfId="10069" xr:uid="{1C1CE1AB-2DBB-4F40-B338-6C8A88527CC6}"/>
    <cellStyle name="40% - Énfasis2 2 3 3 4 3 2" xfId="25511" xr:uid="{46BC3D81-CABE-4CF1-91AB-10BD4B3A602E}"/>
    <cellStyle name="40% - Énfasis2 2 3 3 4 3 2 2" xfId="56395" xr:uid="{6C03E01B-DFA8-46E0-A66C-96C9DB5F690A}"/>
    <cellStyle name="40% - Énfasis2 2 3 3 4 3 3" xfId="40953" xr:uid="{FF4A2F9B-5772-4098-9B6B-3D8FDED1D702}"/>
    <cellStyle name="40% - Énfasis2 2 3 3 4 4" xfId="17790" xr:uid="{AFF7D6A8-2413-44E1-BE98-3DA05F49C8C9}"/>
    <cellStyle name="40% - Énfasis2 2 3 3 4 4 2" xfId="48674" xr:uid="{5C289C8F-22EF-4EC1-AFE0-4AA29B2FD7E2}"/>
    <cellStyle name="40% - Énfasis2 2 3 3 4 5" xfId="33232" xr:uid="{FC15B597-F6E1-401B-A7B2-E77196C48C72}"/>
    <cellStyle name="40% - Énfasis2 2 3 3 5" xfId="4278" xr:uid="{BAEFCABA-8108-4384-9CFE-816696223D71}"/>
    <cellStyle name="40% - Énfasis2 2 3 3 5 2" xfId="11999" xr:uid="{1297AF7B-E630-4A13-B282-8F08C30B0CC0}"/>
    <cellStyle name="40% - Énfasis2 2 3 3 5 2 2" xfId="27441" xr:uid="{FD5874F1-EDB1-4479-8CB7-583A01D138D6}"/>
    <cellStyle name="40% - Énfasis2 2 3 3 5 2 2 2" xfId="58325" xr:uid="{9A11F0CC-4685-452A-A90B-BB0FFA50D729}"/>
    <cellStyle name="40% - Énfasis2 2 3 3 5 2 3" xfId="42883" xr:uid="{7331F9B9-9810-4AF8-A5E2-59EA94FEA0E5}"/>
    <cellStyle name="40% - Énfasis2 2 3 3 5 3" xfId="19720" xr:uid="{EE8E33E5-001F-4C1B-A165-138437FCC602}"/>
    <cellStyle name="40% - Énfasis2 2 3 3 5 3 2" xfId="50604" xr:uid="{64F8CC49-6A34-4354-861F-AE4E7946110C}"/>
    <cellStyle name="40% - Énfasis2 2 3 3 5 4" xfId="35162" xr:uid="{AC468DA1-52AE-4DFD-8135-FF6DB4A02AF5}"/>
    <cellStyle name="40% - Énfasis2 2 3 3 6" xfId="8139" xr:uid="{88BE3903-E9F0-4990-AF33-24E692AC17E6}"/>
    <cellStyle name="40% - Énfasis2 2 3 3 6 2" xfId="23581" xr:uid="{FE2C4BAD-9B7F-4EC9-BB0C-F1035A9BD9BD}"/>
    <cellStyle name="40% - Énfasis2 2 3 3 6 2 2" xfId="54465" xr:uid="{90A51192-9E2D-4AA0-93C5-3F0101CA105A}"/>
    <cellStyle name="40% - Énfasis2 2 3 3 6 3" xfId="39023" xr:uid="{2BAA45C2-401F-4475-96E6-AC36021D53EA}"/>
    <cellStyle name="40% - Énfasis2 2 3 3 7" xfId="15860" xr:uid="{9B080D39-475B-48B9-A58C-99376D6CBD47}"/>
    <cellStyle name="40% - Énfasis2 2 3 3 7 2" xfId="46744" xr:uid="{F119BB61-8C63-4032-A575-DC5B2C61A61E}"/>
    <cellStyle name="40% - Énfasis2 2 3 3 8" xfId="31302" xr:uid="{D725C90C-B1CA-4555-88FB-E320F39B0EC7}"/>
    <cellStyle name="40% - Énfasis2 2 3 4" xfId="660" xr:uid="{5ED6D44A-2607-4C2E-9EFD-4F5CA8056FE7}"/>
    <cellStyle name="40% - Énfasis2 2 3 4 2" xfId="1625" xr:uid="{2B93DE4B-58CF-4529-AE38-9EF5947A5E0B}"/>
    <cellStyle name="40% - Énfasis2 2 3 4 2 2" xfId="3555" xr:uid="{255DD3FC-FC35-454D-AF65-4A3A1D583C22}"/>
    <cellStyle name="40% - Énfasis2 2 3 4 2 2 2" xfId="7415" xr:uid="{E56E2258-7228-40C0-AA1E-1AB093FAC4C1}"/>
    <cellStyle name="40% - Énfasis2 2 3 4 2 2 2 2" xfId="15136" xr:uid="{19577B03-7E3A-44F5-A260-18A89F10518F}"/>
    <cellStyle name="40% - Énfasis2 2 3 4 2 2 2 2 2" xfId="30578" xr:uid="{03EF5219-B9B2-41C7-9D28-B28B96304D89}"/>
    <cellStyle name="40% - Énfasis2 2 3 4 2 2 2 2 2 2" xfId="61462" xr:uid="{8EA540E9-FC11-4AA8-80ED-D82C1DAD0597}"/>
    <cellStyle name="40% - Énfasis2 2 3 4 2 2 2 2 3" xfId="46020" xr:uid="{F5DF9623-E6E7-4706-8B93-B9BFA3D36485}"/>
    <cellStyle name="40% - Énfasis2 2 3 4 2 2 2 3" xfId="22857" xr:uid="{A581B285-D99D-4942-96A4-3FDFBB0278A5}"/>
    <cellStyle name="40% - Énfasis2 2 3 4 2 2 2 3 2" xfId="53741" xr:uid="{560F9BEA-D0A5-4C32-9F1D-F17302EF2D70}"/>
    <cellStyle name="40% - Énfasis2 2 3 4 2 2 2 4" xfId="38299" xr:uid="{580FF0FE-9489-4245-9769-09B26145E3B1}"/>
    <cellStyle name="40% - Énfasis2 2 3 4 2 2 3" xfId="11276" xr:uid="{F5A21320-DAE0-46B2-B77F-D3ACDEED4C77}"/>
    <cellStyle name="40% - Énfasis2 2 3 4 2 2 3 2" xfId="26718" xr:uid="{3E1D8EB0-7EF4-4252-A8D1-7F39255721D2}"/>
    <cellStyle name="40% - Énfasis2 2 3 4 2 2 3 2 2" xfId="57602" xr:uid="{07D51881-1C0E-47B6-8265-A142D9F29D27}"/>
    <cellStyle name="40% - Énfasis2 2 3 4 2 2 3 3" xfId="42160" xr:uid="{0C941F36-45CF-4D25-A27A-DAA1826C5447}"/>
    <cellStyle name="40% - Énfasis2 2 3 4 2 2 4" xfId="18997" xr:uid="{6278CDF9-3966-45DD-B065-AC732C0DD664}"/>
    <cellStyle name="40% - Énfasis2 2 3 4 2 2 4 2" xfId="49881" xr:uid="{1BD1E38A-B4A8-489D-AC9E-716D5AFA6238}"/>
    <cellStyle name="40% - Énfasis2 2 3 4 2 2 5" xfId="34439" xr:uid="{CEBF0ACC-7970-4CE3-971B-AB3B3DC0E056}"/>
    <cellStyle name="40% - Énfasis2 2 3 4 2 3" xfId="5485" xr:uid="{BB1082A8-E404-4C60-B47A-1915FEF3A525}"/>
    <cellStyle name="40% - Énfasis2 2 3 4 2 3 2" xfId="13206" xr:uid="{D0E43A25-4247-4A3C-8238-42EED1608B80}"/>
    <cellStyle name="40% - Énfasis2 2 3 4 2 3 2 2" xfId="28648" xr:uid="{9E0A7C9F-3A42-4F8C-AC37-B1A002BBCE2C}"/>
    <cellStyle name="40% - Énfasis2 2 3 4 2 3 2 2 2" xfId="59532" xr:uid="{FED24C34-2DD4-45A2-9661-47AFE48904C7}"/>
    <cellStyle name="40% - Énfasis2 2 3 4 2 3 2 3" xfId="44090" xr:uid="{522B7A7F-0DB5-45F7-8B3F-C2A33DB26A2A}"/>
    <cellStyle name="40% - Énfasis2 2 3 4 2 3 3" xfId="20927" xr:uid="{B4252DAB-3751-4494-B205-5B69A9A256B6}"/>
    <cellStyle name="40% - Énfasis2 2 3 4 2 3 3 2" xfId="51811" xr:uid="{BDEB36FD-1EDD-430B-8DFD-4BCA0243DB6C}"/>
    <cellStyle name="40% - Énfasis2 2 3 4 2 3 4" xfId="36369" xr:uid="{DD8E7E57-87A1-4FBC-B9A5-27FCBC365BA3}"/>
    <cellStyle name="40% - Énfasis2 2 3 4 2 4" xfId="9346" xr:uid="{0D313E9F-6949-445B-B8E3-1A330F442248}"/>
    <cellStyle name="40% - Énfasis2 2 3 4 2 4 2" xfId="24788" xr:uid="{82A4A250-8AD7-4C88-ADD8-12310C8ED7D7}"/>
    <cellStyle name="40% - Énfasis2 2 3 4 2 4 2 2" xfId="55672" xr:uid="{F81C1C31-180C-4915-8D43-5E292F8713FE}"/>
    <cellStyle name="40% - Énfasis2 2 3 4 2 4 3" xfId="40230" xr:uid="{DD73903C-A790-4CAE-B153-82677517E52A}"/>
    <cellStyle name="40% - Énfasis2 2 3 4 2 5" xfId="17067" xr:uid="{76BD398B-4502-4BDB-9D77-D4F93FE49C2B}"/>
    <cellStyle name="40% - Énfasis2 2 3 4 2 5 2" xfId="47951" xr:uid="{261712A6-EA62-4D3F-B31F-2ABEE537A7A0}"/>
    <cellStyle name="40% - Énfasis2 2 3 4 2 6" xfId="32509" xr:uid="{5A81EC94-57BE-4489-9099-E8B99D2065EA}"/>
    <cellStyle name="40% - Énfasis2 2 3 4 3" xfId="2590" xr:uid="{30AC5592-1EE7-477F-9EED-8DD781C45C2E}"/>
    <cellStyle name="40% - Énfasis2 2 3 4 3 2" xfId="6450" xr:uid="{C81C4428-BAC0-476D-BA01-4B726C91F4AC}"/>
    <cellStyle name="40% - Énfasis2 2 3 4 3 2 2" xfId="14171" xr:uid="{CA2C13B2-9498-4E11-A5A0-5549FB70B1E9}"/>
    <cellStyle name="40% - Énfasis2 2 3 4 3 2 2 2" xfId="29613" xr:uid="{FF63EA3A-EAA6-4A8F-9E2D-75B7308E7B37}"/>
    <cellStyle name="40% - Énfasis2 2 3 4 3 2 2 2 2" xfId="60497" xr:uid="{4E63A7A9-5284-4E93-A8E6-2319A6D97E35}"/>
    <cellStyle name="40% - Énfasis2 2 3 4 3 2 2 3" xfId="45055" xr:uid="{77FF9B70-EDBB-4DF6-A16D-306FC55813C2}"/>
    <cellStyle name="40% - Énfasis2 2 3 4 3 2 3" xfId="21892" xr:uid="{06EAD356-43D5-43B0-8A3B-2983173007C0}"/>
    <cellStyle name="40% - Énfasis2 2 3 4 3 2 3 2" xfId="52776" xr:uid="{80BD64EA-0324-4AD6-B627-8B1EE0B48509}"/>
    <cellStyle name="40% - Énfasis2 2 3 4 3 2 4" xfId="37334" xr:uid="{2B785DF3-17F8-4D8C-B7AC-876668C6055A}"/>
    <cellStyle name="40% - Énfasis2 2 3 4 3 3" xfId="10311" xr:uid="{C29B896B-7065-4510-A8BA-229C659BE473}"/>
    <cellStyle name="40% - Énfasis2 2 3 4 3 3 2" xfId="25753" xr:uid="{5B2C9671-59F6-4B87-A6D6-64410EDD43C0}"/>
    <cellStyle name="40% - Énfasis2 2 3 4 3 3 2 2" xfId="56637" xr:uid="{EFFCDD2F-8C9A-4815-8009-57E8572343C3}"/>
    <cellStyle name="40% - Énfasis2 2 3 4 3 3 3" xfId="41195" xr:uid="{63AD88CB-4193-45AA-BF22-BA59AA42F1A2}"/>
    <cellStyle name="40% - Énfasis2 2 3 4 3 4" xfId="18032" xr:uid="{1FB1049D-7EFE-4FD6-A4BE-B0416E8A89DE}"/>
    <cellStyle name="40% - Énfasis2 2 3 4 3 4 2" xfId="48916" xr:uid="{41BFA5F2-DEA3-4955-82BD-CA4CE066F89D}"/>
    <cellStyle name="40% - Énfasis2 2 3 4 3 5" xfId="33474" xr:uid="{898D032B-7194-4E1F-BE43-7C34ED0D8F82}"/>
    <cellStyle name="40% - Énfasis2 2 3 4 4" xfId="4520" xr:uid="{716EDE1D-341A-4FB1-93F7-237BC6F30F86}"/>
    <cellStyle name="40% - Énfasis2 2 3 4 4 2" xfId="12241" xr:uid="{16BD5B5A-1026-4721-8034-7576A7A51573}"/>
    <cellStyle name="40% - Énfasis2 2 3 4 4 2 2" xfId="27683" xr:uid="{28BA4164-581A-46D0-B164-BD0B626C0BAE}"/>
    <cellStyle name="40% - Énfasis2 2 3 4 4 2 2 2" xfId="58567" xr:uid="{5838C220-14BC-4351-ABB4-357F490D77C6}"/>
    <cellStyle name="40% - Énfasis2 2 3 4 4 2 3" xfId="43125" xr:uid="{568AB58E-A608-42EE-927E-FDF3EE857D2B}"/>
    <cellStyle name="40% - Énfasis2 2 3 4 4 3" xfId="19962" xr:uid="{CC6DCB0D-1E63-4629-B95C-09D2EDF888AC}"/>
    <cellStyle name="40% - Énfasis2 2 3 4 4 3 2" xfId="50846" xr:uid="{5B18E9B5-B2BB-4DF0-AE93-46C1F63F1604}"/>
    <cellStyle name="40% - Énfasis2 2 3 4 4 4" xfId="35404" xr:uid="{A62776D6-A3B4-4B5F-9B44-AF95E2D6B5B3}"/>
    <cellStyle name="40% - Énfasis2 2 3 4 5" xfId="8381" xr:uid="{A6B79845-B5AF-4C10-B5FE-F0180B746204}"/>
    <cellStyle name="40% - Énfasis2 2 3 4 5 2" xfId="23823" xr:uid="{925A5CD4-2A1C-43D1-9705-487367469A83}"/>
    <cellStyle name="40% - Énfasis2 2 3 4 5 2 2" xfId="54707" xr:uid="{8C2BF083-2F64-4C82-B04B-B0170517B740}"/>
    <cellStyle name="40% - Énfasis2 2 3 4 5 3" xfId="39265" xr:uid="{895FCFA7-A448-4122-90FB-98474BBB6E84}"/>
    <cellStyle name="40% - Énfasis2 2 3 4 6" xfId="16102" xr:uid="{05B6FA53-39E9-4017-BA18-B90B3B3711CF}"/>
    <cellStyle name="40% - Énfasis2 2 3 4 6 2" xfId="46986" xr:uid="{C0599253-59AD-41A1-94F9-0C34AA0E466C}"/>
    <cellStyle name="40% - Énfasis2 2 3 4 7" xfId="31544" xr:uid="{8FDBA658-44DE-45A8-BB1B-B3698FE6EEEB}"/>
    <cellStyle name="40% - Énfasis2 2 3 5" xfId="1142" xr:uid="{CF3C5BAA-1C4C-427F-8DA4-21584F3F5EF1}"/>
    <cellStyle name="40% - Énfasis2 2 3 5 2" xfId="3072" xr:uid="{D489E34B-7564-4263-8CFD-19E346C09589}"/>
    <cellStyle name="40% - Énfasis2 2 3 5 2 2" xfId="6932" xr:uid="{8397F058-8DE8-48A3-87A6-D92A2FFC0609}"/>
    <cellStyle name="40% - Énfasis2 2 3 5 2 2 2" xfId="14653" xr:uid="{6E5597A7-B0ED-4C32-906E-6D7ED692F8B6}"/>
    <cellStyle name="40% - Énfasis2 2 3 5 2 2 2 2" xfId="30095" xr:uid="{76A8476D-66DC-4DD0-8A28-38BAFFD73704}"/>
    <cellStyle name="40% - Énfasis2 2 3 5 2 2 2 2 2" xfId="60979" xr:uid="{CE71525A-26B7-46F7-873A-E73ABB880AEB}"/>
    <cellStyle name="40% - Énfasis2 2 3 5 2 2 2 3" xfId="45537" xr:uid="{396E4D65-8688-4C41-A0F5-C19EE8EB29FB}"/>
    <cellStyle name="40% - Énfasis2 2 3 5 2 2 3" xfId="22374" xr:uid="{FA93CA65-FBF1-4B5F-A010-50E15A49336D}"/>
    <cellStyle name="40% - Énfasis2 2 3 5 2 2 3 2" xfId="53258" xr:uid="{66304742-8313-41D9-8301-AF9FD0875EDB}"/>
    <cellStyle name="40% - Énfasis2 2 3 5 2 2 4" xfId="37816" xr:uid="{B0E5B41A-8F44-49C1-B179-0C6D95CBF0DB}"/>
    <cellStyle name="40% - Énfasis2 2 3 5 2 3" xfId="10793" xr:uid="{51FFAD19-E94F-43D9-B8F0-1A3030CD82C6}"/>
    <cellStyle name="40% - Énfasis2 2 3 5 2 3 2" xfId="26235" xr:uid="{5E7D6091-A9EF-4B3D-984F-552921B3BBE3}"/>
    <cellStyle name="40% - Énfasis2 2 3 5 2 3 2 2" xfId="57119" xr:uid="{99C3CAEA-4D2E-4133-AB87-E5D19DF18FFC}"/>
    <cellStyle name="40% - Énfasis2 2 3 5 2 3 3" xfId="41677" xr:uid="{9FCD8191-D00F-488E-AF52-BFDB80212D94}"/>
    <cellStyle name="40% - Énfasis2 2 3 5 2 4" xfId="18514" xr:uid="{AE89F745-51E6-44A7-B0C6-9C5523F840C1}"/>
    <cellStyle name="40% - Énfasis2 2 3 5 2 4 2" xfId="49398" xr:uid="{9F4C1DEC-79FE-4519-BFF9-D5B50C2D4EB3}"/>
    <cellStyle name="40% - Énfasis2 2 3 5 2 5" xfId="33956" xr:uid="{653D7643-F608-4CA8-906C-AA6C64D80C83}"/>
    <cellStyle name="40% - Énfasis2 2 3 5 3" xfId="5002" xr:uid="{56252D0C-7E99-4110-A739-8E7B15F233A5}"/>
    <cellStyle name="40% - Énfasis2 2 3 5 3 2" xfId="12723" xr:uid="{279E9FE0-AB98-4AF9-BBAB-71774BCA6017}"/>
    <cellStyle name="40% - Énfasis2 2 3 5 3 2 2" xfId="28165" xr:uid="{43056D7B-FC6C-4A1C-8820-BFAAB8773541}"/>
    <cellStyle name="40% - Énfasis2 2 3 5 3 2 2 2" xfId="59049" xr:uid="{ED9E1AC6-30AC-457E-9265-AC0C028971E8}"/>
    <cellStyle name="40% - Énfasis2 2 3 5 3 2 3" xfId="43607" xr:uid="{8CC42B3E-F587-4F07-8377-3B0168296208}"/>
    <cellStyle name="40% - Énfasis2 2 3 5 3 3" xfId="20444" xr:uid="{3C0A79F5-7360-41C0-9EDC-91765B9E7433}"/>
    <cellStyle name="40% - Énfasis2 2 3 5 3 3 2" xfId="51328" xr:uid="{2B46F853-F1C9-4690-82D0-159767FF0846}"/>
    <cellStyle name="40% - Énfasis2 2 3 5 3 4" xfId="35886" xr:uid="{E43BCFCE-40FE-40C4-A3EC-2588594E69E9}"/>
    <cellStyle name="40% - Énfasis2 2 3 5 4" xfId="8863" xr:uid="{A0B2FD23-0584-44AB-B2D3-2E6FEE6CECB0}"/>
    <cellStyle name="40% - Énfasis2 2 3 5 4 2" xfId="24305" xr:uid="{66B99F00-C71C-4B38-BD54-5AC97732CA1C}"/>
    <cellStyle name="40% - Énfasis2 2 3 5 4 2 2" xfId="55189" xr:uid="{514CCB92-EC98-4DAB-BA7A-8E9D44AC7FE0}"/>
    <cellStyle name="40% - Énfasis2 2 3 5 4 3" xfId="39747" xr:uid="{7749A956-C953-44B1-9CB4-9EA299D2F409}"/>
    <cellStyle name="40% - Énfasis2 2 3 5 5" xfId="16584" xr:uid="{66BADA42-DECD-4559-A665-E8450D6A9212}"/>
    <cellStyle name="40% - Énfasis2 2 3 5 5 2" xfId="47468" xr:uid="{DF8F7F70-139E-4F84-A893-03EDE732D2F1}"/>
    <cellStyle name="40% - Énfasis2 2 3 5 6" xfId="32026" xr:uid="{1129DE0E-9889-4E4B-926C-DA90BEC5C566}"/>
    <cellStyle name="40% - Énfasis2 2 3 6" xfId="2107" xr:uid="{9FE89F2E-86FD-4A01-84A5-52E5BD343CEA}"/>
    <cellStyle name="40% - Énfasis2 2 3 6 2" xfId="5967" xr:uid="{097AEACC-7368-415D-8715-656BD15B0539}"/>
    <cellStyle name="40% - Énfasis2 2 3 6 2 2" xfId="13688" xr:uid="{C109FC23-17C0-4FFF-9F45-F38681481E43}"/>
    <cellStyle name="40% - Énfasis2 2 3 6 2 2 2" xfId="29130" xr:uid="{C3AA0988-E202-4CB6-A540-0960C7258EAF}"/>
    <cellStyle name="40% - Énfasis2 2 3 6 2 2 2 2" xfId="60014" xr:uid="{878E9C31-618E-4FDE-BAFA-320B512C95E4}"/>
    <cellStyle name="40% - Énfasis2 2 3 6 2 2 3" xfId="44572" xr:uid="{64DF3A4B-AAAB-475F-8879-7CFD31E817F0}"/>
    <cellStyle name="40% - Énfasis2 2 3 6 2 3" xfId="21409" xr:uid="{D3BF4061-DEDB-43CF-B313-2AFD0D45D158}"/>
    <cellStyle name="40% - Énfasis2 2 3 6 2 3 2" xfId="52293" xr:uid="{87AA7B67-48FB-45AC-A270-1300FD1A7E60}"/>
    <cellStyle name="40% - Énfasis2 2 3 6 2 4" xfId="36851" xr:uid="{29519444-5ABC-4C19-93D1-1BC506D3B9DE}"/>
    <cellStyle name="40% - Énfasis2 2 3 6 3" xfId="9828" xr:uid="{3AAC68D2-7075-49BC-BF64-2494FC63DBFD}"/>
    <cellStyle name="40% - Énfasis2 2 3 6 3 2" xfId="25270" xr:uid="{4DDEEDD9-4E69-475A-A754-356957623455}"/>
    <cellStyle name="40% - Énfasis2 2 3 6 3 2 2" xfId="56154" xr:uid="{17E324C2-7BE0-436D-868C-80F452602DA8}"/>
    <cellStyle name="40% - Énfasis2 2 3 6 3 3" xfId="40712" xr:uid="{99666E50-948B-486D-B366-9D40BF5F4917}"/>
    <cellStyle name="40% - Énfasis2 2 3 6 4" xfId="17549" xr:uid="{3FD10650-5FDF-4E6A-AE55-5DF3570700C8}"/>
    <cellStyle name="40% - Énfasis2 2 3 6 4 2" xfId="48433" xr:uid="{669360A0-6BC9-4A5F-8803-701EA5BF4FBB}"/>
    <cellStyle name="40% - Énfasis2 2 3 6 5" xfId="32991" xr:uid="{C25D4613-13CC-4CAF-89D5-D4AF735CC484}"/>
    <cellStyle name="40% - Énfasis2 2 3 7" xfId="4037" xr:uid="{4318037A-F3EF-4D79-B738-DCFCC095243E}"/>
    <cellStyle name="40% - Énfasis2 2 3 7 2" xfId="11758" xr:uid="{8373BB95-0FC8-4B2A-A41E-5DE4F30B9153}"/>
    <cellStyle name="40% - Énfasis2 2 3 7 2 2" xfId="27200" xr:uid="{37FB8E94-5DCB-45BF-A7F9-92D011B6296A}"/>
    <cellStyle name="40% - Énfasis2 2 3 7 2 2 2" xfId="58084" xr:uid="{655A8798-B47F-451B-BE6F-1A00671693D9}"/>
    <cellStyle name="40% - Énfasis2 2 3 7 2 3" xfId="42642" xr:uid="{E68D62CE-B75E-43E9-9CC0-20EB33BD572B}"/>
    <cellStyle name="40% - Énfasis2 2 3 7 3" xfId="19479" xr:uid="{1C7A3E0C-CA6C-4248-B83E-603F9A200AB8}"/>
    <cellStyle name="40% - Énfasis2 2 3 7 3 2" xfId="50363" xr:uid="{35EE25C8-824A-4CE5-9AD7-5CB71C999959}"/>
    <cellStyle name="40% - Énfasis2 2 3 7 4" xfId="34921" xr:uid="{F6AD720C-1622-4732-A02B-BFBE1417F62B}"/>
    <cellStyle name="40% - Énfasis2 2 3 8" xfId="7898" xr:uid="{F60DB8DB-48B8-471A-87D1-BA515BF40CD3}"/>
    <cellStyle name="40% - Énfasis2 2 3 8 2" xfId="23340" xr:uid="{5CD24A5D-DEA5-4961-93FA-985880512C5F}"/>
    <cellStyle name="40% - Énfasis2 2 3 8 2 2" xfId="54224" xr:uid="{85244560-C507-4F6A-9151-C8328E8A36B8}"/>
    <cellStyle name="40% - Énfasis2 2 3 8 3" xfId="38782" xr:uid="{81BD98A0-2322-4557-A0BF-F046A8856525}"/>
    <cellStyle name="40% - Énfasis2 2 3 9" xfId="15619" xr:uid="{AC1780C2-5D27-46D3-ADC2-89FBF1523BC1}"/>
    <cellStyle name="40% - Énfasis2 2 3 9 2" xfId="46503" xr:uid="{5F87F092-20C4-4CE0-A4D6-4221C03A76BE}"/>
    <cellStyle name="40% - Énfasis2 2 4" xfId="99" xr:uid="{A8534A4A-16BB-4214-A906-E1C1AF986A20}"/>
    <cellStyle name="40% - Énfasis2 2 4 10" xfId="31062" xr:uid="{812ED47C-79D9-4640-A12E-EAC04CBD77D6}"/>
    <cellStyle name="40% - Énfasis2 2 4 2" xfId="336" xr:uid="{35D5A7BD-4A1F-48CE-B998-C2D1A9BA3B00}"/>
    <cellStyle name="40% - Énfasis2 2 4 2 2" xfId="579" xr:uid="{BE218C4C-0EB4-46E2-A784-D846D1FC5E38}"/>
    <cellStyle name="40% - Énfasis2 2 4 2 2 2" xfId="1062" xr:uid="{EC49F60B-B0FB-4437-BC61-EDEFB3AD32D4}"/>
    <cellStyle name="40% - Énfasis2 2 4 2 2 2 2" xfId="2027" xr:uid="{2D876757-8B1B-4201-8429-07E04C53F063}"/>
    <cellStyle name="40% - Énfasis2 2 4 2 2 2 2 2" xfId="3957" xr:uid="{22BADA89-DF08-4254-AEEB-455113809277}"/>
    <cellStyle name="40% - Énfasis2 2 4 2 2 2 2 2 2" xfId="7817" xr:uid="{E7C81397-F207-4932-8A4D-68AE8523796C}"/>
    <cellStyle name="40% - Énfasis2 2 4 2 2 2 2 2 2 2" xfId="15538" xr:uid="{5DEE6F27-BB7D-4A55-890C-7429F4D6541C}"/>
    <cellStyle name="40% - Énfasis2 2 4 2 2 2 2 2 2 2 2" xfId="30980" xr:uid="{D42F38AE-FE29-40EA-8370-BAFE94AD43FC}"/>
    <cellStyle name="40% - Énfasis2 2 4 2 2 2 2 2 2 2 2 2" xfId="61864" xr:uid="{61F1F0BD-DD51-4EDE-AA6B-AD0F1BB4A48A}"/>
    <cellStyle name="40% - Énfasis2 2 4 2 2 2 2 2 2 2 3" xfId="46422" xr:uid="{97B63019-95D0-4888-A47A-7781E5EFE065}"/>
    <cellStyle name="40% - Énfasis2 2 4 2 2 2 2 2 2 3" xfId="23259" xr:uid="{5E696D69-1D3A-46AD-ADE3-4BF2D6E4311C}"/>
    <cellStyle name="40% - Énfasis2 2 4 2 2 2 2 2 2 3 2" xfId="54143" xr:uid="{12BB2C08-E77C-466F-A934-B9D6CFCD0156}"/>
    <cellStyle name="40% - Énfasis2 2 4 2 2 2 2 2 2 4" xfId="38701" xr:uid="{7AA974DA-5C43-46FA-94F3-B73008BE6095}"/>
    <cellStyle name="40% - Énfasis2 2 4 2 2 2 2 2 3" xfId="11678" xr:uid="{DF2D0B51-C939-42D7-A3CD-466E2864CE5E}"/>
    <cellStyle name="40% - Énfasis2 2 4 2 2 2 2 2 3 2" xfId="27120" xr:uid="{A1DEAD8F-19B4-4376-B7E2-B4D257E2868C}"/>
    <cellStyle name="40% - Énfasis2 2 4 2 2 2 2 2 3 2 2" xfId="58004" xr:uid="{57116EAB-8267-4354-9080-7293E7E8FCB0}"/>
    <cellStyle name="40% - Énfasis2 2 4 2 2 2 2 2 3 3" xfId="42562" xr:uid="{51B58F02-B917-4BA3-9541-E0B3DBC632D6}"/>
    <cellStyle name="40% - Énfasis2 2 4 2 2 2 2 2 4" xfId="19399" xr:uid="{F3930E8C-7018-4E03-B95B-2AAE122827AA}"/>
    <cellStyle name="40% - Énfasis2 2 4 2 2 2 2 2 4 2" xfId="50283" xr:uid="{8AD0D2C4-0734-4007-9626-65A6C88AC7BD}"/>
    <cellStyle name="40% - Énfasis2 2 4 2 2 2 2 2 5" xfId="34841" xr:uid="{B5324766-7046-4E47-B72D-0066AEF7C440}"/>
    <cellStyle name="40% - Énfasis2 2 4 2 2 2 2 3" xfId="5887" xr:uid="{14F6E208-DCC6-4E4C-B232-4D40D1178A16}"/>
    <cellStyle name="40% - Énfasis2 2 4 2 2 2 2 3 2" xfId="13608" xr:uid="{31DBFE42-0CF7-4E0B-BB80-F5EE499352FB}"/>
    <cellStyle name="40% - Énfasis2 2 4 2 2 2 2 3 2 2" xfId="29050" xr:uid="{5A58132B-7093-49FA-BA56-B18170216D44}"/>
    <cellStyle name="40% - Énfasis2 2 4 2 2 2 2 3 2 2 2" xfId="59934" xr:uid="{9EC953C0-C4C2-4817-9F67-CCBA517E7E9B}"/>
    <cellStyle name="40% - Énfasis2 2 4 2 2 2 2 3 2 3" xfId="44492" xr:uid="{2B5A18B6-AB93-42F3-8E59-D97BE3882E51}"/>
    <cellStyle name="40% - Énfasis2 2 4 2 2 2 2 3 3" xfId="21329" xr:uid="{6B93BF07-46E7-47E9-A240-3CDC9EDDEA84}"/>
    <cellStyle name="40% - Énfasis2 2 4 2 2 2 2 3 3 2" xfId="52213" xr:uid="{4AA9AD55-F9F5-42E3-BC66-B462680B49C8}"/>
    <cellStyle name="40% - Énfasis2 2 4 2 2 2 2 3 4" xfId="36771" xr:uid="{FE2D015B-536E-463E-BCDC-5BBC90794E12}"/>
    <cellStyle name="40% - Énfasis2 2 4 2 2 2 2 4" xfId="9748" xr:uid="{98848C45-F20E-4ED0-AF01-ECB838CE321A}"/>
    <cellStyle name="40% - Énfasis2 2 4 2 2 2 2 4 2" xfId="25190" xr:uid="{F997F771-A400-46C0-95C2-848613C2F71A}"/>
    <cellStyle name="40% - Énfasis2 2 4 2 2 2 2 4 2 2" xfId="56074" xr:uid="{9B0CE876-2B17-4E7F-A9F9-D8D149164959}"/>
    <cellStyle name="40% - Énfasis2 2 4 2 2 2 2 4 3" xfId="40632" xr:uid="{953CAD37-B63F-478D-BCC9-9648DD42B54C}"/>
    <cellStyle name="40% - Énfasis2 2 4 2 2 2 2 5" xfId="17469" xr:uid="{F5A4D0B2-6D25-4203-95A8-19CF81928767}"/>
    <cellStyle name="40% - Énfasis2 2 4 2 2 2 2 5 2" xfId="48353" xr:uid="{CD195578-CA2E-4A98-AB59-B2422F594A77}"/>
    <cellStyle name="40% - Énfasis2 2 4 2 2 2 2 6" xfId="32911" xr:uid="{AD88560E-60BD-4D5A-9F77-48AC6A9327AF}"/>
    <cellStyle name="40% - Énfasis2 2 4 2 2 2 3" xfId="2992" xr:uid="{43E42A6F-63E0-41DC-91C9-F1640C63DB39}"/>
    <cellStyle name="40% - Énfasis2 2 4 2 2 2 3 2" xfId="6852" xr:uid="{95665D81-39C2-4B53-8666-90A18C71C7DA}"/>
    <cellStyle name="40% - Énfasis2 2 4 2 2 2 3 2 2" xfId="14573" xr:uid="{941D39D3-14BA-4640-A978-D87154277128}"/>
    <cellStyle name="40% - Énfasis2 2 4 2 2 2 3 2 2 2" xfId="30015" xr:uid="{DDA8B194-2F9B-438F-B2E5-4D87166E5270}"/>
    <cellStyle name="40% - Énfasis2 2 4 2 2 2 3 2 2 2 2" xfId="60899" xr:uid="{9CE4092D-CCC4-4E57-8286-E4E5C486D0E3}"/>
    <cellStyle name="40% - Énfasis2 2 4 2 2 2 3 2 2 3" xfId="45457" xr:uid="{67133108-1F66-42E7-91A7-4AE0B5574AFE}"/>
    <cellStyle name="40% - Énfasis2 2 4 2 2 2 3 2 3" xfId="22294" xr:uid="{352DD4C2-A720-4A4C-9ED3-5B90B03A90E5}"/>
    <cellStyle name="40% - Énfasis2 2 4 2 2 2 3 2 3 2" xfId="53178" xr:uid="{3888FC2F-1A38-446A-85DD-94E6BD3D5EE0}"/>
    <cellStyle name="40% - Énfasis2 2 4 2 2 2 3 2 4" xfId="37736" xr:uid="{D39119EB-808A-43B9-BE8B-8253076F4BFB}"/>
    <cellStyle name="40% - Énfasis2 2 4 2 2 2 3 3" xfId="10713" xr:uid="{74317522-78F3-40A7-8D0F-817D7EF926FE}"/>
    <cellStyle name="40% - Énfasis2 2 4 2 2 2 3 3 2" xfId="26155" xr:uid="{6A5002C9-B851-4FF2-8ADE-26081D8CDE8A}"/>
    <cellStyle name="40% - Énfasis2 2 4 2 2 2 3 3 2 2" xfId="57039" xr:uid="{48850CCF-F987-486A-B841-91EDF45D4D5C}"/>
    <cellStyle name="40% - Énfasis2 2 4 2 2 2 3 3 3" xfId="41597" xr:uid="{40E671EA-7BC2-4152-826A-22E138DB2AD1}"/>
    <cellStyle name="40% - Énfasis2 2 4 2 2 2 3 4" xfId="18434" xr:uid="{E1EA3D0F-927B-4831-9C9D-D1AB7441D1C5}"/>
    <cellStyle name="40% - Énfasis2 2 4 2 2 2 3 4 2" xfId="49318" xr:uid="{0DC7EC46-BC48-43F1-9FE6-C444AC406F4B}"/>
    <cellStyle name="40% - Énfasis2 2 4 2 2 2 3 5" xfId="33876" xr:uid="{0A1F04D1-98E9-4951-B195-098DE86403C3}"/>
    <cellStyle name="40% - Énfasis2 2 4 2 2 2 4" xfId="4922" xr:uid="{DA585539-FF28-45A2-8113-C2EA485844E7}"/>
    <cellStyle name="40% - Énfasis2 2 4 2 2 2 4 2" xfId="12643" xr:uid="{DEE90A79-80FC-41F4-A331-BC77AFBF590A}"/>
    <cellStyle name="40% - Énfasis2 2 4 2 2 2 4 2 2" xfId="28085" xr:uid="{FC8441AD-2F0D-435F-8163-63FA1DA37189}"/>
    <cellStyle name="40% - Énfasis2 2 4 2 2 2 4 2 2 2" xfId="58969" xr:uid="{D375B8C5-5787-4DC7-8939-4C6EC9B377B8}"/>
    <cellStyle name="40% - Énfasis2 2 4 2 2 2 4 2 3" xfId="43527" xr:uid="{21F7C659-5C4C-4251-9AE8-5592984BA374}"/>
    <cellStyle name="40% - Énfasis2 2 4 2 2 2 4 3" xfId="20364" xr:uid="{50C05897-FDCE-4EC5-846A-E41648855552}"/>
    <cellStyle name="40% - Énfasis2 2 4 2 2 2 4 3 2" xfId="51248" xr:uid="{15C03AFD-74EB-4FDC-A41A-03DF63CF00E6}"/>
    <cellStyle name="40% - Énfasis2 2 4 2 2 2 4 4" xfId="35806" xr:uid="{F19E005E-8918-407D-BD6E-E97912B1CE33}"/>
    <cellStyle name="40% - Énfasis2 2 4 2 2 2 5" xfId="8783" xr:uid="{C6607D25-BBB3-4329-BD91-7E42874A9D62}"/>
    <cellStyle name="40% - Énfasis2 2 4 2 2 2 5 2" xfId="24225" xr:uid="{5F77788A-B545-4914-8A4B-BD34F1423BDA}"/>
    <cellStyle name="40% - Énfasis2 2 4 2 2 2 5 2 2" xfId="55109" xr:uid="{0CC20FA2-28E6-418B-87FF-4015CA30F469}"/>
    <cellStyle name="40% - Énfasis2 2 4 2 2 2 5 3" xfId="39667" xr:uid="{6BF9BAE8-206B-4A2E-98C5-CF5E8A8AC4E5}"/>
    <cellStyle name="40% - Énfasis2 2 4 2 2 2 6" xfId="16504" xr:uid="{43E63542-CD4F-4D58-923B-0B44AB9B89A5}"/>
    <cellStyle name="40% - Énfasis2 2 4 2 2 2 6 2" xfId="47388" xr:uid="{86F8FCDB-5A9A-42D2-BB10-637195F16283}"/>
    <cellStyle name="40% - Énfasis2 2 4 2 2 2 7" xfId="31946" xr:uid="{9484CFBB-C936-4AA4-A40E-8133920B7752}"/>
    <cellStyle name="40% - Énfasis2 2 4 2 2 3" xfId="1544" xr:uid="{ACE529C6-95CB-443B-9279-60D90CB82C43}"/>
    <cellStyle name="40% - Énfasis2 2 4 2 2 3 2" xfId="3474" xr:uid="{FC9CC10C-4080-4FB9-A7C7-74DB2D01678E}"/>
    <cellStyle name="40% - Énfasis2 2 4 2 2 3 2 2" xfId="7334" xr:uid="{45E388B4-A058-41B2-A71A-332B0558007B}"/>
    <cellStyle name="40% - Énfasis2 2 4 2 2 3 2 2 2" xfId="15055" xr:uid="{28FC5CDF-67E1-4CC5-9EDD-7ECE5716D486}"/>
    <cellStyle name="40% - Énfasis2 2 4 2 2 3 2 2 2 2" xfId="30497" xr:uid="{6C858688-F17C-431B-9DEA-7A3B3602543F}"/>
    <cellStyle name="40% - Énfasis2 2 4 2 2 3 2 2 2 2 2" xfId="61381" xr:uid="{152E2FF0-3121-4FBC-BA59-D50F016CCCAD}"/>
    <cellStyle name="40% - Énfasis2 2 4 2 2 3 2 2 2 3" xfId="45939" xr:uid="{2ECEAA8F-C2CA-46A7-AF67-D4FCE132D6BF}"/>
    <cellStyle name="40% - Énfasis2 2 4 2 2 3 2 2 3" xfId="22776" xr:uid="{12E8D089-C561-414B-B7BC-8DF622FA29F1}"/>
    <cellStyle name="40% - Énfasis2 2 4 2 2 3 2 2 3 2" xfId="53660" xr:uid="{836B1098-8441-47FE-BFDF-54A5A0415244}"/>
    <cellStyle name="40% - Énfasis2 2 4 2 2 3 2 2 4" xfId="38218" xr:uid="{EF575FE7-90D3-4FDD-8600-67006D4D9618}"/>
    <cellStyle name="40% - Énfasis2 2 4 2 2 3 2 3" xfId="11195" xr:uid="{932C4735-A0F4-4E97-880C-45FB48FD1D06}"/>
    <cellStyle name="40% - Énfasis2 2 4 2 2 3 2 3 2" xfId="26637" xr:uid="{37CC3FC1-4870-4899-84E9-98D4A1217887}"/>
    <cellStyle name="40% - Énfasis2 2 4 2 2 3 2 3 2 2" xfId="57521" xr:uid="{C3CC5577-C806-45BE-85DF-860056510E24}"/>
    <cellStyle name="40% - Énfasis2 2 4 2 2 3 2 3 3" xfId="42079" xr:uid="{ECFC4FD3-4253-487C-BCEC-35425E313257}"/>
    <cellStyle name="40% - Énfasis2 2 4 2 2 3 2 4" xfId="18916" xr:uid="{066E4518-9259-4CB2-830E-F44A11641D89}"/>
    <cellStyle name="40% - Énfasis2 2 4 2 2 3 2 4 2" xfId="49800" xr:uid="{940ADC9F-3F7B-4754-8E31-5B1E03A7D25B}"/>
    <cellStyle name="40% - Énfasis2 2 4 2 2 3 2 5" xfId="34358" xr:uid="{6D927E03-4AE5-4990-81B9-3D9DE45BF8A2}"/>
    <cellStyle name="40% - Énfasis2 2 4 2 2 3 3" xfId="5404" xr:uid="{9C3F3F74-BFBB-4DE7-BA8A-B0DBA2EE2649}"/>
    <cellStyle name="40% - Énfasis2 2 4 2 2 3 3 2" xfId="13125" xr:uid="{618E4DF1-8FB6-4F70-AE7C-F7ECE8F0B20B}"/>
    <cellStyle name="40% - Énfasis2 2 4 2 2 3 3 2 2" xfId="28567" xr:uid="{AF0C5F1A-4871-4CE2-AE7E-47B5709C6BA6}"/>
    <cellStyle name="40% - Énfasis2 2 4 2 2 3 3 2 2 2" xfId="59451" xr:uid="{225EBB06-42A6-44FB-944E-A70618498000}"/>
    <cellStyle name="40% - Énfasis2 2 4 2 2 3 3 2 3" xfId="44009" xr:uid="{F34F0429-9B2E-4E10-A993-06E086BAFC5A}"/>
    <cellStyle name="40% - Énfasis2 2 4 2 2 3 3 3" xfId="20846" xr:uid="{1FF3A052-BFF9-4E5B-8E56-118609D08730}"/>
    <cellStyle name="40% - Énfasis2 2 4 2 2 3 3 3 2" xfId="51730" xr:uid="{D023F495-5ECD-493D-98B9-B3156263A137}"/>
    <cellStyle name="40% - Énfasis2 2 4 2 2 3 3 4" xfId="36288" xr:uid="{AA2122A4-A4C5-426B-9449-E384200D44D5}"/>
    <cellStyle name="40% - Énfasis2 2 4 2 2 3 4" xfId="9265" xr:uid="{AE50C1E3-2B32-4A53-A231-9C8D63C248DF}"/>
    <cellStyle name="40% - Énfasis2 2 4 2 2 3 4 2" xfId="24707" xr:uid="{15CA4E39-E4D0-47BA-9371-2910E237B71B}"/>
    <cellStyle name="40% - Énfasis2 2 4 2 2 3 4 2 2" xfId="55591" xr:uid="{2A2A05F1-7A66-4CBC-83DE-6D2F3BAEA406}"/>
    <cellStyle name="40% - Énfasis2 2 4 2 2 3 4 3" xfId="40149" xr:uid="{99845726-21A1-4869-B42D-71DCFD89AB1C}"/>
    <cellStyle name="40% - Énfasis2 2 4 2 2 3 5" xfId="16986" xr:uid="{7302154C-31F0-41E8-AD99-FAD799A341C8}"/>
    <cellStyle name="40% - Énfasis2 2 4 2 2 3 5 2" xfId="47870" xr:uid="{2106452B-32A0-452F-8CDD-1627C32C2CDF}"/>
    <cellStyle name="40% - Énfasis2 2 4 2 2 3 6" xfId="32428" xr:uid="{BF1E21C4-BF0D-48AE-A870-BE8FAA065A44}"/>
    <cellStyle name="40% - Énfasis2 2 4 2 2 4" xfId="2509" xr:uid="{52D7F423-A3FD-49CD-AA8E-6FBCED88D539}"/>
    <cellStyle name="40% - Énfasis2 2 4 2 2 4 2" xfId="6369" xr:uid="{92AD59BF-AA18-4C38-B35D-AB7806808E71}"/>
    <cellStyle name="40% - Énfasis2 2 4 2 2 4 2 2" xfId="14090" xr:uid="{E755AD42-EB0A-49D8-9715-77DE80E3D59F}"/>
    <cellStyle name="40% - Énfasis2 2 4 2 2 4 2 2 2" xfId="29532" xr:uid="{D519D996-EEEA-4A9B-B88F-E3A6FF179E9D}"/>
    <cellStyle name="40% - Énfasis2 2 4 2 2 4 2 2 2 2" xfId="60416" xr:uid="{A213E28C-0B24-4AB3-AC01-9F46660C0858}"/>
    <cellStyle name="40% - Énfasis2 2 4 2 2 4 2 2 3" xfId="44974" xr:uid="{056474D0-9ABA-40BE-BF9A-E79CA84A805E}"/>
    <cellStyle name="40% - Énfasis2 2 4 2 2 4 2 3" xfId="21811" xr:uid="{AAB3207C-A3C9-4B6D-9305-B9A0AE4C92AC}"/>
    <cellStyle name="40% - Énfasis2 2 4 2 2 4 2 3 2" xfId="52695" xr:uid="{6C61110E-DBB9-4F93-B5D9-600C9AEA48BB}"/>
    <cellStyle name="40% - Énfasis2 2 4 2 2 4 2 4" xfId="37253" xr:uid="{3C64B9AE-3A5B-4B19-BD01-E40D74A1A82A}"/>
    <cellStyle name="40% - Énfasis2 2 4 2 2 4 3" xfId="10230" xr:uid="{299643A1-6EF7-44A5-A10F-06FFD3EFAEEC}"/>
    <cellStyle name="40% - Énfasis2 2 4 2 2 4 3 2" xfId="25672" xr:uid="{AB11900C-478C-4719-96E2-BF141FF7FE91}"/>
    <cellStyle name="40% - Énfasis2 2 4 2 2 4 3 2 2" xfId="56556" xr:uid="{687D81C0-F943-4FDD-A2D6-D271EB7E6F45}"/>
    <cellStyle name="40% - Énfasis2 2 4 2 2 4 3 3" xfId="41114" xr:uid="{58125052-D4C0-452A-9581-457498824E3F}"/>
    <cellStyle name="40% - Énfasis2 2 4 2 2 4 4" xfId="17951" xr:uid="{D24985FB-42AE-4A17-9F12-488756CEA6EA}"/>
    <cellStyle name="40% - Énfasis2 2 4 2 2 4 4 2" xfId="48835" xr:uid="{72C665C2-6D2B-45EA-94F6-3E8793ACB91B}"/>
    <cellStyle name="40% - Énfasis2 2 4 2 2 4 5" xfId="33393" xr:uid="{BB8A485B-7798-440F-B2A9-3EB3922615B2}"/>
    <cellStyle name="40% - Énfasis2 2 4 2 2 5" xfId="4439" xr:uid="{9C161C42-56A3-4685-A018-17F0DFDB741C}"/>
    <cellStyle name="40% - Énfasis2 2 4 2 2 5 2" xfId="12160" xr:uid="{15CA5657-E476-4C83-9E04-D5ED0D026881}"/>
    <cellStyle name="40% - Énfasis2 2 4 2 2 5 2 2" xfId="27602" xr:uid="{F66CFC43-1A60-43BF-A570-E990F7E1D588}"/>
    <cellStyle name="40% - Énfasis2 2 4 2 2 5 2 2 2" xfId="58486" xr:uid="{B17CE90D-EF21-4703-B55F-70AA0F1974AB}"/>
    <cellStyle name="40% - Énfasis2 2 4 2 2 5 2 3" xfId="43044" xr:uid="{CA5BF574-EAAA-4B5A-9811-BA00F50222ED}"/>
    <cellStyle name="40% - Énfasis2 2 4 2 2 5 3" xfId="19881" xr:uid="{7397679E-8CAC-4DAC-827C-AA4BC590112E}"/>
    <cellStyle name="40% - Énfasis2 2 4 2 2 5 3 2" xfId="50765" xr:uid="{6848DC35-CBAB-4CC7-AF91-1CCF05D0D059}"/>
    <cellStyle name="40% - Énfasis2 2 4 2 2 5 4" xfId="35323" xr:uid="{1D68595D-5BFF-48F7-81D3-E67E4BA28406}"/>
    <cellStyle name="40% - Énfasis2 2 4 2 2 6" xfId="8300" xr:uid="{C739D5CF-4A9B-418A-9AFA-8400C3A9A70B}"/>
    <cellStyle name="40% - Énfasis2 2 4 2 2 6 2" xfId="23742" xr:uid="{E6B40D1B-3F59-4B7B-BC99-6F843002084A}"/>
    <cellStyle name="40% - Énfasis2 2 4 2 2 6 2 2" xfId="54626" xr:uid="{F5837C64-4DD7-4D26-B14B-1DB6E9C7F4FD}"/>
    <cellStyle name="40% - Énfasis2 2 4 2 2 6 3" xfId="39184" xr:uid="{1FBE8CE2-B00D-4C3A-BF10-31B789752F5C}"/>
    <cellStyle name="40% - Énfasis2 2 4 2 2 7" xfId="16021" xr:uid="{9785764D-D3E9-40C1-9F4F-D0035DD4236D}"/>
    <cellStyle name="40% - Énfasis2 2 4 2 2 7 2" xfId="46905" xr:uid="{F44A7389-774D-42EC-AE1E-AFDD4CC412D8}"/>
    <cellStyle name="40% - Énfasis2 2 4 2 2 8" xfId="31463" xr:uid="{58A96553-08A2-4298-9F23-F31170F9460C}"/>
    <cellStyle name="40% - Énfasis2 2 4 2 3" xfId="821" xr:uid="{C8488BF7-6A8D-46D6-9C5F-BE9E90B5BC64}"/>
    <cellStyle name="40% - Énfasis2 2 4 2 3 2" xfId="1786" xr:uid="{4CDE588A-7102-4398-BDDB-E234D09FC52C}"/>
    <cellStyle name="40% - Énfasis2 2 4 2 3 2 2" xfId="3716" xr:uid="{D5B53614-EC4B-490C-B2FA-24791671A740}"/>
    <cellStyle name="40% - Énfasis2 2 4 2 3 2 2 2" xfId="7576" xr:uid="{D69358B9-D8E3-4715-B997-29AD01F2D618}"/>
    <cellStyle name="40% - Énfasis2 2 4 2 3 2 2 2 2" xfId="15297" xr:uid="{8214A7E8-B719-491F-9BE4-C36BCB0856E3}"/>
    <cellStyle name="40% - Énfasis2 2 4 2 3 2 2 2 2 2" xfId="30739" xr:uid="{0532EF30-7C25-4027-92E0-C04105FAFD8B}"/>
    <cellStyle name="40% - Énfasis2 2 4 2 3 2 2 2 2 2 2" xfId="61623" xr:uid="{C0DC3DC2-EA1D-43ED-9362-FB9E9C21CD85}"/>
    <cellStyle name="40% - Énfasis2 2 4 2 3 2 2 2 2 3" xfId="46181" xr:uid="{F560A41F-3011-4863-B1F3-C24442CB00F7}"/>
    <cellStyle name="40% - Énfasis2 2 4 2 3 2 2 2 3" xfId="23018" xr:uid="{8C44BB1C-3D6F-4B77-9D04-20BD7E70143B}"/>
    <cellStyle name="40% - Énfasis2 2 4 2 3 2 2 2 3 2" xfId="53902" xr:uid="{BCDA00DF-749F-4C9C-913D-B76B14460382}"/>
    <cellStyle name="40% - Énfasis2 2 4 2 3 2 2 2 4" xfId="38460" xr:uid="{BC40878B-BEAD-4A1B-86CB-C259CE19CC09}"/>
    <cellStyle name="40% - Énfasis2 2 4 2 3 2 2 3" xfId="11437" xr:uid="{E2C63D31-56DA-4720-8E0E-CA7DBE7659B3}"/>
    <cellStyle name="40% - Énfasis2 2 4 2 3 2 2 3 2" xfId="26879" xr:uid="{CB4BAA5B-C94A-466A-BB50-4D44BFB98F6F}"/>
    <cellStyle name="40% - Énfasis2 2 4 2 3 2 2 3 2 2" xfId="57763" xr:uid="{D4D0B99E-3B63-4382-83D5-E95F194DA2CD}"/>
    <cellStyle name="40% - Énfasis2 2 4 2 3 2 2 3 3" xfId="42321" xr:uid="{40614CF7-AFE2-4A84-9664-B0D17D7CC8D5}"/>
    <cellStyle name="40% - Énfasis2 2 4 2 3 2 2 4" xfId="19158" xr:uid="{7557D221-515A-43C3-A3E8-B15E01F2BE1F}"/>
    <cellStyle name="40% - Énfasis2 2 4 2 3 2 2 4 2" xfId="50042" xr:uid="{1E356A16-3FF1-407D-A5BA-30FECBDDA455}"/>
    <cellStyle name="40% - Énfasis2 2 4 2 3 2 2 5" xfId="34600" xr:uid="{6BB9A7BB-461A-43AD-8D35-69978DC1F344}"/>
    <cellStyle name="40% - Énfasis2 2 4 2 3 2 3" xfId="5646" xr:uid="{6E865F45-4B6D-45C4-8CD8-287F4AD6D2E4}"/>
    <cellStyle name="40% - Énfasis2 2 4 2 3 2 3 2" xfId="13367" xr:uid="{259B65C8-6EBB-407B-8A59-C0EF53517FF2}"/>
    <cellStyle name="40% - Énfasis2 2 4 2 3 2 3 2 2" xfId="28809" xr:uid="{25456E64-F21B-4E97-800F-A49F084D7DD8}"/>
    <cellStyle name="40% - Énfasis2 2 4 2 3 2 3 2 2 2" xfId="59693" xr:uid="{0A624787-9CCF-482C-8DFB-0D6875FEB936}"/>
    <cellStyle name="40% - Énfasis2 2 4 2 3 2 3 2 3" xfId="44251" xr:uid="{467B45D1-0FD4-4B19-A337-075C64137EA4}"/>
    <cellStyle name="40% - Énfasis2 2 4 2 3 2 3 3" xfId="21088" xr:uid="{C69DCBCF-AECA-4ACD-AFD7-8C6C11940332}"/>
    <cellStyle name="40% - Énfasis2 2 4 2 3 2 3 3 2" xfId="51972" xr:uid="{DB933AC4-6861-4950-A929-BA087D939F18}"/>
    <cellStyle name="40% - Énfasis2 2 4 2 3 2 3 4" xfId="36530" xr:uid="{412FB7AD-C091-4349-9EF5-9D10C362A41A}"/>
    <cellStyle name="40% - Énfasis2 2 4 2 3 2 4" xfId="9507" xr:uid="{153F3BFB-69B8-4E21-8D03-B09758CCEBF9}"/>
    <cellStyle name="40% - Énfasis2 2 4 2 3 2 4 2" xfId="24949" xr:uid="{7CE90DD3-59F6-4829-9A1C-A27B408F8844}"/>
    <cellStyle name="40% - Énfasis2 2 4 2 3 2 4 2 2" xfId="55833" xr:uid="{3D2C5665-436B-4AC4-8BE9-9D8064532189}"/>
    <cellStyle name="40% - Énfasis2 2 4 2 3 2 4 3" xfId="40391" xr:uid="{BFE476C9-E036-4165-8B8C-3B256909884A}"/>
    <cellStyle name="40% - Énfasis2 2 4 2 3 2 5" xfId="17228" xr:uid="{FDF6512D-BA00-4737-82D5-986A5C2BC6FD}"/>
    <cellStyle name="40% - Énfasis2 2 4 2 3 2 5 2" xfId="48112" xr:uid="{57530717-E948-46CC-874A-B9AE5966B090}"/>
    <cellStyle name="40% - Énfasis2 2 4 2 3 2 6" xfId="32670" xr:uid="{7F7AF403-03C1-4D1F-967F-EB35B5E65B33}"/>
    <cellStyle name="40% - Énfasis2 2 4 2 3 3" xfId="2751" xr:uid="{02CFFA42-3A5F-45E3-BF9B-B4CA8C0B6E2D}"/>
    <cellStyle name="40% - Énfasis2 2 4 2 3 3 2" xfId="6611" xr:uid="{D724A96B-9E87-4FA4-A23E-BF1F0B636B8D}"/>
    <cellStyle name="40% - Énfasis2 2 4 2 3 3 2 2" xfId="14332" xr:uid="{18C105C9-5AC9-4BE8-93AA-A1BBAE89DEF5}"/>
    <cellStyle name="40% - Énfasis2 2 4 2 3 3 2 2 2" xfId="29774" xr:uid="{EC70A092-B89F-4924-8352-87B47358545F}"/>
    <cellStyle name="40% - Énfasis2 2 4 2 3 3 2 2 2 2" xfId="60658" xr:uid="{508EC0C5-7A1C-4F40-BBE8-940523D132A0}"/>
    <cellStyle name="40% - Énfasis2 2 4 2 3 3 2 2 3" xfId="45216" xr:uid="{A93C95C5-B33A-45D9-B73B-191F5C4F53BB}"/>
    <cellStyle name="40% - Énfasis2 2 4 2 3 3 2 3" xfId="22053" xr:uid="{4DB79CC1-0CAE-4742-A716-56327FFBE3C2}"/>
    <cellStyle name="40% - Énfasis2 2 4 2 3 3 2 3 2" xfId="52937" xr:uid="{843E76E9-7A15-48F4-ACAE-429B6B8EF2DD}"/>
    <cellStyle name="40% - Énfasis2 2 4 2 3 3 2 4" xfId="37495" xr:uid="{422335A5-686E-4574-949D-A966FFEEAF3A}"/>
    <cellStyle name="40% - Énfasis2 2 4 2 3 3 3" xfId="10472" xr:uid="{0B82FD92-DC61-4A06-93DC-58A0AA031EE3}"/>
    <cellStyle name="40% - Énfasis2 2 4 2 3 3 3 2" xfId="25914" xr:uid="{51F92E59-C62F-419E-8413-458FA5AEC68B}"/>
    <cellStyle name="40% - Énfasis2 2 4 2 3 3 3 2 2" xfId="56798" xr:uid="{C1E7F5B0-815F-43EC-A65E-5CA36ED1C485}"/>
    <cellStyle name="40% - Énfasis2 2 4 2 3 3 3 3" xfId="41356" xr:uid="{7484B059-A961-4658-864C-C045CA6BA2C4}"/>
    <cellStyle name="40% - Énfasis2 2 4 2 3 3 4" xfId="18193" xr:uid="{BBA78703-3A60-4434-8718-EFB5A24B3EF9}"/>
    <cellStyle name="40% - Énfasis2 2 4 2 3 3 4 2" xfId="49077" xr:uid="{41E6C6FE-4D0B-4D1F-8C94-71DF67C5E177}"/>
    <cellStyle name="40% - Énfasis2 2 4 2 3 3 5" xfId="33635" xr:uid="{6CFA3F67-7496-4B89-9C17-E839382124CC}"/>
    <cellStyle name="40% - Énfasis2 2 4 2 3 4" xfId="4681" xr:uid="{016F8E5E-9B22-49A5-B58C-1F2E8EAABA5A}"/>
    <cellStyle name="40% - Énfasis2 2 4 2 3 4 2" xfId="12402" xr:uid="{EAE0356D-B0EF-45CF-83E5-87016CF600F7}"/>
    <cellStyle name="40% - Énfasis2 2 4 2 3 4 2 2" xfId="27844" xr:uid="{500BAC35-5851-4D03-992C-ABA65E8BE1BD}"/>
    <cellStyle name="40% - Énfasis2 2 4 2 3 4 2 2 2" xfId="58728" xr:uid="{C0AAD8E2-8305-4AA4-802B-D0E0608B7007}"/>
    <cellStyle name="40% - Énfasis2 2 4 2 3 4 2 3" xfId="43286" xr:uid="{D4DD35E2-FF31-4127-91BF-04F8A1E80009}"/>
    <cellStyle name="40% - Énfasis2 2 4 2 3 4 3" xfId="20123" xr:uid="{FE2502FA-DC31-476B-A7D0-1A240B696666}"/>
    <cellStyle name="40% - Énfasis2 2 4 2 3 4 3 2" xfId="51007" xr:uid="{99235203-58C3-4AA7-B161-8CFA6DF555DD}"/>
    <cellStyle name="40% - Énfasis2 2 4 2 3 4 4" xfId="35565" xr:uid="{384092CF-A7E9-4DDD-B465-F573AA8CA652}"/>
    <cellStyle name="40% - Énfasis2 2 4 2 3 5" xfId="8542" xr:uid="{78400F3F-A585-466E-821F-F28267FC764F}"/>
    <cellStyle name="40% - Énfasis2 2 4 2 3 5 2" xfId="23984" xr:uid="{03E2EA0E-34A1-4801-8C18-4B78A6BC7E52}"/>
    <cellStyle name="40% - Énfasis2 2 4 2 3 5 2 2" xfId="54868" xr:uid="{E98B0D93-9A8F-465F-9BEF-A61EC0B3E4F0}"/>
    <cellStyle name="40% - Énfasis2 2 4 2 3 5 3" xfId="39426" xr:uid="{8365A4BF-F77A-4FC4-BEAD-1C11C803D2D3}"/>
    <cellStyle name="40% - Énfasis2 2 4 2 3 6" xfId="16263" xr:uid="{9706ED4F-1FDA-497B-B705-8D15C8EBC462}"/>
    <cellStyle name="40% - Énfasis2 2 4 2 3 6 2" xfId="47147" xr:uid="{7807F439-E90B-457B-9F13-8ECB4115DD0F}"/>
    <cellStyle name="40% - Énfasis2 2 4 2 3 7" xfId="31705" xr:uid="{A26E90B4-4B5D-41AF-803A-CA6D8FF4467A}"/>
    <cellStyle name="40% - Énfasis2 2 4 2 4" xfId="1303" xr:uid="{3C079829-36CF-4AF8-BC02-79C6491C65D1}"/>
    <cellStyle name="40% - Énfasis2 2 4 2 4 2" xfId="3233" xr:uid="{8EE104DC-42CB-4040-AA67-E33B57A644AF}"/>
    <cellStyle name="40% - Énfasis2 2 4 2 4 2 2" xfId="7093" xr:uid="{59979A47-4FBB-4FC9-AB61-F769BF947224}"/>
    <cellStyle name="40% - Énfasis2 2 4 2 4 2 2 2" xfId="14814" xr:uid="{2E75D5B9-55D5-4DBB-9983-842B2873D5A5}"/>
    <cellStyle name="40% - Énfasis2 2 4 2 4 2 2 2 2" xfId="30256" xr:uid="{0B3EDB37-9AAE-4ED0-A4F5-44106AF00C23}"/>
    <cellStyle name="40% - Énfasis2 2 4 2 4 2 2 2 2 2" xfId="61140" xr:uid="{589C053C-3D8C-4072-A368-25A88222B70B}"/>
    <cellStyle name="40% - Énfasis2 2 4 2 4 2 2 2 3" xfId="45698" xr:uid="{CE2AD2C0-6819-473B-AEE3-CB58E4B0C4D7}"/>
    <cellStyle name="40% - Énfasis2 2 4 2 4 2 2 3" xfId="22535" xr:uid="{ECCFAED5-B015-41EB-8B05-38639D5FAF95}"/>
    <cellStyle name="40% - Énfasis2 2 4 2 4 2 2 3 2" xfId="53419" xr:uid="{35BE4F92-BFF1-42C3-B1EB-89DF35CB066D}"/>
    <cellStyle name="40% - Énfasis2 2 4 2 4 2 2 4" xfId="37977" xr:uid="{0A34D9D3-5420-4F27-9FA7-BA43F6B5B35C}"/>
    <cellStyle name="40% - Énfasis2 2 4 2 4 2 3" xfId="10954" xr:uid="{8FD75E3B-0E29-48D2-8A52-754E160F7573}"/>
    <cellStyle name="40% - Énfasis2 2 4 2 4 2 3 2" xfId="26396" xr:uid="{C4D3B6EB-0273-41C9-BADA-00EACEF87C02}"/>
    <cellStyle name="40% - Énfasis2 2 4 2 4 2 3 2 2" xfId="57280" xr:uid="{14E60345-F2CC-4495-BDDB-EAF7271E2809}"/>
    <cellStyle name="40% - Énfasis2 2 4 2 4 2 3 3" xfId="41838" xr:uid="{FACD347F-DE65-4313-8077-0098130578E9}"/>
    <cellStyle name="40% - Énfasis2 2 4 2 4 2 4" xfId="18675" xr:uid="{537E95B6-64F2-4C67-9FB3-3C3B6EED0AE8}"/>
    <cellStyle name="40% - Énfasis2 2 4 2 4 2 4 2" xfId="49559" xr:uid="{CD397BEB-6768-4B17-AB89-B859898CC3FE}"/>
    <cellStyle name="40% - Énfasis2 2 4 2 4 2 5" xfId="34117" xr:uid="{89AD400E-4BED-40F6-92BC-246FFBA7660C}"/>
    <cellStyle name="40% - Énfasis2 2 4 2 4 3" xfId="5163" xr:uid="{B2C67A1D-77EC-4877-BB1C-1F9C73E9776C}"/>
    <cellStyle name="40% - Énfasis2 2 4 2 4 3 2" xfId="12884" xr:uid="{18A585AF-FF30-4DAF-A3B6-280AE62079BD}"/>
    <cellStyle name="40% - Énfasis2 2 4 2 4 3 2 2" xfId="28326" xr:uid="{CB81AC94-99A5-4786-B978-AAC0BA4CAECD}"/>
    <cellStyle name="40% - Énfasis2 2 4 2 4 3 2 2 2" xfId="59210" xr:uid="{8D0DFAB5-4022-443D-9D1F-ED5BF5393893}"/>
    <cellStyle name="40% - Énfasis2 2 4 2 4 3 2 3" xfId="43768" xr:uid="{45A4EEFE-29B9-4F6C-9311-C08754EFB59B}"/>
    <cellStyle name="40% - Énfasis2 2 4 2 4 3 3" xfId="20605" xr:uid="{40054D74-7438-4F1B-95F0-10015D9B36D5}"/>
    <cellStyle name="40% - Énfasis2 2 4 2 4 3 3 2" xfId="51489" xr:uid="{C605F4DF-B4EB-4ACB-9DDF-888D4A65BA9C}"/>
    <cellStyle name="40% - Énfasis2 2 4 2 4 3 4" xfId="36047" xr:uid="{D5946B72-6D4C-43ED-BCBA-B27A3DE7B4D1}"/>
    <cellStyle name="40% - Énfasis2 2 4 2 4 4" xfId="9024" xr:uid="{05C1968B-ECA1-4809-9AEF-1D693B8FA4DE}"/>
    <cellStyle name="40% - Énfasis2 2 4 2 4 4 2" xfId="24466" xr:uid="{F84381D2-B5B1-4C15-82BB-50E0F51F063F}"/>
    <cellStyle name="40% - Énfasis2 2 4 2 4 4 2 2" xfId="55350" xr:uid="{F03FBC60-5F52-4917-8A9D-60C3188DD8F3}"/>
    <cellStyle name="40% - Énfasis2 2 4 2 4 4 3" xfId="39908" xr:uid="{0A9402DF-B5E5-4E0F-BE08-E62A8CF1DE32}"/>
    <cellStyle name="40% - Énfasis2 2 4 2 4 5" xfId="16745" xr:uid="{067EC6AE-CE6C-494A-BE32-D1E122BE5EC3}"/>
    <cellStyle name="40% - Énfasis2 2 4 2 4 5 2" xfId="47629" xr:uid="{E629A3BF-4B60-4835-9004-C0C0951EED4B}"/>
    <cellStyle name="40% - Énfasis2 2 4 2 4 6" xfId="32187" xr:uid="{A2F8589B-BD7B-4547-AE10-46F7AA90D9DF}"/>
    <cellStyle name="40% - Énfasis2 2 4 2 5" xfId="2268" xr:uid="{3344E483-8F14-4B99-BA5E-13129D55EFE4}"/>
    <cellStyle name="40% - Énfasis2 2 4 2 5 2" xfId="6128" xr:uid="{E94ADE39-6AD6-48F6-8144-AF2DE8F834AF}"/>
    <cellStyle name="40% - Énfasis2 2 4 2 5 2 2" xfId="13849" xr:uid="{2385ECA2-114E-4ED8-B074-025C951833A6}"/>
    <cellStyle name="40% - Énfasis2 2 4 2 5 2 2 2" xfId="29291" xr:uid="{E45FDA13-C81A-438F-A138-A00867D88D00}"/>
    <cellStyle name="40% - Énfasis2 2 4 2 5 2 2 2 2" xfId="60175" xr:uid="{0914FEE8-6D5C-4B9F-9581-8D45F30E4E57}"/>
    <cellStyle name="40% - Énfasis2 2 4 2 5 2 2 3" xfId="44733" xr:uid="{DD8F1BF5-68DE-40EE-89B0-CC70171E2545}"/>
    <cellStyle name="40% - Énfasis2 2 4 2 5 2 3" xfId="21570" xr:uid="{BDF47FB0-754B-42E6-9EFE-DCECCA9087C7}"/>
    <cellStyle name="40% - Énfasis2 2 4 2 5 2 3 2" xfId="52454" xr:uid="{6896A4BF-1AA3-4EC8-AFAA-D798E0F4523D}"/>
    <cellStyle name="40% - Énfasis2 2 4 2 5 2 4" xfId="37012" xr:uid="{FBBC2FD6-6930-4AF8-933F-B0C9CEECE3D4}"/>
    <cellStyle name="40% - Énfasis2 2 4 2 5 3" xfId="9989" xr:uid="{2B676E93-519A-4085-9066-97016E7DF064}"/>
    <cellStyle name="40% - Énfasis2 2 4 2 5 3 2" xfId="25431" xr:uid="{A1C6641F-5D56-4F42-A310-9AB38FCC50B7}"/>
    <cellStyle name="40% - Énfasis2 2 4 2 5 3 2 2" xfId="56315" xr:uid="{D58942FB-32FF-44BD-8C77-C6CD93B9D1BA}"/>
    <cellStyle name="40% - Énfasis2 2 4 2 5 3 3" xfId="40873" xr:uid="{14806ABF-A241-41C6-820F-33BAD61581C0}"/>
    <cellStyle name="40% - Énfasis2 2 4 2 5 4" xfId="17710" xr:uid="{56653849-ABD4-482D-9018-8528A5FE1900}"/>
    <cellStyle name="40% - Énfasis2 2 4 2 5 4 2" xfId="48594" xr:uid="{14D28EC6-09D0-4B08-BEC9-556E1C510CF3}"/>
    <cellStyle name="40% - Énfasis2 2 4 2 5 5" xfId="33152" xr:uid="{3A27D290-9C0D-49A0-BA6A-4A42FC757621}"/>
    <cellStyle name="40% - Énfasis2 2 4 2 6" xfId="4198" xr:uid="{2FF34FDA-B8E0-41AD-9CD0-53B59E50C8C4}"/>
    <cellStyle name="40% - Énfasis2 2 4 2 6 2" xfId="11919" xr:uid="{7AFF6955-F977-492D-BF60-61F5DAB1AA87}"/>
    <cellStyle name="40% - Énfasis2 2 4 2 6 2 2" xfId="27361" xr:uid="{BAA78E5F-52A8-4315-ADF3-27AB22C62E24}"/>
    <cellStyle name="40% - Énfasis2 2 4 2 6 2 2 2" xfId="58245" xr:uid="{EAA53E6E-EA9F-4329-B8B2-3C7E4D92914F}"/>
    <cellStyle name="40% - Énfasis2 2 4 2 6 2 3" xfId="42803" xr:uid="{7FD1CA39-13C2-4625-97D2-E032C2CE83D6}"/>
    <cellStyle name="40% - Énfasis2 2 4 2 6 3" xfId="19640" xr:uid="{470A3072-792E-4F0E-973D-B0458DD0E058}"/>
    <cellStyle name="40% - Énfasis2 2 4 2 6 3 2" xfId="50524" xr:uid="{339BFA82-F4B8-46A3-9C73-F42947CC6979}"/>
    <cellStyle name="40% - Énfasis2 2 4 2 6 4" xfId="35082" xr:uid="{7F725C44-A027-47E1-97F1-7088A72CAB3E}"/>
    <cellStyle name="40% - Énfasis2 2 4 2 7" xfId="8059" xr:uid="{B9D895F6-5DD2-41DF-B71D-9A6EE6F6499A}"/>
    <cellStyle name="40% - Énfasis2 2 4 2 7 2" xfId="23501" xr:uid="{7059FCEC-F641-4DDD-9B69-8B827C14D69D}"/>
    <cellStyle name="40% - Énfasis2 2 4 2 7 2 2" xfId="54385" xr:uid="{EC0DDECD-8AE5-49F9-978D-E8CA9D47551C}"/>
    <cellStyle name="40% - Énfasis2 2 4 2 7 3" xfId="38943" xr:uid="{5A933981-902F-4508-8A4C-DA7E650ECD3E}"/>
    <cellStyle name="40% - Énfasis2 2 4 2 8" xfId="15780" xr:uid="{791B7FCC-EBF3-4EC4-B132-0222263C331A}"/>
    <cellStyle name="40% - Énfasis2 2 4 2 8 2" xfId="46664" xr:uid="{DE554CA3-A870-45B4-8A64-D07AA2F8D628}"/>
    <cellStyle name="40% - Énfasis2 2 4 2 9" xfId="31222" xr:uid="{87929FE3-7B0A-4947-9D58-A23792D32F1A}"/>
    <cellStyle name="40% - Énfasis2 2 4 3" xfId="418" xr:uid="{7D90944D-A353-411D-9B82-04F8312A524A}"/>
    <cellStyle name="40% - Énfasis2 2 4 3 2" xfId="902" xr:uid="{5BB4E7BC-AD44-4097-BBED-1F486280451C}"/>
    <cellStyle name="40% - Énfasis2 2 4 3 2 2" xfId="1867" xr:uid="{B4309C05-2F56-469E-A6D9-2A5DCAE000D7}"/>
    <cellStyle name="40% - Énfasis2 2 4 3 2 2 2" xfId="3797" xr:uid="{F0BB3640-4791-4262-9101-249F4AD0EED5}"/>
    <cellStyle name="40% - Énfasis2 2 4 3 2 2 2 2" xfId="7657" xr:uid="{2A6CF50F-E866-45EC-93E2-EC8ACF62F2F5}"/>
    <cellStyle name="40% - Énfasis2 2 4 3 2 2 2 2 2" xfId="15378" xr:uid="{8EE526CC-2A1D-43F7-85F9-A2A40B827FBB}"/>
    <cellStyle name="40% - Énfasis2 2 4 3 2 2 2 2 2 2" xfId="30820" xr:uid="{1D5D5A1C-5D14-426E-90C3-573E3732668A}"/>
    <cellStyle name="40% - Énfasis2 2 4 3 2 2 2 2 2 2 2" xfId="61704" xr:uid="{72191153-C566-43B3-B2CE-C2BD57720C3E}"/>
    <cellStyle name="40% - Énfasis2 2 4 3 2 2 2 2 2 3" xfId="46262" xr:uid="{3C9194BA-0F79-4ED9-8196-3FE30EFEF3D8}"/>
    <cellStyle name="40% - Énfasis2 2 4 3 2 2 2 2 3" xfId="23099" xr:uid="{074E9FA4-F8BF-4F77-BD3A-7F825F80C02E}"/>
    <cellStyle name="40% - Énfasis2 2 4 3 2 2 2 2 3 2" xfId="53983" xr:uid="{769EF206-3D22-49E3-810F-E3E268D538FB}"/>
    <cellStyle name="40% - Énfasis2 2 4 3 2 2 2 2 4" xfId="38541" xr:uid="{2EAA20F6-A154-4315-B976-88F884E7CC84}"/>
    <cellStyle name="40% - Énfasis2 2 4 3 2 2 2 3" xfId="11518" xr:uid="{6E96556F-1241-43AC-9877-825623780396}"/>
    <cellStyle name="40% - Énfasis2 2 4 3 2 2 2 3 2" xfId="26960" xr:uid="{EFFFA0AD-934E-4E63-874B-CDE10011BE4E}"/>
    <cellStyle name="40% - Énfasis2 2 4 3 2 2 2 3 2 2" xfId="57844" xr:uid="{E46ADD91-8621-4C31-A8D3-B24E8C96D10D}"/>
    <cellStyle name="40% - Énfasis2 2 4 3 2 2 2 3 3" xfId="42402" xr:uid="{61F593C0-7F09-486A-AD7A-34FA8EB805D1}"/>
    <cellStyle name="40% - Énfasis2 2 4 3 2 2 2 4" xfId="19239" xr:uid="{79E1E789-4932-4A7A-ADF8-1C48FF5940F2}"/>
    <cellStyle name="40% - Énfasis2 2 4 3 2 2 2 4 2" xfId="50123" xr:uid="{4AEA2CB7-E467-4776-8DC1-C3E4504D2962}"/>
    <cellStyle name="40% - Énfasis2 2 4 3 2 2 2 5" xfId="34681" xr:uid="{A893A6C4-14C5-4235-A1D6-E55BC79C5FCC}"/>
    <cellStyle name="40% - Énfasis2 2 4 3 2 2 3" xfId="5727" xr:uid="{A8BE146D-DB97-40AF-95C7-1348345074D7}"/>
    <cellStyle name="40% - Énfasis2 2 4 3 2 2 3 2" xfId="13448" xr:uid="{535E184B-5758-49CF-841F-7BE4EFC7A80D}"/>
    <cellStyle name="40% - Énfasis2 2 4 3 2 2 3 2 2" xfId="28890" xr:uid="{6EC8FEB5-167D-405B-860A-3046AD456EB9}"/>
    <cellStyle name="40% - Énfasis2 2 4 3 2 2 3 2 2 2" xfId="59774" xr:uid="{5644152E-627C-41B8-8078-1028500A2DB9}"/>
    <cellStyle name="40% - Énfasis2 2 4 3 2 2 3 2 3" xfId="44332" xr:uid="{12FFC78B-83E6-4540-9F82-CC86DEEC98E3}"/>
    <cellStyle name="40% - Énfasis2 2 4 3 2 2 3 3" xfId="21169" xr:uid="{F7976BB2-62F2-4CC7-B206-E7E35C03A126}"/>
    <cellStyle name="40% - Énfasis2 2 4 3 2 2 3 3 2" xfId="52053" xr:uid="{D8ADCEF1-520D-4317-89AB-B7400A8EE4B6}"/>
    <cellStyle name="40% - Énfasis2 2 4 3 2 2 3 4" xfId="36611" xr:uid="{C076FB12-B6AC-4142-8E3C-0964310E9B35}"/>
    <cellStyle name="40% - Énfasis2 2 4 3 2 2 4" xfId="9588" xr:uid="{909F8E01-5CE4-44E5-A634-7327DC0559C1}"/>
    <cellStyle name="40% - Énfasis2 2 4 3 2 2 4 2" xfId="25030" xr:uid="{B98A074F-2595-484C-9B39-19BFA2954F37}"/>
    <cellStyle name="40% - Énfasis2 2 4 3 2 2 4 2 2" xfId="55914" xr:uid="{C6BCE5DD-87A2-4189-A2DE-53ABC48B3BA9}"/>
    <cellStyle name="40% - Énfasis2 2 4 3 2 2 4 3" xfId="40472" xr:uid="{47E8C72D-AF6A-418C-9E14-07D1C04FB4D8}"/>
    <cellStyle name="40% - Énfasis2 2 4 3 2 2 5" xfId="17309" xr:uid="{EA0FDF65-7FED-4931-ABA8-19E951513C58}"/>
    <cellStyle name="40% - Énfasis2 2 4 3 2 2 5 2" xfId="48193" xr:uid="{8E72D801-7063-466C-941F-3CD0FEA8E6F9}"/>
    <cellStyle name="40% - Énfasis2 2 4 3 2 2 6" xfId="32751" xr:uid="{A660943C-667E-4D11-A22E-DDB309921D40}"/>
    <cellStyle name="40% - Énfasis2 2 4 3 2 3" xfId="2832" xr:uid="{9B97BD21-E9A0-49DB-A091-624B86C81912}"/>
    <cellStyle name="40% - Énfasis2 2 4 3 2 3 2" xfId="6692" xr:uid="{4FE84532-0735-440F-92A5-460CB05BAF43}"/>
    <cellStyle name="40% - Énfasis2 2 4 3 2 3 2 2" xfId="14413" xr:uid="{38DFAA45-920E-46E0-8855-F920EB31C24A}"/>
    <cellStyle name="40% - Énfasis2 2 4 3 2 3 2 2 2" xfId="29855" xr:uid="{B7EB365F-83C7-420A-A007-B2095ECE7934}"/>
    <cellStyle name="40% - Énfasis2 2 4 3 2 3 2 2 2 2" xfId="60739" xr:uid="{FAB46EE8-1038-4185-9100-533E63720E54}"/>
    <cellStyle name="40% - Énfasis2 2 4 3 2 3 2 2 3" xfId="45297" xr:uid="{450A3735-B442-4D4B-9801-6570FC443AB8}"/>
    <cellStyle name="40% - Énfasis2 2 4 3 2 3 2 3" xfId="22134" xr:uid="{F5111944-404B-4334-B339-8971D535BB8D}"/>
    <cellStyle name="40% - Énfasis2 2 4 3 2 3 2 3 2" xfId="53018" xr:uid="{DA75650B-7786-43E6-A533-82035D7DF0A4}"/>
    <cellStyle name="40% - Énfasis2 2 4 3 2 3 2 4" xfId="37576" xr:uid="{3CD84202-A99F-4CB4-B80C-413C2FAF9053}"/>
    <cellStyle name="40% - Énfasis2 2 4 3 2 3 3" xfId="10553" xr:uid="{A22D011F-D5F1-4F21-83B4-0EE10AE30B1C}"/>
    <cellStyle name="40% - Énfasis2 2 4 3 2 3 3 2" xfId="25995" xr:uid="{F102766A-B9A4-43FD-933C-D76B079D2DF7}"/>
    <cellStyle name="40% - Énfasis2 2 4 3 2 3 3 2 2" xfId="56879" xr:uid="{45C80141-B28F-4E41-911A-6AA3ECE0C7B9}"/>
    <cellStyle name="40% - Énfasis2 2 4 3 2 3 3 3" xfId="41437" xr:uid="{22F44BC0-9739-4834-BF43-61D0A0041C2E}"/>
    <cellStyle name="40% - Énfasis2 2 4 3 2 3 4" xfId="18274" xr:uid="{A1765DD8-BB31-4714-B412-B6A25ED46631}"/>
    <cellStyle name="40% - Énfasis2 2 4 3 2 3 4 2" xfId="49158" xr:uid="{3317AFD2-DECC-4564-9603-7AD4A25C2320}"/>
    <cellStyle name="40% - Énfasis2 2 4 3 2 3 5" xfId="33716" xr:uid="{B68ABFEC-A17A-4D8E-92BB-1D1F6939B68A}"/>
    <cellStyle name="40% - Énfasis2 2 4 3 2 4" xfId="4762" xr:uid="{D534EF73-6B81-4BA0-B872-C5BCF5EDE395}"/>
    <cellStyle name="40% - Énfasis2 2 4 3 2 4 2" xfId="12483" xr:uid="{694BEB8F-0C14-4397-AAD2-4FCFAAC74685}"/>
    <cellStyle name="40% - Énfasis2 2 4 3 2 4 2 2" xfId="27925" xr:uid="{4161E31D-23D0-464F-90E4-AAFB32DB6597}"/>
    <cellStyle name="40% - Énfasis2 2 4 3 2 4 2 2 2" xfId="58809" xr:uid="{F553673A-E93B-4832-9B26-B29C8C37F7A5}"/>
    <cellStyle name="40% - Énfasis2 2 4 3 2 4 2 3" xfId="43367" xr:uid="{1F21C0D7-9EC4-4482-8158-9A18B77767D0}"/>
    <cellStyle name="40% - Énfasis2 2 4 3 2 4 3" xfId="20204" xr:uid="{78E9AFFE-9159-403A-892D-8D0138E0BC82}"/>
    <cellStyle name="40% - Énfasis2 2 4 3 2 4 3 2" xfId="51088" xr:uid="{1F4E7B68-F9AD-497B-8E81-506582B007E4}"/>
    <cellStyle name="40% - Énfasis2 2 4 3 2 4 4" xfId="35646" xr:uid="{7AFE389C-D325-4FF6-A6F8-8C8E88152638}"/>
    <cellStyle name="40% - Énfasis2 2 4 3 2 5" xfId="8623" xr:uid="{9EC6D478-6DE3-4D85-9ADA-F4BC10CB0FF6}"/>
    <cellStyle name="40% - Énfasis2 2 4 3 2 5 2" xfId="24065" xr:uid="{AB3F40FA-2C1E-4F08-96F6-AB1CC783CD80}"/>
    <cellStyle name="40% - Énfasis2 2 4 3 2 5 2 2" xfId="54949" xr:uid="{35A740B5-2586-4F07-956E-C95520A60B4D}"/>
    <cellStyle name="40% - Énfasis2 2 4 3 2 5 3" xfId="39507" xr:uid="{606B0947-1102-4BB1-8D27-A33DF5D213E0}"/>
    <cellStyle name="40% - Énfasis2 2 4 3 2 6" xfId="16344" xr:uid="{89975C4B-EE17-474D-90DB-F43553790803}"/>
    <cellStyle name="40% - Énfasis2 2 4 3 2 6 2" xfId="47228" xr:uid="{5208F99D-8BAB-4434-A433-45B9F71433FC}"/>
    <cellStyle name="40% - Énfasis2 2 4 3 2 7" xfId="31786" xr:uid="{9ECC011C-46F7-43E9-BD3C-0258F411B61B}"/>
    <cellStyle name="40% - Énfasis2 2 4 3 3" xfId="1384" xr:uid="{21DC05D0-5DE4-4877-814E-014772CC227E}"/>
    <cellStyle name="40% - Énfasis2 2 4 3 3 2" xfId="3314" xr:uid="{796216A0-E508-40B5-A770-C456A36F09CD}"/>
    <cellStyle name="40% - Énfasis2 2 4 3 3 2 2" xfId="7174" xr:uid="{EE524109-E85E-4B0C-AEC6-CFAC9732CD18}"/>
    <cellStyle name="40% - Énfasis2 2 4 3 3 2 2 2" xfId="14895" xr:uid="{45D4CF61-D45A-4376-8332-845E74DD6BBB}"/>
    <cellStyle name="40% - Énfasis2 2 4 3 3 2 2 2 2" xfId="30337" xr:uid="{4E68B70D-1F1C-4BB7-8EAB-B715EB8B7D88}"/>
    <cellStyle name="40% - Énfasis2 2 4 3 3 2 2 2 2 2" xfId="61221" xr:uid="{01A288A6-4AA6-425D-9205-3231DDD55ACA}"/>
    <cellStyle name="40% - Énfasis2 2 4 3 3 2 2 2 3" xfId="45779" xr:uid="{3E109360-B024-4379-A3C0-9BE9F6477C11}"/>
    <cellStyle name="40% - Énfasis2 2 4 3 3 2 2 3" xfId="22616" xr:uid="{87B1257E-CE67-4965-BE34-D1C6E738C0BC}"/>
    <cellStyle name="40% - Énfasis2 2 4 3 3 2 2 3 2" xfId="53500" xr:uid="{A4845257-3AB9-4DA8-B19F-1598CA93BF0B}"/>
    <cellStyle name="40% - Énfasis2 2 4 3 3 2 2 4" xfId="38058" xr:uid="{1CEF1833-EE2A-4BAD-BE1D-BA03A4A29647}"/>
    <cellStyle name="40% - Énfasis2 2 4 3 3 2 3" xfId="11035" xr:uid="{CADDDCCA-599A-48CC-9D83-9A078F593787}"/>
    <cellStyle name="40% - Énfasis2 2 4 3 3 2 3 2" xfId="26477" xr:uid="{071C436B-D039-4801-9534-08897B195E9D}"/>
    <cellStyle name="40% - Énfasis2 2 4 3 3 2 3 2 2" xfId="57361" xr:uid="{DE1F0A6B-4E3F-4CC9-8F09-15D6EF7AE1DE}"/>
    <cellStyle name="40% - Énfasis2 2 4 3 3 2 3 3" xfId="41919" xr:uid="{074665E2-C1DB-4597-94DC-C779723CB3EA}"/>
    <cellStyle name="40% - Énfasis2 2 4 3 3 2 4" xfId="18756" xr:uid="{9F8B3A2E-40BA-4E07-AB65-1C837FCD6F63}"/>
    <cellStyle name="40% - Énfasis2 2 4 3 3 2 4 2" xfId="49640" xr:uid="{09143481-48E1-431F-B952-9CB5FBB71CD8}"/>
    <cellStyle name="40% - Énfasis2 2 4 3 3 2 5" xfId="34198" xr:uid="{0F87EED7-88F0-4B94-844D-502D0E6E6370}"/>
    <cellStyle name="40% - Énfasis2 2 4 3 3 3" xfId="5244" xr:uid="{5A041E63-4F27-4C27-9F98-29A5FB599B5C}"/>
    <cellStyle name="40% - Énfasis2 2 4 3 3 3 2" xfId="12965" xr:uid="{92E441FB-8436-4A3D-A65A-E24D2949DC54}"/>
    <cellStyle name="40% - Énfasis2 2 4 3 3 3 2 2" xfId="28407" xr:uid="{532C0828-421C-4594-A7B5-C5DCC613C6CE}"/>
    <cellStyle name="40% - Énfasis2 2 4 3 3 3 2 2 2" xfId="59291" xr:uid="{34A537C9-50F0-4DFC-90F1-BB85854B6A94}"/>
    <cellStyle name="40% - Énfasis2 2 4 3 3 3 2 3" xfId="43849" xr:uid="{AC44A3B3-2768-4149-993A-3F907E371B45}"/>
    <cellStyle name="40% - Énfasis2 2 4 3 3 3 3" xfId="20686" xr:uid="{DD65C36D-87B2-4941-9443-144B8E662A4E}"/>
    <cellStyle name="40% - Énfasis2 2 4 3 3 3 3 2" xfId="51570" xr:uid="{E9801120-44F2-4865-AFAA-F8DF05F1B5C9}"/>
    <cellStyle name="40% - Énfasis2 2 4 3 3 3 4" xfId="36128" xr:uid="{0120C664-CC28-4D53-A7EF-95528ABC804B}"/>
    <cellStyle name="40% - Énfasis2 2 4 3 3 4" xfId="9105" xr:uid="{A8E45E78-B1C0-46EA-923B-2A55EF57250E}"/>
    <cellStyle name="40% - Énfasis2 2 4 3 3 4 2" xfId="24547" xr:uid="{EB0E2112-3CC6-4EA3-85BA-BC2FB151EF89}"/>
    <cellStyle name="40% - Énfasis2 2 4 3 3 4 2 2" xfId="55431" xr:uid="{DC4590B2-0CC0-43C4-80B0-2FACE75E96B9}"/>
    <cellStyle name="40% - Énfasis2 2 4 3 3 4 3" xfId="39989" xr:uid="{966D1ECB-A9D9-4D3B-8744-78F8BC3B5EAB}"/>
    <cellStyle name="40% - Énfasis2 2 4 3 3 5" xfId="16826" xr:uid="{F2A97523-FB45-4AC3-868C-82E3CA3CA8A2}"/>
    <cellStyle name="40% - Énfasis2 2 4 3 3 5 2" xfId="47710" xr:uid="{C01D7010-05D3-4F14-B21C-7F9205EE4668}"/>
    <cellStyle name="40% - Énfasis2 2 4 3 3 6" xfId="32268" xr:uid="{7B1669DB-5E63-45A8-8D32-B5C897F51654}"/>
    <cellStyle name="40% - Énfasis2 2 4 3 4" xfId="2349" xr:uid="{A52D151B-7DBB-42C4-AABD-C48F331F485A}"/>
    <cellStyle name="40% - Énfasis2 2 4 3 4 2" xfId="6209" xr:uid="{66715A7C-2396-43DA-A396-CEA6661B1FE7}"/>
    <cellStyle name="40% - Énfasis2 2 4 3 4 2 2" xfId="13930" xr:uid="{DF29EB3F-58A6-4CE0-99FF-21464E1EF7A8}"/>
    <cellStyle name="40% - Énfasis2 2 4 3 4 2 2 2" xfId="29372" xr:uid="{DB01AAF1-C49F-4E1F-83FF-F1ED5A5208F8}"/>
    <cellStyle name="40% - Énfasis2 2 4 3 4 2 2 2 2" xfId="60256" xr:uid="{F09079B3-EAFC-4B80-ABFB-7D512E1199AF}"/>
    <cellStyle name="40% - Énfasis2 2 4 3 4 2 2 3" xfId="44814" xr:uid="{77212CD3-192F-47C1-863A-3775030A924B}"/>
    <cellStyle name="40% - Énfasis2 2 4 3 4 2 3" xfId="21651" xr:uid="{25EDEEA7-4EA2-40D4-A874-9E7DD4DDAF9F}"/>
    <cellStyle name="40% - Énfasis2 2 4 3 4 2 3 2" xfId="52535" xr:uid="{5E7B6602-10C3-4921-B8A5-AFB2465E9D5F}"/>
    <cellStyle name="40% - Énfasis2 2 4 3 4 2 4" xfId="37093" xr:uid="{B4D2234C-766B-4326-8DC6-554B26FBE761}"/>
    <cellStyle name="40% - Énfasis2 2 4 3 4 3" xfId="10070" xr:uid="{43BF7FF4-BEBA-48CE-94B6-8BEF2FAEED36}"/>
    <cellStyle name="40% - Énfasis2 2 4 3 4 3 2" xfId="25512" xr:uid="{96837796-0047-47EE-85EB-4CF249BF27FC}"/>
    <cellStyle name="40% - Énfasis2 2 4 3 4 3 2 2" xfId="56396" xr:uid="{0EC2B43A-889F-4198-976F-76AAA1C6F718}"/>
    <cellStyle name="40% - Énfasis2 2 4 3 4 3 3" xfId="40954" xr:uid="{4E07492E-C87D-4A7B-A329-14C0F872D71B}"/>
    <cellStyle name="40% - Énfasis2 2 4 3 4 4" xfId="17791" xr:uid="{C21C2001-E1E8-45EA-84C1-C34D1FCD2DDA}"/>
    <cellStyle name="40% - Énfasis2 2 4 3 4 4 2" xfId="48675" xr:uid="{C98AA9AF-A945-46FB-8CE5-6FBC2DE0C438}"/>
    <cellStyle name="40% - Énfasis2 2 4 3 4 5" xfId="33233" xr:uid="{A6CAD1BA-35A9-4E31-97BD-90C944E36404}"/>
    <cellStyle name="40% - Énfasis2 2 4 3 5" xfId="4279" xr:uid="{D58D3F13-84FD-4652-BE4C-C551DB814DDA}"/>
    <cellStyle name="40% - Énfasis2 2 4 3 5 2" xfId="12000" xr:uid="{512FF27D-AA87-4C83-B34F-0DB6982D2AAB}"/>
    <cellStyle name="40% - Énfasis2 2 4 3 5 2 2" xfId="27442" xr:uid="{50ED8479-5123-4D94-81B3-2C63966FF839}"/>
    <cellStyle name="40% - Énfasis2 2 4 3 5 2 2 2" xfId="58326" xr:uid="{8E29FEC8-17F2-4DFF-8B24-5BC0555CBB90}"/>
    <cellStyle name="40% - Énfasis2 2 4 3 5 2 3" xfId="42884" xr:uid="{81AD774A-D3FF-480A-A5DA-F213C1F4FBAE}"/>
    <cellStyle name="40% - Énfasis2 2 4 3 5 3" xfId="19721" xr:uid="{7F572ACA-09DB-4BE8-BC31-9A9949A50BFB}"/>
    <cellStyle name="40% - Énfasis2 2 4 3 5 3 2" xfId="50605" xr:uid="{43E59EBD-FCFB-4BC0-9AA6-E528D67C40D3}"/>
    <cellStyle name="40% - Énfasis2 2 4 3 5 4" xfId="35163" xr:uid="{59405B4C-2A7F-4E25-8DE3-2F55DF4C21EE}"/>
    <cellStyle name="40% - Énfasis2 2 4 3 6" xfId="8140" xr:uid="{551FC382-5549-408E-BF04-3F366E4163DD}"/>
    <cellStyle name="40% - Énfasis2 2 4 3 6 2" xfId="23582" xr:uid="{D21F024E-2671-41C2-B5A5-DCDD71A979FB}"/>
    <cellStyle name="40% - Énfasis2 2 4 3 6 2 2" xfId="54466" xr:uid="{4C62DB8F-E2ED-47E9-9617-098B9E0C6849}"/>
    <cellStyle name="40% - Énfasis2 2 4 3 6 3" xfId="39024" xr:uid="{4FDBFF39-388B-4252-A83D-813E358CC049}"/>
    <cellStyle name="40% - Énfasis2 2 4 3 7" xfId="15861" xr:uid="{DA327FF3-F24F-4306-8C1C-A5DED4942F60}"/>
    <cellStyle name="40% - Énfasis2 2 4 3 7 2" xfId="46745" xr:uid="{C88B8355-0EF5-429D-9534-D1C6514BE206}"/>
    <cellStyle name="40% - Énfasis2 2 4 3 8" xfId="31303" xr:uid="{6E9E8C88-1BCF-433F-9AB3-25CB43F844FF}"/>
    <cellStyle name="40% - Énfasis2 2 4 4" xfId="661" xr:uid="{6D276C30-8D98-4EA2-A3F4-5883A8244866}"/>
    <cellStyle name="40% - Énfasis2 2 4 4 2" xfId="1626" xr:uid="{1B019805-EE35-44BE-A61D-8A08CFC504DC}"/>
    <cellStyle name="40% - Énfasis2 2 4 4 2 2" xfId="3556" xr:uid="{6F77D323-4129-4EEB-939A-B91E2E994DDD}"/>
    <cellStyle name="40% - Énfasis2 2 4 4 2 2 2" xfId="7416" xr:uid="{7C9C409C-CA71-4F73-9EBE-3430BEE8F70F}"/>
    <cellStyle name="40% - Énfasis2 2 4 4 2 2 2 2" xfId="15137" xr:uid="{A6B88ABE-0CF8-4CC7-A81B-7D43BC2A25E0}"/>
    <cellStyle name="40% - Énfasis2 2 4 4 2 2 2 2 2" xfId="30579" xr:uid="{FFD05EF2-9489-4DDD-B8B0-D62E7DC53C22}"/>
    <cellStyle name="40% - Énfasis2 2 4 4 2 2 2 2 2 2" xfId="61463" xr:uid="{CFF40088-77D4-4EEF-BC9A-3372A23D2F67}"/>
    <cellStyle name="40% - Énfasis2 2 4 4 2 2 2 2 3" xfId="46021" xr:uid="{8BB64B64-8DA5-4D7D-82BF-C373AD0CC420}"/>
    <cellStyle name="40% - Énfasis2 2 4 4 2 2 2 3" xfId="22858" xr:uid="{954480E0-C1D8-4497-ACAC-FF00296A5145}"/>
    <cellStyle name="40% - Énfasis2 2 4 4 2 2 2 3 2" xfId="53742" xr:uid="{CE0F6BE7-D2AA-49B9-A721-E05A2998F06E}"/>
    <cellStyle name="40% - Énfasis2 2 4 4 2 2 2 4" xfId="38300" xr:uid="{54ED8228-F290-4754-B4FA-44018D6E6204}"/>
    <cellStyle name="40% - Énfasis2 2 4 4 2 2 3" xfId="11277" xr:uid="{0853B9F3-3CE1-4005-8579-C21B584D3CB6}"/>
    <cellStyle name="40% - Énfasis2 2 4 4 2 2 3 2" xfId="26719" xr:uid="{BB7A7200-4D31-465D-A6D7-0FE2D48DCF2C}"/>
    <cellStyle name="40% - Énfasis2 2 4 4 2 2 3 2 2" xfId="57603" xr:uid="{2B153DD2-2305-4197-9055-281EB94A1AE6}"/>
    <cellStyle name="40% - Énfasis2 2 4 4 2 2 3 3" xfId="42161" xr:uid="{3FC5F779-4A36-425D-9B60-DA6338E6C969}"/>
    <cellStyle name="40% - Énfasis2 2 4 4 2 2 4" xfId="18998" xr:uid="{C8F1B87B-1544-4A98-9AA5-512E79C72BEC}"/>
    <cellStyle name="40% - Énfasis2 2 4 4 2 2 4 2" xfId="49882" xr:uid="{95775755-2A64-4F17-8B40-B55223E5CA0F}"/>
    <cellStyle name="40% - Énfasis2 2 4 4 2 2 5" xfId="34440" xr:uid="{55AC6340-038F-4307-BCF0-779DB257839C}"/>
    <cellStyle name="40% - Énfasis2 2 4 4 2 3" xfId="5486" xr:uid="{792B878F-2AB9-4DFA-A421-1A93A0FD2120}"/>
    <cellStyle name="40% - Énfasis2 2 4 4 2 3 2" xfId="13207" xr:uid="{B135F439-0C0A-4368-B6B4-834EF44B4535}"/>
    <cellStyle name="40% - Énfasis2 2 4 4 2 3 2 2" xfId="28649" xr:uid="{E477B212-9ABB-4E2B-9DA3-DB4F96BB3417}"/>
    <cellStyle name="40% - Énfasis2 2 4 4 2 3 2 2 2" xfId="59533" xr:uid="{21CD9DAC-4F10-4028-9587-966CD053729E}"/>
    <cellStyle name="40% - Énfasis2 2 4 4 2 3 2 3" xfId="44091" xr:uid="{92F694B1-8DA3-422A-969E-2826FDBDE0D0}"/>
    <cellStyle name="40% - Énfasis2 2 4 4 2 3 3" xfId="20928" xr:uid="{E5854102-7497-4AE5-B3E8-3D1A52D96EAA}"/>
    <cellStyle name="40% - Énfasis2 2 4 4 2 3 3 2" xfId="51812" xr:uid="{46AEFCDE-7CEF-4F3B-9A1C-49DAF7AA92E4}"/>
    <cellStyle name="40% - Énfasis2 2 4 4 2 3 4" xfId="36370" xr:uid="{5FF9E3A7-F9F9-4C2E-8997-BFAB1B16D961}"/>
    <cellStyle name="40% - Énfasis2 2 4 4 2 4" xfId="9347" xr:uid="{75BCCD3D-8496-40A5-9577-AA554350E11A}"/>
    <cellStyle name="40% - Énfasis2 2 4 4 2 4 2" xfId="24789" xr:uid="{5A11B150-FCAC-4E58-BAED-9D883D2901A9}"/>
    <cellStyle name="40% - Énfasis2 2 4 4 2 4 2 2" xfId="55673" xr:uid="{AC57B6C4-E3C9-4F59-BBF4-7492F14B460E}"/>
    <cellStyle name="40% - Énfasis2 2 4 4 2 4 3" xfId="40231" xr:uid="{24867E78-E159-495B-B568-7DDE1DB02BB6}"/>
    <cellStyle name="40% - Énfasis2 2 4 4 2 5" xfId="17068" xr:uid="{7792B7FD-61F3-48DA-88D7-1029AAD83D42}"/>
    <cellStyle name="40% - Énfasis2 2 4 4 2 5 2" xfId="47952" xr:uid="{44654590-A9F9-4B59-B9FC-F9E67D0BE7C7}"/>
    <cellStyle name="40% - Énfasis2 2 4 4 2 6" xfId="32510" xr:uid="{6BBB6092-9E88-4377-ADDD-F4EA26C5F596}"/>
    <cellStyle name="40% - Énfasis2 2 4 4 3" xfId="2591" xr:uid="{B668C424-F57B-4029-B25F-045D37F71342}"/>
    <cellStyle name="40% - Énfasis2 2 4 4 3 2" xfId="6451" xr:uid="{5D0AB46F-92B3-4936-9DBE-11E7FD91A49D}"/>
    <cellStyle name="40% - Énfasis2 2 4 4 3 2 2" xfId="14172" xr:uid="{7610C1ED-C862-4303-85A6-2B8AB6B336D3}"/>
    <cellStyle name="40% - Énfasis2 2 4 4 3 2 2 2" xfId="29614" xr:uid="{72457211-2F31-49F9-8FA2-B9D7D4D81B66}"/>
    <cellStyle name="40% - Énfasis2 2 4 4 3 2 2 2 2" xfId="60498" xr:uid="{FE459C06-4492-4F82-B195-1D027CFA7D9C}"/>
    <cellStyle name="40% - Énfasis2 2 4 4 3 2 2 3" xfId="45056" xr:uid="{65A45C07-03DB-4F33-8A3D-1D3BA73D4AFA}"/>
    <cellStyle name="40% - Énfasis2 2 4 4 3 2 3" xfId="21893" xr:uid="{9203794E-7D40-4793-B3F9-01CCFF4CB879}"/>
    <cellStyle name="40% - Énfasis2 2 4 4 3 2 3 2" xfId="52777" xr:uid="{01D3213E-BE70-442F-9295-AE2B6826E3D4}"/>
    <cellStyle name="40% - Énfasis2 2 4 4 3 2 4" xfId="37335" xr:uid="{4407D65B-1EFF-4B45-A23A-2B6D43228D1B}"/>
    <cellStyle name="40% - Énfasis2 2 4 4 3 3" xfId="10312" xr:uid="{93270D2B-9C6E-44EA-9E95-CACBE7A073CA}"/>
    <cellStyle name="40% - Énfasis2 2 4 4 3 3 2" xfId="25754" xr:uid="{05D76585-608F-4601-BA68-C03400C62C0D}"/>
    <cellStyle name="40% - Énfasis2 2 4 4 3 3 2 2" xfId="56638" xr:uid="{EA1FC391-0283-4A5A-AA55-DE9A68008674}"/>
    <cellStyle name="40% - Énfasis2 2 4 4 3 3 3" xfId="41196" xr:uid="{05C2863A-7CFB-4E19-8F76-D54DCE0CA89D}"/>
    <cellStyle name="40% - Énfasis2 2 4 4 3 4" xfId="18033" xr:uid="{5CC0AB08-65E0-4944-B3D3-EF550167F994}"/>
    <cellStyle name="40% - Énfasis2 2 4 4 3 4 2" xfId="48917" xr:uid="{6283D372-D346-4B84-9845-E42EA72A542E}"/>
    <cellStyle name="40% - Énfasis2 2 4 4 3 5" xfId="33475" xr:uid="{5F6D1263-D30A-4165-A66E-6B802AA0AA9C}"/>
    <cellStyle name="40% - Énfasis2 2 4 4 4" xfId="4521" xr:uid="{A5DD9BB2-18BB-4A39-9305-B377C0990A42}"/>
    <cellStyle name="40% - Énfasis2 2 4 4 4 2" xfId="12242" xr:uid="{E3F55E95-8272-4339-AC2B-B3A2EBFB229F}"/>
    <cellStyle name="40% - Énfasis2 2 4 4 4 2 2" xfId="27684" xr:uid="{8D6119A6-8B90-43FD-927B-258AE2DA8E07}"/>
    <cellStyle name="40% - Énfasis2 2 4 4 4 2 2 2" xfId="58568" xr:uid="{35888754-3E7C-4810-B0A0-5F95EB81326A}"/>
    <cellStyle name="40% - Énfasis2 2 4 4 4 2 3" xfId="43126" xr:uid="{6699E534-4E60-49A7-9753-2E0303A697B6}"/>
    <cellStyle name="40% - Énfasis2 2 4 4 4 3" xfId="19963" xr:uid="{DE8F5ABA-F372-45CB-B52B-7CE560B525B7}"/>
    <cellStyle name="40% - Énfasis2 2 4 4 4 3 2" xfId="50847" xr:uid="{C58D2DE0-C06F-4B19-9F0C-30118F15CB34}"/>
    <cellStyle name="40% - Énfasis2 2 4 4 4 4" xfId="35405" xr:uid="{589E40B6-BF82-41B4-8754-E8229CBD978F}"/>
    <cellStyle name="40% - Énfasis2 2 4 4 5" xfId="8382" xr:uid="{14BD526F-6035-4B79-AB30-879D753FB5F5}"/>
    <cellStyle name="40% - Énfasis2 2 4 4 5 2" xfId="23824" xr:uid="{3F5BD19E-A2D4-42CB-B037-8F3E56103441}"/>
    <cellStyle name="40% - Énfasis2 2 4 4 5 2 2" xfId="54708" xr:uid="{6256E898-DF8C-469D-B847-96D43531DCF9}"/>
    <cellStyle name="40% - Énfasis2 2 4 4 5 3" xfId="39266" xr:uid="{3B8733EB-0EC3-41F1-88B2-DA1ADE4D5ADD}"/>
    <cellStyle name="40% - Énfasis2 2 4 4 6" xfId="16103" xr:uid="{E1605E64-539D-45EB-B637-12CB753FBF28}"/>
    <cellStyle name="40% - Énfasis2 2 4 4 6 2" xfId="46987" xr:uid="{3FBD4512-6FB0-48B2-8BB3-13540768A6E7}"/>
    <cellStyle name="40% - Énfasis2 2 4 4 7" xfId="31545" xr:uid="{D4B8C5F2-B623-425D-84FA-42D3C3D6B53C}"/>
    <cellStyle name="40% - Énfasis2 2 4 5" xfId="1143" xr:uid="{716FEB9E-8DC1-4732-AA75-9B40EECDEDB1}"/>
    <cellStyle name="40% - Énfasis2 2 4 5 2" xfId="3073" xr:uid="{3B82460F-6250-4F8E-90BC-E45D018C6D13}"/>
    <cellStyle name="40% - Énfasis2 2 4 5 2 2" xfId="6933" xr:uid="{A9477AF3-AE8A-49AC-88DD-A81626F9F9AD}"/>
    <cellStyle name="40% - Énfasis2 2 4 5 2 2 2" xfId="14654" xr:uid="{8F0DA5C2-3FFE-40E1-9B2E-F4295A014EA6}"/>
    <cellStyle name="40% - Énfasis2 2 4 5 2 2 2 2" xfId="30096" xr:uid="{B5045080-61BD-45A9-B862-951C664FF5C9}"/>
    <cellStyle name="40% - Énfasis2 2 4 5 2 2 2 2 2" xfId="60980" xr:uid="{7FE724B9-4B44-4349-96E0-B78ECF5514A9}"/>
    <cellStyle name="40% - Énfasis2 2 4 5 2 2 2 3" xfId="45538" xr:uid="{B8CAC65D-671E-4552-B53D-81847EE47C22}"/>
    <cellStyle name="40% - Énfasis2 2 4 5 2 2 3" xfId="22375" xr:uid="{C1573EE0-8F00-4A23-AFBA-89F03102FF52}"/>
    <cellStyle name="40% - Énfasis2 2 4 5 2 2 3 2" xfId="53259" xr:uid="{AAEA8AD9-09A4-456A-9D84-19F71E8E7FD5}"/>
    <cellStyle name="40% - Énfasis2 2 4 5 2 2 4" xfId="37817" xr:uid="{147A5A88-BD26-499B-8618-ED4EFAE7DC0F}"/>
    <cellStyle name="40% - Énfasis2 2 4 5 2 3" xfId="10794" xr:uid="{038DD523-3C62-460D-BD6E-7FFD0230CE56}"/>
    <cellStyle name="40% - Énfasis2 2 4 5 2 3 2" xfId="26236" xr:uid="{FC64FB40-4A8E-4503-B413-6F30FF674125}"/>
    <cellStyle name="40% - Énfasis2 2 4 5 2 3 2 2" xfId="57120" xr:uid="{FB1D3244-178D-4D54-9AEF-437CFC47AD4A}"/>
    <cellStyle name="40% - Énfasis2 2 4 5 2 3 3" xfId="41678" xr:uid="{032DB781-DFE2-46DA-865A-DFBDF3769349}"/>
    <cellStyle name="40% - Énfasis2 2 4 5 2 4" xfId="18515" xr:uid="{9E13509A-A3FA-4D9C-906A-5CBF9A7E46F1}"/>
    <cellStyle name="40% - Énfasis2 2 4 5 2 4 2" xfId="49399" xr:uid="{20C08458-4710-41DF-BA2D-EAC0DFA18E6D}"/>
    <cellStyle name="40% - Énfasis2 2 4 5 2 5" xfId="33957" xr:uid="{47344173-1473-403B-BE60-A60CAEB17472}"/>
    <cellStyle name="40% - Énfasis2 2 4 5 3" xfId="5003" xr:uid="{F74A3B8B-B81A-49E1-B3D4-A19B21210D6B}"/>
    <cellStyle name="40% - Énfasis2 2 4 5 3 2" xfId="12724" xr:uid="{FD8DD5F1-AF6B-4D70-975C-71F771AC76A5}"/>
    <cellStyle name="40% - Énfasis2 2 4 5 3 2 2" xfId="28166" xr:uid="{A592B69F-B9E3-4C92-83E3-AC9E59670294}"/>
    <cellStyle name="40% - Énfasis2 2 4 5 3 2 2 2" xfId="59050" xr:uid="{FD6F1AB1-7F42-4DF0-8F51-55AA7B1544CC}"/>
    <cellStyle name="40% - Énfasis2 2 4 5 3 2 3" xfId="43608" xr:uid="{429E016C-B7DD-4E0A-BC69-3FB520C2E0C0}"/>
    <cellStyle name="40% - Énfasis2 2 4 5 3 3" xfId="20445" xr:uid="{FE6182E8-59B8-42C3-BC50-59290CAC21B8}"/>
    <cellStyle name="40% - Énfasis2 2 4 5 3 3 2" xfId="51329" xr:uid="{9261A55B-A147-4DF5-8A0C-4F5410774533}"/>
    <cellStyle name="40% - Énfasis2 2 4 5 3 4" xfId="35887" xr:uid="{B72FA2E8-2367-4BE0-B752-DF8FAB842608}"/>
    <cellStyle name="40% - Énfasis2 2 4 5 4" xfId="8864" xr:uid="{6A01D15D-6E2A-4FFD-B615-5DAAAA7AEA9D}"/>
    <cellStyle name="40% - Énfasis2 2 4 5 4 2" xfId="24306" xr:uid="{035BA94A-D4FA-42CE-85A9-FF651C6AD889}"/>
    <cellStyle name="40% - Énfasis2 2 4 5 4 2 2" xfId="55190" xr:uid="{2220F230-CCB6-4D4E-8C37-EE833345AC6B}"/>
    <cellStyle name="40% - Énfasis2 2 4 5 4 3" xfId="39748" xr:uid="{44B8ACD6-E372-44E9-ACB1-0CE009AB8315}"/>
    <cellStyle name="40% - Énfasis2 2 4 5 5" xfId="16585" xr:uid="{E03E8BDF-0C54-4FA0-B8B6-4B422CBF6E9A}"/>
    <cellStyle name="40% - Énfasis2 2 4 5 5 2" xfId="47469" xr:uid="{AE3EF5E6-B777-4285-913C-09E4ACC7B121}"/>
    <cellStyle name="40% - Énfasis2 2 4 5 6" xfId="32027" xr:uid="{FDAA2EE8-7E65-4989-924F-A6EEFB6C485C}"/>
    <cellStyle name="40% - Énfasis2 2 4 6" xfId="2108" xr:uid="{C7D51933-BC69-4B83-B227-56189AFDCBB1}"/>
    <cellStyle name="40% - Énfasis2 2 4 6 2" xfId="5968" xr:uid="{B5A5F9B5-2CF8-4CBE-B6B7-841814B0EBAD}"/>
    <cellStyle name="40% - Énfasis2 2 4 6 2 2" xfId="13689" xr:uid="{43A2F9EA-5B45-4326-9768-E3C1E4018805}"/>
    <cellStyle name="40% - Énfasis2 2 4 6 2 2 2" xfId="29131" xr:uid="{42488B4D-12BE-4DD9-BBD4-58D4BB6B5026}"/>
    <cellStyle name="40% - Énfasis2 2 4 6 2 2 2 2" xfId="60015" xr:uid="{5D71BC03-CD5D-4BDE-8190-9A81DFA6841F}"/>
    <cellStyle name="40% - Énfasis2 2 4 6 2 2 3" xfId="44573" xr:uid="{BBDC2FFC-4A01-4101-89AA-F6C0ECB2B602}"/>
    <cellStyle name="40% - Énfasis2 2 4 6 2 3" xfId="21410" xr:uid="{1507DD81-4F2F-4694-8D5F-483AEB0C97E0}"/>
    <cellStyle name="40% - Énfasis2 2 4 6 2 3 2" xfId="52294" xr:uid="{83DDFA67-9123-4C1B-8A83-350609EFA8AC}"/>
    <cellStyle name="40% - Énfasis2 2 4 6 2 4" xfId="36852" xr:uid="{92D02FF4-6677-44A9-B8EA-F6BAD1E76E48}"/>
    <cellStyle name="40% - Énfasis2 2 4 6 3" xfId="9829" xr:uid="{A58FAD2E-8086-4FE2-8845-B183A8F3A780}"/>
    <cellStyle name="40% - Énfasis2 2 4 6 3 2" xfId="25271" xr:uid="{F09E281D-99E5-46D6-B5F1-3288EAAA0E89}"/>
    <cellStyle name="40% - Énfasis2 2 4 6 3 2 2" xfId="56155" xr:uid="{7BBF21CA-FF1C-44A6-9C3D-5F7823066FF4}"/>
    <cellStyle name="40% - Énfasis2 2 4 6 3 3" xfId="40713" xr:uid="{3E9DBF3B-2F31-4BA6-990B-F7D9D3CA78B9}"/>
    <cellStyle name="40% - Énfasis2 2 4 6 4" xfId="17550" xr:uid="{75EDBACD-A960-480F-BDD6-CF23D1A60715}"/>
    <cellStyle name="40% - Énfasis2 2 4 6 4 2" xfId="48434" xr:uid="{29F84FB7-6CB3-4F0F-8E32-AD79763AA80F}"/>
    <cellStyle name="40% - Énfasis2 2 4 6 5" xfId="32992" xr:uid="{C828BA1A-30DF-42AC-B59A-3320A55F019C}"/>
    <cellStyle name="40% - Énfasis2 2 4 7" xfId="4038" xr:uid="{5BF4C5DE-DD64-4111-B662-796642E839C1}"/>
    <cellStyle name="40% - Énfasis2 2 4 7 2" xfId="11759" xr:uid="{16775FE2-A1C4-4A67-B796-C00E400384B7}"/>
    <cellStyle name="40% - Énfasis2 2 4 7 2 2" xfId="27201" xr:uid="{C1D89ADA-D2B2-4658-A3B5-A368AF1BA769}"/>
    <cellStyle name="40% - Énfasis2 2 4 7 2 2 2" xfId="58085" xr:uid="{E7220404-ACD4-41FB-8082-32C91A5B3E0A}"/>
    <cellStyle name="40% - Énfasis2 2 4 7 2 3" xfId="42643" xr:uid="{A32CFAE7-D067-4367-BD18-48C5CC390BD5}"/>
    <cellStyle name="40% - Énfasis2 2 4 7 3" xfId="19480" xr:uid="{402343BA-5530-4DCF-9D6E-34F3F356139C}"/>
    <cellStyle name="40% - Énfasis2 2 4 7 3 2" xfId="50364" xr:uid="{5EE64DF3-472A-4240-B36A-DDCC96D07861}"/>
    <cellStyle name="40% - Énfasis2 2 4 7 4" xfId="34922" xr:uid="{51835A11-8FD4-4730-AD55-A0435F2A1CB0}"/>
    <cellStyle name="40% - Énfasis2 2 4 8" xfId="7899" xr:uid="{1AA38AEB-D939-4ECB-86EC-3E83C1935339}"/>
    <cellStyle name="40% - Énfasis2 2 4 8 2" xfId="23341" xr:uid="{CF078280-E665-4513-99F5-5BB6B95336DA}"/>
    <cellStyle name="40% - Énfasis2 2 4 8 2 2" xfId="54225" xr:uid="{C939C2E4-D3AA-4C18-8A35-53A24CBCA81C}"/>
    <cellStyle name="40% - Énfasis2 2 4 8 3" xfId="38783" xr:uid="{67CD5402-FAB8-4F0B-A664-964C4B4DEBE0}"/>
    <cellStyle name="40% - Énfasis2 2 4 9" xfId="15620" xr:uid="{E385804D-2B6A-4E3F-A6AA-7F5AB5C1AC95}"/>
    <cellStyle name="40% - Énfasis2 2 4 9 2" xfId="46504" xr:uid="{CDD882EF-5256-4084-A1E8-31463E564E1B}"/>
    <cellStyle name="40% - Énfasis2 2 5" xfId="256" xr:uid="{BFE8C39F-1974-4B6B-AC25-8CB598D2B450}"/>
    <cellStyle name="40% - Énfasis2 2 5 2" xfId="499" xr:uid="{2942F80A-CB7E-4B6B-9A16-453F30730CF9}"/>
    <cellStyle name="40% - Énfasis2 2 5 2 2" xfId="982" xr:uid="{9C874633-4A8F-4BFB-ADF5-29990562289A}"/>
    <cellStyle name="40% - Énfasis2 2 5 2 2 2" xfId="1947" xr:uid="{B23460B6-241E-4FCD-96E2-0D3B06600C39}"/>
    <cellStyle name="40% - Énfasis2 2 5 2 2 2 2" xfId="3877" xr:uid="{6EA9D510-F836-45E2-B586-3C55AC219376}"/>
    <cellStyle name="40% - Énfasis2 2 5 2 2 2 2 2" xfId="7737" xr:uid="{60847997-4D36-4133-97A6-1BE83939E9A9}"/>
    <cellStyle name="40% - Énfasis2 2 5 2 2 2 2 2 2" xfId="15458" xr:uid="{E4816C4E-E381-43CE-B2F7-A668BD48B50C}"/>
    <cellStyle name="40% - Énfasis2 2 5 2 2 2 2 2 2 2" xfId="30900" xr:uid="{A6A0841C-BA69-4763-85BD-ADBE23158E0E}"/>
    <cellStyle name="40% - Énfasis2 2 5 2 2 2 2 2 2 2 2" xfId="61784" xr:uid="{14C465E9-0A41-4A0E-A061-AB79B675EF17}"/>
    <cellStyle name="40% - Énfasis2 2 5 2 2 2 2 2 2 3" xfId="46342" xr:uid="{E0FB4332-B39B-4E22-BDC8-8208A235D508}"/>
    <cellStyle name="40% - Énfasis2 2 5 2 2 2 2 2 3" xfId="23179" xr:uid="{20BF1F98-FBE5-46F8-820D-9DE3B9A41B1C}"/>
    <cellStyle name="40% - Énfasis2 2 5 2 2 2 2 2 3 2" xfId="54063" xr:uid="{D0208077-22BF-4D80-8210-27C3003D8EE9}"/>
    <cellStyle name="40% - Énfasis2 2 5 2 2 2 2 2 4" xfId="38621" xr:uid="{A1BEF1EF-E89C-49AC-9B8F-68EC03E5FCE6}"/>
    <cellStyle name="40% - Énfasis2 2 5 2 2 2 2 3" xfId="11598" xr:uid="{8265402E-A3CD-4D3D-98E0-7B525BC03D2D}"/>
    <cellStyle name="40% - Énfasis2 2 5 2 2 2 2 3 2" xfId="27040" xr:uid="{4C46FC97-9A29-4DD1-8075-C5DA00858925}"/>
    <cellStyle name="40% - Énfasis2 2 5 2 2 2 2 3 2 2" xfId="57924" xr:uid="{D380F481-FA85-458C-ADF7-156ADA14C562}"/>
    <cellStyle name="40% - Énfasis2 2 5 2 2 2 2 3 3" xfId="42482" xr:uid="{2B439719-3048-431E-94EB-E9AE49BEE055}"/>
    <cellStyle name="40% - Énfasis2 2 5 2 2 2 2 4" xfId="19319" xr:uid="{B46929E6-5AF2-4498-B055-8BFAAF711B69}"/>
    <cellStyle name="40% - Énfasis2 2 5 2 2 2 2 4 2" xfId="50203" xr:uid="{26184DD7-9EE3-4115-81EC-05C6824DC212}"/>
    <cellStyle name="40% - Énfasis2 2 5 2 2 2 2 5" xfId="34761" xr:uid="{08C1EA0E-B0EB-4CB1-84A5-8AFE0EBC9EA1}"/>
    <cellStyle name="40% - Énfasis2 2 5 2 2 2 3" xfId="5807" xr:uid="{05763E6C-E7E9-4ED1-ADB1-60840E6D867B}"/>
    <cellStyle name="40% - Énfasis2 2 5 2 2 2 3 2" xfId="13528" xr:uid="{7E642011-FC9F-4104-AC53-286E63F03CCE}"/>
    <cellStyle name="40% - Énfasis2 2 5 2 2 2 3 2 2" xfId="28970" xr:uid="{85AD7017-61D4-48E9-BC7F-0BA9A612873F}"/>
    <cellStyle name="40% - Énfasis2 2 5 2 2 2 3 2 2 2" xfId="59854" xr:uid="{ED04F458-B8D9-4C69-AEE9-6B8AEDB38634}"/>
    <cellStyle name="40% - Énfasis2 2 5 2 2 2 3 2 3" xfId="44412" xr:uid="{66554487-E22B-4D41-A13E-B10BBDFA06EF}"/>
    <cellStyle name="40% - Énfasis2 2 5 2 2 2 3 3" xfId="21249" xr:uid="{C602DEC2-0F7A-4C2C-A3A4-DC70FA709B5E}"/>
    <cellStyle name="40% - Énfasis2 2 5 2 2 2 3 3 2" xfId="52133" xr:uid="{F45D1CA8-DE8D-4602-9A6D-55D77C439EC4}"/>
    <cellStyle name="40% - Énfasis2 2 5 2 2 2 3 4" xfId="36691" xr:uid="{CF5D088A-E1F6-4767-993E-9D6316185E41}"/>
    <cellStyle name="40% - Énfasis2 2 5 2 2 2 4" xfId="9668" xr:uid="{E6F5399A-9848-41AE-8E5B-EAF6030F319C}"/>
    <cellStyle name="40% - Énfasis2 2 5 2 2 2 4 2" xfId="25110" xr:uid="{1694737A-6A92-4FB5-9E8B-4639C019AE56}"/>
    <cellStyle name="40% - Énfasis2 2 5 2 2 2 4 2 2" xfId="55994" xr:uid="{19AFB133-2049-4992-9051-30BB51DE6E7E}"/>
    <cellStyle name="40% - Énfasis2 2 5 2 2 2 4 3" xfId="40552" xr:uid="{CB5CF83F-AFEB-4EFF-9929-29E11E9B6E61}"/>
    <cellStyle name="40% - Énfasis2 2 5 2 2 2 5" xfId="17389" xr:uid="{4ED8DE5A-095F-44E3-ADA4-546406B9159E}"/>
    <cellStyle name="40% - Énfasis2 2 5 2 2 2 5 2" xfId="48273" xr:uid="{A977FAE1-A078-4FBB-AFC1-800274B1E207}"/>
    <cellStyle name="40% - Énfasis2 2 5 2 2 2 6" xfId="32831" xr:uid="{453576E1-017D-4303-89FF-D90A59AAA6EC}"/>
    <cellStyle name="40% - Énfasis2 2 5 2 2 3" xfId="2912" xr:uid="{A72CBDA1-AE32-4A19-88CC-0874E6907F09}"/>
    <cellStyle name="40% - Énfasis2 2 5 2 2 3 2" xfId="6772" xr:uid="{5EA79CAE-6DC2-4CC1-A6C6-F4E634951965}"/>
    <cellStyle name="40% - Énfasis2 2 5 2 2 3 2 2" xfId="14493" xr:uid="{FEFC346B-CEE1-4EE9-8FBD-AB157ED13D29}"/>
    <cellStyle name="40% - Énfasis2 2 5 2 2 3 2 2 2" xfId="29935" xr:uid="{4C57961F-B789-4C82-AA07-D19BDE089690}"/>
    <cellStyle name="40% - Énfasis2 2 5 2 2 3 2 2 2 2" xfId="60819" xr:uid="{E8AC7C19-5CA1-4001-B8BE-388900D338DE}"/>
    <cellStyle name="40% - Énfasis2 2 5 2 2 3 2 2 3" xfId="45377" xr:uid="{5DD4375B-532C-403B-A43F-D1CC46A19CDE}"/>
    <cellStyle name="40% - Énfasis2 2 5 2 2 3 2 3" xfId="22214" xr:uid="{BC4A1BDF-5665-496E-9498-F85C7DD0ABED}"/>
    <cellStyle name="40% - Énfasis2 2 5 2 2 3 2 3 2" xfId="53098" xr:uid="{56B83CE1-CC4E-4046-9624-A160542E40D2}"/>
    <cellStyle name="40% - Énfasis2 2 5 2 2 3 2 4" xfId="37656" xr:uid="{0AEF11F6-F67A-453F-99E8-1887BE3DFAFC}"/>
    <cellStyle name="40% - Énfasis2 2 5 2 2 3 3" xfId="10633" xr:uid="{62E394A8-4DF1-48FD-BEE6-EAA6658AA840}"/>
    <cellStyle name="40% - Énfasis2 2 5 2 2 3 3 2" xfId="26075" xr:uid="{0C0CB1FD-705B-4772-94F9-3C6F6E3D73BD}"/>
    <cellStyle name="40% - Énfasis2 2 5 2 2 3 3 2 2" xfId="56959" xr:uid="{AB5F2394-F446-40C4-9B60-5FBE171AC02D}"/>
    <cellStyle name="40% - Énfasis2 2 5 2 2 3 3 3" xfId="41517" xr:uid="{261A97FD-E7ED-437D-86F8-9F4EA1CBF970}"/>
    <cellStyle name="40% - Énfasis2 2 5 2 2 3 4" xfId="18354" xr:uid="{142B6892-F73A-48F5-A9F1-81B3BC0CCE7A}"/>
    <cellStyle name="40% - Énfasis2 2 5 2 2 3 4 2" xfId="49238" xr:uid="{96243E22-31FA-4E9F-BF6B-663125C75E8A}"/>
    <cellStyle name="40% - Énfasis2 2 5 2 2 3 5" xfId="33796" xr:uid="{B8FBB078-1E5C-4103-9683-899C02E15641}"/>
    <cellStyle name="40% - Énfasis2 2 5 2 2 4" xfId="4842" xr:uid="{68BF6A6D-9F58-4224-AEFE-AF026A7A2ED9}"/>
    <cellStyle name="40% - Énfasis2 2 5 2 2 4 2" xfId="12563" xr:uid="{7C71C8B6-95AF-4C13-BF13-22AB873CC3FF}"/>
    <cellStyle name="40% - Énfasis2 2 5 2 2 4 2 2" xfId="28005" xr:uid="{98DA2A52-F025-45CD-9BFB-88B7DB294E9C}"/>
    <cellStyle name="40% - Énfasis2 2 5 2 2 4 2 2 2" xfId="58889" xr:uid="{B19E8AFF-181A-4BAF-8F40-2000B0993FFB}"/>
    <cellStyle name="40% - Énfasis2 2 5 2 2 4 2 3" xfId="43447" xr:uid="{BEFC340A-3869-485A-A79B-DD2F1DDB47B2}"/>
    <cellStyle name="40% - Énfasis2 2 5 2 2 4 3" xfId="20284" xr:uid="{F2285767-F98F-4C44-8CE0-AD91590B8827}"/>
    <cellStyle name="40% - Énfasis2 2 5 2 2 4 3 2" xfId="51168" xr:uid="{55B10B28-8E10-464D-827B-BFB6DE7F77A0}"/>
    <cellStyle name="40% - Énfasis2 2 5 2 2 4 4" xfId="35726" xr:uid="{8730A9A5-D2D1-4B3A-9D23-D306E15176E7}"/>
    <cellStyle name="40% - Énfasis2 2 5 2 2 5" xfId="8703" xr:uid="{0DBC2887-0383-4A10-A999-3B1C047C8337}"/>
    <cellStyle name="40% - Énfasis2 2 5 2 2 5 2" xfId="24145" xr:uid="{074ABA70-538B-4900-B89D-1B9F1B77B3FE}"/>
    <cellStyle name="40% - Énfasis2 2 5 2 2 5 2 2" xfId="55029" xr:uid="{3EA05B84-663F-46E4-8A56-75DA0B3F2D02}"/>
    <cellStyle name="40% - Énfasis2 2 5 2 2 5 3" xfId="39587" xr:uid="{7491A8FB-AE80-4DB4-83FA-ED6255A94A9F}"/>
    <cellStyle name="40% - Énfasis2 2 5 2 2 6" xfId="16424" xr:uid="{EA62BB69-FD69-4F27-A752-65717B1FD0F8}"/>
    <cellStyle name="40% - Énfasis2 2 5 2 2 6 2" xfId="47308" xr:uid="{4E1A267B-3E5F-41FE-8028-2961D3DE6113}"/>
    <cellStyle name="40% - Énfasis2 2 5 2 2 7" xfId="31866" xr:uid="{ABF5BAE3-611E-4EE3-9F9F-5C6D7C3FCF35}"/>
    <cellStyle name="40% - Énfasis2 2 5 2 3" xfId="1464" xr:uid="{70943D6D-CB71-4D55-9F94-2C334A0B1DA5}"/>
    <cellStyle name="40% - Énfasis2 2 5 2 3 2" xfId="3394" xr:uid="{02D21824-FBB8-42C9-9792-390FDF81D751}"/>
    <cellStyle name="40% - Énfasis2 2 5 2 3 2 2" xfId="7254" xr:uid="{62C0C8F6-8703-498F-902B-BE1396529A44}"/>
    <cellStyle name="40% - Énfasis2 2 5 2 3 2 2 2" xfId="14975" xr:uid="{01F17F3E-B4A0-4C58-B559-F94364CCD9C4}"/>
    <cellStyle name="40% - Énfasis2 2 5 2 3 2 2 2 2" xfId="30417" xr:uid="{DF4D5ED3-DB4D-464B-8A6C-FC09342E5987}"/>
    <cellStyle name="40% - Énfasis2 2 5 2 3 2 2 2 2 2" xfId="61301" xr:uid="{17F385BD-5674-471A-8D81-5BAE8D9275AB}"/>
    <cellStyle name="40% - Énfasis2 2 5 2 3 2 2 2 3" xfId="45859" xr:uid="{332B6E0F-81A6-4BB7-A0BD-1408D1A47008}"/>
    <cellStyle name="40% - Énfasis2 2 5 2 3 2 2 3" xfId="22696" xr:uid="{96E010EC-1B46-4F88-A671-174DD8EBED22}"/>
    <cellStyle name="40% - Énfasis2 2 5 2 3 2 2 3 2" xfId="53580" xr:uid="{BC55FC8B-A7F8-4AB7-A5C9-D42AA276D99A}"/>
    <cellStyle name="40% - Énfasis2 2 5 2 3 2 2 4" xfId="38138" xr:uid="{FA0EE309-99D1-4A12-BCC0-2E325287BCA4}"/>
    <cellStyle name="40% - Énfasis2 2 5 2 3 2 3" xfId="11115" xr:uid="{7CC2CBDB-93C9-48C4-9744-04F7F4D2590F}"/>
    <cellStyle name="40% - Énfasis2 2 5 2 3 2 3 2" xfId="26557" xr:uid="{239EE294-B316-4A9E-9D40-E4188BB5E8EA}"/>
    <cellStyle name="40% - Énfasis2 2 5 2 3 2 3 2 2" xfId="57441" xr:uid="{C945974F-61AC-4E7C-B154-BFF4749151D8}"/>
    <cellStyle name="40% - Énfasis2 2 5 2 3 2 3 3" xfId="41999" xr:uid="{84B336D8-B5A6-40BF-932A-1EDA0D7FF1B8}"/>
    <cellStyle name="40% - Énfasis2 2 5 2 3 2 4" xfId="18836" xr:uid="{BEEDDDBC-3570-47DA-9940-40846BBE91E1}"/>
    <cellStyle name="40% - Énfasis2 2 5 2 3 2 4 2" xfId="49720" xr:uid="{EBB83272-C3D8-46CA-B19A-BED7A1340BB6}"/>
    <cellStyle name="40% - Énfasis2 2 5 2 3 2 5" xfId="34278" xr:uid="{6B9F60E2-643E-4182-90FF-5744D6D3E57D}"/>
    <cellStyle name="40% - Énfasis2 2 5 2 3 3" xfId="5324" xr:uid="{983D56E3-61B0-4995-8186-B5AA15AE5BF4}"/>
    <cellStyle name="40% - Énfasis2 2 5 2 3 3 2" xfId="13045" xr:uid="{16DBADB9-353D-44D9-95FC-B44ED0D15184}"/>
    <cellStyle name="40% - Énfasis2 2 5 2 3 3 2 2" xfId="28487" xr:uid="{EA56248E-20EB-479B-A826-B98B94203EFB}"/>
    <cellStyle name="40% - Énfasis2 2 5 2 3 3 2 2 2" xfId="59371" xr:uid="{DC5A2972-E032-41D9-B073-5153E3250209}"/>
    <cellStyle name="40% - Énfasis2 2 5 2 3 3 2 3" xfId="43929" xr:uid="{FAF6016D-850E-44D3-B44B-BEDF9647E885}"/>
    <cellStyle name="40% - Énfasis2 2 5 2 3 3 3" xfId="20766" xr:uid="{102461B3-3B6A-4930-B535-9DE668579183}"/>
    <cellStyle name="40% - Énfasis2 2 5 2 3 3 3 2" xfId="51650" xr:uid="{CE7944BB-E7D5-43F5-8944-9013848CC118}"/>
    <cellStyle name="40% - Énfasis2 2 5 2 3 3 4" xfId="36208" xr:uid="{C49929F9-C005-4CC0-AD59-62078E374847}"/>
    <cellStyle name="40% - Énfasis2 2 5 2 3 4" xfId="9185" xr:uid="{0788BCB1-1410-41BF-B8CB-B8BFB7964EA7}"/>
    <cellStyle name="40% - Énfasis2 2 5 2 3 4 2" xfId="24627" xr:uid="{B34ACC3A-1F59-4600-B895-507655750799}"/>
    <cellStyle name="40% - Énfasis2 2 5 2 3 4 2 2" xfId="55511" xr:uid="{3A298E89-C33D-48F5-96CA-7D54F0F285D7}"/>
    <cellStyle name="40% - Énfasis2 2 5 2 3 4 3" xfId="40069" xr:uid="{0B39389B-A056-4D3D-AE00-22CB602EB793}"/>
    <cellStyle name="40% - Énfasis2 2 5 2 3 5" xfId="16906" xr:uid="{97DBB843-7F1D-4CA0-B660-3C7CBC2E6AE7}"/>
    <cellStyle name="40% - Énfasis2 2 5 2 3 5 2" xfId="47790" xr:uid="{2538198C-C711-4A9B-8605-B09414D4D68A}"/>
    <cellStyle name="40% - Énfasis2 2 5 2 3 6" xfId="32348" xr:uid="{20174004-DB3E-46F0-B82A-8339E58269CB}"/>
    <cellStyle name="40% - Énfasis2 2 5 2 4" xfId="2429" xr:uid="{2D02FC3B-CF86-4A4D-959B-47D7C0A4AD25}"/>
    <cellStyle name="40% - Énfasis2 2 5 2 4 2" xfId="6289" xr:uid="{E0D426D1-1F9B-486E-95CD-8A98654C7A73}"/>
    <cellStyle name="40% - Énfasis2 2 5 2 4 2 2" xfId="14010" xr:uid="{E795B2CD-CAE8-4962-8FFD-F09518936DE2}"/>
    <cellStyle name="40% - Énfasis2 2 5 2 4 2 2 2" xfId="29452" xr:uid="{C94E159B-A1B9-4770-A273-E65FC3F6A542}"/>
    <cellStyle name="40% - Énfasis2 2 5 2 4 2 2 2 2" xfId="60336" xr:uid="{3412D86D-8C8F-44D8-8D87-FBFF3E87E158}"/>
    <cellStyle name="40% - Énfasis2 2 5 2 4 2 2 3" xfId="44894" xr:uid="{00BDE20F-81AE-4E5D-89AB-47D3918696DE}"/>
    <cellStyle name="40% - Énfasis2 2 5 2 4 2 3" xfId="21731" xr:uid="{9C088B0C-09DA-4014-84A9-13FAC5E100A5}"/>
    <cellStyle name="40% - Énfasis2 2 5 2 4 2 3 2" xfId="52615" xr:uid="{41E842E3-D965-42C0-9E59-699FE40126AA}"/>
    <cellStyle name="40% - Énfasis2 2 5 2 4 2 4" xfId="37173" xr:uid="{94B1287B-A723-41BE-B3B4-551FF71AE0D9}"/>
    <cellStyle name="40% - Énfasis2 2 5 2 4 3" xfId="10150" xr:uid="{B7B9382C-55BB-4003-AC87-CB4CA25C5DDF}"/>
    <cellStyle name="40% - Énfasis2 2 5 2 4 3 2" xfId="25592" xr:uid="{1CD54644-7AE7-4D90-8437-036A0639C5E5}"/>
    <cellStyle name="40% - Énfasis2 2 5 2 4 3 2 2" xfId="56476" xr:uid="{9EB6E9F8-2AB6-4023-A3C7-E615798D7EC5}"/>
    <cellStyle name="40% - Énfasis2 2 5 2 4 3 3" xfId="41034" xr:uid="{4EC74F56-1006-45CA-8EBF-1BD121F486EA}"/>
    <cellStyle name="40% - Énfasis2 2 5 2 4 4" xfId="17871" xr:uid="{AD21F0E9-2187-43FA-959F-F9F82084700E}"/>
    <cellStyle name="40% - Énfasis2 2 5 2 4 4 2" xfId="48755" xr:uid="{2FED6809-B846-49E9-BDCB-1EEA01A32A3D}"/>
    <cellStyle name="40% - Énfasis2 2 5 2 4 5" xfId="33313" xr:uid="{D6508A45-7EDC-4BB8-9CB9-855CF86D6E19}"/>
    <cellStyle name="40% - Énfasis2 2 5 2 5" xfId="4359" xr:uid="{0B0159A0-F909-4D82-8DAE-46C7DB644058}"/>
    <cellStyle name="40% - Énfasis2 2 5 2 5 2" xfId="12080" xr:uid="{7FE584E4-7EDE-48C0-8865-A4CCF2EB083F}"/>
    <cellStyle name="40% - Énfasis2 2 5 2 5 2 2" xfId="27522" xr:uid="{46996BBB-5961-4E81-BC93-91740A737186}"/>
    <cellStyle name="40% - Énfasis2 2 5 2 5 2 2 2" xfId="58406" xr:uid="{64DA3617-B073-4945-A2CF-185479172C39}"/>
    <cellStyle name="40% - Énfasis2 2 5 2 5 2 3" xfId="42964" xr:uid="{0629ACFD-4D7C-4B29-8074-86B96363E8F3}"/>
    <cellStyle name="40% - Énfasis2 2 5 2 5 3" xfId="19801" xr:uid="{E9276343-B83E-4415-A563-195E2A7B15D0}"/>
    <cellStyle name="40% - Énfasis2 2 5 2 5 3 2" xfId="50685" xr:uid="{EAC0E6EB-B954-4484-8073-C26A6DD6F4F6}"/>
    <cellStyle name="40% - Énfasis2 2 5 2 5 4" xfId="35243" xr:uid="{CC2C9BE6-9F4C-497A-AB9F-C4090FF42720}"/>
    <cellStyle name="40% - Énfasis2 2 5 2 6" xfId="8220" xr:uid="{65CAA283-09A4-4FEC-86F4-4BC0AE1AF1D5}"/>
    <cellStyle name="40% - Énfasis2 2 5 2 6 2" xfId="23662" xr:uid="{745C61CE-048C-414B-A557-41CC585E84FC}"/>
    <cellStyle name="40% - Énfasis2 2 5 2 6 2 2" xfId="54546" xr:uid="{627BB005-E32E-4042-8373-DBC587C95C42}"/>
    <cellStyle name="40% - Énfasis2 2 5 2 6 3" xfId="39104" xr:uid="{35CF36C9-32D4-4A1E-A593-A7C55072C749}"/>
    <cellStyle name="40% - Énfasis2 2 5 2 7" xfId="15941" xr:uid="{2B578880-772B-4D89-B84F-9603AF57BA04}"/>
    <cellStyle name="40% - Énfasis2 2 5 2 7 2" xfId="46825" xr:uid="{49C01C6E-611F-49B9-AEBE-ED2E0DB95098}"/>
    <cellStyle name="40% - Énfasis2 2 5 2 8" xfId="31383" xr:uid="{7556B94F-5A40-4077-89C9-F6ECBE7582AC}"/>
    <cellStyle name="40% - Énfasis2 2 5 3" xfId="741" xr:uid="{C0BB8933-E1A6-4F41-AC1E-65D08B8375F9}"/>
    <cellStyle name="40% - Énfasis2 2 5 3 2" xfId="1706" xr:uid="{6D2A9794-7807-4B08-9083-C68B023BA649}"/>
    <cellStyle name="40% - Énfasis2 2 5 3 2 2" xfId="3636" xr:uid="{A5687014-8323-4BE7-AAD4-D357D1F49323}"/>
    <cellStyle name="40% - Énfasis2 2 5 3 2 2 2" xfId="7496" xr:uid="{ADB89F12-DBE6-4983-AEB1-69BDCE3559B3}"/>
    <cellStyle name="40% - Énfasis2 2 5 3 2 2 2 2" xfId="15217" xr:uid="{EE2226C3-EBF5-4B8F-998D-6188FA13FFEE}"/>
    <cellStyle name="40% - Énfasis2 2 5 3 2 2 2 2 2" xfId="30659" xr:uid="{88FBD2FD-711F-4FF2-B1DB-CA337516914C}"/>
    <cellStyle name="40% - Énfasis2 2 5 3 2 2 2 2 2 2" xfId="61543" xr:uid="{F28E3E75-5A77-4353-AE54-CC44B5381849}"/>
    <cellStyle name="40% - Énfasis2 2 5 3 2 2 2 2 3" xfId="46101" xr:uid="{1F992A6D-9377-4E2B-B833-08B5659503F4}"/>
    <cellStyle name="40% - Énfasis2 2 5 3 2 2 2 3" xfId="22938" xr:uid="{39394400-7773-4329-900B-5EDFD95B7E77}"/>
    <cellStyle name="40% - Énfasis2 2 5 3 2 2 2 3 2" xfId="53822" xr:uid="{26DB6463-A1ED-4EB7-B301-5BE9E7A4202C}"/>
    <cellStyle name="40% - Énfasis2 2 5 3 2 2 2 4" xfId="38380" xr:uid="{669FEEB5-38BB-461B-8AB3-53B3C7CBECAA}"/>
    <cellStyle name="40% - Énfasis2 2 5 3 2 2 3" xfId="11357" xr:uid="{295824BB-E1C4-4736-8554-0333A747417C}"/>
    <cellStyle name="40% - Énfasis2 2 5 3 2 2 3 2" xfId="26799" xr:uid="{08D26C2F-6095-423A-A69A-1E2F52DF1683}"/>
    <cellStyle name="40% - Énfasis2 2 5 3 2 2 3 2 2" xfId="57683" xr:uid="{3EA7E9B1-D571-4138-AA2B-04C5519A7F1D}"/>
    <cellStyle name="40% - Énfasis2 2 5 3 2 2 3 3" xfId="42241" xr:uid="{D7F549AF-B0B0-464C-B067-AD22B729FB3F}"/>
    <cellStyle name="40% - Énfasis2 2 5 3 2 2 4" xfId="19078" xr:uid="{8FD33231-165F-46D4-8C27-93D7D0EC1159}"/>
    <cellStyle name="40% - Énfasis2 2 5 3 2 2 4 2" xfId="49962" xr:uid="{334536D0-EF40-4584-87E6-C31907F537CB}"/>
    <cellStyle name="40% - Énfasis2 2 5 3 2 2 5" xfId="34520" xr:uid="{68E00E82-8C64-450C-AC75-CA8E0DB6378E}"/>
    <cellStyle name="40% - Énfasis2 2 5 3 2 3" xfId="5566" xr:uid="{D8D298B9-F0C7-4CFA-B1DE-773A56827047}"/>
    <cellStyle name="40% - Énfasis2 2 5 3 2 3 2" xfId="13287" xr:uid="{44ADAE00-ACFF-4197-92F9-ECF1BCC10925}"/>
    <cellStyle name="40% - Énfasis2 2 5 3 2 3 2 2" xfId="28729" xr:uid="{BB6C98D1-F020-47FB-A04B-1F6FBA0BC417}"/>
    <cellStyle name="40% - Énfasis2 2 5 3 2 3 2 2 2" xfId="59613" xr:uid="{77B27E70-AA00-4419-BAA4-A5A46101E771}"/>
    <cellStyle name="40% - Énfasis2 2 5 3 2 3 2 3" xfId="44171" xr:uid="{98BBEDDB-8DB5-4433-9A74-BEA4EA21C3A8}"/>
    <cellStyle name="40% - Énfasis2 2 5 3 2 3 3" xfId="21008" xr:uid="{D3A97731-993F-41CE-B89A-A04E6B525521}"/>
    <cellStyle name="40% - Énfasis2 2 5 3 2 3 3 2" xfId="51892" xr:uid="{1CC10BB2-4A1A-4FDB-B894-3B2B62EBDC90}"/>
    <cellStyle name="40% - Énfasis2 2 5 3 2 3 4" xfId="36450" xr:uid="{C5DDC33C-B0E5-4C82-9B9D-BC75EDCA0521}"/>
    <cellStyle name="40% - Énfasis2 2 5 3 2 4" xfId="9427" xr:uid="{E95CDF01-C5C7-4F76-A1E3-C9A66AC7C145}"/>
    <cellStyle name="40% - Énfasis2 2 5 3 2 4 2" xfId="24869" xr:uid="{9FB61B43-470C-4DA6-9F91-2FA3492B96EF}"/>
    <cellStyle name="40% - Énfasis2 2 5 3 2 4 2 2" xfId="55753" xr:uid="{A802A83A-6194-4708-8376-47E3AB15DBD8}"/>
    <cellStyle name="40% - Énfasis2 2 5 3 2 4 3" xfId="40311" xr:uid="{1B8A5B83-8E05-4771-9CDE-B2F9065AEDBE}"/>
    <cellStyle name="40% - Énfasis2 2 5 3 2 5" xfId="17148" xr:uid="{ADC24E2C-7614-4AFD-B20D-887B6621BDC5}"/>
    <cellStyle name="40% - Énfasis2 2 5 3 2 5 2" xfId="48032" xr:uid="{C700C185-2174-4B74-8946-294CFFA35531}"/>
    <cellStyle name="40% - Énfasis2 2 5 3 2 6" xfId="32590" xr:uid="{0356AC7B-023A-4054-8838-5984F0818DAB}"/>
    <cellStyle name="40% - Énfasis2 2 5 3 3" xfId="2671" xr:uid="{F1153010-3872-4026-BB88-917660D4BB40}"/>
    <cellStyle name="40% - Énfasis2 2 5 3 3 2" xfId="6531" xr:uid="{132C61AA-8281-469C-BFF3-0678B7997F35}"/>
    <cellStyle name="40% - Énfasis2 2 5 3 3 2 2" xfId="14252" xr:uid="{0E0C373C-B944-4BB7-A820-9239827D2A6E}"/>
    <cellStyle name="40% - Énfasis2 2 5 3 3 2 2 2" xfId="29694" xr:uid="{40D146EB-09BD-4821-BEC6-1E51265C5443}"/>
    <cellStyle name="40% - Énfasis2 2 5 3 3 2 2 2 2" xfId="60578" xr:uid="{AD1C250B-5DAE-4CBE-8BBE-12209BE0024D}"/>
    <cellStyle name="40% - Énfasis2 2 5 3 3 2 2 3" xfId="45136" xr:uid="{F2640A1B-A36F-4454-AC1A-CE64B76469E3}"/>
    <cellStyle name="40% - Énfasis2 2 5 3 3 2 3" xfId="21973" xr:uid="{00C6C5D6-7734-4895-B54F-2F85682CE3DA}"/>
    <cellStyle name="40% - Énfasis2 2 5 3 3 2 3 2" xfId="52857" xr:uid="{50E518DE-4938-489E-B4D9-DEF049863118}"/>
    <cellStyle name="40% - Énfasis2 2 5 3 3 2 4" xfId="37415" xr:uid="{30ED8645-F267-4B33-9752-755967A11465}"/>
    <cellStyle name="40% - Énfasis2 2 5 3 3 3" xfId="10392" xr:uid="{2744636D-8BF5-484E-9603-322D4E04130A}"/>
    <cellStyle name="40% - Énfasis2 2 5 3 3 3 2" xfId="25834" xr:uid="{F9FCC65D-221E-4594-862F-E139C8AB4D97}"/>
    <cellStyle name="40% - Énfasis2 2 5 3 3 3 2 2" xfId="56718" xr:uid="{43EE61F2-FE3C-4311-AC17-6C16EFF0DB12}"/>
    <cellStyle name="40% - Énfasis2 2 5 3 3 3 3" xfId="41276" xr:uid="{7F726ACF-C497-426F-9FD7-2E1089267C67}"/>
    <cellStyle name="40% - Énfasis2 2 5 3 3 4" xfId="18113" xr:uid="{6B79C424-DC11-4794-BB16-A7A7F27DECB0}"/>
    <cellStyle name="40% - Énfasis2 2 5 3 3 4 2" xfId="48997" xr:uid="{CD646B2E-6922-4EC0-BFAA-F3443173549E}"/>
    <cellStyle name="40% - Énfasis2 2 5 3 3 5" xfId="33555" xr:uid="{393DB704-2485-4D65-A58B-EB979BA3475A}"/>
    <cellStyle name="40% - Énfasis2 2 5 3 4" xfId="4601" xr:uid="{FFCB1AAA-C2AF-42C2-9394-5DCA53743586}"/>
    <cellStyle name="40% - Énfasis2 2 5 3 4 2" xfId="12322" xr:uid="{2D422082-1458-4991-9C2E-9B758047AC8E}"/>
    <cellStyle name="40% - Énfasis2 2 5 3 4 2 2" xfId="27764" xr:uid="{CA6B03AE-47A1-4E13-A0BD-8FC331C69E13}"/>
    <cellStyle name="40% - Énfasis2 2 5 3 4 2 2 2" xfId="58648" xr:uid="{2592B5DB-096D-456B-88F9-A78096F507BD}"/>
    <cellStyle name="40% - Énfasis2 2 5 3 4 2 3" xfId="43206" xr:uid="{0E494BE9-5308-489C-B725-1B70E971B5D6}"/>
    <cellStyle name="40% - Énfasis2 2 5 3 4 3" xfId="20043" xr:uid="{901217AE-ADBC-45D3-97A0-024EEB943290}"/>
    <cellStyle name="40% - Énfasis2 2 5 3 4 3 2" xfId="50927" xr:uid="{3D2973AD-4A66-4AA4-9679-29C88F2711BD}"/>
    <cellStyle name="40% - Énfasis2 2 5 3 4 4" xfId="35485" xr:uid="{867830BD-0548-4F3E-8198-1CBADF3B04BF}"/>
    <cellStyle name="40% - Énfasis2 2 5 3 5" xfId="8462" xr:uid="{A888EBE2-013C-46C1-8A25-E13CE0FF360B}"/>
    <cellStyle name="40% - Énfasis2 2 5 3 5 2" xfId="23904" xr:uid="{E8CECD12-9C1E-4473-A9FC-9C431B2CE472}"/>
    <cellStyle name="40% - Énfasis2 2 5 3 5 2 2" xfId="54788" xr:uid="{EA4C95F0-CB2A-4262-B2D4-0CB891B8F239}"/>
    <cellStyle name="40% - Énfasis2 2 5 3 5 3" xfId="39346" xr:uid="{27B58CB0-0A3D-4D0D-A453-5A0B109DFE54}"/>
    <cellStyle name="40% - Énfasis2 2 5 3 6" xfId="16183" xr:uid="{38F90CC9-0352-4CFC-94FA-A44DE00F3647}"/>
    <cellStyle name="40% - Énfasis2 2 5 3 6 2" xfId="47067" xr:uid="{095FC563-6B24-4F43-9507-2083BE30185D}"/>
    <cellStyle name="40% - Énfasis2 2 5 3 7" xfId="31625" xr:uid="{E8AB3A75-E977-4FBC-AD48-F2D90AF7F694}"/>
    <cellStyle name="40% - Énfasis2 2 5 4" xfId="1223" xr:uid="{BBE3AC62-FFD4-4401-9470-188A4D8FF4D9}"/>
    <cellStyle name="40% - Énfasis2 2 5 4 2" xfId="3153" xr:uid="{D8BB18C1-367A-4CED-B7E6-086A063B3E8D}"/>
    <cellStyle name="40% - Énfasis2 2 5 4 2 2" xfId="7013" xr:uid="{437F6095-B4F6-4114-AF3A-C9A62B8D3552}"/>
    <cellStyle name="40% - Énfasis2 2 5 4 2 2 2" xfId="14734" xr:uid="{35C5DAA4-6D82-48EE-8E3A-312900749F17}"/>
    <cellStyle name="40% - Énfasis2 2 5 4 2 2 2 2" xfId="30176" xr:uid="{DB00496A-2E1D-4604-9F47-7F4782CD891A}"/>
    <cellStyle name="40% - Énfasis2 2 5 4 2 2 2 2 2" xfId="61060" xr:uid="{CD971D76-3D9B-4B39-8FCF-FE394556BB90}"/>
    <cellStyle name="40% - Énfasis2 2 5 4 2 2 2 3" xfId="45618" xr:uid="{29B9671A-38DA-4D64-A68B-6856CABA131B}"/>
    <cellStyle name="40% - Énfasis2 2 5 4 2 2 3" xfId="22455" xr:uid="{45A05ECE-EB35-4959-8108-074A6A068A1C}"/>
    <cellStyle name="40% - Énfasis2 2 5 4 2 2 3 2" xfId="53339" xr:uid="{77711972-DABA-47D6-BCE5-26BF60B767A4}"/>
    <cellStyle name="40% - Énfasis2 2 5 4 2 2 4" xfId="37897" xr:uid="{944CDDF9-7296-41D6-A8B0-DFE354F63FC3}"/>
    <cellStyle name="40% - Énfasis2 2 5 4 2 3" xfId="10874" xr:uid="{11231435-C4BC-4A7A-A5D5-0442B6F1C73B}"/>
    <cellStyle name="40% - Énfasis2 2 5 4 2 3 2" xfId="26316" xr:uid="{829AEB83-E27C-4429-8B59-57423878D3CE}"/>
    <cellStyle name="40% - Énfasis2 2 5 4 2 3 2 2" xfId="57200" xr:uid="{5BFE8D69-44F1-4613-85D5-4DBDCD5D131A}"/>
    <cellStyle name="40% - Énfasis2 2 5 4 2 3 3" xfId="41758" xr:uid="{4C5966FB-DC33-4F47-8429-6177E5B9E7DB}"/>
    <cellStyle name="40% - Énfasis2 2 5 4 2 4" xfId="18595" xr:uid="{A4EB2910-7599-4D31-9E0E-5CB0086FA8C5}"/>
    <cellStyle name="40% - Énfasis2 2 5 4 2 4 2" xfId="49479" xr:uid="{6A187151-6FE5-4E18-88D6-26D6F20F2CD1}"/>
    <cellStyle name="40% - Énfasis2 2 5 4 2 5" xfId="34037" xr:uid="{BE7D6F18-21DA-46E0-AD66-FBB0B87967DD}"/>
    <cellStyle name="40% - Énfasis2 2 5 4 3" xfId="5083" xr:uid="{97160064-B97A-457E-8F85-701517420030}"/>
    <cellStyle name="40% - Énfasis2 2 5 4 3 2" xfId="12804" xr:uid="{A0513AF9-621A-46A1-9FBE-82F8B8742873}"/>
    <cellStyle name="40% - Énfasis2 2 5 4 3 2 2" xfId="28246" xr:uid="{507C9129-19E1-460F-B100-85AFBD679FCE}"/>
    <cellStyle name="40% - Énfasis2 2 5 4 3 2 2 2" xfId="59130" xr:uid="{76DA569F-B17F-45F1-B475-9D29E14D6718}"/>
    <cellStyle name="40% - Énfasis2 2 5 4 3 2 3" xfId="43688" xr:uid="{8A66E661-24FA-4E16-9F8D-DDA8703769EC}"/>
    <cellStyle name="40% - Énfasis2 2 5 4 3 3" xfId="20525" xr:uid="{D3DE9DD1-9CFF-4EDA-86F5-B92F4BB36CEF}"/>
    <cellStyle name="40% - Énfasis2 2 5 4 3 3 2" xfId="51409" xr:uid="{9E865FF4-7E54-4B60-85E9-798788E7EEDA}"/>
    <cellStyle name="40% - Énfasis2 2 5 4 3 4" xfId="35967" xr:uid="{58E1741D-CFA6-4685-B8B4-DD66E19A9FD7}"/>
    <cellStyle name="40% - Énfasis2 2 5 4 4" xfId="8944" xr:uid="{DDD3A1FF-9FE7-4246-AA6A-1379B0DBDF36}"/>
    <cellStyle name="40% - Énfasis2 2 5 4 4 2" xfId="24386" xr:uid="{6E66FE96-1536-4FD2-97D5-12181EB68B23}"/>
    <cellStyle name="40% - Énfasis2 2 5 4 4 2 2" xfId="55270" xr:uid="{0E265F51-3E5B-494C-8F4D-445791C3BC13}"/>
    <cellStyle name="40% - Énfasis2 2 5 4 4 3" xfId="39828" xr:uid="{0195C890-BDB0-44E9-8486-CE964F0A3FC0}"/>
    <cellStyle name="40% - Énfasis2 2 5 4 5" xfId="16665" xr:uid="{57B87B8F-A211-4434-8F66-59C30FF16649}"/>
    <cellStyle name="40% - Énfasis2 2 5 4 5 2" xfId="47549" xr:uid="{020D48E9-651B-4F7C-AFFA-07866DCECF3A}"/>
    <cellStyle name="40% - Énfasis2 2 5 4 6" xfId="32107" xr:uid="{4626FBFF-4C80-45FD-993E-44035B67AAB9}"/>
    <cellStyle name="40% - Énfasis2 2 5 5" xfId="2188" xr:uid="{6FD6066E-0A9F-487E-A969-6928344952D5}"/>
    <cellStyle name="40% - Énfasis2 2 5 5 2" xfId="6048" xr:uid="{7C0E042B-9450-4FC1-9FFD-FFE29E6FEC48}"/>
    <cellStyle name="40% - Énfasis2 2 5 5 2 2" xfId="13769" xr:uid="{8244652E-3D2F-42B7-9AE6-E41693859ADC}"/>
    <cellStyle name="40% - Énfasis2 2 5 5 2 2 2" xfId="29211" xr:uid="{56AFD058-6E0A-4AD3-A11B-D13F7307A303}"/>
    <cellStyle name="40% - Énfasis2 2 5 5 2 2 2 2" xfId="60095" xr:uid="{FFC0D537-91D4-4A59-9E2D-5E8A8A6D4635}"/>
    <cellStyle name="40% - Énfasis2 2 5 5 2 2 3" xfId="44653" xr:uid="{73CADB12-C970-428E-9B08-E0B006AD0356}"/>
    <cellStyle name="40% - Énfasis2 2 5 5 2 3" xfId="21490" xr:uid="{CA54A872-22D2-4433-9296-7C92353C650C}"/>
    <cellStyle name="40% - Énfasis2 2 5 5 2 3 2" xfId="52374" xr:uid="{6D575E1E-C3D8-4315-9952-82A3C633E7C8}"/>
    <cellStyle name="40% - Énfasis2 2 5 5 2 4" xfId="36932" xr:uid="{27B931BE-DC04-40C4-9AA5-5A9F08227470}"/>
    <cellStyle name="40% - Énfasis2 2 5 5 3" xfId="9909" xr:uid="{D50DC7F7-692F-46F9-84D6-0DF5BBC5DF10}"/>
    <cellStyle name="40% - Énfasis2 2 5 5 3 2" xfId="25351" xr:uid="{57946882-3EE4-4386-9B70-A5AF2F27A30D}"/>
    <cellStyle name="40% - Énfasis2 2 5 5 3 2 2" xfId="56235" xr:uid="{40C7886B-EB1B-473B-A65D-AB4072D7FA56}"/>
    <cellStyle name="40% - Énfasis2 2 5 5 3 3" xfId="40793" xr:uid="{DDC9D8E7-A5CF-4DBD-AECE-0A8C4DE67D2E}"/>
    <cellStyle name="40% - Énfasis2 2 5 5 4" xfId="17630" xr:uid="{3D57CE86-F42F-48EB-8CFD-21CA60414C54}"/>
    <cellStyle name="40% - Énfasis2 2 5 5 4 2" xfId="48514" xr:uid="{84D122AB-43FD-4560-9BAA-812FC292F735}"/>
    <cellStyle name="40% - Énfasis2 2 5 5 5" xfId="33072" xr:uid="{FAA23806-AA15-48CF-9AAF-7872A8EE1448}"/>
    <cellStyle name="40% - Énfasis2 2 5 6" xfId="4118" xr:uid="{7AC5A2EE-68C7-4BF2-A876-6B96D5131981}"/>
    <cellStyle name="40% - Énfasis2 2 5 6 2" xfId="11839" xr:uid="{83A3A68A-1824-44D6-935D-095D5F210FBD}"/>
    <cellStyle name="40% - Énfasis2 2 5 6 2 2" xfId="27281" xr:uid="{3D98B700-8BF7-4959-856F-798D9FC9C502}"/>
    <cellStyle name="40% - Énfasis2 2 5 6 2 2 2" xfId="58165" xr:uid="{3AA9EC23-2AF3-41A6-B8FD-E802DAB1C2CD}"/>
    <cellStyle name="40% - Énfasis2 2 5 6 2 3" xfId="42723" xr:uid="{94E4C702-FE55-42DA-8179-A5AE820B6F39}"/>
    <cellStyle name="40% - Énfasis2 2 5 6 3" xfId="19560" xr:uid="{C72ED662-9587-4FA2-AE50-D8E5817739AF}"/>
    <cellStyle name="40% - Énfasis2 2 5 6 3 2" xfId="50444" xr:uid="{B09F1F33-8682-4C95-A307-D272289CCE83}"/>
    <cellStyle name="40% - Énfasis2 2 5 6 4" xfId="35002" xr:uid="{FD675C1B-BD35-4318-AEDC-0AF81C49CC03}"/>
    <cellStyle name="40% - Énfasis2 2 5 7" xfId="7979" xr:uid="{DB3E44A6-481A-4880-BB95-EF5DCCBA7EB9}"/>
    <cellStyle name="40% - Énfasis2 2 5 7 2" xfId="23421" xr:uid="{2E543BEA-0BD9-48A0-AC55-7E596838FDF0}"/>
    <cellStyle name="40% - Énfasis2 2 5 7 2 2" xfId="54305" xr:uid="{9C2321FA-F311-44A2-8235-3E6A4250FD13}"/>
    <cellStyle name="40% - Énfasis2 2 5 7 3" xfId="38863" xr:uid="{C7B769AE-4E07-4995-994F-56B96E3ED55B}"/>
    <cellStyle name="40% - Énfasis2 2 5 8" xfId="15700" xr:uid="{EFE6B2D9-46B0-440F-8BC4-D0428303443C}"/>
    <cellStyle name="40% - Énfasis2 2 5 8 2" xfId="46584" xr:uid="{CFE8B2DF-93EF-4D9B-A181-D77EDFB7B3AA}"/>
    <cellStyle name="40% - Énfasis2 2 5 9" xfId="31142" xr:uid="{4687A918-F5D5-4444-A080-2BF55872C9A0}"/>
    <cellStyle name="40% - Énfasis2 2 6" xfId="413" xr:uid="{EABE7DA2-F4D0-47AC-8975-50500723B142}"/>
    <cellStyle name="40% - Énfasis2 2 6 2" xfId="897" xr:uid="{8F1643A9-3989-4B7E-AF3E-9222D93C4ED4}"/>
    <cellStyle name="40% - Énfasis2 2 6 2 2" xfId="1862" xr:uid="{416B094D-0D53-42A3-826B-7EF3374AB2BB}"/>
    <cellStyle name="40% - Énfasis2 2 6 2 2 2" xfId="3792" xr:uid="{E25B4841-F602-40A1-A213-0C0E8101A6BF}"/>
    <cellStyle name="40% - Énfasis2 2 6 2 2 2 2" xfId="7652" xr:uid="{06094086-915C-4B4A-8FDF-4C9ABD6E1C31}"/>
    <cellStyle name="40% - Énfasis2 2 6 2 2 2 2 2" xfId="15373" xr:uid="{B4EEA4E7-F226-47F0-833B-A9CAA56EE0A7}"/>
    <cellStyle name="40% - Énfasis2 2 6 2 2 2 2 2 2" xfId="30815" xr:uid="{105FDC4E-F794-49A0-8E97-9E2BEFE501EF}"/>
    <cellStyle name="40% - Énfasis2 2 6 2 2 2 2 2 2 2" xfId="61699" xr:uid="{E521F650-C16C-406E-828D-9FBF6DFE6250}"/>
    <cellStyle name="40% - Énfasis2 2 6 2 2 2 2 2 3" xfId="46257" xr:uid="{170F205A-6AC9-43AB-B48E-0761F2135B25}"/>
    <cellStyle name="40% - Énfasis2 2 6 2 2 2 2 3" xfId="23094" xr:uid="{E2C7F4AD-05EB-4613-9D3F-DAA0AC67CC50}"/>
    <cellStyle name="40% - Énfasis2 2 6 2 2 2 2 3 2" xfId="53978" xr:uid="{AEAEDFBE-AC87-44EC-81C4-3E9582729F76}"/>
    <cellStyle name="40% - Énfasis2 2 6 2 2 2 2 4" xfId="38536" xr:uid="{8384C23B-46E8-4C7D-A873-B8EB65B9D3DC}"/>
    <cellStyle name="40% - Énfasis2 2 6 2 2 2 3" xfId="11513" xr:uid="{5F9E3B95-4703-48E7-A794-5A2CF937DA56}"/>
    <cellStyle name="40% - Énfasis2 2 6 2 2 2 3 2" xfId="26955" xr:uid="{29D66313-71EF-4F92-958C-361096EE76C3}"/>
    <cellStyle name="40% - Énfasis2 2 6 2 2 2 3 2 2" xfId="57839" xr:uid="{372CC507-AB9D-4DA3-9FB8-5519666F7533}"/>
    <cellStyle name="40% - Énfasis2 2 6 2 2 2 3 3" xfId="42397" xr:uid="{4CD445F0-9F35-43B6-9B04-56DEB78B3C79}"/>
    <cellStyle name="40% - Énfasis2 2 6 2 2 2 4" xfId="19234" xr:uid="{C5636082-68C1-4CBB-B7BF-6C11D8670C03}"/>
    <cellStyle name="40% - Énfasis2 2 6 2 2 2 4 2" xfId="50118" xr:uid="{8894B383-8D5E-4C4D-BE6D-1B22FAE2A374}"/>
    <cellStyle name="40% - Énfasis2 2 6 2 2 2 5" xfId="34676" xr:uid="{EAE4EE09-78E9-4840-902B-3F9107DB9B3B}"/>
    <cellStyle name="40% - Énfasis2 2 6 2 2 3" xfId="5722" xr:uid="{961902E6-378C-4D7C-A79D-0B3FC0AE2EE0}"/>
    <cellStyle name="40% - Énfasis2 2 6 2 2 3 2" xfId="13443" xr:uid="{CCBF5C35-3E26-401F-99D7-0A557A3A1375}"/>
    <cellStyle name="40% - Énfasis2 2 6 2 2 3 2 2" xfId="28885" xr:uid="{79C144E2-9E65-45BB-8035-1B04776AAB1C}"/>
    <cellStyle name="40% - Énfasis2 2 6 2 2 3 2 2 2" xfId="59769" xr:uid="{325E3BCD-C1A6-4086-A28D-5D47CDB9D631}"/>
    <cellStyle name="40% - Énfasis2 2 6 2 2 3 2 3" xfId="44327" xr:uid="{92192F9A-CFAD-477B-A65E-CA8025765215}"/>
    <cellStyle name="40% - Énfasis2 2 6 2 2 3 3" xfId="21164" xr:uid="{9B1B769F-3784-48F2-B23B-42ED2962FF2F}"/>
    <cellStyle name="40% - Énfasis2 2 6 2 2 3 3 2" xfId="52048" xr:uid="{4C5E53CA-22C7-4C1B-8350-2F66D265DE40}"/>
    <cellStyle name="40% - Énfasis2 2 6 2 2 3 4" xfId="36606" xr:uid="{8FC2234A-60B7-4770-B79C-7752E06E3C31}"/>
    <cellStyle name="40% - Énfasis2 2 6 2 2 4" xfId="9583" xr:uid="{F0FAECD1-5E7F-4B32-8EE1-1738485C6A3F}"/>
    <cellStyle name="40% - Énfasis2 2 6 2 2 4 2" xfId="25025" xr:uid="{C2A40CBA-9C97-4D12-AFB4-A2BDDC54B7C7}"/>
    <cellStyle name="40% - Énfasis2 2 6 2 2 4 2 2" xfId="55909" xr:uid="{9F7DF898-93DC-4382-9AFA-A95511AAD90A}"/>
    <cellStyle name="40% - Énfasis2 2 6 2 2 4 3" xfId="40467" xr:uid="{438471D5-2FAB-4695-8963-CAF4CC846151}"/>
    <cellStyle name="40% - Énfasis2 2 6 2 2 5" xfId="17304" xr:uid="{FE123DEB-45E3-4B35-97A6-783F74636E71}"/>
    <cellStyle name="40% - Énfasis2 2 6 2 2 5 2" xfId="48188" xr:uid="{EE3B9D9E-5FC4-47D4-9FCC-E15BAE0B3973}"/>
    <cellStyle name="40% - Énfasis2 2 6 2 2 6" xfId="32746" xr:uid="{021A87FC-CDD7-4FDF-B0F8-B0D3318E369B}"/>
    <cellStyle name="40% - Énfasis2 2 6 2 3" xfId="2827" xr:uid="{AC542BEC-C8E8-4E6C-A752-47B50C9FD6B0}"/>
    <cellStyle name="40% - Énfasis2 2 6 2 3 2" xfId="6687" xr:uid="{2D466AC0-5CFC-4D9A-B19C-8CC6581C2542}"/>
    <cellStyle name="40% - Énfasis2 2 6 2 3 2 2" xfId="14408" xr:uid="{4EC58020-AD86-4D03-9C0D-5F4034F04FF6}"/>
    <cellStyle name="40% - Énfasis2 2 6 2 3 2 2 2" xfId="29850" xr:uid="{5BCAD927-8D11-4B8A-9234-DEA5AAD45C5D}"/>
    <cellStyle name="40% - Énfasis2 2 6 2 3 2 2 2 2" xfId="60734" xr:uid="{82216994-7092-41D6-8BF2-4A224FE6CB0B}"/>
    <cellStyle name="40% - Énfasis2 2 6 2 3 2 2 3" xfId="45292" xr:uid="{065ED105-6AA2-46E2-8DE5-46764690CCFB}"/>
    <cellStyle name="40% - Énfasis2 2 6 2 3 2 3" xfId="22129" xr:uid="{F7DDA042-CDC9-4E38-8022-C44362D560C6}"/>
    <cellStyle name="40% - Énfasis2 2 6 2 3 2 3 2" xfId="53013" xr:uid="{4F63E23A-9075-4820-8A53-58F6A9C801EB}"/>
    <cellStyle name="40% - Énfasis2 2 6 2 3 2 4" xfId="37571" xr:uid="{3DADA3C0-AED5-49B3-BD66-DBF2C35E1905}"/>
    <cellStyle name="40% - Énfasis2 2 6 2 3 3" xfId="10548" xr:uid="{355CBFF1-BF0B-439C-A94D-C342485C4CA2}"/>
    <cellStyle name="40% - Énfasis2 2 6 2 3 3 2" xfId="25990" xr:uid="{D8497ECD-C32F-4995-AAAC-B2D66026FA6B}"/>
    <cellStyle name="40% - Énfasis2 2 6 2 3 3 2 2" xfId="56874" xr:uid="{0A8720D6-452D-42AC-9A75-85B5AFA368AB}"/>
    <cellStyle name="40% - Énfasis2 2 6 2 3 3 3" xfId="41432" xr:uid="{56654BB3-7C56-4E8F-861D-98B4B54FAD7D}"/>
    <cellStyle name="40% - Énfasis2 2 6 2 3 4" xfId="18269" xr:uid="{C7BF2492-FB14-4F7F-81D6-F034AFF181D5}"/>
    <cellStyle name="40% - Énfasis2 2 6 2 3 4 2" xfId="49153" xr:uid="{08119880-8A6A-4CF2-A1BE-D42D22D708F7}"/>
    <cellStyle name="40% - Énfasis2 2 6 2 3 5" xfId="33711" xr:uid="{5D707C8D-A1C4-4CB7-A5CF-9E82EF32E4D3}"/>
    <cellStyle name="40% - Énfasis2 2 6 2 4" xfId="4757" xr:uid="{0589C153-DA09-45BF-9AB3-1C013C0C4514}"/>
    <cellStyle name="40% - Énfasis2 2 6 2 4 2" xfId="12478" xr:uid="{D3D42BBE-B95E-451E-85E1-61A6A90FEF18}"/>
    <cellStyle name="40% - Énfasis2 2 6 2 4 2 2" xfId="27920" xr:uid="{4263C995-6FBD-4EE1-A3FE-5D61757E46A8}"/>
    <cellStyle name="40% - Énfasis2 2 6 2 4 2 2 2" xfId="58804" xr:uid="{AFFA5666-2CFC-4BDD-9276-0D49B823AF86}"/>
    <cellStyle name="40% - Énfasis2 2 6 2 4 2 3" xfId="43362" xr:uid="{C39334A6-8AAD-44B1-BD2A-DB0E420B980E}"/>
    <cellStyle name="40% - Énfasis2 2 6 2 4 3" xfId="20199" xr:uid="{B6DFE5A8-4790-49C7-B3C8-05D12CBC24D7}"/>
    <cellStyle name="40% - Énfasis2 2 6 2 4 3 2" xfId="51083" xr:uid="{41E3ECFD-5C39-4230-B884-0CB0D2DD0EDF}"/>
    <cellStyle name="40% - Énfasis2 2 6 2 4 4" xfId="35641" xr:uid="{0D27A4DD-519F-4FDC-B9AC-8A808C10DAF7}"/>
    <cellStyle name="40% - Énfasis2 2 6 2 5" xfId="8618" xr:uid="{C8DD44CE-7642-4517-8516-AF9E2D24BB4B}"/>
    <cellStyle name="40% - Énfasis2 2 6 2 5 2" xfId="24060" xr:uid="{7BD2BBCE-5A6C-4BED-A842-7D05F81474B8}"/>
    <cellStyle name="40% - Énfasis2 2 6 2 5 2 2" xfId="54944" xr:uid="{99CD73A2-0A0D-4262-A0D2-BB14852A72BF}"/>
    <cellStyle name="40% - Énfasis2 2 6 2 5 3" xfId="39502" xr:uid="{C20C8E67-B641-47C7-A8AB-45A0A3AAB90C}"/>
    <cellStyle name="40% - Énfasis2 2 6 2 6" xfId="16339" xr:uid="{3856866B-56C1-4A5D-A815-FB1BBBA3EA19}"/>
    <cellStyle name="40% - Énfasis2 2 6 2 6 2" xfId="47223" xr:uid="{93C70817-78BB-4F5F-A50A-462CBB53F57B}"/>
    <cellStyle name="40% - Énfasis2 2 6 2 7" xfId="31781" xr:uid="{2E5B1EFE-47D3-4B86-99FD-F195BAE2F0E6}"/>
    <cellStyle name="40% - Énfasis2 2 6 3" xfId="1379" xr:uid="{2E18000E-0CBB-4331-A37E-A2E04448534F}"/>
    <cellStyle name="40% - Énfasis2 2 6 3 2" xfId="3309" xr:uid="{E1DB06D9-91E8-409F-8811-08D3942F72E1}"/>
    <cellStyle name="40% - Énfasis2 2 6 3 2 2" xfId="7169" xr:uid="{D0D9E482-BFB4-4A92-9632-E64777C2C11C}"/>
    <cellStyle name="40% - Énfasis2 2 6 3 2 2 2" xfId="14890" xr:uid="{EDB58BBE-A91A-4007-8716-F541C89E23F7}"/>
    <cellStyle name="40% - Énfasis2 2 6 3 2 2 2 2" xfId="30332" xr:uid="{F1C5F70F-5F8C-43BD-8421-49D7C88A3EDC}"/>
    <cellStyle name="40% - Énfasis2 2 6 3 2 2 2 2 2" xfId="61216" xr:uid="{380A8B90-37DC-4737-BBD8-0AD123A5C41D}"/>
    <cellStyle name="40% - Énfasis2 2 6 3 2 2 2 3" xfId="45774" xr:uid="{751FB741-EE5E-48DD-8B37-25F35FEAEF0D}"/>
    <cellStyle name="40% - Énfasis2 2 6 3 2 2 3" xfId="22611" xr:uid="{C2E0E8FD-A9A2-4AB2-A0C1-6E228C9C91E6}"/>
    <cellStyle name="40% - Énfasis2 2 6 3 2 2 3 2" xfId="53495" xr:uid="{5514EBF1-A084-4298-9B6E-A1B0F6A7EF2F}"/>
    <cellStyle name="40% - Énfasis2 2 6 3 2 2 4" xfId="38053" xr:uid="{43B72A33-01CE-4CE8-A8C2-5E56C019748A}"/>
    <cellStyle name="40% - Énfasis2 2 6 3 2 3" xfId="11030" xr:uid="{B210E768-0D7E-4B22-8EE1-DD3ACD966525}"/>
    <cellStyle name="40% - Énfasis2 2 6 3 2 3 2" xfId="26472" xr:uid="{C38DB8EB-D3E0-461F-9EEB-8A6ACD95EBDE}"/>
    <cellStyle name="40% - Énfasis2 2 6 3 2 3 2 2" xfId="57356" xr:uid="{27037C80-B638-47B7-8283-8BD36A781459}"/>
    <cellStyle name="40% - Énfasis2 2 6 3 2 3 3" xfId="41914" xr:uid="{940255E2-A097-46C0-A005-57C751A31C0F}"/>
    <cellStyle name="40% - Énfasis2 2 6 3 2 4" xfId="18751" xr:uid="{1A6B30CA-E371-41DA-A69C-9011A67D27D2}"/>
    <cellStyle name="40% - Énfasis2 2 6 3 2 4 2" xfId="49635" xr:uid="{995F1A44-AE4F-437B-BD92-D4251FA2CBE3}"/>
    <cellStyle name="40% - Énfasis2 2 6 3 2 5" xfId="34193" xr:uid="{AC59B964-EB35-4CBB-B502-699A9D2B555F}"/>
    <cellStyle name="40% - Énfasis2 2 6 3 3" xfId="5239" xr:uid="{9D8DEBEE-A1BC-4FD0-A03C-15141DC9ACF5}"/>
    <cellStyle name="40% - Énfasis2 2 6 3 3 2" xfId="12960" xr:uid="{AB22FD77-BFB1-4BAE-A404-F67C83CE6707}"/>
    <cellStyle name="40% - Énfasis2 2 6 3 3 2 2" xfId="28402" xr:uid="{0D86DBBB-DDEB-484E-9415-249AFEDE7D32}"/>
    <cellStyle name="40% - Énfasis2 2 6 3 3 2 2 2" xfId="59286" xr:uid="{FE935259-24F5-4DD0-BB85-CA5B152CCD7D}"/>
    <cellStyle name="40% - Énfasis2 2 6 3 3 2 3" xfId="43844" xr:uid="{F6BA939D-CA49-413E-A409-56A18279C12F}"/>
    <cellStyle name="40% - Énfasis2 2 6 3 3 3" xfId="20681" xr:uid="{CFB3BA76-528A-465B-80DB-491535F8D0E0}"/>
    <cellStyle name="40% - Énfasis2 2 6 3 3 3 2" xfId="51565" xr:uid="{3E751260-0121-4CAB-9835-9B5DAFA3C3EE}"/>
    <cellStyle name="40% - Énfasis2 2 6 3 3 4" xfId="36123" xr:uid="{D095C082-2ECD-41D4-BEB1-79AB1E811FB2}"/>
    <cellStyle name="40% - Énfasis2 2 6 3 4" xfId="9100" xr:uid="{C3BB22F3-EA12-4CFF-91D2-C582F1C641FB}"/>
    <cellStyle name="40% - Énfasis2 2 6 3 4 2" xfId="24542" xr:uid="{9778D6CC-7643-4CF4-8FB7-1C04825566E5}"/>
    <cellStyle name="40% - Énfasis2 2 6 3 4 2 2" xfId="55426" xr:uid="{034240F8-E1A3-4F34-AEBA-2958F712BEFF}"/>
    <cellStyle name="40% - Énfasis2 2 6 3 4 3" xfId="39984" xr:uid="{C34FEE3E-A150-4CA7-81FD-C62FBB9B3FBB}"/>
    <cellStyle name="40% - Énfasis2 2 6 3 5" xfId="16821" xr:uid="{4EFE8736-99C8-4E24-AE66-B0E6C6FFDEEE}"/>
    <cellStyle name="40% - Énfasis2 2 6 3 5 2" xfId="47705" xr:uid="{C4293F5F-8559-44CC-A143-B3CC2176D61E}"/>
    <cellStyle name="40% - Énfasis2 2 6 3 6" xfId="32263" xr:uid="{CC12A149-412A-4EB5-9C60-784A346A8C78}"/>
    <cellStyle name="40% - Énfasis2 2 6 4" xfId="2344" xr:uid="{AAAD932F-EC0A-41AD-A2D1-E9EAA475350C}"/>
    <cellStyle name="40% - Énfasis2 2 6 4 2" xfId="6204" xr:uid="{604282FC-22AE-4C75-99E6-C4A22AB3C8E8}"/>
    <cellStyle name="40% - Énfasis2 2 6 4 2 2" xfId="13925" xr:uid="{57A544A2-609C-478F-9C51-45AC6E03ADE2}"/>
    <cellStyle name="40% - Énfasis2 2 6 4 2 2 2" xfId="29367" xr:uid="{C0A6A4A7-9373-4D3A-9329-7CD5DDA43D96}"/>
    <cellStyle name="40% - Énfasis2 2 6 4 2 2 2 2" xfId="60251" xr:uid="{D14F35FF-52C3-4CCA-8490-4F3F9030B937}"/>
    <cellStyle name="40% - Énfasis2 2 6 4 2 2 3" xfId="44809" xr:uid="{3FE74984-72F2-4963-9EEF-F46DD3ADB9B4}"/>
    <cellStyle name="40% - Énfasis2 2 6 4 2 3" xfId="21646" xr:uid="{87EB316E-DA4C-4043-957A-4115243DB1A0}"/>
    <cellStyle name="40% - Énfasis2 2 6 4 2 3 2" xfId="52530" xr:uid="{6CE453BB-35C8-4BC0-BFFB-50AD9830E33D}"/>
    <cellStyle name="40% - Énfasis2 2 6 4 2 4" xfId="37088" xr:uid="{7E7D33B2-5DD5-41B5-B7B8-8C4B34D5FBB6}"/>
    <cellStyle name="40% - Énfasis2 2 6 4 3" xfId="10065" xr:uid="{10547195-3F31-4609-8980-2F84971A2412}"/>
    <cellStyle name="40% - Énfasis2 2 6 4 3 2" xfId="25507" xr:uid="{001896B8-AF60-4DA3-B7EB-459B8393CE93}"/>
    <cellStyle name="40% - Énfasis2 2 6 4 3 2 2" xfId="56391" xr:uid="{C21313B8-A0F4-4195-BD02-E80583603348}"/>
    <cellStyle name="40% - Énfasis2 2 6 4 3 3" xfId="40949" xr:uid="{AF6477FE-0DD1-40BE-873C-6FA8B2368D45}"/>
    <cellStyle name="40% - Énfasis2 2 6 4 4" xfId="17786" xr:uid="{2694C5D1-82C9-4BFB-919A-EB4D66163AB2}"/>
    <cellStyle name="40% - Énfasis2 2 6 4 4 2" xfId="48670" xr:uid="{E85A9975-AD36-44D2-883B-A409E38C6A2D}"/>
    <cellStyle name="40% - Énfasis2 2 6 4 5" xfId="33228" xr:uid="{B1551AE1-B114-4F08-90CD-52591A4C0B96}"/>
    <cellStyle name="40% - Énfasis2 2 6 5" xfId="4274" xr:uid="{1C650006-CB3B-42D9-9B2A-92C7881D88D6}"/>
    <cellStyle name="40% - Énfasis2 2 6 5 2" xfId="11995" xr:uid="{5D047FFD-4760-4F5C-BA27-7E5A20AF4E76}"/>
    <cellStyle name="40% - Énfasis2 2 6 5 2 2" xfId="27437" xr:uid="{F27D25FC-0D43-41B3-AC66-0E33C21A49FB}"/>
    <cellStyle name="40% - Énfasis2 2 6 5 2 2 2" xfId="58321" xr:uid="{ABBD1870-E54D-449D-BB40-F9E528E2CDBE}"/>
    <cellStyle name="40% - Énfasis2 2 6 5 2 3" xfId="42879" xr:uid="{A09CEA0D-00DA-4A24-8047-0903855BA6F8}"/>
    <cellStyle name="40% - Énfasis2 2 6 5 3" xfId="19716" xr:uid="{9D8AA490-29F4-4E76-9663-D7FA602CF8C7}"/>
    <cellStyle name="40% - Énfasis2 2 6 5 3 2" xfId="50600" xr:uid="{A8F32748-8639-4834-815B-6BE5D7B91CA0}"/>
    <cellStyle name="40% - Énfasis2 2 6 5 4" xfId="35158" xr:uid="{2DDDCB71-C724-44BC-8C9E-27F9575FF01B}"/>
    <cellStyle name="40% - Énfasis2 2 6 6" xfId="8135" xr:uid="{6AA40D2E-958C-4AA8-9948-4934B3BDFCEA}"/>
    <cellStyle name="40% - Énfasis2 2 6 6 2" xfId="23577" xr:uid="{55E73669-179B-40CC-915A-7C57DA0F26B0}"/>
    <cellStyle name="40% - Énfasis2 2 6 6 2 2" xfId="54461" xr:uid="{565DCBEC-E2AC-47DF-BA83-0CC95D74B2A7}"/>
    <cellStyle name="40% - Énfasis2 2 6 6 3" xfId="39019" xr:uid="{B008E31B-6E17-4F6C-B219-A6D64AE62C34}"/>
    <cellStyle name="40% - Énfasis2 2 6 7" xfId="15856" xr:uid="{7546CB0F-E583-4A24-84B3-94F0B40C4CC5}"/>
    <cellStyle name="40% - Énfasis2 2 6 7 2" xfId="46740" xr:uid="{0AE8A3F4-9A29-4E38-A28F-901A6F0EDADF}"/>
    <cellStyle name="40% - Énfasis2 2 6 8" xfId="31298" xr:uid="{EADD2B81-490D-4BB2-8AA9-12048580B711}"/>
    <cellStyle name="40% - Énfasis2 2 7" xfId="656" xr:uid="{073FA194-0B67-4A55-AE7B-49CC89C2557C}"/>
    <cellStyle name="40% - Énfasis2 2 7 2" xfId="1621" xr:uid="{6EA94F37-A226-4B15-AAAE-F70B6D36E6D3}"/>
    <cellStyle name="40% - Énfasis2 2 7 2 2" xfId="3551" xr:uid="{8D79C276-6606-4E70-B6B0-5453E3C75E0E}"/>
    <cellStyle name="40% - Énfasis2 2 7 2 2 2" xfId="7411" xr:uid="{C2890317-3A4D-4901-83B7-A0DE0273B4AA}"/>
    <cellStyle name="40% - Énfasis2 2 7 2 2 2 2" xfId="15132" xr:uid="{7C653450-6233-4187-ADC0-9090FA8BF4A6}"/>
    <cellStyle name="40% - Énfasis2 2 7 2 2 2 2 2" xfId="30574" xr:uid="{E3D00CEF-4C82-48E1-AF9D-CA5021245E2F}"/>
    <cellStyle name="40% - Énfasis2 2 7 2 2 2 2 2 2" xfId="61458" xr:uid="{5A4C187D-B632-43AB-85E7-F087F7969A46}"/>
    <cellStyle name="40% - Énfasis2 2 7 2 2 2 2 3" xfId="46016" xr:uid="{9734E479-AD1F-4878-9481-EA204BF370DB}"/>
    <cellStyle name="40% - Énfasis2 2 7 2 2 2 3" xfId="22853" xr:uid="{4BEAB116-F31C-467F-8C81-851999195A37}"/>
    <cellStyle name="40% - Énfasis2 2 7 2 2 2 3 2" xfId="53737" xr:uid="{F36A7135-7A67-4ADD-AB24-3BB0E657598F}"/>
    <cellStyle name="40% - Énfasis2 2 7 2 2 2 4" xfId="38295" xr:uid="{06B4A6AA-426E-4E22-9084-5A1C17580F24}"/>
    <cellStyle name="40% - Énfasis2 2 7 2 2 3" xfId="11272" xr:uid="{B045A9AB-B15F-4432-9A2A-E241C5936B20}"/>
    <cellStyle name="40% - Énfasis2 2 7 2 2 3 2" xfId="26714" xr:uid="{974FF4FE-EB03-482F-AD00-9516DA5B19C2}"/>
    <cellStyle name="40% - Énfasis2 2 7 2 2 3 2 2" xfId="57598" xr:uid="{D483C25F-B468-4B18-B65F-67FDB6D8A8D1}"/>
    <cellStyle name="40% - Énfasis2 2 7 2 2 3 3" xfId="42156" xr:uid="{6FA5C3D2-B323-4F34-92ED-65B758BBDAD9}"/>
    <cellStyle name="40% - Énfasis2 2 7 2 2 4" xfId="18993" xr:uid="{051276AE-CD35-4C61-9F2A-222C5DDE4FC9}"/>
    <cellStyle name="40% - Énfasis2 2 7 2 2 4 2" xfId="49877" xr:uid="{59D1FD05-7827-4033-8E25-07AEFF4C4ED6}"/>
    <cellStyle name="40% - Énfasis2 2 7 2 2 5" xfId="34435" xr:uid="{EF2784BA-7AEB-46FF-9A92-1DCF6F378E02}"/>
    <cellStyle name="40% - Énfasis2 2 7 2 3" xfId="5481" xr:uid="{AD584DEC-C9B3-4471-AAC4-28212C97FAAE}"/>
    <cellStyle name="40% - Énfasis2 2 7 2 3 2" xfId="13202" xr:uid="{BE153B8C-98F3-482F-83F8-D4D44B34F82F}"/>
    <cellStyle name="40% - Énfasis2 2 7 2 3 2 2" xfId="28644" xr:uid="{99A0CD10-D5EA-4FD6-B5CB-759CB08ECC0F}"/>
    <cellStyle name="40% - Énfasis2 2 7 2 3 2 2 2" xfId="59528" xr:uid="{2BE58E01-8FB3-47BD-A771-80BA2AD59493}"/>
    <cellStyle name="40% - Énfasis2 2 7 2 3 2 3" xfId="44086" xr:uid="{48155C21-7F37-4706-A35B-4FC2206E6CA8}"/>
    <cellStyle name="40% - Énfasis2 2 7 2 3 3" xfId="20923" xr:uid="{BBFAB229-86F7-479F-BF00-CBA0EAD641E6}"/>
    <cellStyle name="40% - Énfasis2 2 7 2 3 3 2" xfId="51807" xr:uid="{472C53F5-FF9C-40E2-B5B4-6C0780F2626A}"/>
    <cellStyle name="40% - Énfasis2 2 7 2 3 4" xfId="36365" xr:uid="{5B30BAD5-CC12-4AC7-B1C7-7F59BD0AF0A9}"/>
    <cellStyle name="40% - Énfasis2 2 7 2 4" xfId="9342" xr:uid="{2B60DEBF-7BBB-4AF0-8F8B-6DE0C350C8E0}"/>
    <cellStyle name="40% - Énfasis2 2 7 2 4 2" xfId="24784" xr:uid="{503FDB0F-CB3F-465D-BDB0-CD8CDC76C688}"/>
    <cellStyle name="40% - Énfasis2 2 7 2 4 2 2" xfId="55668" xr:uid="{7DFA67FF-6FDE-443E-B0D3-ABCE24F05318}"/>
    <cellStyle name="40% - Énfasis2 2 7 2 4 3" xfId="40226" xr:uid="{5891192E-02C9-47D1-95EB-0D233E0AC795}"/>
    <cellStyle name="40% - Énfasis2 2 7 2 5" xfId="17063" xr:uid="{50949441-83A8-4263-9532-E4A99DCE02B9}"/>
    <cellStyle name="40% - Énfasis2 2 7 2 5 2" xfId="47947" xr:uid="{FB94138A-C207-41F4-BFE0-587BB71A1C68}"/>
    <cellStyle name="40% - Énfasis2 2 7 2 6" xfId="32505" xr:uid="{9CDC39E6-048D-4E52-A2D4-B001F13EE3F5}"/>
    <cellStyle name="40% - Énfasis2 2 7 3" xfId="2586" xr:uid="{0AA4F3FB-BF98-4346-B458-4ECC59268F61}"/>
    <cellStyle name="40% - Énfasis2 2 7 3 2" xfId="6446" xr:uid="{2FEDC48A-852E-4682-9518-34BF832BFE9F}"/>
    <cellStyle name="40% - Énfasis2 2 7 3 2 2" xfId="14167" xr:uid="{06799B21-DB8F-4CD7-B1ED-B894D1909E1C}"/>
    <cellStyle name="40% - Énfasis2 2 7 3 2 2 2" xfId="29609" xr:uid="{FAC1A8E3-C631-488E-A26E-8E94EADD6C77}"/>
    <cellStyle name="40% - Énfasis2 2 7 3 2 2 2 2" xfId="60493" xr:uid="{251C4448-CB0E-45DF-90B4-B95A045EB7B7}"/>
    <cellStyle name="40% - Énfasis2 2 7 3 2 2 3" xfId="45051" xr:uid="{86C85F1B-3FE8-43B8-8772-D4B01F6FE810}"/>
    <cellStyle name="40% - Énfasis2 2 7 3 2 3" xfId="21888" xr:uid="{FFDBFE56-4E33-4DC9-9F9E-383F79EC0858}"/>
    <cellStyle name="40% - Énfasis2 2 7 3 2 3 2" xfId="52772" xr:uid="{4A88F4F7-9735-4352-9DFD-628DCC4B9F3E}"/>
    <cellStyle name="40% - Énfasis2 2 7 3 2 4" xfId="37330" xr:uid="{30098502-7F36-460E-8600-DDBD7446EF2C}"/>
    <cellStyle name="40% - Énfasis2 2 7 3 3" xfId="10307" xr:uid="{8D1B85A8-DE51-4845-8605-B9A650CCDF9C}"/>
    <cellStyle name="40% - Énfasis2 2 7 3 3 2" xfId="25749" xr:uid="{A4F9B7C0-E721-4226-AA6A-B2E68066E590}"/>
    <cellStyle name="40% - Énfasis2 2 7 3 3 2 2" xfId="56633" xr:uid="{6740DDAA-DECD-41BF-8C88-40718768960A}"/>
    <cellStyle name="40% - Énfasis2 2 7 3 3 3" xfId="41191" xr:uid="{009D1C9F-9577-4D29-BA26-501037ECD2DB}"/>
    <cellStyle name="40% - Énfasis2 2 7 3 4" xfId="18028" xr:uid="{A2657A12-0E5E-4D9A-984B-DC76A6A9B378}"/>
    <cellStyle name="40% - Énfasis2 2 7 3 4 2" xfId="48912" xr:uid="{E91D22F8-FC61-4B31-9071-710DB2891F74}"/>
    <cellStyle name="40% - Énfasis2 2 7 3 5" xfId="33470" xr:uid="{F74B63ED-4BD5-48EB-AE3F-161D591685F4}"/>
    <cellStyle name="40% - Énfasis2 2 7 4" xfId="4516" xr:uid="{01CF2AEC-486E-4B7C-A1C9-3E146777777B}"/>
    <cellStyle name="40% - Énfasis2 2 7 4 2" xfId="12237" xr:uid="{9EB92891-FE90-42EC-8811-1F1785196EA3}"/>
    <cellStyle name="40% - Énfasis2 2 7 4 2 2" xfId="27679" xr:uid="{77F58E6D-6502-4040-BC56-F5B6949B6F01}"/>
    <cellStyle name="40% - Énfasis2 2 7 4 2 2 2" xfId="58563" xr:uid="{AB04CAC5-ACF6-4F10-A0D8-D3C64CFC8B63}"/>
    <cellStyle name="40% - Énfasis2 2 7 4 2 3" xfId="43121" xr:uid="{F8B7E36A-1247-4B5C-A522-626E16BC58BA}"/>
    <cellStyle name="40% - Énfasis2 2 7 4 3" xfId="19958" xr:uid="{6C53D4AC-3F5F-4536-8BCA-6328218509E2}"/>
    <cellStyle name="40% - Énfasis2 2 7 4 3 2" xfId="50842" xr:uid="{7BB3A96D-9803-4648-AC55-23B39156ECCC}"/>
    <cellStyle name="40% - Énfasis2 2 7 4 4" xfId="35400" xr:uid="{1BCD1FA4-99C2-4E63-8401-4B74E9C031C7}"/>
    <cellStyle name="40% - Énfasis2 2 7 5" xfId="8377" xr:uid="{1DC43F34-1700-49EC-BE37-5FF96FEB8A0D}"/>
    <cellStyle name="40% - Énfasis2 2 7 5 2" xfId="23819" xr:uid="{220BD855-2DCA-44BE-B26A-6057E5776669}"/>
    <cellStyle name="40% - Énfasis2 2 7 5 2 2" xfId="54703" xr:uid="{8AE79311-3418-4FCB-9BBA-22CBE147C646}"/>
    <cellStyle name="40% - Énfasis2 2 7 5 3" xfId="39261" xr:uid="{3F4453BE-637E-4B08-B974-58DA5822F8CD}"/>
    <cellStyle name="40% - Énfasis2 2 7 6" xfId="16098" xr:uid="{009597CA-80C3-4AE7-8DF4-DBA725885299}"/>
    <cellStyle name="40% - Énfasis2 2 7 6 2" xfId="46982" xr:uid="{8CE26E69-0EE8-46AF-8168-C89F22FF4D4D}"/>
    <cellStyle name="40% - Énfasis2 2 7 7" xfId="31540" xr:uid="{191A2726-A2D3-478E-ABCC-4A59603D5C66}"/>
    <cellStyle name="40% - Énfasis2 2 8" xfId="1138" xr:uid="{98C80AAB-0BEF-4E3F-B14E-EA0E2E9CBB65}"/>
    <cellStyle name="40% - Énfasis2 2 8 2" xfId="3068" xr:uid="{BFEB8131-3321-4A2E-B7BF-793FDBE0F0BB}"/>
    <cellStyle name="40% - Énfasis2 2 8 2 2" xfId="6928" xr:uid="{12778D43-39F5-48CA-8045-00B1F51E93DC}"/>
    <cellStyle name="40% - Énfasis2 2 8 2 2 2" xfId="14649" xr:uid="{F0E87009-2C48-4E85-804A-89E9C4C07E24}"/>
    <cellStyle name="40% - Énfasis2 2 8 2 2 2 2" xfId="30091" xr:uid="{6001B58F-B43E-4A96-8478-3FBE6BEB0DD1}"/>
    <cellStyle name="40% - Énfasis2 2 8 2 2 2 2 2" xfId="60975" xr:uid="{31FB3642-BC64-42C2-9D99-83A4D745E458}"/>
    <cellStyle name="40% - Énfasis2 2 8 2 2 2 3" xfId="45533" xr:uid="{FAD3BFFA-7CFF-4C3B-B051-004DF1BE18EE}"/>
    <cellStyle name="40% - Énfasis2 2 8 2 2 3" xfId="22370" xr:uid="{3AFCA8CD-86F5-42E8-8F01-8CD4EC690805}"/>
    <cellStyle name="40% - Énfasis2 2 8 2 2 3 2" xfId="53254" xr:uid="{D7678836-63DB-461F-A992-F59A04CDB1F1}"/>
    <cellStyle name="40% - Énfasis2 2 8 2 2 4" xfId="37812" xr:uid="{D6294F7A-C5E2-44C5-A263-506C2E1EB288}"/>
    <cellStyle name="40% - Énfasis2 2 8 2 3" xfId="10789" xr:uid="{91A063A7-B3D9-4319-9C04-A92B71D9D194}"/>
    <cellStyle name="40% - Énfasis2 2 8 2 3 2" xfId="26231" xr:uid="{50E407C9-06DF-40EC-A883-0F67CA9D9B1D}"/>
    <cellStyle name="40% - Énfasis2 2 8 2 3 2 2" xfId="57115" xr:uid="{7101C1A3-FFD2-4B76-A47F-713E51BB66B0}"/>
    <cellStyle name="40% - Énfasis2 2 8 2 3 3" xfId="41673" xr:uid="{EB443399-F409-47AD-A203-CC6A59D3DFAF}"/>
    <cellStyle name="40% - Énfasis2 2 8 2 4" xfId="18510" xr:uid="{6B6089FF-F043-4203-97DE-B7C577727329}"/>
    <cellStyle name="40% - Énfasis2 2 8 2 4 2" xfId="49394" xr:uid="{FE0E6426-8849-4A46-99FE-1ECDDE8B9D77}"/>
    <cellStyle name="40% - Énfasis2 2 8 2 5" xfId="33952" xr:uid="{C963F5D7-9BA1-44B2-92F4-62830E1943AC}"/>
    <cellStyle name="40% - Énfasis2 2 8 3" xfId="4998" xr:uid="{617999E5-CFD7-4F51-AC0E-A7656E028E01}"/>
    <cellStyle name="40% - Énfasis2 2 8 3 2" xfId="12719" xr:uid="{E9DA1DC7-1429-4653-898B-BACFA75BBD37}"/>
    <cellStyle name="40% - Énfasis2 2 8 3 2 2" xfId="28161" xr:uid="{6EF05CB2-DF5B-40E4-9C07-A86710B3C055}"/>
    <cellStyle name="40% - Énfasis2 2 8 3 2 2 2" xfId="59045" xr:uid="{E6889135-EAC3-40FF-B42B-975C184AFD87}"/>
    <cellStyle name="40% - Énfasis2 2 8 3 2 3" xfId="43603" xr:uid="{6B4DF6D0-87DE-4F64-B6C8-D9962F540B15}"/>
    <cellStyle name="40% - Énfasis2 2 8 3 3" xfId="20440" xr:uid="{DC43F4CF-528E-4AF6-88F3-B1C48F3C6E18}"/>
    <cellStyle name="40% - Énfasis2 2 8 3 3 2" xfId="51324" xr:uid="{573E77C9-411E-44A3-BB70-B5897A74CE50}"/>
    <cellStyle name="40% - Énfasis2 2 8 3 4" xfId="35882" xr:uid="{5514FF02-3E48-46D6-918D-1E602D38B0FC}"/>
    <cellStyle name="40% - Énfasis2 2 8 4" xfId="8859" xr:uid="{20148321-46A0-4B0B-986F-2ED3DD649E65}"/>
    <cellStyle name="40% - Énfasis2 2 8 4 2" xfId="24301" xr:uid="{C9D9E142-7EC8-4245-95F4-7A364B4D3FB2}"/>
    <cellStyle name="40% - Énfasis2 2 8 4 2 2" xfId="55185" xr:uid="{F82C227A-5425-42FB-AE6A-A4C14BE054A1}"/>
    <cellStyle name="40% - Énfasis2 2 8 4 3" xfId="39743" xr:uid="{044ED282-3930-4938-8C7C-DFBF54C379CC}"/>
    <cellStyle name="40% - Énfasis2 2 8 5" xfId="16580" xr:uid="{2DBC8C57-6D70-442A-990D-8837C1E2E80F}"/>
    <cellStyle name="40% - Énfasis2 2 8 5 2" xfId="47464" xr:uid="{2239EBCC-4AD3-447B-BC42-F025EF8FF467}"/>
    <cellStyle name="40% - Énfasis2 2 8 6" xfId="32022" xr:uid="{B09D8274-1B74-4267-B415-D7223FA1E980}"/>
    <cellStyle name="40% - Énfasis2 2 9" xfId="2103" xr:uid="{A3CC3DBF-E43B-465E-9445-C8143B83CB50}"/>
    <cellStyle name="40% - Énfasis2 2 9 2" xfId="5963" xr:uid="{38DBEF78-72AE-4557-90CE-3C09C2ED4D49}"/>
    <cellStyle name="40% - Énfasis2 2 9 2 2" xfId="13684" xr:uid="{1A568529-A984-41EB-AC51-85CA16B6933B}"/>
    <cellStyle name="40% - Énfasis2 2 9 2 2 2" xfId="29126" xr:uid="{C32328F4-8A0C-4F75-B343-5AD8D6576FFB}"/>
    <cellStyle name="40% - Énfasis2 2 9 2 2 2 2" xfId="60010" xr:uid="{4852DB1D-115F-4720-A5C1-0B54542F67C2}"/>
    <cellStyle name="40% - Énfasis2 2 9 2 2 3" xfId="44568" xr:uid="{DB7C7443-D0AD-49DF-A59C-2B6FEA6EC2F1}"/>
    <cellStyle name="40% - Énfasis2 2 9 2 3" xfId="21405" xr:uid="{7056BF9E-4874-4D61-8ECB-C3BA5525DF5A}"/>
    <cellStyle name="40% - Énfasis2 2 9 2 3 2" xfId="52289" xr:uid="{A0898472-4FF4-4DC3-90C4-4731FF253032}"/>
    <cellStyle name="40% - Énfasis2 2 9 2 4" xfId="36847" xr:uid="{176DE78F-E60E-4AE4-80F1-86C0685C1368}"/>
    <cellStyle name="40% - Énfasis2 2 9 3" xfId="9824" xr:uid="{9E778A36-549C-4984-BDB3-6AE038A3FF90}"/>
    <cellStyle name="40% - Énfasis2 2 9 3 2" xfId="25266" xr:uid="{9E3167CD-C271-488F-A285-582B481EE76A}"/>
    <cellStyle name="40% - Énfasis2 2 9 3 2 2" xfId="56150" xr:uid="{F7510522-ACCF-44FD-B167-00A2DD9997E9}"/>
    <cellStyle name="40% - Énfasis2 2 9 3 3" xfId="40708" xr:uid="{F06D8C94-3AF2-4395-ADE8-96616E1A7A85}"/>
    <cellStyle name="40% - Énfasis2 2 9 4" xfId="17545" xr:uid="{E2DE690C-58E3-44F7-BAA6-73EE52D65975}"/>
    <cellStyle name="40% - Énfasis2 2 9 4 2" xfId="48429" xr:uid="{21921B50-545F-4AC3-8DB0-ED1291559ECE}"/>
    <cellStyle name="40% - Énfasis2 2 9 5" xfId="32987" xr:uid="{DE3894BB-197A-4473-B012-4041F24C4665}"/>
    <cellStyle name="40% - Énfasis2 3" xfId="61975" xr:uid="{E447D51A-08FF-44D5-B4D6-1FDD6906843C}"/>
    <cellStyle name="40% - Énfasis3" xfId="28" builtinId="39" customBuiltin="1"/>
    <cellStyle name="40% - Énfasis3 2" xfId="100" xr:uid="{0561E161-8C80-4049-B257-89A4EE37CF65}"/>
    <cellStyle name="40% - Énfasis3 2 10" xfId="4039" xr:uid="{D7710189-299F-4315-9474-AC9202D9B064}"/>
    <cellStyle name="40% - Énfasis3 2 10 2" xfId="11760" xr:uid="{F59582D3-7BBD-4602-ADFB-E1337CF649CF}"/>
    <cellStyle name="40% - Énfasis3 2 10 2 2" xfId="27202" xr:uid="{01860333-B47C-4778-AAAC-FC44ED6699BE}"/>
    <cellStyle name="40% - Énfasis3 2 10 2 2 2" xfId="58086" xr:uid="{8CDEFD81-9113-4AE6-A8CD-D7347AE7E857}"/>
    <cellStyle name="40% - Énfasis3 2 10 2 3" xfId="42644" xr:uid="{379D7E34-887C-4FA2-9075-2A1FCC6D67DC}"/>
    <cellStyle name="40% - Énfasis3 2 10 3" xfId="19481" xr:uid="{11FE4773-2514-494D-BE29-B724D9438E94}"/>
    <cellStyle name="40% - Énfasis3 2 10 3 2" xfId="50365" xr:uid="{A0F27A98-810B-4E27-AF37-EC6234EC5DB9}"/>
    <cellStyle name="40% - Énfasis3 2 10 4" xfId="34923" xr:uid="{B3B6AD7D-A90E-4181-A852-3D59D714AE87}"/>
    <cellStyle name="40% - Énfasis3 2 11" xfId="7900" xr:uid="{5E3710B2-AC65-453E-819B-8BD12768430F}"/>
    <cellStyle name="40% - Énfasis3 2 11 2" xfId="23342" xr:uid="{F2952A07-2DBC-4437-9003-06A6266CC657}"/>
    <cellStyle name="40% - Énfasis3 2 11 2 2" xfId="54226" xr:uid="{8E345D01-3B0E-4DBA-9704-B60F35CEA330}"/>
    <cellStyle name="40% - Énfasis3 2 11 3" xfId="38784" xr:uid="{1AF8F74B-CF53-4281-A469-3CAE959B089E}"/>
    <cellStyle name="40% - Énfasis3 2 12" xfId="15621" xr:uid="{D491605F-4A15-495B-8825-C68C6AF2F2A3}"/>
    <cellStyle name="40% - Énfasis3 2 12 2" xfId="46505" xr:uid="{1C5484AA-D513-49FE-BB63-B2F828A03B38}"/>
    <cellStyle name="40% - Énfasis3 2 13" xfId="31063" xr:uid="{1B7F6400-9D1E-482D-A23F-5D3F82DCA60D}"/>
    <cellStyle name="40% - Énfasis3 2 14" xfId="61910" xr:uid="{7BD98632-B137-420C-9579-97B652C6F3F8}"/>
    <cellStyle name="40% - Énfasis3 2 2" xfId="101" xr:uid="{C3D3D5D7-5B8A-4795-AE7D-90EFDC2A7F22}"/>
    <cellStyle name="40% - Énfasis3 2 2 10" xfId="7901" xr:uid="{F4A4AAA4-4117-4C98-A0CD-B076DF4DAB12}"/>
    <cellStyle name="40% - Énfasis3 2 2 10 2" xfId="23343" xr:uid="{82D21FAB-EA8D-4FD1-8B27-4AB314CF8B30}"/>
    <cellStyle name="40% - Énfasis3 2 2 10 2 2" xfId="54227" xr:uid="{82F301DD-DF10-4D9D-91B4-432A0B5DDA9B}"/>
    <cellStyle name="40% - Énfasis3 2 2 10 3" xfId="38785" xr:uid="{6E14EB24-AD9A-4E8A-AB46-D3A6620F1461}"/>
    <cellStyle name="40% - Énfasis3 2 2 11" xfId="15622" xr:uid="{E2C2B91C-40EB-4966-A317-05C86A1A4870}"/>
    <cellStyle name="40% - Énfasis3 2 2 11 2" xfId="46506" xr:uid="{39EC4E1B-B88D-4086-B125-958822582182}"/>
    <cellStyle name="40% - Énfasis3 2 2 12" xfId="31064" xr:uid="{9C85D7BF-EF77-40FA-94DE-EEE9459B7463}"/>
    <cellStyle name="40% - Énfasis3 2 2 2" xfId="102" xr:uid="{2597D2BD-4A5B-4948-AEC7-18E08F5059BF}"/>
    <cellStyle name="40% - Énfasis3 2 2 2 10" xfId="31065" xr:uid="{F5CA7354-BD1C-4C3F-95BF-AB12D7E3E666}"/>
    <cellStyle name="40% - Énfasis3 2 2 2 2" xfId="317" xr:uid="{792C6709-9968-4FA1-A931-15970E9433B7}"/>
    <cellStyle name="40% - Énfasis3 2 2 2 2 2" xfId="560" xr:uid="{8DE87A07-4FE0-45FC-856C-AE307FF63653}"/>
    <cellStyle name="40% - Énfasis3 2 2 2 2 2 2" xfId="1043" xr:uid="{1924FC0D-46AF-4013-9C56-FF2ED52D0E1D}"/>
    <cellStyle name="40% - Énfasis3 2 2 2 2 2 2 2" xfId="2008" xr:uid="{A8C0996E-DA4A-4882-8759-8129B055052C}"/>
    <cellStyle name="40% - Énfasis3 2 2 2 2 2 2 2 2" xfId="3938" xr:uid="{0F2444CA-08BA-45C5-87E3-4DEE0BD04627}"/>
    <cellStyle name="40% - Énfasis3 2 2 2 2 2 2 2 2 2" xfId="7798" xr:uid="{2DDC9D28-6858-4D1B-BB0A-EBD8AC5C2FA7}"/>
    <cellStyle name="40% - Énfasis3 2 2 2 2 2 2 2 2 2 2" xfId="15519" xr:uid="{86C80906-5904-454D-84DA-60E7F8842F8C}"/>
    <cellStyle name="40% - Énfasis3 2 2 2 2 2 2 2 2 2 2 2" xfId="30961" xr:uid="{BB0A5D0C-FC17-43E2-8FE3-A90D4003A0B7}"/>
    <cellStyle name="40% - Énfasis3 2 2 2 2 2 2 2 2 2 2 2 2" xfId="61845" xr:uid="{6BB61065-FC3C-4C34-8A9F-3843E3389DF6}"/>
    <cellStyle name="40% - Énfasis3 2 2 2 2 2 2 2 2 2 2 3" xfId="46403" xr:uid="{CEF71D2B-B2E9-428B-B175-C264103F4B4B}"/>
    <cellStyle name="40% - Énfasis3 2 2 2 2 2 2 2 2 2 3" xfId="23240" xr:uid="{9445B6E1-41DF-4387-A1F5-A8978909E2C5}"/>
    <cellStyle name="40% - Énfasis3 2 2 2 2 2 2 2 2 2 3 2" xfId="54124" xr:uid="{7F5F7721-1241-4465-9489-34C2304FBEA5}"/>
    <cellStyle name="40% - Énfasis3 2 2 2 2 2 2 2 2 2 4" xfId="38682" xr:uid="{E1D4A64D-D20C-49D0-A033-98F6141CEB68}"/>
    <cellStyle name="40% - Énfasis3 2 2 2 2 2 2 2 2 3" xfId="11659" xr:uid="{8C2DEF2F-D8E2-4105-BA71-0D9FB29DBC92}"/>
    <cellStyle name="40% - Énfasis3 2 2 2 2 2 2 2 2 3 2" xfId="27101" xr:uid="{94FC76D8-F371-4CDA-9973-8548B1263E32}"/>
    <cellStyle name="40% - Énfasis3 2 2 2 2 2 2 2 2 3 2 2" xfId="57985" xr:uid="{1A89FB5F-503A-4435-BAC8-85867D3D11B2}"/>
    <cellStyle name="40% - Énfasis3 2 2 2 2 2 2 2 2 3 3" xfId="42543" xr:uid="{3F13616F-46C7-4577-B6BE-FB5C8E4C7701}"/>
    <cellStyle name="40% - Énfasis3 2 2 2 2 2 2 2 2 4" xfId="19380" xr:uid="{9FB1DFDE-9EE3-4C93-9B74-081184D715BC}"/>
    <cellStyle name="40% - Énfasis3 2 2 2 2 2 2 2 2 4 2" xfId="50264" xr:uid="{70578318-F83E-44F2-AD0A-7059FDE216C1}"/>
    <cellStyle name="40% - Énfasis3 2 2 2 2 2 2 2 2 5" xfId="34822" xr:uid="{E95FE71A-BA01-49D9-8F07-2C329D21EBB2}"/>
    <cellStyle name="40% - Énfasis3 2 2 2 2 2 2 2 3" xfId="5868" xr:uid="{3C0774EB-884A-415B-8361-D07952D4F48C}"/>
    <cellStyle name="40% - Énfasis3 2 2 2 2 2 2 2 3 2" xfId="13589" xr:uid="{635EE616-BD8A-44BD-A65E-AC66E7F4EFA6}"/>
    <cellStyle name="40% - Énfasis3 2 2 2 2 2 2 2 3 2 2" xfId="29031" xr:uid="{4E790F6D-DEBC-4862-802A-7C76564AD9F1}"/>
    <cellStyle name="40% - Énfasis3 2 2 2 2 2 2 2 3 2 2 2" xfId="59915" xr:uid="{2ABAF9BC-69F8-425C-A511-D3AF9DB54081}"/>
    <cellStyle name="40% - Énfasis3 2 2 2 2 2 2 2 3 2 3" xfId="44473" xr:uid="{AEC55436-463E-4416-8538-657AD75AF4C6}"/>
    <cellStyle name="40% - Énfasis3 2 2 2 2 2 2 2 3 3" xfId="21310" xr:uid="{81D52507-B2D2-40F5-A349-17A51A5D3789}"/>
    <cellStyle name="40% - Énfasis3 2 2 2 2 2 2 2 3 3 2" xfId="52194" xr:uid="{4EF0C08A-9346-4CD0-80F6-A5AE7410E338}"/>
    <cellStyle name="40% - Énfasis3 2 2 2 2 2 2 2 3 4" xfId="36752" xr:uid="{94224DAD-1377-49CE-94A3-D1669718ACDC}"/>
    <cellStyle name="40% - Énfasis3 2 2 2 2 2 2 2 4" xfId="9729" xr:uid="{47246542-2B88-460F-A493-D5DCA4EF9905}"/>
    <cellStyle name="40% - Énfasis3 2 2 2 2 2 2 2 4 2" xfId="25171" xr:uid="{5FEBE2B9-CAA6-4575-A85C-90FF123B3D1A}"/>
    <cellStyle name="40% - Énfasis3 2 2 2 2 2 2 2 4 2 2" xfId="56055" xr:uid="{C575963E-9EAA-4E41-AFF4-45DF1D39AF7C}"/>
    <cellStyle name="40% - Énfasis3 2 2 2 2 2 2 2 4 3" xfId="40613" xr:uid="{E79D30C4-AB80-4ABC-9D8A-2E6ACB852ADE}"/>
    <cellStyle name="40% - Énfasis3 2 2 2 2 2 2 2 5" xfId="17450" xr:uid="{B8FD2D0F-1DC2-423A-98F0-62AE812D518F}"/>
    <cellStyle name="40% - Énfasis3 2 2 2 2 2 2 2 5 2" xfId="48334" xr:uid="{68E8F240-C64E-4A84-A396-86C03481841F}"/>
    <cellStyle name="40% - Énfasis3 2 2 2 2 2 2 2 6" xfId="32892" xr:uid="{8D25326C-438F-4D49-BFC8-3329F92DC5D7}"/>
    <cellStyle name="40% - Énfasis3 2 2 2 2 2 2 3" xfId="2973" xr:uid="{B894F472-B96C-45C0-A669-C428F6045D1B}"/>
    <cellStyle name="40% - Énfasis3 2 2 2 2 2 2 3 2" xfId="6833" xr:uid="{190D8608-CA0C-4563-A8F8-B28C161A50F2}"/>
    <cellStyle name="40% - Énfasis3 2 2 2 2 2 2 3 2 2" xfId="14554" xr:uid="{9A462080-9F10-44F1-ABC6-C3440770F874}"/>
    <cellStyle name="40% - Énfasis3 2 2 2 2 2 2 3 2 2 2" xfId="29996" xr:uid="{396E5A99-FABB-4DF4-9B31-C38FD08ACB1D}"/>
    <cellStyle name="40% - Énfasis3 2 2 2 2 2 2 3 2 2 2 2" xfId="60880" xr:uid="{B76749EA-C572-4198-8720-E2466D970910}"/>
    <cellStyle name="40% - Énfasis3 2 2 2 2 2 2 3 2 2 3" xfId="45438" xr:uid="{EC52CE94-0C95-43D2-91BD-B41757926AD9}"/>
    <cellStyle name="40% - Énfasis3 2 2 2 2 2 2 3 2 3" xfId="22275" xr:uid="{3A9DEFAF-615E-44FA-9BB8-EAA4CBE351D7}"/>
    <cellStyle name="40% - Énfasis3 2 2 2 2 2 2 3 2 3 2" xfId="53159" xr:uid="{6FFE1622-1077-423D-BA24-63A5C697B95E}"/>
    <cellStyle name="40% - Énfasis3 2 2 2 2 2 2 3 2 4" xfId="37717" xr:uid="{3B05A160-270D-4360-8383-0A799BEE8E38}"/>
    <cellStyle name="40% - Énfasis3 2 2 2 2 2 2 3 3" xfId="10694" xr:uid="{8C6120D9-15C4-44BB-BFD0-0962F245F220}"/>
    <cellStyle name="40% - Énfasis3 2 2 2 2 2 2 3 3 2" xfId="26136" xr:uid="{85CB326C-EF34-41FF-ACF0-96BEFF9F0EFE}"/>
    <cellStyle name="40% - Énfasis3 2 2 2 2 2 2 3 3 2 2" xfId="57020" xr:uid="{BE3C4244-BA0C-4ACC-BFF4-F8438CE3A210}"/>
    <cellStyle name="40% - Énfasis3 2 2 2 2 2 2 3 3 3" xfId="41578" xr:uid="{A36729D0-3FED-4129-9360-C143A2AFE036}"/>
    <cellStyle name="40% - Énfasis3 2 2 2 2 2 2 3 4" xfId="18415" xr:uid="{20F42D69-8FA7-43E0-8662-68E693132CBA}"/>
    <cellStyle name="40% - Énfasis3 2 2 2 2 2 2 3 4 2" xfId="49299" xr:uid="{B9278BB4-F3E1-40C9-B10E-56CC76799398}"/>
    <cellStyle name="40% - Énfasis3 2 2 2 2 2 2 3 5" xfId="33857" xr:uid="{8243B49C-C2D3-4E5C-B404-A1C119F44763}"/>
    <cellStyle name="40% - Énfasis3 2 2 2 2 2 2 4" xfId="4903" xr:uid="{2FF6DBAD-8241-4543-8746-E6DE95DA2DB2}"/>
    <cellStyle name="40% - Énfasis3 2 2 2 2 2 2 4 2" xfId="12624" xr:uid="{5568E8A7-143E-4EA1-9396-D972238B0757}"/>
    <cellStyle name="40% - Énfasis3 2 2 2 2 2 2 4 2 2" xfId="28066" xr:uid="{155CF6D0-5E73-425E-A62D-9F6562342EED}"/>
    <cellStyle name="40% - Énfasis3 2 2 2 2 2 2 4 2 2 2" xfId="58950" xr:uid="{92886B30-6A4C-4195-B880-76C36162739A}"/>
    <cellStyle name="40% - Énfasis3 2 2 2 2 2 2 4 2 3" xfId="43508" xr:uid="{03F59FE2-FD74-470B-ADD5-0FA7FA73912F}"/>
    <cellStyle name="40% - Énfasis3 2 2 2 2 2 2 4 3" xfId="20345" xr:uid="{32B0B237-DD22-4795-80A6-DA450E82F624}"/>
    <cellStyle name="40% - Énfasis3 2 2 2 2 2 2 4 3 2" xfId="51229" xr:uid="{AD97D3B3-3D01-48A8-81CB-B4BC23CA9ABC}"/>
    <cellStyle name="40% - Énfasis3 2 2 2 2 2 2 4 4" xfId="35787" xr:uid="{BAED9900-58C0-4274-8498-89E47EC52DA9}"/>
    <cellStyle name="40% - Énfasis3 2 2 2 2 2 2 5" xfId="8764" xr:uid="{2828D575-65BB-47FB-85D6-E0C5FC58AC9A}"/>
    <cellStyle name="40% - Énfasis3 2 2 2 2 2 2 5 2" xfId="24206" xr:uid="{DCCB9780-3560-4AAE-AA2A-C69BC9463BE1}"/>
    <cellStyle name="40% - Énfasis3 2 2 2 2 2 2 5 2 2" xfId="55090" xr:uid="{409F4F99-959D-4FCA-9E00-B0DE239E7865}"/>
    <cellStyle name="40% - Énfasis3 2 2 2 2 2 2 5 3" xfId="39648" xr:uid="{2D58309D-8EDC-4A0E-9DBE-A3E914883AC6}"/>
    <cellStyle name="40% - Énfasis3 2 2 2 2 2 2 6" xfId="16485" xr:uid="{4361CFEC-B6FA-4BA1-84E0-C3020CDA7AC3}"/>
    <cellStyle name="40% - Énfasis3 2 2 2 2 2 2 6 2" xfId="47369" xr:uid="{D6C3A646-FACA-4732-AE4F-A40DBFB44E6B}"/>
    <cellStyle name="40% - Énfasis3 2 2 2 2 2 2 7" xfId="31927" xr:uid="{61B602DA-1C11-4FBF-B74A-EF2FCF17D997}"/>
    <cellStyle name="40% - Énfasis3 2 2 2 2 2 3" xfId="1525" xr:uid="{542DAE30-9F0C-4B58-BDD0-21C94CD667F6}"/>
    <cellStyle name="40% - Énfasis3 2 2 2 2 2 3 2" xfId="3455" xr:uid="{C78D5FA8-3B1C-4106-B9AD-D3AEC0957EF1}"/>
    <cellStyle name="40% - Énfasis3 2 2 2 2 2 3 2 2" xfId="7315" xr:uid="{17667157-CA89-4C89-A2E8-1A8608EC341C}"/>
    <cellStyle name="40% - Énfasis3 2 2 2 2 2 3 2 2 2" xfId="15036" xr:uid="{66CF20BC-8213-4A14-B1E3-884BB9C11AEC}"/>
    <cellStyle name="40% - Énfasis3 2 2 2 2 2 3 2 2 2 2" xfId="30478" xr:uid="{ACAFB558-E6AE-4016-9628-767657D1FD52}"/>
    <cellStyle name="40% - Énfasis3 2 2 2 2 2 3 2 2 2 2 2" xfId="61362" xr:uid="{14E256C6-5974-4EB9-A24E-6388048BF608}"/>
    <cellStyle name="40% - Énfasis3 2 2 2 2 2 3 2 2 2 3" xfId="45920" xr:uid="{99293D4C-6D7B-4E6F-A945-94F4B7047D93}"/>
    <cellStyle name="40% - Énfasis3 2 2 2 2 2 3 2 2 3" xfId="22757" xr:uid="{B138D813-DB2F-4783-9618-D030EE665241}"/>
    <cellStyle name="40% - Énfasis3 2 2 2 2 2 3 2 2 3 2" xfId="53641" xr:uid="{12A1AA3F-03F8-4329-A831-28663EA1E3D2}"/>
    <cellStyle name="40% - Énfasis3 2 2 2 2 2 3 2 2 4" xfId="38199" xr:uid="{78FFAAA0-E134-4E36-ABAE-7792722B5B79}"/>
    <cellStyle name="40% - Énfasis3 2 2 2 2 2 3 2 3" xfId="11176" xr:uid="{0A2CB44E-294E-4341-9122-43C45B08361C}"/>
    <cellStyle name="40% - Énfasis3 2 2 2 2 2 3 2 3 2" xfId="26618" xr:uid="{70AFAECA-2F13-4AAC-94F9-60D2906D9A9E}"/>
    <cellStyle name="40% - Énfasis3 2 2 2 2 2 3 2 3 2 2" xfId="57502" xr:uid="{0E3322DD-A6F5-4270-8026-566F4E00E505}"/>
    <cellStyle name="40% - Énfasis3 2 2 2 2 2 3 2 3 3" xfId="42060" xr:uid="{1D2E22B3-6083-47D3-B245-FC0660149467}"/>
    <cellStyle name="40% - Énfasis3 2 2 2 2 2 3 2 4" xfId="18897" xr:uid="{B0D59066-CCD0-446C-BC06-0A4640713174}"/>
    <cellStyle name="40% - Énfasis3 2 2 2 2 2 3 2 4 2" xfId="49781" xr:uid="{7A5E7DCE-097F-4424-9A6A-B2C06E028B49}"/>
    <cellStyle name="40% - Énfasis3 2 2 2 2 2 3 2 5" xfId="34339" xr:uid="{E85E8051-06CF-4C92-9DFD-BDB21E7C57ED}"/>
    <cellStyle name="40% - Énfasis3 2 2 2 2 2 3 3" xfId="5385" xr:uid="{C750CE2B-DA94-499F-A96E-797EBA2A0ACF}"/>
    <cellStyle name="40% - Énfasis3 2 2 2 2 2 3 3 2" xfId="13106" xr:uid="{5C561B0D-2602-4316-9B62-A1DA7569D86E}"/>
    <cellStyle name="40% - Énfasis3 2 2 2 2 2 3 3 2 2" xfId="28548" xr:uid="{CD7987C5-CCA8-4AC1-B56C-298B98479666}"/>
    <cellStyle name="40% - Énfasis3 2 2 2 2 2 3 3 2 2 2" xfId="59432" xr:uid="{726E6222-037C-4FC1-B386-2B35390688E4}"/>
    <cellStyle name="40% - Énfasis3 2 2 2 2 2 3 3 2 3" xfId="43990" xr:uid="{A260F99A-CBD0-4B3E-A2A6-43EBAC17E33D}"/>
    <cellStyle name="40% - Énfasis3 2 2 2 2 2 3 3 3" xfId="20827" xr:uid="{C90432C9-CBA3-4228-AAAE-D371D6EAFE0E}"/>
    <cellStyle name="40% - Énfasis3 2 2 2 2 2 3 3 3 2" xfId="51711" xr:uid="{01031A23-F968-417E-93A1-4FD96A52AD7F}"/>
    <cellStyle name="40% - Énfasis3 2 2 2 2 2 3 3 4" xfId="36269" xr:uid="{6F135A7A-FAE2-4923-9248-C92BEE6D8BD7}"/>
    <cellStyle name="40% - Énfasis3 2 2 2 2 2 3 4" xfId="9246" xr:uid="{E66A381B-D979-4064-8756-B6A38A90F796}"/>
    <cellStyle name="40% - Énfasis3 2 2 2 2 2 3 4 2" xfId="24688" xr:uid="{1C931E8D-7792-4FB1-AA60-763CA32F25A2}"/>
    <cellStyle name="40% - Énfasis3 2 2 2 2 2 3 4 2 2" xfId="55572" xr:uid="{2A7F6106-641E-4966-89C6-ABC4286AF077}"/>
    <cellStyle name="40% - Énfasis3 2 2 2 2 2 3 4 3" xfId="40130" xr:uid="{4C675064-A631-4E29-BC40-CF6D86F11C85}"/>
    <cellStyle name="40% - Énfasis3 2 2 2 2 2 3 5" xfId="16967" xr:uid="{9E2EDB77-8029-4EBA-B2FB-040A54468640}"/>
    <cellStyle name="40% - Énfasis3 2 2 2 2 2 3 5 2" xfId="47851" xr:uid="{EE878077-492E-4125-A0BD-9268A4E23A5A}"/>
    <cellStyle name="40% - Énfasis3 2 2 2 2 2 3 6" xfId="32409" xr:uid="{72E1A0C6-B172-4CE8-B965-F0D10651EE7C}"/>
    <cellStyle name="40% - Énfasis3 2 2 2 2 2 4" xfId="2490" xr:uid="{C3D938DC-D06B-4F34-9757-35F4C4F7B26A}"/>
    <cellStyle name="40% - Énfasis3 2 2 2 2 2 4 2" xfId="6350" xr:uid="{FDFA3E97-E6E1-4700-B22B-A198F58DD5B5}"/>
    <cellStyle name="40% - Énfasis3 2 2 2 2 2 4 2 2" xfId="14071" xr:uid="{EA4B2CBE-B547-43A8-B238-3ABE77371B7E}"/>
    <cellStyle name="40% - Énfasis3 2 2 2 2 2 4 2 2 2" xfId="29513" xr:uid="{1EBE1089-8455-4854-A777-AE4348B6E70F}"/>
    <cellStyle name="40% - Énfasis3 2 2 2 2 2 4 2 2 2 2" xfId="60397" xr:uid="{5684B32A-85A7-4F03-BB36-C7EBF07C3FA5}"/>
    <cellStyle name="40% - Énfasis3 2 2 2 2 2 4 2 2 3" xfId="44955" xr:uid="{76CD78A0-9A5B-4A7D-A0A3-7D19295DCF8F}"/>
    <cellStyle name="40% - Énfasis3 2 2 2 2 2 4 2 3" xfId="21792" xr:uid="{132E051F-B662-4939-971C-ECF7E19E2B66}"/>
    <cellStyle name="40% - Énfasis3 2 2 2 2 2 4 2 3 2" xfId="52676" xr:uid="{94988A63-441E-45D8-B562-42A6E3F0F879}"/>
    <cellStyle name="40% - Énfasis3 2 2 2 2 2 4 2 4" xfId="37234" xr:uid="{06C2EBC4-F63B-43EC-AAAD-9A18B0C567BB}"/>
    <cellStyle name="40% - Énfasis3 2 2 2 2 2 4 3" xfId="10211" xr:uid="{EF745A1B-49F9-43E0-9FC3-6539879FC5AE}"/>
    <cellStyle name="40% - Énfasis3 2 2 2 2 2 4 3 2" xfId="25653" xr:uid="{0438985B-8EB7-41E6-AE37-4269BDC0FE9E}"/>
    <cellStyle name="40% - Énfasis3 2 2 2 2 2 4 3 2 2" xfId="56537" xr:uid="{2D935F91-458E-4607-988A-82628802379E}"/>
    <cellStyle name="40% - Énfasis3 2 2 2 2 2 4 3 3" xfId="41095" xr:uid="{1A283D3C-AB8F-4CAE-838B-0B60A91A739A}"/>
    <cellStyle name="40% - Énfasis3 2 2 2 2 2 4 4" xfId="17932" xr:uid="{0F98B50F-BD2F-4878-970B-0B1948DFA2FC}"/>
    <cellStyle name="40% - Énfasis3 2 2 2 2 2 4 4 2" xfId="48816" xr:uid="{5A2770C3-A9D0-4E73-9A8E-C824B855EF84}"/>
    <cellStyle name="40% - Énfasis3 2 2 2 2 2 4 5" xfId="33374" xr:uid="{899D7735-E250-4F15-8753-E3DCA2F859A5}"/>
    <cellStyle name="40% - Énfasis3 2 2 2 2 2 5" xfId="4420" xr:uid="{B70E11BF-BF15-4C5D-B1F5-5E2B282C265C}"/>
    <cellStyle name="40% - Énfasis3 2 2 2 2 2 5 2" xfId="12141" xr:uid="{F18DB440-7F9F-4E8D-AC42-BF999239773D}"/>
    <cellStyle name="40% - Énfasis3 2 2 2 2 2 5 2 2" xfId="27583" xr:uid="{370A8776-9D4B-4953-9D6A-A6FD0746B347}"/>
    <cellStyle name="40% - Énfasis3 2 2 2 2 2 5 2 2 2" xfId="58467" xr:uid="{8FCB122E-7484-45ED-A86C-FFE59EE2B31B}"/>
    <cellStyle name="40% - Énfasis3 2 2 2 2 2 5 2 3" xfId="43025" xr:uid="{E96164DA-EF8F-47E2-964C-FC71F0E76145}"/>
    <cellStyle name="40% - Énfasis3 2 2 2 2 2 5 3" xfId="19862" xr:uid="{7240D417-FEA5-405A-B379-CDC4D955A621}"/>
    <cellStyle name="40% - Énfasis3 2 2 2 2 2 5 3 2" xfId="50746" xr:uid="{E7A13933-8812-42A1-BE06-ABC98C203A92}"/>
    <cellStyle name="40% - Énfasis3 2 2 2 2 2 5 4" xfId="35304" xr:uid="{C40C06FF-1CBF-4930-A1E5-A58CD418C529}"/>
    <cellStyle name="40% - Énfasis3 2 2 2 2 2 6" xfId="8281" xr:uid="{BCB3BF07-7C36-47CD-8937-EE278A29912F}"/>
    <cellStyle name="40% - Énfasis3 2 2 2 2 2 6 2" xfId="23723" xr:uid="{47D8C105-92D2-4857-AD9E-80B9B4BC8818}"/>
    <cellStyle name="40% - Énfasis3 2 2 2 2 2 6 2 2" xfId="54607" xr:uid="{5BF749BC-4F81-4128-BFB3-536B43A72A0B}"/>
    <cellStyle name="40% - Énfasis3 2 2 2 2 2 6 3" xfId="39165" xr:uid="{72F18FF0-4AD7-4670-9D98-0D0E39DE6B14}"/>
    <cellStyle name="40% - Énfasis3 2 2 2 2 2 7" xfId="16002" xr:uid="{ADC2793D-BCC2-4F04-B8EB-85459FFF2864}"/>
    <cellStyle name="40% - Énfasis3 2 2 2 2 2 7 2" xfId="46886" xr:uid="{3085B5A7-8FBD-4A6E-80D6-6DA41A6F8100}"/>
    <cellStyle name="40% - Énfasis3 2 2 2 2 2 8" xfId="31444" xr:uid="{360EAB36-FA68-4FC3-B334-8B1A13394450}"/>
    <cellStyle name="40% - Énfasis3 2 2 2 2 3" xfId="802" xr:uid="{60749BAB-B36E-4EC7-AF68-C47679E12D4F}"/>
    <cellStyle name="40% - Énfasis3 2 2 2 2 3 2" xfId="1767" xr:uid="{4B887520-973B-4FE1-9AC4-4F434D764E2B}"/>
    <cellStyle name="40% - Énfasis3 2 2 2 2 3 2 2" xfId="3697" xr:uid="{1CBC8898-6755-4A44-985D-A383C2FF0482}"/>
    <cellStyle name="40% - Énfasis3 2 2 2 2 3 2 2 2" xfId="7557" xr:uid="{233C26F9-6987-4551-AF35-4DC020A79F79}"/>
    <cellStyle name="40% - Énfasis3 2 2 2 2 3 2 2 2 2" xfId="15278" xr:uid="{02779490-7CA1-4633-A299-2D8D2609016C}"/>
    <cellStyle name="40% - Énfasis3 2 2 2 2 3 2 2 2 2 2" xfId="30720" xr:uid="{DBCFE693-CE16-4BC3-8A04-335694E7C898}"/>
    <cellStyle name="40% - Énfasis3 2 2 2 2 3 2 2 2 2 2 2" xfId="61604" xr:uid="{92B15D96-476D-494E-9A88-8511777438DF}"/>
    <cellStyle name="40% - Énfasis3 2 2 2 2 3 2 2 2 2 3" xfId="46162" xr:uid="{4CF8D9E7-6C25-46B0-91AB-5A5A9E974563}"/>
    <cellStyle name="40% - Énfasis3 2 2 2 2 3 2 2 2 3" xfId="22999" xr:uid="{BC438874-C4DA-4604-8C68-EB6B05AC9458}"/>
    <cellStyle name="40% - Énfasis3 2 2 2 2 3 2 2 2 3 2" xfId="53883" xr:uid="{639B41E7-8F86-4C3B-A1F7-93B5113E52E2}"/>
    <cellStyle name="40% - Énfasis3 2 2 2 2 3 2 2 2 4" xfId="38441" xr:uid="{07EA22EB-049D-4B73-803E-E516070C835D}"/>
    <cellStyle name="40% - Énfasis3 2 2 2 2 3 2 2 3" xfId="11418" xr:uid="{9E54DA48-3757-4DA6-BF85-2A64612D97EA}"/>
    <cellStyle name="40% - Énfasis3 2 2 2 2 3 2 2 3 2" xfId="26860" xr:uid="{BEC5F14E-FD90-4E84-9393-B1E7A1EE40B0}"/>
    <cellStyle name="40% - Énfasis3 2 2 2 2 3 2 2 3 2 2" xfId="57744" xr:uid="{DC44A89A-082D-4B0A-9023-FA6AD8D1F983}"/>
    <cellStyle name="40% - Énfasis3 2 2 2 2 3 2 2 3 3" xfId="42302" xr:uid="{7F7055E0-0157-4962-B06E-BCA33C60BFEC}"/>
    <cellStyle name="40% - Énfasis3 2 2 2 2 3 2 2 4" xfId="19139" xr:uid="{63A9974E-1D8B-41FA-9E0A-779434BEAD37}"/>
    <cellStyle name="40% - Énfasis3 2 2 2 2 3 2 2 4 2" xfId="50023" xr:uid="{78918724-7F91-4332-9A0A-4BF81903CC9F}"/>
    <cellStyle name="40% - Énfasis3 2 2 2 2 3 2 2 5" xfId="34581" xr:uid="{96FD6551-A133-43FE-87BE-58E0BB737C5E}"/>
    <cellStyle name="40% - Énfasis3 2 2 2 2 3 2 3" xfId="5627" xr:uid="{044AE7F0-594E-47BD-9B4C-8174EA16E94E}"/>
    <cellStyle name="40% - Énfasis3 2 2 2 2 3 2 3 2" xfId="13348" xr:uid="{139FEF4D-D0DA-426F-9499-E3159375B155}"/>
    <cellStyle name="40% - Énfasis3 2 2 2 2 3 2 3 2 2" xfId="28790" xr:uid="{DFEB0A4F-E0B8-42F2-A1D0-4AF9CB9798CD}"/>
    <cellStyle name="40% - Énfasis3 2 2 2 2 3 2 3 2 2 2" xfId="59674" xr:uid="{E907B6E5-ACE3-4F11-A1DD-9D19E6903B4B}"/>
    <cellStyle name="40% - Énfasis3 2 2 2 2 3 2 3 2 3" xfId="44232" xr:uid="{145940A1-3C9F-4856-8206-B2DACCC7C50B}"/>
    <cellStyle name="40% - Énfasis3 2 2 2 2 3 2 3 3" xfId="21069" xr:uid="{220401D3-72D3-4661-B349-0B536DBE6F54}"/>
    <cellStyle name="40% - Énfasis3 2 2 2 2 3 2 3 3 2" xfId="51953" xr:uid="{61C621CC-B55B-4AAB-A24A-72A017B9ED03}"/>
    <cellStyle name="40% - Énfasis3 2 2 2 2 3 2 3 4" xfId="36511" xr:uid="{81740427-35E8-4B4C-AC50-1B413B2196C2}"/>
    <cellStyle name="40% - Énfasis3 2 2 2 2 3 2 4" xfId="9488" xr:uid="{17B87997-8AA3-4386-A0DB-0D3CEF95D105}"/>
    <cellStyle name="40% - Énfasis3 2 2 2 2 3 2 4 2" xfId="24930" xr:uid="{4B1D2E7A-CA33-409C-A27C-5F33588504D1}"/>
    <cellStyle name="40% - Énfasis3 2 2 2 2 3 2 4 2 2" xfId="55814" xr:uid="{004DADE1-5BEE-4B23-A9A7-C285B5AD36A8}"/>
    <cellStyle name="40% - Énfasis3 2 2 2 2 3 2 4 3" xfId="40372" xr:uid="{0CF92379-10D1-4B76-8BAF-61EB585F3FA4}"/>
    <cellStyle name="40% - Énfasis3 2 2 2 2 3 2 5" xfId="17209" xr:uid="{F9B113EA-D7E9-4E94-A460-5B1650FC7EEE}"/>
    <cellStyle name="40% - Énfasis3 2 2 2 2 3 2 5 2" xfId="48093" xr:uid="{B2C076F2-222E-483D-8960-F13EA930294A}"/>
    <cellStyle name="40% - Énfasis3 2 2 2 2 3 2 6" xfId="32651" xr:uid="{2C7F9779-5128-40B2-B0F8-E0881F1515A5}"/>
    <cellStyle name="40% - Énfasis3 2 2 2 2 3 3" xfId="2732" xr:uid="{72BDEE18-FC58-4A56-A237-E629A3BBBC42}"/>
    <cellStyle name="40% - Énfasis3 2 2 2 2 3 3 2" xfId="6592" xr:uid="{508334D1-B2BB-476E-A494-4CE2662E55BB}"/>
    <cellStyle name="40% - Énfasis3 2 2 2 2 3 3 2 2" xfId="14313" xr:uid="{AA7EFCE3-CD09-4FCA-A493-65BBE1B4A8CE}"/>
    <cellStyle name="40% - Énfasis3 2 2 2 2 3 3 2 2 2" xfId="29755" xr:uid="{970ED159-6DF3-4F1D-A6D4-809566F0F65A}"/>
    <cellStyle name="40% - Énfasis3 2 2 2 2 3 3 2 2 2 2" xfId="60639" xr:uid="{3FB4D005-FC63-4A5B-8F6F-7A9F090F57D6}"/>
    <cellStyle name="40% - Énfasis3 2 2 2 2 3 3 2 2 3" xfId="45197" xr:uid="{C8539543-2173-4A3F-8633-9A083E8F2854}"/>
    <cellStyle name="40% - Énfasis3 2 2 2 2 3 3 2 3" xfId="22034" xr:uid="{4DBCE4AC-FB32-4223-BC1B-EE6C6F483229}"/>
    <cellStyle name="40% - Énfasis3 2 2 2 2 3 3 2 3 2" xfId="52918" xr:uid="{8B693EF6-A04B-4845-935F-EB59838ADB0F}"/>
    <cellStyle name="40% - Énfasis3 2 2 2 2 3 3 2 4" xfId="37476" xr:uid="{719FF729-B21C-47CE-8B37-0137D62CAB23}"/>
    <cellStyle name="40% - Énfasis3 2 2 2 2 3 3 3" xfId="10453" xr:uid="{0BCD9818-A3FD-4111-9ADD-148B100ACDFD}"/>
    <cellStyle name="40% - Énfasis3 2 2 2 2 3 3 3 2" xfId="25895" xr:uid="{5213C69F-3D6C-4751-9E88-3EA970A32226}"/>
    <cellStyle name="40% - Énfasis3 2 2 2 2 3 3 3 2 2" xfId="56779" xr:uid="{DDFD384A-F3E5-4E99-9E1E-DF19D6CCE63F}"/>
    <cellStyle name="40% - Énfasis3 2 2 2 2 3 3 3 3" xfId="41337" xr:uid="{2ABC00EB-D21A-4332-B9E6-F16FF97D91FF}"/>
    <cellStyle name="40% - Énfasis3 2 2 2 2 3 3 4" xfId="18174" xr:uid="{2D51AEFB-48F2-4154-991A-84B545472C17}"/>
    <cellStyle name="40% - Énfasis3 2 2 2 2 3 3 4 2" xfId="49058" xr:uid="{33F1FD8F-AEC2-48A6-9A29-4849E5FD60E8}"/>
    <cellStyle name="40% - Énfasis3 2 2 2 2 3 3 5" xfId="33616" xr:uid="{AE1BA4D2-A9E3-4989-9DD0-278BD6D6D3A6}"/>
    <cellStyle name="40% - Énfasis3 2 2 2 2 3 4" xfId="4662" xr:uid="{FA4C0ECA-BE21-4245-90DF-008B5544D942}"/>
    <cellStyle name="40% - Énfasis3 2 2 2 2 3 4 2" xfId="12383" xr:uid="{FBD98531-945E-4E7D-B13E-05B1DE0E1524}"/>
    <cellStyle name="40% - Énfasis3 2 2 2 2 3 4 2 2" xfId="27825" xr:uid="{1178048B-41C9-4598-8270-3AC1B0A6781E}"/>
    <cellStyle name="40% - Énfasis3 2 2 2 2 3 4 2 2 2" xfId="58709" xr:uid="{1E202949-E6F8-4A44-826D-A8DFF26773E2}"/>
    <cellStyle name="40% - Énfasis3 2 2 2 2 3 4 2 3" xfId="43267" xr:uid="{2E9007DE-F48A-4318-A693-1DB1A073A751}"/>
    <cellStyle name="40% - Énfasis3 2 2 2 2 3 4 3" xfId="20104" xr:uid="{3DA61602-04B0-456C-9ADE-46FA14E446EA}"/>
    <cellStyle name="40% - Énfasis3 2 2 2 2 3 4 3 2" xfId="50988" xr:uid="{ED438667-CD50-463C-A05B-B59E6006CCBC}"/>
    <cellStyle name="40% - Énfasis3 2 2 2 2 3 4 4" xfId="35546" xr:uid="{D1BB7FB7-0703-46C8-9D8A-A737CE63745E}"/>
    <cellStyle name="40% - Énfasis3 2 2 2 2 3 5" xfId="8523" xr:uid="{AD8A3C79-6D09-4A3C-8405-C8DF54B511FB}"/>
    <cellStyle name="40% - Énfasis3 2 2 2 2 3 5 2" xfId="23965" xr:uid="{09C94D7E-6555-43A5-B9A5-661D0867D4D6}"/>
    <cellStyle name="40% - Énfasis3 2 2 2 2 3 5 2 2" xfId="54849" xr:uid="{0963F2B7-43A0-4994-9931-DD982243CE02}"/>
    <cellStyle name="40% - Énfasis3 2 2 2 2 3 5 3" xfId="39407" xr:uid="{7707FC48-2042-4EAF-9B66-9EF62FCE3926}"/>
    <cellStyle name="40% - Énfasis3 2 2 2 2 3 6" xfId="16244" xr:uid="{CD25BEAD-20E2-4B6C-BFCC-4E3970E06A44}"/>
    <cellStyle name="40% - Énfasis3 2 2 2 2 3 6 2" xfId="47128" xr:uid="{6F0A853D-3B3B-4394-BFB3-8112B4D97A78}"/>
    <cellStyle name="40% - Énfasis3 2 2 2 2 3 7" xfId="31686" xr:uid="{D8FC609B-53E9-4845-917D-10E526F5AAB9}"/>
    <cellStyle name="40% - Énfasis3 2 2 2 2 4" xfId="1284" xr:uid="{D0F62A17-633E-4707-B77B-159BC4D58EA4}"/>
    <cellStyle name="40% - Énfasis3 2 2 2 2 4 2" xfId="3214" xr:uid="{6F9075A5-91ED-47C1-8415-13D0876AF777}"/>
    <cellStyle name="40% - Énfasis3 2 2 2 2 4 2 2" xfId="7074" xr:uid="{D0493E2B-1203-4551-BBF9-FE4ADFE05651}"/>
    <cellStyle name="40% - Énfasis3 2 2 2 2 4 2 2 2" xfId="14795" xr:uid="{1DE9AEF1-FE7E-4949-AE35-7181D3860E07}"/>
    <cellStyle name="40% - Énfasis3 2 2 2 2 4 2 2 2 2" xfId="30237" xr:uid="{BF4D6710-0DD9-4323-8126-DE0107F70745}"/>
    <cellStyle name="40% - Énfasis3 2 2 2 2 4 2 2 2 2 2" xfId="61121" xr:uid="{6F38B802-E8B4-4EE5-9D57-E958775F9B98}"/>
    <cellStyle name="40% - Énfasis3 2 2 2 2 4 2 2 2 3" xfId="45679" xr:uid="{AE92D182-351D-444E-90DA-F85F2D044295}"/>
    <cellStyle name="40% - Énfasis3 2 2 2 2 4 2 2 3" xfId="22516" xr:uid="{F14BECAE-5A85-4444-AF30-2438C38389C9}"/>
    <cellStyle name="40% - Énfasis3 2 2 2 2 4 2 2 3 2" xfId="53400" xr:uid="{67FDC123-50F5-4CAC-A7D7-CFB87B0AE61B}"/>
    <cellStyle name="40% - Énfasis3 2 2 2 2 4 2 2 4" xfId="37958" xr:uid="{182C31DC-B18B-4389-9C74-33EE459F44C1}"/>
    <cellStyle name="40% - Énfasis3 2 2 2 2 4 2 3" xfId="10935" xr:uid="{2A811F9F-674B-4ED6-B831-1F3BB70A2FD9}"/>
    <cellStyle name="40% - Énfasis3 2 2 2 2 4 2 3 2" xfId="26377" xr:uid="{C988A5F6-C8E8-46ED-B961-F8C296659596}"/>
    <cellStyle name="40% - Énfasis3 2 2 2 2 4 2 3 2 2" xfId="57261" xr:uid="{B8119DB8-126E-414F-9A4B-3C16EBC18B97}"/>
    <cellStyle name="40% - Énfasis3 2 2 2 2 4 2 3 3" xfId="41819" xr:uid="{F6218624-8693-4245-93C0-7AEFF2A133CB}"/>
    <cellStyle name="40% - Énfasis3 2 2 2 2 4 2 4" xfId="18656" xr:uid="{0DB9BE99-AAF7-4590-A42C-9B402B0D824C}"/>
    <cellStyle name="40% - Énfasis3 2 2 2 2 4 2 4 2" xfId="49540" xr:uid="{6E5527E2-E896-4941-9747-28DA7EDA48F0}"/>
    <cellStyle name="40% - Énfasis3 2 2 2 2 4 2 5" xfId="34098" xr:uid="{0EA058C6-EDFE-4D56-8294-33F292D482C2}"/>
    <cellStyle name="40% - Énfasis3 2 2 2 2 4 3" xfId="5144" xr:uid="{AC510148-3E62-43EB-B16B-1276C6EE194D}"/>
    <cellStyle name="40% - Énfasis3 2 2 2 2 4 3 2" xfId="12865" xr:uid="{2A18451F-5E74-4ED2-A3F5-BCF17E96750A}"/>
    <cellStyle name="40% - Énfasis3 2 2 2 2 4 3 2 2" xfId="28307" xr:uid="{4C1C8C38-E590-4F6C-8149-511309045EDB}"/>
    <cellStyle name="40% - Énfasis3 2 2 2 2 4 3 2 2 2" xfId="59191" xr:uid="{6B19D4F3-1DAB-41B4-AFB5-06A4B0BE4EC8}"/>
    <cellStyle name="40% - Énfasis3 2 2 2 2 4 3 2 3" xfId="43749" xr:uid="{536F60C9-0936-42A7-9C82-09D6BD723282}"/>
    <cellStyle name="40% - Énfasis3 2 2 2 2 4 3 3" xfId="20586" xr:uid="{B6DBF321-6250-4E42-A0E8-D645CC4368D8}"/>
    <cellStyle name="40% - Énfasis3 2 2 2 2 4 3 3 2" xfId="51470" xr:uid="{1940F7EC-9EF9-46F6-8568-7CD0F9DDCD91}"/>
    <cellStyle name="40% - Énfasis3 2 2 2 2 4 3 4" xfId="36028" xr:uid="{EF8901B2-F761-4CED-95BF-2E065EBC9346}"/>
    <cellStyle name="40% - Énfasis3 2 2 2 2 4 4" xfId="9005" xr:uid="{8D714C18-12AC-44EE-A844-1B754B3AB5AE}"/>
    <cellStyle name="40% - Énfasis3 2 2 2 2 4 4 2" xfId="24447" xr:uid="{E664B4AF-3E43-4BB8-8B02-A814BD2EC693}"/>
    <cellStyle name="40% - Énfasis3 2 2 2 2 4 4 2 2" xfId="55331" xr:uid="{472C5775-1432-4DB7-81A8-A05157CF5552}"/>
    <cellStyle name="40% - Énfasis3 2 2 2 2 4 4 3" xfId="39889" xr:uid="{1E1D28F7-B9C0-4734-A76A-4F835AF81004}"/>
    <cellStyle name="40% - Énfasis3 2 2 2 2 4 5" xfId="16726" xr:uid="{56BCC427-164B-44E4-8102-14343A58C86E}"/>
    <cellStyle name="40% - Énfasis3 2 2 2 2 4 5 2" xfId="47610" xr:uid="{042D80F7-BE95-4E43-9E06-06810B51F733}"/>
    <cellStyle name="40% - Énfasis3 2 2 2 2 4 6" xfId="32168" xr:uid="{BA13F976-AA7C-4A74-88ED-C4B43D99435F}"/>
    <cellStyle name="40% - Énfasis3 2 2 2 2 5" xfId="2249" xr:uid="{1A70E3A9-D601-4407-9D3F-B6B93C60C86C}"/>
    <cellStyle name="40% - Énfasis3 2 2 2 2 5 2" xfId="6109" xr:uid="{9B05F328-4FA6-42A2-9251-0C21778BFA72}"/>
    <cellStyle name="40% - Énfasis3 2 2 2 2 5 2 2" xfId="13830" xr:uid="{73B53D5D-8A81-4FB2-89DE-7DFEE44698DA}"/>
    <cellStyle name="40% - Énfasis3 2 2 2 2 5 2 2 2" xfId="29272" xr:uid="{0FDBFD40-1434-40BE-8DAF-5707F3D0E5BD}"/>
    <cellStyle name="40% - Énfasis3 2 2 2 2 5 2 2 2 2" xfId="60156" xr:uid="{3F0C4C14-9C1B-4752-A03D-45B7FCE23D63}"/>
    <cellStyle name="40% - Énfasis3 2 2 2 2 5 2 2 3" xfId="44714" xr:uid="{02837CBE-BB10-4E45-A797-3C6AF189B4F0}"/>
    <cellStyle name="40% - Énfasis3 2 2 2 2 5 2 3" xfId="21551" xr:uid="{62A25754-6866-40FA-9693-32ACF9D48408}"/>
    <cellStyle name="40% - Énfasis3 2 2 2 2 5 2 3 2" xfId="52435" xr:uid="{9C386C0E-E058-4E3E-B7FA-64B03A9AB64C}"/>
    <cellStyle name="40% - Énfasis3 2 2 2 2 5 2 4" xfId="36993" xr:uid="{56950323-97B1-4484-B2F1-A64AC8D9DEE5}"/>
    <cellStyle name="40% - Énfasis3 2 2 2 2 5 3" xfId="9970" xr:uid="{A01B52FF-9C89-4423-89DF-144D59881A60}"/>
    <cellStyle name="40% - Énfasis3 2 2 2 2 5 3 2" xfId="25412" xr:uid="{758E2399-8B46-4332-88E6-CCCE42C66774}"/>
    <cellStyle name="40% - Énfasis3 2 2 2 2 5 3 2 2" xfId="56296" xr:uid="{3EEF9BBE-AD1C-4F52-9AB3-F1C6D6A2B0D0}"/>
    <cellStyle name="40% - Énfasis3 2 2 2 2 5 3 3" xfId="40854" xr:uid="{B66651D8-8337-41E8-8494-BBAE069C2C2F}"/>
    <cellStyle name="40% - Énfasis3 2 2 2 2 5 4" xfId="17691" xr:uid="{896DB033-7C23-4806-9F47-A2417E3AA9B2}"/>
    <cellStyle name="40% - Énfasis3 2 2 2 2 5 4 2" xfId="48575" xr:uid="{DC277189-CDD9-443A-984E-76098D18FA2E}"/>
    <cellStyle name="40% - Énfasis3 2 2 2 2 5 5" xfId="33133" xr:uid="{6DF781D4-179C-47F4-8A40-1AE87BE11EF1}"/>
    <cellStyle name="40% - Énfasis3 2 2 2 2 6" xfId="4179" xr:uid="{9D117BF9-B8A9-4E3E-9A67-5CD9932F5457}"/>
    <cellStyle name="40% - Énfasis3 2 2 2 2 6 2" xfId="11900" xr:uid="{E9EA29AB-DEF7-4EA0-AA69-C607609428C2}"/>
    <cellStyle name="40% - Énfasis3 2 2 2 2 6 2 2" xfId="27342" xr:uid="{F699457F-3848-485B-9FF8-9D7A912BFB71}"/>
    <cellStyle name="40% - Énfasis3 2 2 2 2 6 2 2 2" xfId="58226" xr:uid="{AA1414A8-068A-4BFE-BE80-CE31B5A2AFB1}"/>
    <cellStyle name="40% - Énfasis3 2 2 2 2 6 2 3" xfId="42784" xr:uid="{42C72E2F-68A3-405E-9234-10748E58E23A}"/>
    <cellStyle name="40% - Énfasis3 2 2 2 2 6 3" xfId="19621" xr:uid="{B003217C-16C3-4E0E-8C39-46965A6BFFB0}"/>
    <cellStyle name="40% - Énfasis3 2 2 2 2 6 3 2" xfId="50505" xr:uid="{470E0892-F9F5-431B-805D-E2F83F47119C}"/>
    <cellStyle name="40% - Énfasis3 2 2 2 2 6 4" xfId="35063" xr:uid="{0794855C-48FC-403F-B2BA-4E04B2DCB395}"/>
    <cellStyle name="40% - Énfasis3 2 2 2 2 7" xfId="8040" xr:uid="{A1F087E0-6DB5-4401-9E43-251F432882AF}"/>
    <cellStyle name="40% - Énfasis3 2 2 2 2 7 2" xfId="23482" xr:uid="{B78A5BC9-236F-43BB-955D-07FBD55DF21C}"/>
    <cellStyle name="40% - Énfasis3 2 2 2 2 7 2 2" xfId="54366" xr:uid="{12EBE96B-1BEA-4B15-8F41-BC5F0A9835A3}"/>
    <cellStyle name="40% - Énfasis3 2 2 2 2 7 3" xfId="38924" xr:uid="{5F7BC6CA-E5A9-49E9-84A8-6A45088780B0}"/>
    <cellStyle name="40% - Énfasis3 2 2 2 2 8" xfId="15761" xr:uid="{D656C869-9906-45AB-87F4-4841D90EBB48}"/>
    <cellStyle name="40% - Énfasis3 2 2 2 2 8 2" xfId="46645" xr:uid="{1B0C3E2B-BB8F-4D5E-A710-D814363858C7}"/>
    <cellStyle name="40% - Énfasis3 2 2 2 2 9" xfId="31203" xr:uid="{8F37F111-7303-46AE-B439-946093DECF53}"/>
    <cellStyle name="40% - Énfasis3 2 2 2 3" xfId="421" xr:uid="{B2AAC34F-E50A-40A8-9179-D90B58A34630}"/>
    <cellStyle name="40% - Énfasis3 2 2 2 3 2" xfId="905" xr:uid="{77E03195-BB6E-49DE-A6BD-5C2A24273EB5}"/>
    <cellStyle name="40% - Énfasis3 2 2 2 3 2 2" xfId="1870" xr:uid="{4761D025-61E0-4B23-8500-7DA58A2C0BE8}"/>
    <cellStyle name="40% - Énfasis3 2 2 2 3 2 2 2" xfId="3800" xr:uid="{7048C53E-0341-40CE-AE51-AC9C58682B78}"/>
    <cellStyle name="40% - Énfasis3 2 2 2 3 2 2 2 2" xfId="7660" xr:uid="{2D0CC6F6-8B75-4A89-BDA6-660AF5FB6C9A}"/>
    <cellStyle name="40% - Énfasis3 2 2 2 3 2 2 2 2 2" xfId="15381" xr:uid="{F64819CF-3104-4DF2-ADFD-15735C207900}"/>
    <cellStyle name="40% - Énfasis3 2 2 2 3 2 2 2 2 2 2" xfId="30823" xr:uid="{45D37B44-527E-4FA3-B4BF-CA4127E64089}"/>
    <cellStyle name="40% - Énfasis3 2 2 2 3 2 2 2 2 2 2 2" xfId="61707" xr:uid="{361F4937-AD53-4421-A6C8-1A01FAE8D8DE}"/>
    <cellStyle name="40% - Énfasis3 2 2 2 3 2 2 2 2 2 3" xfId="46265" xr:uid="{CF748C65-DA31-43A7-8306-A6999D27055E}"/>
    <cellStyle name="40% - Énfasis3 2 2 2 3 2 2 2 2 3" xfId="23102" xr:uid="{104C3039-B096-4A25-9F79-22825E166192}"/>
    <cellStyle name="40% - Énfasis3 2 2 2 3 2 2 2 2 3 2" xfId="53986" xr:uid="{673215A2-3806-4040-B677-4769D1C669AF}"/>
    <cellStyle name="40% - Énfasis3 2 2 2 3 2 2 2 2 4" xfId="38544" xr:uid="{6CC6F99C-3C6E-4702-AE8C-895726E1E42D}"/>
    <cellStyle name="40% - Énfasis3 2 2 2 3 2 2 2 3" xfId="11521" xr:uid="{9C9636A1-A20A-4698-BA05-BBF6681F7D53}"/>
    <cellStyle name="40% - Énfasis3 2 2 2 3 2 2 2 3 2" xfId="26963" xr:uid="{8D60B342-B8AA-44AC-B345-9DE7AF62FC15}"/>
    <cellStyle name="40% - Énfasis3 2 2 2 3 2 2 2 3 2 2" xfId="57847" xr:uid="{80A91081-178A-4FFB-B02B-3CED3262212C}"/>
    <cellStyle name="40% - Énfasis3 2 2 2 3 2 2 2 3 3" xfId="42405" xr:uid="{44699B26-7830-4091-ACF7-689D03399043}"/>
    <cellStyle name="40% - Énfasis3 2 2 2 3 2 2 2 4" xfId="19242" xr:uid="{BAD8C47C-D8B3-4398-AD0B-462E202D6393}"/>
    <cellStyle name="40% - Énfasis3 2 2 2 3 2 2 2 4 2" xfId="50126" xr:uid="{ACC1763C-C770-48EA-8B7D-1F2EF737F8FE}"/>
    <cellStyle name="40% - Énfasis3 2 2 2 3 2 2 2 5" xfId="34684" xr:uid="{8DEC142B-4B21-4342-A246-299A696725C0}"/>
    <cellStyle name="40% - Énfasis3 2 2 2 3 2 2 3" xfId="5730" xr:uid="{25F5B20D-5C0B-434F-9524-B8F82E4067EE}"/>
    <cellStyle name="40% - Énfasis3 2 2 2 3 2 2 3 2" xfId="13451" xr:uid="{B2556881-24FA-4F9E-A8F9-A609985F92A5}"/>
    <cellStyle name="40% - Énfasis3 2 2 2 3 2 2 3 2 2" xfId="28893" xr:uid="{B2AE9E03-1A5C-42F0-BF46-B7C1AC755AE2}"/>
    <cellStyle name="40% - Énfasis3 2 2 2 3 2 2 3 2 2 2" xfId="59777" xr:uid="{36420BC8-1027-4189-B9CE-5BB0C4FB45C5}"/>
    <cellStyle name="40% - Énfasis3 2 2 2 3 2 2 3 2 3" xfId="44335" xr:uid="{9F0E2A6F-C0E3-4787-AD2F-483FCD115850}"/>
    <cellStyle name="40% - Énfasis3 2 2 2 3 2 2 3 3" xfId="21172" xr:uid="{C9C22BCC-BC1B-46A9-831F-4EFE1D05EB46}"/>
    <cellStyle name="40% - Énfasis3 2 2 2 3 2 2 3 3 2" xfId="52056" xr:uid="{12E30C21-0CF0-402A-B66B-C1D230AA888F}"/>
    <cellStyle name="40% - Énfasis3 2 2 2 3 2 2 3 4" xfId="36614" xr:uid="{7A00E0F5-CC05-495A-ADB1-CAEB5A022173}"/>
    <cellStyle name="40% - Énfasis3 2 2 2 3 2 2 4" xfId="9591" xr:uid="{B79F401D-5343-4C80-9011-C74E54D05968}"/>
    <cellStyle name="40% - Énfasis3 2 2 2 3 2 2 4 2" xfId="25033" xr:uid="{2A907DC6-4357-42DC-8C7D-329F59ACDF51}"/>
    <cellStyle name="40% - Énfasis3 2 2 2 3 2 2 4 2 2" xfId="55917" xr:uid="{6DC120B0-CCCC-4745-996C-2E8449C97FD9}"/>
    <cellStyle name="40% - Énfasis3 2 2 2 3 2 2 4 3" xfId="40475" xr:uid="{74535A5A-6EEC-4DC4-95FF-D69299A4DB2A}"/>
    <cellStyle name="40% - Énfasis3 2 2 2 3 2 2 5" xfId="17312" xr:uid="{052C3A36-B559-4C2C-B21F-5A7FC60B22EA}"/>
    <cellStyle name="40% - Énfasis3 2 2 2 3 2 2 5 2" xfId="48196" xr:uid="{1FF8A6A0-2560-4366-A5B8-E4979655BBB1}"/>
    <cellStyle name="40% - Énfasis3 2 2 2 3 2 2 6" xfId="32754" xr:uid="{AF77E5C6-4265-4B18-A281-E5926F102DAD}"/>
    <cellStyle name="40% - Énfasis3 2 2 2 3 2 3" xfId="2835" xr:uid="{6627032D-0003-448C-AC49-501E992712FD}"/>
    <cellStyle name="40% - Énfasis3 2 2 2 3 2 3 2" xfId="6695" xr:uid="{BFC9A16F-6E95-4C9C-8047-E3A5159C7990}"/>
    <cellStyle name="40% - Énfasis3 2 2 2 3 2 3 2 2" xfId="14416" xr:uid="{31857046-DC13-4F7F-B744-4E77ABC10407}"/>
    <cellStyle name="40% - Énfasis3 2 2 2 3 2 3 2 2 2" xfId="29858" xr:uid="{75B09B90-5374-42B4-86BF-370E7397D69C}"/>
    <cellStyle name="40% - Énfasis3 2 2 2 3 2 3 2 2 2 2" xfId="60742" xr:uid="{2086FA32-E1DB-49A0-AC13-94F6BCC4C5CC}"/>
    <cellStyle name="40% - Énfasis3 2 2 2 3 2 3 2 2 3" xfId="45300" xr:uid="{47BB1C4B-5B34-407F-9B12-3E590446E700}"/>
    <cellStyle name="40% - Énfasis3 2 2 2 3 2 3 2 3" xfId="22137" xr:uid="{6524FBCC-51B3-4D13-9C0E-BA49F612F33B}"/>
    <cellStyle name="40% - Énfasis3 2 2 2 3 2 3 2 3 2" xfId="53021" xr:uid="{8E5864C0-ACBB-41A5-823E-C028A5D66B0B}"/>
    <cellStyle name="40% - Énfasis3 2 2 2 3 2 3 2 4" xfId="37579" xr:uid="{419A67FA-48A7-4196-A7A1-1B02D6B36CEA}"/>
    <cellStyle name="40% - Énfasis3 2 2 2 3 2 3 3" xfId="10556" xr:uid="{47B38278-0437-46CC-885F-1892C1F5357E}"/>
    <cellStyle name="40% - Énfasis3 2 2 2 3 2 3 3 2" xfId="25998" xr:uid="{CA2C22FD-3339-4550-BF1F-19B34013A7B5}"/>
    <cellStyle name="40% - Énfasis3 2 2 2 3 2 3 3 2 2" xfId="56882" xr:uid="{F1BD1299-DD56-481B-B0D5-2CF04E78F5F0}"/>
    <cellStyle name="40% - Énfasis3 2 2 2 3 2 3 3 3" xfId="41440" xr:uid="{74202B17-B5EE-4E60-A8ED-B940AAE1CEE6}"/>
    <cellStyle name="40% - Énfasis3 2 2 2 3 2 3 4" xfId="18277" xr:uid="{97FFF92F-0E3B-426E-A229-0E1616713A01}"/>
    <cellStyle name="40% - Énfasis3 2 2 2 3 2 3 4 2" xfId="49161" xr:uid="{0ED48F82-721E-4012-B218-F834A7598FBD}"/>
    <cellStyle name="40% - Énfasis3 2 2 2 3 2 3 5" xfId="33719" xr:uid="{93C5F8FF-9CC7-4020-BD75-E0C6A344D3F3}"/>
    <cellStyle name="40% - Énfasis3 2 2 2 3 2 4" xfId="4765" xr:uid="{09ABF64C-8FC0-4DFA-B79A-1747541B987B}"/>
    <cellStyle name="40% - Énfasis3 2 2 2 3 2 4 2" xfId="12486" xr:uid="{49203C59-E5BF-44B0-8AC2-290221952CD4}"/>
    <cellStyle name="40% - Énfasis3 2 2 2 3 2 4 2 2" xfId="27928" xr:uid="{FD08EDBD-C9F6-4596-8AD9-BE3D6BA8A85F}"/>
    <cellStyle name="40% - Énfasis3 2 2 2 3 2 4 2 2 2" xfId="58812" xr:uid="{9C2E89E1-2EAF-42C1-B994-920492C7E920}"/>
    <cellStyle name="40% - Énfasis3 2 2 2 3 2 4 2 3" xfId="43370" xr:uid="{34B0414A-FF98-4107-9274-22F5D6A86A4B}"/>
    <cellStyle name="40% - Énfasis3 2 2 2 3 2 4 3" xfId="20207" xr:uid="{23104D51-22DF-4E2D-8848-6488F005FCBE}"/>
    <cellStyle name="40% - Énfasis3 2 2 2 3 2 4 3 2" xfId="51091" xr:uid="{0F090788-DF2A-4A2E-9BA7-77D71ECD0FA3}"/>
    <cellStyle name="40% - Énfasis3 2 2 2 3 2 4 4" xfId="35649" xr:uid="{54F6B4C7-AB10-46AB-96C1-C8ECF9F6E464}"/>
    <cellStyle name="40% - Énfasis3 2 2 2 3 2 5" xfId="8626" xr:uid="{99E4B66C-971F-4FCF-8938-F28023D96251}"/>
    <cellStyle name="40% - Énfasis3 2 2 2 3 2 5 2" xfId="24068" xr:uid="{A261477A-7327-42D9-A329-4814FBBABF9F}"/>
    <cellStyle name="40% - Énfasis3 2 2 2 3 2 5 2 2" xfId="54952" xr:uid="{4B731AF4-3FC8-4930-8B3B-2C436CA6F3F0}"/>
    <cellStyle name="40% - Énfasis3 2 2 2 3 2 5 3" xfId="39510" xr:uid="{A5CBEFCA-B018-4313-BB48-3F80B6C9CE74}"/>
    <cellStyle name="40% - Énfasis3 2 2 2 3 2 6" xfId="16347" xr:uid="{3603D270-AB0D-4A19-B81B-1F385CA4E41C}"/>
    <cellStyle name="40% - Énfasis3 2 2 2 3 2 6 2" xfId="47231" xr:uid="{07FDFFAD-0473-4450-AF93-023FA03D94DD}"/>
    <cellStyle name="40% - Énfasis3 2 2 2 3 2 7" xfId="31789" xr:uid="{6DF77CD5-BAE4-4EDA-B2C9-53D847EDA946}"/>
    <cellStyle name="40% - Énfasis3 2 2 2 3 3" xfId="1387" xr:uid="{950DA87D-CE90-42E1-AB1C-F1F023A89667}"/>
    <cellStyle name="40% - Énfasis3 2 2 2 3 3 2" xfId="3317" xr:uid="{591D781E-2822-44F0-AFD6-449680878B81}"/>
    <cellStyle name="40% - Énfasis3 2 2 2 3 3 2 2" xfId="7177" xr:uid="{83BB7004-1C60-420A-89DF-DC20A3664353}"/>
    <cellStyle name="40% - Énfasis3 2 2 2 3 3 2 2 2" xfId="14898" xr:uid="{DDAD4EB2-1680-42DB-B330-178664F09826}"/>
    <cellStyle name="40% - Énfasis3 2 2 2 3 3 2 2 2 2" xfId="30340" xr:uid="{4C55893A-59BA-4C4B-BC4A-D2A80ECAE605}"/>
    <cellStyle name="40% - Énfasis3 2 2 2 3 3 2 2 2 2 2" xfId="61224" xr:uid="{B53BF00F-6A6C-4B4C-89D5-D610B37EA843}"/>
    <cellStyle name="40% - Énfasis3 2 2 2 3 3 2 2 2 3" xfId="45782" xr:uid="{F440EDE9-94A7-4DE1-88F1-191B0B643324}"/>
    <cellStyle name="40% - Énfasis3 2 2 2 3 3 2 2 3" xfId="22619" xr:uid="{82DFDBB3-1A67-41BE-A274-7ABE8BB2B5CA}"/>
    <cellStyle name="40% - Énfasis3 2 2 2 3 3 2 2 3 2" xfId="53503" xr:uid="{E3B3A4F3-49B6-4773-8F09-7FA9D756A8A3}"/>
    <cellStyle name="40% - Énfasis3 2 2 2 3 3 2 2 4" xfId="38061" xr:uid="{7C0BE471-FD84-414C-B3B5-C789370478F2}"/>
    <cellStyle name="40% - Énfasis3 2 2 2 3 3 2 3" xfId="11038" xr:uid="{49C10475-C062-4992-8A07-D17071102001}"/>
    <cellStyle name="40% - Énfasis3 2 2 2 3 3 2 3 2" xfId="26480" xr:uid="{FDE40F85-A402-4E92-A027-CA67DE8D493B}"/>
    <cellStyle name="40% - Énfasis3 2 2 2 3 3 2 3 2 2" xfId="57364" xr:uid="{3ADB607D-DE74-49FD-9496-D34B91C4A29C}"/>
    <cellStyle name="40% - Énfasis3 2 2 2 3 3 2 3 3" xfId="41922" xr:uid="{5F7D17D5-58CE-4FB8-92ED-ADAFEBD136D2}"/>
    <cellStyle name="40% - Énfasis3 2 2 2 3 3 2 4" xfId="18759" xr:uid="{F072AABB-9B0C-4851-A78B-783F9A59147B}"/>
    <cellStyle name="40% - Énfasis3 2 2 2 3 3 2 4 2" xfId="49643" xr:uid="{613F11E6-E89F-4FED-87DF-06C6B3A13E45}"/>
    <cellStyle name="40% - Énfasis3 2 2 2 3 3 2 5" xfId="34201" xr:uid="{3C00E10D-0E49-48D0-96C2-E0A066CBCA54}"/>
    <cellStyle name="40% - Énfasis3 2 2 2 3 3 3" xfId="5247" xr:uid="{B5671A91-FFDE-42F3-ADBA-D2DDA17D3591}"/>
    <cellStyle name="40% - Énfasis3 2 2 2 3 3 3 2" xfId="12968" xr:uid="{36B5D72A-44F1-48C1-AFC0-4D8881A42DB2}"/>
    <cellStyle name="40% - Énfasis3 2 2 2 3 3 3 2 2" xfId="28410" xr:uid="{FE42F2F2-4F72-4808-9238-B1E29DBC0DE3}"/>
    <cellStyle name="40% - Énfasis3 2 2 2 3 3 3 2 2 2" xfId="59294" xr:uid="{B1D8975C-7031-43F4-AD5E-D40C1C580737}"/>
    <cellStyle name="40% - Énfasis3 2 2 2 3 3 3 2 3" xfId="43852" xr:uid="{7FB783D2-3632-49DC-A7B6-C24493E4B5BD}"/>
    <cellStyle name="40% - Énfasis3 2 2 2 3 3 3 3" xfId="20689" xr:uid="{EB644480-B0A7-4593-9336-AB2B45275210}"/>
    <cellStyle name="40% - Énfasis3 2 2 2 3 3 3 3 2" xfId="51573" xr:uid="{E885588D-00ED-411C-BCB4-A4D0175FF718}"/>
    <cellStyle name="40% - Énfasis3 2 2 2 3 3 3 4" xfId="36131" xr:uid="{012B065D-A0E0-4188-BAC1-6945B46BA1FC}"/>
    <cellStyle name="40% - Énfasis3 2 2 2 3 3 4" xfId="9108" xr:uid="{DE1A9F0C-7C53-405C-917C-1FDF79C1C096}"/>
    <cellStyle name="40% - Énfasis3 2 2 2 3 3 4 2" xfId="24550" xr:uid="{FA100E4F-DD73-448A-9AD7-8AC4BE8F303C}"/>
    <cellStyle name="40% - Énfasis3 2 2 2 3 3 4 2 2" xfId="55434" xr:uid="{8532DC2E-0F94-4EF9-A046-DD901B4B1CF4}"/>
    <cellStyle name="40% - Énfasis3 2 2 2 3 3 4 3" xfId="39992" xr:uid="{BB8F7A3F-1630-4BBC-806B-3E3719D028E1}"/>
    <cellStyle name="40% - Énfasis3 2 2 2 3 3 5" xfId="16829" xr:uid="{48DD9A62-6D4D-4092-9B92-51C562922CB6}"/>
    <cellStyle name="40% - Énfasis3 2 2 2 3 3 5 2" xfId="47713" xr:uid="{C384FD47-EF7C-45D8-9E3B-28530E775C1F}"/>
    <cellStyle name="40% - Énfasis3 2 2 2 3 3 6" xfId="32271" xr:uid="{AAF96F8F-ABFC-4807-B058-BDBA04E8D075}"/>
    <cellStyle name="40% - Énfasis3 2 2 2 3 4" xfId="2352" xr:uid="{A8E8E273-0C1C-4807-8944-3A30261354DB}"/>
    <cellStyle name="40% - Énfasis3 2 2 2 3 4 2" xfId="6212" xr:uid="{A2B52B9C-8110-446B-A717-902C1947B6D1}"/>
    <cellStyle name="40% - Énfasis3 2 2 2 3 4 2 2" xfId="13933" xr:uid="{1EE04844-C569-48A0-B388-566C3122D2EB}"/>
    <cellStyle name="40% - Énfasis3 2 2 2 3 4 2 2 2" xfId="29375" xr:uid="{37923940-42BA-4540-B134-2C56F34CFF9E}"/>
    <cellStyle name="40% - Énfasis3 2 2 2 3 4 2 2 2 2" xfId="60259" xr:uid="{51F8D031-A70E-4F30-ABCA-0D7D9CDFF732}"/>
    <cellStyle name="40% - Énfasis3 2 2 2 3 4 2 2 3" xfId="44817" xr:uid="{DC2AAADE-FD12-4D36-A78D-CF474F37FEFE}"/>
    <cellStyle name="40% - Énfasis3 2 2 2 3 4 2 3" xfId="21654" xr:uid="{97DAE434-E1E9-4B8C-8344-2C99E1D2CBAE}"/>
    <cellStyle name="40% - Énfasis3 2 2 2 3 4 2 3 2" xfId="52538" xr:uid="{5B2EA2A4-C750-41D6-8D4E-19BB2F4F6FD3}"/>
    <cellStyle name="40% - Énfasis3 2 2 2 3 4 2 4" xfId="37096" xr:uid="{57CCEE71-EC28-4FBA-ADE0-8110F62A4753}"/>
    <cellStyle name="40% - Énfasis3 2 2 2 3 4 3" xfId="10073" xr:uid="{BF5E9757-EFF7-4B10-8FE7-6A361697CE3A}"/>
    <cellStyle name="40% - Énfasis3 2 2 2 3 4 3 2" xfId="25515" xr:uid="{142EF9E4-7EC4-417D-B170-4854FBC80461}"/>
    <cellStyle name="40% - Énfasis3 2 2 2 3 4 3 2 2" xfId="56399" xr:uid="{48196467-9697-42C7-BA0C-DFCAE79F7DE3}"/>
    <cellStyle name="40% - Énfasis3 2 2 2 3 4 3 3" xfId="40957" xr:uid="{97DD83FD-FC7A-4BA9-A5EE-579910250404}"/>
    <cellStyle name="40% - Énfasis3 2 2 2 3 4 4" xfId="17794" xr:uid="{40830A6B-1C33-4B66-BD55-D5245D9D2217}"/>
    <cellStyle name="40% - Énfasis3 2 2 2 3 4 4 2" xfId="48678" xr:uid="{43E77C13-38BB-45A9-823E-A20EE3A9325F}"/>
    <cellStyle name="40% - Énfasis3 2 2 2 3 4 5" xfId="33236" xr:uid="{E58056D9-58B1-4281-8E2C-0CBA530378FA}"/>
    <cellStyle name="40% - Énfasis3 2 2 2 3 5" xfId="4282" xr:uid="{AFF5953B-A454-463C-AFAC-FA8B85A9BFAA}"/>
    <cellStyle name="40% - Énfasis3 2 2 2 3 5 2" xfId="12003" xr:uid="{BB4D4E60-A452-43D7-8385-B76CE2D86B57}"/>
    <cellStyle name="40% - Énfasis3 2 2 2 3 5 2 2" xfId="27445" xr:uid="{790A31CF-7EF3-4CB6-B5F7-C512DE95E872}"/>
    <cellStyle name="40% - Énfasis3 2 2 2 3 5 2 2 2" xfId="58329" xr:uid="{737ECDF3-DC0D-474A-A1DC-2B3866F98D0E}"/>
    <cellStyle name="40% - Énfasis3 2 2 2 3 5 2 3" xfId="42887" xr:uid="{EDE7FED8-CD7D-4A4F-86E8-8FB7C445FCA6}"/>
    <cellStyle name="40% - Énfasis3 2 2 2 3 5 3" xfId="19724" xr:uid="{28F7B1D9-BDAE-4666-894D-969FCBDF727C}"/>
    <cellStyle name="40% - Énfasis3 2 2 2 3 5 3 2" xfId="50608" xr:uid="{A6F8FF9F-03C0-43F4-A77A-5FA560217153}"/>
    <cellStyle name="40% - Énfasis3 2 2 2 3 5 4" xfId="35166" xr:uid="{46C5D792-085A-4CB2-A1C0-66038FAF3D6E}"/>
    <cellStyle name="40% - Énfasis3 2 2 2 3 6" xfId="8143" xr:uid="{3142997A-8C3B-496F-ABE7-EE0876F9476D}"/>
    <cellStyle name="40% - Énfasis3 2 2 2 3 6 2" xfId="23585" xr:uid="{46DE0963-F6E1-4027-916D-B9508756FE03}"/>
    <cellStyle name="40% - Énfasis3 2 2 2 3 6 2 2" xfId="54469" xr:uid="{F4112A33-4095-446C-AA60-66DE4F7A1D88}"/>
    <cellStyle name="40% - Énfasis3 2 2 2 3 6 3" xfId="39027" xr:uid="{57CC7076-8469-491C-8D17-4C331E0ABE86}"/>
    <cellStyle name="40% - Énfasis3 2 2 2 3 7" xfId="15864" xr:uid="{2596D83F-4A44-4A35-90A5-6ABC4805C54F}"/>
    <cellStyle name="40% - Énfasis3 2 2 2 3 7 2" xfId="46748" xr:uid="{DE054712-DDB4-455C-A67A-772618BCCB2B}"/>
    <cellStyle name="40% - Énfasis3 2 2 2 3 8" xfId="31306" xr:uid="{274D18DC-5C8F-4A4C-9045-BD8F041DAC7C}"/>
    <cellStyle name="40% - Énfasis3 2 2 2 4" xfId="664" xr:uid="{CCD0800B-5FF3-48EA-8179-F7D831F946B0}"/>
    <cellStyle name="40% - Énfasis3 2 2 2 4 2" xfId="1629" xr:uid="{F6CA4705-0814-43EF-9C60-A68FDBCA503C}"/>
    <cellStyle name="40% - Énfasis3 2 2 2 4 2 2" xfId="3559" xr:uid="{4287F4B7-AD26-4EC7-B35A-DE60EE720785}"/>
    <cellStyle name="40% - Énfasis3 2 2 2 4 2 2 2" xfId="7419" xr:uid="{16AF6285-1220-4513-9D09-C9F0F244E7CC}"/>
    <cellStyle name="40% - Énfasis3 2 2 2 4 2 2 2 2" xfId="15140" xr:uid="{32990292-C689-4D5C-AD07-A2A9E1ED3D7A}"/>
    <cellStyle name="40% - Énfasis3 2 2 2 4 2 2 2 2 2" xfId="30582" xr:uid="{48FC1A9D-67E6-410D-A317-36DD2F385C51}"/>
    <cellStyle name="40% - Énfasis3 2 2 2 4 2 2 2 2 2 2" xfId="61466" xr:uid="{8C6B22C1-87FE-4A23-AAB4-6C7663B54DB6}"/>
    <cellStyle name="40% - Énfasis3 2 2 2 4 2 2 2 2 3" xfId="46024" xr:uid="{DD3F4722-2061-42CA-8A91-209359EE0BB4}"/>
    <cellStyle name="40% - Énfasis3 2 2 2 4 2 2 2 3" xfId="22861" xr:uid="{730B5916-A4BD-4B29-905E-9CFCA56D8DD3}"/>
    <cellStyle name="40% - Énfasis3 2 2 2 4 2 2 2 3 2" xfId="53745" xr:uid="{F19E2566-71C5-4207-86B3-C25CA631279B}"/>
    <cellStyle name="40% - Énfasis3 2 2 2 4 2 2 2 4" xfId="38303" xr:uid="{D0B72CA5-1CE8-43FD-A9B8-05CCF9FA1230}"/>
    <cellStyle name="40% - Énfasis3 2 2 2 4 2 2 3" xfId="11280" xr:uid="{1F2A7979-E114-4689-85D1-86345979F1BC}"/>
    <cellStyle name="40% - Énfasis3 2 2 2 4 2 2 3 2" xfId="26722" xr:uid="{64DBA241-CD2F-4DF6-8E7D-C03BDF7682CA}"/>
    <cellStyle name="40% - Énfasis3 2 2 2 4 2 2 3 2 2" xfId="57606" xr:uid="{4396647E-E160-4FF6-96F1-52D55A232371}"/>
    <cellStyle name="40% - Énfasis3 2 2 2 4 2 2 3 3" xfId="42164" xr:uid="{C6A5F51C-473F-4717-BB7F-F232F85D85CA}"/>
    <cellStyle name="40% - Énfasis3 2 2 2 4 2 2 4" xfId="19001" xr:uid="{AFB5C34F-B59C-4FCA-816F-DCB2BD637AEA}"/>
    <cellStyle name="40% - Énfasis3 2 2 2 4 2 2 4 2" xfId="49885" xr:uid="{14873B2C-9E47-475F-8EFD-36A0D544BD2E}"/>
    <cellStyle name="40% - Énfasis3 2 2 2 4 2 2 5" xfId="34443" xr:uid="{CC9E6C9C-4B93-425F-9D71-D1B85EB29D50}"/>
    <cellStyle name="40% - Énfasis3 2 2 2 4 2 3" xfId="5489" xr:uid="{883514C5-C3C5-47D5-875B-B4A8E87AF4C2}"/>
    <cellStyle name="40% - Énfasis3 2 2 2 4 2 3 2" xfId="13210" xr:uid="{722F966C-25D3-4281-9843-B2FF22E76919}"/>
    <cellStyle name="40% - Énfasis3 2 2 2 4 2 3 2 2" xfId="28652" xr:uid="{952BFFA8-9445-44AC-8D9E-E4A7471F4444}"/>
    <cellStyle name="40% - Énfasis3 2 2 2 4 2 3 2 2 2" xfId="59536" xr:uid="{38B99607-D167-4365-B7B8-0A10B70010B0}"/>
    <cellStyle name="40% - Énfasis3 2 2 2 4 2 3 2 3" xfId="44094" xr:uid="{C4F9879D-B27E-4372-A19B-8FFE86186478}"/>
    <cellStyle name="40% - Énfasis3 2 2 2 4 2 3 3" xfId="20931" xr:uid="{E0FFA114-3289-4E23-B088-4F42A10BF942}"/>
    <cellStyle name="40% - Énfasis3 2 2 2 4 2 3 3 2" xfId="51815" xr:uid="{19577E74-1998-4BBA-B3A7-669BFAF71AAF}"/>
    <cellStyle name="40% - Énfasis3 2 2 2 4 2 3 4" xfId="36373" xr:uid="{ECE1D332-B02D-42BC-82BE-0F044E574B21}"/>
    <cellStyle name="40% - Énfasis3 2 2 2 4 2 4" xfId="9350" xr:uid="{77EA67EB-665C-4D5B-8FAF-CCCD9F80FDE4}"/>
    <cellStyle name="40% - Énfasis3 2 2 2 4 2 4 2" xfId="24792" xr:uid="{556A61C1-EF7C-42EE-A11D-27E03D250659}"/>
    <cellStyle name="40% - Énfasis3 2 2 2 4 2 4 2 2" xfId="55676" xr:uid="{3C0ADE3D-20A4-4EFC-82EA-5DD99D4FE314}"/>
    <cellStyle name="40% - Énfasis3 2 2 2 4 2 4 3" xfId="40234" xr:uid="{5A746B11-2AA1-4FCF-BCE6-B1F34AB326DF}"/>
    <cellStyle name="40% - Énfasis3 2 2 2 4 2 5" xfId="17071" xr:uid="{B5E1F7FC-C3DE-4317-94DC-F39FEC40B4A8}"/>
    <cellStyle name="40% - Énfasis3 2 2 2 4 2 5 2" xfId="47955" xr:uid="{6C3C1FF7-A566-4B29-9940-298BB4036C7B}"/>
    <cellStyle name="40% - Énfasis3 2 2 2 4 2 6" xfId="32513" xr:uid="{A062F4B0-CD40-4F27-98AB-57B48EC1BB85}"/>
    <cellStyle name="40% - Énfasis3 2 2 2 4 3" xfId="2594" xr:uid="{A95B4701-44A5-4B8D-B799-E1A2B08A7DB6}"/>
    <cellStyle name="40% - Énfasis3 2 2 2 4 3 2" xfId="6454" xr:uid="{500E4F70-CD59-4989-8904-25155E52808F}"/>
    <cellStyle name="40% - Énfasis3 2 2 2 4 3 2 2" xfId="14175" xr:uid="{22013869-9C06-47F2-AE06-4DEBFAA4365F}"/>
    <cellStyle name="40% - Énfasis3 2 2 2 4 3 2 2 2" xfId="29617" xr:uid="{F70F46BF-A5AD-4659-B24E-A31624529277}"/>
    <cellStyle name="40% - Énfasis3 2 2 2 4 3 2 2 2 2" xfId="60501" xr:uid="{04425156-1FFD-4162-8865-C6B0581B43C5}"/>
    <cellStyle name="40% - Énfasis3 2 2 2 4 3 2 2 3" xfId="45059" xr:uid="{3BD898CA-EFAD-4379-8982-F0968856619F}"/>
    <cellStyle name="40% - Énfasis3 2 2 2 4 3 2 3" xfId="21896" xr:uid="{E1468CD8-43F3-4855-87DF-062C5E23184E}"/>
    <cellStyle name="40% - Énfasis3 2 2 2 4 3 2 3 2" xfId="52780" xr:uid="{E903CF0A-6745-408F-B943-44EB13D03885}"/>
    <cellStyle name="40% - Énfasis3 2 2 2 4 3 2 4" xfId="37338" xr:uid="{3B1DC3B0-5712-4E18-8216-AC87A09C4985}"/>
    <cellStyle name="40% - Énfasis3 2 2 2 4 3 3" xfId="10315" xr:uid="{4A50F6B9-D63B-4EA1-856D-46E48797CC80}"/>
    <cellStyle name="40% - Énfasis3 2 2 2 4 3 3 2" xfId="25757" xr:uid="{759A4C48-BF0D-4BFA-937D-D494F5308973}"/>
    <cellStyle name="40% - Énfasis3 2 2 2 4 3 3 2 2" xfId="56641" xr:uid="{21A6FF19-0052-4F6D-8068-811BEA4FAE1F}"/>
    <cellStyle name="40% - Énfasis3 2 2 2 4 3 3 3" xfId="41199" xr:uid="{7878ADFF-34EA-40CF-B819-A23B2DEF2C1F}"/>
    <cellStyle name="40% - Énfasis3 2 2 2 4 3 4" xfId="18036" xr:uid="{1DBC6A5A-9E5D-46C0-A980-3F1D397D52C4}"/>
    <cellStyle name="40% - Énfasis3 2 2 2 4 3 4 2" xfId="48920" xr:uid="{42BBC941-E178-4C8E-93D4-82F1807411AF}"/>
    <cellStyle name="40% - Énfasis3 2 2 2 4 3 5" xfId="33478" xr:uid="{61720A06-1912-4C38-ADB7-BDC771E660FA}"/>
    <cellStyle name="40% - Énfasis3 2 2 2 4 4" xfId="4524" xr:uid="{0A9274BC-BADA-469A-8F6E-169B653AECDE}"/>
    <cellStyle name="40% - Énfasis3 2 2 2 4 4 2" xfId="12245" xr:uid="{BBD678DC-A83A-4F12-97D1-6CDEF6C1894E}"/>
    <cellStyle name="40% - Énfasis3 2 2 2 4 4 2 2" xfId="27687" xr:uid="{5B996FDB-9DCA-40CC-88C5-E777794AFC82}"/>
    <cellStyle name="40% - Énfasis3 2 2 2 4 4 2 2 2" xfId="58571" xr:uid="{E80B7E00-2F02-498B-9A59-B920D69C563C}"/>
    <cellStyle name="40% - Énfasis3 2 2 2 4 4 2 3" xfId="43129" xr:uid="{D016DB6D-B3BA-492C-9976-A755253FC078}"/>
    <cellStyle name="40% - Énfasis3 2 2 2 4 4 3" xfId="19966" xr:uid="{F32E6508-589B-4365-9D34-BFF87567118A}"/>
    <cellStyle name="40% - Énfasis3 2 2 2 4 4 3 2" xfId="50850" xr:uid="{256A0D89-FE20-43E7-BBA8-CE7D072DD276}"/>
    <cellStyle name="40% - Énfasis3 2 2 2 4 4 4" xfId="35408" xr:uid="{7846F9B1-A953-4AD5-B503-EA76ECDC2828}"/>
    <cellStyle name="40% - Énfasis3 2 2 2 4 5" xfId="8385" xr:uid="{271ECF39-AA2B-4FE4-B315-4F5233C4E37E}"/>
    <cellStyle name="40% - Énfasis3 2 2 2 4 5 2" xfId="23827" xr:uid="{4883C103-3842-4A5C-839A-AE761919C681}"/>
    <cellStyle name="40% - Énfasis3 2 2 2 4 5 2 2" xfId="54711" xr:uid="{AAF7360E-637B-4329-BFC4-20614474C634}"/>
    <cellStyle name="40% - Énfasis3 2 2 2 4 5 3" xfId="39269" xr:uid="{4A2455D7-23C2-4912-808D-F036A0318B2F}"/>
    <cellStyle name="40% - Énfasis3 2 2 2 4 6" xfId="16106" xr:uid="{803A6134-AE2A-4E03-A55A-2B3252E5FC6D}"/>
    <cellStyle name="40% - Énfasis3 2 2 2 4 6 2" xfId="46990" xr:uid="{B805FD0E-F49B-4D7F-A421-02F9EE00295A}"/>
    <cellStyle name="40% - Énfasis3 2 2 2 4 7" xfId="31548" xr:uid="{6185AD72-82F7-4823-8002-B1C661AB0B7E}"/>
    <cellStyle name="40% - Énfasis3 2 2 2 5" xfId="1146" xr:uid="{31BF5F5B-490E-4830-9CB1-F760BEE734C3}"/>
    <cellStyle name="40% - Énfasis3 2 2 2 5 2" xfId="3076" xr:uid="{BA1C58D6-F91F-4388-B185-2D9AD492D867}"/>
    <cellStyle name="40% - Énfasis3 2 2 2 5 2 2" xfId="6936" xr:uid="{1D8AFDBD-9AD8-4024-B1F5-062504B833FA}"/>
    <cellStyle name="40% - Énfasis3 2 2 2 5 2 2 2" xfId="14657" xr:uid="{762C209E-25C4-4315-8E91-5A90F377BD96}"/>
    <cellStyle name="40% - Énfasis3 2 2 2 5 2 2 2 2" xfId="30099" xr:uid="{345BEC0A-E665-4903-8D8E-1C2BEE4D3CCC}"/>
    <cellStyle name="40% - Énfasis3 2 2 2 5 2 2 2 2 2" xfId="60983" xr:uid="{7CD94BCD-A838-477B-859C-C73E0689CB71}"/>
    <cellStyle name="40% - Énfasis3 2 2 2 5 2 2 2 3" xfId="45541" xr:uid="{11890BED-D1CC-4917-AE6F-05DDF5CDD23A}"/>
    <cellStyle name="40% - Énfasis3 2 2 2 5 2 2 3" xfId="22378" xr:uid="{F8A73374-C55A-43B3-A9E5-E2779A94467E}"/>
    <cellStyle name="40% - Énfasis3 2 2 2 5 2 2 3 2" xfId="53262" xr:uid="{C5915C0E-6945-489E-9943-60D3EB305663}"/>
    <cellStyle name="40% - Énfasis3 2 2 2 5 2 2 4" xfId="37820" xr:uid="{117BCD31-E177-43F2-8249-580F8F0F02B9}"/>
    <cellStyle name="40% - Énfasis3 2 2 2 5 2 3" xfId="10797" xr:uid="{5EEBDAEB-7BB1-41F9-BE24-465D8224FE35}"/>
    <cellStyle name="40% - Énfasis3 2 2 2 5 2 3 2" xfId="26239" xr:uid="{6DC4F574-926D-4DC0-B79A-8BA8692A01F7}"/>
    <cellStyle name="40% - Énfasis3 2 2 2 5 2 3 2 2" xfId="57123" xr:uid="{A8D845C7-0B99-4D30-9F42-371161DB3A5D}"/>
    <cellStyle name="40% - Énfasis3 2 2 2 5 2 3 3" xfId="41681" xr:uid="{1FD79E30-F3CF-479E-9CA7-21B9D8DA32AE}"/>
    <cellStyle name="40% - Énfasis3 2 2 2 5 2 4" xfId="18518" xr:uid="{A4784B75-B3CA-4F1E-B31F-B49771195562}"/>
    <cellStyle name="40% - Énfasis3 2 2 2 5 2 4 2" xfId="49402" xr:uid="{D48AD4E8-157F-4C11-AEF1-9F2FE58CFA15}"/>
    <cellStyle name="40% - Énfasis3 2 2 2 5 2 5" xfId="33960" xr:uid="{1BF45813-9ECB-47C2-8FAB-82BD2563DC16}"/>
    <cellStyle name="40% - Énfasis3 2 2 2 5 3" xfId="5006" xr:uid="{06CBFF40-61D8-4B84-A63C-48B622C3D2DE}"/>
    <cellStyle name="40% - Énfasis3 2 2 2 5 3 2" xfId="12727" xr:uid="{786C41B6-6EDB-4979-A568-8EDEF06CC546}"/>
    <cellStyle name="40% - Énfasis3 2 2 2 5 3 2 2" xfId="28169" xr:uid="{669BEFF8-6305-4F47-8A4C-45071F29F518}"/>
    <cellStyle name="40% - Énfasis3 2 2 2 5 3 2 2 2" xfId="59053" xr:uid="{32C573DF-2BF4-45FE-A5D2-59CC2D3FE63E}"/>
    <cellStyle name="40% - Énfasis3 2 2 2 5 3 2 3" xfId="43611" xr:uid="{B1D0012E-6CF4-47B6-9204-EA69A54FC274}"/>
    <cellStyle name="40% - Énfasis3 2 2 2 5 3 3" xfId="20448" xr:uid="{1C0D96AE-26C3-4D90-B06D-14262ED904A8}"/>
    <cellStyle name="40% - Énfasis3 2 2 2 5 3 3 2" xfId="51332" xr:uid="{B76EA0F5-5319-461E-95F7-E21921D2522E}"/>
    <cellStyle name="40% - Énfasis3 2 2 2 5 3 4" xfId="35890" xr:uid="{45321E62-2A17-4BAE-AA6A-DD99B1FF1A32}"/>
    <cellStyle name="40% - Énfasis3 2 2 2 5 4" xfId="8867" xr:uid="{1425881B-CFB9-43E8-8FDC-5CA547D5B2C3}"/>
    <cellStyle name="40% - Énfasis3 2 2 2 5 4 2" xfId="24309" xr:uid="{74F52173-2820-4687-8C39-B58DE459CF28}"/>
    <cellStyle name="40% - Énfasis3 2 2 2 5 4 2 2" xfId="55193" xr:uid="{8BBD97AD-9CFE-4180-AD7C-F330312846B9}"/>
    <cellStyle name="40% - Énfasis3 2 2 2 5 4 3" xfId="39751" xr:uid="{9E162B3D-C28E-4DDA-A6FF-71289E7CAD2A}"/>
    <cellStyle name="40% - Énfasis3 2 2 2 5 5" xfId="16588" xr:uid="{F9B40665-ACA8-450A-8183-ADB73D5D86EC}"/>
    <cellStyle name="40% - Énfasis3 2 2 2 5 5 2" xfId="47472" xr:uid="{BD0CEFB8-6B3B-45FB-B9D8-D1C727F997CD}"/>
    <cellStyle name="40% - Énfasis3 2 2 2 5 6" xfId="32030" xr:uid="{7EC13F77-DAEC-45CF-896C-A7D21B32DEBE}"/>
    <cellStyle name="40% - Énfasis3 2 2 2 6" xfId="2111" xr:uid="{907D786D-D2E0-434E-8032-EC6B11E550DB}"/>
    <cellStyle name="40% - Énfasis3 2 2 2 6 2" xfId="5971" xr:uid="{05CE0223-07B7-4E59-8695-A7F43B4461B3}"/>
    <cellStyle name="40% - Énfasis3 2 2 2 6 2 2" xfId="13692" xr:uid="{F2574AA1-B468-4342-9C11-16981EB54A12}"/>
    <cellStyle name="40% - Énfasis3 2 2 2 6 2 2 2" xfId="29134" xr:uid="{B58B2E57-83DF-46F8-97EB-C359B171008A}"/>
    <cellStyle name="40% - Énfasis3 2 2 2 6 2 2 2 2" xfId="60018" xr:uid="{CF1DA2C1-9A07-4F8F-82F0-99E37F69954A}"/>
    <cellStyle name="40% - Énfasis3 2 2 2 6 2 2 3" xfId="44576" xr:uid="{B535349C-BB15-4A9E-BAC8-0D900261E161}"/>
    <cellStyle name="40% - Énfasis3 2 2 2 6 2 3" xfId="21413" xr:uid="{56A5395D-E09C-49A3-B163-00D938BB5E54}"/>
    <cellStyle name="40% - Énfasis3 2 2 2 6 2 3 2" xfId="52297" xr:uid="{8A7CEA31-FAED-422D-8CCC-13D4F827CBA8}"/>
    <cellStyle name="40% - Énfasis3 2 2 2 6 2 4" xfId="36855" xr:uid="{03FF2F65-56BC-4C38-947F-0C020CA7C980}"/>
    <cellStyle name="40% - Énfasis3 2 2 2 6 3" xfId="9832" xr:uid="{2563F6B0-D5C5-4327-B8CC-BF22C8A8DCEC}"/>
    <cellStyle name="40% - Énfasis3 2 2 2 6 3 2" xfId="25274" xr:uid="{29D0A68B-520A-4EB0-BC56-77E92027CBF2}"/>
    <cellStyle name="40% - Énfasis3 2 2 2 6 3 2 2" xfId="56158" xr:uid="{63717359-AC43-40DB-81C9-10467A676313}"/>
    <cellStyle name="40% - Énfasis3 2 2 2 6 3 3" xfId="40716" xr:uid="{054F900F-C13C-49C9-BEC3-99637ACCEA1F}"/>
    <cellStyle name="40% - Énfasis3 2 2 2 6 4" xfId="17553" xr:uid="{E9E3ACD0-0E7B-40D5-892C-E8083248D7B3}"/>
    <cellStyle name="40% - Énfasis3 2 2 2 6 4 2" xfId="48437" xr:uid="{AF182BCB-78DB-4FBE-87D2-EF2DCA54211A}"/>
    <cellStyle name="40% - Énfasis3 2 2 2 6 5" xfId="32995" xr:uid="{1ED984E3-5C76-430B-9BDB-3048B24D5C12}"/>
    <cellStyle name="40% - Énfasis3 2 2 2 7" xfId="4041" xr:uid="{779C28F2-970D-4327-A4A9-FBCA8B3FF370}"/>
    <cellStyle name="40% - Énfasis3 2 2 2 7 2" xfId="11762" xr:uid="{021D4DBA-BDAD-4A60-ACF6-21B85593CB04}"/>
    <cellStyle name="40% - Énfasis3 2 2 2 7 2 2" xfId="27204" xr:uid="{92160E92-D63D-41C3-9526-C1A9F8CAFD9B}"/>
    <cellStyle name="40% - Énfasis3 2 2 2 7 2 2 2" xfId="58088" xr:uid="{9FA2AFDE-EE6A-45DC-9B72-BAD51873108B}"/>
    <cellStyle name="40% - Énfasis3 2 2 2 7 2 3" xfId="42646" xr:uid="{458B3105-A0F8-4EF0-BF72-98EB557F9174}"/>
    <cellStyle name="40% - Énfasis3 2 2 2 7 3" xfId="19483" xr:uid="{F3B652AD-225D-435C-9DF5-EDAA22F20857}"/>
    <cellStyle name="40% - Énfasis3 2 2 2 7 3 2" xfId="50367" xr:uid="{651A357B-B8D6-4AA8-BDD0-E9F5F76F60BC}"/>
    <cellStyle name="40% - Énfasis3 2 2 2 7 4" xfId="34925" xr:uid="{6D60F7A5-9F87-4F8F-A3FA-3CAC2CADD602}"/>
    <cellStyle name="40% - Énfasis3 2 2 2 8" xfId="7902" xr:uid="{E3853611-3D70-4F6C-B315-EDAB870CE0E0}"/>
    <cellStyle name="40% - Énfasis3 2 2 2 8 2" xfId="23344" xr:uid="{B27438FF-AC06-4BAA-974B-F8333B1B3253}"/>
    <cellStyle name="40% - Énfasis3 2 2 2 8 2 2" xfId="54228" xr:uid="{87BB3F9E-1E1A-4F6B-BD59-EC21098368A4}"/>
    <cellStyle name="40% - Énfasis3 2 2 2 8 3" xfId="38786" xr:uid="{046FD417-4483-46CE-91F0-14E2451E2C74}"/>
    <cellStyle name="40% - Énfasis3 2 2 2 9" xfId="15623" xr:uid="{F2BBC3FB-D1D9-4FB4-89F4-62EF15D0E99D}"/>
    <cellStyle name="40% - Énfasis3 2 2 2 9 2" xfId="46507" xr:uid="{4DD75F5F-25F2-418C-BA6E-5D0FB7D4F25B}"/>
    <cellStyle name="40% - Énfasis3 2 2 3" xfId="103" xr:uid="{D202C18B-5343-4E4E-AB81-F354DF6ECEA5}"/>
    <cellStyle name="40% - Énfasis3 2 2 3 10" xfId="31066" xr:uid="{0E458E4A-BEC4-4780-B7C7-F3FF90A7A83A}"/>
    <cellStyle name="40% - Énfasis3 2 2 3 2" xfId="357" xr:uid="{F843A5C4-B463-4C2C-ABAD-811A5E676180}"/>
    <cellStyle name="40% - Énfasis3 2 2 3 2 2" xfId="600" xr:uid="{E43627CB-07E7-44F1-9C64-1D658D6E78CC}"/>
    <cellStyle name="40% - Énfasis3 2 2 3 2 2 2" xfId="1083" xr:uid="{583BDD99-C1E2-4DF0-92DE-5BDA1BEBC2DE}"/>
    <cellStyle name="40% - Énfasis3 2 2 3 2 2 2 2" xfId="2048" xr:uid="{1B73A511-A92A-47B4-A65D-549BA1C741C8}"/>
    <cellStyle name="40% - Énfasis3 2 2 3 2 2 2 2 2" xfId="3978" xr:uid="{FCCB6EC5-9B1F-40A9-A8E2-E7C242B68A70}"/>
    <cellStyle name="40% - Énfasis3 2 2 3 2 2 2 2 2 2" xfId="7838" xr:uid="{3E2E5B03-DBAD-42A0-823F-14261FFFF970}"/>
    <cellStyle name="40% - Énfasis3 2 2 3 2 2 2 2 2 2 2" xfId="15559" xr:uid="{45E82CAC-A0CC-47F3-9C33-A0C456F810EE}"/>
    <cellStyle name="40% - Énfasis3 2 2 3 2 2 2 2 2 2 2 2" xfId="31001" xr:uid="{49EAB9A9-492B-4C6D-8FEA-C02BD74931AA}"/>
    <cellStyle name="40% - Énfasis3 2 2 3 2 2 2 2 2 2 2 2 2" xfId="61885" xr:uid="{2CF59B5A-BDDC-4231-801F-36EF551D46CF}"/>
    <cellStyle name="40% - Énfasis3 2 2 3 2 2 2 2 2 2 2 3" xfId="46443" xr:uid="{CC1272B1-EE66-4C5C-9A8F-591D64522B5B}"/>
    <cellStyle name="40% - Énfasis3 2 2 3 2 2 2 2 2 2 3" xfId="23280" xr:uid="{55629A8E-18F2-4BAD-9DF7-F8986E575F51}"/>
    <cellStyle name="40% - Énfasis3 2 2 3 2 2 2 2 2 2 3 2" xfId="54164" xr:uid="{39BB60AA-7A58-4973-A6AF-B680AAF342D2}"/>
    <cellStyle name="40% - Énfasis3 2 2 3 2 2 2 2 2 2 4" xfId="38722" xr:uid="{FE1CA5B7-6B13-45EF-BA2F-166F362AE796}"/>
    <cellStyle name="40% - Énfasis3 2 2 3 2 2 2 2 2 3" xfId="11699" xr:uid="{BAE97791-8A0E-4313-892F-6F581B7438D7}"/>
    <cellStyle name="40% - Énfasis3 2 2 3 2 2 2 2 2 3 2" xfId="27141" xr:uid="{A9DCE105-76EB-4363-8426-226E83689DBA}"/>
    <cellStyle name="40% - Énfasis3 2 2 3 2 2 2 2 2 3 2 2" xfId="58025" xr:uid="{0FB9D38B-2172-4FC9-92AD-1D933D5ACB08}"/>
    <cellStyle name="40% - Énfasis3 2 2 3 2 2 2 2 2 3 3" xfId="42583" xr:uid="{D2932F31-36C8-4FF3-ACB0-7CD385D84A81}"/>
    <cellStyle name="40% - Énfasis3 2 2 3 2 2 2 2 2 4" xfId="19420" xr:uid="{95E21840-39DE-4429-8944-9BC09E5C8232}"/>
    <cellStyle name="40% - Énfasis3 2 2 3 2 2 2 2 2 4 2" xfId="50304" xr:uid="{6F81B89B-DF5C-4E44-B9F8-4F5A966FA590}"/>
    <cellStyle name="40% - Énfasis3 2 2 3 2 2 2 2 2 5" xfId="34862" xr:uid="{75DF0F22-4938-4B7F-A71E-99CA451B6937}"/>
    <cellStyle name="40% - Énfasis3 2 2 3 2 2 2 2 3" xfId="5908" xr:uid="{F67F4E9C-B827-472F-85CF-5BF314EC3AFD}"/>
    <cellStyle name="40% - Énfasis3 2 2 3 2 2 2 2 3 2" xfId="13629" xr:uid="{C8306254-4F8F-4BDF-B738-3BDF92F0CA77}"/>
    <cellStyle name="40% - Énfasis3 2 2 3 2 2 2 2 3 2 2" xfId="29071" xr:uid="{D6B04C4B-6207-45F2-8253-F066E39B4497}"/>
    <cellStyle name="40% - Énfasis3 2 2 3 2 2 2 2 3 2 2 2" xfId="59955" xr:uid="{68A7FF07-7CA8-4BE3-8491-5D829677A880}"/>
    <cellStyle name="40% - Énfasis3 2 2 3 2 2 2 2 3 2 3" xfId="44513" xr:uid="{DD4A81BF-1ACD-4481-B383-67D4D74DB16A}"/>
    <cellStyle name="40% - Énfasis3 2 2 3 2 2 2 2 3 3" xfId="21350" xr:uid="{D7FCFE9F-8F58-478C-A791-B99EACBC64EF}"/>
    <cellStyle name="40% - Énfasis3 2 2 3 2 2 2 2 3 3 2" xfId="52234" xr:uid="{FDD5A845-4428-49E5-900C-E50A525A58B6}"/>
    <cellStyle name="40% - Énfasis3 2 2 3 2 2 2 2 3 4" xfId="36792" xr:uid="{E08CAB7E-2A28-4C17-927C-BDA47A1C9174}"/>
    <cellStyle name="40% - Énfasis3 2 2 3 2 2 2 2 4" xfId="9769" xr:uid="{32AFB99D-0703-485C-8119-ACC80A963FBF}"/>
    <cellStyle name="40% - Énfasis3 2 2 3 2 2 2 2 4 2" xfId="25211" xr:uid="{C8F28501-B511-41B2-A72E-4EF32993B190}"/>
    <cellStyle name="40% - Énfasis3 2 2 3 2 2 2 2 4 2 2" xfId="56095" xr:uid="{C195ADFE-67F3-431B-BA34-181547A44914}"/>
    <cellStyle name="40% - Énfasis3 2 2 3 2 2 2 2 4 3" xfId="40653" xr:uid="{4585B25E-FC8E-46AE-9D46-7410AB539266}"/>
    <cellStyle name="40% - Énfasis3 2 2 3 2 2 2 2 5" xfId="17490" xr:uid="{4AF4DEE2-AF30-415C-8E63-1EDE72BF91F2}"/>
    <cellStyle name="40% - Énfasis3 2 2 3 2 2 2 2 5 2" xfId="48374" xr:uid="{0CAE2FD0-84E5-49AC-81AE-472E2F41BED5}"/>
    <cellStyle name="40% - Énfasis3 2 2 3 2 2 2 2 6" xfId="32932" xr:uid="{EECDD00B-C5C0-4942-BEB7-2B09A1D36F78}"/>
    <cellStyle name="40% - Énfasis3 2 2 3 2 2 2 3" xfId="3013" xr:uid="{61F82FA6-F883-405E-B403-05144FB678B0}"/>
    <cellStyle name="40% - Énfasis3 2 2 3 2 2 2 3 2" xfId="6873" xr:uid="{6419AE89-BC1C-4B65-A3E3-FFDF20B2C078}"/>
    <cellStyle name="40% - Énfasis3 2 2 3 2 2 2 3 2 2" xfId="14594" xr:uid="{A21163E9-9F17-4DF9-919B-270E64F41AAA}"/>
    <cellStyle name="40% - Énfasis3 2 2 3 2 2 2 3 2 2 2" xfId="30036" xr:uid="{16654562-EEDC-4870-A42E-5244DA15FF50}"/>
    <cellStyle name="40% - Énfasis3 2 2 3 2 2 2 3 2 2 2 2" xfId="60920" xr:uid="{5E09C59E-A3E3-41E8-A628-14B776985A5B}"/>
    <cellStyle name="40% - Énfasis3 2 2 3 2 2 2 3 2 2 3" xfId="45478" xr:uid="{B700B932-D658-4627-8415-E1CAC6B403E6}"/>
    <cellStyle name="40% - Énfasis3 2 2 3 2 2 2 3 2 3" xfId="22315" xr:uid="{CEB98045-B41D-45B2-863D-A30A62521418}"/>
    <cellStyle name="40% - Énfasis3 2 2 3 2 2 2 3 2 3 2" xfId="53199" xr:uid="{6785189E-201A-411C-8B06-7A3875D6981D}"/>
    <cellStyle name="40% - Énfasis3 2 2 3 2 2 2 3 2 4" xfId="37757" xr:uid="{BE3AFBD6-4BCD-4B96-B616-34FBD2119710}"/>
    <cellStyle name="40% - Énfasis3 2 2 3 2 2 2 3 3" xfId="10734" xr:uid="{C0995950-87A6-4D1C-BBA6-1EBE9D8E5430}"/>
    <cellStyle name="40% - Énfasis3 2 2 3 2 2 2 3 3 2" xfId="26176" xr:uid="{92C25850-E312-46CC-B012-3D91DBA08CA3}"/>
    <cellStyle name="40% - Énfasis3 2 2 3 2 2 2 3 3 2 2" xfId="57060" xr:uid="{CE063935-8B85-48A3-868A-ECE1371AEDCD}"/>
    <cellStyle name="40% - Énfasis3 2 2 3 2 2 2 3 3 3" xfId="41618" xr:uid="{9DA153F2-B2CC-4338-B4B5-AF2927734614}"/>
    <cellStyle name="40% - Énfasis3 2 2 3 2 2 2 3 4" xfId="18455" xr:uid="{F25C5F03-405E-46D0-B69D-DA2D8741C22C}"/>
    <cellStyle name="40% - Énfasis3 2 2 3 2 2 2 3 4 2" xfId="49339" xr:uid="{C7ADB51A-39FD-4811-907E-4CCF4016BD4D}"/>
    <cellStyle name="40% - Énfasis3 2 2 3 2 2 2 3 5" xfId="33897" xr:uid="{90AE9D77-AF41-4400-9999-2C9D2E911468}"/>
    <cellStyle name="40% - Énfasis3 2 2 3 2 2 2 4" xfId="4943" xr:uid="{ED26A030-7F81-476E-BC43-01BF949A4CB2}"/>
    <cellStyle name="40% - Énfasis3 2 2 3 2 2 2 4 2" xfId="12664" xr:uid="{691D499B-423E-4995-B02D-CB5BAD85DA9D}"/>
    <cellStyle name="40% - Énfasis3 2 2 3 2 2 2 4 2 2" xfId="28106" xr:uid="{C4991DC8-1B55-44C8-ABF3-96D2E29CC0E9}"/>
    <cellStyle name="40% - Énfasis3 2 2 3 2 2 2 4 2 2 2" xfId="58990" xr:uid="{2CB56358-15BD-4A17-A643-2AE73FAFA717}"/>
    <cellStyle name="40% - Énfasis3 2 2 3 2 2 2 4 2 3" xfId="43548" xr:uid="{C62656D5-073F-4864-9CA0-E6B3908A58C9}"/>
    <cellStyle name="40% - Énfasis3 2 2 3 2 2 2 4 3" xfId="20385" xr:uid="{298518BA-5951-4052-9CD3-AC3A483A2D22}"/>
    <cellStyle name="40% - Énfasis3 2 2 3 2 2 2 4 3 2" xfId="51269" xr:uid="{B631ADBD-7CD0-439F-87A2-BCF4360B1DD0}"/>
    <cellStyle name="40% - Énfasis3 2 2 3 2 2 2 4 4" xfId="35827" xr:uid="{893DAB54-298D-4574-BD63-37A439A6A4BA}"/>
    <cellStyle name="40% - Énfasis3 2 2 3 2 2 2 5" xfId="8804" xr:uid="{2F74256B-94BF-45A0-BBA0-FBAB81F0FD83}"/>
    <cellStyle name="40% - Énfasis3 2 2 3 2 2 2 5 2" xfId="24246" xr:uid="{785100BD-95C4-4467-876D-BF3E1C28F345}"/>
    <cellStyle name="40% - Énfasis3 2 2 3 2 2 2 5 2 2" xfId="55130" xr:uid="{5A59337D-5DCC-4937-A8D2-FF50B3F0E0DE}"/>
    <cellStyle name="40% - Énfasis3 2 2 3 2 2 2 5 3" xfId="39688" xr:uid="{083055D3-8F5C-4981-ABCE-C65A9484062F}"/>
    <cellStyle name="40% - Énfasis3 2 2 3 2 2 2 6" xfId="16525" xr:uid="{4CB14057-CC5F-4527-BA28-5A5B80D929AB}"/>
    <cellStyle name="40% - Énfasis3 2 2 3 2 2 2 6 2" xfId="47409" xr:uid="{162E8F78-1785-4DB9-A6EE-4AA843F0BCD9}"/>
    <cellStyle name="40% - Énfasis3 2 2 3 2 2 2 7" xfId="31967" xr:uid="{8CDE1113-7AE8-4FDA-832A-8D73E131E238}"/>
    <cellStyle name="40% - Énfasis3 2 2 3 2 2 3" xfId="1565" xr:uid="{AB9886BF-57E2-42BE-9B5D-92E408EDE219}"/>
    <cellStyle name="40% - Énfasis3 2 2 3 2 2 3 2" xfId="3495" xr:uid="{147051DF-D914-42AE-9FD3-7AAB48A0A0E6}"/>
    <cellStyle name="40% - Énfasis3 2 2 3 2 2 3 2 2" xfId="7355" xr:uid="{5E30CC7D-F967-4C5B-9658-7C7225795E1E}"/>
    <cellStyle name="40% - Énfasis3 2 2 3 2 2 3 2 2 2" xfId="15076" xr:uid="{53ED44D9-2D8F-47E1-8F4C-1DE9CC95290A}"/>
    <cellStyle name="40% - Énfasis3 2 2 3 2 2 3 2 2 2 2" xfId="30518" xr:uid="{F0D4356B-3931-40DC-89CF-02BA69DAEB5E}"/>
    <cellStyle name="40% - Énfasis3 2 2 3 2 2 3 2 2 2 2 2" xfId="61402" xr:uid="{CED77FC8-31C9-46B7-BCAC-161C2A7C799C}"/>
    <cellStyle name="40% - Énfasis3 2 2 3 2 2 3 2 2 2 3" xfId="45960" xr:uid="{E75EE243-E0F0-4DF5-AD9F-824642A5B4BA}"/>
    <cellStyle name="40% - Énfasis3 2 2 3 2 2 3 2 2 3" xfId="22797" xr:uid="{0AB4045F-BBC7-4D0A-9A8D-ED113F354216}"/>
    <cellStyle name="40% - Énfasis3 2 2 3 2 2 3 2 2 3 2" xfId="53681" xr:uid="{E343A175-0702-449C-A742-1C40CFB28061}"/>
    <cellStyle name="40% - Énfasis3 2 2 3 2 2 3 2 2 4" xfId="38239" xr:uid="{6C84FEC8-CC22-48D3-9D85-AFED28072223}"/>
    <cellStyle name="40% - Énfasis3 2 2 3 2 2 3 2 3" xfId="11216" xr:uid="{7D160FB6-3E56-4153-B693-CD93DE40CC07}"/>
    <cellStyle name="40% - Énfasis3 2 2 3 2 2 3 2 3 2" xfId="26658" xr:uid="{4E93E88E-0D34-4707-A7AA-7B2F44A43806}"/>
    <cellStyle name="40% - Énfasis3 2 2 3 2 2 3 2 3 2 2" xfId="57542" xr:uid="{485775F7-2E12-4559-A4F1-8B8E5C9DDABE}"/>
    <cellStyle name="40% - Énfasis3 2 2 3 2 2 3 2 3 3" xfId="42100" xr:uid="{A31E2A8E-8D93-46AE-8E95-1130FDDE239A}"/>
    <cellStyle name="40% - Énfasis3 2 2 3 2 2 3 2 4" xfId="18937" xr:uid="{F0EF44E9-D101-476B-8F7D-738D68DA7159}"/>
    <cellStyle name="40% - Énfasis3 2 2 3 2 2 3 2 4 2" xfId="49821" xr:uid="{76E37577-850F-4517-822C-D6958769D666}"/>
    <cellStyle name="40% - Énfasis3 2 2 3 2 2 3 2 5" xfId="34379" xr:uid="{031E86DE-686B-4E8E-A835-3F0EAD9FE4AA}"/>
    <cellStyle name="40% - Énfasis3 2 2 3 2 2 3 3" xfId="5425" xr:uid="{1DD3CA60-E032-48B8-B132-23AEEB89E74C}"/>
    <cellStyle name="40% - Énfasis3 2 2 3 2 2 3 3 2" xfId="13146" xr:uid="{4EE99A2D-365B-494F-9172-111BC148F7BB}"/>
    <cellStyle name="40% - Énfasis3 2 2 3 2 2 3 3 2 2" xfId="28588" xr:uid="{73B7624F-9F47-4850-9F0F-74711864FE1B}"/>
    <cellStyle name="40% - Énfasis3 2 2 3 2 2 3 3 2 2 2" xfId="59472" xr:uid="{98291E54-3790-4657-88E6-97CF2BA5B023}"/>
    <cellStyle name="40% - Énfasis3 2 2 3 2 2 3 3 2 3" xfId="44030" xr:uid="{3E744D95-DD36-455C-A107-BD0153755607}"/>
    <cellStyle name="40% - Énfasis3 2 2 3 2 2 3 3 3" xfId="20867" xr:uid="{8691DFF6-A3AB-411E-A0A8-43F1DE0C8608}"/>
    <cellStyle name="40% - Énfasis3 2 2 3 2 2 3 3 3 2" xfId="51751" xr:uid="{5EB12931-827E-4C68-9081-6D6956BDFBFA}"/>
    <cellStyle name="40% - Énfasis3 2 2 3 2 2 3 3 4" xfId="36309" xr:uid="{43559415-E9CF-4921-B11C-52A95A63DA1E}"/>
    <cellStyle name="40% - Énfasis3 2 2 3 2 2 3 4" xfId="9286" xr:uid="{4D8F1A0D-6D30-463D-B7C6-167B7B39B4C4}"/>
    <cellStyle name="40% - Énfasis3 2 2 3 2 2 3 4 2" xfId="24728" xr:uid="{40670BBB-53D4-42CF-9C59-F51F415F48D8}"/>
    <cellStyle name="40% - Énfasis3 2 2 3 2 2 3 4 2 2" xfId="55612" xr:uid="{9A0E92D8-18FF-45FB-9291-AF911303FFA5}"/>
    <cellStyle name="40% - Énfasis3 2 2 3 2 2 3 4 3" xfId="40170" xr:uid="{05A46518-DBC3-493C-A0D3-BBFB2D8C9A75}"/>
    <cellStyle name="40% - Énfasis3 2 2 3 2 2 3 5" xfId="17007" xr:uid="{2DE1CC3C-4CB7-4F1F-ABD6-58D0B09B916F}"/>
    <cellStyle name="40% - Énfasis3 2 2 3 2 2 3 5 2" xfId="47891" xr:uid="{E4DB909B-0AD2-445E-B058-AF9CE2973393}"/>
    <cellStyle name="40% - Énfasis3 2 2 3 2 2 3 6" xfId="32449" xr:uid="{5C0A11CB-73E2-4662-B6C7-405620AF9DAA}"/>
    <cellStyle name="40% - Énfasis3 2 2 3 2 2 4" xfId="2530" xr:uid="{0E2C7A10-DCFD-41DF-AFAA-C69F24E4C034}"/>
    <cellStyle name="40% - Énfasis3 2 2 3 2 2 4 2" xfId="6390" xr:uid="{CB6BF42C-4582-406D-A4D8-F5556FC8479B}"/>
    <cellStyle name="40% - Énfasis3 2 2 3 2 2 4 2 2" xfId="14111" xr:uid="{EF147B0D-ACFB-4993-81B9-6A3809BBF745}"/>
    <cellStyle name="40% - Énfasis3 2 2 3 2 2 4 2 2 2" xfId="29553" xr:uid="{E3CBB34A-CE21-4694-B4BA-B606FCACBFE9}"/>
    <cellStyle name="40% - Énfasis3 2 2 3 2 2 4 2 2 2 2" xfId="60437" xr:uid="{89CBDD16-FD68-4740-A3D0-08035CD7D755}"/>
    <cellStyle name="40% - Énfasis3 2 2 3 2 2 4 2 2 3" xfId="44995" xr:uid="{9A9C3FE3-7313-4B56-9289-81F9CD347F64}"/>
    <cellStyle name="40% - Énfasis3 2 2 3 2 2 4 2 3" xfId="21832" xr:uid="{7777B7EC-DE05-4872-85FD-23CF4FECBFA1}"/>
    <cellStyle name="40% - Énfasis3 2 2 3 2 2 4 2 3 2" xfId="52716" xr:uid="{F6C8F5C6-011C-453C-9442-4968DD50A435}"/>
    <cellStyle name="40% - Énfasis3 2 2 3 2 2 4 2 4" xfId="37274" xr:uid="{FE3864AD-3D06-400E-9783-5395C2A78272}"/>
    <cellStyle name="40% - Énfasis3 2 2 3 2 2 4 3" xfId="10251" xr:uid="{07FC5BB9-0405-4C1E-A312-01D77549292D}"/>
    <cellStyle name="40% - Énfasis3 2 2 3 2 2 4 3 2" xfId="25693" xr:uid="{5DF5ADF3-DD6C-4E74-8B0B-4695BAFD0E53}"/>
    <cellStyle name="40% - Énfasis3 2 2 3 2 2 4 3 2 2" xfId="56577" xr:uid="{3D091112-5B18-45D1-9B10-7D31246FAEEC}"/>
    <cellStyle name="40% - Énfasis3 2 2 3 2 2 4 3 3" xfId="41135" xr:uid="{D4495846-1A54-40D5-91DE-82228758216A}"/>
    <cellStyle name="40% - Énfasis3 2 2 3 2 2 4 4" xfId="17972" xr:uid="{E350BD75-B95E-46E2-9F2F-ED846BE06824}"/>
    <cellStyle name="40% - Énfasis3 2 2 3 2 2 4 4 2" xfId="48856" xr:uid="{B34A27BB-543A-4362-A569-B5B22BBC41FA}"/>
    <cellStyle name="40% - Énfasis3 2 2 3 2 2 4 5" xfId="33414" xr:uid="{E8545D83-7395-420F-8C7D-1E36FB1E997E}"/>
    <cellStyle name="40% - Énfasis3 2 2 3 2 2 5" xfId="4460" xr:uid="{11FFFFC1-803E-40C7-B97F-00D94D84FD8F}"/>
    <cellStyle name="40% - Énfasis3 2 2 3 2 2 5 2" xfId="12181" xr:uid="{E9C76C8E-C3C9-4152-82DA-91D8E756D29F}"/>
    <cellStyle name="40% - Énfasis3 2 2 3 2 2 5 2 2" xfId="27623" xr:uid="{F7AE6D46-F673-4F9C-978C-00D299B6E333}"/>
    <cellStyle name="40% - Énfasis3 2 2 3 2 2 5 2 2 2" xfId="58507" xr:uid="{9CF82E6C-458D-4CDA-ABE7-93F27E2B717E}"/>
    <cellStyle name="40% - Énfasis3 2 2 3 2 2 5 2 3" xfId="43065" xr:uid="{6EB45963-661C-4FD0-A2C3-7F0322177A22}"/>
    <cellStyle name="40% - Énfasis3 2 2 3 2 2 5 3" xfId="19902" xr:uid="{6AF47BAC-2E06-4D88-BE7F-8C03B65E0F65}"/>
    <cellStyle name="40% - Énfasis3 2 2 3 2 2 5 3 2" xfId="50786" xr:uid="{FB92A306-B7EE-41FC-873F-8F0F8186BBF1}"/>
    <cellStyle name="40% - Énfasis3 2 2 3 2 2 5 4" xfId="35344" xr:uid="{275CC1E8-44BA-4858-9F8B-4F669C896D13}"/>
    <cellStyle name="40% - Énfasis3 2 2 3 2 2 6" xfId="8321" xr:uid="{B437DB9E-7AEF-4710-9BA8-2A1138B31128}"/>
    <cellStyle name="40% - Énfasis3 2 2 3 2 2 6 2" xfId="23763" xr:uid="{4DB3ED0A-D7E8-4C1F-A81A-CF0CF60BD994}"/>
    <cellStyle name="40% - Énfasis3 2 2 3 2 2 6 2 2" xfId="54647" xr:uid="{D032FF2B-47A2-4D1B-953C-AD4E7FB753AD}"/>
    <cellStyle name="40% - Énfasis3 2 2 3 2 2 6 3" xfId="39205" xr:uid="{5C5C93D6-B136-423B-B428-120EB7B8E885}"/>
    <cellStyle name="40% - Énfasis3 2 2 3 2 2 7" xfId="16042" xr:uid="{15DB19B1-2126-4840-B916-B090DED4AE7D}"/>
    <cellStyle name="40% - Énfasis3 2 2 3 2 2 7 2" xfId="46926" xr:uid="{45C61C6D-DD4D-4D9F-9C1A-1FCC848CA078}"/>
    <cellStyle name="40% - Énfasis3 2 2 3 2 2 8" xfId="31484" xr:uid="{C62688FD-AC0C-4099-9B82-562459487CDA}"/>
    <cellStyle name="40% - Énfasis3 2 2 3 2 3" xfId="842" xr:uid="{C64579E8-9414-48E0-822E-FFA822E03194}"/>
    <cellStyle name="40% - Énfasis3 2 2 3 2 3 2" xfId="1807" xr:uid="{F369492E-37F1-4738-B8C4-3ACD7A09C6AA}"/>
    <cellStyle name="40% - Énfasis3 2 2 3 2 3 2 2" xfId="3737" xr:uid="{0268B7EE-3B7B-4A65-9309-6C6729E77051}"/>
    <cellStyle name="40% - Énfasis3 2 2 3 2 3 2 2 2" xfId="7597" xr:uid="{192D4328-3D19-492B-8C3E-1970A3829C14}"/>
    <cellStyle name="40% - Énfasis3 2 2 3 2 3 2 2 2 2" xfId="15318" xr:uid="{EDB1007F-F73D-4577-AE4E-61786ECDCF93}"/>
    <cellStyle name="40% - Énfasis3 2 2 3 2 3 2 2 2 2 2" xfId="30760" xr:uid="{133DF092-E560-4049-86B7-6AF47BAC65A7}"/>
    <cellStyle name="40% - Énfasis3 2 2 3 2 3 2 2 2 2 2 2" xfId="61644" xr:uid="{28EC6BC7-0A1B-4CEA-B8FB-02043BBF7B66}"/>
    <cellStyle name="40% - Énfasis3 2 2 3 2 3 2 2 2 2 3" xfId="46202" xr:uid="{0461F9A7-208E-4A80-A6C4-4713BAEDB7EC}"/>
    <cellStyle name="40% - Énfasis3 2 2 3 2 3 2 2 2 3" xfId="23039" xr:uid="{FDF6E725-7013-41BE-9800-4FABB105748E}"/>
    <cellStyle name="40% - Énfasis3 2 2 3 2 3 2 2 2 3 2" xfId="53923" xr:uid="{5BB84721-7595-4BC7-A167-7F7BBCD32DD6}"/>
    <cellStyle name="40% - Énfasis3 2 2 3 2 3 2 2 2 4" xfId="38481" xr:uid="{BA15C481-65D2-48CE-9825-C477A49F106C}"/>
    <cellStyle name="40% - Énfasis3 2 2 3 2 3 2 2 3" xfId="11458" xr:uid="{9B814FF3-D91B-4B52-8AD9-68114555CEE5}"/>
    <cellStyle name="40% - Énfasis3 2 2 3 2 3 2 2 3 2" xfId="26900" xr:uid="{E601CFB9-07DD-4CAE-87D1-0F886963FBCD}"/>
    <cellStyle name="40% - Énfasis3 2 2 3 2 3 2 2 3 2 2" xfId="57784" xr:uid="{09A2B81F-26BF-442F-BDF4-FDEADB4F08C0}"/>
    <cellStyle name="40% - Énfasis3 2 2 3 2 3 2 2 3 3" xfId="42342" xr:uid="{ADF03C27-4895-4360-AC8A-3A18DC95249F}"/>
    <cellStyle name="40% - Énfasis3 2 2 3 2 3 2 2 4" xfId="19179" xr:uid="{385BACDD-1BB4-4A36-BF81-B32E7D037AA1}"/>
    <cellStyle name="40% - Énfasis3 2 2 3 2 3 2 2 4 2" xfId="50063" xr:uid="{EE18BCD6-1659-4779-9FF0-DA7AFE4C1828}"/>
    <cellStyle name="40% - Énfasis3 2 2 3 2 3 2 2 5" xfId="34621" xr:uid="{DE57DBE5-02A5-4D56-B323-F7D6D79BB1C6}"/>
    <cellStyle name="40% - Énfasis3 2 2 3 2 3 2 3" xfId="5667" xr:uid="{7E4545CD-DD17-44B7-9E55-5FCCEEF37AD3}"/>
    <cellStyle name="40% - Énfasis3 2 2 3 2 3 2 3 2" xfId="13388" xr:uid="{AC6E688D-E8F4-4998-A19C-672955A5AE2A}"/>
    <cellStyle name="40% - Énfasis3 2 2 3 2 3 2 3 2 2" xfId="28830" xr:uid="{4EDD0BC1-1764-43A1-AA1A-8BAA18708248}"/>
    <cellStyle name="40% - Énfasis3 2 2 3 2 3 2 3 2 2 2" xfId="59714" xr:uid="{D75012D0-CBFE-40CA-A39B-D04477C15284}"/>
    <cellStyle name="40% - Énfasis3 2 2 3 2 3 2 3 2 3" xfId="44272" xr:uid="{738A6F8B-CFCB-4C26-91DC-16564D471E49}"/>
    <cellStyle name="40% - Énfasis3 2 2 3 2 3 2 3 3" xfId="21109" xr:uid="{D909B29E-44F2-4500-83A9-35156CF720BC}"/>
    <cellStyle name="40% - Énfasis3 2 2 3 2 3 2 3 3 2" xfId="51993" xr:uid="{A7110383-8F7F-4E73-88C7-789F09CCEB73}"/>
    <cellStyle name="40% - Énfasis3 2 2 3 2 3 2 3 4" xfId="36551" xr:uid="{B97E2F0A-1EE6-4DA3-B880-A9B4F475A48E}"/>
    <cellStyle name="40% - Énfasis3 2 2 3 2 3 2 4" xfId="9528" xr:uid="{A3AE325A-87C5-4A33-A205-23699234DA89}"/>
    <cellStyle name="40% - Énfasis3 2 2 3 2 3 2 4 2" xfId="24970" xr:uid="{E99484FC-C73D-41DC-A26A-D0512BB1B82A}"/>
    <cellStyle name="40% - Énfasis3 2 2 3 2 3 2 4 2 2" xfId="55854" xr:uid="{861DB8AA-3690-4D9C-B6A0-90A1E04852DE}"/>
    <cellStyle name="40% - Énfasis3 2 2 3 2 3 2 4 3" xfId="40412" xr:uid="{A1668B1C-739A-4928-BBB9-105259DBF806}"/>
    <cellStyle name="40% - Énfasis3 2 2 3 2 3 2 5" xfId="17249" xr:uid="{42156761-F74A-44EB-AD1E-F1C806EF9686}"/>
    <cellStyle name="40% - Énfasis3 2 2 3 2 3 2 5 2" xfId="48133" xr:uid="{F4739827-C7BC-490D-B08F-054F18F19BA5}"/>
    <cellStyle name="40% - Énfasis3 2 2 3 2 3 2 6" xfId="32691" xr:uid="{1BB2A515-6C6A-463E-AD40-76D6EB687D75}"/>
    <cellStyle name="40% - Énfasis3 2 2 3 2 3 3" xfId="2772" xr:uid="{AFC2C391-0974-4B39-90B1-689888038D16}"/>
    <cellStyle name="40% - Énfasis3 2 2 3 2 3 3 2" xfId="6632" xr:uid="{1BFC2641-C196-458B-B287-A73A470F56DA}"/>
    <cellStyle name="40% - Énfasis3 2 2 3 2 3 3 2 2" xfId="14353" xr:uid="{066AE65B-6479-4493-96B2-FCBC30D209C6}"/>
    <cellStyle name="40% - Énfasis3 2 2 3 2 3 3 2 2 2" xfId="29795" xr:uid="{D5FA7659-79C9-41DE-9DCA-55F775F34247}"/>
    <cellStyle name="40% - Énfasis3 2 2 3 2 3 3 2 2 2 2" xfId="60679" xr:uid="{06064619-83F7-4865-AFA3-B392151FB72F}"/>
    <cellStyle name="40% - Énfasis3 2 2 3 2 3 3 2 2 3" xfId="45237" xr:uid="{11A75520-BC25-4636-A2C9-1445E9465C0A}"/>
    <cellStyle name="40% - Énfasis3 2 2 3 2 3 3 2 3" xfId="22074" xr:uid="{25A95199-1FAB-49AF-B3FE-27650ED2E35A}"/>
    <cellStyle name="40% - Énfasis3 2 2 3 2 3 3 2 3 2" xfId="52958" xr:uid="{AE4E3A65-FB77-49E1-B071-10AADA348C62}"/>
    <cellStyle name="40% - Énfasis3 2 2 3 2 3 3 2 4" xfId="37516" xr:uid="{B48253E2-8A3C-4339-AF16-D54B28276102}"/>
    <cellStyle name="40% - Énfasis3 2 2 3 2 3 3 3" xfId="10493" xr:uid="{CA98553F-FF8D-4356-B266-31B3EB2B8F07}"/>
    <cellStyle name="40% - Énfasis3 2 2 3 2 3 3 3 2" xfId="25935" xr:uid="{8276162B-F33E-4229-9EAD-08D11CF13111}"/>
    <cellStyle name="40% - Énfasis3 2 2 3 2 3 3 3 2 2" xfId="56819" xr:uid="{DDB737F3-AD41-439C-81FB-36B38E121199}"/>
    <cellStyle name="40% - Énfasis3 2 2 3 2 3 3 3 3" xfId="41377" xr:uid="{4D930277-4072-4B4C-9150-287E9893031C}"/>
    <cellStyle name="40% - Énfasis3 2 2 3 2 3 3 4" xfId="18214" xr:uid="{7309FF52-291A-48E9-821B-2E72F4A7248D}"/>
    <cellStyle name="40% - Énfasis3 2 2 3 2 3 3 4 2" xfId="49098" xr:uid="{F3C8DEDC-83CD-4C41-B314-F5122A461F40}"/>
    <cellStyle name="40% - Énfasis3 2 2 3 2 3 3 5" xfId="33656" xr:uid="{D61BE2F2-A3E6-4CB0-B807-36F940C987A0}"/>
    <cellStyle name="40% - Énfasis3 2 2 3 2 3 4" xfId="4702" xr:uid="{A387CE48-1877-4C4E-B7AB-CBCAE2F5A333}"/>
    <cellStyle name="40% - Énfasis3 2 2 3 2 3 4 2" xfId="12423" xr:uid="{0DC45D9B-F274-4006-8FA2-7068D85AE2D1}"/>
    <cellStyle name="40% - Énfasis3 2 2 3 2 3 4 2 2" xfId="27865" xr:uid="{23FD2A2D-B98A-426F-BDB5-B386DCA7A467}"/>
    <cellStyle name="40% - Énfasis3 2 2 3 2 3 4 2 2 2" xfId="58749" xr:uid="{10D77AB0-3791-477A-AFEC-871D48028F45}"/>
    <cellStyle name="40% - Énfasis3 2 2 3 2 3 4 2 3" xfId="43307" xr:uid="{93529615-FB29-471E-B6BB-909978BF6CC0}"/>
    <cellStyle name="40% - Énfasis3 2 2 3 2 3 4 3" xfId="20144" xr:uid="{553CB550-4BE4-42A1-9A8E-1A2520444E8E}"/>
    <cellStyle name="40% - Énfasis3 2 2 3 2 3 4 3 2" xfId="51028" xr:uid="{0B7D28AC-F5AB-4DB9-B4EF-6FF2BB5E0BA7}"/>
    <cellStyle name="40% - Énfasis3 2 2 3 2 3 4 4" xfId="35586" xr:uid="{4393D816-E238-4282-9991-B35B690870B9}"/>
    <cellStyle name="40% - Énfasis3 2 2 3 2 3 5" xfId="8563" xr:uid="{1A9E0350-4776-4347-9771-6111F6B2F005}"/>
    <cellStyle name="40% - Énfasis3 2 2 3 2 3 5 2" xfId="24005" xr:uid="{BD873E42-EADE-4C98-B847-D18CCADD73BC}"/>
    <cellStyle name="40% - Énfasis3 2 2 3 2 3 5 2 2" xfId="54889" xr:uid="{ED6D516C-A1E0-4AF4-8A8A-2BFFA09ABC5F}"/>
    <cellStyle name="40% - Énfasis3 2 2 3 2 3 5 3" xfId="39447" xr:uid="{B0310A2E-D158-446A-868F-7C9222374719}"/>
    <cellStyle name="40% - Énfasis3 2 2 3 2 3 6" xfId="16284" xr:uid="{F7D9FDA0-F2DD-482C-9559-79BB4D0151C7}"/>
    <cellStyle name="40% - Énfasis3 2 2 3 2 3 6 2" xfId="47168" xr:uid="{D320538F-05A4-45B4-A579-A6E018942B1A}"/>
    <cellStyle name="40% - Énfasis3 2 2 3 2 3 7" xfId="31726" xr:uid="{B4648B95-7AC0-48C0-8160-DDC1B191AEBE}"/>
    <cellStyle name="40% - Énfasis3 2 2 3 2 4" xfId="1324" xr:uid="{14628657-2D07-4A3B-8606-8191C0696DCE}"/>
    <cellStyle name="40% - Énfasis3 2 2 3 2 4 2" xfId="3254" xr:uid="{BEACEBE8-8AA6-4212-A156-63B1925F71F6}"/>
    <cellStyle name="40% - Énfasis3 2 2 3 2 4 2 2" xfId="7114" xr:uid="{3ECF107D-5092-4EAF-A0B8-DF2A6AEF2BD2}"/>
    <cellStyle name="40% - Énfasis3 2 2 3 2 4 2 2 2" xfId="14835" xr:uid="{6C182A3E-0D9D-4453-A2D3-311F93596A82}"/>
    <cellStyle name="40% - Énfasis3 2 2 3 2 4 2 2 2 2" xfId="30277" xr:uid="{DDE60049-9F28-4D36-AA74-AFF8B8773D03}"/>
    <cellStyle name="40% - Énfasis3 2 2 3 2 4 2 2 2 2 2" xfId="61161" xr:uid="{9E2BBD70-6A2C-42DD-B42F-12164BF77996}"/>
    <cellStyle name="40% - Énfasis3 2 2 3 2 4 2 2 2 3" xfId="45719" xr:uid="{4A170C58-7814-44E5-85A1-3CB31B093425}"/>
    <cellStyle name="40% - Énfasis3 2 2 3 2 4 2 2 3" xfId="22556" xr:uid="{CAADB170-49C3-4E15-A296-F06FDFC3A7B9}"/>
    <cellStyle name="40% - Énfasis3 2 2 3 2 4 2 2 3 2" xfId="53440" xr:uid="{131D318B-B319-4AED-B309-DCC15DFE72A1}"/>
    <cellStyle name="40% - Énfasis3 2 2 3 2 4 2 2 4" xfId="37998" xr:uid="{A4CF4DBB-533B-4524-ABF7-72A944DCAF9E}"/>
    <cellStyle name="40% - Énfasis3 2 2 3 2 4 2 3" xfId="10975" xr:uid="{A64C27E2-212C-4D4A-B9BA-43E536C3A61D}"/>
    <cellStyle name="40% - Énfasis3 2 2 3 2 4 2 3 2" xfId="26417" xr:uid="{9D4FBC1D-C590-46F1-B6C1-21139353637B}"/>
    <cellStyle name="40% - Énfasis3 2 2 3 2 4 2 3 2 2" xfId="57301" xr:uid="{39DD4F83-864A-43C1-B360-D5A4A5E048A7}"/>
    <cellStyle name="40% - Énfasis3 2 2 3 2 4 2 3 3" xfId="41859" xr:uid="{E503F2B2-13B6-4086-989B-2CEFA1915871}"/>
    <cellStyle name="40% - Énfasis3 2 2 3 2 4 2 4" xfId="18696" xr:uid="{4052F6C3-E9A4-4E03-BB3B-8BD938F887F3}"/>
    <cellStyle name="40% - Énfasis3 2 2 3 2 4 2 4 2" xfId="49580" xr:uid="{EE8A791D-2E18-4BCC-BBC4-73B419B84926}"/>
    <cellStyle name="40% - Énfasis3 2 2 3 2 4 2 5" xfId="34138" xr:uid="{76765993-AF69-4BCA-8906-AC497363A173}"/>
    <cellStyle name="40% - Énfasis3 2 2 3 2 4 3" xfId="5184" xr:uid="{8FD4E6D9-B0E1-47D3-829B-25F8209816D1}"/>
    <cellStyle name="40% - Énfasis3 2 2 3 2 4 3 2" xfId="12905" xr:uid="{A4574C1F-A23C-4A58-AC39-730743391A57}"/>
    <cellStyle name="40% - Énfasis3 2 2 3 2 4 3 2 2" xfId="28347" xr:uid="{EBFA5439-8BC8-4E15-A787-0DDC190A9010}"/>
    <cellStyle name="40% - Énfasis3 2 2 3 2 4 3 2 2 2" xfId="59231" xr:uid="{687ED524-931A-4D28-8C9B-15D6AA22197C}"/>
    <cellStyle name="40% - Énfasis3 2 2 3 2 4 3 2 3" xfId="43789" xr:uid="{591749D9-81C9-42E5-9A37-6418D17B89B6}"/>
    <cellStyle name="40% - Énfasis3 2 2 3 2 4 3 3" xfId="20626" xr:uid="{DDC9B86F-1A29-4C1B-B73B-59EC8AF063C9}"/>
    <cellStyle name="40% - Énfasis3 2 2 3 2 4 3 3 2" xfId="51510" xr:uid="{EB879D50-5F69-4FD8-967E-4D4E1DBE5972}"/>
    <cellStyle name="40% - Énfasis3 2 2 3 2 4 3 4" xfId="36068" xr:uid="{BCC87002-2AD0-4708-8447-F2E3D2775760}"/>
    <cellStyle name="40% - Énfasis3 2 2 3 2 4 4" xfId="9045" xr:uid="{B80DFF11-74CE-49BB-9BAE-36165D2CF7DC}"/>
    <cellStyle name="40% - Énfasis3 2 2 3 2 4 4 2" xfId="24487" xr:uid="{7E73BC69-5370-48A3-827C-629ECE666E7E}"/>
    <cellStyle name="40% - Énfasis3 2 2 3 2 4 4 2 2" xfId="55371" xr:uid="{C3BFEFD2-320E-49C1-9884-FC9543052DEC}"/>
    <cellStyle name="40% - Énfasis3 2 2 3 2 4 4 3" xfId="39929" xr:uid="{D322AEF3-2ED8-4AEC-86FE-6405D8A8A1B6}"/>
    <cellStyle name="40% - Énfasis3 2 2 3 2 4 5" xfId="16766" xr:uid="{D4804CC7-5C49-4B0C-9CE5-9A8FECDF1A33}"/>
    <cellStyle name="40% - Énfasis3 2 2 3 2 4 5 2" xfId="47650" xr:uid="{DDB8C7BA-1C07-4BDF-B73F-F6D9C2F86181}"/>
    <cellStyle name="40% - Énfasis3 2 2 3 2 4 6" xfId="32208" xr:uid="{2CCE13D8-EAC6-4638-AFE8-0BDD1CF6D9AB}"/>
    <cellStyle name="40% - Énfasis3 2 2 3 2 5" xfId="2289" xr:uid="{FBC2229E-A535-4805-AED5-B240652ECFFC}"/>
    <cellStyle name="40% - Énfasis3 2 2 3 2 5 2" xfId="6149" xr:uid="{C14DACB6-260F-436A-9024-F3B847A8FB76}"/>
    <cellStyle name="40% - Énfasis3 2 2 3 2 5 2 2" xfId="13870" xr:uid="{C8BE1A35-3EF9-4B15-AB5F-2D35656E7702}"/>
    <cellStyle name="40% - Énfasis3 2 2 3 2 5 2 2 2" xfId="29312" xr:uid="{64A9FAEC-8DF8-46B7-A87C-39EFB062DA59}"/>
    <cellStyle name="40% - Énfasis3 2 2 3 2 5 2 2 2 2" xfId="60196" xr:uid="{3C705D10-D926-4460-A42F-01C115018182}"/>
    <cellStyle name="40% - Énfasis3 2 2 3 2 5 2 2 3" xfId="44754" xr:uid="{290E737F-EE5B-4F2C-BB33-DA144BE907D8}"/>
    <cellStyle name="40% - Énfasis3 2 2 3 2 5 2 3" xfId="21591" xr:uid="{3C43B187-EC16-49BA-914E-184471A483FA}"/>
    <cellStyle name="40% - Énfasis3 2 2 3 2 5 2 3 2" xfId="52475" xr:uid="{39120779-6764-4F04-8D50-11AAFD11C7CD}"/>
    <cellStyle name="40% - Énfasis3 2 2 3 2 5 2 4" xfId="37033" xr:uid="{172F1806-DDC8-4E40-9008-B26EE87347CE}"/>
    <cellStyle name="40% - Énfasis3 2 2 3 2 5 3" xfId="10010" xr:uid="{26BC5D04-B857-47EA-A643-4DFF0450607C}"/>
    <cellStyle name="40% - Énfasis3 2 2 3 2 5 3 2" xfId="25452" xr:uid="{89FCAA18-8F02-4D83-8963-DD548851878E}"/>
    <cellStyle name="40% - Énfasis3 2 2 3 2 5 3 2 2" xfId="56336" xr:uid="{5DEA770C-8677-4456-8C1A-D1F3650F0AC2}"/>
    <cellStyle name="40% - Énfasis3 2 2 3 2 5 3 3" xfId="40894" xr:uid="{C1928521-189C-41C2-8CAB-AA21F48C6E07}"/>
    <cellStyle name="40% - Énfasis3 2 2 3 2 5 4" xfId="17731" xr:uid="{2A254474-4DE4-40F2-8889-0B166A47F285}"/>
    <cellStyle name="40% - Énfasis3 2 2 3 2 5 4 2" xfId="48615" xr:uid="{0FBCDE79-C1E7-4751-842D-CF6B871AF2B0}"/>
    <cellStyle name="40% - Énfasis3 2 2 3 2 5 5" xfId="33173" xr:uid="{F04AEB16-25D5-40B1-A9EE-A5E27446DAC9}"/>
    <cellStyle name="40% - Énfasis3 2 2 3 2 6" xfId="4219" xr:uid="{DA975C7B-270F-4BAC-B7E5-4B48EC5A2E85}"/>
    <cellStyle name="40% - Énfasis3 2 2 3 2 6 2" xfId="11940" xr:uid="{4C47AC29-F1C9-4BE2-AEDC-C5B8F05BA4BA}"/>
    <cellStyle name="40% - Énfasis3 2 2 3 2 6 2 2" xfId="27382" xr:uid="{D4A9ACAE-F213-4100-B3F9-FF5362EB1F11}"/>
    <cellStyle name="40% - Énfasis3 2 2 3 2 6 2 2 2" xfId="58266" xr:uid="{273126C4-FCBC-4E80-BDC1-81C2A5590CE3}"/>
    <cellStyle name="40% - Énfasis3 2 2 3 2 6 2 3" xfId="42824" xr:uid="{EDB3384A-B1CA-4066-9820-FBB6814A46A3}"/>
    <cellStyle name="40% - Énfasis3 2 2 3 2 6 3" xfId="19661" xr:uid="{26FAA12E-FB95-4B5E-9799-92DD1DC31D44}"/>
    <cellStyle name="40% - Énfasis3 2 2 3 2 6 3 2" xfId="50545" xr:uid="{F87CC083-2C83-40C7-8B3C-4D9646A5D2A0}"/>
    <cellStyle name="40% - Énfasis3 2 2 3 2 6 4" xfId="35103" xr:uid="{5C225182-84A5-4F20-9A1A-8496336D6EB6}"/>
    <cellStyle name="40% - Énfasis3 2 2 3 2 7" xfId="8080" xr:uid="{2714A9AF-04D9-4D8A-ADF4-A2D6BB674EDC}"/>
    <cellStyle name="40% - Énfasis3 2 2 3 2 7 2" xfId="23522" xr:uid="{03AF01E6-390F-4685-8725-CB3B39DD0CCB}"/>
    <cellStyle name="40% - Énfasis3 2 2 3 2 7 2 2" xfId="54406" xr:uid="{F7B3D4CB-025C-44B9-B40B-FE15F2D3BF40}"/>
    <cellStyle name="40% - Énfasis3 2 2 3 2 7 3" xfId="38964" xr:uid="{9EE72685-12AF-4FBF-A55A-C234E44D8777}"/>
    <cellStyle name="40% - Énfasis3 2 2 3 2 8" xfId="15801" xr:uid="{5FFEE25C-11FC-431D-B6A3-F3669C5BA0A9}"/>
    <cellStyle name="40% - Énfasis3 2 2 3 2 8 2" xfId="46685" xr:uid="{9E782642-B6E8-4D47-991C-0040B1BA1C29}"/>
    <cellStyle name="40% - Énfasis3 2 2 3 2 9" xfId="31243" xr:uid="{6BC37159-190E-42A9-BC6E-5C40C728F41B}"/>
    <cellStyle name="40% - Énfasis3 2 2 3 3" xfId="422" xr:uid="{271D1546-198F-4416-AE32-63CBFC10BEF6}"/>
    <cellStyle name="40% - Énfasis3 2 2 3 3 2" xfId="906" xr:uid="{DEB7C69D-0523-4520-9335-555B3A67FEA1}"/>
    <cellStyle name="40% - Énfasis3 2 2 3 3 2 2" xfId="1871" xr:uid="{39C5B9E7-7B31-498F-BDD7-B7B48C92330B}"/>
    <cellStyle name="40% - Énfasis3 2 2 3 3 2 2 2" xfId="3801" xr:uid="{38CD1410-D7BA-4E75-93FC-41BD73A3F8E4}"/>
    <cellStyle name="40% - Énfasis3 2 2 3 3 2 2 2 2" xfId="7661" xr:uid="{32AA9479-BAB4-481C-AD27-94C0CB6F129E}"/>
    <cellStyle name="40% - Énfasis3 2 2 3 3 2 2 2 2 2" xfId="15382" xr:uid="{6061C43B-EC21-4F50-B972-DA2FB1BE91BF}"/>
    <cellStyle name="40% - Énfasis3 2 2 3 3 2 2 2 2 2 2" xfId="30824" xr:uid="{C0A3DF7A-21B1-42E7-92C5-EAFDCFCF893C}"/>
    <cellStyle name="40% - Énfasis3 2 2 3 3 2 2 2 2 2 2 2" xfId="61708" xr:uid="{79EB00A8-716B-43E5-B6CB-DF5965083CAA}"/>
    <cellStyle name="40% - Énfasis3 2 2 3 3 2 2 2 2 2 3" xfId="46266" xr:uid="{A1CF7362-D185-4E71-8B7A-E923CCC387D5}"/>
    <cellStyle name="40% - Énfasis3 2 2 3 3 2 2 2 2 3" xfId="23103" xr:uid="{0D8621A1-6A06-48A0-944C-D29C06EBC236}"/>
    <cellStyle name="40% - Énfasis3 2 2 3 3 2 2 2 2 3 2" xfId="53987" xr:uid="{8CF85A18-7949-4AB5-B0A9-2E591AF17CFE}"/>
    <cellStyle name="40% - Énfasis3 2 2 3 3 2 2 2 2 4" xfId="38545" xr:uid="{3EE881C0-EA05-47DE-9225-C7554F0FEDC2}"/>
    <cellStyle name="40% - Énfasis3 2 2 3 3 2 2 2 3" xfId="11522" xr:uid="{4F3B6FA7-C9F7-41B1-9349-3BBAA7495361}"/>
    <cellStyle name="40% - Énfasis3 2 2 3 3 2 2 2 3 2" xfId="26964" xr:uid="{695ECB42-1CAD-4937-9C95-B277D2C9360A}"/>
    <cellStyle name="40% - Énfasis3 2 2 3 3 2 2 2 3 2 2" xfId="57848" xr:uid="{A1E181BB-AF48-4B5E-8B18-BFC9AE4FD7E8}"/>
    <cellStyle name="40% - Énfasis3 2 2 3 3 2 2 2 3 3" xfId="42406" xr:uid="{BCFD3E78-CA79-411F-AAC9-A69201E13D22}"/>
    <cellStyle name="40% - Énfasis3 2 2 3 3 2 2 2 4" xfId="19243" xr:uid="{B5741056-E5FC-4CBF-A3BC-D2A34750C6D5}"/>
    <cellStyle name="40% - Énfasis3 2 2 3 3 2 2 2 4 2" xfId="50127" xr:uid="{48C1252D-AAFA-45C7-828C-1D5BBDE7CBFE}"/>
    <cellStyle name="40% - Énfasis3 2 2 3 3 2 2 2 5" xfId="34685" xr:uid="{20F41D92-6456-47E3-8E48-2E2597B0254A}"/>
    <cellStyle name="40% - Énfasis3 2 2 3 3 2 2 3" xfId="5731" xr:uid="{6FD0FE11-0839-4EE7-89C0-23F92DBF2230}"/>
    <cellStyle name="40% - Énfasis3 2 2 3 3 2 2 3 2" xfId="13452" xr:uid="{F37079A3-9564-4719-9C10-D2EE259CE06A}"/>
    <cellStyle name="40% - Énfasis3 2 2 3 3 2 2 3 2 2" xfId="28894" xr:uid="{7825AE6D-D247-4034-A7EF-F5320FB35F51}"/>
    <cellStyle name="40% - Énfasis3 2 2 3 3 2 2 3 2 2 2" xfId="59778" xr:uid="{57FF53C6-A011-4C8E-ADE4-33B525AC8A78}"/>
    <cellStyle name="40% - Énfasis3 2 2 3 3 2 2 3 2 3" xfId="44336" xr:uid="{6CDE628C-C3A4-4D63-868C-1602097D07E5}"/>
    <cellStyle name="40% - Énfasis3 2 2 3 3 2 2 3 3" xfId="21173" xr:uid="{0E60DF62-3412-4114-AE95-09E3AB817443}"/>
    <cellStyle name="40% - Énfasis3 2 2 3 3 2 2 3 3 2" xfId="52057" xr:uid="{37AF4F63-B5DE-4E29-985A-EED63127D0E9}"/>
    <cellStyle name="40% - Énfasis3 2 2 3 3 2 2 3 4" xfId="36615" xr:uid="{7F4C88C5-3E7A-4516-86AE-210F977C1923}"/>
    <cellStyle name="40% - Énfasis3 2 2 3 3 2 2 4" xfId="9592" xr:uid="{C4FA0C5E-BEE7-4261-8E82-1AFDC5BE74BA}"/>
    <cellStyle name="40% - Énfasis3 2 2 3 3 2 2 4 2" xfId="25034" xr:uid="{7DB31A33-CFF2-45B8-9C8A-704AA733C8E5}"/>
    <cellStyle name="40% - Énfasis3 2 2 3 3 2 2 4 2 2" xfId="55918" xr:uid="{6A8E9C14-408F-404D-93DB-EE0891924A24}"/>
    <cellStyle name="40% - Énfasis3 2 2 3 3 2 2 4 3" xfId="40476" xr:uid="{9BF4A8E7-C6A5-4BB7-84F4-1C81D382BFA7}"/>
    <cellStyle name="40% - Énfasis3 2 2 3 3 2 2 5" xfId="17313" xr:uid="{EA67AFA1-3804-499D-AEDA-48FD8C2EEFEB}"/>
    <cellStyle name="40% - Énfasis3 2 2 3 3 2 2 5 2" xfId="48197" xr:uid="{0860F725-0702-41D0-AF67-167FBEEA6DC5}"/>
    <cellStyle name="40% - Énfasis3 2 2 3 3 2 2 6" xfId="32755" xr:uid="{2B289B87-2C26-4EDA-BBF5-3E922EFED5FA}"/>
    <cellStyle name="40% - Énfasis3 2 2 3 3 2 3" xfId="2836" xr:uid="{FE7AE9FB-996B-4871-9E3B-CA370F87D433}"/>
    <cellStyle name="40% - Énfasis3 2 2 3 3 2 3 2" xfId="6696" xr:uid="{C0B08DC4-E3C8-4AEC-B480-7166483899C6}"/>
    <cellStyle name="40% - Énfasis3 2 2 3 3 2 3 2 2" xfId="14417" xr:uid="{CEF2A04A-16B4-471E-A91A-F1F46683CB6E}"/>
    <cellStyle name="40% - Énfasis3 2 2 3 3 2 3 2 2 2" xfId="29859" xr:uid="{F7533507-C225-4FB0-A363-2EBCA3406A89}"/>
    <cellStyle name="40% - Énfasis3 2 2 3 3 2 3 2 2 2 2" xfId="60743" xr:uid="{3B7D33E2-BF80-4E1C-99F3-2C744105A353}"/>
    <cellStyle name="40% - Énfasis3 2 2 3 3 2 3 2 2 3" xfId="45301" xr:uid="{B9C3B2F9-2729-48B2-877E-AFA82EF5EDB5}"/>
    <cellStyle name="40% - Énfasis3 2 2 3 3 2 3 2 3" xfId="22138" xr:uid="{58D290A0-5BD8-4BE9-B9AB-BC303DB924D0}"/>
    <cellStyle name="40% - Énfasis3 2 2 3 3 2 3 2 3 2" xfId="53022" xr:uid="{A6A7BE5B-3ADC-41C7-B60C-EBD531898AA6}"/>
    <cellStyle name="40% - Énfasis3 2 2 3 3 2 3 2 4" xfId="37580" xr:uid="{9EB0D76C-B4BF-403A-9B91-9C9CAA457DCE}"/>
    <cellStyle name="40% - Énfasis3 2 2 3 3 2 3 3" xfId="10557" xr:uid="{59A18953-D602-414D-9352-67FCDB67AC04}"/>
    <cellStyle name="40% - Énfasis3 2 2 3 3 2 3 3 2" xfId="25999" xr:uid="{3744890A-5697-45CA-89CD-AC073965F885}"/>
    <cellStyle name="40% - Énfasis3 2 2 3 3 2 3 3 2 2" xfId="56883" xr:uid="{6FEDFB92-E434-42BF-B631-995D2346C2BE}"/>
    <cellStyle name="40% - Énfasis3 2 2 3 3 2 3 3 3" xfId="41441" xr:uid="{49B256B4-6CB8-444B-A9FB-D82323604FCC}"/>
    <cellStyle name="40% - Énfasis3 2 2 3 3 2 3 4" xfId="18278" xr:uid="{9A8F2D5F-19D0-4375-B975-B6B1329FB6A1}"/>
    <cellStyle name="40% - Énfasis3 2 2 3 3 2 3 4 2" xfId="49162" xr:uid="{1309C99A-53F2-4500-8941-1115878A94BC}"/>
    <cellStyle name="40% - Énfasis3 2 2 3 3 2 3 5" xfId="33720" xr:uid="{C0A415C7-0D0E-4F43-9377-F125E51E8F0F}"/>
    <cellStyle name="40% - Énfasis3 2 2 3 3 2 4" xfId="4766" xr:uid="{B1EAC234-1107-4A8A-AFB4-4B5D8FB03692}"/>
    <cellStyle name="40% - Énfasis3 2 2 3 3 2 4 2" xfId="12487" xr:uid="{A6A5EF38-0B15-40A5-B348-2FB00A7A914E}"/>
    <cellStyle name="40% - Énfasis3 2 2 3 3 2 4 2 2" xfId="27929" xr:uid="{CC04A64A-9669-4943-A913-4CF8730C27A2}"/>
    <cellStyle name="40% - Énfasis3 2 2 3 3 2 4 2 2 2" xfId="58813" xr:uid="{66AFAC68-A177-4E2F-9C22-09DE57AC27A7}"/>
    <cellStyle name="40% - Énfasis3 2 2 3 3 2 4 2 3" xfId="43371" xr:uid="{412E7444-5957-4937-BA83-9A38FD2BAB68}"/>
    <cellStyle name="40% - Énfasis3 2 2 3 3 2 4 3" xfId="20208" xr:uid="{C2DC051C-6E51-47B9-8CD0-074930D07E78}"/>
    <cellStyle name="40% - Énfasis3 2 2 3 3 2 4 3 2" xfId="51092" xr:uid="{31CFA797-B736-438E-A969-DA26FCDCD303}"/>
    <cellStyle name="40% - Énfasis3 2 2 3 3 2 4 4" xfId="35650" xr:uid="{FC37F866-1C03-4887-A8C2-B4D0ED3D2AB4}"/>
    <cellStyle name="40% - Énfasis3 2 2 3 3 2 5" xfId="8627" xr:uid="{151CB45C-8953-4B8F-9505-66373AC8D536}"/>
    <cellStyle name="40% - Énfasis3 2 2 3 3 2 5 2" xfId="24069" xr:uid="{2AD61BE3-2431-4E92-AF81-558C4B13A76A}"/>
    <cellStyle name="40% - Énfasis3 2 2 3 3 2 5 2 2" xfId="54953" xr:uid="{6F97EAD1-AB06-4F98-B511-60C3E527503F}"/>
    <cellStyle name="40% - Énfasis3 2 2 3 3 2 5 3" xfId="39511" xr:uid="{608D523F-FFE5-4EE3-AF7A-649C12BEFD5E}"/>
    <cellStyle name="40% - Énfasis3 2 2 3 3 2 6" xfId="16348" xr:uid="{49146475-885B-4A67-ABBA-752C6DA82E2D}"/>
    <cellStyle name="40% - Énfasis3 2 2 3 3 2 6 2" xfId="47232" xr:uid="{34CF1EE0-0C02-45AA-B5FC-588BB4C6EFB1}"/>
    <cellStyle name="40% - Énfasis3 2 2 3 3 2 7" xfId="31790" xr:uid="{4F278A81-4090-4907-A3C5-72946EAD7AC5}"/>
    <cellStyle name="40% - Énfasis3 2 2 3 3 3" xfId="1388" xr:uid="{B7A4C2F0-D4FA-4057-848D-EA8BA2321A8A}"/>
    <cellStyle name="40% - Énfasis3 2 2 3 3 3 2" xfId="3318" xr:uid="{152D5340-275B-4E6B-942B-2DAB6F7DFEFA}"/>
    <cellStyle name="40% - Énfasis3 2 2 3 3 3 2 2" xfId="7178" xr:uid="{4E10387B-02D0-4900-A389-6417E69E1FBC}"/>
    <cellStyle name="40% - Énfasis3 2 2 3 3 3 2 2 2" xfId="14899" xr:uid="{F4C2B7ED-96F8-4A85-8F1A-9DE38FEF6E9C}"/>
    <cellStyle name="40% - Énfasis3 2 2 3 3 3 2 2 2 2" xfId="30341" xr:uid="{7BADCDB7-9810-46E8-8908-96DC11FE395A}"/>
    <cellStyle name="40% - Énfasis3 2 2 3 3 3 2 2 2 2 2" xfId="61225" xr:uid="{AC118A60-A713-4B75-A8FD-6393140E77F0}"/>
    <cellStyle name="40% - Énfasis3 2 2 3 3 3 2 2 2 3" xfId="45783" xr:uid="{0F299C7B-C1B7-470C-BD2E-413E8D6EA51A}"/>
    <cellStyle name="40% - Énfasis3 2 2 3 3 3 2 2 3" xfId="22620" xr:uid="{9BD8CED4-64DE-49F8-860C-FFB6D9B798D9}"/>
    <cellStyle name="40% - Énfasis3 2 2 3 3 3 2 2 3 2" xfId="53504" xr:uid="{D9745E6B-C103-4B56-8F17-DD8830EB6371}"/>
    <cellStyle name="40% - Énfasis3 2 2 3 3 3 2 2 4" xfId="38062" xr:uid="{AAD76D4C-0E6B-43AB-BD4A-E41A9E28DF11}"/>
    <cellStyle name="40% - Énfasis3 2 2 3 3 3 2 3" xfId="11039" xr:uid="{C2975439-DCDC-495D-9EC2-70F8DB6C4C87}"/>
    <cellStyle name="40% - Énfasis3 2 2 3 3 3 2 3 2" xfId="26481" xr:uid="{B3A411A9-1D9B-4D90-908B-6EA22A8F5BB4}"/>
    <cellStyle name="40% - Énfasis3 2 2 3 3 3 2 3 2 2" xfId="57365" xr:uid="{9A34DEC7-912F-45A3-8BF4-41E6C164A1D1}"/>
    <cellStyle name="40% - Énfasis3 2 2 3 3 3 2 3 3" xfId="41923" xr:uid="{4347708F-DDC0-4C0C-A09A-68BFD5136A5D}"/>
    <cellStyle name="40% - Énfasis3 2 2 3 3 3 2 4" xfId="18760" xr:uid="{6D6839C2-8223-462D-97D0-04E10B152D2F}"/>
    <cellStyle name="40% - Énfasis3 2 2 3 3 3 2 4 2" xfId="49644" xr:uid="{86BFDB58-9654-459F-A128-E3FC73FFD160}"/>
    <cellStyle name="40% - Énfasis3 2 2 3 3 3 2 5" xfId="34202" xr:uid="{57520B83-76F3-40B6-AACB-027B51763189}"/>
    <cellStyle name="40% - Énfasis3 2 2 3 3 3 3" xfId="5248" xr:uid="{64F6F80E-13DD-43E0-AF50-D2C3694E2661}"/>
    <cellStyle name="40% - Énfasis3 2 2 3 3 3 3 2" xfId="12969" xr:uid="{0BF40AC0-ABA1-4114-9E0F-F5D9CE4AB23E}"/>
    <cellStyle name="40% - Énfasis3 2 2 3 3 3 3 2 2" xfId="28411" xr:uid="{E3FBC4A3-88EC-4C64-8FC8-DBF0B5E1C33B}"/>
    <cellStyle name="40% - Énfasis3 2 2 3 3 3 3 2 2 2" xfId="59295" xr:uid="{ACF8869B-93BD-4EB8-AD0D-3D6657F479AC}"/>
    <cellStyle name="40% - Énfasis3 2 2 3 3 3 3 2 3" xfId="43853" xr:uid="{26C25AD9-F913-4877-A555-41FFC7F579FA}"/>
    <cellStyle name="40% - Énfasis3 2 2 3 3 3 3 3" xfId="20690" xr:uid="{98A6AA7C-2743-426E-A1F5-692F55AC73A6}"/>
    <cellStyle name="40% - Énfasis3 2 2 3 3 3 3 3 2" xfId="51574" xr:uid="{B100564A-6167-4866-ADE8-BF4CA669B417}"/>
    <cellStyle name="40% - Énfasis3 2 2 3 3 3 3 4" xfId="36132" xr:uid="{012568FC-E46E-4226-9771-EC020647A78D}"/>
    <cellStyle name="40% - Énfasis3 2 2 3 3 3 4" xfId="9109" xr:uid="{00A8AFCF-AA27-4FE5-BC55-2F6494BE7BB1}"/>
    <cellStyle name="40% - Énfasis3 2 2 3 3 3 4 2" xfId="24551" xr:uid="{CA683A52-DEC4-4D4B-84CA-BAB44D37CC18}"/>
    <cellStyle name="40% - Énfasis3 2 2 3 3 3 4 2 2" xfId="55435" xr:uid="{A0F16708-984E-41A7-9C2C-F4096696AAFF}"/>
    <cellStyle name="40% - Énfasis3 2 2 3 3 3 4 3" xfId="39993" xr:uid="{2BBE9DAD-2DFE-4033-971E-B40DDABD1A3B}"/>
    <cellStyle name="40% - Énfasis3 2 2 3 3 3 5" xfId="16830" xr:uid="{24401892-0D25-43D5-A7B5-6B01D9D39BF6}"/>
    <cellStyle name="40% - Énfasis3 2 2 3 3 3 5 2" xfId="47714" xr:uid="{0A387D59-4E32-4FA2-ABB8-AC9FE92D4A8D}"/>
    <cellStyle name="40% - Énfasis3 2 2 3 3 3 6" xfId="32272" xr:uid="{6FFD8D67-5F74-45C5-BC9C-1A964B307CF5}"/>
    <cellStyle name="40% - Énfasis3 2 2 3 3 4" xfId="2353" xr:uid="{B1E2C225-E925-4154-B349-4FB04A796A7A}"/>
    <cellStyle name="40% - Énfasis3 2 2 3 3 4 2" xfId="6213" xr:uid="{D5208FCA-F5D6-495E-A0EB-D64CE978FFEE}"/>
    <cellStyle name="40% - Énfasis3 2 2 3 3 4 2 2" xfId="13934" xr:uid="{FFCB0C55-343F-488B-89F0-2C23B687EB0F}"/>
    <cellStyle name="40% - Énfasis3 2 2 3 3 4 2 2 2" xfId="29376" xr:uid="{864AEA30-C191-42BF-9001-44687758694C}"/>
    <cellStyle name="40% - Énfasis3 2 2 3 3 4 2 2 2 2" xfId="60260" xr:uid="{DBD6E1AB-C723-49B8-ACA1-D18246668C90}"/>
    <cellStyle name="40% - Énfasis3 2 2 3 3 4 2 2 3" xfId="44818" xr:uid="{BB6C03B1-96D5-41A9-9F4F-1504EB69329C}"/>
    <cellStyle name="40% - Énfasis3 2 2 3 3 4 2 3" xfId="21655" xr:uid="{69031F1F-7985-455C-9FCB-9F3AF98006CB}"/>
    <cellStyle name="40% - Énfasis3 2 2 3 3 4 2 3 2" xfId="52539" xr:uid="{A2E8B84E-4C7B-44DC-9341-0510C8024DE4}"/>
    <cellStyle name="40% - Énfasis3 2 2 3 3 4 2 4" xfId="37097" xr:uid="{0DAB92F2-6D51-411C-8BB0-1A337735F091}"/>
    <cellStyle name="40% - Énfasis3 2 2 3 3 4 3" xfId="10074" xr:uid="{84B10BFF-FF28-47E8-8042-504018EA0497}"/>
    <cellStyle name="40% - Énfasis3 2 2 3 3 4 3 2" xfId="25516" xr:uid="{3D86596E-2D37-4CC4-A531-8204890CF435}"/>
    <cellStyle name="40% - Énfasis3 2 2 3 3 4 3 2 2" xfId="56400" xr:uid="{BC284CAA-5DA6-4FBC-85C0-CC73FCD57F08}"/>
    <cellStyle name="40% - Énfasis3 2 2 3 3 4 3 3" xfId="40958" xr:uid="{94A244F0-C78C-4096-A0FB-EB7C3D321146}"/>
    <cellStyle name="40% - Énfasis3 2 2 3 3 4 4" xfId="17795" xr:uid="{D79426B7-1D76-421E-8049-99C406B914CA}"/>
    <cellStyle name="40% - Énfasis3 2 2 3 3 4 4 2" xfId="48679" xr:uid="{C62DBB1C-8B12-4DE5-846A-F569E7ECC2D0}"/>
    <cellStyle name="40% - Énfasis3 2 2 3 3 4 5" xfId="33237" xr:uid="{246F0452-7970-4DCA-B784-61AF0D5A9560}"/>
    <cellStyle name="40% - Énfasis3 2 2 3 3 5" xfId="4283" xr:uid="{486BE12E-3564-47DB-9657-FD1D48DDF8A1}"/>
    <cellStyle name="40% - Énfasis3 2 2 3 3 5 2" xfId="12004" xr:uid="{00D38FD9-8F30-48AE-8210-69FB325BDABE}"/>
    <cellStyle name="40% - Énfasis3 2 2 3 3 5 2 2" xfId="27446" xr:uid="{759FC8A2-A30D-4D50-9559-B206B90A570C}"/>
    <cellStyle name="40% - Énfasis3 2 2 3 3 5 2 2 2" xfId="58330" xr:uid="{40B26919-648E-4347-841F-86582F6257C7}"/>
    <cellStyle name="40% - Énfasis3 2 2 3 3 5 2 3" xfId="42888" xr:uid="{FDDB47AC-3589-4266-A56C-880A80AB0369}"/>
    <cellStyle name="40% - Énfasis3 2 2 3 3 5 3" xfId="19725" xr:uid="{796D096C-E6EB-4F6F-9812-D7D998BF6FA3}"/>
    <cellStyle name="40% - Énfasis3 2 2 3 3 5 3 2" xfId="50609" xr:uid="{E9548BBF-0C92-4AEB-BFB1-C813F9DB6462}"/>
    <cellStyle name="40% - Énfasis3 2 2 3 3 5 4" xfId="35167" xr:uid="{815AB32A-20E7-44C7-9413-20BEE159AD4E}"/>
    <cellStyle name="40% - Énfasis3 2 2 3 3 6" xfId="8144" xr:uid="{FC14B55F-F8D5-445A-976D-853BC57191E1}"/>
    <cellStyle name="40% - Énfasis3 2 2 3 3 6 2" xfId="23586" xr:uid="{F0C582CD-1733-4357-9189-2BF795A352A2}"/>
    <cellStyle name="40% - Énfasis3 2 2 3 3 6 2 2" xfId="54470" xr:uid="{21F5A320-8CAC-4467-B138-6FF0A3AA6F4E}"/>
    <cellStyle name="40% - Énfasis3 2 2 3 3 6 3" xfId="39028" xr:uid="{99432EA4-4BD8-46FD-860D-64029AF78168}"/>
    <cellStyle name="40% - Énfasis3 2 2 3 3 7" xfId="15865" xr:uid="{05146C38-5F82-4068-B138-B617DD47956D}"/>
    <cellStyle name="40% - Énfasis3 2 2 3 3 7 2" xfId="46749" xr:uid="{33D10966-877A-4738-9C6B-E1A181F4F8DA}"/>
    <cellStyle name="40% - Énfasis3 2 2 3 3 8" xfId="31307" xr:uid="{D6963D0B-80F5-47E1-AF3F-DFB68C7B2494}"/>
    <cellStyle name="40% - Énfasis3 2 2 3 4" xfId="665" xr:uid="{0E2643DC-F7F4-4B43-A791-06E951573A12}"/>
    <cellStyle name="40% - Énfasis3 2 2 3 4 2" xfId="1630" xr:uid="{CA798571-5211-402A-8373-DE72BA0A3E1D}"/>
    <cellStyle name="40% - Énfasis3 2 2 3 4 2 2" xfId="3560" xr:uid="{14311A93-8BDD-41FF-8541-E57E108A89F6}"/>
    <cellStyle name="40% - Énfasis3 2 2 3 4 2 2 2" xfId="7420" xr:uid="{08BB2B4F-1870-49AF-A005-772980A35C2C}"/>
    <cellStyle name="40% - Énfasis3 2 2 3 4 2 2 2 2" xfId="15141" xr:uid="{28427843-9A0F-40CB-8188-0586419DBDE5}"/>
    <cellStyle name="40% - Énfasis3 2 2 3 4 2 2 2 2 2" xfId="30583" xr:uid="{8A663F48-EA8B-4142-B7CD-7843CC2A9C00}"/>
    <cellStyle name="40% - Énfasis3 2 2 3 4 2 2 2 2 2 2" xfId="61467" xr:uid="{90A57A75-A942-4BB4-AC87-FCCAC5D969B8}"/>
    <cellStyle name="40% - Énfasis3 2 2 3 4 2 2 2 2 3" xfId="46025" xr:uid="{6953ACC8-AB42-46E5-8EAB-E719EF2251EC}"/>
    <cellStyle name="40% - Énfasis3 2 2 3 4 2 2 2 3" xfId="22862" xr:uid="{003EFE0A-A5B8-4B4D-A48F-1C7B6FF6E1D0}"/>
    <cellStyle name="40% - Énfasis3 2 2 3 4 2 2 2 3 2" xfId="53746" xr:uid="{E1EED8EE-5E53-4B12-8DA5-55F637A0B74C}"/>
    <cellStyle name="40% - Énfasis3 2 2 3 4 2 2 2 4" xfId="38304" xr:uid="{3C86E4DF-F41D-4076-9307-9B059D35F783}"/>
    <cellStyle name="40% - Énfasis3 2 2 3 4 2 2 3" xfId="11281" xr:uid="{A28B3DE9-B259-477A-BD2A-B6B288FF2061}"/>
    <cellStyle name="40% - Énfasis3 2 2 3 4 2 2 3 2" xfId="26723" xr:uid="{589644B7-79DF-4AA5-8790-3516BF6D9B6B}"/>
    <cellStyle name="40% - Énfasis3 2 2 3 4 2 2 3 2 2" xfId="57607" xr:uid="{F4796D89-BD5E-4505-8243-20F5355D6383}"/>
    <cellStyle name="40% - Énfasis3 2 2 3 4 2 2 3 3" xfId="42165" xr:uid="{02A5AFC1-5317-4060-9182-97F92FB20B55}"/>
    <cellStyle name="40% - Énfasis3 2 2 3 4 2 2 4" xfId="19002" xr:uid="{6421D0C8-A598-49B0-A2E1-90BBAF32AA92}"/>
    <cellStyle name="40% - Énfasis3 2 2 3 4 2 2 4 2" xfId="49886" xr:uid="{1170392D-5C3D-4EB1-828B-D99CA07D1DA2}"/>
    <cellStyle name="40% - Énfasis3 2 2 3 4 2 2 5" xfId="34444" xr:uid="{FAC81D67-E2B4-4244-8355-7F04B8B86415}"/>
    <cellStyle name="40% - Énfasis3 2 2 3 4 2 3" xfId="5490" xr:uid="{EB996040-4360-4662-AEDD-46808F8D822F}"/>
    <cellStyle name="40% - Énfasis3 2 2 3 4 2 3 2" xfId="13211" xr:uid="{2E7DB836-C5EE-489C-9976-191E4C0084DB}"/>
    <cellStyle name="40% - Énfasis3 2 2 3 4 2 3 2 2" xfId="28653" xr:uid="{8AC1ABC6-CDF8-40AA-A892-D27EABB5A3E4}"/>
    <cellStyle name="40% - Énfasis3 2 2 3 4 2 3 2 2 2" xfId="59537" xr:uid="{8F4454AB-3574-46B6-9ED8-CCE3E7E39331}"/>
    <cellStyle name="40% - Énfasis3 2 2 3 4 2 3 2 3" xfId="44095" xr:uid="{2578BA03-BA68-485D-B7E6-F6BAF558CDD3}"/>
    <cellStyle name="40% - Énfasis3 2 2 3 4 2 3 3" xfId="20932" xr:uid="{E78D6D27-495C-4458-8078-F2A4C8E60D00}"/>
    <cellStyle name="40% - Énfasis3 2 2 3 4 2 3 3 2" xfId="51816" xr:uid="{BA17FF11-DECE-486F-8E4F-878FFF02099D}"/>
    <cellStyle name="40% - Énfasis3 2 2 3 4 2 3 4" xfId="36374" xr:uid="{34CB6179-76DF-4BBF-A026-87228B72B0AF}"/>
    <cellStyle name="40% - Énfasis3 2 2 3 4 2 4" xfId="9351" xr:uid="{A3C17BB1-19C1-4737-AFF2-34C91A15DA31}"/>
    <cellStyle name="40% - Énfasis3 2 2 3 4 2 4 2" xfId="24793" xr:uid="{E6897D24-BB25-4E5D-8F8C-6349103EFE5F}"/>
    <cellStyle name="40% - Énfasis3 2 2 3 4 2 4 2 2" xfId="55677" xr:uid="{84CDE548-A5EA-4767-8C64-5E492B8952D6}"/>
    <cellStyle name="40% - Énfasis3 2 2 3 4 2 4 3" xfId="40235" xr:uid="{B7EA6E5A-13AC-4D58-9C5B-D8CADCAE055F}"/>
    <cellStyle name="40% - Énfasis3 2 2 3 4 2 5" xfId="17072" xr:uid="{53894F6E-DF21-49AF-B0A8-C068AAE23372}"/>
    <cellStyle name="40% - Énfasis3 2 2 3 4 2 5 2" xfId="47956" xr:uid="{C277631E-BCB8-4C5C-988B-3B11ADE386F8}"/>
    <cellStyle name="40% - Énfasis3 2 2 3 4 2 6" xfId="32514" xr:uid="{F3379A72-2B3B-445F-8D3D-41EF893A50FF}"/>
    <cellStyle name="40% - Énfasis3 2 2 3 4 3" xfId="2595" xr:uid="{85FC6585-9ADD-4AAC-B385-BDBC48C7AF36}"/>
    <cellStyle name="40% - Énfasis3 2 2 3 4 3 2" xfId="6455" xr:uid="{6F1840ED-BC59-46EF-A9B9-EED000FF3ECF}"/>
    <cellStyle name="40% - Énfasis3 2 2 3 4 3 2 2" xfId="14176" xr:uid="{8620D414-570E-4961-8CA3-4DD4D8336C88}"/>
    <cellStyle name="40% - Énfasis3 2 2 3 4 3 2 2 2" xfId="29618" xr:uid="{203C9C83-646F-4096-99D4-C2A97465A2F5}"/>
    <cellStyle name="40% - Énfasis3 2 2 3 4 3 2 2 2 2" xfId="60502" xr:uid="{9F7C94F7-2CEB-4925-B2FE-28B0BE6A5668}"/>
    <cellStyle name="40% - Énfasis3 2 2 3 4 3 2 2 3" xfId="45060" xr:uid="{AC750D53-07ED-43A4-83C4-A43BE76442F0}"/>
    <cellStyle name="40% - Énfasis3 2 2 3 4 3 2 3" xfId="21897" xr:uid="{FFAE6FBC-2797-4090-AE50-F797ABF7754E}"/>
    <cellStyle name="40% - Énfasis3 2 2 3 4 3 2 3 2" xfId="52781" xr:uid="{9276CD8E-1B6D-430F-8D80-31792009264F}"/>
    <cellStyle name="40% - Énfasis3 2 2 3 4 3 2 4" xfId="37339" xr:uid="{11179294-10E4-4E57-A12C-BA65FA6F7EAB}"/>
    <cellStyle name="40% - Énfasis3 2 2 3 4 3 3" xfId="10316" xr:uid="{F966E14B-146B-47B0-89CA-A1920358DE94}"/>
    <cellStyle name="40% - Énfasis3 2 2 3 4 3 3 2" xfId="25758" xr:uid="{C6E65852-83E6-4DDE-ADF5-5D529C8901E3}"/>
    <cellStyle name="40% - Énfasis3 2 2 3 4 3 3 2 2" xfId="56642" xr:uid="{E1EC162F-3BAD-40D4-9450-83FA21651278}"/>
    <cellStyle name="40% - Énfasis3 2 2 3 4 3 3 3" xfId="41200" xr:uid="{8CBC9B8F-9F77-40E1-A19F-817D25961F9A}"/>
    <cellStyle name="40% - Énfasis3 2 2 3 4 3 4" xfId="18037" xr:uid="{DC1749E9-1FF7-4E3A-8620-FCB5A247A437}"/>
    <cellStyle name="40% - Énfasis3 2 2 3 4 3 4 2" xfId="48921" xr:uid="{1DC45EC6-DB64-40DD-A82E-B5DB66637639}"/>
    <cellStyle name="40% - Énfasis3 2 2 3 4 3 5" xfId="33479" xr:uid="{3A96B58B-767A-498E-B899-D99931F20E3A}"/>
    <cellStyle name="40% - Énfasis3 2 2 3 4 4" xfId="4525" xr:uid="{49A22ECA-C342-490B-9D50-2A7669A35654}"/>
    <cellStyle name="40% - Énfasis3 2 2 3 4 4 2" xfId="12246" xr:uid="{48CE3C19-A50D-4D87-B13E-5E47A6E4046F}"/>
    <cellStyle name="40% - Énfasis3 2 2 3 4 4 2 2" xfId="27688" xr:uid="{DD511A92-D3A5-4E10-B510-7130EB053C38}"/>
    <cellStyle name="40% - Énfasis3 2 2 3 4 4 2 2 2" xfId="58572" xr:uid="{79B3D8E3-3ADE-491E-BA6A-2807BB6368FA}"/>
    <cellStyle name="40% - Énfasis3 2 2 3 4 4 2 3" xfId="43130" xr:uid="{0D6FDBA4-76B8-4145-823F-8B42119388CC}"/>
    <cellStyle name="40% - Énfasis3 2 2 3 4 4 3" xfId="19967" xr:uid="{9C665982-2393-4138-AF71-AA2406A4A16D}"/>
    <cellStyle name="40% - Énfasis3 2 2 3 4 4 3 2" xfId="50851" xr:uid="{4396DB84-1173-4328-A677-010F1526BDB5}"/>
    <cellStyle name="40% - Énfasis3 2 2 3 4 4 4" xfId="35409" xr:uid="{A0D0DDA7-ABD9-4C7E-8799-6FE26F7F2476}"/>
    <cellStyle name="40% - Énfasis3 2 2 3 4 5" xfId="8386" xr:uid="{7830DDD9-6D55-49B5-B1F5-3C319333A8CD}"/>
    <cellStyle name="40% - Énfasis3 2 2 3 4 5 2" xfId="23828" xr:uid="{8D0BE425-D0BA-4FDD-AE89-AB78DC2B995B}"/>
    <cellStyle name="40% - Énfasis3 2 2 3 4 5 2 2" xfId="54712" xr:uid="{021FF646-D106-4A28-B77A-3B49897CCAC7}"/>
    <cellStyle name="40% - Énfasis3 2 2 3 4 5 3" xfId="39270" xr:uid="{222D9468-FC9B-4F3B-8272-4F8D1471B4C4}"/>
    <cellStyle name="40% - Énfasis3 2 2 3 4 6" xfId="16107" xr:uid="{D91D19B9-7BA9-42CC-92D5-71D7AB1378CC}"/>
    <cellStyle name="40% - Énfasis3 2 2 3 4 6 2" xfId="46991" xr:uid="{86EE94A0-FE1C-4460-919C-30B288B54339}"/>
    <cellStyle name="40% - Énfasis3 2 2 3 4 7" xfId="31549" xr:uid="{22F95305-37FC-4DA6-A1F9-9A2299490BF9}"/>
    <cellStyle name="40% - Énfasis3 2 2 3 5" xfId="1147" xr:uid="{27F43841-A480-4B38-9E16-24CD4325EC05}"/>
    <cellStyle name="40% - Énfasis3 2 2 3 5 2" xfId="3077" xr:uid="{569E12EF-B44D-48CB-96F9-BCF404CF839F}"/>
    <cellStyle name="40% - Énfasis3 2 2 3 5 2 2" xfId="6937" xr:uid="{8E41B8D6-F476-4432-99B7-BB96BE096A48}"/>
    <cellStyle name="40% - Énfasis3 2 2 3 5 2 2 2" xfId="14658" xr:uid="{C5AB7A82-A268-4607-8B1B-D9D736D73E23}"/>
    <cellStyle name="40% - Énfasis3 2 2 3 5 2 2 2 2" xfId="30100" xr:uid="{D1CD4868-C738-434E-BF32-D39D2C4478A9}"/>
    <cellStyle name="40% - Énfasis3 2 2 3 5 2 2 2 2 2" xfId="60984" xr:uid="{76FDD02F-0817-41B7-B7E2-7528223FD1D4}"/>
    <cellStyle name="40% - Énfasis3 2 2 3 5 2 2 2 3" xfId="45542" xr:uid="{A4518041-57FF-49E5-B5FA-1FFF07F5D23E}"/>
    <cellStyle name="40% - Énfasis3 2 2 3 5 2 2 3" xfId="22379" xr:uid="{B14D11AA-D32B-45A3-8FB9-0CA2C8809D27}"/>
    <cellStyle name="40% - Énfasis3 2 2 3 5 2 2 3 2" xfId="53263" xr:uid="{37C85256-5FBC-42AB-BC68-8B0A668C5E7E}"/>
    <cellStyle name="40% - Énfasis3 2 2 3 5 2 2 4" xfId="37821" xr:uid="{A19B6EF9-AC8D-4A98-8CFF-055C8B36A2C5}"/>
    <cellStyle name="40% - Énfasis3 2 2 3 5 2 3" xfId="10798" xr:uid="{CDCA9064-9025-46AC-8F36-10C04C319038}"/>
    <cellStyle name="40% - Énfasis3 2 2 3 5 2 3 2" xfId="26240" xr:uid="{9EB89068-C8DA-495C-AE2B-58BD258B51E6}"/>
    <cellStyle name="40% - Énfasis3 2 2 3 5 2 3 2 2" xfId="57124" xr:uid="{919F8DDF-8C3F-4469-8227-2507BD357C93}"/>
    <cellStyle name="40% - Énfasis3 2 2 3 5 2 3 3" xfId="41682" xr:uid="{606ED0E6-A7C5-4329-88F7-B4DBD2418C4A}"/>
    <cellStyle name="40% - Énfasis3 2 2 3 5 2 4" xfId="18519" xr:uid="{F07D9E46-5601-4B3D-A7DC-94C545819D88}"/>
    <cellStyle name="40% - Énfasis3 2 2 3 5 2 4 2" xfId="49403" xr:uid="{C98A9549-3B7B-414D-A22C-BC4A173B11AD}"/>
    <cellStyle name="40% - Énfasis3 2 2 3 5 2 5" xfId="33961" xr:uid="{5D799031-68A0-41DE-9A1E-03F62E0FEC90}"/>
    <cellStyle name="40% - Énfasis3 2 2 3 5 3" xfId="5007" xr:uid="{5BACF34D-0168-44FC-99A5-B1222455BFFD}"/>
    <cellStyle name="40% - Énfasis3 2 2 3 5 3 2" xfId="12728" xr:uid="{696C0210-C0F7-4EB7-8FD7-7F73A971975C}"/>
    <cellStyle name="40% - Énfasis3 2 2 3 5 3 2 2" xfId="28170" xr:uid="{E16CBDC9-1314-44FB-8F22-B5D7F0698E53}"/>
    <cellStyle name="40% - Énfasis3 2 2 3 5 3 2 2 2" xfId="59054" xr:uid="{7F3EE1F8-DC78-45A4-B6D3-A335742C8DB5}"/>
    <cellStyle name="40% - Énfasis3 2 2 3 5 3 2 3" xfId="43612" xr:uid="{077CC8D3-84D5-4A8E-ABA3-D43FC42AAB8F}"/>
    <cellStyle name="40% - Énfasis3 2 2 3 5 3 3" xfId="20449" xr:uid="{BD0E25FF-9661-4CFF-9515-D7EE39FE8F31}"/>
    <cellStyle name="40% - Énfasis3 2 2 3 5 3 3 2" xfId="51333" xr:uid="{2F51FF9E-40AF-43F0-8FAB-CA4B6EA3B1A7}"/>
    <cellStyle name="40% - Énfasis3 2 2 3 5 3 4" xfId="35891" xr:uid="{82FAEC06-B04D-4C3C-8392-5DB00F5931CF}"/>
    <cellStyle name="40% - Énfasis3 2 2 3 5 4" xfId="8868" xr:uid="{6EA437CA-54E1-4848-BC8E-E9898A2452B0}"/>
    <cellStyle name="40% - Énfasis3 2 2 3 5 4 2" xfId="24310" xr:uid="{4525A6CE-E07A-4452-A92E-54A6CA9FAE8D}"/>
    <cellStyle name="40% - Énfasis3 2 2 3 5 4 2 2" xfId="55194" xr:uid="{E8CE1781-BE0B-4B94-B800-4385023ABECD}"/>
    <cellStyle name="40% - Énfasis3 2 2 3 5 4 3" xfId="39752" xr:uid="{3E87CA00-C206-469E-AC92-C76DB65D12AF}"/>
    <cellStyle name="40% - Énfasis3 2 2 3 5 5" xfId="16589" xr:uid="{93E320A3-AB86-4F2C-9B82-55C8D38100AA}"/>
    <cellStyle name="40% - Énfasis3 2 2 3 5 5 2" xfId="47473" xr:uid="{37BF9589-9C50-4930-AAB0-8D64B25E446C}"/>
    <cellStyle name="40% - Énfasis3 2 2 3 5 6" xfId="32031" xr:uid="{A6C6D089-A510-480C-83D8-33117FBEA996}"/>
    <cellStyle name="40% - Énfasis3 2 2 3 6" xfId="2112" xr:uid="{24A1A05B-CE56-4B34-A759-BEDF2CC7FCBB}"/>
    <cellStyle name="40% - Énfasis3 2 2 3 6 2" xfId="5972" xr:uid="{E1AE7880-A1EA-4A78-9F2A-8B7AE616755F}"/>
    <cellStyle name="40% - Énfasis3 2 2 3 6 2 2" xfId="13693" xr:uid="{9A7EEF34-8A69-4D39-B904-5ED8CF49FD84}"/>
    <cellStyle name="40% - Énfasis3 2 2 3 6 2 2 2" xfId="29135" xr:uid="{119CF2F9-F045-4522-835E-90EB985BF26A}"/>
    <cellStyle name="40% - Énfasis3 2 2 3 6 2 2 2 2" xfId="60019" xr:uid="{3C302A92-DB6F-4121-98E4-B3E31C586C9E}"/>
    <cellStyle name="40% - Énfasis3 2 2 3 6 2 2 3" xfId="44577" xr:uid="{1312517A-7A69-4B42-8001-606052FEFCFB}"/>
    <cellStyle name="40% - Énfasis3 2 2 3 6 2 3" xfId="21414" xr:uid="{08DD3392-7146-48E9-A980-F1F9E24DA90B}"/>
    <cellStyle name="40% - Énfasis3 2 2 3 6 2 3 2" xfId="52298" xr:uid="{74580C98-F8B7-4F52-89C7-FFAFDAB82AC5}"/>
    <cellStyle name="40% - Énfasis3 2 2 3 6 2 4" xfId="36856" xr:uid="{27C3E66E-A68A-4474-A736-2837FD8FC1EC}"/>
    <cellStyle name="40% - Énfasis3 2 2 3 6 3" xfId="9833" xr:uid="{5E046FBE-F496-4560-907D-F48E344A88FD}"/>
    <cellStyle name="40% - Énfasis3 2 2 3 6 3 2" xfId="25275" xr:uid="{C2B5015C-C697-4678-9D02-E263C663C2B2}"/>
    <cellStyle name="40% - Énfasis3 2 2 3 6 3 2 2" xfId="56159" xr:uid="{909DE3BE-0E19-4893-B77C-77BE61194932}"/>
    <cellStyle name="40% - Énfasis3 2 2 3 6 3 3" xfId="40717" xr:uid="{A07505FB-06BD-4E2E-B324-3BD09D8799D3}"/>
    <cellStyle name="40% - Énfasis3 2 2 3 6 4" xfId="17554" xr:uid="{3F913BA4-7C26-462E-9CC8-0CAB49191EC9}"/>
    <cellStyle name="40% - Énfasis3 2 2 3 6 4 2" xfId="48438" xr:uid="{1CB18D9A-56C3-48E4-A19F-E9D090C56BC5}"/>
    <cellStyle name="40% - Énfasis3 2 2 3 6 5" xfId="32996" xr:uid="{4523A1EB-9646-4979-8373-913D0D7B1430}"/>
    <cellStyle name="40% - Énfasis3 2 2 3 7" xfId="4042" xr:uid="{E5EF97AB-0F42-4F31-9F3C-9F2EEF4E77F7}"/>
    <cellStyle name="40% - Énfasis3 2 2 3 7 2" xfId="11763" xr:uid="{CC996001-B2B9-4542-9B1D-D42E8061767A}"/>
    <cellStyle name="40% - Énfasis3 2 2 3 7 2 2" xfId="27205" xr:uid="{1E21D0A3-3566-4D4B-8C49-3BBB09631671}"/>
    <cellStyle name="40% - Énfasis3 2 2 3 7 2 2 2" xfId="58089" xr:uid="{5791B736-4031-4EA8-81D3-9750003BB25D}"/>
    <cellStyle name="40% - Énfasis3 2 2 3 7 2 3" xfId="42647" xr:uid="{14CAE426-0A8F-466F-A93A-D5FF0C45FCE4}"/>
    <cellStyle name="40% - Énfasis3 2 2 3 7 3" xfId="19484" xr:uid="{97FBFE4D-82AF-457E-B17F-E7A9767D5A91}"/>
    <cellStyle name="40% - Énfasis3 2 2 3 7 3 2" xfId="50368" xr:uid="{C86016ED-5191-42CE-AD6D-4235AFB1798E}"/>
    <cellStyle name="40% - Énfasis3 2 2 3 7 4" xfId="34926" xr:uid="{C0C26ACF-6DA1-4C26-ABD7-F7FB590D2981}"/>
    <cellStyle name="40% - Énfasis3 2 2 3 8" xfId="7903" xr:uid="{63AC40B4-AFB0-4FCF-A4AD-157D0C874E2F}"/>
    <cellStyle name="40% - Énfasis3 2 2 3 8 2" xfId="23345" xr:uid="{77E54304-0392-4538-A00D-2FD0A2611CF8}"/>
    <cellStyle name="40% - Énfasis3 2 2 3 8 2 2" xfId="54229" xr:uid="{79E27D7E-2CA7-46DA-970E-933C4009D4DD}"/>
    <cellStyle name="40% - Énfasis3 2 2 3 8 3" xfId="38787" xr:uid="{9634C23D-2838-4844-8973-DD8152C5485B}"/>
    <cellStyle name="40% - Énfasis3 2 2 3 9" xfId="15624" xr:uid="{7D1C0999-0205-4D98-80A3-D1CF79768145}"/>
    <cellStyle name="40% - Énfasis3 2 2 3 9 2" xfId="46508" xr:uid="{84A5C5AF-61EC-433E-A90A-5F1767E83DF7}"/>
    <cellStyle name="40% - Énfasis3 2 2 4" xfId="277" xr:uid="{DC133E6C-F752-4439-A54D-CA052D7D5610}"/>
    <cellStyle name="40% - Énfasis3 2 2 4 2" xfId="520" xr:uid="{4FF63B5A-C52D-49BB-81EF-6CD223C45B40}"/>
    <cellStyle name="40% - Énfasis3 2 2 4 2 2" xfId="1003" xr:uid="{8013015C-2D43-4ECD-A64B-B8787771F206}"/>
    <cellStyle name="40% - Énfasis3 2 2 4 2 2 2" xfId="1968" xr:uid="{40C1D909-DE4F-408B-AF70-C07345CD7546}"/>
    <cellStyle name="40% - Énfasis3 2 2 4 2 2 2 2" xfId="3898" xr:uid="{DD1766E0-B043-4338-A04A-4DA54019C858}"/>
    <cellStyle name="40% - Énfasis3 2 2 4 2 2 2 2 2" xfId="7758" xr:uid="{3A2F4AA0-6EE2-48F4-8698-4D659B25235F}"/>
    <cellStyle name="40% - Énfasis3 2 2 4 2 2 2 2 2 2" xfId="15479" xr:uid="{383FD9D6-A6CE-43A6-92FF-05E5355047BD}"/>
    <cellStyle name="40% - Énfasis3 2 2 4 2 2 2 2 2 2 2" xfId="30921" xr:uid="{EFC3EA66-A876-472C-B5E5-04F1F452D0BC}"/>
    <cellStyle name="40% - Énfasis3 2 2 4 2 2 2 2 2 2 2 2" xfId="61805" xr:uid="{81653B0C-7F3A-4F11-A95A-E7EDD0EF2857}"/>
    <cellStyle name="40% - Énfasis3 2 2 4 2 2 2 2 2 2 3" xfId="46363" xr:uid="{6F74CFFD-84BD-4971-816B-5386578E5BB4}"/>
    <cellStyle name="40% - Énfasis3 2 2 4 2 2 2 2 2 3" xfId="23200" xr:uid="{3B19FA73-C9EC-49ED-BFDF-19DD490E6C9A}"/>
    <cellStyle name="40% - Énfasis3 2 2 4 2 2 2 2 2 3 2" xfId="54084" xr:uid="{905261D8-BC73-4EED-BEF3-855240B35EC9}"/>
    <cellStyle name="40% - Énfasis3 2 2 4 2 2 2 2 2 4" xfId="38642" xr:uid="{AE3FABDD-D3CA-45BA-B6C3-746C363C2BF4}"/>
    <cellStyle name="40% - Énfasis3 2 2 4 2 2 2 2 3" xfId="11619" xr:uid="{59FB2B3B-D24F-4462-8469-0038A60448FF}"/>
    <cellStyle name="40% - Énfasis3 2 2 4 2 2 2 2 3 2" xfId="27061" xr:uid="{4395A7C3-AFC9-424D-BA1A-CD84D2368DF8}"/>
    <cellStyle name="40% - Énfasis3 2 2 4 2 2 2 2 3 2 2" xfId="57945" xr:uid="{1F066D66-A8F7-40EB-8960-5CB39ED4619D}"/>
    <cellStyle name="40% - Énfasis3 2 2 4 2 2 2 2 3 3" xfId="42503" xr:uid="{EDBBDDCA-80F2-4182-8063-8CA85B229FAC}"/>
    <cellStyle name="40% - Énfasis3 2 2 4 2 2 2 2 4" xfId="19340" xr:uid="{E47704ED-0175-45E4-8BDD-1AEEE0BB822B}"/>
    <cellStyle name="40% - Énfasis3 2 2 4 2 2 2 2 4 2" xfId="50224" xr:uid="{32ADA2AD-D1BA-478E-AE2A-570BEBCBDB42}"/>
    <cellStyle name="40% - Énfasis3 2 2 4 2 2 2 2 5" xfId="34782" xr:uid="{8A1A285E-1E86-46D6-BD2D-6FC0AB4A5B23}"/>
    <cellStyle name="40% - Énfasis3 2 2 4 2 2 2 3" xfId="5828" xr:uid="{FB78BB92-797F-4C89-90AA-2563F553FB67}"/>
    <cellStyle name="40% - Énfasis3 2 2 4 2 2 2 3 2" xfId="13549" xr:uid="{D2930044-987B-4EA4-835A-8477F87A59FE}"/>
    <cellStyle name="40% - Énfasis3 2 2 4 2 2 2 3 2 2" xfId="28991" xr:uid="{F374B5DE-EA0C-42C6-879F-9E63BA3F61A3}"/>
    <cellStyle name="40% - Énfasis3 2 2 4 2 2 2 3 2 2 2" xfId="59875" xr:uid="{89785E77-8570-4A32-B1FC-FBF03DEE0134}"/>
    <cellStyle name="40% - Énfasis3 2 2 4 2 2 2 3 2 3" xfId="44433" xr:uid="{E406D854-4971-4A42-A7B4-C8AF61744068}"/>
    <cellStyle name="40% - Énfasis3 2 2 4 2 2 2 3 3" xfId="21270" xr:uid="{1767B485-D8E0-4E8F-B433-6AD0EF61A499}"/>
    <cellStyle name="40% - Énfasis3 2 2 4 2 2 2 3 3 2" xfId="52154" xr:uid="{A860F44E-E600-4D65-BC6D-064E55000CFE}"/>
    <cellStyle name="40% - Énfasis3 2 2 4 2 2 2 3 4" xfId="36712" xr:uid="{4614CF8C-E766-4805-A814-AF9F46894BE0}"/>
    <cellStyle name="40% - Énfasis3 2 2 4 2 2 2 4" xfId="9689" xr:uid="{B3CF5A44-84F7-40F1-9B18-C97DE635C897}"/>
    <cellStyle name="40% - Énfasis3 2 2 4 2 2 2 4 2" xfId="25131" xr:uid="{11A7BD5C-4657-4FE8-AFB9-7A6D765B4FA0}"/>
    <cellStyle name="40% - Énfasis3 2 2 4 2 2 2 4 2 2" xfId="56015" xr:uid="{5D2293B7-7A43-4711-B879-A1AD26A34646}"/>
    <cellStyle name="40% - Énfasis3 2 2 4 2 2 2 4 3" xfId="40573" xr:uid="{66C65351-BDDE-4728-A298-6D9A85585A40}"/>
    <cellStyle name="40% - Énfasis3 2 2 4 2 2 2 5" xfId="17410" xr:uid="{8AB41E5B-3994-48A9-8E5C-C90471FC5501}"/>
    <cellStyle name="40% - Énfasis3 2 2 4 2 2 2 5 2" xfId="48294" xr:uid="{D0072DAC-194B-48C4-B716-453428A51F3E}"/>
    <cellStyle name="40% - Énfasis3 2 2 4 2 2 2 6" xfId="32852" xr:uid="{7AAD3DEE-4221-4565-86D1-D5C6D3FAE011}"/>
    <cellStyle name="40% - Énfasis3 2 2 4 2 2 3" xfId="2933" xr:uid="{0CBCA7E2-252B-4968-8AA4-383EBCBCE5ED}"/>
    <cellStyle name="40% - Énfasis3 2 2 4 2 2 3 2" xfId="6793" xr:uid="{0CBE4BCD-09C5-4047-BA6B-32AA2B93CD84}"/>
    <cellStyle name="40% - Énfasis3 2 2 4 2 2 3 2 2" xfId="14514" xr:uid="{9F6D5567-D524-4732-9C54-14CDA0463D09}"/>
    <cellStyle name="40% - Énfasis3 2 2 4 2 2 3 2 2 2" xfId="29956" xr:uid="{5D9DA363-2BFB-4B61-A77D-B8179E9292B3}"/>
    <cellStyle name="40% - Énfasis3 2 2 4 2 2 3 2 2 2 2" xfId="60840" xr:uid="{F86A6EF6-668F-42EE-BF25-BA21D41A100D}"/>
    <cellStyle name="40% - Énfasis3 2 2 4 2 2 3 2 2 3" xfId="45398" xr:uid="{365CAE35-3324-43FC-BF72-603C4E30EFA9}"/>
    <cellStyle name="40% - Énfasis3 2 2 4 2 2 3 2 3" xfId="22235" xr:uid="{7DE8CDDA-1502-48FD-AE78-7A69E444DBE0}"/>
    <cellStyle name="40% - Énfasis3 2 2 4 2 2 3 2 3 2" xfId="53119" xr:uid="{69E9FE7C-77FD-43BC-96F1-4CF1CF447968}"/>
    <cellStyle name="40% - Énfasis3 2 2 4 2 2 3 2 4" xfId="37677" xr:uid="{705F06D3-6DF3-4A10-8DD1-538B3657990E}"/>
    <cellStyle name="40% - Énfasis3 2 2 4 2 2 3 3" xfId="10654" xr:uid="{8475503A-7A9E-4775-8B7C-926CEA6B3FA6}"/>
    <cellStyle name="40% - Énfasis3 2 2 4 2 2 3 3 2" xfId="26096" xr:uid="{DDD72CC8-4D1E-464E-8531-0793692245F9}"/>
    <cellStyle name="40% - Énfasis3 2 2 4 2 2 3 3 2 2" xfId="56980" xr:uid="{DC418ECD-5E28-4A52-8FCC-9F37CCA5C8E6}"/>
    <cellStyle name="40% - Énfasis3 2 2 4 2 2 3 3 3" xfId="41538" xr:uid="{332D733D-9410-4434-B147-5019CEAB73D0}"/>
    <cellStyle name="40% - Énfasis3 2 2 4 2 2 3 4" xfId="18375" xr:uid="{AEAE22F2-9230-4483-B443-9E80D7DCFC79}"/>
    <cellStyle name="40% - Énfasis3 2 2 4 2 2 3 4 2" xfId="49259" xr:uid="{97959FA5-BD7E-402D-A9B3-9C76F3D42C74}"/>
    <cellStyle name="40% - Énfasis3 2 2 4 2 2 3 5" xfId="33817" xr:uid="{99D81FC2-B70E-4C92-8168-440B71940685}"/>
    <cellStyle name="40% - Énfasis3 2 2 4 2 2 4" xfId="4863" xr:uid="{FE2B4083-8AC5-4BEE-8C76-E1E8A83B2066}"/>
    <cellStyle name="40% - Énfasis3 2 2 4 2 2 4 2" xfId="12584" xr:uid="{3848C2E7-DCF8-4793-A57A-1B3AC4E23E3A}"/>
    <cellStyle name="40% - Énfasis3 2 2 4 2 2 4 2 2" xfId="28026" xr:uid="{14551B0A-7E83-4E21-9F06-F9D94C8AAE8C}"/>
    <cellStyle name="40% - Énfasis3 2 2 4 2 2 4 2 2 2" xfId="58910" xr:uid="{B21F0529-9003-4BC8-B501-2A234C166F72}"/>
    <cellStyle name="40% - Énfasis3 2 2 4 2 2 4 2 3" xfId="43468" xr:uid="{BEEF4E8A-109A-4A78-999B-A005B6E42E4C}"/>
    <cellStyle name="40% - Énfasis3 2 2 4 2 2 4 3" xfId="20305" xr:uid="{E619785F-2D0D-4596-8ECF-B04A54992F6B}"/>
    <cellStyle name="40% - Énfasis3 2 2 4 2 2 4 3 2" xfId="51189" xr:uid="{5CAD6D8D-61B7-437F-BF6E-D837CA28010D}"/>
    <cellStyle name="40% - Énfasis3 2 2 4 2 2 4 4" xfId="35747" xr:uid="{000185EF-1B7C-4B15-89D3-81FB07576FFA}"/>
    <cellStyle name="40% - Énfasis3 2 2 4 2 2 5" xfId="8724" xr:uid="{41600F27-C5DE-4720-83D3-8B2621BEF298}"/>
    <cellStyle name="40% - Énfasis3 2 2 4 2 2 5 2" xfId="24166" xr:uid="{4A5BF053-0418-4368-BE52-BCFC95CF4F43}"/>
    <cellStyle name="40% - Énfasis3 2 2 4 2 2 5 2 2" xfId="55050" xr:uid="{3375B32D-8404-4BAB-9E51-C26513F150CA}"/>
    <cellStyle name="40% - Énfasis3 2 2 4 2 2 5 3" xfId="39608" xr:uid="{F16AD6A7-95FF-4946-8C26-2E4C261EE3ED}"/>
    <cellStyle name="40% - Énfasis3 2 2 4 2 2 6" xfId="16445" xr:uid="{42B3219B-4CCB-4FC4-B0A9-9B315A5FED32}"/>
    <cellStyle name="40% - Énfasis3 2 2 4 2 2 6 2" xfId="47329" xr:uid="{0D5B33B8-1CC1-476E-BA24-C182AC9382EC}"/>
    <cellStyle name="40% - Énfasis3 2 2 4 2 2 7" xfId="31887" xr:uid="{E1D1D1A4-1762-4A92-99AC-3775200E29F4}"/>
    <cellStyle name="40% - Énfasis3 2 2 4 2 3" xfId="1485" xr:uid="{CA444C79-DEAD-432D-95AC-4D8E72F6C56F}"/>
    <cellStyle name="40% - Énfasis3 2 2 4 2 3 2" xfId="3415" xr:uid="{D4858B54-938E-4820-BCEB-7E966F170C02}"/>
    <cellStyle name="40% - Énfasis3 2 2 4 2 3 2 2" xfId="7275" xr:uid="{A1B6B8AB-D5A8-469F-AD54-A7ACB10B93E4}"/>
    <cellStyle name="40% - Énfasis3 2 2 4 2 3 2 2 2" xfId="14996" xr:uid="{FCA80FF2-676E-4C51-B28C-C7AE3E955011}"/>
    <cellStyle name="40% - Énfasis3 2 2 4 2 3 2 2 2 2" xfId="30438" xr:uid="{751C09A4-794F-4019-A897-4D5E8F601B5E}"/>
    <cellStyle name="40% - Énfasis3 2 2 4 2 3 2 2 2 2 2" xfId="61322" xr:uid="{820AA968-128A-4937-9F3A-9042A0F23177}"/>
    <cellStyle name="40% - Énfasis3 2 2 4 2 3 2 2 2 3" xfId="45880" xr:uid="{3F6CABBF-7019-4226-9617-1EE0CD92B1EE}"/>
    <cellStyle name="40% - Énfasis3 2 2 4 2 3 2 2 3" xfId="22717" xr:uid="{A4732E5A-891F-4E6C-B513-2F3B42FC9070}"/>
    <cellStyle name="40% - Énfasis3 2 2 4 2 3 2 2 3 2" xfId="53601" xr:uid="{87661D45-C9CA-4D05-B6CA-CABD4A892EEA}"/>
    <cellStyle name="40% - Énfasis3 2 2 4 2 3 2 2 4" xfId="38159" xr:uid="{8822FC19-8D5F-4E1F-A4F4-F95A4093912D}"/>
    <cellStyle name="40% - Énfasis3 2 2 4 2 3 2 3" xfId="11136" xr:uid="{ED226AD1-A447-4F69-8C40-AD683AC9E3E4}"/>
    <cellStyle name="40% - Énfasis3 2 2 4 2 3 2 3 2" xfId="26578" xr:uid="{D6086DA0-3446-4816-8984-F7BA6093A094}"/>
    <cellStyle name="40% - Énfasis3 2 2 4 2 3 2 3 2 2" xfId="57462" xr:uid="{9FBFB551-2F68-4BFA-9F87-E0347C8C1A7B}"/>
    <cellStyle name="40% - Énfasis3 2 2 4 2 3 2 3 3" xfId="42020" xr:uid="{66BE284A-E2AB-43E1-B335-6E90BD6E5467}"/>
    <cellStyle name="40% - Énfasis3 2 2 4 2 3 2 4" xfId="18857" xr:uid="{3AE05F81-4EEE-4A95-B5C2-BCEE02A044EE}"/>
    <cellStyle name="40% - Énfasis3 2 2 4 2 3 2 4 2" xfId="49741" xr:uid="{61C96402-3E23-4D46-89F4-538240059F71}"/>
    <cellStyle name="40% - Énfasis3 2 2 4 2 3 2 5" xfId="34299" xr:uid="{32568438-E2D5-470D-A145-261F3F382874}"/>
    <cellStyle name="40% - Énfasis3 2 2 4 2 3 3" xfId="5345" xr:uid="{F0F1296F-E677-41D0-BF00-AF58DF18EC02}"/>
    <cellStyle name="40% - Énfasis3 2 2 4 2 3 3 2" xfId="13066" xr:uid="{5FD050DB-1869-4C76-9CB3-3D486E350FF3}"/>
    <cellStyle name="40% - Énfasis3 2 2 4 2 3 3 2 2" xfId="28508" xr:uid="{6D97B914-4B95-4A2B-8ABB-9D0C911E57D1}"/>
    <cellStyle name="40% - Énfasis3 2 2 4 2 3 3 2 2 2" xfId="59392" xr:uid="{1ED503A4-C4A1-45BE-8D68-FC16299E9E2E}"/>
    <cellStyle name="40% - Énfasis3 2 2 4 2 3 3 2 3" xfId="43950" xr:uid="{E7684DA9-5393-45C7-BF22-8A8D55514A68}"/>
    <cellStyle name="40% - Énfasis3 2 2 4 2 3 3 3" xfId="20787" xr:uid="{39799447-9AB6-438C-ABA4-F76AA3CCE2C0}"/>
    <cellStyle name="40% - Énfasis3 2 2 4 2 3 3 3 2" xfId="51671" xr:uid="{FEAF4C83-E692-486E-9A71-7F1E31BE0226}"/>
    <cellStyle name="40% - Énfasis3 2 2 4 2 3 3 4" xfId="36229" xr:uid="{9AD028EC-E978-4CA7-BD9F-3CFF663EF9B7}"/>
    <cellStyle name="40% - Énfasis3 2 2 4 2 3 4" xfId="9206" xr:uid="{D580ADA8-22A8-4784-9E12-D96C0EFF14A8}"/>
    <cellStyle name="40% - Énfasis3 2 2 4 2 3 4 2" xfId="24648" xr:uid="{666F1241-D689-4746-BFB3-1A3EE669A50D}"/>
    <cellStyle name="40% - Énfasis3 2 2 4 2 3 4 2 2" xfId="55532" xr:uid="{0185681C-9F3C-48F6-9475-ED12096C8C97}"/>
    <cellStyle name="40% - Énfasis3 2 2 4 2 3 4 3" xfId="40090" xr:uid="{FE119699-BF9D-45ED-81D7-237FE192D4DC}"/>
    <cellStyle name="40% - Énfasis3 2 2 4 2 3 5" xfId="16927" xr:uid="{F9D99B88-1FB3-4DED-990E-0BF427FE94FF}"/>
    <cellStyle name="40% - Énfasis3 2 2 4 2 3 5 2" xfId="47811" xr:uid="{6827EFC6-ED62-4101-93FC-922CEBD84DA4}"/>
    <cellStyle name="40% - Énfasis3 2 2 4 2 3 6" xfId="32369" xr:uid="{E5D29E3D-971E-457B-8C7D-FA7A076F3811}"/>
    <cellStyle name="40% - Énfasis3 2 2 4 2 4" xfId="2450" xr:uid="{27AB9052-48CF-43BC-8789-1C18BF9A4943}"/>
    <cellStyle name="40% - Énfasis3 2 2 4 2 4 2" xfId="6310" xr:uid="{DAC560D6-4E6D-4E81-A850-0CDCCDED3CF0}"/>
    <cellStyle name="40% - Énfasis3 2 2 4 2 4 2 2" xfId="14031" xr:uid="{EEA70FCE-79DD-4CED-91CE-01088085806A}"/>
    <cellStyle name="40% - Énfasis3 2 2 4 2 4 2 2 2" xfId="29473" xr:uid="{F48A32EB-009C-46E0-AF64-9D39F5925CDD}"/>
    <cellStyle name="40% - Énfasis3 2 2 4 2 4 2 2 2 2" xfId="60357" xr:uid="{B078B661-DDB8-4C8D-B9DB-58A6724C1A25}"/>
    <cellStyle name="40% - Énfasis3 2 2 4 2 4 2 2 3" xfId="44915" xr:uid="{AFCC93A4-77EC-4F0B-BC64-C36328DD7AE1}"/>
    <cellStyle name="40% - Énfasis3 2 2 4 2 4 2 3" xfId="21752" xr:uid="{01AC3CB0-2180-489D-96E0-D1E4630F4DD6}"/>
    <cellStyle name="40% - Énfasis3 2 2 4 2 4 2 3 2" xfId="52636" xr:uid="{B1632D48-2A08-4756-90BF-1A65B58A7439}"/>
    <cellStyle name="40% - Énfasis3 2 2 4 2 4 2 4" xfId="37194" xr:uid="{79D73CEE-0BF1-43C2-93A3-D6618F53BA16}"/>
    <cellStyle name="40% - Énfasis3 2 2 4 2 4 3" xfId="10171" xr:uid="{7B399E58-BBC6-433E-9059-118FA9415753}"/>
    <cellStyle name="40% - Énfasis3 2 2 4 2 4 3 2" xfId="25613" xr:uid="{C312FC3B-FE11-431B-9760-57E67AFFF0F3}"/>
    <cellStyle name="40% - Énfasis3 2 2 4 2 4 3 2 2" xfId="56497" xr:uid="{A08DAD27-0FC6-4DE2-9800-9FD5F653C0D6}"/>
    <cellStyle name="40% - Énfasis3 2 2 4 2 4 3 3" xfId="41055" xr:uid="{9B6CD2AD-F4BD-4708-B3EA-E862A8941A9D}"/>
    <cellStyle name="40% - Énfasis3 2 2 4 2 4 4" xfId="17892" xr:uid="{9D5E6F5F-DE4F-4810-970B-E33856A970D4}"/>
    <cellStyle name="40% - Énfasis3 2 2 4 2 4 4 2" xfId="48776" xr:uid="{56E1E3DF-9CC2-44C9-BDF1-3EBF56E3BD6A}"/>
    <cellStyle name="40% - Énfasis3 2 2 4 2 4 5" xfId="33334" xr:uid="{489A1D5D-BA13-4B7C-ABEF-0DC76900607F}"/>
    <cellStyle name="40% - Énfasis3 2 2 4 2 5" xfId="4380" xr:uid="{A5A4C501-6B7A-4DC5-AC27-AE1A462A4374}"/>
    <cellStyle name="40% - Énfasis3 2 2 4 2 5 2" xfId="12101" xr:uid="{62679E5E-4734-4683-AC4C-62339780B380}"/>
    <cellStyle name="40% - Énfasis3 2 2 4 2 5 2 2" xfId="27543" xr:uid="{BC2A0266-1995-49AD-B4FA-6201D5497E6E}"/>
    <cellStyle name="40% - Énfasis3 2 2 4 2 5 2 2 2" xfId="58427" xr:uid="{08F1C1D7-20B8-4C34-A206-C64DFE2AEF52}"/>
    <cellStyle name="40% - Énfasis3 2 2 4 2 5 2 3" xfId="42985" xr:uid="{FDD44295-0A81-4842-82AB-A170BC1CC033}"/>
    <cellStyle name="40% - Énfasis3 2 2 4 2 5 3" xfId="19822" xr:uid="{9EEE2EA3-6654-46B9-A698-1286DF0F7104}"/>
    <cellStyle name="40% - Énfasis3 2 2 4 2 5 3 2" xfId="50706" xr:uid="{6E019EEC-BB08-4EC4-9F73-C8E94B5BD65D}"/>
    <cellStyle name="40% - Énfasis3 2 2 4 2 5 4" xfId="35264" xr:uid="{4B12E1EB-A784-44C3-A225-0F507344E119}"/>
    <cellStyle name="40% - Énfasis3 2 2 4 2 6" xfId="8241" xr:uid="{286AEE85-B8B0-41C0-8254-2DF0483C6EF6}"/>
    <cellStyle name="40% - Énfasis3 2 2 4 2 6 2" xfId="23683" xr:uid="{02006C83-A6F8-45C1-B48A-C02C5D0DDCBD}"/>
    <cellStyle name="40% - Énfasis3 2 2 4 2 6 2 2" xfId="54567" xr:uid="{855393C7-35BC-48F6-AF8D-3066AFD662FE}"/>
    <cellStyle name="40% - Énfasis3 2 2 4 2 6 3" xfId="39125" xr:uid="{D88FD005-7C78-4B5A-984F-0140A9399D92}"/>
    <cellStyle name="40% - Énfasis3 2 2 4 2 7" xfId="15962" xr:uid="{2B5122E4-A6D0-4BB0-8560-F31B070FD0C8}"/>
    <cellStyle name="40% - Énfasis3 2 2 4 2 7 2" xfId="46846" xr:uid="{27CD9DDE-DBE6-4B93-8F2E-FEAC2E10BB14}"/>
    <cellStyle name="40% - Énfasis3 2 2 4 2 8" xfId="31404" xr:uid="{18F6767C-2D99-40B4-803C-B3AA470CAE32}"/>
    <cellStyle name="40% - Énfasis3 2 2 4 3" xfId="762" xr:uid="{C7DB6762-BDEB-4141-B7D2-F26BB5D88CEF}"/>
    <cellStyle name="40% - Énfasis3 2 2 4 3 2" xfId="1727" xr:uid="{D29B9416-7016-4F86-9680-741CB86B536A}"/>
    <cellStyle name="40% - Énfasis3 2 2 4 3 2 2" xfId="3657" xr:uid="{D8766EF3-4BD5-4091-B34E-7526FF67B04D}"/>
    <cellStyle name="40% - Énfasis3 2 2 4 3 2 2 2" xfId="7517" xr:uid="{E348A90A-54B4-41FE-BE2F-4F25166B5E0D}"/>
    <cellStyle name="40% - Énfasis3 2 2 4 3 2 2 2 2" xfId="15238" xr:uid="{5F21803B-1105-44B8-ABE3-8383FA4915CA}"/>
    <cellStyle name="40% - Énfasis3 2 2 4 3 2 2 2 2 2" xfId="30680" xr:uid="{6983E967-8A27-4DE8-A8A5-4743EB4AF5F3}"/>
    <cellStyle name="40% - Énfasis3 2 2 4 3 2 2 2 2 2 2" xfId="61564" xr:uid="{75C63F8E-8ADD-4CF4-9536-107618153754}"/>
    <cellStyle name="40% - Énfasis3 2 2 4 3 2 2 2 2 3" xfId="46122" xr:uid="{82090B61-A382-4435-BE93-891029D9448F}"/>
    <cellStyle name="40% - Énfasis3 2 2 4 3 2 2 2 3" xfId="22959" xr:uid="{62DAA378-9ECC-4B2E-8258-7F91ED7A569B}"/>
    <cellStyle name="40% - Énfasis3 2 2 4 3 2 2 2 3 2" xfId="53843" xr:uid="{7A506B37-AD2A-4B7E-9029-97B1B77473ED}"/>
    <cellStyle name="40% - Énfasis3 2 2 4 3 2 2 2 4" xfId="38401" xr:uid="{8D0AFCED-F427-41F5-BA50-0F766DA9525F}"/>
    <cellStyle name="40% - Énfasis3 2 2 4 3 2 2 3" xfId="11378" xr:uid="{F820560C-1154-4A08-8F28-60A4975CE42B}"/>
    <cellStyle name="40% - Énfasis3 2 2 4 3 2 2 3 2" xfId="26820" xr:uid="{38C38613-76AB-46E4-BF4B-EC622814BF25}"/>
    <cellStyle name="40% - Énfasis3 2 2 4 3 2 2 3 2 2" xfId="57704" xr:uid="{C9C5F3F1-338A-4803-83CB-23B30AA46436}"/>
    <cellStyle name="40% - Énfasis3 2 2 4 3 2 2 3 3" xfId="42262" xr:uid="{98AB15B7-10FC-408C-87CE-DB4889C1D166}"/>
    <cellStyle name="40% - Énfasis3 2 2 4 3 2 2 4" xfId="19099" xr:uid="{5AE36BBB-FE2F-410B-8281-FA2A6AB7495A}"/>
    <cellStyle name="40% - Énfasis3 2 2 4 3 2 2 4 2" xfId="49983" xr:uid="{EAC6C5D9-C16C-4171-A0D0-581017C29DDA}"/>
    <cellStyle name="40% - Énfasis3 2 2 4 3 2 2 5" xfId="34541" xr:uid="{1A007DF3-4C39-4FEB-BCDA-D20C5492D9BE}"/>
    <cellStyle name="40% - Énfasis3 2 2 4 3 2 3" xfId="5587" xr:uid="{8A015F50-899D-4286-86FB-584877C85420}"/>
    <cellStyle name="40% - Énfasis3 2 2 4 3 2 3 2" xfId="13308" xr:uid="{63D33C20-9B9A-4338-8D9F-D31F5C9276BB}"/>
    <cellStyle name="40% - Énfasis3 2 2 4 3 2 3 2 2" xfId="28750" xr:uid="{1220F717-E3C0-4C76-AA27-56BDEB449330}"/>
    <cellStyle name="40% - Énfasis3 2 2 4 3 2 3 2 2 2" xfId="59634" xr:uid="{A4AF6A79-E4D6-43B4-966C-B8B99C7D8FD1}"/>
    <cellStyle name="40% - Énfasis3 2 2 4 3 2 3 2 3" xfId="44192" xr:uid="{4FA4788A-7F61-42F8-94F2-2612BDDA3462}"/>
    <cellStyle name="40% - Énfasis3 2 2 4 3 2 3 3" xfId="21029" xr:uid="{6A878F1C-2425-420B-A1C4-3D14493BAC67}"/>
    <cellStyle name="40% - Énfasis3 2 2 4 3 2 3 3 2" xfId="51913" xr:uid="{A536B66D-3A59-4E8E-8BE8-85F5C428B1E7}"/>
    <cellStyle name="40% - Énfasis3 2 2 4 3 2 3 4" xfId="36471" xr:uid="{65E4C67F-2A4E-48F6-AB81-F766D2ADF438}"/>
    <cellStyle name="40% - Énfasis3 2 2 4 3 2 4" xfId="9448" xr:uid="{608DCEA3-B669-4819-BD57-17910273F332}"/>
    <cellStyle name="40% - Énfasis3 2 2 4 3 2 4 2" xfId="24890" xr:uid="{C8C264F0-CFA6-413F-A6AA-8A32BE929E0A}"/>
    <cellStyle name="40% - Énfasis3 2 2 4 3 2 4 2 2" xfId="55774" xr:uid="{9C4CF95A-1F97-4A52-AC0D-3FAB325046BD}"/>
    <cellStyle name="40% - Énfasis3 2 2 4 3 2 4 3" xfId="40332" xr:uid="{F2A8B733-D47E-4E1E-8511-C9E5A0CEEDB1}"/>
    <cellStyle name="40% - Énfasis3 2 2 4 3 2 5" xfId="17169" xr:uid="{EA96C04B-9FD8-44AA-929C-105B1C9D1ECF}"/>
    <cellStyle name="40% - Énfasis3 2 2 4 3 2 5 2" xfId="48053" xr:uid="{EF1E3729-E02B-42D6-8F49-E616647FEFCC}"/>
    <cellStyle name="40% - Énfasis3 2 2 4 3 2 6" xfId="32611" xr:uid="{0596FCF0-76E1-480F-B40A-89B874425BF7}"/>
    <cellStyle name="40% - Énfasis3 2 2 4 3 3" xfId="2692" xr:uid="{D1C32F75-0037-43B3-BA61-22E682E4E1FC}"/>
    <cellStyle name="40% - Énfasis3 2 2 4 3 3 2" xfId="6552" xr:uid="{250DF107-56D9-413B-A282-CB5C4DB7715D}"/>
    <cellStyle name="40% - Énfasis3 2 2 4 3 3 2 2" xfId="14273" xr:uid="{AAB87B2F-9EF2-4F94-A18E-1F7A20451149}"/>
    <cellStyle name="40% - Énfasis3 2 2 4 3 3 2 2 2" xfId="29715" xr:uid="{113EED3E-8956-447A-8EF6-D4D1F12293DC}"/>
    <cellStyle name="40% - Énfasis3 2 2 4 3 3 2 2 2 2" xfId="60599" xr:uid="{B0DBA1D0-7149-4A5D-AB21-5CEFF1B57EA3}"/>
    <cellStyle name="40% - Énfasis3 2 2 4 3 3 2 2 3" xfId="45157" xr:uid="{285CE077-5FD8-44D2-BB30-35BE8BE64BB9}"/>
    <cellStyle name="40% - Énfasis3 2 2 4 3 3 2 3" xfId="21994" xr:uid="{6C0B1C07-CC21-43F8-A80B-1CA44241D8DE}"/>
    <cellStyle name="40% - Énfasis3 2 2 4 3 3 2 3 2" xfId="52878" xr:uid="{448414A3-A6EA-430C-81BE-DE43BAD24658}"/>
    <cellStyle name="40% - Énfasis3 2 2 4 3 3 2 4" xfId="37436" xr:uid="{A46910A2-5893-47AE-A310-DE42E8912A92}"/>
    <cellStyle name="40% - Énfasis3 2 2 4 3 3 3" xfId="10413" xr:uid="{32753BF4-E204-4111-8E88-758E0893EEA4}"/>
    <cellStyle name="40% - Énfasis3 2 2 4 3 3 3 2" xfId="25855" xr:uid="{1EC48B3F-FB16-4D0D-BD85-071490A887B2}"/>
    <cellStyle name="40% - Énfasis3 2 2 4 3 3 3 2 2" xfId="56739" xr:uid="{503F3DE2-3D50-46C2-A0C3-40AB33BF90E8}"/>
    <cellStyle name="40% - Énfasis3 2 2 4 3 3 3 3" xfId="41297" xr:uid="{2E3844E4-A402-4E83-A307-5605900C7FCD}"/>
    <cellStyle name="40% - Énfasis3 2 2 4 3 3 4" xfId="18134" xr:uid="{34E47AF1-44D3-4D89-A8AD-DDFB215DAA9A}"/>
    <cellStyle name="40% - Énfasis3 2 2 4 3 3 4 2" xfId="49018" xr:uid="{15564055-8411-4F89-A69D-B780D9EFB0AC}"/>
    <cellStyle name="40% - Énfasis3 2 2 4 3 3 5" xfId="33576" xr:uid="{E3E6BA70-07CF-4CDC-AD59-48E4892CA7B6}"/>
    <cellStyle name="40% - Énfasis3 2 2 4 3 4" xfId="4622" xr:uid="{B23D5F70-F50A-43C6-93D8-F1D7179F5A24}"/>
    <cellStyle name="40% - Énfasis3 2 2 4 3 4 2" xfId="12343" xr:uid="{E7C28A0F-AEF2-4E72-96B6-44D9B5B465EB}"/>
    <cellStyle name="40% - Énfasis3 2 2 4 3 4 2 2" xfId="27785" xr:uid="{AF3D8B0B-E622-4AA5-8567-0806C1E1CD38}"/>
    <cellStyle name="40% - Énfasis3 2 2 4 3 4 2 2 2" xfId="58669" xr:uid="{DF409B2C-7603-4A11-8FC6-5D7DD8393D28}"/>
    <cellStyle name="40% - Énfasis3 2 2 4 3 4 2 3" xfId="43227" xr:uid="{5F1EF4D4-1119-4EEC-90A6-4A6207E783EA}"/>
    <cellStyle name="40% - Énfasis3 2 2 4 3 4 3" xfId="20064" xr:uid="{228A1CDA-A20B-4A1C-A52D-EB4C28705969}"/>
    <cellStyle name="40% - Énfasis3 2 2 4 3 4 3 2" xfId="50948" xr:uid="{1B0C3E25-5219-413B-95AD-657D47B652C5}"/>
    <cellStyle name="40% - Énfasis3 2 2 4 3 4 4" xfId="35506" xr:uid="{1718FED8-B3D3-4C3F-B0BD-EF75E3D8B73C}"/>
    <cellStyle name="40% - Énfasis3 2 2 4 3 5" xfId="8483" xr:uid="{786D84A3-3D57-4677-BB66-9644B36F6A68}"/>
    <cellStyle name="40% - Énfasis3 2 2 4 3 5 2" xfId="23925" xr:uid="{151C2E80-9248-4E39-9027-63A53BA2D5CA}"/>
    <cellStyle name="40% - Énfasis3 2 2 4 3 5 2 2" xfId="54809" xr:uid="{FF9B34D8-B923-438B-8BC6-9BC68762D9F6}"/>
    <cellStyle name="40% - Énfasis3 2 2 4 3 5 3" xfId="39367" xr:uid="{EB062B68-DA3F-4989-9AEF-A7BACCFB6319}"/>
    <cellStyle name="40% - Énfasis3 2 2 4 3 6" xfId="16204" xr:uid="{78CC7F24-84BB-45C4-B5B9-A74BB2866511}"/>
    <cellStyle name="40% - Énfasis3 2 2 4 3 6 2" xfId="47088" xr:uid="{A26F82D1-71AE-46B2-9724-002064DA8F9E}"/>
    <cellStyle name="40% - Énfasis3 2 2 4 3 7" xfId="31646" xr:uid="{26BBA1C9-26F1-4DAE-8F12-DF8159CEEC1F}"/>
    <cellStyle name="40% - Énfasis3 2 2 4 4" xfId="1244" xr:uid="{83E741DB-7268-49E2-9B83-7FBDCCED9A3B}"/>
    <cellStyle name="40% - Énfasis3 2 2 4 4 2" xfId="3174" xr:uid="{A6A34986-A195-464D-9C57-3EBCF4FE6534}"/>
    <cellStyle name="40% - Énfasis3 2 2 4 4 2 2" xfId="7034" xr:uid="{4792A09E-95A2-426F-BA58-DB10127851EE}"/>
    <cellStyle name="40% - Énfasis3 2 2 4 4 2 2 2" xfId="14755" xr:uid="{04DF1235-C19B-4A41-B4E8-8CDAC15CF56B}"/>
    <cellStyle name="40% - Énfasis3 2 2 4 4 2 2 2 2" xfId="30197" xr:uid="{5072EC39-D523-4479-AF6F-B25457B26C80}"/>
    <cellStyle name="40% - Énfasis3 2 2 4 4 2 2 2 2 2" xfId="61081" xr:uid="{1552C33C-8764-488B-99E8-0BBA53308391}"/>
    <cellStyle name="40% - Énfasis3 2 2 4 4 2 2 2 3" xfId="45639" xr:uid="{3F5D6885-2DD3-4111-8A87-50B7CF015734}"/>
    <cellStyle name="40% - Énfasis3 2 2 4 4 2 2 3" xfId="22476" xr:uid="{A2EB51EA-A902-4418-A52D-76CB20004207}"/>
    <cellStyle name="40% - Énfasis3 2 2 4 4 2 2 3 2" xfId="53360" xr:uid="{67959EEE-C38D-4E8D-A7AD-3521189A091B}"/>
    <cellStyle name="40% - Énfasis3 2 2 4 4 2 2 4" xfId="37918" xr:uid="{0F7701C0-F6AB-4D7A-8CBE-46C2DE6A1FF7}"/>
    <cellStyle name="40% - Énfasis3 2 2 4 4 2 3" xfId="10895" xr:uid="{617B47EB-F4E6-4236-AC4D-D16C92DB6FEB}"/>
    <cellStyle name="40% - Énfasis3 2 2 4 4 2 3 2" xfId="26337" xr:uid="{FD4FA1D4-052F-4BA2-959C-332192625CF2}"/>
    <cellStyle name="40% - Énfasis3 2 2 4 4 2 3 2 2" xfId="57221" xr:uid="{69A0D237-0F82-4A2B-88FF-CF28BAC7BFAF}"/>
    <cellStyle name="40% - Énfasis3 2 2 4 4 2 3 3" xfId="41779" xr:uid="{C67A7E75-05E0-4085-9A9B-D438FBFCD0A1}"/>
    <cellStyle name="40% - Énfasis3 2 2 4 4 2 4" xfId="18616" xr:uid="{6E9DC31A-1B5B-42FF-BFD0-C56480E6FE74}"/>
    <cellStyle name="40% - Énfasis3 2 2 4 4 2 4 2" xfId="49500" xr:uid="{A521C969-EB14-4B17-A241-8C04F84054DE}"/>
    <cellStyle name="40% - Énfasis3 2 2 4 4 2 5" xfId="34058" xr:uid="{07705F16-B318-4DF4-A958-87BAF272CC83}"/>
    <cellStyle name="40% - Énfasis3 2 2 4 4 3" xfId="5104" xr:uid="{CE5BA94A-31BE-4ADA-AE7A-020C0834E6D5}"/>
    <cellStyle name="40% - Énfasis3 2 2 4 4 3 2" xfId="12825" xr:uid="{476BBEC2-0383-4D4D-B25F-933A5C4F63FD}"/>
    <cellStyle name="40% - Énfasis3 2 2 4 4 3 2 2" xfId="28267" xr:uid="{A0727BFE-3AB4-4C3F-9DDC-6249A42C02F1}"/>
    <cellStyle name="40% - Énfasis3 2 2 4 4 3 2 2 2" xfId="59151" xr:uid="{E879460E-842B-40AF-AFEE-DA0EC8AE7FC4}"/>
    <cellStyle name="40% - Énfasis3 2 2 4 4 3 2 3" xfId="43709" xr:uid="{61BC80B7-F72F-48AC-95FA-69B6F761BA6F}"/>
    <cellStyle name="40% - Énfasis3 2 2 4 4 3 3" xfId="20546" xr:uid="{FEB4A0B4-D64C-4355-A02E-4AEAE0D9E127}"/>
    <cellStyle name="40% - Énfasis3 2 2 4 4 3 3 2" xfId="51430" xr:uid="{3CD7355B-DB7A-4BA3-8EE3-BC919FEB7E9A}"/>
    <cellStyle name="40% - Énfasis3 2 2 4 4 3 4" xfId="35988" xr:uid="{B1E8CCE2-0698-4919-9F17-774E27A590E0}"/>
    <cellStyle name="40% - Énfasis3 2 2 4 4 4" xfId="8965" xr:uid="{6A33285E-D0C6-4C86-A274-705E8DE7A198}"/>
    <cellStyle name="40% - Énfasis3 2 2 4 4 4 2" xfId="24407" xr:uid="{63766A40-7772-4849-BF8D-D28D6B862800}"/>
    <cellStyle name="40% - Énfasis3 2 2 4 4 4 2 2" xfId="55291" xr:uid="{581D72F6-0792-4BAA-B050-8F88AD22F508}"/>
    <cellStyle name="40% - Énfasis3 2 2 4 4 4 3" xfId="39849" xr:uid="{DC6DB9E8-6662-4B37-8EAD-E0655689E1C5}"/>
    <cellStyle name="40% - Énfasis3 2 2 4 4 5" xfId="16686" xr:uid="{4ECEBCAC-AC61-45F8-9EBD-C754AE712618}"/>
    <cellStyle name="40% - Énfasis3 2 2 4 4 5 2" xfId="47570" xr:uid="{1C3EA332-27B4-4E59-BEC8-E967EF7B0B60}"/>
    <cellStyle name="40% - Énfasis3 2 2 4 4 6" xfId="32128" xr:uid="{537546F9-FAAE-44DD-8BFC-0FB7EE064B6E}"/>
    <cellStyle name="40% - Énfasis3 2 2 4 5" xfId="2209" xr:uid="{F5108A99-08BF-41C9-B5BC-CDC79B9D4C8D}"/>
    <cellStyle name="40% - Énfasis3 2 2 4 5 2" xfId="6069" xr:uid="{1DAA63F8-3ADF-4B44-B465-95B25D2EC8AB}"/>
    <cellStyle name="40% - Énfasis3 2 2 4 5 2 2" xfId="13790" xr:uid="{5280DFC6-C4D1-4A14-9097-BCBF807AFAE6}"/>
    <cellStyle name="40% - Énfasis3 2 2 4 5 2 2 2" xfId="29232" xr:uid="{76258C4C-9F81-49A8-9E72-BF59A7B4C808}"/>
    <cellStyle name="40% - Énfasis3 2 2 4 5 2 2 2 2" xfId="60116" xr:uid="{37923D0D-01BE-4119-8133-1F976FFAE2BC}"/>
    <cellStyle name="40% - Énfasis3 2 2 4 5 2 2 3" xfId="44674" xr:uid="{92795CAA-FE07-48BE-B046-B52BAA68EC1E}"/>
    <cellStyle name="40% - Énfasis3 2 2 4 5 2 3" xfId="21511" xr:uid="{47C72CBC-57F8-47D9-BD55-81B94B6834EE}"/>
    <cellStyle name="40% - Énfasis3 2 2 4 5 2 3 2" xfId="52395" xr:uid="{06A9FC55-5C00-4668-8EC3-C9006ADD2BEA}"/>
    <cellStyle name="40% - Énfasis3 2 2 4 5 2 4" xfId="36953" xr:uid="{EB6FD8E1-A899-44BA-A69D-3DEC0D7C5AFC}"/>
    <cellStyle name="40% - Énfasis3 2 2 4 5 3" xfId="9930" xr:uid="{09E6876A-54E0-45B7-8AEF-4A5F8EC0CB0F}"/>
    <cellStyle name="40% - Énfasis3 2 2 4 5 3 2" xfId="25372" xr:uid="{1CBE2157-6EBA-4F74-A59F-7EDE8B78E542}"/>
    <cellStyle name="40% - Énfasis3 2 2 4 5 3 2 2" xfId="56256" xr:uid="{84A45A9C-EBF9-4E0D-B724-263E0718DB48}"/>
    <cellStyle name="40% - Énfasis3 2 2 4 5 3 3" xfId="40814" xr:uid="{C7F6734D-7E32-458F-AA01-2C4FEFBE4FBD}"/>
    <cellStyle name="40% - Énfasis3 2 2 4 5 4" xfId="17651" xr:uid="{911E1B72-A61A-4569-9F4F-E499C018B038}"/>
    <cellStyle name="40% - Énfasis3 2 2 4 5 4 2" xfId="48535" xr:uid="{A41407AB-A659-4B8C-A7A2-03A803ACCA27}"/>
    <cellStyle name="40% - Énfasis3 2 2 4 5 5" xfId="33093" xr:uid="{B3C62902-9158-40E4-87C6-3AA8D8533DB6}"/>
    <cellStyle name="40% - Énfasis3 2 2 4 6" xfId="4139" xr:uid="{ED4A9491-6C04-4692-B633-23257A225AF3}"/>
    <cellStyle name="40% - Énfasis3 2 2 4 6 2" xfId="11860" xr:uid="{9C17E9CC-029B-48A2-9501-D652E07EE685}"/>
    <cellStyle name="40% - Énfasis3 2 2 4 6 2 2" xfId="27302" xr:uid="{3028E5AD-6364-494E-B72F-618C0484FD38}"/>
    <cellStyle name="40% - Énfasis3 2 2 4 6 2 2 2" xfId="58186" xr:uid="{238C18ED-5D8C-41C5-8499-301A276D3977}"/>
    <cellStyle name="40% - Énfasis3 2 2 4 6 2 3" xfId="42744" xr:uid="{C23ED8C5-4466-4674-9E1A-19010C8707C5}"/>
    <cellStyle name="40% - Énfasis3 2 2 4 6 3" xfId="19581" xr:uid="{E65BCEB8-DEB5-4220-AC9C-CE4C826E01E0}"/>
    <cellStyle name="40% - Énfasis3 2 2 4 6 3 2" xfId="50465" xr:uid="{EE5EF3CE-A43A-4679-835D-256E550C550A}"/>
    <cellStyle name="40% - Énfasis3 2 2 4 6 4" xfId="35023" xr:uid="{25745086-1CD1-4BEE-8118-965825E08189}"/>
    <cellStyle name="40% - Énfasis3 2 2 4 7" xfId="8000" xr:uid="{F21BD912-7A83-4C25-9DFB-AB208F514D2F}"/>
    <cellStyle name="40% - Énfasis3 2 2 4 7 2" xfId="23442" xr:uid="{8AA9D136-7368-4DA5-B8E0-03E13231190E}"/>
    <cellStyle name="40% - Énfasis3 2 2 4 7 2 2" xfId="54326" xr:uid="{FC43DA4A-DBF6-4B7D-AC0A-DB9D8D2F2675}"/>
    <cellStyle name="40% - Énfasis3 2 2 4 7 3" xfId="38884" xr:uid="{5AB42445-A3DE-4A7C-AF01-2300E3157F65}"/>
    <cellStyle name="40% - Énfasis3 2 2 4 8" xfId="15721" xr:uid="{841E8C82-7F35-4E80-853C-CE6702C91E91}"/>
    <cellStyle name="40% - Énfasis3 2 2 4 8 2" xfId="46605" xr:uid="{8BB7785B-5887-45D7-8B45-3675DF795B51}"/>
    <cellStyle name="40% - Énfasis3 2 2 4 9" xfId="31163" xr:uid="{9E2B9C88-C55B-4976-BEFB-C515D7F8A4C1}"/>
    <cellStyle name="40% - Énfasis3 2 2 5" xfId="420" xr:uid="{24CE19FE-05B1-444F-9DFA-75CEB660C1F5}"/>
    <cellStyle name="40% - Énfasis3 2 2 5 2" xfId="904" xr:uid="{759DDAB9-36FC-4A1E-877F-A32FF302D740}"/>
    <cellStyle name="40% - Énfasis3 2 2 5 2 2" xfId="1869" xr:uid="{DDF29002-CDC7-4A43-AE8F-818487B2E3C1}"/>
    <cellStyle name="40% - Énfasis3 2 2 5 2 2 2" xfId="3799" xr:uid="{6379B7A6-E7D7-457A-A037-57BC849DF884}"/>
    <cellStyle name="40% - Énfasis3 2 2 5 2 2 2 2" xfId="7659" xr:uid="{13EC4284-12CD-43CA-ADB7-CA0E74EFF0DF}"/>
    <cellStyle name="40% - Énfasis3 2 2 5 2 2 2 2 2" xfId="15380" xr:uid="{84FE29C0-AE5A-4B1C-BEFD-2AC829F452C6}"/>
    <cellStyle name="40% - Énfasis3 2 2 5 2 2 2 2 2 2" xfId="30822" xr:uid="{0A066AD3-401B-4F5B-B195-F9FB873E4106}"/>
    <cellStyle name="40% - Énfasis3 2 2 5 2 2 2 2 2 2 2" xfId="61706" xr:uid="{1272CCD9-138B-4942-B3CA-DC3B8283AE23}"/>
    <cellStyle name="40% - Énfasis3 2 2 5 2 2 2 2 2 3" xfId="46264" xr:uid="{AF5ACF77-994D-4D88-9731-B6D203198913}"/>
    <cellStyle name="40% - Énfasis3 2 2 5 2 2 2 2 3" xfId="23101" xr:uid="{F9833A7C-5EE4-4674-8564-AA4606961361}"/>
    <cellStyle name="40% - Énfasis3 2 2 5 2 2 2 2 3 2" xfId="53985" xr:uid="{56909671-D868-4D8B-BBC0-DE39FD90097E}"/>
    <cellStyle name="40% - Énfasis3 2 2 5 2 2 2 2 4" xfId="38543" xr:uid="{22AE7893-8BEE-4803-B012-509591F71B3A}"/>
    <cellStyle name="40% - Énfasis3 2 2 5 2 2 2 3" xfId="11520" xr:uid="{FECF1E7D-5B01-4428-BB72-97CE70C87E3E}"/>
    <cellStyle name="40% - Énfasis3 2 2 5 2 2 2 3 2" xfId="26962" xr:uid="{9B9BDF1A-904F-419E-802D-6B986745FB15}"/>
    <cellStyle name="40% - Énfasis3 2 2 5 2 2 2 3 2 2" xfId="57846" xr:uid="{EACA1514-BEA3-4636-8EC7-6415428E68E3}"/>
    <cellStyle name="40% - Énfasis3 2 2 5 2 2 2 3 3" xfId="42404" xr:uid="{9E577798-04A8-4F3C-976A-DCBA4D4A6EBF}"/>
    <cellStyle name="40% - Énfasis3 2 2 5 2 2 2 4" xfId="19241" xr:uid="{D2FDC0C1-0CDB-483E-BE91-7FEF55B0E4ED}"/>
    <cellStyle name="40% - Énfasis3 2 2 5 2 2 2 4 2" xfId="50125" xr:uid="{27F186A8-F317-4F2C-8D9B-AC9C0FB85501}"/>
    <cellStyle name="40% - Énfasis3 2 2 5 2 2 2 5" xfId="34683" xr:uid="{58AF1F20-A9E9-44A7-8B44-2B5C958E575F}"/>
    <cellStyle name="40% - Énfasis3 2 2 5 2 2 3" xfId="5729" xr:uid="{3F555AE5-B7C4-4EF8-9E76-228856D0D3FA}"/>
    <cellStyle name="40% - Énfasis3 2 2 5 2 2 3 2" xfId="13450" xr:uid="{DE1D9AA7-A61C-4C51-8ECA-5889E78D82A0}"/>
    <cellStyle name="40% - Énfasis3 2 2 5 2 2 3 2 2" xfId="28892" xr:uid="{2C554767-072D-4508-801B-8B700D5C6BD9}"/>
    <cellStyle name="40% - Énfasis3 2 2 5 2 2 3 2 2 2" xfId="59776" xr:uid="{1EAEB6DD-2ED8-4991-9AAE-EEC88ABE011C}"/>
    <cellStyle name="40% - Énfasis3 2 2 5 2 2 3 2 3" xfId="44334" xr:uid="{552FE71C-2204-4D40-875E-3CF56CD824DB}"/>
    <cellStyle name="40% - Énfasis3 2 2 5 2 2 3 3" xfId="21171" xr:uid="{41958210-3E99-4943-8B72-D4F002F69C90}"/>
    <cellStyle name="40% - Énfasis3 2 2 5 2 2 3 3 2" xfId="52055" xr:uid="{3E7E878E-711E-4554-9497-BAE394988457}"/>
    <cellStyle name="40% - Énfasis3 2 2 5 2 2 3 4" xfId="36613" xr:uid="{93373440-36AA-4C61-91A6-D2E593C5F101}"/>
    <cellStyle name="40% - Énfasis3 2 2 5 2 2 4" xfId="9590" xr:uid="{C5D3BF2D-7733-46A3-B423-66E24BCCAA2C}"/>
    <cellStyle name="40% - Énfasis3 2 2 5 2 2 4 2" xfId="25032" xr:uid="{0B20BFB9-DBDA-4E49-BAF3-B0E87769CCBA}"/>
    <cellStyle name="40% - Énfasis3 2 2 5 2 2 4 2 2" xfId="55916" xr:uid="{F83915B9-D0F5-4CF5-912E-56EF5FC7B6AD}"/>
    <cellStyle name="40% - Énfasis3 2 2 5 2 2 4 3" xfId="40474" xr:uid="{7B5546A7-8E57-417D-A2F7-9089B9BE6AE3}"/>
    <cellStyle name="40% - Énfasis3 2 2 5 2 2 5" xfId="17311" xr:uid="{93A3F3D0-B9B7-45EF-8341-815AD8B6E095}"/>
    <cellStyle name="40% - Énfasis3 2 2 5 2 2 5 2" xfId="48195" xr:uid="{1593BBA1-26D4-4C35-86A9-96E2100EF825}"/>
    <cellStyle name="40% - Énfasis3 2 2 5 2 2 6" xfId="32753" xr:uid="{7A0FE778-3D39-44EA-944B-F5EED6BA0F5B}"/>
    <cellStyle name="40% - Énfasis3 2 2 5 2 3" xfId="2834" xr:uid="{26B29841-561C-426A-9CAB-916CAB31878D}"/>
    <cellStyle name="40% - Énfasis3 2 2 5 2 3 2" xfId="6694" xr:uid="{17F1A9C0-0555-4FDE-861F-9E1551E067EF}"/>
    <cellStyle name="40% - Énfasis3 2 2 5 2 3 2 2" xfId="14415" xr:uid="{CA1650E2-CC6B-4727-871B-3DC3714D8821}"/>
    <cellStyle name="40% - Énfasis3 2 2 5 2 3 2 2 2" xfId="29857" xr:uid="{E18BF330-4EE4-4978-AFDD-0F0D5D4567B0}"/>
    <cellStyle name="40% - Énfasis3 2 2 5 2 3 2 2 2 2" xfId="60741" xr:uid="{00F792AC-E17D-4CBC-861E-740F7F9C781B}"/>
    <cellStyle name="40% - Énfasis3 2 2 5 2 3 2 2 3" xfId="45299" xr:uid="{A0AB57CC-A5A8-4CD8-B990-4F90648C98F7}"/>
    <cellStyle name="40% - Énfasis3 2 2 5 2 3 2 3" xfId="22136" xr:uid="{76A06499-FBB6-4DA5-99D2-9465C0E5CBD2}"/>
    <cellStyle name="40% - Énfasis3 2 2 5 2 3 2 3 2" xfId="53020" xr:uid="{98AE8F5C-3978-4F1B-8651-D452CD5A6D64}"/>
    <cellStyle name="40% - Énfasis3 2 2 5 2 3 2 4" xfId="37578" xr:uid="{E5B1A0F3-D01C-497C-B6FA-C08CFD17A090}"/>
    <cellStyle name="40% - Énfasis3 2 2 5 2 3 3" xfId="10555" xr:uid="{E1264F4A-EC27-4FFF-8876-EB458848AAD0}"/>
    <cellStyle name="40% - Énfasis3 2 2 5 2 3 3 2" xfId="25997" xr:uid="{CE339B00-70C9-47CD-BEE9-9742284D4058}"/>
    <cellStyle name="40% - Énfasis3 2 2 5 2 3 3 2 2" xfId="56881" xr:uid="{8BA44FAC-413C-4AD4-8667-8BC2319FB757}"/>
    <cellStyle name="40% - Énfasis3 2 2 5 2 3 3 3" xfId="41439" xr:uid="{C166282E-4077-4E0B-88CB-69953B91A4F8}"/>
    <cellStyle name="40% - Énfasis3 2 2 5 2 3 4" xfId="18276" xr:uid="{1D3373E8-E15B-46B1-A6DC-9A15BEBF469F}"/>
    <cellStyle name="40% - Énfasis3 2 2 5 2 3 4 2" xfId="49160" xr:uid="{75B34505-7456-4DAD-8994-2CCCAE218312}"/>
    <cellStyle name="40% - Énfasis3 2 2 5 2 3 5" xfId="33718" xr:uid="{A5209F4F-1A09-4891-82F4-C5C6CA52A9F4}"/>
    <cellStyle name="40% - Énfasis3 2 2 5 2 4" xfId="4764" xr:uid="{0184A3C1-1DC0-45FC-B130-EB5766D97C0F}"/>
    <cellStyle name="40% - Énfasis3 2 2 5 2 4 2" xfId="12485" xr:uid="{56823E5E-C532-4B63-A8DE-5DDCB3211BC7}"/>
    <cellStyle name="40% - Énfasis3 2 2 5 2 4 2 2" xfId="27927" xr:uid="{0248F0D0-EDC1-4350-A1B9-8BBE09C2633F}"/>
    <cellStyle name="40% - Énfasis3 2 2 5 2 4 2 2 2" xfId="58811" xr:uid="{8F95A0A8-60D7-496A-9236-2DDD395F395C}"/>
    <cellStyle name="40% - Énfasis3 2 2 5 2 4 2 3" xfId="43369" xr:uid="{3C234A83-ADBC-4CA6-9398-4C2FC6046F95}"/>
    <cellStyle name="40% - Énfasis3 2 2 5 2 4 3" xfId="20206" xr:uid="{BA9F1D82-981C-4430-9E73-ED5F2437ABEC}"/>
    <cellStyle name="40% - Énfasis3 2 2 5 2 4 3 2" xfId="51090" xr:uid="{8DDB527C-99F8-4DDE-B78D-D278EFBCD9A4}"/>
    <cellStyle name="40% - Énfasis3 2 2 5 2 4 4" xfId="35648" xr:uid="{FE92A039-2315-42D6-B604-E3873D69A847}"/>
    <cellStyle name="40% - Énfasis3 2 2 5 2 5" xfId="8625" xr:uid="{1B06D4D6-E9C7-42FB-A6F4-60D94EC489AE}"/>
    <cellStyle name="40% - Énfasis3 2 2 5 2 5 2" xfId="24067" xr:uid="{30B2C4FC-1092-431F-B0AF-A70FC57B2D90}"/>
    <cellStyle name="40% - Énfasis3 2 2 5 2 5 2 2" xfId="54951" xr:uid="{22EF0C19-C78B-4A67-8258-A1557AB17776}"/>
    <cellStyle name="40% - Énfasis3 2 2 5 2 5 3" xfId="39509" xr:uid="{D1C836B1-D249-4932-AC62-745B3D9D2DCA}"/>
    <cellStyle name="40% - Énfasis3 2 2 5 2 6" xfId="16346" xr:uid="{DDA32456-F2C4-47FC-81AB-733187621144}"/>
    <cellStyle name="40% - Énfasis3 2 2 5 2 6 2" xfId="47230" xr:uid="{C6236647-C6C6-4342-895B-BDE05869B8FC}"/>
    <cellStyle name="40% - Énfasis3 2 2 5 2 7" xfId="31788" xr:uid="{F8B71E68-E71C-4B7B-B901-D2345C156733}"/>
    <cellStyle name="40% - Énfasis3 2 2 5 3" xfId="1386" xr:uid="{3B2E8B51-750E-4D0F-95CA-2E85C0299F98}"/>
    <cellStyle name="40% - Énfasis3 2 2 5 3 2" xfId="3316" xr:uid="{5FD5DB6F-9B39-46D5-8AA8-802F44543F3B}"/>
    <cellStyle name="40% - Énfasis3 2 2 5 3 2 2" xfId="7176" xr:uid="{A1973E8D-D315-43ED-AF60-4C2561103C91}"/>
    <cellStyle name="40% - Énfasis3 2 2 5 3 2 2 2" xfId="14897" xr:uid="{5F53C48D-C670-434B-9DD6-C163D4EE3392}"/>
    <cellStyle name="40% - Énfasis3 2 2 5 3 2 2 2 2" xfId="30339" xr:uid="{3F383B7F-2100-4ACF-9F3E-0F5DB9A3688B}"/>
    <cellStyle name="40% - Énfasis3 2 2 5 3 2 2 2 2 2" xfId="61223" xr:uid="{89793DDA-5E60-4541-AFC9-019AD144E166}"/>
    <cellStyle name="40% - Énfasis3 2 2 5 3 2 2 2 3" xfId="45781" xr:uid="{01E0B3D7-8157-4EC3-9F5B-C96068052423}"/>
    <cellStyle name="40% - Énfasis3 2 2 5 3 2 2 3" xfId="22618" xr:uid="{E2A7378A-72F4-4B21-BFD8-AB1EFA3C807F}"/>
    <cellStyle name="40% - Énfasis3 2 2 5 3 2 2 3 2" xfId="53502" xr:uid="{9CC34C9F-E09A-4162-8A62-CAD3B0324C54}"/>
    <cellStyle name="40% - Énfasis3 2 2 5 3 2 2 4" xfId="38060" xr:uid="{D85C2D33-702F-4CCA-B28B-BFB8D182AE89}"/>
    <cellStyle name="40% - Énfasis3 2 2 5 3 2 3" xfId="11037" xr:uid="{706F35C6-4D36-4782-B62A-92DB86FB419E}"/>
    <cellStyle name="40% - Énfasis3 2 2 5 3 2 3 2" xfId="26479" xr:uid="{D3BCCD95-EF80-4C36-9426-A1437F0D2958}"/>
    <cellStyle name="40% - Énfasis3 2 2 5 3 2 3 2 2" xfId="57363" xr:uid="{0B944D61-62C1-4361-883D-F89621E63781}"/>
    <cellStyle name="40% - Énfasis3 2 2 5 3 2 3 3" xfId="41921" xr:uid="{90B45E13-EEF3-4C81-9E5B-49754BA71279}"/>
    <cellStyle name="40% - Énfasis3 2 2 5 3 2 4" xfId="18758" xr:uid="{35A3E3D9-7C8D-435A-9103-16E3C48DDA23}"/>
    <cellStyle name="40% - Énfasis3 2 2 5 3 2 4 2" xfId="49642" xr:uid="{2A39BE56-325F-42D8-8198-B1F507C2E26B}"/>
    <cellStyle name="40% - Énfasis3 2 2 5 3 2 5" xfId="34200" xr:uid="{864EAFAB-938F-42A0-BB44-865435202F77}"/>
    <cellStyle name="40% - Énfasis3 2 2 5 3 3" xfId="5246" xr:uid="{3D2E5E1D-2A98-4E59-97ED-2C3F80EECD59}"/>
    <cellStyle name="40% - Énfasis3 2 2 5 3 3 2" xfId="12967" xr:uid="{9476B910-82CA-4AB8-BF44-163C33FA0528}"/>
    <cellStyle name="40% - Énfasis3 2 2 5 3 3 2 2" xfId="28409" xr:uid="{CEC7C595-1F49-4F22-AA44-31803AF8AB19}"/>
    <cellStyle name="40% - Énfasis3 2 2 5 3 3 2 2 2" xfId="59293" xr:uid="{C3F2161B-21F4-4D59-A1A3-A74AA0630904}"/>
    <cellStyle name="40% - Énfasis3 2 2 5 3 3 2 3" xfId="43851" xr:uid="{C0AC7C74-5C9E-49F8-AD94-E4D9E70C61D3}"/>
    <cellStyle name="40% - Énfasis3 2 2 5 3 3 3" xfId="20688" xr:uid="{90659F0E-08BE-4D3C-BA77-9A0D2B5AE837}"/>
    <cellStyle name="40% - Énfasis3 2 2 5 3 3 3 2" xfId="51572" xr:uid="{FFF1177D-311E-4C74-B34C-75FE3494AF00}"/>
    <cellStyle name="40% - Énfasis3 2 2 5 3 3 4" xfId="36130" xr:uid="{919FE83A-758C-45E5-BE97-CB1D67B72356}"/>
    <cellStyle name="40% - Énfasis3 2 2 5 3 4" xfId="9107" xr:uid="{46AD70D0-DB08-4349-9972-C228C39945E4}"/>
    <cellStyle name="40% - Énfasis3 2 2 5 3 4 2" xfId="24549" xr:uid="{75C2D8A1-97F3-4DB8-BC61-835FA03C5051}"/>
    <cellStyle name="40% - Énfasis3 2 2 5 3 4 2 2" xfId="55433" xr:uid="{89BFB221-D9C1-4BF5-9CD7-50FAAF65203C}"/>
    <cellStyle name="40% - Énfasis3 2 2 5 3 4 3" xfId="39991" xr:uid="{F5C1047A-709E-4B8B-B21D-25B093FA45B3}"/>
    <cellStyle name="40% - Énfasis3 2 2 5 3 5" xfId="16828" xr:uid="{0A1931BD-C794-4968-B3BF-C68525F67257}"/>
    <cellStyle name="40% - Énfasis3 2 2 5 3 5 2" xfId="47712" xr:uid="{BBFD8B65-03A6-4879-9375-ECAD06A460AD}"/>
    <cellStyle name="40% - Énfasis3 2 2 5 3 6" xfId="32270" xr:uid="{C4EF3D26-7BAD-4066-8E12-CB7933DE7F3B}"/>
    <cellStyle name="40% - Énfasis3 2 2 5 4" xfId="2351" xr:uid="{5209988C-9845-461F-ACE6-59F1DF4D752B}"/>
    <cellStyle name="40% - Énfasis3 2 2 5 4 2" xfId="6211" xr:uid="{2EAC12C5-160E-46EC-8B8C-15F6D9681C24}"/>
    <cellStyle name="40% - Énfasis3 2 2 5 4 2 2" xfId="13932" xr:uid="{A90D6232-5A34-4B6F-BCDF-233BE28836DF}"/>
    <cellStyle name="40% - Énfasis3 2 2 5 4 2 2 2" xfId="29374" xr:uid="{74D584EC-14C3-4F2C-8614-46293B386A42}"/>
    <cellStyle name="40% - Énfasis3 2 2 5 4 2 2 2 2" xfId="60258" xr:uid="{EF567543-7FCA-49A9-8D1E-B598C490C7C7}"/>
    <cellStyle name="40% - Énfasis3 2 2 5 4 2 2 3" xfId="44816" xr:uid="{9C80B4C5-E56A-4881-8E5B-C3FF125731D9}"/>
    <cellStyle name="40% - Énfasis3 2 2 5 4 2 3" xfId="21653" xr:uid="{84F4CA39-10AA-4ACF-8D11-205B0B0F2B2B}"/>
    <cellStyle name="40% - Énfasis3 2 2 5 4 2 3 2" xfId="52537" xr:uid="{D30D992C-9460-4498-A460-E6A3A04DDC3D}"/>
    <cellStyle name="40% - Énfasis3 2 2 5 4 2 4" xfId="37095" xr:uid="{6D7208C2-D1D2-46B8-A29A-30A6DF750A4D}"/>
    <cellStyle name="40% - Énfasis3 2 2 5 4 3" xfId="10072" xr:uid="{100C225E-7CC4-4929-B8A0-3863741051D4}"/>
    <cellStyle name="40% - Énfasis3 2 2 5 4 3 2" xfId="25514" xr:uid="{13B9953B-D707-4F80-853A-627D139E5D30}"/>
    <cellStyle name="40% - Énfasis3 2 2 5 4 3 2 2" xfId="56398" xr:uid="{8A2DF088-291F-457A-A317-D529C5B664F5}"/>
    <cellStyle name="40% - Énfasis3 2 2 5 4 3 3" xfId="40956" xr:uid="{44A5EA79-E8F2-4826-A511-6C4D9072B382}"/>
    <cellStyle name="40% - Énfasis3 2 2 5 4 4" xfId="17793" xr:uid="{2318C671-05ED-447E-9CC8-7D532BF609B3}"/>
    <cellStyle name="40% - Énfasis3 2 2 5 4 4 2" xfId="48677" xr:uid="{2DD22E33-E653-42CD-B35A-3E20FBAEBA55}"/>
    <cellStyle name="40% - Énfasis3 2 2 5 4 5" xfId="33235" xr:uid="{0D2CEC04-248D-482B-84D7-579FF0CA5464}"/>
    <cellStyle name="40% - Énfasis3 2 2 5 5" xfId="4281" xr:uid="{0EE45572-2AE0-4328-8925-0382C80086FE}"/>
    <cellStyle name="40% - Énfasis3 2 2 5 5 2" xfId="12002" xr:uid="{CF2A256B-C43B-4C0F-96D3-D26B1F1246C7}"/>
    <cellStyle name="40% - Énfasis3 2 2 5 5 2 2" xfId="27444" xr:uid="{FFB7D1A3-BDD8-46C9-999F-A7AF44C60C3A}"/>
    <cellStyle name="40% - Énfasis3 2 2 5 5 2 2 2" xfId="58328" xr:uid="{6C370F6B-A755-42B1-A2E5-7E1F534D526C}"/>
    <cellStyle name="40% - Énfasis3 2 2 5 5 2 3" xfId="42886" xr:uid="{0F017321-057B-4E46-BF7A-DC1F07386157}"/>
    <cellStyle name="40% - Énfasis3 2 2 5 5 3" xfId="19723" xr:uid="{89DC448E-0791-445E-AC7F-8E813414DE44}"/>
    <cellStyle name="40% - Énfasis3 2 2 5 5 3 2" xfId="50607" xr:uid="{E455F2AE-ADFC-4E89-9371-DE3D3280440D}"/>
    <cellStyle name="40% - Énfasis3 2 2 5 5 4" xfId="35165" xr:uid="{9D4AE151-6F1C-425E-B532-F083DC9F283D}"/>
    <cellStyle name="40% - Énfasis3 2 2 5 6" xfId="8142" xr:uid="{8B56C32E-BD10-42DE-A2A4-BEF1D246CB3A}"/>
    <cellStyle name="40% - Énfasis3 2 2 5 6 2" xfId="23584" xr:uid="{B9CD2A24-2A91-4DF1-8078-17444A752E5A}"/>
    <cellStyle name="40% - Énfasis3 2 2 5 6 2 2" xfId="54468" xr:uid="{F86EBD41-CD09-4FAA-A90B-18E2C4222337}"/>
    <cellStyle name="40% - Énfasis3 2 2 5 6 3" xfId="39026" xr:uid="{488F4ED3-AFBC-44A9-BE15-AAAF6F68C8A6}"/>
    <cellStyle name="40% - Énfasis3 2 2 5 7" xfId="15863" xr:uid="{E3BFFEE3-8DF6-4909-9103-C80D4131FBCF}"/>
    <cellStyle name="40% - Énfasis3 2 2 5 7 2" xfId="46747" xr:uid="{6EC68421-D9B3-4057-BA11-64D4BD454130}"/>
    <cellStyle name="40% - Énfasis3 2 2 5 8" xfId="31305" xr:uid="{9E0246CE-F3B5-4B50-BE1B-697A475E4BB1}"/>
    <cellStyle name="40% - Énfasis3 2 2 6" xfId="663" xr:uid="{BB8138F4-8380-486F-BA16-493EE7D429D1}"/>
    <cellStyle name="40% - Énfasis3 2 2 6 2" xfId="1628" xr:uid="{184E29A8-B936-46AC-9F1D-184B83EA1CEB}"/>
    <cellStyle name="40% - Énfasis3 2 2 6 2 2" xfId="3558" xr:uid="{FF4590F0-C872-4F28-B25F-333832B86893}"/>
    <cellStyle name="40% - Énfasis3 2 2 6 2 2 2" xfId="7418" xr:uid="{A38DB04B-FA97-47F5-984F-75511ABC4BC9}"/>
    <cellStyle name="40% - Énfasis3 2 2 6 2 2 2 2" xfId="15139" xr:uid="{913DCC6A-1B11-4391-97E7-42C62418C631}"/>
    <cellStyle name="40% - Énfasis3 2 2 6 2 2 2 2 2" xfId="30581" xr:uid="{B22723D0-7D21-469B-A37B-272CF5DE62CA}"/>
    <cellStyle name="40% - Énfasis3 2 2 6 2 2 2 2 2 2" xfId="61465" xr:uid="{9BE09843-22CE-4BCF-8719-7543BB7DB8E0}"/>
    <cellStyle name="40% - Énfasis3 2 2 6 2 2 2 2 3" xfId="46023" xr:uid="{34703532-30DE-4A4E-B611-357E2687A98A}"/>
    <cellStyle name="40% - Énfasis3 2 2 6 2 2 2 3" xfId="22860" xr:uid="{6A982735-4E07-4B23-B447-FA34E74605FA}"/>
    <cellStyle name="40% - Énfasis3 2 2 6 2 2 2 3 2" xfId="53744" xr:uid="{111A23EB-FD48-4F08-A7EE-D3D233AA2D83}"/>
    <cellStyle name="40% - Énfasis3 2 2 6 2 2 2 4" xfId="38302" xr:uid="{1E4AEE67-7F88-438C-875F-F0D3CB2081A6}"/>
    <cellStyle name="40% - Énfasis3 2 2 6 2 2 3" xfId="11279" xr:uid="{1F8F9880-D18D-4D85-911C-F3088742C717}"/>
    <cellStyle name="40% - Énfasis3 2 2 6 2 2 3 2" xfId="26721" xr:uid="{0CA3AA48-BC4A-4708-A804-CAC818EC91F2}"/>
    <cellStyle name="40% - Énfasis3 2 2 6 2 2 3 2 2" xfId="57605" xr:uid="{77BE0C72-A43D-4122-B859-26047EFF8EC7}"/>
    <cellStyle name="40% - Énfasis3 2 2 6 2 2 3 3" xfId="42163" xr:uid="{2B8EBE8E-DEDB-4B93-B757-6C25329E4953}"/>
    <cellStyle name="40% - Énfasis3 2 2 6 2 2 4" xfId="19000" xr:uid="{D903A470-318E-4828-AF73-6B16F41D511F}"/>
    <cellStyle name="40% - Énfasis3 2 2 6 2 2 4 2" xfId="49884" xr:uid="{C615A020-F147-4EDC-AF85-899F2487E399}"/>
    <cellStyle name="40% - Énfasis3 2 2 6 2 2 5" xfId="34442" xr:uid="{31896DFF-CD30-4FB7-BCC7-03351C94BDDF}"/>
    <cellStyle name="40% - Énfasis3 2 2 6 2 3" xfId="5488" xr:uid="{2C728064-D2BF-4BF0-BC73-EDCBBC33A921}"/>
    <cellStyle name="40% - Énfasis3 2 2 6 2 3 2" xfId="13209" xr:uid="{C478FA18-B2FE-417D-903D-4D320076CE6D}"/>
    <cellStyle name="40% - Énfasis3 2 2 6 2 3 2 2" xfId="28651" xr:uid="{989CEE81-598F-44A5-A9AB-7EB2AD72FEA2}"/>
    <cellStyle name="40% - Énfasis3 2 2 6 2 3 2 2 2" xfId="59535" xr:uid="{379B0246-BECD-42A8-B914-775EA0967192}"/>
    <cellStyle name="40% - Énfasis3 2 2 6 2 3 2 3" xfId="44093" xr:uid="{3DDDD5B5-F970-456E-BCE7-94E81CCC33ED}"/>
    <cellStyle name="40% - Énfasis3 2 2 6 2 3 3" xfId="20930" xr:uid="{1BA4162C-B56F-4F32-96AF-1A480AC32FB4}"/>
    <cellStyle name="40% - Énfasis3 2 2 6 2 3 3 2" xfId="51814" xr:uid="{ACFFB257-71F3-4244-A7B3-88CEE49E53A8}"/>
    <cellStyle name="40% - Énfasis3 2 2 6 2 3 4" xfId="36372" xr:uid="{01C40AB0-D26B-4E5F-87A8-FC2C643F8B06}"/>
    <cellStyle name="40% - Énfasis3 2 2 6 2 4" xfId="9349" xr:uid="{C9A8FB29-0596-41D2-96AC-12B63C3F0145}"/>
    <cellStyle name="40% - Énfasis3 2 2 6 2 4 2" xfId="24791" xr:uid="{FBCD137E-F64E-4F6C-8451-797EF1FA8090}"/>
    <cellStyle name="40% - Énfasis3 2 2 6 2 4 2 2" xfId="55675" xr:uid="{53DE57CB-0A79-4C8F-BF7D-38C9F609CDF7}"/>
    <cellStyle name="40% - Énfasis3 2 2 6 2 4 3" xfId="40233" xr:uid="{B13298CB-EE99-42ED-933F-FD9E1381A945}"/>
    <cellStyle name="40% - Énfasis3 2 2 6 2 5" xfId="17070" xr:uid="{810B3A0E-C2E8-4A8E-B0AD-9F35CA46976C}"/>
    <cellStyle name="40% - Énfasis3 2 2 6 2 5 2" xfId="47954" xr:uid="{19C931F5-9234-4C8B-8542-5FC27DCE21F8}"/>
    <cellStyle name="40% - Énfasis3 2 2 6 2 6" xfId="32512" xr:uid="{DFD8B3B5-4F17-4716-BADE-C886BE2853B2}"/>
    <cellStyle name="40% - Énfasis3 2 2 6 3" xfId="2593" xr:uid="{92881C1A-89B3-4E19-8460-B29F5784D0F0}"/>
    <cellStyle name="40% - Énfasis3 2 2 6 3 2" xfId="6453" xr:uid="{19226FFD-3C07-4E66-BAF0-36F5FD45682C}"/>
    <cellStyle name="40% - Énfasis3 2 2 6 3 2 2" xfId="14174" xr:uid="{D4A3F7CA-8AB7-4C71-B2B9-F1A38E5E3857}"/>
    <cellStyle name="40% - Énfasis3 2 2 6 3 2 2 2" xfId="29616" xr:uid="{8008108D-A9AE-47FA-AEE6-F9E439030406}"/>
    <cellStyle name="40% - Énfasis3 2 2 6 3 2 2 2 2" xfId="60500" xr:uid="{C96B5420-68C8-49B9-B724-B17257AC077C}"/>
    <cellStyle name="40% - Énfasis3 2 2 6 3 2 2 3" xfId="45058" xr:uid="{00E3730D-8889-4F87-B0F6-D55B5C63C4D8}"/>
    <cellStyle name="40% - Énfasis3 2 2 6 3 2 3" xfId="21895" xr:uid="{56A2B83F-E0C0-4B66-B782-8393E2F834AB}"/>
    <cellStyle name="40% - Énfasis3 2 2 6 3 2 3 2" xfId="52779" xr:uid="{65DA4632-10E5-4B3A-BF8B-D9E73E26DD0A}"/>
    <cellStyle name="40% - Énfasis3 2 2 6 3 2 4" xfId="37337" xr:uid="{C82FC5A0-8BCF-4D4E-9555-C26B564BC0BE}"/>
    <cellStyle name="40% - Énfasis3 2 2 6 3 3" xfId="10314" xr:uid="{A76028C8-5318-46D4-9331-71F764CE395E}"/>
    <cellStyle name="40% - Énfasis3 2 2 6 3 3 2" xfId="25756" xr:uid="{BAAB1D24-3256-4E79-BEEC-C24DE157B571}"/>
    <cellStyle name="40% - Énfasis3 2 2 6 3 3 2 2" xfId="56640" xr:uid="{6685B82B-F7D3-4EC7-BA2D-BEA63851F4EB}"/>
    <cellStyle name="40% - Énfasis3 2 2 6 3 3 3" xfId="41198" xr:uid="{3FE82F38-2D57-49BA-A389-5968BD6CE908}"/>
    <cellStyle name="40% - Énfasis3 2 2 6 3 4" xfId="18035" xr:uid="{A38AEF4E-266F-4C34-9DA5-4C1EB89D952C}"/>
    <cellStyle name="40% - Énfasis3 2 2 6 3 4 2" xfId="48919" xr:uid="{767B4476-6889-468E-9BC1-F53FD89BBA55}"/>
    <cellStyle name="40% - Énfasis3 2 2 6 3 5" xfId="33477" xr:uid="{42DC01E6-FC1B-456D-8100-0C177CBD99BF}"/>
    <cellStyle name="40% - Énfasis3 2 2 6 4" xfId="4523" xr:uid="{97484542-5830-4F7A-B6C9-000FC0C4A4D6}"/>
    <cellStyle name="40% - Énfasis3 2 2 6 4 2" xfId="12244" xr:uid="{F373A44F-21D6-4FC3-8B83-FB618DA93E38}"/>
    <cellStyle name="40% - Énfasis3 2 2 6 4 2 2" xfId="27686" xr:uid="{E409CF8D-4CC5-45B2-81FB-DD17E5F13E0F}"/>
    <cellStyle name="40% - Énfasis3 2 2 6 4 2 2 2" xfId="58570" xr:uid="{6EED919C-8DD3-4BAA-A0C4-695CCB15D85B}"/>
    <cellStyle name="40% - Énfasis3 2 2 6 4 2 3" xfId="43128" xr:uid="{AFE51C15-6051-4042-B1ED-176514C4B91C}"/>
    <cellStyle name="40% - Énfasis3 2 2 6 4 3" xfId="19965" xr:uid="{D264CDEA-2352-4DDF-B9DD-076FCBCAC573}"/>
    <cellStyle name="40% - Énfasis3 2 2 6 4 3 2" xfId="50849" xr:uid="{49A5E78C-746D-411E-AE91-52690CAAB4A2}"/>
    <cellStyle name="40% - Énfasis3 2 2 6 4 4" xfId="35407" xr:uid="{20D082A5-91C8-4D24-A005-7F299F0F47A8}"/>
    <cellStyle name="40% - Énfasis3 2 2 6 5" xfId="8384" xr:uid="{735322CE-6575-411B-B48C-1818067B7D46}"/>
    <cellStyle name="40% - Énfasis3 2 2 6 5 2" xfId="23826" xr:uid="{2F6B6797-D72F-41FD-8B86-A4C7B50F4958}"/>
    <cellStyle name="40% - Énfasis3 2 2 6 5 2 2" xfId="54710" xr:uid="{550D16A9-D057-4E83-A62F-27D097574297}"/>
    <cellStyle name="40% - Énfasis3 2 2 6 5 3" xfId="39268" xr:uid="{A19E9C45-21F8-4288-B210-48D40DE653C7}"/>
    <cellStyle name="40% - Énfasis3 2 2 6 6" xfId="16105" xr:uid="{FFD298E7-43E0-4DF4-AC32-31B1EDB428E0}"/>
    <cellStyle name="40% - Énfasis3 2 2 6 6 2" xfId="46989" xr:uid="{ED0CEEEE-6439-4ABB-852A-D32EB9486A27}"/>
    <cellStyle name="40% - Énfasis3 2 2 6 7" xfId="31547" xr:uid="{38F5C642-A844-4280-84F3-941636722CC7}"/>
    <cellStyle name="40% - Énfasis3 2 2 7" xfId="1145" xr:uid="{46B60BAE-24A1-4D15-8FBA-BAB638FD8B79}"/>
    <cellStyle name="40% - Énfasis3 2 2 7 2" xfId="3075" xr:uid="{3F521CF4-D799-4E9E-ACF8-4EABE848ABF4}"/>
    <cellStyle name="40% - Énfasis3 2 2 7 2 2" xfId="6935" xr:uid="{272EAC34-36EE-4A47-9A00-D7845B1FA68C}"/>
    <cellStyle name="40% - Énfasis3 2 2 7 2 2 2" xfId="14656" xr:uid="{DFDE1B54-4684-4FE3-9991-199370518E6A}"/>
    <cellStyle name="40% - Énfasis3 2 2 7 2 2 2 2" xfId="30098" xr:uid="{86496BFD-49D1-4F34-92B7-02D34A8AC1D4}"/>
    <cellStyle name="40% - Énfasis3 2 2 7 2 2 2 2 2" xfId="60982" xr:uid="{D08DFB56-7A15-4149-B365-45AD0D62F18A}"/>
    <cellStyle name="40% - Énfasis3 2 2 7 2 2 2 3" xfId="45540" xr:uid="{43028472-FF71-44FE-A8DF-C1F2B1D1CE9C}"/>
    <cellStyle name="40% - Énfasis3 2 2 7 2 2 3" xfId="22377" xr:uid="{6E810646-B558-4E04-B6E8-5DC626D2BDA2}"/>
    <cellStyle name="40% - Énfasis3 2 2 7 2 2 3 2" xfId="53261" xr:uid="{7FCF398F-B511-48AE-B280-D2C1E7C7D9F3}"/>
    <cellStyle name="40% - Énfasis3 2 2 7 2 2 4" xfId="37819" xr:uid="{08344F53-AFAB-4758-A823-897D93E2A8B5}"/>
    <cellStyle name="40% - Énfasis3 2 2 7 2 3" xfId="10796" xr:uid="{46AA6BA9-C1D1-4412-B306-EA5EFD2D2361}"/>
    <cellStyle name="40% - Énfasis3 2 2 7 2 3 2" xfId="26238" xr:uid="{CC3FD85B-61A9-496B-9C6C-2B78EF5537E5}"/>
    <cellStyle name="40% - Énfasis3 2 2 7 2 3 2 2" xfId="57122" xr:uid="{5F5A9438-3403-49E9-89F6-D055A760F624}"/>
    <cellStyle name="40% - Énfasis3 2 2 7 2 3 3" xfId="41680" xr:uid="{A5BBD682-45BF-4D14-A91C-28EC9AD3C324}"/>
    <cellStyle name="40% - Énfasis3 2 2 7 2 4" xfId="18517" xr:uid="{9BF79D4D-9ACB-415E-A1FD-BF5916EEB0FE}"/>
    <cellStyle name="40% - Énfasis3 2 2 7 2 4 2" xfId="49401" xr:uid="{471F5BBA-9663-4896-9FDF-3D17A0E55B9B}"/>
    <cellStyle name="40% - Énfasis3 2 2 7 2 5" xfId="33959" xr:uid="{93D13E67-4CB3-4385-B309-21DCE387FAC5}"/>
    <cellStyle name="40% - Énfasis3 2 2 7 3" xfId="5005" xr:uid="{3C7D51E4-76F9-4AC5-B454-54628EB018BD}"/>
    <cellStyle name="40% - Énfasis3 2 2 7 3 2" xfId="12726" xr:uid="{900779C0-49FF-48C9-9C51-4BF4337AEC1E}"/>
    <cellStyle name="40% - Énfasis3 2 2 7 3 2 2" xfId="28168" xr:uid="{5FC05DB4-7C4E-4D07-825D-4044C4D7463B}"/>
    <cellStyle name="40% - Énfasis3 2 2 7 3 2 2 2" xfId="59052" xr:uid="{835803E2-5021-408E-8968-2691B5967FFB}"/>
    <cellStyle name="40% - Énfasis3 2 2 7 3 2 3" xfId="43610" xr:uid="{00055D44-CBCE-4C66-BB28-FEBC8F05F6D1}"/>
    <cellStyle name="40% - Énfasis3 2 2 7 3 3" xfId="20447" xr:uid="{D485AD50-8328-4E3A-ADAB-BC37A3D4B4B7}"/>
    <cellStyle name="40% - Énfasis3 2 2 7 3 3 2" xfId="51331" xr:uid="{B3977DCE-6775-45C4-ABC7-9A6D604280D1}"/>
    <cellStyle name="40% - Énfasis3 2 2 7 3 4" xfId="35889" xr:uid="{8B594702-9C4B-4572-86EF-6F9810F7C0D9}"/>
    <cellStyle name="40% - Énfasis3 2 2 7 4" xfId="8866" xr:uid="{96E8D145-9569-4BA8-9B5F-D3C4E43A561E}"/>
    <cellStyle name="40% - Énfasis3 2 2 7 4 2" xfId="24308" xr:uid="{8B0837B4-C9FD-4706-874C-A92E479F2191}"/>
    <cellStyle name="40% - Énfasis3 2 2 7 4 2 2" xfId="55192" xr:uid="{87244AC6-7B6F-4680-9EDB-279E2BF033C3}"/>
    <cellStyle name="40% - Énfasis3 2 2 7 4 3" xfId="39750" xr:uid="{BD8BC1A6-C96D-4653-BF92-769EE4B74261}"/>
    <cellStyle name="40% - Énfasis3 2 2 7 5" xfId="16587" xr:uid="{4D717102-F1D1-42F9-B55E-4C947870E927}"/>
    <cellStyle name="40% - Énfasis3 2 2 7 5 2" xfId="47471" xr:uid="{B54B022A-E5CB-4F84-B73F-F92D3EE0F61C}"/>
    <cellStyle name="40% - Énfasis3 2 2 7 6" xfId="32029" xr:uid="{CCFCF481-A9CB-4C1D-B07F-A7F237E30F76}"/>
    <cellStyle name="40% - Énfasis3 2 2 8" xfId="2110" xr:uid="{C2E0BBF7-5430-44EA-952B-20D6FA7DC33C}"/>
    <cellStyle name="40% - Énfasis3 2 2 8 2" xfId="5970" xr:uid="{B16E200C-DED9-4B62-8A68-41C8FA585C18}"/>
    <cellStyle name="40% - Énfasis3 2 2 8 2 2" xfId="13691" xr:uid="{BE969217-C965-45F8-BD7E-C0CF27C7FA7F}"/>
    <cellStyle name="40% - Énfasis3 2 2 8 2 2 2" xfId="29133" xr:uid="{8C0E0427-ABFE-479C-A06E-756E92B18B9C}"/>
    <cellStyle name="40% - Énfasis3 2 2 8 2 2 2 2" xfId="60017" xr:uid="{BB27ADB6-7C8F-4690-A113-825F63277895}"/>
    <cellStyle name="40% - Énfasis3 2 2 8 2 2 3" xfId="44575" xr:uid="{EAD3D7E6-CCCD-488C-8ABC-93D51679F0E8}"/>
    <cellStyle name="40% - Énfasis3 2 2 8 2 3" xfId="21412" xr:uid="{7C9EDBA7-679A-4933-8536-6E9C6D41DB32}"/>
    <cellStyle name="40% - Énfasis3 2 2 8 2 3 2" xfId="52296" xr:uid="{C75D3F8F-DFB9-4F60-A5DF-F5B9DB7A79C7}"/>
    <cellStyle name="40% - Énfasis3 2 2 8 2 4" xfId="36854" xr:uid="{62F9ADB7-017D-49A3-8C19-6AB077D21AFB}"/>
    <cellStyle name="40% - Énfasis3 2 2 8 3" xfId="9831" xr:uid="{84AD58C9-6D44-4C04-8F47-AC2978CB6AE2}"/>
    <cellStyle name="40% - Énfasis3 2 2 8 3 2" xfId="25273" xr:uid="{42BCFB94-AA1F-4970-8134-EB56B79AC6AF}"/>
    <cellStyle name="40% - Énfasis3 2 2 8 3 2 2" xfId="56157" xr:uid="{1FF96FE5-8FA8-4AD7-9C46-B1D2A93FC8F4}"/>
    <cellStyle name="40% - Énfasis3 2 2 8 3 3" xfId="40715" xr:uid="{BBFC0732-0E92-438C-A4BB-A8E461358AB5}"/>
    <cellStyle name="40% - Énfasis3 2 2 8 4" xfId="17552" xr:uid="{7225B1CB-AB88-437B-83D3-4A63D421CFF1}"/>
    <cellStyle name="40% - Énfasis3 2 2 8 4 2" xfId="48436" xr:uid="{E0B68F68-BA5C-459C-BB96-0B2176BD97F8}"/>
    <cellStyle name="40% - Énfasis3 2 2 8 5" xfId="32994" xr:uid="{3962A5B0-E21B-4EDE-A573-C9D4A5FCC014}"/>
    <cellStyle name="40% - Énfasis3 2 2 9" xfId="4040" xr:uid="{82F58580-D37E-40D3-93EA-0B02D8F14E76}"/>
    <cellStyle name="40% - Énfasis3 2 2 9 2" xfId="11761" xr:uid="{97E3A465-27F8-42A0-B3F8-82D90A6C94C4}"/>
    <cellStyle name="40% - Énfasis3 2 2 9 2 2" xfId="27203" xr:uid="{31C09AFB-B99A-4052-A30A-8735711FC70E}"/>
    <cellStyle name="40% - Énfasis3 2 2 9 2 2 2" xfId="58087" xr:uid="{BA0A0034-88DD-4A23-9027-559EA30B1C71}"/>
    <cellStyle name="40% - Énfasis3 2 2 9 2 3" xfId="42645" xr:uid="{2EE196C0-6CA9-4B82-8E44-039D3EFBA9F3}"/>
    <cellStyle name="40% - Énfasis3 2 2 9 3" xfId="19482" xr:uid="{46F04C0B-B02A-41E8-8921-11C0F6E54EA3}"/>
    <cellStyle name="40% - Énfasis3 2 2 9 3 2" xfId="50366" xr:uid="{F85522EA-384E-49C4-87D5-857FFD049ACD}"/>
    <cellStyle name="40% - Énfasis3 2 2 9 4" xfId="34924" xr:uid="{5C0948F2-9F64-4EA8-8321-1F049FE61647}"/>
    <cellStyle name="40% - Énfasis3 2 3" xfId="104" xr:uid="{A365F6BF-1AC3-4454-87FB-557B081302BF}"/>
    <cellStyle name="40% - Énfasis3 2 3 10" xfId="31067" xr:uid="{F92CC40F-5E45-4FE6-800F-E9844272039D}"/>
    <cellStyle name="40% - Énfasis3 2 3 2" xfId="297" xr:uid="{BAD38B9A-FE6E-42E8-BB2C-61B993279355}"/>
    <cellStyle name="40% - Énfasis3 2 3 2 2" xfId="540" xr:uid="{1A06FB6E-4379-477A-8304-AFF093A70977}"/>
    <cellStyle name="40% - Énfasis3 2 3 2 2 2" xfId="1023" xr:uid="{3A62AB6C-F35E-4762-B096-CB8FB0A4C784}"/>
    <cellStyle name="40% - Énfasis3 2 3 2 2 2 2" xfId="1988" xr:uid="{912D0AB6-526A-48E8-B4CC-8CC3CE63DB84}"/>
    <cellStyle name="40% - Énfasis3 2 3 2 2 2 2 2" xfId="3918" xr:uid="{1361BC00-CAF1-4A00-94CA-61C4AC5B545D}"/>
    <cellStyle name="40% - Énfasis3 2 3 2 2 2 2 2 2" xfId="7778" xr:uid="{E4CD9A7D-1AA5-4920-891B-B5EC2AA8E8C6}"/>
    <cellStyle name="40% - Énfasis3 2 3 2 2 2 2 2 2 2" xfId="15499" xr:uid="{ECCC245F-EBA4-4E63-9860-663F3AEA07AD}"/>
    <cellStyle name="40% - Énfasis3 2 3 2 2 2 2 2 2 2 2" xfId="30941" xr:uid="{AD740FD9-CB8C-4D5C-8C84-A938AA2AFFD6}"/>
    <cellStyle name="40% - Énfasis3 2 3 2 2 2 2 2 2 2 2 2" xfId="61825" xr:uid="{228E4FA1-85CE-4DE7-AD15-80410A2B7E81}"/>
    <cellStyle name="40% - Énfasis3 2 3 2 2 2 2 2 2 2 3" xfId="46383" xr:uid="{82B8E243-40E3-4AD9-89CD-CBAF14972064}"/>
    <cellStyle name="40% - Énfasis3 2 3 2 2 2 2 2 2 3" xfId="23220" xr:uid="{93138E22-1E59-4092-8D6A-A32908762F93}"/>
    <cellStyle name="40% - Énfasis3 2 3 2 2 2 2 2 2 3 2" xfId="54104" xr:uid="{67E91E00-FE63-4705-8130-3B4C5BAD4E78}"/>
    <cellStyle name="40% - Énfasis3 2 3 2 2 2 2 2 2 4" xfId="38662" xr:uid="{32D38518-CFFC-48B8-B2A2-F49F11175789}"/>
    <cellStyle name="40% - Énfasis3 2 3 2 2 2 2 2 3" xfId="11639" xr:uid="{EF881516-C0C7-44AA-8626-7DBF8C5252BF}"/>
    <cellStyle name="40% - Énfasis3 2 3 2 2 2 2 2 3 2" xfId="27081" xr:uid="{FE9BA8A7-0110-48CD-A4A1-98C1951A1760}"/>
    <cellStyle name="40% - Énfasis3 2 3 2 2 2 2 2 3 2 2" xfId="57965" xr:uid="{133BF82A-46E3-4337-A698-B222DC5952D8}"/>
    <cellStyle name="40% - Énfasis3 2 3 2 2 2 2 2 3 3" xfId="42523" xr:uid="{5A41086A-D762-4049-8156-04FC9388A1DF}"/>
    <cellStyle name="40% - Énfasis3 2 3 2 2 2 2 2 4" xfId="19360" xr:uid="{C9D30D32-EAD1-4237-A4E8-4EE4DC067B5F}"/>
    <cellStyle name="40% - Énfasis3 2 3 2 2 2 2 2 4 2" xfId="50244" xr:uid="{9150F933-2565-49C6-852C-1E1819FC1A13}"/>
    <cellStyle name="40% - Énfasis3 2 3 2 2 2 2 2 5" xfId="34802" xr:uid="{C66860A0-8D4D-4CAA-8932-670206AF33F6}"/>
    <cellStyle name="40% - Énfasis3 2 3 2 2 2 2 3" xfId="5848" xr:uid="{CD3A2E0A-1A2E-4145-8B19-9332EFBEFA4B}"/>
    <cellStyle name="40% - Énfasis3 2 3 2 2 2 2 3 2" xfId="13569" xr:uid="{D2DB526E-1F3C-4E9A-BC19-F19F054FC9F1}"/>
    <cellStyle name="40% - Énfasis3 2 3 2 2 2 2 3 2 2" xfId="29011" xr:uid="{F68D8AAF-4E90-4E76-A0A1-A09A64EA8403}"/>
    <cellStyle name="40% - Énfasis3 2 3 2 2 2 2 3 2 2 2" xfId="59895" xr:uid="{F66D7664-F31F-4753-9E2D-F4F4243A5312}"/>
    <cellStyle name="40% - Énfasis3 2 3 2 2 2 2 3 2 3" xfId="44453" xr:uid="{5F25D7CA-6AFA-43B1-B924-AA8B6D394EEE}"/>
    <cellStyle name="40% - Énfasis3 2 3 2 2 2 2 3 3" xfId="21290" xr:uid="{DB4337C3-F311-41D5-BE69-C7D985CDE1F3}"/>
    <cellStyle name="40% - Énfasis3 2 3 2 2 2 2 3 3 2" xfId="52174" xr:uid="{8FC86C46-8821-4505-BDDF-89D6BE02FCAA}"/>
    <cellStyle name="40% - Énfasis3 2 3 2 2 2 2 3 4" xfId="36732" xr:uid="{8E750BB2-DDDA-419A-A0A1-1276FBE649D6}"/>
    <cellStyle name="40% - Énfasis3 2 3 2 2 2 2 4" xfId="9709" xr:uid="{84AC2187-E832-453D-B9F6-719BD8E4C992}"/>
    <cellStyle name="40% - Énfasis3 2 3 2 2 2 2 4 2" xfId="25151" xr:uid="{FD32A312-1585-4817-BBF8-CC0285B68721}"/>
    <cellStyle name="40% - Énfasis3 2 3 2 2 2 2 4 2 2" xfId="56035" xr:uid="{F133191A-2DF9-4E33-8064-C169A80639B6}"/>
    <cellStyle name="40% - Énfasis3 2 3 2 2 2 2 4 3" xfId="40593" xr:uid="{379C4FAA-553B-4987-8743-32FD99980C3E}"/>
    <cellStyle name="40% - Énfasis3 2 3 2 2 2 2 5" xfId="17430" xr:uid="{2BF5D8EF-1E25-4D02-9C47-94B7CFD39318}"/>
    <cellStyle name="40% - Énfasis3 2 3 2 2 2 2 5 2" xfId="48314" xr:uid="{3C57C888-3F7D-48E2-AFD0-A748E3524BF2}"/>
    <cellStyle name="40% - Énfasis3 2 3 2 2 2 2 6" xfId="32872" xr:uid="{D013F01B-64D2-4491-884B-E8FA4F445CFD}"/>
    <cellStyle name="40% - Énfasis3 2 3 2 2 2 3" xfId="2953" xr:uid="{7544EEA8-56A5-4B56-9E9C-28399C484D24}"/>
    <cellStyle name="40% - Énfasis3 2 3 2 2 2 3 2" xfId="6813" xr:uid="{E0A01F90-669F-4C0D-9278-455E05EABD52}"/>
    <cellStyle name="40% - Énfasis3 2 3 2 2 2 3 2 2" xfId="14534" xr:uid="{5AC834B4-99B3-4763-BAB4-733E2D8D43C5}"/>
    <cellStyle name="40% - Énfasis3 2 3 2 2 2 3 2 2 2" xfId="29976" xr:uid="{81F7DC52-E1BF-4FD7-9B27-D412912FA1A6}"/>
    <cellStyle name="40% - Énfasis3 2 3 2 2 2 3 2 2 2 2" xfId="60860" xr:uid="{E482B281-2DB5-4E56-9564-CAC331BB4DCA}"/>
    <cellStyle name="40% - Énfasis3 2 3 2 2 2 3 2 2 3" xfId="45418" xr:uid="{E6591E95-B354-40C8-B444-AA67103D3C39}"/>
    <cellStyle name="40% - Énfasis3 2 3 2 2 2 3 2 3" xfId="22255" xr:uid="{B14A5788-7599-4BA9-ABED-CCBEFE845FC4}"/>
    <cellStyle name="40% - Énfasis3 2 3 2 2 2 3 2 3 2" xfId="53139" xr:uid="{3C414E4D-A9A2-4B37-A646-0BC77BDE7582}"/>
    <cellStyle name="40% - Énfasis3 2 3 2 2 2 3 2 4" xfId="37697" xr:uid="{127092A3-14F1-4BA8-AA24-FFA84B64F8B7}"/>
    <cellStyle name="40% - Énfasis3 2 3 2 2 2 3 3" xfId="10674" xr:uid="{0A6D30EB-2B6C-4CF5-817F-167FFA1647AA}"/>
    <cellStyle name="40% - Énfasis3 2 3 2 2 2 3 3 2" xfId="26116" xr:uid="{F273EEF2-FEFA-4143-83B0-58F91D30A42A}"/>
    <cellStyle name="40% - Énfasis3 2 3 2 2 2 3 3 2 2" xfId="57000" xr:uid="{4C9C06A2-9D39-4DF3-9A55-94B497303796}"/>
    <cellStyle name="40% - Énfasis3 2 3 2 2 2 3 3 3" xfId="41558" xr:uid="{00B06916-D2FD-41F3-B827-330FE9141BF1}"/>
    <cellStyle name="40% - Énfasis3 2 3 2 2 2 3 4" xfId="18395" xr:uid="{C900D6C2-69D1-4375-B61C-D2B54F382559}"/>
    <cellStyle name="40% - Énfasis3 2 3 2 2 2 3 4 2" xfId="49279" xr:uid="{D271E537-BABA-4586-91E7-E4E04F6C7646}"/>
    <cellStyle name="40% - Énfasis3 2 3 2 2 2 3 5" xfId="33837" xr:uid="{42578387-CA0E-4A8A-B53E-75ED82D69846}"/>
    <cellStyle name="40% - Énfasis3 2 3 2 2 2 4" xfId="4883" xr:uid="{D383DBC5-10E6-4D3E-97FC-AB4EA3D06599}"/>
    <cellStyle name="40% - Énfasis3 2 3 2 2 2 4 2" xfId="12604" xr:uid="{CF0E91DC-C02D-4E89-BD56-A1D4C0EA34A8}"/>
    <cellStyle name="40% - Énfasis3 2 3 2 2 2 4 2 2" xfId="28046" xr:uid="{54849D1C-71EE-4BD8-BAEF-FA4203BE3598}"/>
    <cellStyle name="40% - Énfasis3 2 3 2 2 2 4 2 2 2" xfId="58930" xr:uid="{66AD15EC-1E83-4F83-B54F-44E4B2C791B1}"/>
    <cellStyle name="40% - Énfasis3 2 3 2 2 2 4 2 3" xfId="43488" xr:uid="{17B99A5E-C8F7-4A60-8F84-1D6362927127}"/>
    <cellStyle name="40% - Énfasis3 2 3 2 2 2 4 3" xfId="20325" xr:uid="{27538AFA-D990-4B2E-AB29-A028A8BD5F42}"/>
    <cellStyle name="40% - Énfasis3 2 3 2 2 2 4 3 2" xfId="51209" xr:uid="{5097BBBF-8F1E-455D-83EA-58C5DF2376D5}"/>
    <cellStyle name="40% - Énfasis3 2 3 2 2 2 4 4" xfId="35767" xr:uid="{B46651D1-0AFF-49A6-A070-57B9D35F835A}"/>
    <cellStyle name="40% - Énfasis3 2 3 2 2 2 5" xfId="8744" xr:uid="{F58E886C-79D6-4D86-A218-39EE681CE32F}"/>
    <cellStyle name="40% - Énfasis3 2 3 2 2 2 5 2" xfId="24186" xr:uid="{7FAFB498-2D65-4AE2-B8A9-6D020867F1D0}"/>
    <cellStyle name="40% - Énfasis3 2 3 2 2 2 5 2 2" xfId="55070" xr:uid="{6584A777-C121-490F-B4A7-83A45E681082}"/>
    <cellStyle name="40% - Énfasis3 2 3 2 2 2 5 3" xfId="39628" xr:uid="{2F2BE595-2A25-4582-8BCE-3803F8209B5C}"/>
    <cellStyle name="40% - Énfasis3 2 3 2 2 2 6" xfId="16465" xr:uid="{E6869F8F-7C1D-4C69-8DDC-F699A1C11F2A}"/>
    <cellStyle name="40% - Énfasis3 2 3 2 2 2 6 2" xfId="47349" xr:uid="{7E6589D7-B9A0-467E-BC08-038CF268E707}"/>
    <cellStyle name="40% - Énfasis3 2 3 2 2 2 7" xfId="31907" xr:uid="{5D2D3E00-38E8-4007-A66C-B76B0B8AFA38}"/>
    <cellStyle name="40% - Énfasis3 2 3 2 2 3" xfId="1505" xr:uid="{BF5750E0-3A79-4695-8CCA-86F4E2B59C36}"/>
    <cellStyle name="40% - Énfasis3 2 3 2 2 3 2" xfId="3435" xr:uid="{460C3AA2-C69E-4C30-8C30-6FA1562E9BE1}"/>
    <cellStyle name="40% - Énfasis3 2 3 2 2 3 2 2" xfId="7295" xr:uid="{9C4C92C4-3199-4906-A68B-EBEAE9756B55}"/>
    <cellStyle name="40% - Énfasis3 2 3 2 2 3 2 2 2" xfId="15016" xr:uid="{FAB7AC59-E518-4D96-9472-2564C50F4A76}"/>
    <cellStyle name="40% - Énfasis3 2 3 2 2 3 2 2 2 2" xfId="30458" xr:uid="{7C8C1285-7BD1-4993-B7BB-0F652096D4C8}"/>
    <cellStyle name="40% - Énfasis3 2 3 2 2 3 2 2 2 2 2" xfId="61342" xr:uid="{C967D311-FF29-4832-8A31-31550D838C58}"/>
    <cellStyle name="40% - Énfasis3 2 3 2 2 3 2 2 2 3" xfId="45900" xr:uid="{958597AE-0462-4A73-9A80-04CAFA0BE401}"/>
    <cellStyle name="40% - Énfasis3 2 3 2 2 3 2 2 3" xfId="22737" xr:uid="{1517C97E-001D-4CDB-B4BC-E25C55D6318B}"/>
    <cellStyle name="40% - Énfasis3 2 3 2 2 3 2 2 3 2" xfId="53621" xr:uid="{8B613407-35A7-400D-88C6-6C9EE00BD3D7}"/>
    <cellStyle name="40% - Énfasis3 2 3 2 2 3 2 2 4" xfId="38179" xr:uid="{4C1E90D9-26CD-41DA-8E60-D8C7E5C3E50B}"/>
    <cellStyle name="40% - Énfasis3 2 3 2 2 3 2 3" xfId="11156" xr:uid="{FEE6BC76-3AAA-4248-A214-0DF3CC689E07}"/>
    <cellStyle name="40% - Énfasis3 2 3 2 2 3 2 3 2" xfId="26598" xr:uid="{25E44223-806A-4DB2-B17E-F6CD980D50F7}"/>
    <cellStyle name="40% - Énfasis3 2 3 2 2 3 2 3 2 2" xfId="57482" xr:uid="{E5A02388-2026-43E9-A39C-DE90D4C7E972}"/>
    <cellStyle name="40% - Énfasis3 2 3 2 2 3 2 3 3" xfId="42040" xr:uid="{EE5FB015-C8D7-4867-A46F-705B160590F1}"/>
    <cellStyle name="40% - Énfasis3 2 3 2 2 3 2 4" xfId="18877" xr:uid="{B1CEE067-5B28-4927-B893-FAC1CF860BE2}"/>
    <cellStyle name="40% - Énfasis3 2 3 2 2 3 2 4 2" xfId="49761" xr:uid="{34AF6B83-6E56-4E36-B57A-FA0A9CA1BAFB}"/>
    <cellStyle name="40% - Énfasis3 2 3 2 2 3 2 5" xfId="34319" xr:uid="{D12DF5A5-E6E0-4699-8123-626C9FC36F0C}"/>
    <cellStyle name="40% - Énfasis3 2 3 2 2 3 3" xfId="5365" xr:uid="{2E7666B0-D146-462D-AA28-2567121104DA}"/>
    <cellStyle name="40% - Énfasis3 2 3 2 2 3 3 2" xfId="13086" xr:uid="{48F9845E-784F-4BDF-8447-0BD0DEF376E2}"/>
    <cellStyle name="40% - Énfasis3 2 3 2 2 3 3 2 2" xfId="28528" xr:uid="{6AC60818-11EB-475D-995C-6C3C4A6E5E49}"/>
    <cellStyle name="40% - Énfasis3 2 3 2 2 3 3 2 2 2" xfId="59412" xr:uid="{55B35B92-B648-439E-A71B-CF4C99EB8BCF}"/>
    <cellStyle name="40% - Énfasis3 2 3 2 2 3 3 2 3" xfId="43970" xr:uid="{A9F6086D-4162-499D-9E8C-5BA55B5DEC03}"/>
    <cellStyle name="40% - Énfasis3 2 3 2 2 3 3 3" xfId="20807" xr:uid="{CAC92AFA-D88B-4D1E-8C42-5CDF2EC86D14}"/>
    <cellStyle name="40% - Énfasis3 2 3 2 2 3 3 3 2" xfId="51691" xr:uid="{3FAF6E91-8792-4E5B-A1B3-F9FED9CD9F30}"/>
    <cellStyle name="40% - Énfasis3 2 3 2 2 3 3 4" xfId="36249" xr:uid="{42ED6223-0C3C-43C8-AF90-E1CB5198C829}"/>
    <cellStyle name="40% - Énfasis3 2 3 2 2 3 4" xfId="9226" xr:uid="{F72617F0-59C5-4B95-A067-C19C43EF1A1A}"/>
    <cellStyle name="40% - Énfasis3 2 3 2 2 3 4 2" xfId="24668" xr:uid="{A314E123-27DE-4A6B-89DC-B4A35402F180}"/>
    <cellStyle name="40% - Énfasis3 2 3 2 2 3 4 2 2" xfId="55552" xr:uid="{9F6DF34C-39FB-41EB-80EB-67A8EE9A726A}"/>
    <cellStyle name="40% - Énfasis3 2 3 2 2 3 4 3" xfId="40110" xr:uid="{AB943E23-799D-4D3D-B0AB-2FEB14CD4CEE}"/>
    <cellStyle name="40% - Énfasis3 2 3 2 2 3 5" xfId="16947" xr:uid="{2AC033B3-307B-476D-BBBF-B80FF63C836F}"/>
    <cellStyle name="40% - Énfasis3 2 3 2 2 3 5 2" xfId="47831" xr:uid="{849CC6F4-EC36-4972-BC53-F43E552D0367}"/>
    <cellStyle name="40% - Énfasis3 2 3 2 2 3 6" xfId="32389" xr:uid="{5DCEAA80-BD6C-47B9-8D92-2E17D9707E02}"/>
    <cellStyle name="40% - Énfasis3 2 3 2 2 4" xfId="2470" xr:uid="{9D103976-1B4E-4583-A679-D94555065835}"/>
    <cellStyle name="40% - Énfasis3 2 3 2 2 4 2" xfId="6330" xr:uid="{03EF3D1B-8D82-4F8B-B605-49108625268A}"/>
    <cellStyle name="40% - Énfasis3 2 3 2 2 4 2 2" xfId="14051" xr:uid="{F672EA0E-8A24-40C9-A96C-32F7820A1B0D}"/>
    <cellStyle name="40% - Énfasis3 2 3 2 2 4 2 2 2" xfId="29493" xr:uid="{47EE3A9B-28A9-44D5-9188-43CABED3662C}"/>
    <cellStyle name="40% - Énfasis3 2 3 2 2 4 2 2 2 2" xfId="60377" xr:uid="{D5860CF4-D0FF-43B2-B302-6A9B9BA0E4DF}"/>
    <cellStyle name="40% - Énfasis3 2 3 2 2 4 2 2 3" xfId="44935" xr:uid="{C3CDD980-1DF1-496F-B079-59D3A541F66F}"/>
    <cellStyle name="40% - Énfasis3 2 3 2 2 4 2 3" xfId="21772" xr:uid="{1732DA4D-BBAC-4DFB-BDAB-B923B4316528}"/>
    <cellStyle name="40% - Énfasis3 2 3 2 2 4 2 3 2" xfId="52656" xr:uid="{EC6BE966-8049-413C-B8C5-A7C8541A25AE}"/>
    <cellStyle name="40% - Énfasis3 2 3 2 2 4 2 4" xfId="37214" xr:uid="{5A8DC6D3-8C3C-47B1-AE92-16EAF9190033}"/>
    <cellStyle name="40% - Énfasis3 2 3 2 2 4 3" xfId="10191" xr:uid="{00D1FA58-3D4C-4426-BC22-1E6536828693}"/>
    <cellStyle name="40% - Énfasis3 2 3 2 2 4 3 2" xfId="25633" xr:uid="{04F922D2-21A9-4680-95A1-8C00C973BF62}"/>
    <cellStyle name="40% - Énfasis3 2 3 2 2 4 3 2 2" xfId="56517" xr:uid="{7C78C263-F88C-44BC-8D4B-E38724D25B2D}"/>
    <cellStyle name="40% - Énfasis3 2 3 2 2 4 3 3" xfId="41075" xr:uid="{6AD45086-D2B2-41DA-9746-7EDB99648395}"/>
    <cellStyle name="40% - Énfasis3 2 3 2 2 4 4" xfId="17912" xr:uid="{8EAD5859-766A-4957-894C-E82D801FE70E}"/>
    <cellStyle name="40% - Énfasis3 2 3 2 2 4 4 2" xfId="48796" xr:uid="{7210C41F-70F3-4336-85C4-AF1032FCA3F0}"/>
    <cellStyle name="40% - Énfasis3 2 3 2 2 4 5" xfId="33354" xr:uid="{890A7E63-5A63-4F06-AA05-97B67693B011}"/>
    <cellStyle name="40% - Énfasis3 2 3 2 2 5" xfId="4400" xr:uid="{E55C39DA-8B07-4F14-88F5-6AEDCDAFA14C}"/>
    <cellStyle name="40% - Énfasis3 2 3 2 2 5 2" xfId="12121" xr:uid="{24FAC01F-FE0A-4B47-AEB0-313BA9EC676C}"/>
    <cellStyle name="40% - Énfasis3 2 3 2 2 5 2 2" xfId="27563" xr:uid="{A020E9EA-C1B8-48E6-9610-B7872F262C7F}"/>
    <cellStyle name="40% - Énfasis3 2 3 2 2 5 2 2 2" xfId="58447" xr:uid="{166D5E1F-55A8-4794-9489-F4D40206C9B8}"/>
    <cellStyle name="40% - Énfasis3 2 3 2 2 5 2 3" xfId="43005" xr:uid="{06F73363-ED22-4C2F-AA97-18937285651B}"/>
    <cellStyle name="40% - Énfasis3 2 3 2 2 5 3" xfId="19842" xr:uid="{2030F2A8-1C41-455D-B607-ACFD3F7108CB}"/>
    <cellStyle name="40% - Énfasis3 2 3 2 2 5 3 2" xfId="50726" xr:uid="{CFADBE47-180B-4A90-8E7B-A4521717AB96}"/>
    <cellStyle name="40% - Énfasis3 2 3 2 2 5 4" xfId="35284" xr:uid="{7EB7B163-CCAD-4E50-8520-3BFDA201DFD4}"/>
    <cellStyle name="40% - Énfasis3 2 3 2 2 6" xfId="8261" xr:uid="{9ED2C306-D84A-4EB2-B2D6-E647661B160B}"/>
    <cellStyle name="40% - Énfasis3 2 3 2 2 6 2" xfId="23703" xr:uid="{61082549-B05C-4FE4-AB9A-B78C73F33710}"/>
    <cellStyle name="40% - Énfasis3 2 3 2 2 6 2 2" xfId="54587" xr:uid="{4952CDF2-9AD8-4208-B238-41A97A7E6FE9}"/>
    <cellStyle name="40% - Énfasis3 2 3 2 2 6 3" xfId="39145" xr:uid="{429412F5-C209-48C6-8C55-F5BC1C2CBDD5}"/>
    <cellStyle name="40% - Énfasis3 2 3 2 2 7" xfId="15982" xr:uid="{04FBCD67-AA64-40E4-899E-AFFC472BF86D}"/>
    <cellStyle name="40% - Énfasis3 2 3 2 2 7 2" xfId="46866" xr:uid="{E9CFE655-7EE0-4392-B35C-609BE1B4794A}"/>
    <cellStyle name="40% - Énfasis3 2 3 2 2 8" xfId="31424" xr:uid="{8CAD0D0D-E390-4A51-926D-86796844C034}"/>
    <cellStyle name="40% - Énfasis3 2 3 2 3" xfId="782" xr:uid="{F8AD93AB-E4B5-47DC-952A-E04ABCDEBEC4}"/>
    <cellStyle name="40% - Énfasis3 2 3 2 3 2" xfId="1747" xr:uid="{EE2703AE-EDB4-4E79-ABFC-9F5BBD67A456}"/>
    <cellStyle name="40% - Énfasis3 2 3 2 3 2 2" xfId="3677" xr:uid="{41750607-9924-47E5-B72A-06EC3C99F0F3}"/>
    <cellStyle name="40% - Énfasis3 2 3 2 3 2 2 2" xfId="7537" xr:uid="{2A68DD4E-6951-4D79-8E70-8A47EC1AA9E5}"/>
    <cellStyle name="40% - Énfasis3 2 3 2 3 2 2 2 2" xfId="15258" xr:uid="{E3A507CD-7031-41E3-B1CA-B3B8119A1E1B}"/>
    <cellStyle name="40% - Énfasis3 2 3 2 3 2 2 2 2 2" xfId="30700" xr:uid="{6A2465D2-0768-46CC-A830-84D897B82C97}"/>
    <cellStyle name="40% - Énfasis3 2 3 2 3 2 2 2 2 2 2" xfId="61584" xr:uid="{F4B6FFA8-23CD-4969-978A-2FDBD1C56563}"/>
    <cellStyle name="40% - Énfasis3 2 3 2 3 2 2 2 2 3" xfId="46142" xr:uid="{65675339-49D5-4A64-8422-EB5D6F5EDE2D}"/>
    <cellStyle name="40% - Énfasis3 2 3 2 3 2 2 2 3" xfId="22979" xr:uid="{7574F8EE-E430-46E3-B5E9-EA4D5106DAB7}"/>
    <cellStyle name="40% - Énfasis3 2 3 2 3 2 2 2 3 2" xfId="53863" xr:uid="{E0EB77ED-0E74-4DFF-80D2-506CC9E8B5A4}"/>
    <cellStyle name="40% - Énfasis3 2 3 2 3 2 2 2 4" xfId="38421" xr:uid="{D5A3D449-FB18-4985-BD95-3AABB9C7CD1A}"/>
    <cellStyle name="40% - Énfasis3 2 3 2 3 2 2 3" xfId="11398" xr:uid="{64E408A0-2EA4-448F-A21B-70F4E87C1EC8}"/>
    <cellStyle name="40% - Énfasis3 2 3 2 3 2 2 3 2" xfId="26840" xr:uid="{84AD7C2F-04F6-4BEC-8108-39F9E9DA1FB6}"/>
    <cellStyle name="40% - Énfasis3 2 3 2 3 2 2 3 2 2" xfId="57724" xr:uid="{72E6E22E-5839-4BC7-A89F-5BEFA925E233}"/>
    <cellStyle name="40% - Énfasis3 2 3 2 3 2 2 3 3" xfId="42282" xr:uid="{AEEDB70D-4510-4051-8837-1FA12839D722}"/>
    <cellStyle name="40% - Énfasis3 2 3 2 3 2 2 4" xfId="19119" xr:uid="{7F2E4A64-554D-4278-8038-986A7023A9A9}"/>
    <cellStyle name="40% - Énfasis3 2 3 2 3 2 2 4 2" xfId="50003" xr:uid="{A7A3C4AC-C6B3-4D5A-8BB1-F4CAF093F3D7}"/>
    <cellStyle name="40% - Énfasis3 2 3 2 3 2 2 5" xfId="34561" xr:uid="{F2879C77-7FDA-4A28-A5CC-C10BF6D677A5}"/>
    <cellStyle name="40% - Énfasis3 2 3 2 3 2 3" xfId="5607" xr:uid="{C81D250B-6A70-43ED-9C89-A95A8883131B}"/>
    <cellStyle name="40% - Énfasis3 2 3 2 3 2 3 2" xfId="13328" xr:uid="{C8A26329-0805-4F75-909A-A9253172AA9C}"/>
    <cellStyle name="40% - Énfasis3 2 3 2 3 2 3 2 2" xfId="28770" xr:uid="{F94043E7-329C-4CE1-A577-1FFCD67D2489}"/>
    <cellStyle name="40% - Énfasis3 2 3 2 3 2 3 2 2 2" xfId="59654" xr:uid="{7A1B907C-2914-4447-A229-39770FF18345}"/>
    <cellStyle name="40% - Énfasis3 2 3 2 3 2 3 2 3" xfId="44212" xr:uid="{45BFD9F4-ED98-446D-A842-72A7082EE918}"/>
    <cellStyle name="40% - Énfasis3 2 3 2 3 2 3 3" xfId="21049" xr:uid="{7460C6C3-3C2F-445B-8B73-56BA3EA57E44}"/>
    <cellStyle name="40% - Énfasis3 2 3 2 3 2 3 3 2" xfId="51933" xr:uid="{5AD6901C-C153-4ADA-B3BB-6B5743EB2153}"/>
    <cellStyle name="40% - Énfasis3 2 3 2 3 2 3 4" xfId="36491" xr:uid="{0C194C3C-8CEF-43BB-A3DF-82A450B754AE}"/>
    <cellStyle name="40% - Énfasis3 2 3 2 3 2 4" xfId="9468" xr:uid="{ABBD14F0-6C65-4B87-8587-558455D5073A}"/>
    <cellStyle name="40% - Énfasis3 2 3 2 3 2 4 2" xfId="24910" xr:uid="{ED4E93C5-18DF-4C46-80A4-D6E6FD930C91}"/>
    <cellStyle name="40% - Énfasis3 2 3 2 3 2 4 2 2" xfId="55794" xr:uid="{61E8F390-5BCF-4F42-87DF-A250A280B92C}"/>
    <cellStyle name="40% - Énfasis3 2 3 2 3 2 4 3" xfId="40352" xr:uid="{2E8FB67C-21F6-4ACD-963F-4AB0F67C6399}"/>
    <cellStyle name="40% - Énfasis3 2 3 2 3 2 5" xfId="17189" xr:uid="{59AFD165-8F6A-4A24-AD2E-0753C632C04E}"/>
    <cellStyle name="40% - Énfasis3 2 3 2 3 2 5 2" xfId="48073" xr:uid="{4717B7F3-6236-41F7-A3AF-F661CF39958C}"/>
    <cellStyle name="40% - Énfasis3 2 3 2 3 2 6" xfId="32631" xr:uid="{E0B97F51-B520-4A85-BB8C-494ADFE66C07}"/>
    <cellStyle name="40% - Énfasis3 2 3 2 3 3" xfId="2712" xr:uid="{6D3A556D-AE33-408F-8CF7-2527592DE488}"/>
    <cellStyle name="40% - Énfasis3 2 3 2 3 3 2" xfId="6572" xr:uid="{1BA2DE88-2142-4140-9014-298022F5C6BB}"/>
    <cellStyle name="40% - Énfasis3 2 3 2 3 3 2 2" xfId="14293" xr:uid="{CD21E60F-4B93-480C-AF10-4BE8DDFF31FE}"/>
    <cellStyle name="40% - Énfasis3 2 3 2 3 3 2 2 2" xfId="29735" xr:uid="{B0251CE1-B86F-43EF-AD0B-01E7080351CB}"/>
    <cellStyle name="40% - Énfasis3 2 3 2 3 3 2 2 2 2" xfId="60619" xr:uid="{E550E3FD-48A6-4D6B-A4E3-43ACEA3168FC}"/>
    <cellStyle name="40% - Énfasis3 2 3 2 3 3 2 2 3" xfId="45177" xr:uid="{02558ADD-701A-444F-B8CD-45CA9AC8239B}"/>
    <cellStyle name="40% - Énfasis3 2 3 2 3 3 2 3" xfId="22014" xr:uid="{B3D35634-17CA-48E4-8781-364872053A12}"/>
    <cellStyle name="40% - Énfasis3 2 3 2 3 3 2 3 2" xfId="52898" xr:uid="{BBC9A10B-2F8F-4824-97CD-237B4A7F6B90}"/>
    <cellStyle name="40% - Énfasis3 2 3 2 3 3 2 4" xfId="37456" xr:uid="{9237607E-48C5-4652-8E1D-22B28402E4A3}"/>
    <cellStyle name="40% - Énfasis3 2 3 2 3 3 3" xfId="10433" xr:uid="{6FE29148-A1F7-40A3-A241-A59B67E07D36}"/>
    <cellStyle name="40% - Énfasis3 2 3 2 3 3 3 2" xfId="25875" xr:uid="{7E623715-2BA6-4EA3-9409-A496165515DD}"/>
    <cellStyle name="40% - Énfasis3 2 3 2 3 3 3 2 2" xfId="56759" xr:uid="{85D84B41-892A-48D0-A374-2D851FE9FD46}"/>
    <cellStyle name="40% - Énfasis3 2 3 2 3 3 3 3" xfId="41317" xr:uid="{111ED3C8-3D9E-4988-8DD0-DD933DD67819}"/>
    <cellStyle name="40% - Énfasis3 2 3 2 3 3 4" xfId="18154" xr:uid="{7F1A6896-45A2-4F8F-AF2F-317FFB967474}"/>
    <cellStyle name="40% - Énfasis3 2 3 2 3 3 4 2" xfId="49038" xr:uid="{138E6FCB-EF51-4535-B62D-86EE6A0D763B}"/>
    <cellStyle name="40% - Énfasis3 2 3 2 3 3 5" xfId="33596" xr:uid="{C3920E4D-5B38-461D-BE77-A17C656E3BB9}"/>
    <cellStyle name="40% - Énfasis3 2 3 2 3 4" xfId="4642" xr:uid="{BAA6026C-703B-431C-8418-6851378E8A98}"/>
    <cellStyle name="40% - Énfasis3 2 3 2 3 4 2" xfId="12363" xr:uid="{553ED879-FECA-4EDF-9059-95191F79F3B0}"/>
    <cellStyle name="40% - Énfasis3 2 3 2 3 4 2 2" xfId="27805" xr:uid="{12C30D9E-E129-4023-B252-E8F4CA814B32}"/>
    <cellStyle name="40% - Énfasis3 2 3 2 3 4 2 2 2" xfId="58689" xr:uid="{378C6ACA-E629-41BE-8E24-55F88B42E607}"/>
    <cellStyle name="40% - Énfasis3 2 3 2 3 4 2 3" xfId="43247" xr:uid="{2B4824A4-8900-4B0D-BDB9-C34FAF394DD7}"/>
    <cellStyle name="40% - Énfasis3 2 3 2 3 4 3" xfId="20084" xr:uid="{E697ADA7-2973-43B1-A9F2-2135ED7972CA}"/>
    <cellStyle name="40% - Énfasis3 2 3 2 3 4 3 2" xfId="50968" xr:uid="{3A4F90E9-2A1B-4B94-BFA8-10FEF12F353F}"/>
    <cellStyle name="40% - Énfasis3 2 3 2 3 4 4" xfId="35526" xr:uid="{37511092-7C94-4DF2-BD7E-9A32B43792F4}"/>
    <cellStyle name="40% - Énfasis3 2 3 2 3 5" xfId="8503" xr:uid="{A4D8BAF3-CC73-4473-A1CA-AD0CA83CC9B3}"/>
    <cellStyle name="40% - Énfasis3 2 3 2 3 5 2" xfId="23945" xr:uid="{C2379F8C-8B1E-4B6D-8A59-5C44E1631E72}"/>
    <cellStyle name="40% - Énfasis3 2 3 2 3 5 2 2" xfId="54829" xr:uid="{9E9788C1-1268-49BA-939D-2175C8CD1ED7}"/>
    <cellStyle name="40% - Énfasis3 2 3 2 3 5 3" xfId="39387" xr:uid="{3E4D75B9-729C-4014-B52A-F95F67F8B86B}"/>
    <cellStyle name="40% - Énfasis3 2 3 2 3 6" xfId="16224" xr:uid="{60CA6355-402B-440A-84A4-4BCB72FDAB2D}"/>
    <cellStyle name="40% - Énfasis3 2 3 2 3 6 2" xfId="47108" xr:uid="{37D10A72-2300-418C-9626-249840C77CD0}"/>
    <cellStyle name="40% - Énfasis3 2 3 2 3 7" xfId="31666" xr:uid="{FB81AD09-6815-44C4-AAF1-6ECC7659AB1E}"/>
    <cellStyle name="40% - Énfasis3 2 3 2 4" xfId="1264" xr:uid="{C1C77C49-6B37-4AF1-AC9C-C31787572C6A}"/>
    <cellStyle name="40% - Énfasis3 2 3 2 4 2" xfId="3194" xr:uid="{EA92CB42-1C89-4388-9E63-8F014ED55C37}"/>
    <cellStyle name="40% - Énfasis3 2 3 2 4 2 2" xfId="7054" xr:uid="{A3742F6D-1E5F-46FA-A8E5-F4BA3DCFF5F4}"/>
    <cellStyle name="40% - Énfasis3 2 3 2 4 2 2 2" xfId="14775" xr:uid="{14681B15-805F-4C48-BE2C-FCD3CCE31B80}"/>
    <cellStyle name="40% - Énfasis3 2 3 2 4 2 2 2 2" xfId="30217" xr:uid="{BEB4F1A4-4DEB-46E1-A68B-99497FF65EAC}"/>
    <cellStyle name="40% - Énfasis3 2 3 2 4 2 2 2 2 2" xfId="61101" xr:uid="{4833810F-AD9D-436B-85E7-4B9E7633588D}"/>
    <cellStyle name="40% - Énfasis3 2 3 2 4 2 2 2 3" xfId="45659" xr:uid="{AFE9785A-FC95-4B9A-8D78-AE032BB8AE59}"/>
    <cellStyle name="40% - Énfasis3 2 3 2 4 2 2 3" xfId="22496" xr:uid="{759F43B0-70C5-4FEE-8C4A-266981475F7D}"/>
    <cellStyle name="40% - Énfasis3 2 3 2 4 2 2 3 2" xfId="53380" xr:uid="{8CC36822-8A70-43B0-8197-53B0A3072F1B}"/>
    <cellStyle name="40% - Énfasis3 2 3 2 4 2 2 4" xfId="37938" xr:uid="{C6D2243F-9B52-4EFD-83FA-71C62793F9A2}"/>
    <cellStyle name="40% - Énfasis3 2 3 2 4 2 3" xfId="10915" xr:uid="{7EA86353-1625-4578-B091-5FFF87ED58A3}"/>
    <cellStyle name="40% - Énfasis3 2 3 2 4 2 3 2" xfId="26357" xr:uid="{C22A97F3-D25F-40A2-A5A5-01A765BD3692}"/>
    <cellStyle name="40% - Énfasis3 2 3 2 4 2 3 2 2" xfId="57241" xr:uid="{401D0547-8D60-4159-B910-BFE43ECC55E9}"/>
    <cellStyle name="40% - Énfasis3 2 3 2 4 2 3 3" xfId="41799" xr:uid="{773BB28D-A773-4EC4-A8D6-DAD070E9A626}"/>
    <cellStyle name="40% - Énfasis3 2 3 2 4 2 4" xfId="18636" xr:uid="{76A74F6D-4E17-4308-904B-48B759B01738}"/>
    <cellStyle name="40% - Énfasis3 2 3 2 4 2 4 2" xfId="49520" xr:uid="{B692AF57-CA8C-4FDD-85C7-62DEB8D14E92}"/>
    <cellStyle name="40% - Énfasis3 2 3 2 4 2 5" xfId="34078" xr:uid="{4A5A7870-191D-4307-9F54-CDF0FD28AE4D}"/>
    <cellStyle name="40% - Énfasis3 2 3 2 4 3" xfId="5124" xr:uid="{1E6C29C7-4A09-4609-88D5-B071087CDAC9}"/>
    <cellStyle name="40% - Énfasis3 2 3 2 4 3 2" xfId="12845" xr:uid="{0738A564-7FA9-4E6F-9FE4-70379A59229B}"/>
    <cellStyle name="40% - Énfasis3 2 3 2 4 3 2 2" xfId="28287" xr:uid="{ADBEE83B-0CDF-459F-B4E0-A35FA093E003}"/>
    <cellStyle name="40% - Énfasis3 2 3 2 4 3 2 2 2" xfId="59171" xr:uid="{86F2F30F-6413-4188-85D5-AACB40AFA6A6}"/>
    <cellStyle name="40% - Énfasis3 2 3 2 4 3 2 3" xfId="43729" xr:uid="{E3452858-FD8B-49D3-B807-9FD0DD191DEA}"/>
    <cellStyle name="40% - Énfasis3 2 3 2 4 3 3" xfId="20566" xr:uid="{D2F70ECE-DD80-49EB-A8F4-C616DDC6993C}"/>
    <cellStyle name="40% - Énfasis3 2 3 2 4 3 3 2" xfId="51450" xr:uid="{04B2A702-BC67-424B-A27F-54C6A792CA92}"/>
    <cellStyle name="40% - Énfasis3 2 3 2 4 3 4" xfId="36008" xr:uid="{330B25F3-2C17-422C-BDE9-FAB6A82CC63D}"/>
    <cellStyle name="40% - Énfasis3 2 3 2 4 4" xfId="8985" xr:uid="{2231ABF9-56A6-47EF-AB64-FFFF95C70368}"/>
    <cellStyle name="40% - Énfasis3 2 3 2 4 4 2" xfId="24427" xr:uid="{3DAF1A70-CF64-4204-8F31-5BF830107A9B}"/>
    <cellStyle name="40% - Énfasis3 2 3 2 4 4 2 2" xfId="55311" xr:uid="{339314AE-5B9E-463C-826C-1026832521DD}"/>
    <cellStyle name="40% - Énfasis3 2 3 2 4 4 3" xfId="39869" xr:uid="{67B9368B-7363-417E-BBD0-B59BD93A5F54}"/>
    <cellStyle name="40% - Énfasis3 2 3 2 4 5" xfId="16706" xr:uid="{6EF6A735-754E-42D2-A8A1-F91AA3AE377B}"/>
    <cellStyle name="40% - Énfasis3 2 3 2 4 5 2" xfId="47590" xr:uid="{D33E858F-6971-478A-87F9-4DA8BE0730C3}"/>
    <cellStyle name="40% - Énfasis3 2 3 2 4 6" xfId="32148" xr:uid="{E0F6DB45-F935-4C5F-8904-741047BDB37D}"/>
    <cellStyle name="40% - Énfasis3 2 3 2 5" xfId="2229" xr:uid="{F2B29F1F-0841-4578-8EEB-CA636269318D}"/>
    <cellStyle name="40% - Énfasis3 2 3 2 5 2" xfId="6089" xr:uid="{9713F66D-BF29-4CD2-9747-415D4154670C}"/>
    <cellStyle name="40% - Énfasis3 2 3 2 5 2 2" xfId="13810" xr:uid="{046363A4-FCEE-46AD-9892-D1162753646E}"/>
    <cellStyle name="40% - Énfasis3 2 3 2 5 2 2 2" xfId="29252" xr:uid="{BCF70923-54CC-49EF-AA15-6D33DFC68F7A}"/>
    <cellStyle name="40% - Énfasis3 2 3 2 5 2 2 2 2" xfId="60136" xr:uid="{AB7647C9-4D64-43AF-AA0A-8975B829B18E}"/>
    <cellStyle name="40% - Énfasis3 2 3 2 5 2 2 3" xfId="44694" xr:uid="{2CA2EA79-8CF4-4274-84B8-E8B2E4AD59BA}"/>
    <cellStyle name="40% - Énfasis3 2 3 2 5 2 3" xfId="21531" xr:uid="{8623BA88-F5A7-4322-B218-2CB2A2B1DCA3}"/>
    <cellStyle name="40% - Énfasis3 2 3 2 5 2 3 2" xfId="52415" xr:uid="{8814B427-47A4-430F-B6C0-44F5B3E24C28}"/>
    <cellStyle name="40% - Énfasis3 2 3 2 5 2 4" xfId="36973" xr:uid="{3C5E4E98-9F73-4571-AB3F-2FCE54AB5BB8}"/>
    <cellStyle name="40% - Énfasis3 2 3 2 5 3" xfId="9950" xr:uid="{BDAEA39E-2C36-4165-9CF7-680B041ECAB3}"/>
    <cellStyle name="40% - Énfasis3 2 3 2 5 3 2" xfId="25392" xr:uid="{0E51CD10-EF92-46E3-8F07-9F6A5810E4C5}"/>
    <cellStyle name="40% - Énfasis3 2 3 2 5 3 2 2" xfId="56276" xr:uid="{835AB9FE-85D0-48C1-B3EA-A364A75611D5}"/>
    <cellStyle name="40% - Énfasis3 2 3 2 5 3 3" xfId="40834" xr:uid="{6B3C77BD-53B4-406E-AFBF-8AF1EBE087B3}"/>
    <cellStyle name="40% - Énfasis3 2 3 2 5 4" xfId="17671" xr:uid="{409219EB-EEDE-4D0F-B0BC-34184B6601BA}"/>
    <cellStyle name="40% - Énfasis3 2 3 2 5 4 2" xfId="48555" xr:uid="{12058E8D-681D-4AF7-B827-1C24628CB392}"/>
    <cellStyle name="40% - Énfasis3 2 3 2 5 5" xfId="33113" xr:uid="{711F9432-A21D-471F-8823-DE9A7A8C5DD7}"/>
    <cellStyle name="40% - Énfasis3 2 3 2 6" xfId="4159" xr:uid="{77A72823-E89C-4179-A5DB-EDF1DA38F1CF}"/>
    <cellStyle name="40% - Énfasis3 2 3 2 6 2" xfId="11880" xr:uid="{A9E8B3DE-0B57-41A4-9AAF-67ABBFEA1618}"/>
    <cellStyle name="40% - Énfasis3 2 3 2 6 2 2" xfId="27322" xr:uid="{D2A7B454-6869-48B1-B9A4-AFEA6D07D822}"/>
    <cellStyle name="40% - Énfasis3 2 3 2 6 2 2 2" xfId="58206" xr:uid="{027B59D4-BCE1-4C21-9808-9FE830AFAB86}"/>
    <cellStyle name="40% - Énfasis3 2 3 2 6 2 3" xfId="42764" xr:uid="{0E8390C8-6503-4FED-9702-EDF1CB1D8432}"/>
    <cellStyle name="40% - Énfasis3 2 3 2 6 3" xfId="19601" xr:uid="{27683B81-2EDC-4CAD-B6E7-04C4C42146EA}"/>
    <cellStyle name="40% - Énfasis3 2 3 2 6 3 2" xfId="50485" xr:uid="{A4ABDE8E-D1B8-493E-BA82-05B49727C579}"/>
    <cellStyle name="40% - Énfasis3 2 3 2 6 4" xfId="35043" xr:uid="{DF11AFA7-AB29-4E8A-AD77-9251A5CAE092}"/>
    <cellStyle name="40% - Énfasis3 2 3 2 7" xfId="8020" xr:uid="{96D268B4-879F-4452-81DA-7639317BE380}"/>
    <cellStyle name="40% - Énfasis3 2 3 2 7 2" xfId="23462" xr:uid="{479D5805-08E2-4C91-930D-BBAED77E2746}"/>
    <cellStyle name="40% - Énfasis3 2 3 2 7 2 2" xfId="54346" xr:uid="{730EB783-155F-4F5C-A85C-03D1DBE0C741}"/>
    <cellStyle name="40% - Énfasis3 2 3 2 7 3" xfId="38904" xr:uid="{66B86D09-1034-4E44-BB05-D52CB38822D6}"/>
    <cellStyle name="40% - Énfasis3 2 3 2 8" xfId="15741" xr:uid="{DAD7F40C-4C9E-4FAC-BD65-F0B5EE7A167F}"/>
    <cellStyle name="40% - Énfasis3 2 3 2 8 2" xfId="46625" xr:uid="{DBC99BB8-DCF8-4C6F-9E71-E54E8C96EEC1}"/>
    <cellStyle name="40% - Énfasis3 2 3 2 9" xfId="31183" xr:uid="{F5709BAE-8F8D-4278-8E1E-27DAC070ED82}"/>
    <cellStyle name="40% - Énfasis3 2 3 3" xfId="423" xr:uid="{D701790E-4EFC-4E50-A3C0-83D4F79D90D2}"/>
    <cellStyle name="40% - Énfasis3 2 3 3 2" xfId="907" xr:uid="{ADC4AA08-6409-4759-8380-A3DEEB303E11}"/>
    <cellStyle name="40% - Énfasis3 2 3 3 2 2" xfId="1872" xr:uid="{949895C1-7E03-4D7A-B80D-7E5DF2EC4F6F}"/>
    <cellStyle name="40% - Énfasis3 2 3 3 2 2 2" xfId="3802" xr:uid="{C580C9E0-C037-4402-AFE7-914E9E0D5539}"/>
    <cellStyle name="40% - Énfasis3 2 3 3 2 2 2 2" xfId="7662" xr:uid="{F3BF9C2B-473A-4D62-8378-A53F3FA8419D}"/>
    <cellStyle name="40% - Énfasis3 2 3 3 2 2 2 2 2" xfId="15383" xr:uid="{3C8B452C-1505-4F95-8021-42CA706A240D}"/>
    <cellStyle name="40% - Énfasis3 2 3 3 2 2 2 2 2 2" xfId="30825" xr:uid="{B6853DC2-3C9E-4AFC-8423-BF63880FC571}"/>
    <cellStyle name="40% - Énfasis3 2 3 3 2 2 2 2 2 2 2" xfId="61709" xr:uid="{F149AA79-43E8-4C0F-BD9F-8C9488FD86C4}"/>
    <cellStyle name="40% - Énfasis3 2 3 3 2 2 2 2 2 3" xfId="46267" xr:uid="{FEF0626F-0C1B-4C38-8763-5395EC3DEA7D}"/>
    <cellStyle name="40% - Énfasis3 2 3 3 2 2 2 2 3" xfId="23104" xr:uid="{120D249E-7A62-449A-871C-747A9AE813E6}"/>
    <cellStyle name="40% - Énfasis3 2 3 3 2 2 2 2 3 2" xfId="53988" xr:uid="{0923C833-34AA-4963-8225-8F2A34D78A19}"/>
    <cellStyle name="40% - Énfasis3 2 3 3 2 2 2 2 4" xfId="38546" xr:uid="{24F9E663-E560-4C41-BBDC-5E8A88792066}"/>
    <cellStyle name="40% - Énfasis3 2 3 3 2 2 2 3" xfId="11523" xr:uid="{D0CE0E22-062A-4F09-8677-5DA655915311}"/>
    <cellStyle name="40% - Énfasis3 2 3 3 2 2 2 3 2" xfId="26965" xr:uid="{D40503CA-744B-4CDA-8D58-41CD8CF2843C}"/>
    <cellStyle name="40% - Énfasis3 2 3 3 2 2 2 3 2 2" xfId="57849" xr:uid="{837BCDBF-6A16-49F6-8012-CDB2BEB6AEAA}"/>
    <cellStyle name="40% - Énfasis3 2 3 3 2 2 2 3 3" xfId="42407" xr:uid="{BEB7ADCC-6E99-4B24-AAAD-72DD012EA32C}"/>
    <cellStyle name="40% - Énfasis3 2 3 3 2 2 2 4" xfId="19244" xr:uid="{017EE22A-13FC-4BB8-BD49-258AA88A9B04}"/>
    <cellStyle name="40% - Énfasis3 2 3 3 2 2 2 4 2" xfId="50128" xr:uid="{3123D755-F288-4FD6-8A2F-FA1D8791884A}"/>
    <cellStyle name="40% - Énfasis3 2 3 3 2 2 2 5" xfId="34686" xr:uid="{7247AE7C-5181-4285-8922-2F029CDD739A}"/>
    <cellStyle name="40% - Énfasis3 2 3 3 2 2 3" xfId="5732" xr:uid="{B1C140FC-06D9-45A0-89C3-A69B12D3CAFD}"/>
    <cellStyle name="40% - Énfasis3 2 3 3 2 2 3 2" xfId="13453" xr:uid="{BF7A621A-D6AA-4954-851E-A511CEC2E609}"/>
    <cellStyle name="40% - Énfasis3 2 3 3 2 2 3 2 2" xfId="28895" xr:uid="{85E9B5A3-2BB5-4CC3-AD86-6C085490E371}"/>
    <cellStyle name="40% - Énfasis3 2 3 3 2 2 3 2 2 2" xfId="59779" xr:uid="{04AF1E8C-E760-47AB-A63A-79A51F69BD98}"/>
    <cellStyle name="40% - Énfasis3 2 3 3 2 2 3 2 3" xfId="44337" xr:uid="{4C96E7FC-20DC-42EF-9744-E4429E9853D5}"/>
    <cellStyle name="40% - Énfasis3 2 3 3 2 2 3 3" xfId="21174" xr:uid="{F98C3B99-635A-4FE7-A557-775127AFB058}"/>
    <cellStyle name="40% - Énfasis3 2 3 3 2 2 3 3 2" xfId="52058" xr:uid="{9AF57558-5DF6-4A27-B06A-CD5D3C005988}"/>
    <cellStyle name="40% - Énfasis3 2 3 3 2 2 3 4" xfId="36616" xr:uid="{8F4AE98F-49AA-402B-B08B-1734F9EA8CA6}"/>
    <cellStyle name="40% - Énfasis3 2 3 3 2 2 4" xfId="9593" xr:uid="{4FBB35B5-DA5A-4DBC-8067-0782870B4F55}"/>
    <cellStyle name="40% - Énfasis3 2 3 3 2 2 4 2" xfId="25035" xr:uid="{7008A8C8-F037-4329-8BC5-1D2BCDDB02BD}"/>
    <cellStyle name="40% - Énfasis3 2 3 3 2 2 4 2 2" xfId="55919" xr:uid="{1F672D01-B7B6-4640-A0D3-89CEEB7AF7A7}"/>
    <cellStyle name="40% - Énfasis3 2 3 3 2 2 4 3" xfId="40477" xr:uid="{DB886ABB-BCFC-4863-9145-86EAE6BAF4B3}"/>
    <cellStyle name="40% - Énfasis3 2 3 3 2 2 5" xfId="17314" xr:uid="{3BECA031-F514-4972-9B04-FE926AEC4B7D}"/>
    <cellStyle name="40% - Énfasis3 2 3 3 2 2 5 2" xfId="48198" xr:uid="{81CFB990-0887-49C9-8435-17C677C3E051}"/>
    <cellStyle name="40% - Énfasis3 2 3 3 2 2 6" xfId="32756" xr:uid="{26D35474-0438-4241-BF00-D86942F0E097}"/>
    <cellStyle name="40% - Énfasis3 2 3 3 2 3" xfId="2837" xr:uid="{6463A537-40BB-413D-A0B8-D8B219C5C95A}"/>
    <cellStyle name="40% - Énfasis3 2 3 3 2 3 2" xfId="6697" xr:uid="{CFD989AC-38CE-42F2-9331-B51B228EE20B}"/>
    <cellStyle name="40% - Énfasis3 2 3 3 2 3 2 2" xfId="14418" xr:uid="{464C538D-49A3-4355-93F1-E8565EB37F00}"/>
    <cellStyle name="40% - Énfasis3 2 3 3 2 3 2 2 2" xfId="29860" xr:uid="{23AFFD05-ABBC-4FB9-A930-4D20E2CEDD86}"/>
    <cellStyle name="40% - Énfasis3 2 3 3 2 3 2 2 2 2" xfId="60744" xr:uid="{DFB54BCF-0E98-45E9-8496-E402DA6682A4}"/>
    <cellStyle name="40% - Énfasis3 2 3 3 2 3 2 2 3" xfId="45302" xr:uid="{6D0DE5D6-56B8-45EC-89E9-787290D5EB24}"/>
    <cellStyle name="40% - Énfasis3 2 3 3 2 3 2 3" xfId="22139" xr:uid="{BA53320F-8693-4B28-A74E-B3B8B501F02E}"/>
    <cellStyle name="40% - Énfasis3 2 3 3 2 3 2 3 2" xfId="53023" xr:uid="{BFD44E5A-69ED-4EAB-BFDA-DEB7432C81B9}"/>
    <cellStyle name="40% - Énfasis3 2 3 3 2 3 2 4" xfId="37581" xr:uid="{FDE79F22-4F5E-4368-BCB6-D8D42D69345F}"/>
    <cellStyle name="40% - Énfasis3 2 3 3 2 3 3" xfId="10558" xr:uid="{CFA81629-E243-43BD-A362-15B7EDCD3C26}"/>
    <cellStyle name="40% - Énfasis3 2 3 3 2 3 3 2" xfId="26000" xr:uid="{DE1444FE-FD1C-41FD-BA4B-CC4DE8A94D55}"/>
    <cellStyle name="40% - Énfasis3 2 3 3 2 3 3 2 2" xfId="56884" xr:uid="{10FBE805-86AD-481C-97D5-5875FE279D36}"/>
    <cellStyle name="40% - Énfasis3 2 3 3 2 3 3 3" xfId="41442" xr:uid="{581BCCC5-1B34-4E9B-B15F-8E9B057C2012}"/>
    <cellStyle name="40% - Énfasis3 2 3 3 2 3 4" xfId="18279" xr:uid="{C63E6D5D-D18D-4316-A349-D753B8FF61D6}"/>
    <cellStyle name="40% - Énfasis3 2 3 3 2 3 4 2" xfId="49163" xr:uid="{C3CF9F56-7EFA-4DBC-8B3E-CC3E8AA72E57}"/>
    <cellStyle name="40% - Énfasis3 2 3 3 2 3 5" xfId="33721" xr:uid="{734CD708-5E3F-4A41-B12A-4E8F04C0B8F1}"/>
    <cellStyle name="40% - Énfasis3 2 3 3 2 4" xfId="4767" xr:uid="{70074CB8-4FF6-4AF3-B23F-D14852CDCB31}"/>
    <cellStyle name="40% - Énfasis3 2 3 3 2 4 2" xfId="12488" xr:uid="{794C53F7-F48B-402B-9DF8-D31FE66F8962}"/>
    <cellStyle name="40% - Énfasis3 2 3 3 2 4 2 2" xfId="27930" xr:uid="{4E546F4B-6363-4EDD-BB27-E41AEF951ADE}"/>
    <cellStyle name="40% - Énfasis3 2 3 3 2 4 2 2 2" xfId="58814" xr:uid="{D0C2CD59-C800-4677-B769-0C2352BA4E39}"/>
    <cellStyle name="40% - Énfasis3 2 3 3 2 4 2 3" xfId="43372" xr:uid="{F88EF4C5-CDBE-4AFF-90B8-AD984656B1CE}"/>
    <cellStyle name="40% - Énfasis3 2 3 3 2 4 3" xfId="20209" xr:uid="{1CBEF43A-00D6-4C65-B1FB-84C8A5917F51}"/>
    <cellStyle name="40% - Énfasis3 2 3 3 2 4 3 2" xfId="51093" xr:uid="{811722AF-9A54-4DB2-BA5E-0A003BA2A497}"/>
    <cellStyle name="40% - Énfasis3 2 3 3 2 4 4" xfId="35651" xr:uid="{E1F2E131-005F-4C61-BBEE-F1B1EB8FF3D4}"/>
    <cellStyle name="40% - Énfasis3 2 3 3 2 5" xfId="8628" xr:uid="{0A479CB4-C52E-4864-B05C-69863412A556}"/>
    <cellStyle name="40% - Énfasis3 2 3 3 2 5 2" xfId="24070" xr:uid="{41072313-CDB2-46C4-A759-A9FB6019A62D}"/>
    <cellStyle name="40% - Énfasis3 2 3 3 2 5 2 2" xfId="54954" xr:uid="{ECA003EC-FE5E-4BB3-AAF7-37554D957A6C}"/>
    <cellStyle name="40% - Énfasis3 2 3 3 2 5 3" xfId="39512" xr:uid="{994C0166-C49E-4587-916F-C277D9F92D04}"/>
    <cellStyle name="40% - Énfasis3 2 3 3 2 6" xfId="16349" xr:uid="{BE3D2530-7516-47DF-83C2-D6EC9F65DE24}"/>
    <cellStyle name="40% - Énfasis3 2 3 3 2 6 2" xfId="47233" xr:uid="{097B01B5-89B3-4E84-A279-FFFCF932C6AF}"/>
    <cellStyle name="40% - Énfasis3 2 3 3 2 7" xfId="31791" xr:uid="{8BC3853B-B8FD-4840-A059-1F94383C5957}"/>
    <cellStyle name="40% - Énfasis3 2 3 3 3" xfId="1389" xr:uid="{3EC68F01-8C59-44B1-B6F6-64C47CA922B8}"/>
    <cellStyle name="40% - Énfasis3 2 3 3 3 2" xfId="3319" xr:uid="{0F8F4AC9-46A9-47FE-B9B2-EE080B62BB73}"/>
    <cellStyle name="40% - Énfasis3 2 3 3 3 2 2" xfId="7179" xr:uid="{7D9F46FF-3C2D-49ED-87EA-6BCF7D3B3619}"/>
    <cellStyle name="40% - Énfasis3 2 3 3 3 2 2 2" xfId="14900" xr:uid="{28A1AF14-EF61-49C2-A409-181E7E9278A7}"/>
    <cellStyle name="40% - Énfasis3 2 3 3 3 2 2 2 2" xfId="30342" xr:uid="{C91C9507-22F1-448F-8EAE-ACCEA726F553}"/>
    <cellStyle name="40% - Énfasis3 2 3 3 3 2 2 2 2 2" xfId="61226" xr:uid="{B68F686B-D955-4314-A500-1D05B65A2788}"/>
    <cellStyle name="40% - Énfasis3 2 3 3 3 2 2 2 3" xfId="45784" xr:uid="{AFA2C8E1-D315-4FE6-86AA-615DA1476BC5}"/>
    <cellStyle name="40% - Énfasis3 2 3 3 3 2 2 3" xfId="22621" xr:uid="{DC9F455C-2AF1-4974-AE49-A0CAF91AE3E5}"/>
    <cellStyle name="40% - Énfasis3 2 3 3 3 2 2 3 2" xfId="53505" xr:uid="{E51D09EF-4106-47D6-B9EA-5711AA92D191}"/>
    <cellStyle name="40% - Énfasis3 2 3 3 3 2 2 4" xfId="38063" xr:uid="{40D0D7D1-C06E-4806-8061-A60A892C3D61}"/>
    <cellStyle name="40% - Énfasis3 2 3 3 3 2 3" xfId="11040" xr:uid="{9323E924-5B94-4BF5-B22F-1BB5868DDA0C}"/>
    <cellStyle name="40% - Énfasis3 2 3 3 3 2 3 2" xfId="26482" xr:uid="{FF404056-6674-494F-88B2-83E7A9409050}"/>
    <cellStyle name="40% - Énfasis3 2 3 3 3 2 3 2 2" xfId="57366" xr:uid="{288143C4-3821-4355-B197-13DC88A83A7B}"/>
    <cellStyle name="40% - Énfasis3 2 3 3 3 2 3 3" xfId="41924" xr:uid="{A78B56A3-A7C7-4B5D-AC81-052EF3A9F8AB}"/>
    <cellStyle name="40% - Énfasis3 2 3 3 3 2 4" xfId="18761" xr:uid="{2EB41229-D8AB-4A9C-B758-949B83C8E58B}"/>
    <cellStyle name="40% - Énfasis3 2 3 3 3 2 4 2" xfId="49645" xr:uid="{CEF43F54-CE44-48D4-88FA-219F08A62A85}"/>
    <cellStyle name="40% - Énfasis3 2 3 3 3 2 5" xfId="34203" xr:uid="{F4EEA319-6A6D-49A2-8F63-F7CBFB2A0B5B}"/>
    <cellStyle name="40% - Énfasis3 2 3 3 3 3" xfId="5249" xr:uid="{5D070D0D-6895-4F84-8564-E2255BAB5264}"/>
    <cellStyle name="40% - Énfasis3 2 3 3 3 3 2" xfId="12970" xr:uid="{B49293A4-D302-4742-973C-CE9041625FAE}"/>
    <cellStyle name="40% - Énfasis3 2 3 3 3 3 2 2" xfId="28412" xr:uid="{7CB21B16-A3B2-4AD0-95DE-96B5ACBBBC0F}"/>
    <cellStyle name="40% - Énfasis3 2 3 3 3 3 2 2 2" xfId="59296" xr:uid="{945A2A1F-9EE9-47E0-A2E8-5DEE18B2C281}"/>
    <cellStyle name="40% - Énfasis3 2 3 3 3 3 2 3" xfId="43854" xr:uid="{21F3231D-962F-4499-A568-10C9F166D84A}"/>
    <cellStyle name="40% - Énfasis3 2 3 3 3 3 3" xfId="20691" xr:uid="{577C8995-3845-46D7-86DE-9DC492D791B2}"/>
    <cellStyle name="40% - Énfasis3 2 3 3 3 3 3 2" xfId="51575" xr:uid="{6FC68828-57B3-494E-97F5-BE17D1CD5FB4}"/>
    <cellStyle name="40% - Énfasis3 2 3 3 3 3 4" xfId="36133" xr:uid="{2F184399-73AF-41D2-ABBA-E241B4839F58}"/>
    <cellStyle name="40% - Énfasis3 2 3 3 3 4" xfId="9110" xr:uid="{B6484C64-49AD-40FB-A7F2-1BBD338AF5E3}"/>
    <cellStyle name="40% - Énfasis3 2 3 3 3 4 2" xfId="24552" xr:uid="{D0686213-137E-4886-BF4E-A48E07A8F493}"/>
    <cellStyle name="40% - Énfasis3 2 3 3 3 4 2 2" xfId="55436" xr:uid="{E04E10AA-DAEE-423A-BACD-138AAF3DBC24}"/>
    <cellStyle name="40% - Énfasis3 2 3 3 3 4 3" xfId="39994" xr:uid="{3287FF5F-A185-4B6D-A34A-BC297123C0AA}"/>
    <cellStyle name="40% - Énfasis3 2 3 3 3 5" xfId="16831" xr:uid="{3741DB2A-2451-45C8-8307-716E5669A288}"/>
    <cellStyle name="40% - Énfasis3 2 3 3 3 5 2" xfId="47715" xr:uid="{1192047C-B04F-4FD6-B6C8-BBC9F2F8A4CA}"/>
    <cellStyle name="40% - Énfasis3 2 3 3 3 6" xfId="32273" xr:uid="{A6841561-CA18-437A-AC05-AF542AA96B77}"/>
    <cellStyle name="40% - Énfasis3 2 3 3 4" xfId="2354" xr:uid="{AF206FFE-0422-4C2E-B0FF-F13481C5C5CE}"/>
    <cellStyle name="40% - Énfasis3 2 3 3 4 2" xfId="6214" xr:uid="{CA0A92ED-F699-4EE8-894D-41D63384A9F7}"/>
    <cellStyle name="40% - Énfasis3 2 3 3 4 2 2" xfId="13935" xr:uid="{CC04394F-543B-4324-89BC-B581B0C843AA}"/>
    <cellStyle name="40% - Énfasis3 2 3 3 4 2 2 2" xfId="29377" xr:uid="{497D8B5D-24A6-470F-8E31-75857D563B73}"/>
    <cellStyle name="40% - Énfasis3 2 3 3 4 2 2 2 2" xfId="60261" xr:uid="{A52F0E99-F6F1-4BD1-A742-B822BF5003A3}"/>
    <cellStyle name="40% - Énfasis3 2 3 3 4 2 2 3" xfId="44819" xr:uid="{39B6CBBD-BC81-41C7-B737-6663F3E8AD3C}"/>
    <cellStyle name="40% - Énfasis3 2 3 3 4 2 3" xfId="21656" xr:uid="{2E8224B5-DDD7-4B7B-A1F8-4CFEEBBAE8C6}"/>
    <cellStyle name="40% - Énfasis3 2 3 3 4 2 3 2" xfId="52540" xr:uid="{9F5E4BF1-E7B9-4161-AF9D-14342F7C7887}"/>
    <cellStyle name="40% - Énfasis3 2 3 3 4 2 4" xfId="37098" xr:uid="{17711113-AE34-4040-8CE3-A97CEF229DD0}"/>
    <cellStyle name="40% - Énfasis3 2 3 3 4 3" xfId="10075" xr:uid="{EF021F01-09DC-477A-9A39-4F61EC851A1E}"/>
    <cellStyle name="40% - Énfasis3 2 3 3 4 3 2" xfId="25517" xr:uid="{CD8228A2-DC03-429A-95B8-E3F53B0694A0}"/>
    <cellStyle name="40% - Énfasis3 2 3 3 4 3 2 2" xfId="56401" xr:uid="{D4CE3925-4A66-4345-98E2-F5E6E4DA0B81}"/>
    <cellStyle name="40% - Énfasis3 2 3 3 4 3 3" xfId="40959" xr:uid="{A13AD6B1-0B2E-4184-8F3B-17C5033D5E57}"/>
    <cellStyle name="40% - Énfasis3 2 3 3 4 4" xfId="17796" xr:uid="{572BB0C4-5A08-4C55-BF45-81668D64661E}"/>
    <cellStyle name="40% - Énfasis3 2 3 3 4 4 2" xfId="48680" xr:uid="{1AEE0473-045E-48C3-8570-B6E0E1054A51}"/>
    <cellStyle name="40% - Énfasis3 2 3 3 4 5" xfId="33238" xr:uid="{D8556962-BD6D-440E-96C3-FFADEC54D2E3}"/>
    <cellStyle name="40% - Énfasis3 2 3 3 5" xfId="4284" xr:uid="{C4784760-B7A8-40B6-A6C8-D4E7E20C5F02}"/>
    <cellStyle name="40% - Énfasis3 2 3 3 5 2" xfId="12005" xr:uid="{2107D97A-4E64-4367-9791-EE05B105DBD2}"/>
    <cellStyle name="40% - Énfasis3 2 3 3 5 2 2" xfId="27447" xr:uid="{4BEAC945-8D25-44C2-80CD-7F1EB16E703F}"/>
    <cellStyle name="40% - Énfasis3 2 3 3 5 2 2 2" xfId="58331" xr:uid="{B115464C-F8CE-4FF1-AF72-852B59118FEA}"/>
    <cellStyle name="40% - Énfasis3 2 3 3 5 2 3" xfId="42889" xr:uid="{2D09DF4B-9BA6-43BD-B459-4AC6193CF135}"/>
    <cellStyle name="40% - Énfasis3 2 3 3 5 3" xfId="19726" xr:uid="{7DCE08D6-CFB5-4D44-B512-94370F14DAC1}"/>
    <cellStyle name="40% - Énfasis3 2 3 3 5 3 2" xfId="50610" xr:uid="{1D6AD481-F658-439F-990B-2106D907556A}"/>
    <cellStyle name="40% - Énfasis3 2 3 3 5 4" xfId="35168" xr:uid="{5221F379-A099-4762-B165-511044EFC89E}"/>
    <cellStyle name="40% - Énfasis3 2 3 3 6" xfId="8145" xr:uid="{568D718B-5085-4EBE-AFD2-1512CDE27482}"/>
    <cellStyle name="40% - Énfasis3 2 3 3 6 2" xfId="23587" xr:uid="{05CE84B7-E080-4122-8615-EBF3302CF951}"/>
    <cellStyle name="40% - Énfasis3 2 3 3 6 2 2" xfId="54471" xr:uid="{338C256E-55D9-4E3B-8C0C-B1B9C34303AB}"/>
    <cellStyle name="40% - Énfasis3 2 3 3 6 3" xfId="39029" xr:uid="{3C2CDA98-6DE1-4863-BC77-068DAAF62472}"/>
    <cellStyle name="40% - Énfasis3 2 3 3 7" xfId="15866" xr:uid="{6D8E7EDA-BC67-4603-97EB-569F85ED7549}"/>
    <cellStyle name="40% - Énfasis3 2 3 3 7 2" xfId="46750" xr:uid="{2A885BF6-58F6-4451-BE82-ED2D374969E0}"/>
    <cellStyle name="40% - Énfasis3 2 3 3 8" xfId="31308" xr:uid="{4C4D26E1-B3DF-489B-8BE6-BB3165C32C52}"/>
    <cellStyle name="40% - Énfasis3 2 3 4" xfId="666" xr:uid="{E800A4CA-0BC7-4FEB-8512-1FFFE6AABEA5}"/>
    <cellStyle name="40% - Énfasis3 2 3 4 2" xfId="1631" xr:uid="{1CDBC025-FAED-4F1A-879B-025C6C050648}"/>
    <cellStyle name="40% - Énfasis3 2 3 4 2 2" xfId="3561" xr:uid="{D4724AFF-A956-4B6F-9A84-3A986DB9073E}"/>
    <cellStyle name="40% - Énfasis3 2 3 4 2 2 2" xfId="7421" xr:uid="{B868D9AD-21F1-4D51-90B8-AC61A196BFC9}"/>
    <cellStyle name="40% - Énfasis3 2 3 4 2 2 2 2" xfId="15142" xr:uid="{5ECD928B-6319-4C82-B339-25D0C86338FC}"/>
    <cellStyle name="40% - Énfasis3 2 3 4 2 2 2 2 2" xfId="30584" xr:uid="{DF01880D-8116-41B3-8ACA-0A641CC2EB2C}"/>
    <cellStyle name="40% - Énfasis3 2 3 4 2 2 2 2 2 2" xfId="61468" xr:uid="{4E657F0F-1619-4E4D-87D4-37F2B5F4819E}"/>
    <cellStyle name="40% - Énfasis3 2 3 4 2 2 2 2 3" xfId="46026" xr:uid="{B6F0CCC4-C6E5-48E1-9524-933DB6C9336A}"/>
    <cellStyle name="40% - Énfasis3 2 3 4 2 2 2 3" xfId="22863" xr:uid="{642732CD-E99B-48CB-A983-C243C9489E10}"/>
    <cellStyle name="40% - Énfasis3 2 3 4 2 2 2 3 2" xfId="53747" xr:uid="{0C88EE88-7BC4-4FCD-BF4F-41751CB0D863}"/>
    <cellStyle name="40% - Énfasis3 2 3 4 2 2 2 4" xfId="38305" xr:uid="{0BBAB027-7DEC-4D39-8087-A8E518C5554F}"/>
    <cellStyle name="40% - Énfasis3 2 3 4 2 2 3" xfId="11282" xr:uid="{CC116B03-35F6-4852-8C86-6ECB8F3DB35B}"/>
    <cellStyle name="40% - Énfasis3 2 3 4 2 2 3 2" xfId="26724" xr:uid="{74413562-0C70-480B-B322-55214C70D96A}"/>
    <cellStyle name="40% - Énfasis3 2 3 4 2 2 3 2 2" xfId="57608" xr:uid="{69EFDC81-B653-4C71-8999-830061F7C23F}"/>
    <cellStyle name="40% - Énfasis3 2 3 4 2 2 3 3" xfId="42166" xr:uid="{B6B8ADBB-D38E-4E2D-8B9A-9AA9270ED424}"/>
    <cellStyle name="40% - Énfasis3 2 3 4 2 2 4" xfId="19003" xr:uid="{43AD70E9-6243-4039-87EF-2325F1164BDE}"/>
    <cellStyle name="40% - Énfasis3 2 3 4 2 2 4 2" xfId="49887" xr:uid="{ED48894C-7E88-42D0-8CDC-97ABE8AF7DAD}"/>
    <cellStyle name="40% - Énfasis3 2 3 4 2 2 5" xfId="34445" xr:uid="{F8FE6801-A39F-43C4-8586-4896549B217A}"/>
    <cellStyle name="40% - Énfasis3 2 3 4 2 3" xfId="5491" xr:uid="{E9E76B0A-22B9-43CF-BD85-BF1C491D2663}"/>
    <cellStyle name="40% - Énfasis3 2 3 4 2 3 2" xfId="13212" xr:uid="{701D63CF-81C8-47D0-AF71-6C48B6D7A81C}"/>
    <cellStyle name="40% - Énfasis3 2 3 4 2 3 2 2" xfId="28654" xr:uid="{2BC02742-B560-493D-875F-0C4808001029}"/>
    <cellStyle name="40% - Énfasis3 2 3 4 2 3 2 2 2" xfId="59538" xr:uid="{92ED5CC1-59CC-48E1-BB5A-53F046E2AC9C}"/>
    <cellStyle name="40% - Énfasis3 2 3 4 2 3 2 3" xfId="44096" xr:uid="{91D88202-CF62-46FD-B20E-4329028E5DEB}"/>
    <cellStyle name="40% - Énfasis3 2 3 4 2 3 3" xfId="20933" xr:uid="{39508CAF-79B4-4432-9EE4-CA8A2F133C62}"/>
    <cellStyle name="40% - Énfasis3 2 3 4 2 3 3 2" xfId="51817" xr:uid="{152BF929-A57B-4698-9525-8EB2A14F90CB}"/>
    <cellStyle name="40% - Énfasis3 2 3 4 2 3 4" xfId="36375" xr:uid="{2BDA549E-6D40-4A68-BA00-AAD4FA03DBA7}"/>
    <cellStyle name="40% - Énfasis3 2 3 4 2 4" xfId="9352" xr:uid="{FCBF6D7D-50BB-40A4-8BA2-EB0337D2C98E}"/>
    <cellStyle name="40% - Énfasis3 2 3 4 2 4 2" xfId="24794" xr:uid="{B20534A3-A240-4DFA-AE97-9B60F6197EB6}"/>
    <cellStyle name="40% - Énfasis3 2 3 4 2 4 2 2" xfId="55678" xr:uid="{553504B3-500E-4B0D-A59F-E7E1548274E2}"/>
    <cellStyle name="40% - Énfasis3 2 3 4 2 4 3" xfId="40236" xr:uid="{020AEE60-A553-4C9E-A20D-1A2D43F04C42}"/>
    <cellStyle name="40% - Énfasis3 2 3 4 2 5" xfId="17073" xr:uid="{78A7BE25-4DFA-4BA7-9099-A21D7F1CF6EB}"/>
    <cellStyle name="40% - Énfasis3 2 3 4 2 5 2" xfId="47957" xr:uid="{90D0B187-022A-4B3C-B534-18EC6A951B2F}"/>
    <cellStyle name="40% - Énfasis3 2 3 4 2 6" xfId="32515" xr:uid="{7D989046-2BC5-4CD0-9BBA-E328FFAF40BC}"/>
    <cellStyle name="40% - Énfasis3 2 3 4 3" xfId="2596" xr:uid="{3E4575CE-E0B6-49CE-AAE1-987E8752E2A9}"/>
    <cellStyle name="40% - Énfasis3 2 3 4 3 2" xfId="6456" xr:uid="{B7274B3F-3D81-44AD-9CBB-FF42C69872EC}"/>
    <cellStyle name="40% - Énfasis3 2 3 4 3 2 2" xfId="14177" xr:uid="{0B662B28-E4FF-4F24-8B7A-A4831F4D0508}"/>
    <cellStyle name="40% - Énfasis3 2 3 4 3 2 2 2" xfId="29619" xr:uid="{513A3AC0-8BEB-4AA3-B2CE-74D79CED08E3}"/>
    <cellStyle name="40% - Énfasis3 2 3 4 3 2 2 2 2" xfId="60503" xr:uid="{0F40401D-768C-44B4-89DD-B8353180BD33}"/>
    <cellStyle name="40% - Énfasis3 2 3 4 3 2 2 3" xfId="45061" xr:uid="{D5505A43-9421-4F7D-8E31-E2CA5FC2D251}"/>
    <cellStyle name="40% - Énfasis3 2 3 4 3 2 3" xfId="21898" xr:uid="{FB2D5DFE-3B07-4FAA-9397-6158BED05C3E}"/>
    <cellStyle name="40% - Énfasis3 2 3 4 3 2 3 2" xfId="52782" xr:uid="{BE20BB6F-1F55-4ADD-B9C3-CD94575BA648}"/>
    <cellStyle name="40% - Énfasis3 2 3 4 3 2 4" xfId="37340" xr:uid="{6E683FC2-D851-443C-BC12-2C3A2E8CF35F}"/>
    <cellStyle name="40% - Énfasis3 2 3 4 3 3" xfId="10317" xr:uid="{93B72253-A05D-4B80-920C-4513AA880324}"/>
    <cellStyle name="40% - Énfasis3 2 3 4 3 3 2" xfId="25759" xr:uid="{00CABEF9-3115-488D-A585-A9FA9AE2A865}"/>
    <cellStyle name="40% - Énfasis3 2 3 4 3 3 2 2" xfId="56643" xr:uid="{9D1BCAD9-A67A-4EF9-A043-9D68127F9535}"/>
    <cellStyle name="40% - Énfasis3 2 3 4 3 3 3" xfId="41201" xr:uid="{C90094F0-9D47-43E0-AE84-41CA226E88A3}"/>
    <cellStyle name="40% - Énfasis3 2 3 4 3 4" xfId="18038" xr:uid="{86C06ECA-9DD4-4B6F-A31E-167D6AD777B8}"/>
    <cellStyle name="40% - Énfasis3 2 3 4 3 4 2" xfId="48922" xr:uid="{16361869-6788-4561-BCBB-78CA42303846}"/>
    <cellStyle name="40% - Énfasis3 2 3 4 3 5" xfId="33480" xr:uid="{B59E2478-F04C-464B-8E0F-175CF8B6B5B3}"/>
    <cellStyle name="40% - Énfasis3 2 3 4 4" xfId="4526" xr:uid="{6AAB67E0-1A24-43A2-BC18-090AFED9CAC0}"/>
    <cellStyle name="40% - Énfasis3 2 3 4 4 2" xfId="12247" xr:uid="{1D284CCD-FAAE-41BA-8F64-3D1F8E05E970}"/>
    <cellStyle name="40% - Énfasis3 2 3 4 4 2 2" xfId="27689" xr:uid="{746FF82B-0DA8-4D5D-84BC-0D93862814D2}"/>
    <cellStyle name="40% - Énfasis3 2 3 4 4 2 2 2" xfId="58573" xr:uid="{B46EB86B-84DA-4BE6-8C15-39B79A76D19A}"/>
    <cellStyle name="40% - Énfasis3 2 3 4 4 2 3" xfId="43131" xr:uid="{4AEA4D0E-40B4-467D-B9FC-687667EE5E71}"/>
    <cellStyle name="40% - Énfasis3 2 3 4 4 3" xfId="19968" xr:uid="{F16FA33A-85B5-4412-B94A-72FC2F9025C5}"/>
    <cellStyle name="40% - Énfasis3 2 3 4 4 3 2" xfId="50852" xr:uid="{001302B0-42D1-4D76-AF73-9119575C6232}"/>
    <cellStyle name="40% - Énfasis3 2 3 4 4 4" xfId="35410" xr:uid="{5EDA7A5F-4D95-4770-BEB2-403161AF242C}"/>
    <cellStyle name="40% - Énfasis3 2 3 4 5" xfId="8387" xr:uid="{4F36FE6A-937A-4FDB-8EDE-6322E4EB3A58}"/>
    <cellStyle name="40% - Énfasis3 2 3 4 5 2" xfId="23829" xr:uid="{506D3F99-CC45-45A1-B2BC-810269AD4130}"/>
    <cellStyle name="40% - Énfasis3 2 3 4 5 2 2" xfId="54713" xr:uid="{3E22B0CF-E495-49C0-921B-BE5381B98D5D}"/>
    <cellStyle name="40% - Énfasis3 2 3 4 5 3" xfId="39271" xr:uid="{9C3C5BB9-1B76-4CF6-9298-C485F9600317}"/>
    <cellStyle name="40% - Énfasis3 2 3 4 6" xfId="16108" xr:uid="{95C0B305-0B8A-4E02-A57D-51010789E46C}"/>
    <cellStyle name="40% - Énfasis3 2 3 4 6 2" xfId="46992" xr:uid="{E5381F90-0DC4-4051-A6C4-DA215C21B747}"/>
    <cellStyle name="40% - Énfasis3 2 3 4 7" xfId="31550" xr:uid="{4526192F-7490-497C-827B-D5F31189708D}"/>
    <cellStyle name="40% - Énfasis3 2 3 5" xfId="1148" xr:uid="{A294066D-21AC-4D22-9448-0C0DA6D8F37A}"/>
    <cellStyle name="40% - Énfasis3 2 3 5 2" xfId="3078" xr:uid="{3FA88DD5-4090-4B30-9125-79AE78CD60A1}"/>
    <cellStyle name="40% - Énfasis3 2 3 5 2 2" xfId="6938" xr:uid="{76007BDC-9BC3-40C8-B890-8EC3D236E8A9}"/>
    <cellStyle name="40% - Énfasis3 2 3 5 2 2 2" xfId="14659" xr:uid="{09D06A3F-A8D8-4482-82D6-41020B0D5663}"/>
    <cellStyle name="40% - Énfasis3 2 3 5 2 2 2 2" xfId="30101" xr:uid="{9792F109-AFF3-44FB-B50A-AB1152C00B47}"/>
    <cellStyle name="40% - Énfasis3 2 3 5 2 2 2 2 2" xfId="60985" xr:uid="{B5E5F350-E387-4F86-8637-990A65B40693}"/>
    <cellStyle name="40% - Énfasis3 2 3 5 2 2 2 3" xfId="45543" xr:uid="{D5A75DBE-47FF-4D88-8A19-E47D3A00CCB9}"/>
    <cellStyle name="40% - Énfasis3 2 3 5 2 2 3" xfId="22380" xr:uid="{722A6027-0B7C-43D5-97DC-8955B903CB3E}"/>
    <cellStyle name="40% - Énfasis3 2 3 5 2 2 3 2" xfId="53264" xr:uid="{5AE41F5C-7B25-4203-B028-7AE3103A3478}"/>
    <cellStyle name="40% - Énfasis3 2 3 5 2 2 4" xfId="37822" xr:uid="{D6BC9563-3455-455A-BF98-1BC0CDFA79E2}"/>
    <cellStyle name="40% - Énfasis3 2 3 5 2 3" xfId="10799" xr:uid="{AF35AB5C-EFC1-4E64-BBF1-4547ACB86B50}"/>
    <cellStyle name="40% - Énfasis3 2 3 5 2 3 2" xfId="26241" xr:uid="{434CC7C1-8E88-4368-B54C-EF8866A0293A}"/>
    <cellStyle name="40% - Énfasis3 2 3 5 2 3 2 2" xfId="57125" xr:uid="{3C17C48C-18BB-4613-99EB-8DD73C745EB1}"/>
    <cellStyle name="40% - Énfasis3 2 3 5 2 3 3" xfId="41683" xr:uid="{1CFBC614-4CA5-42BD-8D89-1E5A74723C22}"/>
    <cellStyle name="40% - Énfasis3 2 3 5 2 4" xfId="18520" xr:uid="{E1DA8FD6-0EDB-459B-A64E-2DF0382BBE05}"/>
    <cellStyle name="40% - Énfasis3 2 3 5 2 4 2" xfId="49404" xr:uid="{51D868DE-3535-42CF-8009-8D0BC02F1382}"/>
    <cellStyle name="40% - Énfasis3 2 3 5 2 5" xfId="33962" xr:uid="{D8DBCC8B-0F14-47C7-B3D3-FF22B529341C}"/>
    <cellStyle name="40% - Énfasis3 2 3 5 3" xfId="5008" xr:uid="{E5C16114-6DBE-499D-A622-91D2958A11ED}"/>
    <cellStyle name="40% - Énfasis3 2 3 5 3 2" xfId="12729" xr:uid="{2BE31F53-0FCC-42E2-9CA3-FCBD24D0D2E3}"/>
    <cellStyle name="40% - Énfasis3 2 3 5 3 2 2" xfId="28171" xr:uid="{4B0EFF84-111A-4396-9BDF-E03B949EA04F}"/>
    <cellStyle name="40% - Énfasis3 2 3 5 3 2 2 2" xfId="59055" xr:uid="{D0541E8D-E55D-43DC-AE0E-231EE9AF74E9}"/>
    <cellStyle name="40% - Énfasis3 2 3 5 3 2 3" xfId="43613" xr:uid="{761711A4-B370-4CE6-B8C3-E2CC2BD0CF89}"/>
    <cellStyle name="40% - Énfasis3 2 3 5 3 3" xfId="20450" xr:uid="{4958256A-5865-4368-B37F-F2B30AF82FF4}"/>
    <cellStyle name="40% - Énfasis3 2 3 5 3 3 2" xfId="51334" xr:uid="{610FA42F-B9A6-4533-8D86-525653545F4C}"/>
    <cellStyle name="40% - Énfasis3 2 3 5 3 4" xfId="35892" xr:uid="{77724778-91B6-4662-904E-CA5F17332FD9}"/>
    <cellStyle name="40% - Énfasis3 2 3 5 4" xfId="8869" xr:uid="{1DF41C58-0EBB-4F90-822D-88F6E9119B87}"/>
    <cellStyle name="40% - Énfasis3 2 3 5 4 2" xfId="24311" xr:uid="{20791C01-5F0B-472A-9E76-EEC9CF82623C}"/>
    <cellStyle name="40% - Énfasis3 2 3 5 4 2 2" xfId="55195" xr:uid="{940219DC-E10D-43B3-A05A-C1FA87E2BF72}"/>
    <cellStyle name="40% - Énfasis3 2 3 5 4 3" xfId="39753" xr:uid="{26B7C7D7-83E2-439B-B4CF-8A5F1B31B133}"/>
    <cellStyle name="40% - Énfasis3 2 3 5 5" xfId="16590" xr:uid="{8974A884-D416-474B-B350-DECF7423D2BC}"/>
    <cellStyle name="40% - Énfasis3 2 3 5 5 2" xfId="47474" xr:uid="{32A75D02-4F85-42CD-AC17-BE5CA60D6D80}"/>
    <cellStyle name="40% - Énfasis3 2 3 5 6" xfId="32032" xr:uid="{05CA668C-400E-41A6-A2D4-5499E3BFEA4D}"/>
    <cellStyle name="40% - Énfasis3 2 3 6" xfId="2113" xr:uid="{0E84B0C3-B9DA-4A55-AD3C-DD2318FDE212}"/>
    <cellStyle name="40% - Énfasis3 2 3 6 2" xfId="5973" xr:uid="{9F7CF23E-6017-4F19-9349-D5E7C0C225C8}"/>
    <cellStyle name="40% - Énfasis3 2 3 6 2 2" xfId="13694" xr:uid="{12D4D304-33FE-4C7A-B05A-F66C506B2EAD}"/>
    <cellStyle name="40% - Énfasis3 2 3 6 2 2 2" xfId="29136" xr:uid="{47143F0B-A346-482D-82EA-9397432E9245}"/>
    <cellStyle name="40% - Énfasis3 2 3 6 2 2 2 2" xfId="60020" xr:uid="{6C24DDF3-6BB0-4043-9E6C-9E4A4AED6727}"/>
    <cellStyle name="40% - Énfasis3 2 3 6 2 2 3" xfId="44578" xr:uid="{5E5BD282-5125-49E0-8947-74F9A76D5FFB}"/>
    <cellStyle name="40% - Énfasis3 2 3 6 2 3" xfId="21415" xr:uid="{BD3591C3-888E-4173-89AF-C6FA07FB29A2}"/>
    <cellStyle name="40% - Énfasis3 2 3 6 2 3 2" xfId="52299" xr:uid="{1BAA7040-2F16-4910-B9B2-FA2B60BBFD7A}"/>
    <cellStyle name="40% - Énfasis3 2 3 6 2 4" xfId="36857" xr:uid="{959B8CD1-2C06-4CEB-8A69-F0C1C9840CEC}"/>
    <cellStyle name="40% - Énfasis3 2 3 6 3" xfId="9834" xr:uid="{643A0A70-50EB-4B2B-A63C-6321C31AFF26}"/>
    <cellStyle name="40% - Énfasis3 2 3 6 3 2" xfId="25276" xr:uid="{FD2F55DB-1440-43B3-8B1A-6174FAF31874}"/>
    <cellStyle name="40% - Énfasis3 2 3 6 3 2 2" xfId="56160" xr:uid="{E36092B5-C3FF-4FD2-A04D-2A12658175E9}"/>
    <cellStyle name="40% - Énfasis3 2 3 6 3 3" xfId="40718" xr:uid="{F5BBADE9-C925-4D69-BEC7-32C3ADB337C3}"/>
    <cellStyle name="40% - Énfasis3 2 3 6 4" xfId="17555" xr:uid="{2C6EB63E-9902-43D5-9829-D1FF573971D3}"/>
    <cellStyle name="40% - Énfasis3 2 3 6 4 2" xfId="48439" xr:uid="{406CC887-CAF2-48BA-9A10-117BDC1753E9}"/>
    <cellStyle name="40% - Énfasis3 2 3 6 5" xfId="32997" xr:uid="{FEF7C541-3102-42FE-A020-9F34877F9205}"/>
    <cellStyle name="40% - Énfasis3 2 3 7" xfId="4043" xr:uid="{E39D88B3-3F35-4C93-A765-C2D886F52640}"/>
    <cellStyle name="40% - Énfasis3 2 3 7 2" xfId="11764" xr:uid="{F7F91E47-0A2B-4A50-8DE7-3F615A53B41F}"/>
    <cellStyle name="40% - Énfasis3 2 3 7 2 2" xfId="27206" xr:uid="{305EAD98-BB1C-4012-8513-2F732AA61968}"/>
    <cellStyle name="40% - Énfasis3 2 3 7 2 2 2" xfId="58090" xr:uid="{854059B7-94A1-498A-B368-E631C56A0C92}"/>
    <cellStyle name="40% - Énfasis3 2 3 7 2 3" xfId="42648" xr:uid="{9C5718D1-D4D2-4160-A160-F9E27A9AFF58}"/>
    <cellStyle name="40% - Énfasis3 2 3 7 3" xfId="19485" xr:uid="{4F8B622C-3A4A-4F74-9E8D-C08F4D8BD876}"/>
    <cellStyle name="40% - Énfasis3 2 3 7 3 2" xfId="50369" xr:uid="{9CACA02A-A253-4E96-BF8D-AF8E581413D6}"/>
    <cellStyle name="40% - Énfasis3 2 3 7 4" xfId="34927" xr:uid="{B638E210-5AAD-4BD5-BD2D-F10F0692AF0E}"/>
    <cellStyle name="40% - Énfasis3 2 3 8" xfId="7904" xr:uid="{74208C48-D765-4975-8429-ABC7BFD74B68}"/>
    <cellStyle name="40% - Énfasis3 2 3 8 2" xfId="23346" xr:uid="{4ED93959-E553-43FE-AEC5-54173C83ED1C}"/>
    <cellStyle name="40% - Énfasis3 2 3 8 2 2" xfId="54230" xr:uid="{A4E46C10-D3EC-4ADE-A9E9-684C96B9400E}"/>
    <cellStyle name="40% - Énfasis3 2 3 8 3" xfId="38788" xr:uid="{E00CD3BA-B928-4C02-A112-B5AFA07920A5}"/>
    <cellStyle name="40% - Énfasis3 2 3 9" xfId="15625" xr:uid="{A5B06A8D-69B2-40CF-98B4-C5158FFB1ABD}"/>
    <cellStyle name="40% - Énfasis3 2 3 9 2" xfId="46509" xr:uid="{86D00678-1CCF-4EAE-BD89-0E035BE9102B}"/>
    <cellStyle name="40% - Énfasis3 2 4" xfId="105" xr:uid="{4C15D424-016A-43AA-95E7-ACE85CA5D6CB}"/>
    <cellStyle name="40% - Énfasis3 2 4 10" xfId="31068" xr:uid="{9B87B677-CFCF-4D2F-B545-BB992CEE4B92}"/>
    <cellStyle name="40% - Énfasis3 2 4 2" xfId="337" xr:uid="{37522ACA-AD33-4FF4-A598-238A7D0A6F75}"/>
    <cellStyle name="40% - Énfasis3 2 4 2 2" xfId="580" xr:uid="{12EA4C84-6F8D-49C2-B41A-FB83C6D4F494}"/>
    <cellStyle name="40% - Énfasis3 2 4 2 2 2" xfId="1063" xr:uid="{858C57C5-DA67-4EA8-9595-5D34805ED8D5}"/>
    <cellStyle name="40% - Énfasis3 2 4 2 2 2 2" xfId="2028" xr:uid="{49EA82A2-23EE-40B9-8BD6-97BDF1463FB4}"/>
    <cellStyle name="40% - Énfasis3 2 4 2 2 2 2 2" xfId="3958" xr:uid="{368F6993-F7CD-4F66-8DC8-13C86A564E0B}"/>
    <cellStyle name="40% - Énfasis3 2 4 2 2 2 2 2 2" xfId="7818" xr:uid="{7FB4D945-B3F4-4013-8535-3481F77464BF}"/>
    <cellStyle name="40% - Énfasis3 2 4 2 2 2 2 2 2 2" xfId="15539" xr:uid="{FC3B3156-713A-4DF6-80B2-A251F85E92CE}"/>
    <cellStyle name="40% - Énfasis3 2 4 2 2 2 2 2 2 2 2" xfId="30981" xr:uid="{6E0F9737-4FE4-4E7E-BD92-4B958467C31F}"/>
    <cellStyle name="40% - Énfasis3 2 4 2 2 2 2 2 2 2 2 2" xfId="61865" xr:uid="{419CF3CB-E7DA-4ABE-B951-791836F7F766}"/>
    <cellStyle name="40% - Énfasis3 2 4 2 2 2 2 2 2 2 3" xfId="46423" xr:uid="{E77344D2-4DC9-490A-AE71-88FA33B4A1C2}"/>
    <cellStyle name="40% - Énfasis3 2 4 2 2 2 2 2 2 3" xfId="23260" xr:uid="{796C946D-2AFB-4BBC-A861-98E3CF141522}"/>
    <cellStyle name="40% - Énfasis3 2 4 2 2 2 2 2 2 3 2" xfId="54144" xr:uid="{D11A8902-9F4A-4990-96AE-323EBE9996B1}"/>
    <cellStyle name="40% - Énfasis3 2 4 2 2 2 2 2 2 4" xfId="38702" xr:uid="{629FFBB8-96B3-4600-97DA-C5A80F1C87B3}"/>
    <cellStyle name="40% - Énfasis3 2 4 2 2 2 2 2 3" xfId="11679" xr:uid="{FD995E39-68A6-4E7E-ACE2-8441C35E6D0C}"/>
    <cellStyle name="40% - Énfasis3 2 4 2 2 2 2 2 3 2" xfId="27121" xr:uid="{170011CD-92FF-4340-B355-E7853E0FDB51}"/>
    <cellStyle name="40% - Énfasis3 2 4 2 2 2 2 2 3 2 2" xfId="58005" xr:uid="{A0A5A564-583E-4675-B096-C8009C8200D3}"/>
    <cellStyle name="40% - Énfasis3 2 4 2 2 2 2 2 3 3" xfId="42563" xr:uid="{4A9F66AC-79ED-4D04-8A89-1E58095E2484}"/>
    <cellStyle name="40% - Énfasis3 2 4 2 2 2 2 2 4" xfId="19400" xr:uid="{FEEB4598-DB66-4144-9A9B-7AF2C29F992B}"/>
    <cellStyle name="40% - Énfasis3 2 4 2 2 2 2 2 4 2" xfId="50284" xr:uid="{F67CA9F1-6F1B-4B4B-B548-C813DE590F11}"/>
    <cellStyle name="40% - Énfasis3 2 4 2 2 2 2 2 5" xfId="34842" xr:uid="{AB711D38-2E17-4AFE-BA43-A5A2072F3996}"/>
    <cellStyle name="40% - Énfasis3 2 4 2 2 2 2 3" xfId="5888" xr:uid="{CCFB4569-D138-42A5-A1D7-1693567A4637}"/>
    <cellStyle name="40% - Énfasis3 2 4 2 2 2 2 3 2" xfId="13609" xr:uid="{B276E785-710F-4F6C-AAB9-88167796C655}"/>
    <cellStyle name="40% - Énfasis3 2 4 2 2 2 2 3 2 2" xfId="29051" xr:uid="{50D50854-0446-401F-AA5D-7C97FF9F15B3}"/>
    <cellStyle name="40% - Énfasis3 2 4 2 2 2 2 3 2 2 2" xfId="59935" xr:uid="{FFB3AB16-3C4B-40E0-928A-6CAF0D631557}"/>
    <cellStyle name="40% - Énfasis3 2 4 2 2 2 2 3 2 3" xfId="44493" xr:uid="{06CB3F5E-DB9D-4D4F-B03D-F2E3B26B3382}"/>
    <cellStyle name="40% - Énfasis3 2 4 2 2 2 2 3 3" xfId="21330" xr:uid="{93A70032-A7D6-4265-8FE9-61E3E7832B63}"/>
    <cellStyle name="40% - Énfasis3 2 4 2 2 2 2 3 3 2" xfId="52214" xr:uid="{C6F5A75D-DAD3-4E6A-9203-449424BACB4F}"/>
    <cellStyle name="40% - Énfasis3 2 4 2 2 2 2 3 4" xfId="36772" xr:uid="{6F667B28-9FFF-4241-8D2B-E61F4F519458}"/>
    <cellStyle name="40% - Énfasis3 2 4 2 2 2 2 4" xfId="9749" xr:uid="{5C899866-57F2-4246-9C68-A7D63B1D3426}"/>
    <cellStyle name="40% - Énfasis3 2 4 2 2 2 2 4 2" xfId="25191" xr:uid="{CE51E80A-23F0-49C2-AD39-6466295269A3}"/>
    <cellStyle name="40% - Énfasis3 2 4 2 2 2 2 4 2 2" xfId="56075" xr:uid="{0C3618AF-59B6-47FA-8EC6-7B6EE4114457}"/>
    <cellStyle name="40% - Énfasis3 2 4 2 2 2 2 4 3" xfId="40633" xr:uid="{EAFBE869-0034-4F22-A280-01F5B03BC667}"/>
    <cellStyle name="40% - Énfasis3 2 4 2 2 2 2 5" xfId="17470" xr:uid="{89BEB15F-1927-41D4-9A5A-39E19B95EAC0}"/>
    <cellStyle name="40% - Énfasis3 2 4 2 2 2 2 5 2" xfId="48354" xr:uid="{977701C7-BFC8-467E-BBEF-BE8333B50462}"/>
    <cellStyle name="40% - Énfasis3 2 4 2 2 2 2 6" xfId="32912" xr:uid="{0A0AC8C8-5008-4996-A75C-4B9AB750AAE4}"/>
    <cellStyle name="40% - Énfasis3 2 4 2 2 2 3" xfId="2993" xr:uid="{1BE996EE-E261-4A54-BF2D-B2323CE82CCD}"/>
    <cellStyle name="40% - Énfasis3 2 4 2 2 2 3 2" xfId="6853" xr:uid="{EAFA4348-8B71-40A7-A829-FD359C86D830}"/>
    <cellStyle name="40% - Énfasis3 2 4 2 2 2 3 2 2" xfId="14574" xr:uid="{0DAD0C97-1598-4227-8C48-396B17268091}"/>
    <cellStyle name="40% - Énfasis3 2 4 2 2 2 3 2 2 2" xfId="30016" xr:uid="{3B2D376B-032D-4345-8491-FF6684963634}"/>
    <cellStyle name="40% - Énfasis3 2 4 2 2 2 3 2 2 2 2" xfId="60900" xr:uid="{C43418B8-372B-434E-A347-9018DE39C63F}"/>
    <cellStyle name="40% - Énfasis3 2 4 2 2 2 3 2 2 3" xfId="45458" xr:uid="{2C855B29-D064-445C-BF19-225968DFADF8}"/>
    <cellStyle name="40% - Énfasis3 2 4 2 2 2 3 2 3" xfId="22295" xr:uid="{56887DBF-1969-4295-A7FF-59919F85E011}"/>
    <cellStyle name="40% - Énfasis3 2 4 2 2 2 3 2 3 2" xfId="53179" xr:uid="{1D3E389B-B7C6-475A-8A24-73F99A44C148}"/>
    <cellStyle name="40% - Énfasis3 2 4 2 2 2 3 2 4" xfId="37737" xr:uid="{AE326224-2076-420D-B859-BC9C91461975}"/>
    <cellStyle name="40% - Énfasis3 2 4 2 2 2 3 3" xfId="10714" xr:uid="{897462FB-37E1-43B3-86E4-B026EC17F3CB}"/>
    <cellStyle name="40% - Énfasis3 2 4 2 2 2 3 3 2" xfId="26156" xr:uid="{550516D6-BB28-487A-8454-C8206D39E176}"/>
    <cellStyle name="40% - Énfasis3 2 4 2 2 2 3 3 2 2" xfId="57040" xr:uid="{4B817C98-C354-49B8-BB2E-58AD898843FE}"/>
    <cellStyle name="40% - Énfasis3 2 4 2 2 2 3 3 3" xfId="41598" xr:uid="{06914171-E8CA-4765-9A9C-E0F4B9167427}"/>
    <cellStyle name="40% - Énfasis3 2 4 2 2 2 3 4" xfId="18435" xr:uid="{AD11CFB0-9B2E-4841-9291-92EAD9CE6210}"/>
    <cellStyle name="40% - Énfasis3 2 4 2 2 2 3 4 2" xfId="49319" xr:uid="{8D801700-105E-41DA-8EEE-888DA7BFFAB4}"/>
    <cellStyle name="40% - Énfasis3 2 4 2 2 2 3 5" xfId="33877" xr:uid="{7B77669B-6AA5-42D8-ABCF-3105F053921D}"/>
    <cellStyle name="40% - Énfasis3 2 4 2 2 2 4" xfId="4923" xr:uid="{01E1D893-B818-4EB2-8526-9D51096950B0}"/>
    <cellStyle name="40% - Énfasis3 2 4 2 2 2 4 2" xfId="12644" xr:uid="{34C2FB8E-8349-4EC6-B32E-B5A9450A2D2C}"/>
    <cellStyle name="40% - Énfasis3 2 4 2 2 2 4 2 2" xfId="28086" xr:uid="{4ECC8735-CD93-45EF-9B6D-D2BE27C5123F}"/>
    <cellStyle name="40% - Énfasis3 2 4 2 2 2 4 2 2 2" xfId="58970" xr:uid="{97952ECE-38FA-4012-A9E0-B6D31012B1AF}"/>
    <cellStyle name="40% - Énfasis3 2 4 2 2 2 4 2 3" xfId="43528" xr:uid="{E02202A2-DA29-41FF-8152-BEFE9FBDF65D}"/>
    <cellStyle name="40% - Énfasis3 2 4 2 2 2 4 3" xfId="20365" xr:uid="{49B7FEBB-1F66-4ECF-A1D6-F6FD4A13630B}"/>
    <cellStyle name="40% - Énfasis3 2 4 2 2 2 4 3 2" xfId="51249" xr:uid="{80B14EF5-1F48-455E-B475-6DCE53DC3D95}"/>
    <cellStyle name="40% - Énfasis3 2 4 2 2 2 4 4" xfId="35807" xr:uid="{49CD342D-B58B-43E0-BE5E-54F34ECC3A13}"/>
    <cellStyle name="40% - Énfasis3 2 4 2 2 2 5" xfId="8784" xr:uid="{3291BC7F-0193-4A81-9FB8-94B48FFCCD26}"/>
    <cellStyle name="40% - Énfasis3 2 4 2 2 2 5 2" xfId="24226" xr:uid="{7A94B48A-917A-40DA-A088-59F34DAEB460}"/>
    <cellStyle name="40% - Énfasis3 2 4 2 2 2 5 2 2" xfId="55110" xr:uid="{C3A37DF4-1720-4F56-9D95-14CA05473DC9}"/>
    <cellStyle name="40% - Énfasis3 2 4 2 2 2 5 3" xfId="39668" xr:uid="{BCB961C2-2683-41C2-BAAB-4957ECAA979B}"/>
    <cellStyle name="40% - Énfasis3 2 4 2 2 2 6" xfId="16505" xr:uid="{1CCF6656-6644-48C0-A573-B2300CDAC47C}"/>
    <cellStyle name="40% - Énfasis3 2 4 2 2 2 6 2" xfId="47389" xr:uid="{AE80AF1A-901C-4C3D-BFB8-8E9B3D617ECC}"/>
    <cellStyle name="40% - Énfasis3 2 4 2 2 2 7" xfId="31947" xr:uid="{329B489E-4499-4C41-8845-C8232A800746}"/>
    <cellStyle name="40% - Énfasis3 2 4 2 2 3" xfId="1545" xr:uid="{EA35FD6E-A9AC-4178-A77B-013E09F43007}"/>
    <cellStyle name="40% - Énfasis3 2 4 2 2 3 2" xfId="3475" xr:uid="{17024EF1-9F96-40EB-A77A-55F88B6A8B78}"/>
    <cellStyle name="40% - Énfasis3 2 4 2 2 3 2 2" xfId="7335" xr:uid="{DA2E1AD7-CE23-4F37-87C2-5422DE16FE24}"/>
    <cellStyle name="40% - Énfasis3 2 4 2 2 3 2 2 2" xfId="15056" xr:uid="{115749BF-1849-42A5-AD85-BA54C807234D}"/>
    <cellStyle name="40% - Énfasis3 2 4 2 2 3 2 2 2 2" xfId="30498" xr:uid="{09E91C76-6B26-4FFB-89B0-82159D9A4A43}"/>
    <cellStyle name="40% - Énfasis3 2 4 2 2 3 2 2 2 2 2" xfId="61382" xr:uid="{5162943A-369B-4DEB-97C1-1A4D4024691B}"/>
    <cellStyle name="40% - Énfasis3 2 4 2 2 3 2 2 2 3" xfId="45940" xr:uid="{0C952901-5EB2-4B9B-B1F6-43D745361A92}"/>
    <cellStyle name="40% - Énfasis3 2 4 2 2 3 2 2 3" xfId="22777" xr:uid="{E1237834-D010-442E-B96A-D52B99BAB88F}"/>
    <cellStyle name="40% - Énfasis3 2 4 2 2 3 2 2 3 2" xfId="53661" xr:uid="{0D13BE1C-C544-4069-B3C9-98D30C4098DA}"/>
    <cellStyle name="40% - Énfasis3 2 4 2 2 3 2 2 4" xfId="38219" xr:uid="{76104F18-E98A-49D4-B929-D136C8912A5D}"/>
    <cellStyle name="40% - Énfasis3 2 4 2 2 3 2 3" xfId="11196" xr:uid="{7BB98DE9-1DEF-43DF-8C40-81A9E954CE85}"/>
    <cellStyle name="40% - Énfasis3 2 4 2 2 3 2 3 2" xfId="26638" xr:uid="{AD3CA48F-883B-4147-AF19-AFDBA4A42F56}"/>
    <cellStyle name="40% - Énfasis3 2 4 2 2 3 2 3 2 2" xfId="57522" xr:uid="{4F4BABDA-05BA-4340-B605-8450911C8E07}"/>
    <cellStyle name="40% - Énfasis3 2 4 2 2 3 2 3 3" xfId="42080" xr:uid="{476F6D7A-4ECF-4648-813D-EA1DA3E5657C}"/>
    <cellStyle name="40% - Énfasis3 2 4 2 2 3 2 4" xfId="18917" xr:uid="{76B66245-E3CD-4A25-8A3F-AEB7718E9418}"/>
    <cellStyle name="40% - Énfasis3 2 4 2 2 3 2 4 2" xfId="49801" xr:uid="{EA1BC014-FD44-4D82-B659-6D0E0740B0E0}"/>
    <cellStyle name="40% - Énfasis3 2 4 2 2 3 2 5" xfId="34359" xr:uid="{E9460593-24E1-4E9F-B043-99DB6A0F1756}"/>
    <cellStyle name="40% - Énfasis3 2 4 2 2 3 3" xfId="5405" xr:uid="{583AE346-BEEC-4BE9-BC01-2A1603E358C3}"/>
    <cellStyle name="40% - Énfasis3 2 4 2 2 3 3 2" xfId="13126" xr:uid="{5AEB5D08-C891-4E4D-A6A2-3D940AFC609F}"/>
    <cellStyle name="40% - Énfasis3 2 4 2 2 3 3 2 2" xfId="28568" xr:uid="{C87D207A-6247-4D1D-94BF-3ECC259C37BF}"/>
    <cellStyle name="40% - Énfasis3 2 4 2 2 3 3 2 2 2" xfId="59452" xr:uid="{B836CD35-E3B3-46A1-B892-F87DFDC2FBE0}"/>
    <cellStyle name="40% - Énfasis3 2 4 2 2 3 3 2 3" xfId="44010" xr:uid="{C46E2B4C-62AD-4CD1-9ED1-F0FC4204F025}"/>
    <cellStyle name="40% - Énfasis3 2 4 2 2 3 3 3" xfId="20847" xr:uid="{DD10A60C-A921-4CF2-9E4D-9335AEC26527}"/>
    <cellStyle name="40% - Énfasis3 2 4 2 2 3 3 3 2" xfId="51731" xr:uid="{83F32630-3966-481D-AD6C-E72221648657}"/>
    <cellStyle name="40% - Énfasis3 2 4 2 2 3 3 4" xfId="36289" xr:uid="{DBC12A4D-1D34-49FF-AC55-7A0E823F7817}"/>
    <cellStyle name="40% - Énfasis3 2 4 2 2 3 4" xfId="9266" xr:uid="{3A14EDA9-9387-4A76-8EC3-FE2958F83BC7}"/>
    <cellStyle name="40% - Énfasis3 2 4 2 2 3 4 2" xfId="24708" xr:uid="{D23849C2-AB77-4E74-A934-3A74B8E15CA2}"/>
    <cellStyle name="40% - Énfasis3 2 4 2 2 3 4 2 2" xfId="55592" xr:uid="{9991FE6E-C3BE-47FA-A99A-C8B53608980F}"/>
    <cellStyle name="40% - Énfasis3 2 4 2 2 3 4 3" xfId="40150" xr:uid="{BE689FCB-0B40-462D-B24D-EAA7C3E0F56A}"/>
    <cellStyle name="40% - Énfasis3 2 4 2 2 3 5" xfId="16987" xr:uid="{D43BED5D-2A8D-4A5C-8A52-ACB84E3A047E}"/>
    <cellStyle name="40% - Énfasis3 2 4 2 2 3 5 2" xfId="47871" xr:uid="{F39BF56F-0543-4CA4-BEF1-E7A15F85A974}"/>
    <cellStyle name="40% - Énfasis3 2 4 2 2 3 6" xfId="32429" xr:uid="{9C762591-70E7-4339-9432-95557286CE08}"/>
    <cellStyle name="40% - Énfasis3 2 4 2 2 4" xfId="2510" xr:uid="{5FA396FC-61F2-4D74-BF83-78178C0C03EA}"/>
    <cellStyle name="40% - Énfasis3 2 4 2 2 4 2" xfId="6370" xr:uid="{0C32731D-7D8F-4FB7-A67B-DA8C121C48D1}"/>
    <cellStyle name="40% - Énfasis3 2 4 2 2 4 2 2" xfId="14091" xr:uid="{F8CDCE35-B2F7-4C0B-A116-6932DE8107B1}"/>
    <cellStyle name="40% - Énfasis3 2 4 2 2 4 2 2 2" xfId="29533" xr:uid="{486C9701-BC64-4B3B-ACAD-F393F73E7A6D}"/>
    <cellStyle name="40% - Énfasis3 2 4 2 2 4 2 2 2 2" xfId="60417" xr:uid="{E186D330-3F06-425E-96A6-662B8331C0CE}"/>
    <cellStyle name="40% - Énfasis3 2 4 2 2 4 2 2 3" xfId="44975" xr:uid="{85C630A1-7496-404A-84E9-ACB684D64C9B}"/>
    <cellStyle name="40% - Énfasis3 2 4 2 2 4 2 3" xfId="21812" xr:uid="{EFA573C0-5640-4023-9FAE-9964BBB93F2E}"/>
    <cellStyle name="40% - Énfasis3 2 4 2 2 4 2 3 2" xfId="52696" xr:uid="{B3E534D1-0A36-4E85-A5BE-9AAE7C3AF913}"/>
    <cellStyle name="40% - Énfasis3 2 4 2 2 4 2 4" xfId="37254" xr:uid="{2D2B7BCA-9030-4265-B2A4-ED5DE675D64F}"/>
    <cellStyle name="40% - Énfasis3 2 4 2 2 4 3" xfId="10231" xr:uid="{6A33156C-218A-4DAA-A31D-2042972FA57E}"/>
    <cellStyle name="40% - Énfasis3 2 4 2 2 4 3 2" xfId="25673" xr:uid="{B527496B-D7BA-42C2-A81A-4E63F687BB66}"/>
    <cellStyle name="40% - Énfasis3 2 4 2 2 4 3 2 2" xfId="56557" xr:uid="{B4404B4F-F4B8-402D-B1B4-F281A071194F}"/>
    <cellStyle name="40% - Énfasis3 2 4 2 2 4 3 3" xfId="41115" xr:uid="{65114226-602A-46AA-B15C-58168A82432D}"/>
    <cellStyle name="40% - Énfasis3 2 4 2 2 4 4" xfId="17952" xr:uid="{0797BA65-76F6-4C20-9457-9969D8E13A51}"/>
    <cellStyle name="40% - Énfasis3 2 4 2 2 4 4 2" xfId="48836" xr:uid="{72E8CB0B-3299-4D93-BFB1-D178C1BBF754}"/>
    <cellStyle name="40% - Énfasis3 2 4 2 2 4 5" xfId="33394" xr:uid="{A4486857-5257-47B0-9807-0E041BC1F6A4}"/>
    <cellStyle name="40% - Énfasis3 2 4 2 2 5" xfId="4440" xr:uid="{0D4ACD41-1A86-4357-949D-8BA45205C984}"/>
    <cellStyle name="40% - Énfasis3 2 4 2 2 5 2" xfId="12161" xr:uid="{3BDCA160-A662-4FD0-B6D8-6F4B4C1674E1}"/>
    <cellStyle name="40% - Énfasis3 2 4 2 2 5 2 2" xfId="27603" xr:uid="{02935442-7DE4-45C2-9B2D-F520C7AB7012}"/>
    <cellStyle name="40% - Énfasis3 2 4 2 2 5 2 2 2" xfId="58487" xr:uid="{A34C81E7-861E-4C7F-B14D-97F4B6CCFA74}"/>
    <cellStyle name="40% - Énfasis3 2 4 2 2 5 2 3" xfId="43045" xr:uid="{98BC65B4-FD1E-4D81-9259-828099434FA7}"/>
    <cellStyle name="40% - Énfasis3 2 4 2 2 5 3" xfId="19882" xr:uid="{C08F9C8B-18D2-45ED-A1F5-3B8EB6197CD0}"/>
    <cellStyle name="40% - Énfasis3 2 4 2 2 5 3 2" xfId="50766" xr:uid="{BD9E3B0E-1FE2-486A-BE98-7461828F251F}"/>
    <cellStyle name="40% - Énfasis3 2 4 2 2 5 4" xfId="35324" xr:uid="{12EE1ECD-B301-4E95-82A9-1426867E7643}"/>
    <cellStyle name="40% - Énfasis3 2 4 2 2 6" xfId="8301" xr:uid="{6B1F0F2C-C029-436E-A6DD-CC2153F8A66C}"/>
    <cellStyle name="40% - Énfasis3 2 4 2 2 6 2" xfId="23743" xr:uid="{E662269E-8A87-42C8-B015-1DA30A0F0A96}"/>
    <cellStyle name="40% - Énfasis3 2 4 2 2 6 2 2" xfId="54627" xr:uid="{8AA9536F-705F-45FC-BEB7-4FB30DEF0B13}"/>
    <cellStyle name="40% - Énfasis3 2 4 2 2 6 3" xfId="39185" xr:uid="{99DA67DC-F519-47BA-9AFE-1CB48938B878}"/>
    <cellStyle name="40% - Énfasis3 2 4 2 2 7" xfId="16022" xr:uid="{4C534047-C428-4AC6-B9EE-E73330008591}"/>
    <cellStyle name="40% - Énfasis3 2 4 2 2 7 2" xfId="46906" xr:uid="{B573FB20-D7DA-4939-B60C-D445FBEE85B4}"/>
    <cellStyle name="40% - Énfasis3 2 4 2 2 8" xfId="31464" xr:uid="{CA36FD7A-627C-4162-AF67-4B6E77594721}"/>
    <cellStyle name="40% - Énfasis3 2 4 2 3" xfId="822" xr:uid="{F3E65897-B23C-4D2B-A11F-BBE2F095A7F3}"/>
    <cellStyle name="40% - Énfasis3 2 4 2 3 2" xfId="1787" xr:uid="{9DF84C7E-7A19-4AC5-A56A-C03214BF00AD}"/>
    <cellStyle name="40% - Énfasis3 2 4 2 3 2 2" xfId="3717" xr:uid="{B48AF0F5-7034-4B26-8F30-36470712CFEC}"/>
    <cellStyle name="40% - Énfasis3 2 4 2 3 2 2 2" xfId="7577" xr:uid="{396875C8-C943-4758-9318-E908E168BFE6}"/>
    <cellStyle name="40% - Énfasis3 2 4 2 3 2 2 2 2" xfId="15298" xr:uid="{0480218E-92E1-4D4F-92E6-3DD224F9B3A9}"/>
    <cellStyle name="40% - Énfasis3 2 4 2 3 2 2 2 2 2" xfId="30740" xr:uid="{3A3C55E8-7189-4AB3-8C4F-B1589E98BD6B}"/>
    <cellStyle name="40% - Énfasis3 2 4 2 3 2 2 2 2 2 2" xfId="61624" xr:uid="{3D9B0B45-40FF-4918-9D84-D681BDA102A3}"/>
    <cellStyle name="40% - Énfasis3 2 4 2 3 2 2 2 2 3" xfId="46182" xr:uid="{332D99BB-F877-4325-8EDB-EE1FD3010215}"/>
    <cellStyle name="40% - Énfasis3 2 4 2 3 2 2 2 3" xfId="23019" xr:uid="{BBEEAFB8-643E-4D5A-AE48-5799C8364BF2}"/>
    <cellStyle name="40% - Énfasis3 2 4 2 3 2 2 2 3 2" xfId="53903" xr:uid="{09375C91-DB68-4812-B4E5-7F6FE2892387}"/>
    <cellStyle name="40% - Énfasis3 2 4 2 3 2 2 2 4" xfId="38461" xr:uid="{7080FF17-99CD-4E38-93DF-9F9A517D36A3}"/>
    <cellStyle name="40% - Énfasis3 2 4 2 3 2 2 3" xfId="11438" xr:uid="{7C311A1A-2761-4544-99B2-18F7ACECB925}"/>
    <cellStyle name="40% - Énfasis3 2 4 2 3 2 2 3 2" xfId="26880" xr:uid="{93F974B4-C37A-4DEB-9822-B5AED1DFF98E}"/>
    <cellStyle name="40% - Énfasis3 2 4 2 3 2 2 3 2 2" xfId="57764" xr:uid="{0500592A-5725-4CBB-B459-7125539A6F94}"/>
    <cellStyle name="40% - Énfasis3 2 4 2 3 2 2 3 3" xfId="42322" xr:uid="{15CF9B34-8D19-479F-9F98-AB244CF8B938}"/>
    <cellStyle name="40% - Énfasis3 2 4 2 3 2 2 4" xfId="19159" xr:uid="{E7848AAD-ED7D-404B-8172-9C8E84F01288}"/>
    <cellStyle name="40% - Énfasis3 2 4 2 3 2 2 4 2" xfId="50043" xr:uid="{005D97F2-B745-4629-B667-EB45640C5541}"/>
    <cellStyle name="40% - Énfasis3 2 4 2 3 2 2 5" xfId="34601" xr:uid="{441FD1A9-B5DB-4E71-8EF5-9B10519F938F}"/>
    <cellStyle name="40% - Énfasis3 2 4 2 3 2 3" xfId="5647" xr:uid="{AD8D1975-C696-44BC-ACF0-D55BB4F488E0}"/>
    <cellStyle name="40% - Énfasis3 2 4 2 3 2 3 2" xfId="13368" xr:uid="{5AC0C7A0-C786-4AEF-9F07-C572C76AFD1E}"/>
    <cellStyle name="40% - Énfasis3 2 4 2 3 2 3 2 2" xfId="28810" xr:uid="{9DB45CDB-0664-459E-AF09-119CD0E631E6}"/>
    <cellStyle name="40% - Énfasis3 2 4 2 3 2 3 2 2 2" xfId="59694" xr:uid="{8F771625-3D7D-4D09-AD9E-3DCCE16A2A4F}"/>
    <cellStyle name="40% - Énfasis3 2 4 2 3 2 3 2 3" xfId="44252" xr:uid="{7A5F4C37-8988-4A77-807D-B45463059FB4}"/>
    <cellStyle name="40% - Énfasis3 2 4 2 3 2 3 3" xfId="21089" xr:uid="{BDF04541-3A26-4D0B-A367-1DFCDC88D9A9}"/>
    <cellStyle name="40% - Énfasis3 2 4 2 3 2 3 3 2" xfId="51973" xr:uid="{0B5815E9-1C92-463F-9EFF-103D4D6C0CC8}"/>
    <cellStyle name="40% - Énfasis3 2 4 2 3 2 3 4" xfId="36531" xr:uid="{91B58311-6D89-4806-8EC6-2168A579D46B}"/>
    <cellStyle name="40% - Énfasis3 2 4 2 3 2 4" xfId="9508" xr:uid="{F02F45A9-996F-4ADF-9B6A-94CD58437EA8}"/>
    <cellStyle name="40% - Énfasis3 2 4 2 3 2 4 2" xfId="24950" xr:uid="{79C16C48-F35E-4502-9D97-88C1CAAAAC3C}"/>
    <cellStyle name="40% - Énfasis3 2 4 2 3 2 4 2 2" xfId="55834" xr:uid="{E352DEFF-C9BB-4E57-B98C-B704B389C4E1}"/>
    <cellStyle name="40% - Énfasis3 2 4 2 3 2 4 3" xfId="40392" xr:uid="{771798EB-82B1-45D9-A0FC-47B711F5241A}"/>
    <cellStyle name="40% - Énfasis3 2 4 2 3 2 5" xfId="17229" xr:uid="{6B0067C7-448F-46E7-9D74-ADE64285A5B5}"/>
    <cellStyle name="40% - Énfasis3 2 4 2 3 2 5 2" xfId="48113" xr:uid="{550C5203-886C-4B66-B99E-BD6B12FF8BE5}"/>
    <cellStyle name="40% - Énfasis3 2 4 2 3 2 6" xfId="32671" xr:uid="{16128167-A271-464A-99A2-562FEE92AC5E}"/>
    <cellStyle name="40% - Énfasis3 2 4 2 3 3" xfId="2752" xr:uid="{4E93AF1E-9D3F-4524-93DB-98ED79EF6E72}"/>
    <cellStyle name="40% - Énfasis3 2 4 2 3 3 2" xfId="6612" xr:uid="{BBA1F323-8751-4298-BB44-2EBABDA5801D}"/>
    <cellStyle name="40% - Énfasis3 2 4 2 3 3 2 2" xfId="14333" xr:uid="{B223D142-1142-48DA-A4FD-99369546903A}"/>
    <cellStyle name="40% - Énfasis3 2 4 2 3 3 2 2 2" xfId="29775" xr:uid="{7CA62917-3A6D-466E-BF50-08E437D99213}"/>
    <cellStyle name="40% - Énfasis3 2 4 2 3 3 2 2 2 2" xfId="60659" xr:uid="{35F67ECE-05EF-424F-BFC3-E4C3E8E893D9}"/>
    <cellStyle name="40% - Énfasis3 2 4 2 3 3 2 2 3" xfId="45217" xr:uid="{10EC964E-1252-4B56-A4D9-86AF132D29B1}"/>
    <cellStyle name="40% - Énfasis3 2 4 2 3 3 2 3" xfId="22054" xr:uid="{33E3B7EA-E3B6-4C3C-BEDC-E11A137A2C6E}"/>
    <cellStyle name="40% - Énfasis3 2 4 2 3 3 2 3 2" xfId="52938" xr:uid="{04C20E64-669B-4C53-ABDB-7A4C11751449}"/>
    <cellStyle name="40% - Énfasis3 2 4 2 3 3 2 4" xfId="37496" xr:uid="{EDBE9C34-D29B-4514-9F23-3C339738B91F}"/>
    <cellStyle name="40% - Énfasis3 2 4 2 3 3 3" xfId="10473" xr:uid="{15745A88-E7FE-4678-81D2-9F213A6A84F0}"/>
    <cellStyle name="40% - Énfasis3 2 4 2 3 3 3 2" xfId="25915" xr:uid="{9BB32C82-8461-41AB-891A-6C341F4F4E93}"/>
    <cellStyle name="40% - Énfasis3 2 4 2 3 3 3 2 2" xfId="56799" xr:uid="{FE2BF7B5-134A-4217-9E5D-20CFBEFD4575}"/>
    <cellStyle name="40% - Énfasis3 2 4 2 3 3 3 3" xfId="41357" xr:uid="{17A3277A-936E-4505-8E48-41526A14E6AE}"/>
    <cellStyle name="40% - Énfasis3 2 4 2 3 3 4" xfId="18194" xr:uid="{440CD87A-7E96-4E94-B7AC-5D4A57110E7E}"/>
    <cellStyle name="40% - Énfasis3 2 4 2 3 3 4 2" xfId="49078" xr:uid="{E65A7381-5857-44C4-8011-7B56A3069115}"/>
    <cellStyle name="40% - Énfasis3 2 4 2 3 3 5" xfId="33636" xr:uid="{D4A52A05-2656-48A7-876C-0D8840E88674}"/>
    <cellStyle name="40% - Énfasis3 2 4 2 3 4" xfId="4682" xr:uid="{45235198-E46B-4967-90D8-CC7BBF8A940B}"/>
    <cellStyle name="40% - Énfasis3 2 4 2 3 4 2" xfId="12403" xr:uid="{105865E4-D67F-4D4B-B63A-8C11A578ACCC}"/>
    <cellStyle name="40% - Énfasis3 2 4 2 3 4 2 2" xfId="27845" xr:uid="{059C4655-2648-48F8-9005-6E74B4ECCFDE}"/>
    <cellStyle name="40% - Énfasis3 2 4 2 3 4 2 2 2" xfId="58729" xr:uid="{E0939BD1-43FE-440C-815C-89730423A6D8}"/>
    <cellStyle name="40% - Énfasis3 2 4 2 3 4 2 3" xfId="43287" xr:uid="{C534022D-6746-49E3-8F9E-B3D1FCFC2758}"/>
    <cellStyle name="40% - Énfasis3 2 4 2 3 4 3" xfId="20124" xr:uid="{CB7BE09E-23EB-4C7A-B312-409F00F62910}"/>
    <cellStyle name="40% - Énfasis3 2 4 2 3 4 3 2" xfId="51008" xr:uid="{86BC4F89-E3AF-4361-B806-25634F65A9C5}"/>
    <cellStyle name="40% - Énfasis3 2 4 2 3 4 4" xfId="35566" xr:uid="{0CD4DDE2-23C9-4CB1-8588-ABCBA30032FC}"/>
    <cellStyle name="40% - Énfasis3 2 4 2 3 5" xfId="8543" xr:uid="{A5E93EB4-EE4D-45C7-92CD-FC62491E2F72}"/>
    <cellStyle name="40% - Énfasis3 2 4 2 3 5 2" xfId="23985" xr:uid="{55D4ED96-E03B-456C-BD3B-48557C63648C}"/>
    <cellStyle name="40% - Énfasis3 2 4 2 3 5 2 2" xfId="54869" xr:uid="{CFFD3845-5346-4758-BD2C-6CA16CED1C06}"/>
    <cellStyle name="40% - Énfasis3 2 4 2 3 5 3" xfId="39427" xr:uid="{B4B9CE5E-D2B0-406C-B19A-1CF2538D244A}"/>
    <cellStyle name="40% - Énfasis3 2 4 2 3 6" xfId="16264" xr:uid="{6DADEE53-3A39-4353-86D5-9877AA42EBD4}"/>
    <cellStyle name="40% - Énfasis3 2 4 2 3 6 2" xfId="47148" xr:uid="{357463A1-0AB9-45A6-8BF5-A5C0EA3627F0}"/>
    <cellStyle name="40% - Énfasis3 2 4 2 3 7" xfId="31706" xr:uid="{DE2C5D91-6858-4D19-8CEF-10C917C47CBF}"/>
    <cellStyle name="40% - Énfasis3 2 4 2 4" xfId="1304" xr:uid="{3EAECD9C-8B96-4F60-97A9-E29E3C8F3E36}"/>
    <cellStyle name="40% - Énfasis3 2 4 2 4 2" xfId="3234" xr:uid="{F50F404E-0384-4932-BC56-440889347B7E}"/>
    <cellStyle name="40% - Énfasis3 2 4 2 4 2 2" xfId="7094" xr:uid="{8677E272-A006-4852-A12E-39EBB8E1E7EA}"/>
    <cellStyle name="40% - Énfasis3 2 4 2 4 2 2 2" xfId="14815" xr:uid="{B5DBB4B6-C62C-4D41-AC81-AEF2FBDD9841}"/>
    <cellStyle name="40% - Énfasis3 2 4 2 4 2 2 2 2" xfId="30257" xr:uid="{83E58152-ED5E-479C-AAFA-15535531F0FF}"/>
    <cellStyle name="40% - Énfasis3 2 4 2 4 2 2 2 2 2" xfId="61141" xr:uid="{254C7325-99AF-4491-ADBE-CA1DB945F1A6}"/>
    <cellStyle name="40% - Énfasis3 2 4 2 4 2 2 2 3" xfId="45699" xr:uid="{CD54D26D-94C4-4E01-A84F-227506CD81CB}"/>
    <cellStyle name="40% - Énfasis3 2 4 2 4 2 2 3" xfId="22536" xr:uid="{B118071B-B4CF-4361-9F5F-B8091908313D}"/>
    <cellStyle name="40% - Énfasis3 2 4 2 4 2 2 3 2" xfId="53420" xr:uid="{05B8A611-BC5D-4EC9-B00E-3C1D7FF80BE6}"/>
    <cellStyle name="40% - Énfasis3 2 4 2 4 2 2 4" xfId="37978" xr:uid="{16FEE1B7-ABAA-4018-B049-965AF783AECB}"/>
    <cellStyle name="40% - Énfasis3 2 4 2 4 2 3" xfId="10955" xr:uid="{CE5631FA-3465-42DF-A2A9-27A7D69E050C}"/>
    <cellStyle name="40% - Énfasis3 2 4 2 4 2 3 2" xfId="26397" xr:uid="{4FFACAF2-B4CC-40D3-9766-406CEABB5D16}"/>
    <cellStyle name="40% - Énfasis3 2 4 2 4 2 3 2 2" xfId="57281" xr:uid="{B59D27E1-193D-4291-8B17-9E454FF813DA}"/>
    <cellStyle name="40% - Énfasis3 2 4 2 4 2 3 3" xfId="41839" xr:uid="{AA994E12-BD17-469E-AC4C-0D946CB813F9}"/>
    <cellStyle name="40% - Énfasis3 2 4 2 4 2 4" xfId="18676" xr:uid="{6960ED1C-138D-4F52-937A-3B93C7DD5CD4}"/>
    <cellStyle name="40% - Énfasis3 2 4 2 4 2 4 2" xfId="49560" xr:uid="{D7C2EFF2-E137-4D60-81CA-64F1241F63C5}"/>
    <cellStyle name="40% - Énfasis3 2 4 2 4 2 5" xfId="34118" xr:uid="{9CB15BA0-6C58-4A26-8BC3-B10672819037}"/>
    <cellStyle name="40% - Énfasis3 2 4 2 4 3" xfId="5164" xr:uid="{1D5FE63A-C12C-40A7-9A6F-F098BE58D9D0}"/>
    <cellStyle name="40% - Énfasis3 2 4 2 4 3 2" xfId="12885" xr:uid="{5852AB96-5B9F-4BAB-97D9-12CEC9B6CBC7}"/>
    <cellStyle name="40% - Énfasis3 2 4 2 4 3 2 2" xfId="28327" xr:uid="{D783AE43-D6F2-4669-A408-5373213409F1}"/>
    <cellStyle name="40% - Énfasis3 2 4 2 4 3 2 2 2" xfId="59211" xr:uid="{74271585-2A05-4671-8B69-0064B1FE6E71}"/>
    <cellStyle name="40% - Énfasis3 2 4 2 4 3 2 3" xfId="43769" xr:uid="{9445C7CD-DB55-4A92-981F-7BD0FFC2D7D6}"/>
    <cellStyle name="40% - Énfasis3 2 4 2 4 3 3" xfId="20606" xr:uid="{79C2F476-3381-4435-AFB8-FB3943EBA0B2}"/>
    <cellStyle name="40% - Énfasis3 2 4 2 4 3 3 2" xfId="51490" xr:uid="{9E291620-79F1-4360-A55C-DCC34DDE96B8}"/>
    <cellStyle name="40% - Énfasis3 2 4 2 4 3 4" xfId="36048" xr:uid="{C7E1C710-12F3-4C0B-9FC5-2CD6B075244A}"/>
    <cellStyle name="40% - Énfasis3 2 4 2 4 4" xfId="9025" xr:uid="{49564D01-2168-4CE1-9FF1-1296DAD3A4DF}"/>
    <cellStyle name="40% - Énfasis3 2 4 2 4 4 2" xfId="24467" xr:uid="{62B23348-D5AA-46A2-B9CE-64EFA732D507}"/>
    <cellStyle name="40% - Énfasis3 2 4 2 4 4 2 2" xfId="55351" xr:uid="{F845286F-022C-426A-8766-4AA8DE097566}"/>
    <cellStyle name="40% - Énfasis3 2 4 2 4 4 3" xfId="39909" xr:uid="{934ECA8B-0873-422F-99A1-767A561ADE06}"/>
    <cellStyle name="40% - Énfasis3 2 4 2 4 5" xfId="16746" xr:uid="{D172B197-6FB2-46DE-9019-0D5D2A227033}"/>
    <cellStyle name="40% - Énfasis3 2 4 2 4 5 2" xfId="47630" xr:uid="{C61494A1-DCAF-4F4E-80AE-65EAFFC2B4E7}"/>
    <cellStyle name="40% - Énfasis3 2 4 2 4 6" xfId="32188" xr:uid="{26869F53-2E0B-42D7-927C-519072A1310A}"/>
    <cellStyle name="40% - Énfasis3 2 4 2 5" xfId="2269" xr:uid="{F1856F01-31D0-427A-9EBA-BF60DAA274D2}"/>
    <cellStyle name="40% - Énfasis3 2 4 2 5 2" xfId="6129" xr:uid="{CBF25180-CAA9-4A34-A249-DA78CC322B7A}"/>
    <cellStyle name="40% - Énfasis3 2 4 2 5 2 2" xfId="13850" xr:uid="{28B620E3-CD81-475D-9616-4EE7E7E561C2}"/>
    <cellStyle name="40% - Énfasis3 2 4 2 5 2 2 2" xfId="29292" xr:uid="{2AC82343-6734-4250-B837-D4C1D588BD75}"/>
    <cellStyle name="40% - Énfasis3 2 4 2 5 2 2 2 2" xfId="60176" xr:uid="{485E6BC7-CD6E-478F-9CCA-1341E14CBE9C}"/>
    <cellStyle name="40% - Énfasis3 2 4 2 5 2 2 3" xfId="44734" xr:uid="{23115EAF-E487-413E-8B37-2641E735FE8E}"/>
    <cellStyle name="40% - Énfasis3 2 4 2 5 2 3" xfId="21571" xr:uid="{BA8C614D-027E-4CBA-839A-8B457A9C4DF5}"/>
    <cellStyle name="40% - Énfasis3 2 4 2 5 2 3 2" xfId="52455" xr:uid="{F5D82C05-5855-4DDA-9789-CCC4AA5F250F}"/>
    <cellStyle name="40% - Énfasis3 2 4 2 5 2 4" xfId="37013" xr:uid="{79E69FC1-84FD-4491-A7FA-C06866EA52D5}"/>
    <cellStyle name="40% - Énfasis3 2 4 2 5 3" xfId="9990" xr:uid="{353D96A1-F9A4-47E9-AA2A-E62D8CA1F19E}"/>
    <cellStyle name="40% - Énfasis3 2 4 2 5 3 2" xfId="25432" xr:uid="{4C624157-8682-4DEF-ABDA-4C56919023FE}"/>
    <cellStyle name="40% - Énfasis3 2 4 2 5 3 2 2" xfId="56316" xr:uid="{96585985-C456-46C4-B460-E70CFB64BF6A}"/>
    <cellStyle name="40% - Énfasis3 2 4 2 5 3 3" xfId="40874" xr:uid="{DC29079E-93A1-4E31-9330-CCACDFF5356E}"/>
    <cellStyle name="40% - Énfasis3 2 4 2 5 4" xfId="17711" xr:uid="{29037B20-F1BD-447D-A1DD-39EF1F4038C9}"/>
    <cellStyle name="40% - Énfasis3 2 4 2 5 4 2" xfId="48595" xr:uid="{27F96322-202D-499C-A25C-3EF3DBA9DE3A}"/>
    <cellStyle name="40% - Énfasis3 2 4 2 5 5" xfId="33153" xr:uid="{8AB83B02-8CFC-45E8-9B74-5BE45976CD61}"/>
    <cellStyle name="40% - Énfasis3 2 4 2 6" xfId="4199" xr:uid="{AEC5C763-0C07-49C8-9EB7-E8CA4BF643EB}"/>
    <cellStyle name="40% - Énfasis3 2 4 2 6 2" xfId="11920" xr:uid="{B1268ACC-6F38-4CFB-9A0F-E461CACC02AB}"/>
    <cellStyle name="40% - Énfasis3 2 4 2 6 2 2" xfId="27362" xr:uid="{B8F9E4ED-ACDB-4367-800D-322E79614FAF}"/>
    <cellStyle name="40% - Énfasis3 2 4 2 6 2 2 2" xfId="58246" xr:uid="{CE6D08E7-FDA7-435D-A8BB-FE112E1955D7}"/>
    <cellStyle name="40% - Énfasis3 2 4 2 6 2 3" xfId="42804" xr:uid="{CBB9EDE9-64C1-452F-9F93-35C3461C33A0}"/>
    <cellStyle name="40% - Énfasis3 2 4 2 6 3" xfId="19641" xr:uid="{81A12FE6-3078-4FF0-9770-8E18C594212B}"/>
    <cellStyle name="40% - Énfasis3 2 4 2 6 3 2" xfId="50525" xr:uid="{EBC71754-F7BF-4F71-812C-9CF1219A0F07}"/>
    <cellStyle name="40% - Énfasis3 2 4 2 6 4" xfId="35083" xr:uid="{5D7BADAF-E3FF-4F6B-B65E-15270B35FBFE}"/>
    <cellStyle name="40% - Énfasis3 2 4 2 7" xfId="8060" xr:uid="{AC157D8C-F417-4162-9CA1-BE436FBBCA98}"/>
    <cellStyle name="40% - Énfasis3 2 4 2 7 2" xfId="23502" xr:uid="{EBCB738B-4889-48E5-829B-5958AF70D5D0}"/>
    <cellStyle name="40% - Énfasis3 2 4 2 7 2 2" xfId="54386" xr:uid="{C8A3B70F-C51A-4B92-BDDF-32D1A9551A7E}"/>
    <cellStyle name="40% - Énfasis3 2 4 2 7 3" xfId="38944" xr:uid="{26A114B4-CD67-4D22-A09D-1469A6C091A3}"/>
    <cellStyle name="40% - Énfasis3 2 4 2 8" xfId="15781" xr:uid="{C404A379-E059-4B0F-9593-DA97AE815931}"/>
    <cellStyle name="40% - Énfasis3 2 4 2 8 2" xfId="46665" xr:uid="{704C3602-177A-4C89-96C5-BA748A69C952}"/>
    <cellStyle name="40% - Énfasis3 2 4 2 9" xfId="31223" xr:uid="{3FF8F112-6684-4AE9-AB32-0A1B83116EE7}"/>
    <cellStyle name="40% - Énfasis3 2 4 3" xfId="424" xr:uid="{28D8BA00-FAA6-4E45-9874-B2A5E7701E66}"/>
    <cellStyle name="40% - Énfasis3 2 4 3 2" xfId="908" xr:uid="{E2C54866-A92C-4E4D-9575-7A57B4015C62}"/>
    <cellStyle name="40% - Énfasis3 2 4 3 2 2" xfId="1873" xr:uid="{F1B8DF14-3200-4DFC-9942-2F1B792FF83D}"/>
    <cellStyle name="40% - Énfasis3 2 4 3 2 2 2" xfId="3803" xr:uid="{D4407980-8DA8-4204-983D-5CEFF8BCF988}"/>
    <cellStyle name="40% - Énfasis3 2 4 3 2 2 2 2" xfId="7663" xr:uid="{346759F6-B197-4B87-92BF-73E054A9A088}"/>
    <cellStyle name="40% - Énfasis3 2 4 3 2 2 2 2 2" xfId="15384" xr:uid="{31A54D1A-C13D-4900-80BA-FAF003DA1727}"/>
    <cellStyle name="40% - Énfasis3 2 4 3 2 2 2 2 2 2" xfId="30826" xr:uid="{38506AD5-3EDD-450A-92A7-EE869709515A}"/>
    <cellStyle name="40% - Énfasis3 2 4 3 2 2 2 2 2 2 2" xfId="61710" xr:uid="{8C9AC7A6-CD72-4AD1-854F-66C835FCA4FE}"/>
    <cellStyle name="40% - Énfasis3 2 4 3 2 2 2 2 2 3" xfId="46268" xr:uid="{999CD14D-30E7-40E9-9F32-7DFACABAAEBD}"/>
    <cellStyle name="40% - Énfasis3 2 4 3 2 2 2 2 3" xfId="23105" xr:uid="{1B79225D-23CE-4736-B7D6-38876B8898F0}"/>
    <cellStyle name="40% - Énfasis3 2 4 3 2 2 2 2 3 2" xfId="53989" xr:uid="{14B00462-4BA7-4D43-9AE3-F3C8053C1F36}"/>
    <cellStyle name="40% - Énfasis3 2 4 3 2 2 2 2 4" xfId="38547" xr:uid="{CEBFB1D4-F3F6-4044-9EF2-638A6A5F934C}"/>
    <cellStyle name="40% - Énfasis3 2 4 3 2 2 2 3" xfId="11524" xr:uid="{A1C4F6D0-EE4C-4DFD-ADB1-44CCFD7D34A9}"/>
    <cellStyle name="40% - Énfasis3 2 4 3 2 2 2 3 2" xfId="26966" xr:uid="{16BE7CE6-CBB1-4C9B-A548-C728BD94664C}"/>
    <cellStyle name="40% - Énfasis3 2 4 3 2 2 2 3 2 2" xfId="57850" xr:uid="{43BBEAF2-5D0D-4849-A5C7-A6835F2C6694}"/>
    <cellStyle name="40% - Énfasis3 2 4 3 2 2 2 3 3" xfId="42408" xr:uid="{9960D690-B053-455D-9F54-69861D5A1432}"/>
    <cellStyle name="40% - Énfasis3 2 4 3 2 2 2 4" xfId="19245" xr:uid="{2C502F73-0F5C-4C48-956F-2B2E032C78C8}"/>
    <cellStyle name="40% - Énfasis3 2 4 3 2 2 2 4 2" xfId="50129" xr:uid="{A561D7A7-AE52-483F-996A-7274B0F7BC4A}"/>
    <cellStyle name="40% - Énfasis3 2 4 3 2 2 2 5" xfId="34687" xr:uid="{7B30626C-7E95-4362-88E7-4DB898B0DD5E}"/>
    <cellStyle name="40% - Énfasis3 2 4 3 2 2 3" xfId="5733" xr:uid="{B373474B-89EC-44E5-9441-D773B2BED572}"/>
    <cellStyle name="40% - Énfasis3 2 4 3 2 2 3 2" xfId="13454" xr:uid="{0CAE3FFF-862F-4F1D-9FB0-918305355951}"/>
    <cellStyle name="40% - Énfasis3 2 4 3 2 2 3 2 2" xfId="28896" xr:uid="{76E15984-A57C-4930-831D-DC0140F18D59}"/>
    <cellStyle name="40% - Énfasis3 2 4 3 2 2 3 2 2 2" xfId="59780" xr:uid="{F66445F6-1E49-4ED3-B812-DFA41EB099D4}"/>
    <cellStyle name="40% - Énfasis3 2 4 3 2 2 3 2 3" xfId="44338" xr:uid="{EAF1AF0D-37CE-4CBE-A801-57163421F21A}"/>
    <cellStyle name="40% - Énfasis3 2 4 3 2 2 3 3" xfId="21175" xr:uid="{0D8B1AA4-260C-463E-95F8-0B9B4F870FD6}"/>
    <cellStyle name="40% - Énfasis3 2 4 3 2 2 3 3 2" xfId="52059" xr:uid="{F7D76C01-246C-4A65-A78E-EAB6B4A93512}"/>
    <cellStyle name="40% - Énfasis3 2 4 3 2 2 3 4" xfId="36617" xr:uid="{19874B18-5D83-47CF-8910-4F7D7D68A36E}"/>
    <cellStyle name="40% - Énfasis3 2 4 3 2 2 4" xfId="9594" xr:uid="{997ED230-F36D-4316-93CA-EB7D8CABE9C2}"/>
    <cellStyle name="40% - Énfasis3 2 4 3 2 2 4 2" xfId="25036" xr:uid="{DAFB704E-F413-4651-9B3F-599D51DF50E2}"/>
    <cellStyle name="40% - Énfasis3 2 4 3 2 2 4 2 2" xfId="55920" xr:uid="{2FDBFA02-D69B-47CC-9620-46677D6D5C20}"/>
    <cellStyle name="40% - Énfasis3 2 4 3 2 2 4 3" xfId="40478" xr:uid="{E48F49C9-E47A-4D8F-B920-54DB3E264120}"/>
    <cellStyle name="40% - Énfasis3 2 4 3 2 2 5" xfId="17315" xr:uid="{EB88846E-5F7D-45B2-A843-8FD974AD3F7E}"/>
    <cellStyle name="40% - Énfasis3 2 4 3 2 2 5 2" xfId="48199" xr:uid="{B1C54719-5B01-4F92-99D7-84366AEA0169}"/>
    <cellStyle name="40% - Énfasis3 2 4 3 2 2 6" xfId="32757" xr:uid="{8433CD3F-0A77-4BF4-A96D-D5215C226A97}"/>
    <cellStyle name="40% - Énfasis3 2 4 3 2 3" xfId="2838" xr:uid="{B914D550-E8B4-4AA2-B150-2E907B7B28AB}"/>
    <cellStyle name="40% - Énfasis3 2 4 3 2 3 2" xfId="6698" xr:uid="{48140B16-C12E-414B-8CC1-363B8F44B21C}"/>
    <cellStyle name="40% - Énfasis3 2 4 3 2 3 2 2" xfId="14419" xr:uid="{EAEC6BB1-C14F-4CCA-A821-54A1BFCFA202}"/>
    <cellStyle name="40% - Énfasis3 2 4 3 2 3 2 2 2" xfId="29861" xr:uid="{190AE40B-2586-48B0-AD21-15FA07B8491C}"/>
    <cellStyle name="40% - Énfasis3 2 4 3 2 3 2 2 2 2" xfId="60745" xr:uid="{D11A9613-468E-42BA-A37A-665C30D6BE23}"/>
    <cellStyle name="40% - Énfasis3 2 4 3 2 3 2 2 3" xfId="45303" xr:uid="{99EF7C15-9CFB-4A35-A362-4A4DE815AC30}"/>
    <cellStyle name="40% - Énfasis3 2 4 3 2 3 2 3" xfId="22140" xr:uid="{DF370EDD-6B13-4203-867B-753613B91ECD}"/>
    <cellStyle name="40% - Énfasis3 2 4 3 2 3 2 3 2" xfId="53024" xr:uid="{93D63698-0071-4EA7-81C6-E333CC60BFE2}"/>
    <cellStyle name="40% - Énfasis3 2 4 3 2 3 2 4" xfId="37582" xr:uid="{6DA5AE20-6B6B-4B97-9F3B-77F2AE8CFA24}"/>
    <cellStyle name="40% - Énfasis3 2 4 3 2 3 3" xfId="10559" xr:uid="{E82149C6-CAD9-431A-9D7E-1BEFBA38AAE4}"/>
    <cellStyle name="40% - Énfasis3 2 4 3 2 3 3 2" xfId="26001" xr:uid="{EDA19252-3719-4BC7-B0D4-63515E122424}"/>
    <cellStyle name="40% - Énfasis3 2 4 3 2 3 3 2 2" xfId="56885" xr:uid="{FB55F125-0969-40B6-8822-CCB301D9CA07}"/>
    <cellStyle name="40% - Énfasis3 2 4 3 2 3 3 3" xfId="41443" xr:uid="{234FF97E-7EA9-4ED1-A0A8-E20BB7028F14}"/>
    <cellStyle name="40% - Énfasis3 2 4 3 2 3 4" xfId="18280" xr:uid="{700C7A93-5E60-4497-A0B5-E9A026E6B71A}"/>
    <cellStyle name="40% - Énfasis3 2 4 3 2 3 4 2" xfId="49164" xr:uid="{208DE005-7E02-454E-86EE-B46DE94AFAFC}"/>
    <cellStyle name="40% - Énfasis3 2 4 3 2 3 5" xfId="33722" xr:uid="{BAD567E3-5AC3-4E60-8EE4-568AF570144D}"/>
    <cellStyle name="40% - Énfasis3 2 4 3 2 4" xfId="4768" xr:uid="{F992BB23-C7AE-4A10-8FAE-542E21D31F11}"/>
    <cellStyle name="40% - Énfasis3 2 4 3 2 4 2" xfId="12489" xr:uid="{7BF4B835-1CD0-4B08-B4AE-3DD8C0CAC7DF}"/>
    <cellStyle name="40% - Énfasis3 2 4 3 2 4 2 2" xfId="27931" xr:uid="{73FFD991-3FCB-457D-91CA-719314F44CC9}"/>
    <cellStyle name="40% - Énfasis3 2 4 3 2 4 2 2 2" xfId="58815" xr:uid="{9B1BBEFE-CCF6-4398-A240-7372D6F3D026}"/>
    <cellStyle name="40% - Énfasis3 2 4 3 2 4 2 3" xfId="43373" xr:uid="{0CE3132C-0B03-4BFC-8711-F7A3EF5D11F4}"/>
    <cellStyle name="40% - Énfasis3 2 4 3 2 4 3" xfId="20210" xr:uid="{C04524DB-9208-4F17-8C64-A6E433E74838}"/>
    <cellStyle name="40% - Énfasis3 2 4 3 2 4 3 2" xfId="51094" xr:uid="{33FB70EE-0828-4A25-BC69-7210A743A73D}"/>
    <cellStyle name="40% - Énfasis3 2 4 3 2 4 4" xfId="35652" xr:uid="{C81ACAF0-2AA0-4DF3-809E-358A45F4F364}"/>
    <cellStyle name="40% - Énfasis3 2 4 3 2 5" xfId="8629" xr:uid="{5EF940D5-BBE8-4E64-B7E8-F750A0E12489}"/>
    <cellStyle name="40% - Énfasis3 2 4 3 2 5 2" xfId="24071" xr:uid="{3B57B84B-4DF6-46D1-BFBD-00F413B6A6A1}"/>
    <cellStyle name="40% - Énfasis3 2 4 3 2 5 2 2" xfId="54955" xr:uid="{66606E5B-9CDE-41C0-A74D-F35CC4AA1F23}"/>
    <cellStyle name="40% - Énfasis3 2 4 3 2 5 3" xfId="39513" xr:uid="{677C98D0-DE45-4602-9C38-95A832B5E8C1}"/>
    <cellStyle name="40% - Énfasis3 2 4 3 2 6" xfId="16350" xr:uid="{B2D77114-57B0-419F-8EB6-4FBB6ECD3AF0}"/>
    <cellStyle name="40% - Énfasis3 2 4 3 2 6 2" xfId="47234" xr:uid="{C3E04F0D-BF0F-4118-9728-559F3D712A61}"/>
    <cellStyle name="40% - Énfasis3 2 4 3 2 7" xfId="31792" xr:uid="{63F42A7C-30AE-48C9-9845-024FB25E2C61}"/>
    <cellStyle name="40% - Énfasis3 2 4 3 3" xfId="1390" xr:uid="{C75C10C2-0194-41CD-A739-780752AFA086}"/>
    <cellStyle name="40% - Énfasis3 2 4 3 3 2" xfId="3320" xr:uid="{51D3E8DE-AE10-41E9-A483-ABB4025C5CA3}"/>
    <cellStyle name="40% - Énfasis3 2 4 3 3 2 2" xfId="7180" xr:uid="{C9887DD7-B5CA-4131-8079-BFB2B66F0226}"/>
    <cellStyle name="40% - Énfasis3 2 4 3 3 2 2 2" xfId="14901" xr:uid="{5640AE18-8332-421F-9BCE-3EAA71D653F0}"/>
    <cellStyle name="40% - Énfasis3 2 4 3 3 2 2 2 2" xfId="30343" xr:uid="{FC245380-ECBC-452B-834E-C91530709ADD}"/>
    <cellStyle name="40% - Énfasis3 2 4 3 3 2 2 2 2 2" xfId="61227" xr:uid="{9D993A3B-9A85-4394-845C-A59FE4A278BF}"/>
    <cellStyle name="40% - Énfasis3 2 4 3 3 2 2 2 3" xfId="45785" xr:uid="{85A7FE32-1B52-47FA-B600-8D347BD9BC6F}"/>
    <cellStyle name="40% - Énfasis3 2 4 3 3 2 2 3" xfId="22622" xr:uid="{4F45E0E5-574F-4875-9605-BA30737D8D73}"/>
    <cellStyle name="40% - Énfasis3 2 4 3 3 2 2 3 2" xfId="53506" xr:uid="{0065CAA8-CFB8-47C0-AB2C-702C61B4D0C2}"/>
    <cellStyle name="40% - Énfasis3 2 4 3 3 2 2 4" xfId="38064" xr:uid="{74BB01B2-69EC-4B61-AE6D-02B76F92D768}"/>
    <cellStyle name="40% - Énfasis3 2 4 3 3 2 3" xfId="11041" xr:uid="{EF12E0F3-6F58-434C-8428-89C87D378342}"/>
    <cellStyle name="40% - Énfasis3 2 4 3 3 2 3 2" xfId="26483" xr:uid="{8A3E0137-4878-48FB-837C-020E38C3D9E3}"/>
    <cellStyle name="40% - Énfasis3 2 4 3 3 2 3 2 2" xfId="57367" xr:uid="{060A1CC5-6133-4E53-AE1B-AEBC81333889}"/>
    <cellStyle name="40% - Énfasis3 2 4 3 3 2 3 3" xfId="41925" xr:uid="{4B4B9644-7802-4901-8061-0269BA1893EE}"/>
    <cellStyle name="40% - Énfasis3 2 4 3 3 2 4" xfId="18762" xr:uid="{9E94C763-2674-4924-A9B7-22B01E252132}"/>
    <cellStyle name="40% - Énfasis3 2 4 3 3 2 4 2" xfId="49646" xr:uid="{34ECC3BF-D053-4E8E-8E65-0AFE3E2EE044}"/>
    <cellStyle name="40% - Énfasis3 2 4 3 3 2 5" xfId="34204" xr:uid="{DD5E9B0E-48F5-454F-B965-906A9F5AF3CD}"/>
    <cellStyle name="40% - Énfasis3 2 4 3 3 3" xfId="5250" xr:uid="{6C08B1A7-665E-47F1-91DA-81CB5B709124}"/>
    <cellStyle name="40% - Énfasis3 2 4 3 3 3 2" xfId="12971" xr:uid="{15FFC99D-D261-4D12-8EAE-2CF1A2BE1A2C}"/>
    <cellStyle name="40% - Énfasis3 2 4 3 3 3 2 2" xfId="28413" xr:uid="{36AE51F4-3310-4D58-8F46-C0DA4019D862}"/>
    <cellStyle name="40% - Énfasis3 2 4 3 3 3 2 2 2" xfId="59297" xr:uid="{AC3C2138-19B1-4BA7-8E18-F94FD8263B14}"/>
    <cellStyle name="40% - Énfasis3 2 4 3 3 3 2 3" xfId="43855" xr:uid="{89F73A3A-0247-46B5-8985-F71D376659E9}"/>
    <cellStyle name="40% - Énfasis3 2 4 3 3 3 3" xfId="20692" xr:uid="{45CB751D-825F-493B-BFE4-10F025C9DFFF}"/>
    <cellStyle name="40% - Énfasis3 2 4 3 3 3 3 2" xfId="51576" xr:uid="{3876D282-B676-42A6-875F-2B0C65DE6FF8}"/>
    <cellStyle name="40% - Énfasis3 2 4 3 3 3 4" xfId="36134" xr:uid="{5ED74A40-2359-4593-A45A-BBCEC5E8348C}"/>
    <cellStyle name="40% - Énfasis3 2 4 3 3 4" xfId="9111" xr:uid="{303087E5-36C3-466A-8F33-B1A5AD1F9B9B}"/>
    <cellStyle name="40% - Énfasis3 2 4 3 3 4 2" xfId="24553" xr:uid="{06B0EAAB-18B7-446D-8D23-38D02F9E2B25}"/>
    <cellStyle name="40% - Énfasis3 2 4 3 3 4 2 2" xfId="55437" xr:uid="{A3966DB4-01E4-4BC7-8538-8D8A8CCE5EBC}"/>
    <cellStyle name="40% - Énfasis3 2 4 3 3 4 3" xfId="39995" xr:uid="{44652908-CFC9-4EAC-ACFB-4F77BA52DB6D}"/>
    <cellStyle name="40% - Énfasis3 2 4 3 3 5" xfId="16832" xr:uid="{BA9107F8-A5ED-49E7-B5B5-CA15860CE35C}"/>
    <cellStyle name="40% - Énfasis3 2 4 3 3 5 2" xfId="47716" xr:uid="{D6F67C9C-B267-4A8A-91A6-037F57D2F0B6}"/>
    <cellStyle name="40% - Énfasis3 2 4 3 3 6" xfId="32274" xr:uid="{1E7785DF-7770-48D0-B74A-72024424FD57}"/>
    <cellStyle name="40% - Énfasis3 2 4 3 4" xfId="2355" xr:uid="{9DC366DF-9521-4B9A-848F-63702CC06F92}"/>
    <cellStyle name="40% - Énfasis3 2 4 3 4 2" xfId="6215" xr:uid="{7978D5C3-F916-4F8B-8616-997E3F4C877E}"/>
    <cellStyle name="40% - Énfasis3 2 4 3 4 2 2" xfId="13936" xr:uid="{91AB277F-5A2F-4ED2-A98E-422DE8D1DDB2}"/>
    <cellStyle name="40% - Énfasis3 2 4 3 4 2 2 2" xfId="29378" xr:uid="{F6D589C4-CC45-4679-AF2B-B2EE2D2C3FE2}"/>
    <cellStyle name="40% - Énfasis3 2 4 3 4 2 2 2 2" xfId="60262" xr:uid="{881B0F5F-0505-4F8F-BED6-A72ACA119AF5}"/>
    <cellStyle name="40% - Énfasis3 2 4 3 4 2 2 3" xfId="44820" xr:uid="{9048BDFB-DE9F-4557-BCA1-352A2BDFA833}"/>
    <cellStyle name="40% - Énfasis3 2 4 3 4 2 3" xfId="21657" xr:uid="{555AC1C0-FC68-411B-BC5B-AC4B474A18EE}"/>
    <cellStyle name="40% - Énfasis3 2 4 3 4 2 3 2" xfId="52541" xr:uid="{90DBA5F9-D674-4916-AE16-2F3B106238F1}"/>
    <cellStyle name="40% - Énfasis3 2 4 3 4 2 4" xfId="37099" xr:uid="{FA77497B-4422-4697-8E4F-442090DE2550}"/>
    <cellStyle name="40% - Énfasis3 2 4 3 4 3" xfId="10076" xr:uid="{1D2D8F6E-D23F-48E0-8E71-D01FE6270383}"/>
    <cellStyle name="40% - Énfasis3 2 4 3 4 3 2" xfId="25518" xr:uid="{D932DE87-DAC6-4D49-86FB-5130D3D80E45}"/>
    <cellStyle name="40% - Énfasis3 2 4 3 4 3 2 2" xfId="56402" xr:uid="{4774D74E-A0DA-4926-8351-82C27A40588D}"/>
    <cellStyle name="40% - Énfasis3 2 4 3 4 3 3" xfId="40960" xr:uid="{1798F07B-61D5-4D35-9F5A-4611AEEB1966}"/>
    <cellStyle name="40% - Énfasis3 2 4 3 4 4" xfId="17797" xr:uid="{2CDB84F9-C203-4C33-9008-729E70A45628}"/>
    <cellStyle name="40% - Énfasis3 2 4 3 4 4 2" xfId="48681" xr:uid="{3C3012E7-0536-4FC2-91BA-A06D97FC0833}"/>
    <cellStyle name="40% - Énfasis3 2 4 3 4 5" xfId="33239" xr:uid="{5AE06F3C-E1DC-48DE-88E5-EA492013ADC3}"/>
    <cellStyle name="40% - Énfasis3 2 4 3 5" xfId="4285" xr:uid="{B2599286-CD54-4F08-A002-3F8089D5DA42}"/>
    <cellStyle name="40% - Énfasis3 2 4 3 5 2" xfId="12006" xr:uid="{0E4CBD3B-946F-4C1D-992E-C12C47493AC0}"/>
    <cellStyle name="40% - Énfasis3 2 4 3 5 2 2" xfId="27448" xr:uid="{31CA28ED-7358-4243-9641-E92220259E98}"/>
    <cellStyle name="40% - Énfasis3 2 4 3 5 2 2 2" xfId="58332" xr:uid="{89D01BF0-4EC1-474D-B415-299E055F448F}"/>
    <cellStyle name="40% - Énfasis3 2 4 3 5 2 3" xfId="42890" xr:uid="{68D36760-CC76-47E1-842D-5D0273DE8C04}"/>
    <cellStyle name="40% - Énfasis3 2 4 3 5 3" xfId="19727" xr:uid="{ACDF8705-D1A6-4AFE-859A-7A677FA5E49D}"/>
    <cellStyle name="40% - Énfasis3 2 4 3 5 3 2" xfId="50611" xr:uid="{E31311BB-536B-4D14-AC48-0D579DF8447A}"/>
    <cellStyle name="40% - Énfasis3 2 4 3 5 4" xfId="35169" xr:uid="{A9C142D3-8C0E-401C-A648-9842F1ED30BB}"/>
    <cellStyle name="40% - Énfasis3 2 4 3 6" xfId="8146" xr:uid="{645550B8-2071-4592-BAB9-486A4A884B3B}"/>
    <cellStyle name="40% - Énfasis3 2 4 3 6 2" xfId="23588" xr:uid="{74787F60-4D1E-401F-A0C0-2E47419ED543}"/>
    <cellStyle name="40% - Énfasis3 2 4 3 6 2 2" xfId="54472" xr:uid="{04825776-904F-4ED7-B2AD-064D0446FFDA}"/>
    <cellStyle name="40% - Énfasis3 2 4 3 6 3" xfId="39030" xr:uid="{679D19D5-CC13-43C2-9EEC-3C786CD83443}"/>
    <cellStyle name="40% - Énfasis3 2 4 3 7" xfId="15867" xr:uid="{D7BD5099-6D7B-4E15-9BCD-8700ECE12239}"/>
    <cellStyle name="40% - Énfasis3 2 4 3 7 2" xfId="46751" xr:uid="{6A3B1776-4BB7-450B-B0C5-A7912CE3E6BE}"/>
    <cellStyle name="40% - Énfasis3 2 4 3 8" xfId="31309" xr:uid="{C6D27810-D7E6-4BBB-8CE6-0F3E9FC3A5BF}"/>
    <cellStyle name="40% - Énfasis3 2 4 4" xfId="667" xr:uid="{F54D3710-AFDC-4EC0-A110-D9864BBC557D}"/>
    <cellStyle name="40% - Énfasis3 2 4 4 2" xfId="1632" xr:uid="{A52C94E7-C353-497C-8C33-09E97464D584}"/>
    <cellStyle name="40% - Énfasis3 2 4 4 2 2" xfId="3562" xr:uid="{9190CDED-5A9B-4AB5-8AE3-4B396195FA18}"/>
    <cellStyle name="40% - Énfasis3 2 4 4 2 2 2" xfId="7422" xr:uid="{75EE32AD-B02F-4229-B6EF-A8172EFF941A}"/>
    <cellStyle name="40% - Énfasis3 2 4 4 2 2 2 2" xfId="15143" xr:uid="{D599156C-E4C1-4554-850B-D4CF35DF9F78}"/>
    <cellStyle name="40% - Énfasis3 2 4 4 2 2 2 2 2" xfId="30585" xr:uid="{45D9A8BD-5B61-4E91-A49A-9681C3622CC1}"/>
    <cellStyle name="40% - Énfasis3 2 4 4 2 2 2 2 2 2" xfId="61469" xr:uid="{745A3938-71F8-4F86-A5B7-B689FDA9B5B0}"/>
    <cellStyle name="40% - Énfasis3 2 4 4 2 2 2 2 3" xfId="46027" xr:uid="{9C1E3796-A0E4-4F74-B9E1-D04C963841FF}"/>
    <cellStyle name="40% - Énfasis3 2 4 4 2 2 2 3" xfId="22864" xr:uid="{8B907AC9-1056-4C50-9DE5-4EB69EC37F4B}"/>
    <cellStyle name="40% - Énfasis3 2 4 4 2 2 2 3 2" xfId="53748" xr:uid="{9716F5E6-7184-41A9-B95E-F1FB1A07F2B3}"/>
    <cellStyle name="40% - Énfasis3 2 4 4 2 2 2 4" xfId="38306" xr:uid="{1D61C737-8068-456F-BAFB-1BB70FEE3AA8}"/>
    <cellStyle name="40% - Énfasis3 2 4 4 2 2 3" xfId="11283" xr:uid="{91AF4F34-F7F9-4C55-9722-E46347675EB5}"/>
    <cellStyle name="40% - Énfasis3 2 4 4 2 2 3 2" xfId="26725" xr:uid="{64CAA805-18BC-4782-8FDC-F5530B15F70B}"/>
    <cellStyle name="40% - Énfasis3 2 4 4 2 2 3 2 2" xfId="57609" xr:uid="{2CE617FF-3BF2-4087-A216-85F37950063D}"/>
    <cellStyle name="40% - Énfasis3 2 4 4 2 2 3 3" xfId="42167" xr:uid="{C136A30C-00FB-42A9-9465-00D4A38AB7E2}"/>
    <cellStyle name="40% - Énfasis3 2 4 4 2 2 4" xfId="19004" xr:uid="{59D750AE-72BF-4B9B-9BE2-03BB4BAEAE81}"/>
    <cellStyle name="40% - Énfasis3 2 4 4 2 2 4 2" xfId="49888" xr:uid="{EF2AEF8A-70F5-4FF8-A59F-881659DE03BB}"/>
    <cellStyle name="40% - Énfasis3 2 4 4 2 2 5" xfId="34446" xr:uid="{0E0AE853-09B1-4084-88C1-F80E184D850C}"/>
    <cellStyle name="40% - Énfasis3 2 4 4 2 3" xfId="5492" xr:uid="{F40BBBD1-EF1C-4907-8434-7BB123D9F808}"/>
    <cellStyle name="40% - Énfasis3 2 4 4 2 3 2" xfId="13213" xr:uid="{E0440E6E-9281-4FC3-B8F8-660D553A96F6}"/>
    <cellStyle name="40% - Énfasis3 2 4 4 2 3 2 2" xfId="28655" xr:uid="{52CE6D5F-040B-4A89-8BF5-182ADF3163D9}"/>
    <cellStyle name="40% - Énfasis3 2 4 4 2 3 2 2 2" xfId="59539" xr:uid="{B24AB07C-38A5-4F81-8CD5-3ED15E894DC9}"/>
    <cellStyle name="40% - Énfasis3 2 4 4 2 3 2 3" xfId="44097" xr:uid="{6D09137B-7149-466E-86B4-BF85E7C94723}"/>
    <cellStyle name="40% - Énfasis3 2 4 4 2 3 3" xfId="20934" xr:uid="{BC797A10-EF6F-47C7-BA99-249BAFC6407D}"/>
    <cellStyle name="40% - Énfasis3 2 4 4 2 3 3 2" xfId="51818" xr:uid="{0759A4AF-90B0-4170-825C-DB222C326CBA}"/>
    <cellStyle name="40% - Énfasis3 2 4 4 2 3 4" xfId="36376" xr:uid="{526B9A39-E537-4F20-87E2-AB2EC1FDC774}"/>
    <cellStyle name="40% - Énfasis3 2 4 4 2 4" xfId="9353" xr:uid="{FCEF5CE6-5C64-4810-9023-05F2B158349E}"/>
    <cellStyle name="40% - Énfasis3 2 4 4 2 4 2" xfId="24795" xr:uid="{C93F60A5-E3B9-48CE-96C2-E96919174368}"/>
    <cellStyle name="40% - Énfasis3 2 4 4 2 4 2 2" xfId="55679" xr:uid="{F22011C6-0E86-421F-8EF9-9F8D0BA98BAA}"/>
    <cellStyle name="40% - Énfasis3 2 4 4 2 4 3" xfId="40237" xr:uid="{49F65B55-9CD9-4F58-A887-487C258D0399}"/>
    <cellStyle name="40% - Énfasis3 2 4 4 2 5" xfId="17074" xr:uid="{2609C62D-8B3C-4F8C-BA57-E0A4DCF3434A}"/>
    <cellStyle name="40% - Énfasis3 2 4 4 2 5 2" xfId="47958" xr:uid="{D541C510-E626-44C1-AE87-F52332F33893}"/>
    <cellStyle name="40% - Énfasis3 2 4 4 2 6" xfId="32516" xr:uid="{04B017B9-734F-43EC-896B-D16968801B6C}"/>
    <cellStyle name="40% - Énfasis3 2 4 4 3" xfId="2597" xr:uid="{E8B2AFA6-204E-4A18-8468-0CCEC1BC8C2E}"/>
    <cellStyle name="40% - Énfasis3 2 4 4 3 2" xfId="6457" xr:uid="{C1BCAC4F-774F-4D02-89AE-C277631D8B33}"/>
    <cellStyle name="40% - Énfasis3 2 4 4 3 2 2" xfId="14178" xr:uid="{5ABA4F02-6B43-4098-BE6B-81CDA93D7DD2}"/>
    <cellStyle name="40% - Énfasis3 2 4 4 3 2 2 2" xfId="29620" xr:uid="{767BD0C2-5562-481F-8995-6EF30859A469}"/>
    <cellStyle name="40% - Énfasis3 2 4 4 3 2 2 2 2" xfId="60504" xr:uid="{1682AC22-75EF-41F1-8A1F-EAD0349FF3CA}"/>
    <cellStyle name="40% - Énfasis3 2 4 4 3 2 2 3" xfId="45062" xr:uid="{31514E67-5E0E-496B-B661-FBF50651C67E}"/>
    <cellStyle name="40% - Énfasis3 2 4 4 3 2 3" xfId="21899" xr:uid="{BBB9063E-54FD-4027-A233-3423348D930D}"/>
    <cellStyle name="40% - Énfasis3 2 4 4 3 2 3 2" xfId="52783" xr:uid="{BD680829-C839-4AAA-8461-D50593C843ED}"/>
    <cellStyle name="40% - Énfasis3 2 4 4 3 2 4" xfId="37341" xr:uid="{53C783B4-CB0F-4612-8ADE-DF0D63A2CC1D}"/>
    <cellStyle name="40% - Énfasis3 2 4 4 3 3" xfId="10318" xr:uid="{ACA50BBD-F77C-4BA4-A780-C8A50020D9E6}"/>
    <cellStyle name="40% - Énfasis3 2 4 4 3 3 2" xfId="25760" xr:uid="{0043C05C-507F-445C-AD3D-14B9967F5504}"/>
    <cellStyle name="40% - Énfasis3 2 4 4 3 3 2 2" xfId="56644" xr:uid="{C3251A86-1FA3-47CF-97A4-1A20BC7FA6F4}"/>
    <cellStyle name="40% - Énfasis3 2 4 4 3 3 3" xfId="41202" xr:uid="{F364FDCB-18BD-43E5-9EF3-8758E8D955B0}"/>
    <cellStyle name="40% - Énfasis3 2 4 4 3 4" xfId="18039" xr:uid="{BA8ADBE3-61F9-4679-8173-EF44254E1526}"/>
    <cellStyle name="40% - Énfasis3 2 4 4 3 4 2" xfId="48923" xr:uid="{9E466476-638D-42AD-83F1-92CA81360886}"/>
    <cellStyle name="40% - Énfasis3 2 4 4 3 5" xfId="33481" xr:uid="{D37B8E52-0A54-4631-9D99-CA67AF9F25FC}"/>
    <cellStyle name="40% - Énfasis3 2 4 4 4" xfId="4527" xr:uid="{0578EF56-8F0C-477A-92B9-871B274D64C7}"/>
    <cellStyle name="40% - Énfasis3 2 4 4 4 2" xfId="12248" xr:uid="{6F702A2D-5B2E-4FD8-AC68-F484AF3DA939}"/>
    <cellStyle name="40% - Énfasis3 2 4 4 4 2 2" xfId="27690" xr:uid="{8FED4A5E-F9C2-43BC-9C47-8F8569CB4D1F}"/>
    <cellStyle name="40% - Énfasis3 2 4 4 4 2 2 2" xfId="58574" xr:uid="{F1B0AC84-C317-41D4-A4E7-532E64C0AA19}"/>
    <cellStyle name="40% - Énfasis3 2 4 4 4 2 3" xfId="43132" xr:uid="{F63E5D85-379B-45E7-9025-10877123750A}"/>
    <cellStyle name="40% - Énfasis3 2 4 4 4 3" xfId="19969" xr:uid="{97E60710-7AE3-4F46-9F99-4E789E69DDA6}"/>
    <cellStyle name="40% - Énfasis3 2 4 4 4 3 2" xfId="50853" xr:uid="{68DCB8EA-CF7F-40F8-96AD-E107B2A95197}"/>
    <cellStyle name="40% - Énfasis3 2 4 4 4 4" xfId="35411" xr:uid="{01651D15-9F8F-4698-9932-1AA321F2404E}"/>
    <cellStyle name="40% - Énfasis3 2 4 4 5" xfId="8388" xr:uid="{560E6F30-9340-42F6-8E3A-79BE2E40ED16}"/>
    <cellStyle name="40% - Énfasis3 2 4 4 5 2" xfId="23830" xr:uid="{31A0B25A-91C4-4FB9-985A-04656648BF79}"/>
    <cellStyle name="40% - Énfasis3 2 4 4 5 2 2" xfId="54714" xr:uid="{FB7A45F4-51E4-415F-BC8A-7A4404573704}"/>
    <cellStyle name="40% - Énfasis3 2 4 4 5 3" xfId="39272" xr:uid="{9A728757-9352-413A-8781-EAA1652A53F1}"/>
    <cellStyle name="40% - Énfasis3 2 4 4 6" xfId="16109" xr:uid="{04FE9E93-8BDD-4794-9F2C-D6C03044F90B}"/>
    <cellStyle name="40% - Énfasis3 2 4 4 6 2" xfId="46993" xr:uid="{EBB61B7E-0DDD-435C-94B6-3B24C7D1693D}"/>
    <cellStyle name="40% - Énfasis3 2 4 4 7" xfId="31551" xr:uid="{84CC0C31-131E-4054-866A-2C6EF73E17C4}"/>
    <cellStyle name="40% - Énfasis3 2 4 5" xfId="1149" xr:uid="{1F5212C8-ACC0-4CCA-991C-230E26052A63}"/>
    <cellStyle name="40% - Énfasis3 2 4 5 2" xfId="3079" xr:uid="{5B9055ED-4F3F-4FFF-AE0E-E0A64753065E}"/>
    <cellStyle name="40% - Énfasis3 2 4 5 2 2" xfId="6939" xr:uid="{224FC3F9-147A-4C06-ADF9-4D2FDC6C9F4D}"/>
    <cellStyle name="40% - Énfasis3 2 4 5 2 2 2" xfId="14660" xr:uid="{E73A306D-C2BC-495D-B086-3D52BAEF3AC9}"/>
    <cellStyle name="40% - Énfasis3 2 4 5 2 2 2 2" xfId="30102" xr:uid="{A5653E34-5442-4276-85FD-5FD6527BD0B1}"/>
    <cellStyle name="40% - Énfasis3 2 4 5 2 2 2 2 2" xfId="60986" xr:uid="{210E0285-D2E4-4CEF-8761-03D0B5B22C8F}"/>
    <cellStyle name="40% - Énfasis3 2 4 5 2 2 2 3" xfId="45544" xr:uid="{C97A9FC8-3587-414F-8B4D-8BB38706880D}"/>
    <cellStyle name="40% - Énfasis3 2 4 5 2 2 3" xfId="22381" xr:uid="{C36D1E59-AAF6-43B7-9152-9BE300177B2E}"/>
    <cellStyle name="40% - Énfasis3 2 4 5 2 2 3 2" xfId="53265" xr:uid="{0A8CEB93-DFF4-44B1-B587-B0D74858737D}"/>
    <cellStyle name="40% - Énfasis3 2 4 5 2 2 4" xfId="37823" xr:uid="{A910F7A4-B4E9-47C9-B157-0956DB2843C3}"/>
    <cellStyle name="40% - Énfasis3 2 4 5 2 3" xfId="10800" xr:uid="{AC53B912-FAC6-4E99-9928-B14AEEB89ABE}"/>
    <cellStyle name="40% - Énfasis3 2 4 5 2 3 2" xfId="26242" xr:uid="{B0DA0DE1-42EE-4B2C-8DB6-BA83CAFB19BF}"/>
    <cellStyle name="40% - Énfasis3 2 4 5 2 3 2 2" xfId="57126" xr:uid="{10451F56-77DA-4AE4-8B05-354C03E74C42}"/>
    <cellStyle name="40% - Énfasis3 2 4 5 2 3 3" xfId="41684" xr:uid="{0D491D1C-B247-4C43-B2D0-AB292CC2A5CF}"/>
    <cellStyle name="40% - Énfasis3 2 4 5 2 4" xfId="18521" xr:uid="{1F1B4D82-FBAB-4947-8A71-6020A8B578CD}"/>
    <cellStyle name="40% - Énfasis3 2 4 5 2 4 2" xfId="49405" xr:uid="{C607B019-2EE7-464C-8E77-EB40F2090B6D}"/>
    <cellStyle name="40% - Énfasis3 2 4 5 2 5" xfId="33963" xr:uid="{11F07A94-FE3D-45D7-9FB0-E2CD1929C08F}"/>
    <cellStyle name="40% - Énfasis3 2 4 5 3" xfId="5009" xr:uid="{061178DC-9E0B-457F-8D76-483E7A1C1616}"/>
    <cellStyle name="40% - Énfasis3 2 4 5 3 2" xfId="12730" xr:uid="{D9B1C064-49BB-469A-A22F-0A412F2F4884}"/>
    <cellStyle name="40% - Énfasis3 2 4 5 3 2 2" xfId="28172" xr:uid="{C1063F8E-80B2-4DA2-A149-52F0BD97B705}"/>
    <cellStyle name="40% - Énfasis3 2 4 5 3 2 2 2" xfId="59056" xr:uid="{066079E8-18FF-4F46-AA14-FB991EF19E5D}"/>
    <cellStyle name="40% - Énfasis3 2 4 5 3 2 3" xfId="43614" xr:uid="{D7B2135E-8702-4DBE-ABF5-4856E1390719}"/>
    <cellStyle name="40% - Énfasis3 2 4 5 3 3" xfId="20451" xr:uid="{CF6C6D30-AE15-48C4-BF28-C2793448D56E}"/>
    <cellStyle name="40% - Énfasis3 2 4 5 3 3 2" xfId="51335" xr:uid="{5ED30E00-42AC-489F-B92D-F1FC03932FC8}"/>
    <cellStyle name="40% - Énfasis3 2 4 5 3 4" xfId="35893" xr:uid="{D7F00B48-56A5-4DEC-AA73-895BDD66640C}"/>
    <cellStyle name="40% - Énfasis3 2 4 5 4" xfId="8870" xr:uid="{4A2D578F-8B68-42C6-963D-94A35D7D4CEA}"/>
    <cellStyle name="40% - Énfasis3 2 4 5 4 2" xfId="24312" xr:uid="{F8507C09-705A-49B1-9633-A741D5184D8E}"/>
    <cellStyle name="40% - Énfasis3 2 4 5 4 2 2" xfId="55196" xr:uid="{24435C6E-A74D-4FBA-9174-6CAE64C0B108}"/>
    <cellStyle name="40% - Énfasis3 2 4 5 4 3" xfId="39754" xr:uid="{3BCE9F11-0142-4B1F-886E-5116F7E7443B}"/>
    <cellStyle name="40% - Énfasis3 2 4 5 5" xfId="16591" xr:uid="{3D63F78A-0AD9-4B7E-B7DE-F110B56946F2}"/>
    <cellStyle name="40% - Énfasis3 2 4 5 5 2" xfId="47475" xr:uid="{A1861C09-55FC-4631-9585-BEBF97F1CD39}"/>
    <cellStyle name="40% - Énfasis3 2 4 5 6" xfId="32033" xr:uid="{9BA4F2FD-2510-4784-AE87-63749AED9491}"/>
    <cellStyle name="40% - Énfasis3 2 4 6" xfId="2114" xr:uid="{DC7FF333-8E0B-46FE-AC33-A5DE9C7F2EE7}"/>
    <cellStyle name="40% - Énfasis3 2 4 6 2" xfId="5974" xr:uid="{714AC5B6-808C-4F81-B61E-8C4E31167342}"/>
    <cellStyle name="40% - Énfasis3 2 4 6 2 2" xfId="13695" xr:uid="{5BDC0E56-DDE9-40FA-9539-B66E4D20C356}"/>
    <cellStyle name="40% - Énfasis3 2 4 6 2 2 2" xfId="29137" xr:uid="{828AB175-4A59-4A16-82B5-D3E9439FE7C5}"/>
    <cellStyle name="40% - Énfasis3 2 4 6 2 2 2 2" xfId="60021" xr:uid="{FECC4A7E-B9C2-47FE-8893-411DB775E81A}"/>
    <cellStyle name="40% - Énfasis3 2 4 6 2 2 3" xfId="44579" xr:uid="{DE79AEA7-B6B3-4469-BF25-D37835D7DCED}"/>
    <cellStyle name="40% - Énfasis3 2 4 6 2 3" xfId="21416" xr:uid="{E77285C3-A82E-4718-929C-46C7E9127AA6}"/>
    <cellStyle name="40% - Énfasis3 2 4 6 2 3 2" xfId="52300" xr:uid="{D13BC297-6A4B-4537-84CB-ACADE940B8EC}"/>
    <cellStyle name="40% - Énfasis3 2 4 6 2 4" xfId="36858" xr:uid="{0401A61F-D307-4B0B-9F40-187BAFFC5C14}"/>
    <cellStyle name="40% - Énfasis3 2 4 6 3" xfId="9835" xr:uid="{DF42C976-6AB4-4524-BC75-DA4E74100CB1}"/>
    <cellStyle name="40% - Énfasis3 2 4 6 3 2" xfId="25277" xr:uid="{15216BCD-AFF4-45F5-8A05-D5090F339F07}"/>
    <cellStyle name="40% - Énfasis3 2 4 6 3 2 2" xfId="56161" xr:uid="{277A4209-CBC2-4863-B4F5-549558CDD144}"/>
    <cellStyle name="40% - Énfasis3 2 4 6 3 3" xfId="40719" xr:uid="{03B8F547-2947-4301-8B5F-309FFAC85971}"/>
    <cellStyle name="40% - Énfasis3 2 4 6 4" xfId="17556" xr:uid="{1AA98E2F-95EB-4D2E-B36A-976449AAAB1F}"/>
    <cellStyle name="40% - Énfasis3 2 4 6 4 2" xfId="48440" xr:uid="{237D0C9B-B0B9-4CE3-8625-2F4CC4778EEA}"/>
    <cellStyle name="40% - Énfasis3 2 4 6 5" xfId="32998" xr:uid="{83A7F0E2-AC2E-48A2-9DF7-160C9957520B}"/>
    <cellStyle name="40% - Énfasis3 2 4 7" xfId="4044" xr:uid="{9032AADD-4C24-4AAC-B19D-0381FF9099AB}"/>
    <cellStyle name="40% - Énfasis3 2 4 7 2" xfId="11765" xr:uid="{F6FE5909-49CB-44D7-AA7E-B92199DE018C}"/>
    <cellStyle name="40% - Énfasis3 2 4 7 2 2" xfId="27207" xr:uid="{23668033-A7B6-4D95-9301-EF80B1FE279E}"/>
    <cellStyle name="40% - Énfasis3 2 4 7 2 2 2" xfId="58091" xr:uid="{7D0F116C-2BB1-43D0-B413-BE9465408B25}"/>
    <cellStyle name="40% - Énfasis3 2 4 7 2 3" xfId="42649" xr:uid="{DC6B3C58-50BE-4660-9015-E1EF85B935BF}"/>
    <cellStyle name="40% - Énfasis3 2 4 7 3" xfId="19486" xr:uid="{27781F1F-15B8-4C75-922B-7DD1B104DEB3}"/>
    <cellStyle name="40% - Énfasis3 2 4 7 3 2" xfId="50370" xr:uid="{C6B541C3-EDD9-4775-9B88-BD46939A09A6}"/>
    <cellStyle name="40% - Énfasis3 2 4 7 4" xfId="34928" xr:uid="{D83821FD-5821-468E-AD9A-C517C5032AB7}"/>
    <cellStyle name="40% - Énfasis3 2 4 8" xfId="7905" xr:uid="{8A668E20-E327-4CC6-B760-7EC67B357FCA}"/>
    <cellStyle name="40% - Énfasis3 2 4 8 2" xfId="23347" xr:uid="{DC4E4D9B-7BDE-4020-AED5-B909008AA496}"/>
    <cellStyle name="40% - Énfasis3 2 4 8 2 2" xfId="54231" xr:uid="{20B8FA4F-C807-4F49-A6F5-EACD1135FE97}"/>
    <cellStyle name="40% - Énfasis3 2 4 8 3" xfId="38789" xr:uid="{B1F91C96-4584-4BAA-8ADE-D1C8AA11725B}"/>
    <cellStyle name="40% - Énfasis3 2 4 9" xfId="15626" xr:uid="{298F0B53-2E38-47BE-B6E5-CF7C19B1DE9B}"/>
    <cellStyle name="40% - Énfasis3 2 4 9 2" xfId="46510" xr:uid="{6F00B100-A46A-48BE-A921-BBC5BD1809C3}"/>
    <cellStyle name="40% - Énfasis3 2 5" xfId="257" xr:uid="{CDE7588C-EA93-473F-9C26-BF34F836037C}"/>
    <cellStyle name="40% - Énfasis3 2 5 2" xfId="500" xr:uid="{A54AE340-6219-4132-9568-4FB552914071}"/>
    <cellStyle name="40% - Énfasis3 2 5 2 2" xfId="983" xr:uid="{AA7187FC-2BAC-4658-A011-8851B94270FB}"/>
    <cellStyle name="40% - Énfasis3 2 5 2 2 2" xfId="1948" xr:uid="{534EBE22-2F39-49B4-8510-2F29A0A618E6}"/>
    <cellStyle name="40% - Énfasis3 2 5 2 2 2 2" xfId="3878" xr:uid="{582E1EA0-A210-4463-ABDF-7219DA5B6600}"/>
    <cellStyle name="40% - Énfasis3 2 5 2 2 2 2 2" xfId="7738" xr:uid="{82B75DA9-3E18-41F5-9019-BF885A6F3A52}"/>
    <cellStyle name="40% - Énfasis3 2 5 2 2 2 2 2 2" xfId="15459" xr:uid="{B96B5332-34F5-42F1-A657-C834E9957DD0}"/>
    <cellStyle name="40% - Énfasis3 2 5 2 2 2 2 2 2 2" xfId="30901" xr:uid="{82DA8D3B-DE25-432F-BF26-F5AA7AFCBF02}"/>
    <cellStyle name="40% - Énfasis3 2 5 2 2 2 2 2 2 2 2" xfId="61785" xr:uid="{B961040A-4927-43C7-9880-4CD027A451F5}"/>
    <cellStyle name="40% - Énfasis3 2 5 2 2 2 2 2 2 3" xfId="46343" xr:uid="{F00AF1C1-3F53-4106-A9E6-16A124EFBEF4}"/>
    <cellStyle name="40% - Énfasis3 2 5 2 2 2 2 2 3" xfId="23180" xr:uid="{902E6406-F026-4F3A-8560-946049E97C16}"/>
    <cellStyle name="40% - Énfasis3 2 5 2 2 2 2 2 3 2" xfId="54064" xr:uid="{ECABB0AA-D108-4E19-97DB-8DDE2145D6CD}"/>
    <cellStyle name="40% - Énfasis3 2 5 2 2 2 2 2 4" xfId="38622" xr:uid="{94010D32-2532-449E-A8B0-EA3C69E33946}"/>
    <cellStyle name="40% - Énfasis3 2 5 2 2 2 2 3" xfId="11599" xr:uid="{C8AD55B1-515B-488C-8C80-981498A8C743}"/>
    <cellStyle name="40% - Énfasis3 2 5 2 2 2 2 3 2" xfId="27041" xr:uid="{05AD75C7-A14C-41B1-809F-4C805168A249}"/>
    <cellStyle name="40% - Énfasis3 2 5 2 2 2 2 3 2 2" xfId="57925" xr:uid="{EAFD664A-84FD-499E-9122-4D2228DDC63C}"/>
    <cellStyle name="40% - Énfasis3 2 5 2 2 2 2 3 3" xfId="42483" xr:uid="{5634CA46-42C8-4CFB-8D3D-35FBE6B5D5D3}"/>
    <cellStyle name="40% - Énfasis3 2 5 2 2 2 2 4" xfId="19320" xr:uid="{71F37AFD-9737-4315-B55C-C4B5131600E3}"/>
    <cellStyle name="40% - Énfasis3 2 5 2 2 2 2 4 2" xfId="50204" xr:uid="{B343A2D6-6467-40C5-B0C9-0059EF887761}"/>
    <cellStyle name="40% - Énfasis3 2 5 2 2 2 2 5" xfId="34762" xr:uid="{D8C37B26-27E6-44D8-9576-BF4DE2511A9F}"/>
    <cellStyle name="40% - Énfasis3 2 5 2 2 2 3" xfId="5808" xr:uid="{643FE16E-40E7-4ABF-94A3-E9B61CCD2836}"/>
    <cellStyle name="40% - Énfasis3 2 5 2 2 2 3 2" xfId="13529" xr:uid="{10B045E4-D17E-45DE-9BC4-CB9B36707326}"/>
    <cellStyle name="40% - Énfasis3 2 5 2 2 2 3 2 2" xfId="28971" xr:uid="{AD35D7E3-3106-4D55-B859-A727860720A5}"/>
    <cellStyle name="40% - Énfasis3 2 5 2 2 2 3 2 2 2" xfId="59855" xr:uid="{B09E415E-1697-4000-A8D0-3AB5FB4F803C}"/>
    <cellStyle name="40% - Énfasis3 2 5 2 2 2 3 2 3" xfId="44413" xr:uid="{3EF29089-C37E-4CFD-B8EA-2B90536DC7B7}"/>
    <cellStyle name="40% - Énfasis3 2 5 2 2 2 3 3" xfId="21250" xr:uid="{C9D68AF6-ECDF-49B5-920E-82E1063A7C49}"/>
    <cellStyle name="40% - Énfasis3 2 5 2 2 2 3 3 2" xfId="52134" xr:uid="{5F66949D-3A8F-4A7F-AAB6-18CC79BAFDF7}"/>
    <cellStyle name="40% - Énfasis3 2 5 2 2 2 3 4" xfId="36692" xr:uid="{F6B2E157-942A-4F87-8105-25741DDEAA87}"/>
    <cellStyle name="40% - Énfasis3 2 5 2 2 2 4" xfId="9669" xr:uid="{17D02BD7-FF60-498D-94D1-7214FDBCEBE2}"/>
    <cellStyle name="40% - Énfasis3 2 5 2 2 2 4 2" xfId="25111" xr:uid="{F1B7EDAF-B755-4494-B971-296C94E500A0}"/>
    <cellStyle name="40% - Énfasis3 2 5 2 2 2 4 2 2" xfId="55995" xr:uid="{9C56218D-C6DF-4D17-938D-816F3394E8BF}"/>
    <cellStyle name="40% - Énfasis3 2 5 2 2 2 4 3" xfId="40553" xr:uid="{BF9EF5D7-D2CB-4974-85D1-B7A1533A8024}"/>
    <cellStyle name="40% - Énfasis3 2 5 2 2 2 5" xfId="17390" xr:uid="{D39059CA-AE30-4BCF-915C-29DE786F90A0}"/>
    <cellStyle name="40% - Énfasis3 2 5 2 2 2 5 2" xfId="48274" xr:uid="{8B326273-1CF0-4D12-A868-E7F6F5C4C0CB}"/>
    <cellStyle name="40% - Énfasis3 2 5 2 2 2 6" xfId="32832" xr:uid="{F9A05BBF-8DB5-44A0-BD19-07DEBCD4DB75}"/>
    <cellStyle name="40% - Énfasis3 2 5 2 2 3" xfId="2913" xr:uid="{08C72ED7-ECAE-4688-A891-D6DF6D19F57D}"/>
    <cellStyle name="40% - Énfasis3 2 5 2 2 3 2" xfId="6773" xr:uid="{B7982EAF-8CB8-426A-9D8C-61574B8C30E4}"/>
    <cellStyle name="40% - Énfasis3 2 5 2 2 3 2 2" xfId="14494" xr:uid="{AE4CCC8A-73E0-4B92-9988-42468E8A260B}"/>
    <cellStyle name="40% - Énfasis3 2 5 2 2 3 2 2 2" xfId="29936" xr:uid="{A7E52562-37B8-4DF9-BE43-59A5214DF6D1}"/>
    <cellStyle name="40% - Énfasis3 2 5 2 2 3 2 2 2 2" xfId="60820" xr:uid="{25599A7B-2773-418E-944F-CF37621BB11A}"/>
    <cellStyle name="40% - Énfasis3 2 5 2 2 3 2 2 3" xfId="45378" xr:uid="{1989EA6E-2646-43E4-B247-E57A01479F4B}"/>
    <cellStyle name="40% - Énfasis3 2 5 2 2 3 2 3" xfId="22215" xr:uid="{57D51356-BF0A-410D-9BD0-798BBFA50816}"/>
    <cellStyle name="40% - Énfasis3 2 5 2 2 3 2 3 2" xfId="53099" xr:uid="{73E47D1D-FA37-4CB0-AC7E-AC5D57862B4D}"/>
    <cellStyle name="40% - Énfasis3 2 5 2 2 3 2 4" xfId="37657" xr:uid="{2B4C69FC-BF13-47BF-9782-69BB710BDB34}"/>
    <cellStyle name="40% - Énfasis3 2 5 2 2 3 3" xfId="10634" xr:uid="{38DD251E-74C1-49F8-801B-BDC989371EB4}"/>
    <cellStyle name="40% - Énfasis3 2 5 2 2 3 3 2" xfId="26076" xr:uid="{E9BD6F4B-84DF-4D98-A3ED-E03A7E4DBAC9}"/>
    <cellStyle name="40% - Énfasis3 2 5 2 2 3 3 2 2" xfId="56960" xr:uid="{674304EF-42D4-4499-ACB3-AA8416301294}"/>
    <cellStyle name="40% - Énfasis3 2 5 2 2 3 3 3" xfId="41518" xr:uid="{07475F22-9274-4095-BD52-0E8FB7643A37}"/>
    <cellStyle name="40% - Énfasis3 2 5 2 2 3 4" xfId="18355" xr:uid="{6695F7C4-E75F-4659-851A-4E8AF25C32BA}"/>
    <cellStyle name="40% - Énfasis3 2 5 2 2 3 4 2" xfId="49239" xr:uid="{A26258AD-A3AD-4AED-8071-7170536CDAE1}"/>
    <cellStyle name="40% - Énfasis3 2 5 2 2 3 5" xfId="33797" xr:uid="{4E9369B8-C635-427B-9779-4F50A23276AA}"/>
    <cellStyle name="40% - Énfasis3 2 5 2 2 4" xfId="4843" xr:uid="{2CFAD9B4-5A77-4DC1-8636-DF4E10D04D32}"/>
    <cellStyle name="40% - Énfasis3 2 5 2 2 4 2" xfId="12564" xr:uid="{44C7003C-A145-43FC-A26E-99966CF49293}"/>
    <cellStyle name="40% - Énfasis3 2 5 2 2 4 2 2" xfId="28006" xr:uid="{9EEC7158-4F27-429C-9170-EE2F161A9F05}"/>
    <cellStyle name="40% - Énfasis3 2 5 2 2 4 2 2 2" xfId="58890" xr:uid="{A34AB03B-97E0-4C42-992D-F4A1622ADB10}"/>
    <cellStyle name="40% - Énfasis3 2 5 2 2 4 2 3" xfId="43448" xr:uid="{F466B6F8-B61F-4F44-BC4D-D35CAADA04A3}"/>
    <cellStyle name="40% - Énfasis3 2 5 2 2 4 3" xfId="20285" xr:uid="{22BAB236-3079-4639-90F5-06A96177C046}"/>
    <cellStyle name="40% - Énfasis3 2 5 2 2 4 3 2" xfId="51169" xr:uid="{FD9B1475-8E3B-42B8-9239-9149202A5EF9}"/>
    <cellStyle name="40% - Énfasis3 2 5 2 2 4 4" xfId="35727" xr:uid="{360EAA9D-A3A3-43EC-857D-7D9E5E8F1C8B}"/>
    <cellStyle name="40% - Énfasis3 2 5 2 2 5" xfId="8704" xr:uid="{FEEB9FFF-1ABC-4431-9F98-F15A231A2BCE}"/>
    <cellStyle name="40% - Énfasis3 2 5 2 2 5 2" xfId="24146" xr:uid="{4FE4517C-F66D-4E6D-8AEC-CB33E38425AF}"/>
    <cellStyle name="40% - Énfasis3 2 5 2 2 5 2 2" xfId="55030" xr:uid="{F5E99711-01C8-4B69-9E55-BB285EA8D015}"/>
    <cellStyle name="40% - Énfasis3 2 5 2 2 5 3" xfId="39588" xr:uid="{4469A07D-6792-41D3-AFC6-87F1A81CE8B9}"/>
    <cellStyle name="40% - Énfasis3 2 5 2 2 6" xfId="16425" xr:uid="{0DABFD12-1050-45FA-B425-340E097AE8EE}"/>
    <cellStyle name="40% - Énfasis3 2 5 2 2 6 2" xfId="47309" xr:uid="{5080BD57-45CA-49D1-A29A-FD2BC550E366}"/>
    <cellStyle name="40% - Énfasis3 2 5 2 2 7" xfId="31867" xr:uid="{7254DACC-8C09-430C-B85E-32941B477A02}"/>
    <cellStyle name="40% - Énfasis3 2 5 2 3" xfId="1465" xr:uid="{EAFD87E9-6EE2-42AF-BAC9-E5669BB28236}"/>
    <cellStyle name="40% - Énfasis3 2 5 2 3 2" xfId="3395" xr:uid="{36F0A23D-553E-4B7C-9BB5-30739A18F5E0}"/>
    <cellStyle name="40% - Énfasis3 2 5 2 3 2 2" xfId="7255" xr:uid="{E3C369A9-D523-487E-95D9-33D9152800DD}"/>
    <cellStyle name="40% - Énfasis3 2 5 2 3 2 2 2" xfId="14976" xr:uid="{F390E1A5-A895-47CC-BB96-C9FEB3CD72A1}"/>
    <cellStyle name="40% - Énfasis3 2 5 2 3 2 2 2 2" xfId="30418" xr:uid="{735AC6DF-A09B-4BB6-9FDD-77B5D406C6F4}"/>
    <cellStyle name="40% - Énfasis3 2 5 2 3 2 2 2 2 2" xfId="61302" xr:uid="{CBD48B00-C6D9-448B-BB38-81BEF3681010}"/>
    <cellStyle name="40% - Énfasis3 2 5 2 3 2 2 2 3" xfId="45860" xr:uid="{FE7510B0-B364-4048-86E4-6915EBDA2182}"/>
    <cellStyle name="40% - Énfasis3 2 5 2 3 2 2 3" xfId="22697" xr:uid="{9EA8A9C7-7729-45E9-9B62-FE6A064E77D5}"/>
    <cellStyle name="40% - Énfasis3 2 5 2 3 2 2 3 2" xfId="53581" xr:uid="{16724EE3-A2C4-4A06-A9FD-0E55834EC4F4}"/>
    <cellStyle name="40% - Énfasis3 2 5 2 3 2 2 4" xfId="38139" xr:uid="{73413999-45E9-477C-9E81-47D712071993}"/>
    <cellStyle name="40% - Énfasis3 2 5 2 3 2 3" xfId="11116" xr:uid="{6503229E-F554-402F-BC2E-33BF961CF665}"/>
    <cellStyle name="40% - Énfasis3 2 5 2 3 2 3 2" xfId="26558" xr:uid="{0288EB32-B6AA-4641-84B6-94FB9CBB2124}"/>
    <cellStyle name="40% - Énfasis3 2 5 2 3 2 3 2 2" xfId="57442" xr:uid="{26DDF3F9-001E-45CE-B6E9-A9DC7F6B0149}"/>
    <cellStyle name="40% - Énfasis3 2 5 2 3 2 3 3" xfId="42000" xr:uid="{39E34A0D-F043-4EDA-A39D-CA9E98E55DF8}"/>
    <cellStyle name="40% - Énfasis3 2 5 2 3 2 4" xfId="18837" xr:uid="{2345F7C2-2E4C-4BC4-A561-A94CFBDF4E35}"/>
    <cellStyle name="40% - Énfasis3 2 5 2 3 2 4 2" xfId="49721" xr:uid="{B88C1D65-BA6A-483B-84F9-3E2F132A061D}"/>
    <cellStyle name="40% - Énfasis3 2 5 2 3 2 5" xfId="34279" xr:uid="{21C721DB-1B94-4331-B9FB-3AAEB02155EC}"/>
    <cellStyle name="40% - Énfasis3 2 5 2 3 3" xfId="5325" xr:uid="{DD09EA90-9A9D-40D0-BB9E-CEE69DF28A60}"/>
    <cellStyle name="40% - Énfasis3 2 5 2 3 3 2" xfId="13046" xr:uid="{65A1909A-A4B7-4FF0-8591-FE012BA8B8F5}"/>
    <cellStyle name="40% - Énfasis3 2 5 2 3 3 2 2" xfId="28488" xr:uid="{A6599E1B-B148-4F9D-AA31-D25F0ACD593C}"/>
    <cellStyle name="40% - Énfasis3 2 5 2 3 3 2 2 2" xfId="59372" xr:uid="{964CBB40-489C-48F6-A307-0A30ECA17495}"/>
    <cellStyle name="40% - Énfasis3 2 5 2 3 3 2 3" xfId="43930" xr:uid="{D1031718-9033-4DDA-A2F8-F90532B783AA}"/>
    <cellStyle name="40% - Énfasis3 2 5 2 3 3 3" xfId="20767" xr:uid="{1F38EDDD-248A-4DC2-A6DA-38C7278E992C}"/>
    <cellStyle name="40% - Énfasis3 2 5 2 3 3 3 2" xfId="51651" xr:uid="{9015B426-E9C9-4696-B3A7-5B9779F6D2D7}"/>
    <cellStyle name="40% - Énfasis3 2 5 2 3 3 4" xfId="36209" xr:uid="{F4575223-6EEF-4ECA-8599-4FADD77C4B66}"/>
    <cellStyle name="40% - Énfasis3 2 5 2 3 4" xfId="9186" xr:uid="{A384F53C-7A85-4E54-9AA5-05986B68B197}"/>
    <cellStyle name="40% - Énfasis3 2 5 2 3 4 2" xfId="24628" xr:uid="{D04440DA-A1C0-4C68-893F-A673DC182432}"/>
    <cellStyle name="40% - Énfasis3 2 5 2 3 4 2 2" xfId="55512" xr:uid="{147D0E84-D0C2-4BF3-84C6-2ADFF0537521}"/>
    <cellStyle name="40% - Énfasis3 2 5 2 3 4 3" xfId="40070" xr:uid="{C9ADF5B3-502D-4AD9-9B53-72A00E12A193}"/>
    <cellStyle name="40% - Énfasis3 2 5 2 3 5" xfId="16907" xr:uid="{D78064B8-A8B9-47C2-A939-E3BD41D0933C}"/>
    <cellStyle name="40% - Énfasis3 2 5 2 3 5 2" xfId="47791" xr:uid="{08F4E32C-B697-4362-ADD3-FBB8D00CB067}"/>
    <cellStyle name="40% - Énfasis3 2 5 2 3 6" xfId="32349" xr:uid="{706B1217-E12E-4C95-B20E-A55333170F20}"/>
    <cellStyle name="40% - Énfasis3 2 5 2 4" xfId="2430" xr:uid="{AE0761A0-8BFD-4C83-A666-ED7916D30254}"/>
    <cellStyle name="40% - Énfasis3 2 5 2 4 2" xfId="6290" xr:uid="{6EEFF95A-80CD-429F-8D01-74E9B7EEB0B1}"/>
    <cellStyle name="40% - Énfasis3 2 5 2 4 2 2" xfId="14011" xr:uid="{3045CFFB-4A22-485B-85B0-17EEC47F61C7}"/>
    <cellStyle name="40% - Énfasis3 2 5 2 4 2 2 2" xfId="29453" xr:uid="{81CE7D2E-F89F-415B-A741-52B0A3215C17}"/>
    <cellStyle name="40% - Énfasis3 2 5 2 4 2 2 2 2" xfId="60337" xr:uid="{C6A5D4A7-50D3-4AB1-B165-6F7BC49C8B8A}"/>
    <cellStyle name="40% - Énfasis3 2 5 2 4 2 2 3" xfId="44895" xr:uid="{34A14839-7D01-4546-9A48-AD3C43BF3002}"/>
    <cellStyle name="40% - Énfasis3 2 5 2 4 2 3" xfId="21732" xr:uid="{8A4E65FC-666E-41FA-8AF1-45C58EDB7007}"/>
    <cellStyle name="40% - Énfasis3 2 5 2 4 2 3 2" xfId="52616" xr:uid="{236FFF0C-CDBD-46E1-B174-D119FA9EED17}"/>
    <cellStyle name="40% - Énfasis3 2 5 2 4 2 4" xfId="37174" xr:uid="{5887DC60-ECA5-4814-817A-E7D285A4F9D0}"/>
    <cellStyle name="40% - Énfasis3 2 5 2 4 3" xfId="10151" xr:uid="{EA5550EA-316D-42AD-9710-79F1848FFE2A}"/>
    <cellStyle name="40% - Énfasis3 2 5 2 4 3 2" xfId="25593" xr:uid="{3798A4C8-AE65-43A0-B491-5CB26C26B581}"/>
    <cellStyle name="40% - Énfasis3 2 5 2 4 3 2 2" xfId="56477" xr:uid="{705D9B02-2D0A-4502-8EFE-2E659B8E8C5B}"/>
    <cellStyle name="40% - Énfasis3 2 5 2 4 3 3" xfId="41035" xr:uid="{278BB3F2-6239-4B11-ADD7-D0FBC5AE80CD}"/>
    <cellStyle name="40% - Énfasis3 2 5 2 4 4" xfId="17872" xr:uid="{3528B9B5-575A-419B-ACC0-D36F53A948EB}"/>
    <cellStyle name="40% - Énfasis3 2 5 2 4 4 2" xfId="48756" xr:uid="{B4A7C4FB-CF4E-4CA1-92A2-8757709A2AC1}"/>
    <cellStyle name="40% - Énfasis3 2 5 2 4 5" xfId="33314" xr:uid="{556FECC7-5899-47AA-AF7A-801BE9B0B803}"/>
    <cellStyle name="40% - Énfasis3 2 5 2 5" xfId="4360" xr:uid="{7520E471-3671-4A04-81FA-A09D97781745}"/>
    <cellStyle name="40% - Énfasis3 2 5 2 5 2" xfId="12081" xr:uid="{D67967BB-DED2-4C4F-9EC0-631BFAEA279A}"/>
    <cellStyle name="40% - Énfasis3 2 5 2 5 2 2" xfId="27523" xr:uid="{AA94C014-69B5-4120-9D15-2DF617208AA4}"/>
    <cellStyle name="40% - Énfasis3 2 5 2 5 2 2 2" xfId="58407" xr:uid="{5344CF0C-190B-4AC4-B186-D4CD1A3951D4}"/>
    <cellStyle name="40% - Énfasis3 2 5 2 5 2 3" xfId="42965" xr:uid="{501EDD20-5C93-4A54-B8CB-327B1DC7F9F0}"/>
    <cellStyle name="40% - Énfasis3 2 5 2 5 3" xfId="19802" xr:uid="{EB246DB5-159A-44F2-8EF3-CC5B1C8033F9}"/>
    <cellStyle name="40% - Énfasis3 2 5 2 5 3 2" xfId="50686" xr:uid="{5048F555-9B67-4C1F-A7ED-5AC668C33E46}"/>
    <cellStyle name="40% - Énfasis3 2 5 2 5 4" xfId="35244" xr:uid="{463CF6D0-4234-4D3C-A62D-8B4D72A43ED9}"/>
    <cellStyle name="40% - Énfasis3 2 5 2 6" xfId="8221" xr:uid="{080CDE98-2588-46A2-8B5F-73B841F80A5F}"/>
    <cellStyle name="40% - Énfasis3 2 5 2 6 2" xfId="23663" xr:uid="{1A0CE93B-8FD5-4787-B720-74FF7261BD4F}"/>
    <cellStyle name="40% - Énfasis3 2 5 2 6 2 2" xfId="54547" xr:uid="{7F757F28-76C0-45CE-84D4-285A698C0696}"/>
    <cellStyle name="40% - Énfasis3 2 5 2 6 3" xfId="39105" xr:uid="{87353FAB-16BA-4AD5-9691-EF7B40F84E5D}"/>
    <cellStyle name="40% - Énfasis3 2 5 2 7" xfId="15942" xr:uid="{4E8B047C-6906-4A92-8C44-2D5705B54B1D}"/>
    <cellStyle name="40% - Énfasis3 2 5 2 7 2" xfId="46826" xr:uid="{5FADB78F-8F38-41FB-BEFB-2A9B1313EB0B}"/>
    <cellStyle name="40% - Énfasis3 2 5 2 8" xfId="31384" xr:uid="{711FD786-E05B-4BE2-962B-DD69998FFDF7}"/>
    <cellStyle name="40% - Énfasis3 2 5 3" xfId="742" xr:uid="{87021BB9-AF23-4C8D-A84D-CD228351235C}"/>
    <cellStyle name="40% - Énfasis3 2 5 3 2" xfId="1707" xr:uid="{014C5F17-7080-4614-A136-E3C8A871810A}"/>
    <cellStyle name="40% - Énfasis3 2 5 3 2 2" xfId="3637" xr:uid="{CA2CFD5E-82B2-4956-8C34-1B8705E3BDDA}"/>
    <cellStyle name="40% - Énfasis3 2 5 3 2 2 2" xfId="7497" xr:uid="{71DA6620-6487-46D6-AC77-7C5E95ACACDC}"/>
    <cellStyle name="40% - Énfasis3 2 5 3 2 2 2 2" xfId="15218" xr:uid="{35C94D48-B819-4E4B-858B-54FC9CD3BC64}"/>
    <cellStyle name="40% - Énfasis3 2 5 3 2 2 2 2 2" xfId="30660" xr:uid="{6CF0553A-9B40-4E1C-9682-B79A4B4BCBA3}"/>
    <cellStyle name="40% - Énfasis3 2 5 3 2 2 2 2 2 2" xfId="61544" xr:uid="{CC8D4FE2-C153-4193-BC27-290EBFECB857}"/>
    <cellStyle name="40% - Énfasis3 2 5 3 2 2 2 2 3" xfId="46102" xr:uid="{5DD66AC7-99C4-437F-BDC5-C4D831CF4E7C}"/>
    <cellStyle name="40% - Énfasis3 2 5 3 2 2 2 3" xfId="22939" xr:uid="{3FCD0E01-4509-4738-8037-4BB68B1DB860}"/>
    <cellStyle name="40% - Énfasis3 2 5 3 2 2 2 3 2" xfId="53823" xr:uid="{5C2AD05F-5EA4-4688-860D-2C666DA38AE3}"/>
    <cellStyle name="40% - Énfasis3 2 5 3 2 2 2 4" xfId="38381" xr:uid="{81EF9E78-38E0-4541-BFEE-CF38E168A5A1}"/>
    <cellStyle name="40% - Énfasis3 2 5 3 2 2 3" xfId="11358" xr:uid="{BD428E3F-852C-41C9-B962-02313793F245}"/>
    <cellStyle name="40% - Énfasis3 2 5 3 2 2 3 2" xfId="26800" xr:uid="{1A5BB6BC-75E7-4516-88F6-C9FE61C6BC7C}"/>
    <cellStyle name="40% - Énfasis3 2 5 3 2 2 3 2 2" xfId="57684" xr:uid="{2FAABC2C-CF9D-4AD2-86DE-802819A42B06}"/>
    <cellStyle name="40% - Énfasis3 2 5 3 2 2 3 3" xfId="42242" xr:uid="{A81B8140-D282-477B-896A-1C6E9B2EBC80}"/>
    <cellStyle name="40% - Énfasis3 2 5 3 2 2 4" xfId="19079" xr:uid="{45625E0E-B994-4532-A47A-0532E7A114B0}"/>
    <cellStyle name="40% - Énfasis3 2 5 3 2 2 4 2" xfId="49963" xr:uid="{854EB77F-A2ED-4B3D-8978-2E9486A49CC5}"/>
    <cellStyle name="40% - Énfasis3 2 5 3 2 2 5" xfId="34521" xr:uid="{F18C52A0-ED07-4444-A667-A023F26F96CD}"/>
    <cellStyle name="40% - Énfasis3 2 5 3 2 3" xfId="5567" xr:uid="{B24BFFE7-4998-4A0A-8376-90A796F25399}"/>
    <cellStyle name="40% - Énfasis3 2 5 3 2 3 2" xfId="13288" xr:uid="{133C5E19-2A62-40E8-887F-701F189339B8}"/>
    <cellStyle name="40% - Énfasis3 2 5 3 2 3 2 2" xfId="28730" xr:uid="{084FE00E-CD52-4E9F-B329-6ED334CE0525}"/>
    <cellStyle name="40% - Énfasis3 2 5 3 2 3 2 2 2" xfId="59614" xr:uid="{909661D1-B915-4552-A6F6-7F270F376F5D}"/>
    <cellStyle name="40% - Énfasis3 2 5 3 2 3 2 3" xfId="44172" xr:uid="{B6C14839-8425-405E-BE18-15F85257A011}"/>
    <cellStyle name="40% - Énfasis3 2 5 3 2 3 3" xfId="21009" xr:uid="{9A801A54-FCAD-45C9-B201-B3B9C09A6522}"/>
    <cellStyle name="40% - Énfasis3 2 5 3 2 3 3 2" xfId="51893" xr:uid="{67F418F2-DAC6-4E85-A727-C08C98130F80}"/>
    <cellStyle name="40% - Énfasis3 2 5 3 2 3 4" xfId="36451" xr:uid="{A2003C9F-0ED7-47B2-8E06-ED92CA411863}"/>
    <cellStyle name="40% - Énfasis3 2 5 3 2 4" xfId="9428" xr:uid="{17AD6112-79CC-48BF-A79E-A1DFF855FB2C}"/>
    <cellStyle name="40% - Énfasis3 2 5 3 2 4 2" xfId="24870" xr:uid="{CCEB5B19-1987-43F7-A49F-9FB49F1330BA}"/>
    <cellStyle name="40% - Énfasis3 2 5 3 2 4 2 2" xfId="55754" xr:uid="{7B5809A6-00EA-43DD-89D0-1090296E37E7}"/>
    <cellStyle name="40% - Énfasis3 2 5 3 2 4 3" xfId="40312" xr:uid="{ED0A871E-2CC6-4DA9-B3EE-672AC2E40930}"/>
    <cellStyle name="40% - Énfasis3 2 5 3 2 5" xfId="17149" xr:uid="{C546F2C3-BF51-430D-9F7D-D47A58E5FCBA}"/>
    <cellStyle name="40% - Énfasis3 2 5 3 2 5 2" xfId="48033" xr:uid="{69EED425-98D3-471E-86B3-E578D1E218C0}"/>
    <cellStyle name="40% - Énfasis3 2 5 3 2 6" xfId="32591" xr:uid="{749C23C8-DDDD-4BD4-B47E-9E050478E39E}"/>
    <cellStyle name="40% - Énfasis3 2 5 3 3" xfId="2672" xr:uid="{9F97DE83-01BE-40B8-805E-6D41586D2AF4}"/>
    <cellStyle name="40% - Énfasis3 2 5 3 3 2" xfId="6532" xr:uid="{D44E695E-D213-47FC-BFE1-4489F3F310E6}"/>
    <cellStyle name="40% - Énfasis3 2 5 3 3 2 2" xfId="14253" xr:uid="{D4D365F0-B19D-4724-891E-C15DD61F74E5}"/>
    <cellStyle name="40% - Énfasis3 2 5 3 3 2 2 2" xfId="29695" xr:uid="{7EDD2BFD-FF81-43FD-9D71-BC9515693E1D}"/>
    <cellStyle name="40% - Énfasis3 2 5 3 3 2 2 2 2" xfId="60579" xr:uid="{FFFCBA6A-9A71-4B5C-99BB-2DA80D0FB7C6}"/>
    <cellStyle name="40% - Énfasis3 2 5 3 3 2 2 3" xfId="45137" xr:uid="{B84D6E26-2B4A-42A0-9B9F-A3748494431B}"/>
    <cellStyle name="40% - Énfasis3 2 5 3 3 2 3" xfId="21974" xr:uid="{C2858A3A-E219-4269-A13E-9583C6C3A83B}"/>
    <cellStyle name="40% - Énfasis3 2 5 3 3 2 3 2" xfId="52858" xr:uid="{F0D566BB-4ED9-4199-8FAD-5A3F4AB3A1C1}"/>
    <cellStyle name="40% - Énfasis3 2 5 3 3 2 4" xfId="37416" xr:uid="{A302EF0C-6775-456E-971D-11823A27E7FA}"/>
    <cellStyle name="40% - Énfasis3 2 5 3 3 3" xfId="10393" xr:uid="{4C3D41BF-EC95-4BA8-BC84-151C93B6E986}"/>
    <cellStyle name="40% - Énfasis3 2 5 3 3 3 2" xfId="25835" xr:uid="{B25F7C0F-2173-49AF-96B1-699A39AC9764}"/>
    <cellStyle name="40% - Énfasis3 2 5 3 3 3 2 2" xfId="56719" xr:uid="{A61C1046-4991-471A-B1CD-398B2F2E5A40}"/>
    <cellStyle name="40% - Énfasis3 2 5 3 3 3 3" xfId="41277" xr:uid="{ACCBC807-80F3-44C3-AC62-4A3BDF211DD4}"/>
    <cellStyle name="40% - Énfasis3 2 5 3 3 4" xfId="18114" xr:uid="{66DD1C19-303D-43BB-912F-7FF79A86D2C3}"/>
    <cellStyle name="40% - Énfasis3 2 5 3 3 4 2" xfId="48998" xr:uid="{DBDBCFCD-3131-4167-B52E-66DD737606C2}"/>
    <cellStyle name="40% - Énfasis3 2 5 3 3 5" xfId="33556" xr:uid="{DE22611E-4063-49B7-A25A-3602A632848D}"/>
    <cellStyle name="40% - Énfasis3 2 5 3 4" xfId="4602" xr:uid="{9D6D9787-8D76-47B4-ABD9-C82850C65E1D}"/>
    <cellStyle name="40% - Énfasis3 2 5 3 4 2" xfId="12323" xr:uid="{AA564CB6-0389-44E8-8610-D12045B17105}"/>
    <cellStyle name="40% - Énfasis3 2 5 3 4 2 2" xfId="27765" xr:uid="{B8AEF1F9-F4BA-4A26-A4AC-C38AEE15BCDE}"/>
    <cellStyle name="40% - Énfasis3 2 5 3 4 2 2 2" xfId="58649" xr:uid="{CBFF899B-2F73-4236-8F2E-DEC9B35929E4}"/>
    <cellStyle name="40% - Énfasis3 2 5 3 4 2 3" xfId="43207" xr:uid="{E7A4A2A3-79AA-41B0-9CB5-B0FAFC18B2C8}"/>
    <cellStyle name="40% - Énfasis3 2 5 3 4 3" xfId="20044" xr:uid="{644CAD88-73C3-485D-8135-B885948A86FC}"/>
    <cellStyle name="40% - Énfasis3 2 5 3 4 3 2" xfId="50928" xr:uid="{9A30D9FF-F50D-4498-AA84-4BCD1ABFCE77}"/>
    <cellStyle name="40% - Énfasis3 2 5 3 4 4" xfId="35486" xr:uid="{AC1980F2-536F-471E-AAA1-346EA60C706C}"/>
    <cellStyle name="40% - Énfasis3 2 5 3 5" xfId="8463" xr:uid="{86FAD74A-2F78-4050-B9E4-1C12162DA679}"/>
    <cellStyle name="40% - Énfasis3 2 5 3 5 2" xfId="23905" xr:uid="{65529258-6FA8-4EC5-9311-4877AF2112D9}"/>
    <cellStyle name="40% - Énfasis3 2 5 3 5 2 2" xfId="54789" xr:uid="{4C52CCEF-D4D6-467A-A239-B87542A712B4}"/>
    <cellStyle name="40% - Énfasis3 2 5 3 5 3" xfId="39347" xr:uid="{4B7B2D46-F8BC-4485-AA90-0EA9DD1C461C}"/>
    <cellStyle name="40% - Énfasis3 2 5 3 6" xfId="16184" xr:uid="{18E93C09-1350-45E2-94A3-D41F6AD425FE}"/>
    <cellStyle name="40% - Énfasis3 2 5 3 6 2" xfId="47068" xr:uid="{A5D200BE-CD85-4348-A035-CE7710A2D649}"/>
    <cellStyle name="40% - Énfasis3 2 5 3 7" xfId="31626" xr:uid="{A1B710C0-302F-4928-B7AF-52079A74A311}"/>
    <cellStyle name="40% - Énfasis3 2 5 4" xfId="1224" xr:uid="{7B9D52EA-5B55-4118-905D-681DAA7C3211}"/>
    <cellStyle name="40% - Énfasis3 2 5 4 2" xfId="3154" xr:uid="{ADB430D4-E658-4B61-9263-80A30568B927}"/>
    <cellStyle name="40% - Énfasis3 2 5 4 2 2" xfId="7014" xr:uid="{8E6504F1-CE23-4F65-8AD3-3896D18575A0}"/>
    <cellStyle name="40% - Énfasis3 2 5 4 2 2 2" xfId="14735" xr:uid="{20F4E27A-2706-49D6-AB04-1B80B918ADA1}"/>
    <cellStyle name="40% - Énfasis3 2 5 4 2 2 2 2" xfId="30177" xr:uid="{EC53E1F3-D3DA-42DD-A3A5-D50C196B16AC}"/>
    <cellStyle name="40% - Énfasis3 2 5 4 2 2 2 2 2" xfId="61061" xr:uid="{87A4A162-6BDE-4B14-BE8E-72CB6E89D6DB}"/>
    <cellStyle name="40% - Énfasis3 2 5 4 2 2 2 3" xfId="45619" xr:uid="{E1547172-1ABC-4974-A3A1-0B78379006B6}"/>
    <cellStyle name="40% - Énfasis3 2 5 4 2 2 3" xfId="22456" xr:uid="{F6A924BC-0133-4292-9389-64597A0BC4EB}"/>
    <cellStyle name="40% - Énfasis3 2 5 4 2 2 3 2" xfId="53340" xr:uid="{92AF6175-4A00-46D0-AF41-4092D0402ED1}"/>
    <cellStyle name="40% - Énfasis3 2 5 4 2 2 4" xfId="37898" xr:uid="{8155318B-8BEE-443D-BD23-F4C45397BA10}"/>
    <cellStyle name="40% - Énfasis3 2 5 4 2 3" xfId="10875" xr:uid="{0F62CE02-3DD3-4E80-845C-7A8E2DFC3D5F}"/>
    <cellStyle name="40% - Énfasis3 2 5 4 2 3 2" xfId="26317" xr:uid="{1BEB2367-D8EB-4A92-B2C8-3B603307763D}"/>
    <cellStyle name="40% - Énfasis3 2 5 4 2 3 2 2" xfId="57201" xr:uid="{99B91B7D-FD03-486E-8198-C674C484FE86}"/>
    <cellStyle name="40% - Énfasis3 2 5 4 2 3 3" xfId="41759" xr:uid="{5CDB68D1-3FF0-4690-8701-FD179FF1371D}"/>
    <cellStyle name="40% - Énfasis3 2 5 4 2 4" xfId="18596" xr:uid="{D261282C-4BDC-4120-AF99-97A50A2D3A13}"/>
    <cellStyle name="40% - Énfasis3 2 5 4 2 4 2" xfId="49480" xr:uid="{7779AD67-6247-4F20-9490-AC8443D60B75}"/>
    <cellStyle name="40% - Énfasis3 2 5 4 2 5" xfId="34038" xr:uid="{97A3461B-76A4-4B34-B168-3348DB5D7695}"/>
    <cellStyle name="40% - Énfasis3 2 5 4 3" xfId="5084" xr:uid="{023EDFF7-740A-4800-BBB6-B9B1AE03E1D7}"/>
    <cellStyle name="40% - Énfasis3 2 5 4 3 2" xfId="12805" xr:uid="{E1317B65-B602-4B45-B130-13315CF3C545}"/>
    <cellStyle name="40% - Énfasis3 2 5 4 3 2 2" xfId="28247" xr:uid="{B836D409-FA42-4FCC-B57D-545117B7FC52}"/>
    <cellStyle name="40% - Énfasis3 2 5 4 3 2 2 2" xfId="59131" xr:uid="{EB85A010-C9A5-43C7-8C18-7D269BF7B1AB}"/>
    <cellStyle name="40% - Énfasis3 2 5 4 3 2 3" xfId="43689" xr:uid="{17A06994-E8BE-4317-BAA8-BF78CFEB739F}"/>
    <cellStyle name="40% - Énfasis3 2 5 4 3 3" xfId="20526" xr:uid="{60BC346B-2EF6-4181-8571-5FBD75CBA04F}"/>
    <cellStyle name="40% - Énfasis3 2 5 4 3 3 2" xfId="51410" xr:uid="{A38ED53C-7F4D-4D91-B2EE-A43459525495}"/>
    <cellStyle name="40% - Énfasis3 2 5 4 3 4" xfId="35968" xr:uid="{D2A93B93-2287-4A41-BB4F-CBBBA3DB90D0}"/>
    <cellStyle name="40% - Énfasis3 2 5 4 4" xfId="8945" xr:uid="{55D49451-375C-4276-9B5A-04F899C6366B}"/>
    <cellStyle name="40% - Énfasis3 2 5 4 4 2" xfId="24387" xr:uid="{C1B79A06-8754-4C4D-8763-928156AAB407}"/>
    <cellStyle name="40% - Énfasis3 2 5 4 4 2 2" xfId="55271" xr:uid="{12479FA7-67C9-4706-8271-FD23CEECE5C2}"/>
    <cellStyle name="40% - Énfasis3 2 5 4 4 3" xfId="39829" xr:uid="{2E08B979-D727-4A0D-A252-84AC26745EE4}"/>
    <cellStyle name="40% - Énfasis3 2 5 4 5" xfId="16666" xr:uid="{E4C9E557-2987-4FC0-A173-0695E8584F45}"/>
    <cellStyle name="40% - Énfasis3 2 5 4 5 2" xfId="47550" xr:uid="{D735A577-4748-4501-A2D3-E11EB84399F4}"/>
    <cellStyle name="40% - Énfasis3 2 5 4 6" xfId="32108" xr:uid="{26A862B5-6C72-4A51-8138-338EF7A1443E}"/>
    <cellStyle name="40% - Énfasis3 2 5 5" xfId="2189" xr:uid="{CA129617-438A-4317-B1CA-1FD25668A28E}"/>
    <cellStyle name="40% - Énfasis3 2 5 5 2" xfId="6049" xr:uid="{FB5E1630-3A6D-42CD-BF27-DDA35C550A3B}"/>
    <cellStyle name="40% - Énfasis3 2 5 5 2 2" xfId="13770" xr:uid="{6C9A1CB4-33A7-4763-AD1E-70B597FF30F0}"/>
    <cellStyle name="40% - Énfasis3 2 5 5 2 2 2" xfId="29212" xr:uid="{E30DBF77-8297-4D78-A487-6E1634A872AF}"/>
    <cellStyle name="40% - Énfasis3 2 5 5 2 2 2 2" xfId="60096" xr:uid="{68862588-325F-4891-83E5-264AEE675AF5}"/>
    <cellStyle name="40% - Énfasis3 2 5 5 2 2 3" xfId="44654" xr:uid="{64E2D728-8519-42E7-A27C-84B85555B0CB}"/>
    <cellStyle name="40% - Énfasis3 2 5 5 2 3" xfId="21491" xr:uid="{6737BA41-200F-49B9-84E5-EF3934354D05}"/>
    <cellStyle name="40% - Énfasis3 2 5 5 2 3 2" xfId="52375" xr:uid="{886AE690-B1BC-4F5B-BCDE-B24E5A8F2797}"/>
    <cellStyle name="40% - Énfasis3 2 5 5 2 4" xfId="36933" xr:uid="{AF18E22E-49E2-47A4-9666-C24CF59312BD}"/>
    <cellStyle name="40% - Énfasis3 2 5 5 3" xfId="9910" xr:uid="{C749CD39-971C-43A1-8F53-BAF1766EEE79}"/>
    <cellStyle name="40% - Énfasis3 2 5 5 3 2" xfId="25352" xr:uid="{A93D276E-61B2-4DAF-A51D-E46E2564EEE3}"/>
    <cellStyle name="40% - Énfasis3 2 5 5 3 2 2" xfId="56236" xr:uid="{394FB85D-BB21-4C8C-A828-595E7765E71E}"/>
    <cellStyle name="40% - Énfasis3 2 5 5 3 3" xfId="40794" xr:uid="{CB93D5EE-03C9-48CF-937E-D577BA2B5090}"/>
    <cellStyle name="40% - Énfasis3 2 5 5 4" xfId="17631" xr:uid="{26CBDE57-1008-4A08-96D6-DCD4E5F8E7BE}"/>
    <cellStyle name="40% - Énfasis3 2 5 5 4 2" xfId="48515" xr:uid="{1FBC7BE8-88C8-428D-8A3B-60F400ECBAF7}"/>
    <cellStyle name="40% - Énfasis3 2 5 5 5" xfId="33073" xr:uid="{A8C6AF90-6548-400C-9C80-F9328A512CAB}"/>
    <cellStyle name="40% - Énfasis3 2 5 6" xfId="4119" xr:uid="{28744A2C-E6EC-4AE1-830B-5AF55DF0932C}"/>
    <cellStyle name="40% - Énfasis3 2 5 6 2" xfId="11840" xr:uid="{6E2F56C8-EF01-4339-A61B-703C43096B46}"/>
    <cellStyle name="40% - Énfasis3 2 5 6 2 2" xfId="27282" xr:uid="{938B6CA9-3C9E-4708-9D05-91CAF223F8CC}"/>
    <cellStyle name="40% - Énfasis3 2 5 6 2 2 2" xfId="58166" xr:uid="{BB60A70F-EBBF-483B-AEDA-677A68AAA891}"/>
    <cellStyle name="40% - Énfasis3 2 5 6 2 3" xfId="42724" xr:uid="{001DA21D-516A-44D3-B90D-805E822E3F8D}"/>
    <cellStyle name="40% - Énfasis3 2 5 6 3" xfId="19561" xr:uid="{F096AEFA-9E57-4F11-AC8C-1B5B5EC85CFD}"/>
    <cellStyle name="40% - Énfasis3 2 5 6 3 2" xfId="50445" xr:uid="{D5864821-B5BA-4841-9966-8238EAC28995}"/>
    <cellStyle name="40% - Énfasis3 2 5 6 4" xfId="35003" xr:uid="{47AA533B-FCC0-416B-A59C-18B58F76BD5D}"/>
    <cellStyle name="40% - Énfasis3 2 5 7" xfId="7980" xr:uid="{1E6BE904-1E7A-4F62-BD3E-6676A6265CE3}"/>
    <cellStyle name="40% - Énfasis3 2 5 7 2" xfId="23422" xr:uid="{151E2BDB-F552-473E-B33B-C3CAFC1EDEBB}"/>
    <cellStyle name="40% - Énfasis3 2 5 7 2 2" xfId="54306" xr:uid="{9A86BF97-DA93-4840-8115-4CF6B06F87CF}"/>
    <cellStyle name="40% - Énfasis3 2 5 7 3" xfId="38864" xr:uid="{DE49AE12-85B2-4C84-8522-F68CE24E7B48}"/>
    <cellStyle name="40% - Énfasis3 2 5 8" xfId="15701" xr:uid="{8C7AEE38-986B-499D-A955-23A88F9FC17C}"/>
    <cellStyle name="40% - Énfasis3 2 5 8 2" xfId="46585" xr:uid="{611B3E49-D184-485E-857C-02B0A6DF93D0}"/>
    <cellStyle name="40% - Énfasis3 2 5 9" xfId="31143" xr:uid="{489B5799-5B99-4103-BC10-E5D6BEA35BBB}"/>
    <cellStyle name="40% - Énfasis3 2 6" xfId="419" xr:uid="{A5B9202F-F199-45A8-8239-43059E354C7E}"/>
    <cellStyle name="40% - Énfasis3 2 6 2" xfId="903" xr:uid="{10BC09D3-F0D5-4434-A79F-DEEFA4D9FF23}"/>
    <cellStyle name="40% - Énfasis3 2 6 2 2" xfId="1868" xr:uid="{05E1171C-79F5-47F1-A465-960887FD8F9F}"/>
    <cellStyle name="40% - Énfasis3 2 6 2 2 2" xfId="3798" xr:uid="{15BB49B5-335D-492B-818E-94FE31F2BCD8}"/>
    <cellStyle name="40% - Énfasis3 2 6 2 2 2 2" xfId="7658" xr:uid="{F3030A49-C7EA-4A5C-AFD0-27D2B5818E7C}"/>
    <cellStyle name="40% - Énfasis3 2 6 2 2 2 2 2" xfId="15379" xr:uid="{43689409-9C69-410A-8677-86D21F2F4D71}"/>
    <cellStyle name="40% - Énfasis3 2 6 2 2 2 2 2 2" xfId="30821" xr:uid="{0ABDD09C-15EE-4033-B84C-CDC2BEEBD67D}"/>
    <cellStyle name="40% - Énfasis3 2 6 2 2 2 2 2 2 2" xfId="61705" xr:uid="{EDAEE1CE-2DAF-47FB-9E37-FAD3FC7DF2CE}"/>
    <cellStyle name="40% - Énfasis3 2 6 2 2 2 2 2 3" xfId="46263" xr:uid="{150770D8-39BA-4EF8-8B4B-70646E3A8CA0}"/>
    <cellStyle name="40% - Énfasis3 2 6 2 2 2 2 3" xfId="23100" xr:uid="{44DE798D-8A8E-447A-94E2-599F47F78DBA}"/>
    <cellStyle name="40% - Énfasis3 2 6 2 2 2 2 3 2" xfId="53984" xr:uid="{9F46875D-564E-4654-9625-A7E567A30FBD}"/>
    <cellStyle name="40% - Énfasis3 2 6 2 2 2 2 4" xfId="38542" xr:uid="{E4CE93ED-51D3-49AA-8773-EBF185E9C01E}"/>
    <cellStyle name="40% - Énfasis3 2 6 2 2 2 3" xfId="11519" xr:uid="{054539D9-1739-47A7-A50F-EEE53333EA92}"/>
    <cellStyle name="40% - Énfasis3 2 6 2 2 2 3 2" xfId="26961" xr:uid="{DCA2F899-F54F-4565-889F-0293B648A2A5}"/>
    <cellStyle name="40% - Énfasis3 2 6 2 2 2 3 2 2" xfId="57845" xr:uid="{07BBDB29-920C-4A5A-ABFE-FE030FD0C284}"/>
    <cellStyle name="40% - Énfasis3 2 6 2 2 2 3 3" xfId="42403" xr:uid="{C41E7184-E9C8-4351-990B-30C329D809E4}"/>
    <cellStyle name="40% - Énfasis3 2 6 2 2 2 4" xfId="19240" xr:uid="{4D307963-932B-4C45-92EB-CFE5865DA19A}"/>
    <cellStyle name="40% - Énfasis3 2 6 2 2 2 4 2" xfId="50124" xr:uid="{EE736BE4-EC3D-4DF6-8B72-E405DB0377CB}"/>
    <cellStyle name="40% - Énfasis3 2 6 2 2 2 5" xfId="34682" xr:uid="{72C7753D-97C3-40B1-9B40-3D00A67E7A51}"/>
    <cellStyle name="40% - Énfasis3 2 6 2 2 3" xfId="5728" xr:uid="{59974E94-0876-4ADF-B1B8-32DB9B61B7E9}"/>
    <cellStyle name="40% - Énfasis3 2 6 2 2 3 2" xfId="13449" xr:uid="{D799AA6A-058D-43CC-BBCD-227549B1936F}"/>
    <cellStyle name="40% - Énfasis3 2 6 2 2 3 2 2" xfId="28891" xr:uid="{F0F84BF7-3237-434D-8B0A-5437C209A0C2}"/>
    <cellStyle name="40% - Énfasis3 2 6 2 2 3 2 2 2" xfId="59775" xr:uid="{33F567F0-9840-4E8E-A13E-9C725B1B9CA1}"/>
    <cellStyle name="40% - Énfasis3 2 6 2 2 3 2 3" xfId="44333" xr:uid="{A1B3A2F8-2E00-4B16-B685-50C7C12896C3}"/>
    <cellStyle name="40% - Énfasis3 2 6 2 2 3 3" xfId="21170" xr:uid="{35B5EED0-7759-4A5B-9BAB-952AD82C9E18}"/>
    <cellStyle name="40% - Énfasis3 2 6 2 2 3 3 2" xfId="52054" xr:uid="{50D9DF70-7C25-4F28-A980-3E425402FD3C}"/>
    <cellStyle name="40% - Énfasis3 2 6 2 2 3 4" xfId="36612" xr:uid="{444859F3-9CB8-49EC-BA52-CE2E675EE109}"/>
    <cellStyle name="40% - Énfasis3 2 6 2 2 4" xfId="9589" xr:uid="{A3644967-4A71-4B44-9F34-9FCA32AE9D17}"/>
    <cellStyle name="40% - Énfasis3 2 6 2 2 4 2" xfId="25031" xr:uid="{89A786D4-AAF3-4B92-A57A-6DDEA5584668}"/>
    <cellStyle name="40% - Énfasis3 2 6 2 2 4 2 2" xfId="55915" xr:uid="{ACA55EA6-9C9F-4290-9C72-4AF3F508D234}"/>
    <cellStyle name="40% - Énfasis3 2 6 2 2 4 3" xfId="40473" xr:uid="{6C631306-58A1-4B7C-AF52-B66E0672FADE}"/>
    <cellStyle name="40% - Énfasis3 2 6 2 2 5" xfId="17310" xr:uid="{9C63B474-3C6E-472C-B2ED-00100998149C}"/>
    <cellStyle name="40% - Énfasis3 2 6 2 2 5 2" xfId="48194" xr:uid="{CA207D5B-B0D6-4849-A399-AB9392B2FFFA}"/>
    <cellStyle name="40% - Énfasis3 2 6 2 2 6" xfId="32752" xr:uid="{C713974B-2B69-454B-9504-739FD8103F4E}"/>
    <cellStyle name="40% - Énfasis3 2 6 2 3" xfId="2833" xr:uid="{5BC56F18-B526-4603-B8A7-E8B21BF459A8}"/>
    <cellStyle name="40% - Énfasis3 2 6 2 3 2" xfId="6693" xr:uid="{11589124-919D-45FF-9594-F7316A9F3FA4}"/>
    <cellStyle name="40% - Énfasis3 2 6 2 3 2 2" xfId="14414" xr:uid="{E7815CA9-EF71-4CCE-9CD7-A06E77234085}"/>
    <cellStyle name="40% - Énfasis3 2 6 2 3 2 2 2" xfId="29856" xr:uid="{F17E3186-4FF2-47AE-9626-46125C3348EF}"/>
    <cellStyle name="40% - Énfasis3 2 6 2 3 2 2 2 2" xfId="60740" xr:uid="{EE1D7FD1-8871-412D-9566-141406B22D15}"/>
    <cellStyle name="40% - Énfasis3 2 6 2 3 2 2 3" xfId="45298" xr:uid="{764ED74E-EA8E-4A8F-B4BE-0776455F6810}"/>
    <cellStyle name="40% - Énfasis3 2 6 2 3 2 3" xfId="22135" xr:uid="{88A7D693-0DA5-486F-A50F-8121A8DB97A7}"/>
    <cellStyle name="40% - Énfasis3 2 6 2 3 2 3 2" xfId="53019" xr:uid="{80ADEF93-6287-4E48-82BE-8E60C43447A0}"/>
    <cellStyle name="40% - Énfasis3 2 6 2 3 2 4" xfId="37577" xr:uid="{E45A1DBA-C531-44AE-AB5E-7EA41469EC3D}"/>
    <cellStyle name="40% - Énfasis3 2 6 2 3 3" xfId="10554" xr:uid="{3EA1187E-5F4F-4F0F-B9A7-700964D0407E}"/>
    <cellStyle name="40% - Énfasis3 2 6 2 3 3 2" xfId="25996" xr:uid="{A3F884DA-A90F-4045-AEEA-F77F336AA749}"/>
    <cellStyle name="40% - Énfasis3 2 6 2 3 3 2 2" xfId="56880" xr:uid="{5623FAF2-CCB9-49AC-A0A5-8104518A39AC}"/>
    <cellStyle name="40% - Énfasis3 2 6 2 3 3 3" xfId="41438" xr:uid="{5B4E1D40-2D0A-4F12-8694-6CF7AD6F7C62}"/>
    <cellStyle name="40% - Énfasis3 2 6 2 3 4" xfId="18275" xr:uid="{AB56D449-F1DC-46D8-9894-A27D35A246FE}"/>
    <cellStyle name="40% - Énfasis3 2 6 2 3 4 2" xfId="49159" xr:uid="{E7CE0B6A-2E7C-4E5F-B6FF-7DDC65B31A29}"/>
    <cellStyle name="40% - Énfasis3 2 6 2 3 5" xfId="33717" xr:uid="{9C25CB6C-00BC-4860-8952-1ECA9001A774}"/>
    <cellStyle name="40% - Énfasis3 2 6 2 4" xfId="4763" xr:uid="{07A8CD63-9B72-417F-A02B-FB03CA4E435B}"/>
    <cellStyle name="40% - Énfasis3 2 6 2 4 2" xfId="12484" xr:uid="{4E5C258A-03E4-4829-A507-8845103CF59B}"/>
    <cellStyle name="40% - Énfasis3 2 6 2 4 2 2" xfId="27926" xr:uid="{0A1009FA-3B9A-48B2-A6F7-2E3258C771ED}"/>
    <cellStyle name="40% - Énfasis3 2 6 2 4 2 2 2" xfId="58810" xr:uid="{9249B367-EE47-4506-8C40-FE8E80E2178F}"/>
    <cellStyle name="40% - Énfasis3 2 6 2 4 2 3" xfId="43368" xr:uid="{AB50000A-FAE9-485E-A6E3-FA12A3EB4B4E}"/>
    <cellStyle name="40% - Énfasis3 2 6 2 4 3" xfId="20205" xr:uid="{6EF7DE07-129C-408D-A15B-6CB64CB783D0}"/>
    <cellStyle name="40% - Énfasis3 2 6 2 4 3 2" xfId="51089" xr:uid="{56909136-3817-4667-8621-CF38C653E7B3}"/>
    <cellStyle name="40% - Énfasis3 2 6 2 4 4" xfId="35647" xr:uid="{F5A9BFA6-4F5F-4CD8-B09E-74193886F734}"/>
    <cellStyle name="40% - Énfasis3 2 6 2 5" xfId="8624" xr:uid="{EDF6A8CD-5E70-496B-8CC5-225D5647F9F9}"/>
    <cellStyle name="40% - Énfasis3 2 6 2 5 2" xfId="24066" xr:uid="{28E1C6BC-BB90-4D17-9F14-0A6C58C66AAA}"/>
    <cellStyle name="40% - Énfasis3 2 6 2 5 2 2" xfId="54950" xr:uid="{054D2D05-702D-4B6A-9FC3-F4AEAAEF6299}"/>
    <cellStyle name="40% - Énfasis3 2 6 2 5 3" xfId="39508" xr:uid="{13DB387E-16F4-4349-9CF1-1FB3B66A2FDF}"/>
    <cellStyle name="40% - Énfasis3 2 6 2 6" xfId="16345" xr:uid="{33CF3737-4796-47C4-A18E-FE7FAF8B788F}"/>
    <cellStyle name="40% - Énfasis3 2 6 2 6 2" xfId="47229" xr:uid="{AE978F91-D248-40FD-B9CE-7D7BB8481BC4}"/>
    <cellStyle name="40% - Énfasis3 2 6 2 7" xfId="31787" xr:uid="{E7D60093-C69A-4DF7-930E-1BC60744DB5E}"/>
    <cellStyle name="40% - Énfasis3 2 6 3" xfId="1385" xr:uid="{C2EEC76B-DBB4-492A-96C5-625E279795DF}"/>
    <cellStyle name="40% - Énfasis3 2 6 3 2" xfId="3315" xr:uid="{FBBD811C-7BB4-4652-A621-E94F4F9E5B94}"/>
    <cellStyle name="40% - Énfasis3 2 6 3 2 2" xfId="7175" xr:uid="{C741BE0E-15AB-41DC-81EB-157D47CABE19}"/>
    <cellStyle name="40% - Énfasis3 2 6 3 2 2 2" xfId="14896" xr:uid="{081F9091-E55C-4648-ACCD-57A6DA9F47BF}"/>
    <cellStyle name="40% - Énfasis3 2 6 3 2 2 2 2" xfId="30338" xr:uid="{2FB39B9C-86F6-48AA-99BA-3AA93AAE535A}"/>
    <cellStyle name="40% - Énfasis3 2 6 3 2 2 2 2 2" xfId="61222" xr:uid="{0E3BF6DA-1F15-4C5A-AFE4-E94731AC531A}"/>
    <cellStyle name="40% - Énfasis3 2 6 3 2 2 2 3" xfId="45780" xr:uid="{455E1EB7-4FD8-4F93-8F61-30B42F3CBB9E}"/>
    <cellStyle name="40% - Énfasis3 2 6 3 2 2 3" xfId="22617" xr:uid="{9B889976-5E3B-4764-A08F-FD13614B9DB7}"/>
    <cellStyle name="40% - Énfasis3 2 6 3 2 2 3 2" xfId="53501" xr:uid="{83CDE823-99D5-44B4-8030-5D481C2FBAC5}"/>
    <cellStyle name="40% - Énfasis3 2 6 3 2 2 4" xfId="38059" xr:uid="{E11B262E-A245-4F59-AFF2-8FFE455027C7}"/>
    <cellStyle name="40% - Énfasis3 2 6 3 2 3" xfId="11036" xr:uid="{AE08355D-48C1-450C-A435-7716EB8961D1}"/>
    <cellStyle name="40% - Énfasis3 2 6 3 2 3 2" xfId="26478" xr:uid="{FB7C5D28-18F6-4E74-AD78-2CAF6D62E97E}"/>
    <cellStyle name="40% - Énfasis3 2 6 3 2 3 2 2" xfId="57362" xr:uid="{F6D3C884-E728-4D7D-868E-B7DA7AA73D46}"/>
    <cellStyle name="40% - Énfasis3 2 6 3 2 3 3" xfId="41920" xr:uid="{AD06D44D-EFB5-490C-AFE7-4BCCB1CBC2E5}"/>
    <cellStyle name="40% - Énfasis3 2 6 3 2 4" xfId="18757" xr:uid="{DC1FB4CC-CD8F-411C-BCF6-1E68175CFBE4}"/>
    <cellStyle name="40% - Énfasis3 2 6 3 2 4 2" xfId="49641" xr:uid="{EEA2FB7B-4389-4CA6-9488-EE2D9902FA7A}"/>
    <cellStyle name="40% - Énfasis3 2 6 3 2 5" xfId="34199" xr:uid="{D7E30F15-84A0-4358-8021-0B16BF4EFF18}"/>
    <cellStyle name="40% - Énfasis3 2 6 3 3" xfId="5245" xr:uid="{BAA2C4FA-D1F2-444A-8EF1-C31909DB6801}"/>
    <cellStyle name="40% - Énfasis3 2 6 3 3 2" xfId="12966" xr:uid="{80200695-AAD3-4F8D-8D28-CC8ECF30D145}"/>
    <cellStyle name="40% - Énfasis3 2 6 3 3 2 2" xfId="28408" xr:uid="{18FA1B42-1F09-43C4-82F8-1A90AACA0031}"/>
    <cellStyle name="40% - Énfasis3 2 6 3 3 2 2 2" xfId="59292" xr:uid="{9A369676-1D49-4873-A6BE-9B54A72B9EA9}"/>
    <cellStyle name="40% - Énfasis3 2 6 3 3 2 3" xfId="43850" xr:uid="{FFCD8AA0-6501-496C-A181-BF24169C3823}"/>
    <cellStyle name="40% - Énfasis3 2 6 3 3 3" xfId="20687" xr:uid="{942EAD02-F447-439A-B16E-F4FEA7BE4E4D}"/>
    <cellStyle name="40% - Énfasis3 2 6 3 3 3 2" xfId="51571" xr:uid="{E9424FE6-EB28-463D-B969-7DD145679194}"/>
    <cellStyle name="40% - Énfasis3 2 6 3 3 4" xfId="36129" xr:uid="{F0CABE2D-6A09-4EAA-957B-E4CA5465D0EB}"/>
    <cellStyle name="40% - Énfasis3 2 6 3 4" xfId="9106" xr:uid="{850A1743-EB5B-4BBA-AFBA-D9258E1DF880}"/>
    <cellStyle name="40% - Énfasis3 2 6 3 4 2" xfId="24548" xr:uid="{262A1CD0-077C-47B4-BDCA-8BC8250A4CA6}"/>
    <cellStyle name="40% - Énfasis3 2 6 3 4 2 2" xfId="55432" xr:uid="{D1ECFF0F-23E7-4BC1-B93C-5E93FD38D476}"/>
    <cellStyle name="40% - Énfasis3 2 6 3 4 3" xfId="39990" xr:uid="{8BB6689A-1E14-41EC-AB90-EF09F17AEF1D}"/>
    <cellStyle name="40% - Énfasis3 2 6 3 5" xfId="16827" xr:uid="{5E51BF5F-97B9-4CAE-823B-1A7025482035}"/>
    <cellStyle name="40% - Énfasis3 2 6 3 5 2" xfId="47711" xr:uid="{2AB365FB-4C7C-48F1-B161-0B1E73F63D39}"/>
    <cellStyle name="40% - Énfasis3 2 6 3 6" xfId="32269" xr:uid="{FBD15F12-B1FF-4EC8-A0AC-12446ADCAE7F}"/>
    <cellStyle name="40% - Énfasis3 2 6 4" xfId="2350" xr:uid="{C5F0C579-77F9-43CF-A6A2-3ED489BC13DD}"/>
    <cellStyle name="40% - Énfasis3 2 6 4 2" xfId="6210" xr:uid="{5F809A23-34FC-4270-AB2D-06C16DA95961}"/>
    <cellStyle name="40% - Énfasis3 2 6 4 2 2" xfId="13931" xr:uid="{4C8990B6-77A9-400F-B896-E2D462DAF414}"/>
    <cellStyle name="40% - Énfasis3 2 6 4 2 2 2" xfId="29373" xr:uid="{12071335-ACB0-4CA0-A1E6-2C75C0EC3E8F}"/>
    <cellStyle name="40% - Énfasis3 2 6 4 2 2 2 2" xfId="60257" xr:uid="{9D82395B-35DA-4893-860C-2EB224F77857}"/>
    <cellStyle name="40% - Énfasis3 2 6 4 2 2 3" xfId="44815" xr:uid="{70BA8409-12D4-44C6-BF1B-B7FD656CEA4B}"/>
    <cellStyle name="40% - Énfasis3 2 6 4 2 3" xfId="21652" xr:uid="{D10BBA7F-B6C5-421D-AEB1-C007B570CC3D}"/>
    <cellStyle name="40% - Énfasis3 2 6 4 2 3 2" xfId="52536" xr:uid="{19F6432A-5591-4A04-B30D-658C7A9454C8}"/>
    <cellStyle name="40% - Énfasis3 2 6 4 2 4" xfId="37094" xr:uid="{380D68C1-F2BA-424C-981F-33BA2A4799B2}"/>
    <cellStyle name="40% - Énfasis3 2 6 4 3" xfId="10071" xr:uid="{6AC03C8B-052E-48B0-8139-A70A7F245C2B}"/>
    <cellStyle name="40% - Énfasis3 2 6 4 3 2" xfId="25513" xr:uid="{DCD68F6B-DFF1-40FE-87CE-89B15179B00E}"/>
    <cellStyle name="40% - Énfasis3 2 6 4 3 2 2" xfId="56397" xr:uid="{1A2C913A-38DC-4B29-919A-F50FFEFC4CBB}"/>
    <cellStyle name="40% - Énfasis3 2 6 4 3 3" xfId="40955" xr:uid="{05655418-BE02-49E9-8A4E-AAE5EE0AA7BF}"/>
    <cellStyle name="40% - Énfasis3 2 6 4 4" xfId="17792" xr:uid="{4A907B55-C482-4CEB-AAC3-80D0F805E610}"/>
    <cellStyle name="40% - Énfasis3 2 6 4 4 2" xfId="48676" xr:uid="{589717C2-00C9-4D58-AA1C-70CDC1EAEE95}"/>
    <cellStyle name="40% - Énfasis3 2 6 4 5" xfId="33234" xr:uid="{D2FAF848-CBC3-4974-8396-BC92F6B82B5A}"/>
    <cellStyle name="40% - Énfasis3 2 6 5" xfId="4280" xr:uid="{8B49B254-2323-4308-B0DE-3B5D8459238E}"/>
    <cellStyle name="40% - Énfasis3 2 6 5 2" xfId="12001" xr:uid="{22007648-C1AC-47E7-B2C1-2C26E55A31DD}"/>
    <cellStyle name="40% - Énfasis3 2 6 5 2 2" xfId="27443" xr:uid="{C7DE6CE0-0B20-4888-BCAA-123FC2A7902B}"/>
    <cellStyle name="40% - Énfasis3 2 6 5 2 2 2" xfId="58327" xr:uid="{FC968FD6-07A3-49B8-A982-657FD9258344}"/>
    <cellStyle name="40% - Énfasis3 2 6 5 2 3" xfId="42885" xr:uid="{D5BBC1AD-9C68-4C12-AEDB-2FFB91444D72}"/>
    <cellStyle name="40% - Énfasis3 2 6 5 3" xfId="19722" xr:uid="{C36CC2BE-21CC-47AF-8956-EBA097D5B972}"/>
    <cellStyle name="40% - Énfasis3 2 6 5 3 2" xfId="50606" xr:uid="{31A0B645-55A3-4E2D-AA49-020526725720}"/>
    <cellStyle name="40% - Énfasis3 2 6 5 4" xfId="35164" xr:uid="{B1DCF261-604F-40CD-A1DA-7388327C435F}"/>
    <cellStyle name="40% - Énfasis3 2 6 6" xfId="8141" xr:uid="{51C749EA-F33A-47A9-826F-3F12DE14EDF7}"/>
    <cellStyle name="40% - Énfasis3 2 6 6 2" xfId="23583" xr:uid="{EEE19EB1-7A34-4AFF-8422-1C0440D6A381}"/>
    <cellStyle name="40% - Énfasis3 2 6 6 2 2" xfId="54467" xr:uid="{5DD77CC8-1446-4757-9DA4-53D897F6A1AC}"/>
    <cellStyle name="40% - Énfasis3 2 6 6 3" xfId="39025" xr:uid="{ACEEA774-CB22-46F1-A618-7BD43928610C}"/>
    <cellStyle name="40% - Énfasis3 2 6 7" xfId="15862" xr:uid="{53B0450A-0327-4F90-B17F-3639A6103F02}"/>
    <cellStyle name="40% - Énfasis3 2 6 7 2" xfId="46746" xr:uid="{DAB7522C-9FFF-4630-B79A-980134537E47}"/>
    <cellStyle name="40% - Énfasis3 2 6 8" xfId="31304" xr:uid="{364EAFD4-F51A-4532-A4A3-6C57F4592CBA}"/>
    <cellStyle name="40% - Énfasis3 2 7" xfId="662" xr:uid="{88D41B53-878D-4EFB-8C1C-A86E7E4B6796}"/>
    <cellStyle name="40% - Énfasis3 2 7 2" xfId="1627" xr:uid="{187BB98E-AECF-42E3-B679-5602658C6861}"/>
    <cellStyle name="40% - Énfasis3 2 7 2 2" xfId="3557" xr:uid="{DFA578AF-7DF5-4E9E-9008-2F87ACAA68DD}"/>
    <cellStyle name="40% - Énfasis3 2 7 2 2 2" xfId="7417" xr:uid="{B4B171DF-5D04-4181-BE97-DFF2C0A76721}"/>
    <cellStyle name="40% - Énfasis3 2 7 2 2 2 2" xfId="15138" xr:uid="{2BD9BE08-913B-408C-8393-6194AD8644FF}"/>
    <cellStyle name="40% - Énfasis3 2 7 2 2 2 2 2" xfId="30580" xr:uid="{27C8AF09-C69C-4093-B99A-F47889BB4EF2}"/>
    <cellStyle name="40% - Énfasis3 2 7 2 2 2 2 2 2" xfId="61464" xr:uid="{DF185C55-60F3-47F3-B3C4-2BB042170FE2}"/>
    <cellStyle name="40% - Énfasis3 2 7 2 2 2 2 3" xfId="46022" xr:uid="{A85EB357-F667-4788-A188-0DE10AB39A17}"/>
    <cellStyle name="40% - Énfasis3 2 7 2 2 2 3" xfId="22859" xr:uid="{F3BD3910-0D84-4B40-857A-BF9949D42DD9}"/>
    <cellStyle name="40% - Énfasis3 2 7 2 2 2 3 2" xfId="53743" xr:uid="{30E27234-A77A-4696-AE88-0B0D6CCBDF79}"/>
    <cellStyle name="40% - Énfasis3 2 7 2 2 2 4" xfId="38301" xr:uid="{97CBF9FF-CC5D-42A1-931F-01D30C74C800}"/>
    <cellStyle name="40% - Énfasis3 2 7 2 2 3" xfId="11278" xr:uid="{6D693323-F484-4F1E-AAB4-B4EEFD6EDF5B}"/>
    <cellStyle name="40% - Énfasis3 2 7 2 2 3 2" xfId="26720" xr:uid="{FF17DB34-B370-45C8-8947-8E89ABAAA278}"/>
    <cellStyle name="40% - Énfasis3 2 7 2 2 3 2 2" xfId="57604" xr:uid="{1AA30F7B-519D-4D4C-82F8-BBC30BCE32F1}"/>
    <cellStyle name="40% - Énfasis3 2 7 2 2 3 3" xfId="42162" xr:uid="{D4C3B764-4453-44B6-8DA1-D6F676109DA1}"/>
    <cellStyle name="40% - Énfasis3 2 7 2 2 4" xfId="18999" xr:uid="{D0F00BDC-0829-4FDD-871C-5DF8D3EC8F0D}"/>
    <cellStyle name="40% - Énfasis3 2 7 2 2 4 2" xfId="49883" xr:uid="{3EF56D1C-BE11-4DF8-B7CF-3C291FBAB5A5}"/>
    <cellStyle name="40% - Énfasis3 2 7 2 2 5" xfId="34441" xr:uid="{93F11DA7-5A16-44F0-AC0C-436CB707B22C}"/>
    <cellStyle name="40% - Énfasis3 2 7 2 3" xfId="5487" xr:uid="{5D015828-A793-40BC-80E3-6A0FFEFF9CCD}"/>
    <cellStyle name="40% - Énfasis3 2 7 2 3 2" xfId="13208" xr:uid="{BF75117B-F8A3-4BB2-BDFD-CBE2B3B40636}"/>
    <cellStyle name="40% - Énfasis3 2 7 2 3 2 2" xfId="28650" xr:uid="{E7201593-A913-47B7-B63D-8453F18E3D6C}"/>
    <cellStyle name="40% - Énfasis3 2 7 2 3 2 2 2" xfId="59534" xr:uid="{A075590B-BC88-473D-820D-7A2044CC7435}"/>
    <cellStyle name="40% - Énfasis3 2 7 2 3 2 3" xfId="44092" xr:uid="{14D878CD-E85E-45E3-A513-FA87CA32D14C}"/>
    <cellStyle name="40% - Énfasis3 2 7 2 3 3" xfId="20929" xr:uid="{C07F4039-A168-4A45-A73A-8EF4CB7276B9}"/>
    <cellStyle name="40% - Énfasis3 2 7 2 3 3 2" xfId="51813" xr:uid="{12134A2E-62E9-4C60-A727-2D41B7EE53F0}"/>
    <cellStyle name="40% - Énfasis3 2 7 2 3 4" xfId="36371" xr:uid="{5061FAC0-D0EE-4674-B444-BD8B6E6DA8D4}"/>
    <cellStyle name="40% - Énfasis3 2 7 2 4" xfId="9348" xr:uid="{B6B886B1-6CDC-4F48-9089-AD3683A7C5DD}"/>
    <cellStyle name="40% - Énfasis3 2 7 2 4 2" xfId="24790" xr:uid="{F1745584-F5C0-4F9B-A22B-B9693B3D11AA}"/>
    <cellStyle name="40% - Énfasis3 2 7 2 4 2 2" xfId="55674" xr:uid="{D8537FB6-6D8B-4C80-ABD8-2B2750351DA0}"/>
    <cellStyle name="40% - Énfasis3 2 7 2 4 3" xfId="40232" xr:uid="{81F06982-333D-48F9-9DAE-B7F5874AD584}"/>
    <cellStyle name="40% - Énfasis3 2 7 2 5" xfId="17069" xr:uid="{671C86C1-E09F-4665-ADE1-68585B034177}"/>
    <cellStyle name="40% - Énfasis3 2 7 2 5 2" xfId="47953" xr:uid="{379B0562-1748-4A35-8191-89875FEDC2BC}"/>
    <cellStyle name="40% - Énfasis3 2 7 2 6" xfId="32511" xr:uid="{FFFE9408-238C-4217-A3ED-4698AEF4DFFB}"/>
    <cellStyle name="40% - Énfasis3 2 7 3" xfId="2592" xr:uid="{1D90CCC3-6848-4091-B88A-32AF2A069174}"/>
    <cellStyle name="40% - Énfasis3 2 7 3 2" xfId="6452" xr:uid="{2C0896DB-0350-4F56-87A4-9ED0DBD6D273}"/>
    <cellStyle name="40% - Énfasis3 2 7 3 2 2" xfId="14173" xr:uid="{858F5FBB-D902-4106-BC47-7568BCA208DA}"/>
    <cellStyle name="40% - Énfasis3 2 7 3 2 2 2" xfId="29615" xr:uid="{231FE8DA-8583-4C76-8047-7D4A593D5878}"/>
    <cellStyle name="40% - Énfasis3 2 7 3 2 2 2 2" xfId="60499" xr:uid="{851AF804-34FD-41B3-AD49-B422ED8D2567}"/>
    <cellStyle name="40% - Énfasis3 2 7 3 2 2 3" xfId="45057" xr:uid="{5BBF7174-EEB4-4900-AA57-146CE4595E32}"/>
    <cellStyle name="40% - Énfasis3 2 7 3 2 3" xfId="21894" xr:uid="{0F134C2D-6DF2-48CE-9A05-E19AD5940C19}"/>
    <cellStyle name="40% - Énfasis3 2 7 3 2 3 2" xfId="52778" xr:uid="{C5AB15AB-7616-4021-B273-59340AB4C7A8}"/>
    <cellStyle name="40% - Énfasis3 2 7 3 2 4" xfId="37336" xr:uid="{78032D6A-20A9-4027-BB49-73CDD2414283}"/>
    <cellStyle name="40% - Énfasis3 2 7 3 3" xfId="10313" xr:uid="{FBAB47CC-BB71-4AFA-9253-4A90B00C8767}"/>
    <cellStyle name="40% - Énfasis3 2 7 3 3 2" xfId="25755" xr:uid="{A686E96F-3D74-44DC-9A35-750FB1AD813F}"/>
    <cellStyle name="40% - Énfasis3 2 7 3 3 2 2" xfId="56639" xr:uid="{E2581D97-8A9E-40CA-92CD-D419F690B542}"/>
    <cellStyle name="40% - Énfasis3 2 7 3 3 3" xfId="41197" xr:uid="{49025FA8-2C61-4480-9756-90CA730FE77B}"/>
    <cellStyle name="40% - Énfasis3 2 7 3 4" xfId="18034" xr:uid="{732F5320-3341-45DA-8B20-CD6933820E14}"/>
    <cellStyle name="40% - Énfasis3 2 7 3 4 2" xfId="48918" xr:uid="{86AB0110-1A61-44AE-983B-91BACA88CD29}"/>
    <cellStyle name="40% - Énfasis3 2 7 3 5" xfId="33476" xr:uid="{3E2CE7A1-6D87-4F5D-AD09-2B12A1EB347F}"/>
    <cellStyle name="40% - Énfasis3 2 7 4" xfId="4522" xr:uid="{FD65F765-D41D-4099-98D3-322260D8F9CC}"/>
    <cellStyle name="40% - Énfasis3 2 7 4 2" xfId="12243" xr:uid="{75640890-6793-41EA-B3F2-33A3A5E3D729}"/>
    <cellStyle name="40% - Énfasis3 2 7 4 2 2" xfId="27685" xr:uid="{81096272-4C2A-4339-A25D-8039CEB84724}"/>
    <cellStyle name="40% - Énfasis3 2 7 4 2 2 2" xfId="58569" xr:uid="{D52E19DD-8121-4C17-A4BB-CB08BCC181F6}"/>
    <cellStyle name="40% - Énfasis3 2 7 4 2 3" xfId="43127" xr:uid="{560C619D-52D5-4296-8564-589B6E516798}"/>
    <cellStyle name="40% - Énfasis3 2 7 4 3" xfId="19964" xr:uid="{0F0FA137-48F2-4946-A22D-28C27E0ABCF9}"/>
    <cellStyle name="40% - Énfasis3 2 7 4 3 2" xfId="50848" xr:uid="{8EC3A042-47C9-416C-ACB3-FB31C65336F0}"/>
    <cellStyle name="40% - Énfasis3 2 7 4 4" xfId="35406" xr:uid="{56192166-863F-4A28-9FE4-82891161B58A}"/>
    <cellStyle name="40% - Énfasis3 2 7 5" xfId="8383" xr:uid="{3C4DB960-5A24-49B6-9B3F-0A14EDD5415A}"/>
    <cellStyle name="40% - Énfasis3 2 7 5 2" xfId="23825" xr:uid="{3A8F9B6C-746C-4111-9203-0EFC42A5C428}"/>
    <cellStyle name="40% - Énfasis3 2 7 5 2 2" xfId="54709" xr:uid="{F357B7D6-8F58-4A3B-A308-01E9421EC0DA}"/>
    <cellStyle name="40% - Énfasis3 2 7 5 3" xfId="39267" xr:uid="{AFF2E7B6-8BAE-45C4-ABD3-6849793E9E71}"/>
    <cellStyle name="40% - Énfasis3 2 7 6" xfId="16104" xr:uid="{55BA3D48-1CF9-4A26-9FC9-9DD7FB6C4855}"/>
    <cellStyle name="40% - Énfasis3 2 7 6 2" xfId="46988" xr:uid="{00F2DB2A-41CD-49C4-A87E-75925378105F}"/>
    <cellStyle name="40% - Énfasis3 2 7 7" xfId="31546" xr:uid="{702E76D0-3BDD-4404-BC1C-07456316E01C}"/>
    <cellStyle name="40% - Énfasis3 2 8" xfId="1144" xr:uid="{E4434194-C56C-4B01-AAF1-7D0E49CD9B9D}"/>
    <cellStyle name="40% - Énfasis3 2 8 2" xfId="3074" xr:uid="{882009D4-1AD2-4E46-801C-AF7EA5F76B76}"/>
    <cellStyle name="40% - Énfasis3 2 8 2 2" xfId="6934" xr:uid="{71162FC5-48E0-4720-B856-20DB7EE430C8}"/>
    <cellStyle name="40% - Énfasis3 2 8 2 2 2" xfId="14655" xr:uid="{592AF173-D66F-42F7-9DC1-EBC69DB46D3A}"/>
    <cellStyle name="40% - Énfasis3 2 8 2 2 2 2" xfId="30097" xr:uid="{AF9BA32D-8D87-47F9-AC9C-74D7BCBC9217}"/>
    <cellStyle name="40% - Énfasis3 2 8 2 2 2 2 2" xfId="60981" xr:uid="{409BC2FE-70EB-45A5-A3ED-0781E2AE1C4B}"/>
    <cellStyle name="40% - Énfasis3 2 8 2 2 2 3" xfId="45539" xr:uid="{539CF538-BE72-4F67-A18F-9D6276B09460}"/>
    <cellStyle name="40% - Énfasis3 2 8 2 2 3" xfId="22376" xr:uid="{4EDEF5DF-727C-4088-B687-7A2B59FC72D7}"/>
    <cellStyle name="40% - Énfasis3 2 8 2 2 3 2" xfId="53260" xr:uid="{0D0DDC12-3C3B-40A4-B6CF-639FAF17658D}"/>
    <cellStyle name="40% - Énfasis3 2 8 2 2 4" xfId="37818" xr:uid="{2AF8AE98-4D3D-4F2F-99C8-54A5BDDEB550}"/>
    <cellStyle name="40% - Énfasis3 2 8 2 3" xfId="10795" xr:uid="{1D68DC2C-5AB6-4EF5-BBE3-B107781E01C2}"/>
    <cellStyle name="40% - Énfasis3 2 8 2 3 2" xfId="26237" xr:uid="{8E10EAAE-CD4D-4CA7-8C23-3C3905CB9705}"/>
    <cellStyle name="40% - Énfasis3 2 8 2 3 2 2" xfId="57121" xr:uid="{2C2EF342-152F-4774-9437-4CC0CE546F0F}"/>
    <cellStyle name="40% - Énfasis3 2 8 2 3 3" xfId="41679" xr:uid="{C60F97FA-7CFE-48C4-BF83-180A03330443}"/>
    <cellStyle name="40% - Énfasis3 2 8 2 4" xfId="18516" xr:uid="{2B2609D1-347B-44CB-B33E-E28A5C0A2D31}"/>
    <cellStyle name="40% - Énfasis3 2 8 2 4 2" xfId="49400" xr:uid="{A22F179D-3F5B-4495-868A-B5A631FB03D2}"/>
    <cellStyle name="40% - Énfasis3 2 8 2 5" xfId="33958" xr:uid="{DC42B6AB-4E0A-45A0-9FE4-AE62A9E14931}"/>
    <cellStyle name="40% - Énfasis3 2 8 3" xfId="5004" xr:uid="{544D2430-7A3B-4BC8-B208-70C456D7813C}"/>
    <cellStyle name="40% - Énfasis3 2 8 3 2" xfId="12725" xr:uid="{A0D2E73C-01E9-4E79-AE62-0020AF1BD6CA}"/>
    <cellStyle name="40% - Énfasis3 2 8 3 2 2" xfId="28167" xr:uid="{F410F178-0BDD-45C2-955D-767F306B58E4}"/>
    <cellStyle name="40% - Énfasis3 2 8 3 2 2 2" xfId="59051" xr:uid="{E5583865-D61B-4068-AB9C-B740D6B079AE}"/>
    <cellStyle name="40% - Énfasis3 2 8 3 2 3" xfId="43609" xr:uid="{869C1E71-FBD2-4BFC-88D7-58835DEB7DD5}"/>
    <cellStyle name="40% - Énfasis3 2 8 3 3" xfId="20446" xr:uid="{3F922366-79C7-4951-9955-03ACAD25945B}"/>
    <cellStyle name="40% - Énfasis3 2 8 3 3 2" xfId="51330" xr:uid="{8A4B3C6D-3B14-4E36-B53B-CD3D2B5EF867}"/>
    <cellStyle name="40% - Énfasis3 2 8 3 4" xfId="35888" xr:uid="{0C6B129F-4B1E-4DB7-B19C-9FF4D85575F8}"/>
    <cellStyle name="40% - Énfasis3 2 8 4" xfId="8865" xr:uid="{9046710B-4D14-4AFF-A1D4-3A22A96B84EF}"/>
    <cellStyle name="40% - Énfasis3 2 8 4 2" xfId="24307" xr:uid="{2F848F2D-5908-4FD0-923E-8B0558AF9C30}"/>
    <cellStyle name="40% - Énfasis3 2 8 4 2 2" xfId="55191" xr:uid="{5BA6F114-1DAC-460A-9DC9-5F85918FAE83}"/>
    <cellStyle name="40% - Énfasis3 2 8 4 3" xfId="39749" xr:uid="{E38E5C1D-5158-4A36-BFC2-F902E440F4F1}"/>
    <cellStyle name="40% - Énfasis3 2 8 5" xfId="16586" xr:uid="{BC22873A-31A2-4F75-9C8C-A4EE8C568B44}"/>
    <cellStyle name="40% - Énfasis3 2 8 5 2" xfId="47470" xr:uid="{9B2DC566-A1F2-4638-821C-9FA512FE4C79}"/>
    <cellStyle name="40% - Énfasis3 2 8 6" xfId="32028" xr:uid="{31C72AA0-6C46-4B58-B922-85B35F52A0B3}"/>
    <cellStyle name="40% - Énfasis3 2 9" xfId="2109" xr:uid="{0859257C-DD8A-4345-81D6-F8C36209FAEB}"/>
    <cellStyle name="40% - Énfasis3 2 9 2" xfId="5969" xr:uid="{3B984CF6-A1CE-4CEE-8E23-64C5591CE8E1}"/>
    <cellStyle name="40% - Énfasis3 2 9 2 2" xfId="13690" xr:uid="{4D437DE8-E87E-4430-A638-64119EAA7CA6}"/>
    <cellStyle name="40% - Énfasis3 2 9 2 2 2" xfId="29132" xr:uid="{93118E83-D893-4C30-AC8A-AEE486CBC36A}"/>
    <cellStyle name="40% - Énfasis3 2 9 2 2 2 2" xfId="60016" xr:uid="{621277D0-27A4-4FBE-9A3A-96DB735D1770}"/>
    <cellStyle name="40% - Énfasis3 2 9 2 2 3" xfId="44574" xr:uid="{EC5D3C84-F398-4357-9E67-D66F32C84C0A}"/>
    <cellStyle name="40% - Énfasis3 2 9 2 3" xfId="21411" xr:uid="{677662BA-1880-4C60-B905-3C991ABD40C5}"/>
    <cellStyle name="40% - Énfasis3 2 9 2 3 2" xfId="52295" xr:uid="{74D42C04-558C-4416-8D56-45CE854A4BB8}"/>
    <cellStyle name="40% - Énfasis3 2 9 2 4" xfId="36853" xr:uid="{1F534C66-CDB6-4E14-9263-21900B20F076}"/>
    <cellStyle name="40% - Énfasis3 2 9 3" xfId="9830" xr:uid="{2EF65D6F-C3EA-4B46-9985-20B2BAE7E260}"/>
    <cellStyle name="40% - Énfasis3 2 9 3 2" xfId="25272" xr:uid="{4D984E93-560E-4DC9-9698-56F72E73B297}"/>
    <cellStyle name="40% - Énfasis3 2 9 3 2 2" xfId="56156" xr:uid="{6F39A9A2-4932-4339-BA66-9558ADE23E37}"/>
    <cellStyle name="40% - Énfasis3 2 9 3 3" xfId="40714" xr:uid="{DF059C71-6191-4A03-8474-B8D9CA9713E3}"/>
    <cellStyle name="40% - Énfasis3 2 9 4" xfId="17551" xr:uid="{985917F3-F498-4116-A989-23AEBC39DB8F}"/>
    <cellStyle name="40% - Énfasis3 2 9 4 2" xfId="48435" xr:uid="{D131B373-2BEB-4FD7-ACF9-2927F1351918}"/>
    <cellStyle name="40% - Énfasis3 2 9 5" xfId="32993" xr:uid="{461E235F-BB7F-4389-8559-78A9F6CB7EB3}"/>
    <cellStyle name="40% - Énfasis3 3" xfId="61978" xr:uid="{C8222C5F-92A3-404C-B80D-20B06C0E4A1C}"/>
    <cellStyle name="40% - Énfasis4" xfId="32" builtinId="43" customBuiltin="1"/>
    <cellStyle name="40% - Énfasis4 2" xfId="106" xr:uid="{524E5816-A9FF-4ADC-AE30-D8A7460BAA1B}"/>
    <cellStyle name="40% - Énfasis4 2 10" xfId="4045" xr:uid="{7A5015D8-215D-42F2-A930-967452D6B201}"/>
    <cellStyle name="40% - Énfasis4 2 10 2" xfId="11766" xr:uid="{1BD28265-4F04-4215-90B4-861F4368E0EF}"/>
    <cellStyle name="40% - Énfasis4 2 10 2 2" xfId="27208" xr:uid="{F47ACBEB-72F9-4651-BF07-CEB31D50F77A}"/>
    <cellStyle name="40% - Énfasis4 2 10 2 2 2" xfId="58092" xr:uid="{3C7D1DB5-72C3-45E3-9ACF-A9729A60DE79}"/>
    <cellStyle name="40% - Énfasis4 2 10 2 3" xfId="42650" xr:uid="{CBEEAAA9-80E9-494B-9818-EEDBD00E8A21}"/>
    <cellStyle name="40% - Énfasis4 2 10 3" xfId="19487" xr:uid="{42B00693-002C-4439-B2B4-2CBE25412B22}"/>
    <cellStyle name="40% - Énfasis4 2 10 3 2" xfId="50371" xr:uid="{D423AB8A-9A45-4FB0-AC17-205E6DC8D9CD}"/>
    <cellStyle name="40% - Énfasis4 2 10 4" xfId="34929" xr:uid="{E4049A86-3465-446C-AD36-2054F2B5CAF0}"/>
    <cellStyle name="40% - Énfasis4 2 11" xfId="7906" xr:uid="{BC1ED4F4-461C-4573-AEAA-E1DA8EF5476D}"/>
    <cellStyle name="40% - Énfasis4 2 11 2" xfId="23348" xr:uid="{1CC0C64E-88E5-42B9-B2AD-6A859ECFFA2D}"/>
    <cellStyle name="40% - Énfasis4 2 11 2 2" xfId="54232" xr:uid="{30127DB8-F75B-45B2-97D4-D352F9E2280A}"/>
    <cellStyle name="40% - Énfasis4 2 11 3" xfId="38790" xr:uid="{A19AB7C8-5722-40A2-9F50-A9082F5C3477}"/>
    <cellStyle name="40% - Énfasis4 2 12" xfId="15627" xr:uid="{1F38010C-3A1C-46E2-AFFC-88E5179D226C}"/>
    <cellStyle name="40% - Énfasis4 2 12 2" xfId="46511" xr:uid="{B3C758E5-5E83-4C40-B681-443E48DD635E}"/>
    <cellStyle name="40% - Énfasis4 2 13" xfId="31069" xr:uid="{6373CA97-CB7A-488B-A9B2-B7D302F8C244}"/>
    <cellStyle name="40% - Énfasis4 2 14" xfId="61911" xr:uid="{B8140950-15FF-4BC3-AEE1-6573E271E344}"/>
    <cellStyle name="40% - Énfasis4 2 2" xfId="107" xr:uid="{82D59044-0522-4C17-A590-2CA522C522A7}"/>
    <cellStyle name="40% - Énfasis4 2 2 10" xfId="7907" xr:uid="{F3733117-CE8F-4DDB-B5F6-478B842ED8BE}"/>
    <cellStyle name="40% - Énfasis4 2 2 10 2" xfId="23349" xr:uid="{EF239F10-578D-4521-8C7D-C1E8A0F13895}"/>
    <cellStyle name="40% - Énfasis4 2 2 10 2 2" xfId="54233" xr:uid="{7963A572-7822-4469-86F2-C44BCC1EC10B}"/>
    <cellStyle name="40% - Énfasis4 2 2 10 3" xfId="38791" xr:uid="{B6AE444C-B99F-450E-93CA-3880F33202EC}"/>
    <cellStyle name="40% - Énfasis4 2 2 11" xfId="15628" xr:uid="{A096F659-BDB6-410A-AFEC-02E3CC982F21}"/>
    <cellStyle name="40% - Énfasis4 2 2 11 2" xfId="46512" xr:uid="{F622D40D-EB35-4043-9B82-B7AC53011793}"/>
    <cellStyle name="40% - Énfasis4 2 2 12" xfId="31070" xr:uid="{B05E56FC-8580-45E6-984F-1B1437F9D516}"/>
    <cellStyle name="40% - Énfasis4 2 2 2" xfId="108" xr:uid="{A6844550-528B-4A4E-9B42-4274C1CB1F81}"/>
    <cellStyle name="40% - Énfasis4 2 2 2 10" xfId="31071" xr:uid="{5B252E90-3A82-4C02-BC33-2AC8BB1AA166}"/>
    <cellStyle name="40% - Énfasis4 2 2 2 2" xfId="318" xr:uid="{7E3E0642-340A-48F8-9736-F3B089784EF5}"/>
    <cellStyle name="40% - Énfasis4 2 2 2 2 2" xfId="561" xr:uid="{AF228A4E-107A-460B-BCBA-8060F75FE54C}"/>
    <cellStyle name="40% - Énfasis4 2 2 2 2 2 2" xfId="1044" xr:uid="{84094C67-1D7A-4B7B-816F-D6019D4BFBFC}"/>
    <cellStyle name="40% - Énfasis4 2 2 2 2 2 2 2" xfId="2009" xr:uid="{14C3D84D-D2A7-4531-B57D-45796C3A4EE0}"/>
    <cellStyle name="40% - Énfasis4 2 2 2 2 2 2 2 2" xfId="3939" xr:uid="{5AA5FA6B-8EE7-4692-BEFF-AFE85588EB19}"/>
    <cellStyle name="40% - Énfasis4 2 2 2 2 2 2 2 2 2" xfId="7799" xr:uid="{2492BE66-D846-4196-B7E1-131F775F2927}"/>
    <cellStyle name="40% - Énfasis4 2 2 2 2 2 2 2 2 2 2" xfId="15520" xr:uid="{E27C6F6E-A9F4-4858-8DF5-05F01EBBBD70}"/>
    <cellStyle name="40% - Énfasis4 2 2 2 2 2 2 2 2 2 2 2" xfId="30962" xr:uid="{CA07B132-3245-420D-8978-99A4984ACE5E}"/>
    <cellStyle name="40% - Énfasis4 2 2 2 2 2 2 2 2 2 2 2 2" xfId="61846" xr:uid="{E448E5C9-4407-4D0C-A8F7-6D3729BE8CA5}"/>
    <cellStyle name="40% - Énfasis4 2 2 2 2 2 2 2 2 2 2 3" xfId="46404" xr:uid="{309E02D5-19FD-46DD-9F8F-6786E30AF2C8}"/>
    <cellStyle name="40% - Énfasis4 2 2 2 2 2 2 2 2 2 3" xfId="23241" xr:uid="{509E6310-3C36-4E1D-B4F8-4E183F003133}"/>
    <cellStyle name="40% - Énfasis4 2 2 2 2 2 2 2 2 2 3 2" xfId="54125" xr:uid="{538C2830-EAF4-4CC6-80C4-4EAD3C040413}"/>
    <cellStyle name="40% - Énfasis4 2 2 2 2 2 2 2 2 2 4" xfId="38683" xr:uid="{997EEBFA-C0AB-4747-AC49-DA45BF70631B}"/>
    <cellStyle name="40% - Énfasis4 2 2 2 2 2 2 2 2 3" xfId="11660" xr:uid="{1D454F66-0EDE-42D4-AF0F-6ABDB8D1C755}"/>
    <cellStyle name="40% - Énfasis4 2 2 2 2 2 2 2 2 3 2" xfId="27102" xr:uid="{4FFC086B-CEDB-493E-8261-041048941FB5}"/>
    <cellStyle name="40% - Énfasis4 2 2 2 2 2 2 2 2 3 2 2" xfId="57986" xr:uid="{A76A38B0-09C8-4657-ADEA-D5C2BF00D836}"/>
    <cellStyle name="40% - Énfasis4 2 2 2 2 2 2 2 2 3 3" xfId="42544" xr:uid="{CF7FA4F1-4462-4937-A737-B358173586B2}"/>
    <cellStyle name="40% - Énfasis4 2 2 2 2 2 2 2 2 4" xfId="19381" xr:uid="{39EA1195-DA5E-49FE-9F60-C0C7549888AC}"/>
    <cellStyle name="40% - Énfasis4 2 2 2 2 2 2 2 2 4 2" xfId="50265" xr:uid="{C37B83B1-1BCF-41EE-B80D-BF87340BB00B}"/>
    <cellStyle name="40% - Énfasis4 2 2 2 2 2 2 2 2 5" xfId="34823" xr:uid="{CC900D49-B704-41B8-BF74-0A156C512B99}"/>
    <cellStyle name="40% - Énfasis4 2 2 2 2 2 2 2 3" xfId="5869" xr:uid="{A8C665E1-F330-4769-BF0C-73149C645A71}"/>
    <cellStyle name="40% - Énfasis4 2 2 2 2 2 2 2 3 2" xfId="13590" xr:uid="{31231F05-BB01-4AFA-B472-29593AA146C6}"/>
    <cellStyle name="40% - Énfasis4 2 2 2 2 2 2 2 3 2 2" xfId="29032" xr:uid="{1DB3D5C9-05EE-4329-A51F-1FC6E0216749}"/>
    <cellStyle name="40% - Énfasis4 2 2 2 2 2 2 2 3 2 2 2" xfId="59916" xr:uid="{31A143C1-6679-4957-97DE-BBF115765B18}"/>
    <cellStyle name="40% - Énfasis4 2 2 2 2 2 2 2 3 2 3" xfId="44474" xr:uid="{EF8E45E4-6203-4BFF-B8F7-6760C2BC022D}"/>
    <cellStyle name="40% - Énfasis4 2 2 2 2 2 2 2 3 3" xfId="21311" xr:uid="{464B35A5-8F8D-4C7D-80E5-93D5BEDB4E2C}"/>
    <cellStyle name="40% - Énfasis4 2 2 2 2 2 2 2 3 3 2" xfId="52195" xr:uid="{7932CAD2-32CF-4422-926E-761D68507F5E}"/>
    <cellStyle name="40% - Énfasis4 2 2 2 2 2 2 2 3 4" xfId="36753" xr:uid="{262E9016-A5E8-406F-AC55-4C01862D038E}"/>
    <cellStyle name="40% - Énfasis4 2 2 2 2 2 2 2 4" xfId="9730" xr:uid="{4FB67F90-A6B6-4CD3-BFB9-D99888EAAD0C}"/>
    <cellStyle name="40% - Énfasis4 2 2 2 2 2 2 2 4 2" xfId="25172" xr:uid="{377E1C19-8A5C-4367-9FD5-8F0F051C5EFC}"/>
    <cellStyle name="40% - Énfasis4 2 2 2 2 2 2 2 4 2 2" xfId="56056" xr:uid="{1B73F711-2241-43D5-AAEA-890AEA1D8A64}"/>
    <cellStyle name="40% - Énfasis4 2 2 2 2 2 2 2 4 3" xfId="40614" xr:uid="{0C5CC842-99D9-49F4-B5E6-A801B53C275E}"/>
    <cellStyle name="40% - Énfasis4 2 2 2 2 2 2 2 5" xfId="17451" xr:uid="{0DC6589B-5438-42EB-800C-0D4458915316}"/>
    <cellStyle name="40% - Énfasis4 2 2 2 2 2 2 2 5 2" xfId="48335" xr:uid="{865706A9-0B6B-4071-A46F-72636681CA43}"/>
    <cellStyle name="40% - Énfasis4 2 2 2 2 2 2 2 6" xfId="32893" xr:uid="{B4546B86-2EA5-45C2-92E4-A270D8EA6FF3}"/>
    <cellStyle name="40% - Énfasis4 2 2 2 2 2 2 3" xfId="2974" xr:uid="{A57D991E-C66B-44C1-A66C-5A1A449EC9A3}"/>
    <cellStyle name="40% - Énfasis4 2 2 2 2 2 2 3 2" xfId="6834" xr:uid="{319D05CB-2180-4BB9-93E2-45391DF73868}"/>
    <cellStyle name="40% - Énfasis4 2 2 2 2 2 2 3 2 2" xfId="14555" xr:uid="{F34524D7-87B2-411E-9D7E-818D90CAE99A}"/>
    <cellStyle name="40% - Énfasis4 2 2 2 2 2 2 3 2 2 2" xfId="29997" xr:uid="{E1BDA380-D906-4304-BFF1-0FE450434044}"/>
    <cellStyle name="40% - Énfasis4 2 2 2 2 2 2 3 2 2 2 2" xfId="60881" xr:uid="{6D9F11AB-BEF2-45AD-9E08-06E9261CB8CE}"/>
    <cellStyle name="40% - Énfasis4 2 2 2 2 2 2 3 2 2 3" xfId="45439" xr:uid="{67D606C9-67A1-4F91-BE00-5AE926AA0B09}"/>
    <cellStyle name="40% - Énfasis4 2 2 2 2 2 2 3 2 3" xfId="22276" xr:uid="{A3E01659-EB1E-443F-A89E-3823D79FCD5C}"/>
    <cellStyle name="40% - Énfasis4 2 2 2 2 2 2 3 2 3 2" xfId="53160" xr:uid="{E32795AD-CDF0-448C-8E53-A066C9849440}"/>
    <cellStyle name="40% - Énfasis4 2 2 2 2 2 2 3 2 4" xfId="37718" xr:uid="{6C17B504-B509-4826-A97E-5F67212B1C65}"/>
    <cellStyle name="40% - Énfasis4 2 2 2 2 2 2 3 3" xfId="10695" xr:uid="{C95902BE-F899-4ED4-BEC2-07A27B638C6A}"/>
    <cellStyle name="40% - Énfasis4 2 2 2 2 2 2 3 3 2" xfId="26137" xr:uid="{781DD5D8-76FB-4F32-BD9A-4CABE8CA512C}"/>
    <cellStyle name="40% - Énfasis4 2 2 2 2 2 2 3 3 2 2" xfId="57021" xr:uid="{C6FB8D7A-6BFB-49F6-9507-F27B1BCC678D}"/>
    <cellStyle name="40% - Énfasis4 2 2 2 2 2 2 3 3 3" xfId="41579" xr:uid="{92C6275F-1D36-4B6C-809E-AD6D9164BC52}"/>
    <cellStyle name="40% - Énfasis4 2 2 2 2 2 2 3 4" xfId="18416" xr:uid="{50B7ACE5-44F2-49BA-8376-4A8754421785}"/>
    <cellStyle name="40% - Énfasis4 2 2 2 2 2 2 3 4 2" xfId="49300" xr:uid="{672A8EF2-CE05-45E8-BAE1-878BCC7D5452}"/>
    <cellStyle name="40% - Énfasis4 2 2 2 2 2 2 3 5" xfId="33858" xr:uid="{1F5FD544-9DBA-49DC-A72D-1E61ADF5CD91}"/>
    <cellStyle name="40% - Énfasis4 2 2 2 2 2 2 4" xfId="4904" xr:uid="{32837693-11EE-4BB2-B805-87A92B3CC7CE}"/>
    <cellStyle name="40% - Énfasis4 2 2 2 2 2 2 4 2" xfId="12625" xr:uid="{541264D4-1B44-4AA7-86BE-BB05A45E6054}"/>
    <cellStyle name="40% - Énfasis4 2 2 2 2 2 2 4 2 2" xfId="28067" xr:uid="{9858EB9C-7FF5-4A19-ACD7-CD666BEA3CE4}"/>
    <cellStyle name="40% - Énfasis4 2 2 2 2 2 2 4 2 2 2" xfId="58951" xr:uid="{77BC1E96-F496-40DB-8F11-C43146159B61}"/>
    <cellStyle name="40% - Énfasis4 2 2 2 2 2 2 4 2 3" xfId="43509" xr:uid="{2E575C6D-F7A7-4181-9BE5-23C155948F66}"/>
    <cellStyle name="40% - Énfasis4 2 2 2 2 2 2 4 3" xfId="20346" xr:uid="{048E6BBA-0A46-4507-BBA8-799B8B9C39B6}"/>
    <cellStyle name="40% - Énfasis4 2 2 2 2 2 2 4 3 2" xfId="51230" xr:uid="{8C6253B5-CCE4-4684-AC72-0D121144C77B}"/>
    <cellStyle name="40% - Énfasis4 2 2 2 2 2 2 4 4" xfId="35788" xr:uid="{04156158-2F77-4433-8EE8-F5E2C06C16A9}"/>
    <cellStyle name="40% - Énfasis4 2 2 2 2 2 2 5" xfId="8765" xr:uid="{3B721083-2392-47A4-8A68-BC125B07C751}"/>
    <cellStyle name="40% - Énfasis4 2 2 2 2 2 2 5 2" xfId="24207" xr:uid="{922F412F-5A1B-4D4B-86A7-C62CEEFF241E}"/>
    <cellStyle name="40% - Énfasis4 2 2 2 2 2 2 5 2 2" xfId="55091" xr:uid="{A67EDBF4-7EEB-42E7-ADCE-5A4E00863A63}"/>
    <cellStyle name="40% - Énfasis4 2 2 2 2 2 2 5 3" xfId="39649" xr:uid="{8917B877-EC89-48C2-8AAE-73519C538DA4}"/>
    <cellStyle name="40% - Énfasis4 2 2 2 2 2 2 6" xfId="16486" xr:uid="{B3754FB6-7211-41B7-BEDD-C46FE77EA02B}"/>
    <cellStyle name="40% - Énfasis4 2 2 2 2 2 2 6 2" xfId="47370" xr:uid="{F3491953-13E4-4368-8EA6-C10E9B17CC3E}"/>
    <cellStyle name="40% - Énfasis4 2 2 2 2 2 2 7" xfId="31928" xr:uid="{ACC7292D-67C7-4E8F-B6D1-A5AA8B53A440}"/>
    <cellStyle name="40% - Énfasis4 2 2 2 2 2 3" xfId="1526" xr:uid="{7B8AA21F-EC62-46B5-B01F-C11C3A95131A}"/>
    <cellStyle name="40% - Énfasis4 2 2 2 2 2 3 2" xfId="3456" xr:uid="{DC5FE538-5400-4A7D-9920-8FDF07B1BA9C}"/>
    <cellStyle name="40% - Énfasis4 2 2 2 2 2 3 2 2" xfId="7316" xr:uid="{BE33C40F-9C20-4CB0-8AC2-7D8BA815AEAA}"/>
    <cellStyle name="40% - Énfasis4 2 2 2 2 2 3 2 2 2" xfId="15037" xr:uid="{88F2EED9-B892-47FD-A8BF-18EF40E90F90}"/>
    <cellStyle name="40% - Énfasis4 2 2 2 2 2 3 2 2 2 2" xfId="30479" xr:uid="{3A9399F1-5FC1-478C-B3F4-1D50AD783721}"/>
    <cellStyle name="40% - Énfasis4 2 2 2 2 2 3 2 2 2 2 2" xfId="61363" xr:uid="{CEA56840-05EA-48CF-9771-130F0D819DF7}"/>
    <cellStyle name="40% - Énfasis4 2 2 2 2 2 3 2 2 2 3" xfId="45921" xr:uid="{0247A877-DED9-44FF-8716-5420F23C8CBF}"/>
    <cellStyle name="40% - Énfasis4 2 2 2 2 2 3 2 2 3" xfId="22758" xr:uid="{48AC888C-E259-47A0-B38F-BAD648EEACFE}"/>
    <cellStyle name="40% - Énfasis4 2 2 2 2 2 3 2 2 3 2" xfId="53642" xr:uid="{F146B4D4-13B7-4380-A7DB-3B5DF8C9CC19}"/>
    <cellStyle name="40% - Énfasis4 2 2 2 2 2 3 2 2 4" xfId="38200" xr:uid="{F1BE8CE9-6586-40BE-B3C1-A768B6A9EC09}"/>
    <cellStyle name="40% - Énfasis4 2 2 2 2 2 3 2 3" xfId="11177" xr:uid="{29D920D0-7E39-4E1E-A35C-4065E03E4196}"/>
    <cellStyle name="40% - Énfasis4 2 2 2 2 2 3 2 3 2" xfId="26619" xr:uid="{49575D3A-F6A6-499E-BCFF-061180F65CD7}"/>
    <cellStyle name="40% - Énfasis4 2 2 2 2 2 3 2 3 2 2" xfId="57503" xr:uid="{932B6C91-70D0-47B3-9295-53F27979734D}"/>
    <cellStyle name="40% - Énfasis4 2 2 2 2 2 3 2 3 3" xfId="42061" xr:uid="{11D4563E-D522-4AFC-8B88-E9B9744FAED8}"/>
    <cellStyle name="40% - Énfasis4 2 2 2 2 2 3 2 4" xfId="18898" xr:uid="{D3EBF725-FDF3-4264-AE00-045A87AFC468}"/>
    <cellStyle name="40% - Énfasis4 2 2 2 2 2 3 2 4 2" xfId="49782" xr:uid="{7FF24962-8AAB-4156-ACFC-9FC8AABBE56F}"/>
    <cellStyle name="40% - Énfasis4 2 2 2 2 2 3 2 5" xfId="34340" xr:uid="{93BEF2B6-8B62-4604-9DEC-552C25E788EC}"/>
    <cellStyle name="40% - Énfasis4 2 2 2 2 2 3 3" xfId="5386" xr:uid="{47503DBC-429D-4DC1-BB73-53A5E62D8C4C}"/>
    <cellStyle name="40% - Énfasis4 2 2 2 2 2 3 3 2" xfId="13107" xr:uid="{8666E8BC-9198-431C-9148-2673DD511FCB}"/>
    <cellStyle name="40% - Énfasis4 2 2 2 2 2 3 3 2 2" xfId="28549" xr:uid="{FF789ED9-2157-4860-B144-8942D3B864AF}"/>
    <cellStyle name="40% - Énfasis4 2 2 2 2 2 3 3 2 2 2" xfId="59433" xr:uid="{AA53F1EB-3E92-45E5-BEAF-EADE1F60B63C}"/>
    <cellStyle name="40% - Énfasis4 2 2 2 2 2 3 3 2 3" xfId="43991" xr:uid="{12322F30-7D9F-48EE-8F3C-301ED115C9A7}"/>
    <cellStyle name="40% - Énfasis4 2 2 2 2 2 3 3 3" xfId="20828" xr:uid="{3CE73194-6AAB-4783-A5BE-DD28DC8A0B55}"/>
    <cellStyle name="40% - Énfasis4 2 2 2 2 2 3 3 3 2" xfId="51712" xr:uid="{48C163D9-E408-4C2D-91ED-4E0A405DB5EE}"/>
    <cellStyle name="40% - Énfasis4 2 2 2 2 2 3 3 4" xfId="36270" xr:uid="{B5388E22-CE3D-4161-8D8E-DA3B6AAB7AFB}"/>
    <cellStyle name="40% - Énfasis4 2 2 2 2 2 3 4" xfId="9247" xr:uid="{2F2DDAF3-5950-41A8-8639-84E4A669F973}"/>
    <cellStyle name="40% - Énfasis4 2 2 2 2 2 3 4 2" xfId="24689" xr:uid="{8B9CD2E1-AC21-49B5-90FC-1CE60FC632BA}"/>
    <cellStyle name="40% - Énfasis4 2 2 2 2 2 3 4 2 2" xfId="55573" xr:uid="{464FDDCE-4146-464F-A309-D1854E2460D9}"/>
    <cellStyle name="40% - Énfasis4 2 2 2 2 2 3 4 3" xfId="40131" xr:uid="{23FB1A00-2DEC-49F3-A48F-BB3CF5A7C034}"/>
    <cellStyle name="40% - Énfasis4 2 2 2 2 2 3 5" xfId="16968" xr:uid="{22897760-1F7F-41A2-954F-55C3A8CFD2F5}"/>
    <cellStyle name="40% - Énfasis4 2 2 2 2 2 3 5 2" xfId="47852" xr:uid="{3F815281-7C71-4DA8-8A7E-43FE0B5E0391}"/>
    <cellStyle name="40% - Énfasis4 2 2 2 2 2 3 6" xfId="32410" xr:uid="{3399DC75-839C-4FB6-BBC0-8E8CBAA3C22B}"/>
    <cellStyle name="40% - Énfasis4 2 2 2 2 2 4" xfId="2491" xr:uid="{E9B59B97-F3FE-4D9B-9517-EB54CE0B3D3F}"/>
    <cellStyle name="40% - Énfasis4 2 2 2 2 2 4 2" xfId="6351" xr:uid="{F3FEF98E-6A2A-4214-A697-90D705778DAF}"/>
    <cellStyle name="40% - Énfasis4 2 2 2 2 2 4 2 2" xfId="14072" xr:uid="{494ACA5E-60CD-4851-9667-76034B7DBAA5}"/>
    <cellStyle name="40% - Énfasis4 2 2 2 2 2 4 2 2 2" xfId="29514" xr:uid="{7575315E-8AB8-4C54-B1A0-82FDB2B5E14C}"/>
    <cellStyle name="40% - Énfasis4 2 2 2 2 2 4 2 2 2 2" xfId="60398" xr:uid="{C8B87753-6B67-4387-8424-C6FD03421E06}"/>
    <cellStyle name="40% - Énfasis4 2 2 2 2 2 4 2 2 3" xfId="44956" xr:uid="{9AA24109-DE0C-42BE-9D03-B87BB1177529}"/>
    <cellStyle name="40% - Énfasis4 2 2 2 2 2 4 2 3" xfId="21793" xr:uid="{C5CBFFF6-A725-4AC7-A66F-ED6F019A6167}"/>
    <cellStyle name="40% - Énfasis4 2 2 2 2 2 4 2 3 2" xfId="52677" xr:uid="{DA83E7F5-486E-47DF-B840-8FED99DC457A}"/>
    <cellStyle name="40% - Énfasis4 2 2 2 2 2 4 2 4" xfId="37235" xr:uid="{DAA8DB8A-7D44-476D-9E61-779561B5E3D9}"/>
    <cellStyle name="40% - Énfasis4 2 2 2 2 2 4 3" xfId="10212" xr:uid="{6FEDA574-72D3-42E9-A76F-7A1E99667D10}"/>
    <cellStyle name="40% - Énfasis4 2 2 2 2 2 4 3 2" xfId="25654" xr:uid="{460B9CB7-A5E5-4274-B4B7-4436EFC132F0}"/>
    <cellStyle name="40% - Énfasis4 2 2 2 2 2 4 3 2 2" xfId="56538" xr:uid="{38A1D5F5-34FA-4961-A3C0-415C3CBBFE8D}"/>
    <cellStyle name="40% - Énfasis4 2 2 2 2 2 4 3 3" xfId="41096" xr:uid="{B998A393-CCA7-4609-AF38-8E136C021320}"/>
    <cellStyle name="40% - Énfasis4 2 2 2 2 2 4 4" xfId="17933" xr:uid="{728835BE-C9A7-4E19-9682-3814E5B8F172}"/>
    <cellStyle name="40% - Énfasis4 2 2 2 2 2 4 4 2" xfId="48817" xr:uid="{B8378E3D-FEDF-4F9F-8250-E664E18BFB2B}"/>
    <cellStyle name="40% - Énfasis4 2 2 2 2 2 4 5" xfId="33375" xr:uid="{539DFC9C-A377-4A43-9F69-02177C2B88D8}"/>
    <cellStyle name="40% - Énfasis4 2 2 2 2 2 5" xfId="4421" xr:uid="{BFCD1973-BDB4-4254-9263-5127F63BF9A5}"/>
    <cellStyle name="40% - Énfasis4 2 2 2 2 2 5 2" xfId="12142" xr:uid="{85248293-3AD7-4316-861F-CB7E25713F3B}"/>
    <cellStyle name="40% - Énfasis4 2 2 2 2 2 5 2 2" xfId="27584" xr:uid="{769D6BC3-112C-4E90-B47A-76D96D14E87F}"/>
    <cellStyle name="40% - Énfasis4 2 2 2 2 2 5 2 2 2" xfId="58468" xr:uid="{F55E031B-7EC5-4F43-8142-9E88EBBB266D}"/>
    <cellStyle name="40% - Énfasis4 2 2 2 2 2 5 2 3" xfId="43026" xr:uid="{995AF1E7-8672-40FF-8860-1DECE7CCB339}"/>
    <cellStyle name="40% - Énfasis4 2 2 2 2 2 5 3" xfId="19863" xr:uid="{6ED0A6FD-D6E2-466C-976C-E2C333FFD767}"/>
    <cellStyle name="40% - Énfasis4 2 2 2 2 2 5 3 2" xfId="50747" xr:uid="{9B517BEF-37B4-457A-9653-15C9479D5D36}"/>
    <cellStyle name="40% - Énfasis4 2 2 2 2 2 5 4" xfId="35305" xr:uid="{CE728AD5-2467-4E0F-9045-51D5021D15BD}"/>
    <cellStyle name="40% - Énfasis4 2 2 2 2 2 6" xfId="8282" xr:uid="{8773A857-64AD-4C8D-A8ED-DE4EB4DDF63A}"/>
    <cellStyle name="40% - Énfasis4 2 2 2 2 2 6 2" xfId="23724" xr:uid="{CE35EB81-97DB-4ED6-98A8-53FB09500A5A}"/>
    <cellStyle name="40% - Énfasis4 2 2 2 2 2 6 2 2" xfId="54608" xr:uid="{BCE6AC06-10CA-48AC-B425-20434C467E19}"/>
    <cellStyle name="40% - Énfasis4 2 2 2 2 2 6 3" xfId="39166" xr:uid="{11A3B6B4-6C36-4D46-83AF-8A59551B640F}"/>
    <cellStyle name="40% - Énfasis4 2 2 2 2 2 7" xfId="16003" xr:uid="{7FC1B80E-39DC-43AC-813E-4DEBE40F591E}"/>
    <cellStyle name="40% - Énfasis4 2 2 2 2 2 7 2" xfId="46887" xr:uid="{8E6B8446-D435-487F-B402-84A31A1EFEAE}"/>
    <cellStyle name="40% - Énfasis4 2 2 2 2 2 8" xfId="31445" xr:uid="{F794431B-FA07-4800-998A-7EF2D13D7D95}"/>
    <cellStyle name="40% - Énfasis4 2 2 2 2 3" xfId="803" xr:uid="{64961CC4-FCE7-4360-8D7E-9DDD8F404B39}"/>
    <cellStyle name="40% - Énfasis4 2 2 2 2 3 2" xfId="1768" xr:uid="{BE23FE19-DB8B-44E5-BE6E-AD52B3D7CC86}"/>
    <cellStyle name="40% - Énfasis4 2 2 2 2 3 2 2" xfId="3698" xr:uid="{F87911DD-3DA6-4ED5-A8C3-4165A0407862}"/>
    <cellStyle name="40% - Énfasis4 2 2 2 2 3 2 2 2" xfId="7558" xr:uid="{C4BAC049-F753-4E42-BE60-EBC1E2E8A660}"/>
    <cellStyle name="40% - Énfasis4 2 2 2 2 3 2 2 2 2" xfId="15279" xr:uid="{239ACDBA-D6C4-4E39-AB55-715C3D8BEEBD}"/>
    <cellStyle name="40% - Énfasis4 2 2 2 2 3 2 2 2 2 2" xfId="30721" xr:uid="{D365F34E-31FC-4346-BC8C-CD6355E24C9F}"/>
    <cellStyle name="40% - Énfasis4 2 2 2 2 3 2 2 2 2 2 2" xfId="61605" xr:uid="{59D32ACD-7092-4F6C-9E45-038453C5D219}"/>
    <cellStyle name="40% - Énfasis4 2 2 2 2 3 2 2 2 2 3" xfId="46163" xr:uid="{7B8210C2-C1E3-4C73-B74F-AF57822C766F}"/>
    <cellStyle name="40% - Énfasis4 2 2 2 2 3 2 2 2 3" xfId="23000" xr:uid="{7870510A-EAB9-43B3-9AAF-589AC7BA55AC}"/>
    <cellStyle name="40% - Énfasis4 2 2 2 2 3 2 2 2 3 2" xfId="53884" xr:uid="{E940316C-4D45-4E54-AA73-6915DF5EF69D}"/>
    <cellStyle name="40% - Énfasis4 2 2 2 2 3 2 2 2 4" xfId="38442" xr:uid="{352D8BF1-BC8A-401C-8889-319A733BCAB5}"/>
    <cellStyle name="40% - Énfasis4 2 2 2 2 3 2 2 3" xfId="11419" xr:uid="{B2C3B2CC-F252-4E64-9041-A5B62F9F9C94}"/>
    <cellStyle name="40% - Énfasis4 2 2 2 2 3 2 2 3 2" xfId="26861" xr:uid="{56936AFC-B82F-4570-9FCB-23F8AF57D64C}"/>
    <cellStyle name="40% - Énfasis4 2 2 2 2 3 2 2 3 2 2" xfId="57745" xr:uid="{5F8EB079-F120-40EF-8BD3-5FA1C9A17249}"/>
    <cellStyle name="40% - Énfasis4 2 2 2 2 3 2 2 3 3" xfId="42303" xr:uid="{C29CF806-875E-4751-8DD5-FB6E2346EC03}"/>
    <cellStyle name="40% - Énfasis4 2 2 2 2 3 2 2 4" xfId="19140" xr:uid="{F67D624A-AA33-4235-B745-76A68856C2CE}"/>
    <cellStyle name="40% - Énfasis4 2 2 2 2 3 2 2 4 2" xfId="50024" xr:uid="{A710CD72-02B5-4F57-8215-ADEC876990E6}"/>
    <cellStyle name="40% - Énfasis4 2 2 2 2 3 2 2 5" xfId="34582" xr:uid="{21AE3DD1-BE6A-49E6-851E-BA00E2AE983C}"/>
    <cellStyle name="40% - Énfasis4 2 2 2 2 3 2 3" xfId="5628" xr:uid="{942E0320-3B17-42C3-B9C5-FC23535023C8}"/>
    <cellStyle name="40% - Énfasis4 2 2 2 2 3 2 3 2" xfId="13349" xr:uid="{77FAC408-1EB7-4606-A411-00100C478881}"/>
    <cellStyle name="40% - Énfasis4 2 2 2 2 3 2 3 2 2" xfId="28791" xr:uid="{189F4BAA-732A-467E-B395-EE0F0039FB05}"/>
    <cellStyle name="40% - Énfasis4 2 2 2 2 3 2 3 2 2 2" xfId="59675" xr:uid="{5C941CE6-2B55-4E50-AA0E-42B2598A38D5}"/>
    <cellStyle name="40% - Énfasis4 2 2 2 2 3 2 3 2 3" xfId="44233" xr:uid="{731F3082-627F-4664-8893-7B244D9C26B9}"/>
    <cellStyle name="40% - Énfasis4 2 2 2 2 3 2 3 3" xfId="21070" xr:uid="{3FF737F0-9C85-4FBC-8B98-909FAC72AE13}"/>
    <cellStyle name="40% - Énfasis4 2 2 2 2 3 2 3 3 2" xfId="51954" xr:uid="{B5E25F83-2139-45FD-8D67-D05A19B8B04A}"/>
    <cellStyle name="40% - Énfasis4 2 2 2 2 3 2 3 4" xfId="36512" xr:uid="{4BE37F6F-D394-48C9-ABCF-74B6A29207C1}"/>
    <cellStyle name="40% - Énfasis4 2 2 2 2 3 2 4" xfId="9489" xr:uid="{33239F35-7856-4761-9BDF-35AFCC68B5DE}"/>
    <cellStyle name="40% - Énfasis4 2 2 2 2 3 2 4 2" xfId="24931" xr:uid="{563846CB-4C81-48EF-8799-AF88A8D182E1}"/>
    <cellStyle name="40% - Énfasis4 2 2 2 2 3 2 4 2 2" xfId="55815" xr:uid="{A9EB9A88-667B-4554-B8B6-3B7A1D0873E2}"/>
    <cellStyle name="40% - Énfasis4 2 2 2 2 3 2 4 3" xfId="40373" xr:uid="{0AC16710-34B5-4D8A-8829-E78F9E44660D}"/>
    <cellStyle name="40% - Énfasis4 2 2 2 2 3 2 5" xfId="17210" xr:uid="{0351E2BC-CB65-4946-B56A-5E6B8298D80C}"/>
    <cellStyle name="40% - Énfasis4 2 2 2 2 3 2 5 2" xfId="48094" xr:uid="{69B39206-F90E-45CC-9846-DC99F4F2F95C}"/>
    <cellStyle name="40% - Énfasis4 2 2 2 2 3 2 6" xfId="32652" xr:uid="{04469532-FC3E-41E0-A73D-C06683010183}"/>
    <cellStyle name="40% - Énfasis4 2 2 2 2 3 3" xfId="2733" xr:uid="{D0EFBE1F-B3E6-4CFA-B2E9-EEFB59247118}"/>
    <cellStyle name="40% - Énfasis4 2 2 2 2 3 3 2" xfId="6593" xr:uid="{50B03F11-71AE-4461-916A-81BACE0C0A7A}"/>
    <cellStyle name="40% - Énfasis4 2 2 2 2 3 3 2 2" xfId="14314" xr:uid="{A882ED6E-C8D1-46BD-981D-D790823CAD3B}"/>
    <cellStyle name="40% - Énfasis4 2 2 2 2 3 3 2 2 2" xfId="29756" xr:uid="{854C89DE-0F03-4517-8DCF-E3593D74C485}"/>
    <cellStyle name="40% - Énfasis4 2 2 2 2 3 3 2 2 2 2" xfId="60640" xr:uid="{7E7B6377-940C-496D-88DD-908E4663391D}"/>
    <cellStyle name="40% - Énfasis4 2 2 2 2 3 3 2 2 3" xfId="45198" xr:uid="{CA43C987-1CEB-4609-AA8F-31B5F6701270}"/>
    <cellStyle name="40% - Énfasis4 2 2 2 2 3 3 2 3" xfId="22035" xr:uid="{D78F7650-F8C4-4BD7-86C7-0E9D395FEF9D}"/>
    <cellStyle name="40% - Énfasis4 2 2 2 2 3 3 2 3 2" xfId="52919" xr:uid="{C4667D60-96C3-47C6-BEEA-4A3DBA714722}"/>
    <cellStyle name="40% - Énfasis4 2 2 2 2 3 3 2 4" xfId="37477" xr:uid="{286E0409-6F01-4FB9-8EFE-4B624DE74699}"/>
    <cellStyle name="40% - Énfasis4 2 2 2 2 3 3 3" xfId="10454" xr:uid="{FF55C1D3-7685-4E63-A711-9EE9C62D608C}"/>
    <cellStyle name="40% - Énfasis4 2 2 2 2 3 3 3 2" xfId="25896" xr:uid="{965264CA-D927-4D58-8B04-1D3A956E594E}"/>
    <cellStyle name="40% - Énfasis4 2 2 2 2 3 3 3 2 2" xfId="56780" xr:uid="{6B4706AD-975D-4840-862F-AD1F1934FFD3}"/>
    <cellStyle name="40% - Énfasis4 2 2 2 2 3 3 3 3" xfId="41338" xr:uid="{C8DD29D5-0AC5-4EC6-8D49-207FCF549FE9}"/>
    <cellStyle name="40% - Énfasis4 2 2 2 2 3 3 4" xfId="18175" xr:uid="{456D2FAF-BD91-42CF-BEB8-23C9A4BE74B1}"/>
    <cellStyle name="40% - Énfasis4 2 2 2 2 3 3 4 2" xfId="49059" xr:uid="{E5EC8919-8307-4D65-ACC4-330EF5F3F805}"/>
    <cellStyle name="40% - Énfasis4 2 2 2 2 3 3 5" xfId="33617" xr:uid="{DAB8BAEB-CAE7-4859-A36F-478A337ED53F}"/>
    <cellStyle name="40% - Énfasis4 2 2 2 2 3 4" xfId="4663" xr:uid="{8F8ACABC-9523-43FD-BDCB-F6E094DC86BF}"/>
    <cellStyle name="40% - Énfasis4 2 2 2 2 3 4 2" xfId="12384" xr:uid="{8D42FAEB-862D-47BC-A508-5B86D380D472}"/>
    <cellStyle name="40% - Énfasis4 2 2 2 2 3 4 2 2" xfId="27826" xr:uid="{A6891892-AA82-46F3-9527-195C1EE72E32}"/>
    <cellStyle name="40% - Énfasis4 2 2 2 2 3 4 2 2 2" xfId="58710" xr:uid="{D91DCDB5-95FA-4B57-A128-E35F708EB104}"/>
    <cellStyle name="40% - Énfasis4 2 2 2 2 3 4 2 3" xfId="43268" xr:uid="{E583DAFA-BBED-4C0B-A340-E33E629B187A}"/>
    <cellStyle name="40% - Énfasis4 2 2 2 2 3 4 3" xfId="20105" xr:uid="{24855D49-7324-4752-80EC-345491542071}"/>
    <cellStyle name="40% - Énfasis4 2 2 2 2 3 4 3 2" xfId="50989" xr:uid="{6822932E-214D-446A-BDF6-A0C5A7E04124}"/>
    <cellStyle name="40% - Énfasis4 2 2 2 2 3 4 4" xfId="35547" xr:uid="{01C546C4-773D-4AD3-B32A-7BB9351AADF4}"/>
    <cellStyle name="40% - Énfasis4 2 2 2 2 3 5" xfId="8524" xr:uid="{F714D26C-DC35-4EDF-8923-3D3DD792B9A7}"/>
    <cellStyle name="40% - Énfasis4 2 2 2 2 3 5 2" xfId="23966" xr:uid="{B6799899-39D7-4CDE-9F5B-41B97486FF8B}"/>
    <cellStyle name="40% - Énfasis4 2 2 2 2 3 5 2 2" xfId="54850" xr:uid="{924741C9-F71F-453D-9604-F918C4D119B7}"/>
    <cellStyle name="40% - Énfasis4 2 2 2 2 3 5 3" xfId="39408" xr:uid="{052CDFCC-0499-44C6-94A4-CE4A4CAA3A2D}"/>
    <cellStyle name="40% - Énfasis4 2 2 2 2 3 6" xfId="16245" xr:uid="{2BED8DAD-517B-43E3-88D0-C17D68665EFD}"/>
    <cellStyle name="40% - Énfasis4 2 2 2 2 3 6 2" xfId="47129" xr:uid="{07DB32C3-77D9-493F-8459-A5482F307776}"/>
    <cellStyle name="40% - Énfasis4 2 2 2 2 3 7" xfId="31687" xr:uid="{57EE25A7-C818-4420-A02E-5980C4BC34A8}"/>
    <cellStyle name="40% - Énfasis4 2 2 2 2 4" xfId="1285" xr:uid="{09C8529B-EAFB-45EC-BF14-CF0B5C1628E2}"/>
    <cellStyle name="40% - Énfasis4 2 2 2 2 4 2" xfId="3215" xr:uid="{382034C2-B7FE-4E1F-827A-8C0723F80EEA}"/>
    <cellStyle name="40% - Énfasis4 2 2 2 2 4 2 2" xfId="7075" xr:uid="{EBC8E48A-A570-4381-8492-C34A92A6AE2A}"/>
    <cellStyle name="40% - Énfasis4 2 2 2 2 4 2 2 2" xfId="14796" xr:uid="{990BC635-FCD5-4FA5-A939-0B2955103D10}"/>
    <cellStyle name="40% - Énfasis4 2 2 2 2 4 2 2 2 2" xfId="30238" xr:uid="{AF61A7ED-5127-4FD0-A9B8-ACD70AE6CA8D}"/>
    <cellStyle name="40% - Énfasis4 2 2 2 2 4 2 2 2 2 2" xfId="61122" xr:uid="{3C0EF1FF-8B00-4E60-B37E-D0977EEBB875}"/>
    <cellStyle name="40% - Énfasis4 2 2 2 2 4 2 2 2 3" xfId="45680" xr:uid="{7B7DA659-3E31-4907-AD7C-C4FBB3FD3851}"/>
    <cellStyle name="40% - Énfasis4 2 2 2 2 4 2 2 3" xfId="22517" xr:uid="{0F84B756-794D-4FC3-AC19-51F3911453DD}"/>
    <cellStyle name="40% - Énfasis4 2 2 2 2 4 2 2 3 2" xfId="53401" xr:uid="{CAF96E7D-226A-49A2-BA22-57265A782814}"/>
    <cellStyle name="40% - Énfasis4 2 2 2 2 4 2 2 4" xfId="37959" xr:uid="{17E549E0-A3D5-4EE0-AAAF-7E57BBF3407E}"/>
    <cellStyle name="40% - Énfasis4 2 2 2 2 4 2 3" xfId="10936" xr:uid="{5585A7D7-DB2C-4316-991E-F6AAC9463D73}"/>
    <cellStyle name="40% - Énfasis4 2 2 2 2 4 2 3 2" xfId="26378" xr:uid="{79B59333-61A2-49B8-99CF-325A759EC3B5}"/>
    <cellStyle name="40% - Énfasis4 2 2 2 2 4 2 3 2 2" xfId="57262" xr:uid="{CF052266-16AF-4E9D-A082-9B73CDE4C90B}"/>
    <cellStyle name="40% - Énfasis4 2 2 2 2 4 2 3 3" xfId="41820" xr:uid="{3024DA9C-2A34-4F47-A584-1117BF33C9E2}"/>
    <cellStyle name="40% - Énfasis4 2 2 2 2 4 2 4" xfId="18657" xr:uid="{7C226037-305D-4B76-802B-752918BCCEE3}"/>
    <cellStyle name="40% - Énfasis4 2 2 2 2 4 2 4 2" xfId="49541" xr:uid="{E09E9009-773B-4090-AF48-F9B9F48FA6C6}"/>
    <cellStyle name="40% - Énfasis4 2 2 2 2 4 2 5" xfId="34099" xr:uid="{9BAB5701-3FC1-43FE-ADBF-DFCAA92E629B}"/>
    <cellStyle name="40% - Énfasis4 2 2 2 2 4 3" xfId="5145" xr:uid="{09695330-A3F6-4329-8669-43CF4BE473C0}"/>
    <cellStyle name="40% - Énfasis4 2 2 2 2 4 3 2" xfId="12866" xr:uid="{27AE3833-8033-4698-830F-9952CA2FEE19}"/>
    <cellStyle name="40% - Énfasis4 2 2 2 2 4 3 2 2" xfId="28308" xr:uid="{0F5ABD86-B795-4882-A9B8-266F163FD85B}"/>
    <cellStyle name="40% - Énfasis4 2 2 2 2 4 3 2 2 2" xfId="59192" xr:uid="{C5D46834-8D43-430D-A72D-A47DCE1F7274}"/>
    <cellStyle name="40% - Énfasis4 2 2 2 2 4 3 2 3" xfId="43750" xr:uid="{6AA40935-87CB-46DB-BA57-C056C5228313}"/>
    <cellStyle name="40% - Énfasis4 2 2 2 2 4 3 3" xfId="20587" xr:uid="{39EF877B-4576-4E1A-8DFB-D015EEB546E3}"/>
    <cellStyle name="40% - Énfasis4 2 2 2 2 4 3 3 2" xfId="51471" xr:uid="{A79D89BA-D580-46BC-839C-136644DCDCDF}"/>
    <cellStyle name="40% - Énfasis4 2 2 2 2 4 3 4" xfId="36029" xr:uid="{A8B9EE3F-AB35-4CBC-AA10-2611EC991D70}"/>
    <cellStyle name="40% - Énfasis4 2 2 2 2 4 4" xfId="9006" xr:uid="{A1888A04-7360-4C2E-A0F3-932B2B56FB54}"/>
    <cellStyle name="40% - Énfasis4 2 2 2 2 4 4 2" xfId="24448" xr:uid="{28CBA2C2-5085-4AAE-993D-962030B09CF9}"/>
    <cellStyle name="40% - Énfasis4 2 2 2 2 4 4 2 2" xfId="55332" xr:uid="{FF12D75B-C734-49C0-B857-7206430E9BDA}"/>
    <cellStyle name="40% - Énfasis4 2 2 2 2 4 4 3" xfId="39890" xr:uid="{D9E44C28-96CA-412A-AC43-7846B36C252F}"/>
    <cellStyle name="40% - Énfasis4 2 2 2 2 4 5" xfId="16727" xr:uid="{5F9AB609-0DB3-47A2-992B-79FB605EB5E6}"/>
    <cellStyle name="40% - Énfasis4 2 2 2 2 4 5 2" xfId="47611" xr:uid="{C3CD35DD-A4AD-497E-86A7-8DF2E8E47331}"/>
    <cellStyle name="40% - Énfasis4 2 2 2 2 4 6" xfId="32169" xr:uid="{7852BCAF-9153-4901-B0FC-0218ACBEA040}"/>
    <cellStyle name="40% - Énfasis4 2 2 2 2 5" xfId="2250" xr:uid="{82F0FFDF-4CE3-4485-B2C3-3663D63C3DEB}"/>
    <cellStyle name="40% - Énfasis4 2 2 2 2 5 2" xfId="6110" xr:uid="{351ADBA9-E7FD-4EC7-9150-1955F0B975F7}"/>
    <cellStyle name="40% - Énfasis4 2 2 2 2 5 2 2" xfId="13831" xr:uid="{62B25DA8-AC50-4E55-847A-3A9B0A9371A1}"/>
    <cellStyle name="40% - Énfasis4 2 2 2 2 5 2 2 2" xfId="29273" xr:uid="{07CFFA5E-15FA-47A5-A4E6-CDEDDC4E91FC}"/>
    <cellStyle name="40% - Énfasis4 2 2 2 2 5 2 2 2 2" xfId="60157" xr:uid="{116A516B-47C1-4909-8889-7D7911A1B265}"/>
    <cellStyle name="40% - Énfasis4 2 2 2 2 5 2 2 3" xfId="44715" xr:uid="{19AB64CC-857A-4EF6-A646-FEA624180E7F}"/>
    <cellStyle name="40% - Énfasis4 2 2 2 2 5 2 3" xfId="21552" xr:uid="{5DE4A817-0A3B-41DE-B039-91F756C4859B}"/>
    <cellStyle name="40% - Énfasis4 2 2 2 2 5 2 3 2" xfId="52436" xr:uid="{CB7F11E7-4884-4CFF-8238-B1B9E746582D}"/>
    <cellStyle name="40% - Énfasis4 2 2 2 2 5 2 4" xfId="36994" xr:uid="{033004C8-93EC-43AF-874F-C4001C8B327D}"/>
    <cellStyle name="40% - Énfasis4 2 2 2 2 5 3" xfId="9971" xr:uid="{C4A805AE-678F-49CD-AA79-0CE79AC70184}"/>
    <cellStyle name="40% - Énfasis4 2 2 2 2 5 3 2" xfId="25413" xr:uid="{976206A3-8718-4D42-B659-B160C49A7D53}"/>
    <cellStyle name="40% - Énfasis4 2 2 2 2 5 3 2 2" xfId="56297" xr:uid="{B603A172-2C47-4565-ACFC-9DE2702EF406}"/>
    <cellStyle name="40% - Énfasis4 2 2 2 2 5 3 3" xfId="40855" xr:uid="{CF5A8393-5305-4B7E-AC32-17649A630561}"/>
    <cellStyle name="40% - Énfasis4 2 2 2 2 5 4" xfId="17692" xr:uid="{8AE85599-1E40-4CF7-9EEF-FD3D3806290F}"/>
    <cellStyle name="40% - Énfasis4 2 2 2 2 5 4 2" xfId="48576" xr:uid="{F7A96860-6F81-41CB-8EB2-A640887616FF}"/>
    <cellStyle name="40% - Énfasis4 2 2 2 2 5 5" xfId="33134" xr:uid="{22B33FE0-2B79-47D6-AC53-0AE26F6B4395}"/>
    <cellStyle name="40% - Énfasis4 2 2 2 2 6" xfId="4180" xr:uid="{F02022D2-9B21-4998-988E-A0028B7A75AA}"/>
    <cellStyle name="40% - Énfasis4 2 2 2 2 6 2" xfId="11901" xr:uid="{0C6E8F12-7E1B-4501-9917-F4D9889C3411}"/>
    <cellStyle name="40% - Énfasis4 2 2 2 2 6 2 2" xfId="27343" xr:uid="{52387502-D294-4879-B534-F1F2B2D293B6}"/>
    <cellStyle name="40% - Énfasis4 2 2 2 2 6 2 2 2" xfId="58227" xr:uid="{808B8974-A1E2-400C-A4C5-FBAA565938C4}"/>
    <cellStyle name="40% - Énfasis4 2 2 2 2 6 2 3" xfId="42785" xr:uid="{55418CF0-F3C1-478A-8195-7758D11C1E66}"/>
    <cellStyle name="40% - Énfasis4 2 2 2 2 6 3" xfId="19622" xr:uid="{581BE23F-8336-4A40-8EEC-30E3C224A997}"/>
    <cellStyle name="40% - Énfasis4 2 2 2 2 6 3 2" xfId="50506" xr:uid="{0F1549C8-13F7-402C-B6ED-C91AC12EBD7E}"/>
    <cellStyle name="40% - Énfasis4 2 2 2 2 6 4" xfId="35064" xr:uid="{14BD854E-004C-4B6F-8B24-E134F1F76F15}"/>
    <cellStyle name="40% - Énfasis4 2 2 2 2 7" xfId="8041" xr:uid="{7A9B9D94-9E9C-4842-B233-36DA4D5A0D79}"/>
    <cellStyle name="40% - Énfasis4 2 2 2 2 7 2" xfId="23483" xr:uid="{B7C70C78-913B-4CC3-A770-E707E485034E}"/>
    <cellStyle name="40% - Énfasis4 2 2 2 2 7 2 2" xfId="54367" xr:uid="{D64078C2-AE32-4212-B190-2A6C4676F857}"/>
    <cellStyle name="40% - Énfasis4 2 2 2 2 7 3" xfId="38925" xr:uid="{B52E57EB-19B0-4378-B293-2FA905A9C5D4}"/>
    <cellStyle name="40% - Énfasis4 2 2 2 2 8" xfId="15762" xr:uid="{6094E5FD-AC31-4626-8DE8-76390C6A2914}"/>
    <cellStyle name="40% - Énfasis4 2 2 2 2 8 2" xfId="46646" xr:uid="{9386793C-58BD-4E9F-8631-068FCF2DD0F3}"/>
    <cellStyle name="40% - Énfasis4 2 2 2 2 9" xfId="31204" xr:uid="{ABC21020-3D0F-443C-8427-84B25D5719FF}"/>
    <cellStyle name="40% - Énfasis4 2 2 2 3" xfId="427" xr:uid="{CE1A11AC-3D27-4A13-93BB-28CC1F597AD1}"/>
    <cellStyle name="40% - Énfasis4 2 2 2 3 2" xfId="911" xr:uid="{1ED18936-E319-4F89-A671-D9299742657F}"/>
    <cellStyle name="40% - Énfasis4 2 2 2 3 2 2" xfId="1876" xr:uid="{0CA3A2E3-5983-4BAA-85ED-95D3D07833EC}"/>
    <cellStyle name="40% - Énfasis4 2 2 2 3 2 2 2" xfId="3806" xr:uid="{D9FF7CE1-0FFE-4113-9E2B-424F537CC6BE}"/>
    <cellStyle name="40% - Énfasis4 2 2 2 3 2 2 2 2" xfId="7666" xr:uid="{1B78EE8A-18AE-4F2E-9716-EB6A9F372FB4}"/>
    <cellStyle name="40% - Énfasis4 2 2 2 3 2 2 2 2 2" xfId="15387" xr:uid="{47814ED0-CC60-4E50-888A-7AD4FA3C5D33}"/>
    <cellStyle name="40% - Énfasis4 2 2 2 3 2 2 2 2 2 2" xfId="30829" xr:uid="{5179DDFE-93DD-4A17-876A-958E1485B8E0}"/>
    <cellStyle name="40% - Énfasis4 2 2 2 3 2 2 2 2 2 2 2" xfId="61713" xr:uid="{12D46FE4-A50E-4269-BD61-9022C69E6E2F}"/>
    <cellStyle name="40% - Énfasis4 2 2 2 3 2 2 2 2 2 3" xfId="46271" xr:uid="{5B941290-AC2E-45D6-BC4F-839E93251B5F}"/>
    <cellStyle name="40% - Énfasis4 2 2 2 3 2 2 2 2 3" xfId="23108" xr:uid="{4ACCD768-36A5-45B4-8966-217AA061BA69}"/>
    <cellStyle name="40% - Énfasis4 2 2 2 3 2 2 2 2 3 2" xfId="53992" xr:uid="{F466759C-FFA6-486C-94F6-E43A484AAF2D}"/>
    <cellStyle name="40% - Énfasis4 2 2 2 3 2 2 2 2 4" xfId="38550" xr:uid="{B084B9BB-0F60-4EA0-A5B0-CE1327E52468}"/>
    <cellStyle name="40% - Énfasis4 2 2 2 3 2 2 2 3" xfId="11527" xr:uid="{EC89A4C7-EA30-4C72-8657-2451D3744616}"/>
    <cellStyle name="40% - Énfasis4 2 2 2 3 2 2 2 3 2" xfId="26969" xr:uid="{708DF414-8F2A-486A-93F2-45E15AB7C07F}"/>
    <cellStyle name="40% - Énfasis4 2 2 2 3 2 2 2 3 2 2" xfId="57853" xr:uid="{1D41200A-E5F3-459B-8059-59BD75E7CBF5}"/>
    <cellStyle name="40% - Énfasis4 2 2 2 3 2 2 2 3 3" xfId="42411" xr:uid="{CD1BB12F-CEE6-4ED0-8BB2-472D2A06113E}"/>
    <cellStyle name="40% - Énfasis4 2 2 2 3 2 2 2 4" xfId="19248" xr:uid="{263CFC2E-1B92-4361-AEBD-E74E72D578EB}"/>
    <cellStyle name="40% - Énfasis4 2 2 2 3 2 2 2 4 2" xfId="50132" xr:uid="{3367077C-C0D0-41A8-96A8-2F730A1F4ADB}"/>
    <cellStyle name="40% - Énfasis4 2 2 2 3 2 2 2 5" xfId="34690" xr:uid="{4D1662EB-0C72-4046-8E97-522266572472}"/>
    <cellStyle name="40% - Énfasis4 2 2 2 3 2 2 3" xfId="5736" xr:uid="{6571A251-78B0-4BE8-9D27-99B2E638B1B5}"/>
    <cellStyle name="40% - Énfasis4 2 2 2 3 2 2 3 2" xfId="13457" xr:uid="{0FE72747-BC38-4C77-8607-B5C0027F6761}"/>
    <cellStyle name="40% - Énfasis4 2 2 2 3 2 2 3 2 2" xfId="28899" xr:uid="{4341E420-A0EF-4010-AE6E-11A768170D6C}"/>
    <cellStyle name="40% - Énfasis4 2 2 2 3 2 2 3 2 2 2" xfId="59783" xr:uid="{BB439DAB-88D5-4C14-AF2E-E803CA3596EF}"/>
    <cellStyle name="40% - Énfasis4 2 2 2 3 2 2 3 2 3" xfId="44341" xr:uid="{83F97E0F-7174-4A91-9E17-8F9794DCA750}"/>
    <cellStyle name="40% - Énfasis4 2 2 2 3 2 2 3 3" xfId="21178" xr:uid="{2F024DC8-8D0A-4DC6-B71E-C83D1B0324BF}"/>
    <cellStyle name="40% - Énfasis4 2 2 2 3 2 2 3 3 2" xfId="52062" xr:uid="{B6DDE481-E0A1-4155-836A-A686A0C15419}"/>
    <cellStyle name="40% - Énfasis4 2 2 2 3 2 2 3 4" xfId="36620" xr:uid="{B48FC7A2-0B8E-45B4-A0AB-A9A70671A8CD}"/>
    <cellStyle name="40% - Énfasis4 2 2 2 3 2 2 4" xfId="9597" xr:uid="{38A99D91-0340-47F1-A864-C37990AFBF83}"/>
    <cellStyle name="40% - Énfasis4 2 2 2 3 2 2 4 2" xfId="25039" xr:uid="{12020DA8-B4B9-48E0-997B-1816A9324C00}"/>
    <cellStyle name="40% - Énfasis4 2 2 2 3 2 2 4 2 2" xfId="55923" xr:uid="{69E88B11-C5D8-4C3C-8897-FAF7907F7107}"/>
    <cellStyle name="40% - Énfasis4 2 2 2 3 2 2 4 3" xfId="40481" xr:uid="{9A102CE9-A7DE-4E0B-AC50-C0F6B24CB669}"/>
    <cellStyle name="40% - Énfasis4 2 2 2 3 2 2 5" xfId="17318" xr:uid="{8F285FE5-E45E-4650-AF02-BA179B13ECF7}"/>
    <cellStyle name="40% - Énfasis4 2 2 2 3 2 2 5 2" xfId="48202" xr:uid="{7E627819-BA21-46BD-A9BB-ADCE0FF4FB71}"/>
    <cellStyle name="40% - Énfasis4 2 2 2 3 2 2 6" xfId="32760" xr:uid="{552A8298-95CF-4BEA-BDFA-DDD50F1EABF8}"/>
    <cellStyle name="40% - Énfasis4 2 2 2 3 2 3" xfId="2841" xr:uid="{39744880-9179-4F89-9EAB-D0114D86CEEE}"/>
    <cellStyle name="40% - Énfasis4 2 2 2 3 2 3 2" xfId="6701" xr:uid="{A74E5EA7-615C-4CD3-8CB6-252749AE40A6}"/>
    <cellStyle name="40% - Énfasis4 2 2 2 3 2 3 2 2" xfId="14422" xr:uid="{375CFC3C-7A72-4A97-9334-95AC3B5A09F8}"/>
    <cellStyle name="40% - Énfasis4 2 2 2 3 2 3 2 2 2" xfId="29864" xr:uid="{5A2A7768-1BC9-450A-A1C3-4EC0FF475B85}"/>
    <cellStyle name="40% - Énfasis4 2 2 2 3 2 3 2 2 2 2" xfId="60748" xr:uid="{A53677A9-8204-42F9-B534-DAFF51D72537}"/>
    <cellStyle name="40% - Énfasis4 2 2 2 3 2 3 2 2 3" xfId="45306" xr:uid="{1E28A630-5DAC-43D4-915B-CEA32AC7A5FB}"/>
    <cellStyle name="40% - Énfasis4 2 2 2 3 2 3 2 3" xfId="22143" xr:uid="{C46330CC-77D4-4527-83B5-E3C73EFF9BC4}"/>
    <cellStyle name="40% - Énfasis4 2 2 2 3 2 3 2 3 2" xfId="53027" xr:uid="{E19B53E1-0353-47D3-8940-666BEC236DEA}"/>
    <cellStyle name="40% - Énfasis4 2 2 2 3 2 3 2 4" xfId="37585" xr:uid="{C215724E-0589-4F34-ABE8-54A3C30FB449}"/>
    <cellStyle name="40% - Énfasis4 2 2 2 3 2 3 3" xfId="10562" xr:uid="{263087C1-11DF-4AB0-9090-7209B9779534}"/>
    <cellStyle name="40% - Énfasis4 2 2 2 3 2 3 3 2" xfId="26004" xr:uid="{17E59F15-EAC7-43D2-A088-11AF3C302A85}"/>
    <cellStyle name="40% - Énfasis4 2 2 2 3 2 3 3 2 2" xfId="56888" xr:uid="{73A08B00-9AE4-4FB9-B93A-BD9E434101A6}"/>
    <cellStyle name="40% - Énfasis4 2 2 2 3 2 3 3 3" xfId="41446" xr:uid="{AF4391F8-86B5-479C-896E-7B558B51B6D4}"/>
    <cellStyle name="40% - Énfasis4 2 2 2 3 2 3 4" xfId="18283" xr:uid="{476D7333-6A02-4104-A81D-3F65EEEDA0E1}"/>
    <cellStyle name="40% - Énfasis4 2 2 2 3 2 3 4 2" xfId="49167" xr:uid="{0FFAF31F-8B6A-44FA-A89D-F28B128ACD6A}"/>
    <cellStyle name="40% - Énfasis4 2 2 2 3 2 3 5" xfId="33725" xr:uid="{C2219719-B1D6-41C9-9A33-1BF4F8351A19}"/>
    <cellStyle name="40% - Énfasis4 2 2 2 3 2 4" xfId="4771" xr:uid="{D73E7373-BF9B-49A1-AB9D-15E49041311C}"/>
    <cellStyle name="40% - Énfasis4 2 2 2 3 2 4 2" xfId="12492" xr:uid="{EE35D38A-BCA9-4992-BF56-02AC405C65A6}"/>
    <cellStyle name="40% - Énfasis4 2 2 2 3 2 4 2 2" xfId="27934" xr:uid="{8A976026-D76D-4C52-8FEB-68FE798FF3EB}"/>
    <cellStyle name="40% - Énfasis4 2 2 2 3 2 4 2 2 2" xfId="58818" xr:uid="{57D7402D-AF4F-436C-9C5E-AFFF7FF30D10}"/>
    <cellStyle name="40% - Énfasis4 2 2 2 3 2 4 2 3" xfId="43376" xr:uid="{016C33D1-23AE-428F-A18D-53D6C37786B9}"/>
    <cellStyle name="40% - Énfasis4 2 2 2 3 2 4 3" xfId="20213" xr:uid="{9EC9CB33-D420-43AF-BE5D-AD7B46F29DB2}"/>
    <cellStyle name="40% - Énfasis4 2 2 2 3 2 4 3 2" xfId="51097" xr:uid="{E02FD51B-B4C7-40E4-84A3-496D0719532F}"/>
    <cellStyle name="40% - Énfasis4 2 2 2 3 2 4 4" xfId="35655" xr:uid="{09EF99B8-D9E1-4F7E-A34A-48D4337AAA98}"/>
    <cellStyle name="40% - Énfasis4 2 2 2 3 2 5" xfId="8632" xr:uid="{64BABEA9-40B0-4940-AA9D-21F8DC4493D8}"/>
    <cellStyle name="40% - Énfasis4 2 2 2 3 2 5 2" xfId="24074" xr:uid="{C51665CC-097F-4BE2-BA1F-044DF89BF98F}"/>
    <cellStyle name="40% - Énfasis4 2 2 2 3 2 5 2 2" xfId="54958" xr:uid="{646BE721-DA13-40BE-BD87-31FC7C56C9D3}"/>
    <cellStyle name="40% - Énfasis4 2 2 2 3 2 5 3" xfId="39516" xr:uid="{A025C760-6EF8-49E8-98FF-4EF6ED130CEF}"/>
    <cellStyle name="40% - Énfasis4 2 2 2 3 2 6" xfId="16353" xr:uid="{E891DCF7-AF93-49DB-A860-112782678361}"/>
    <cellStyle name="40% - Énfasis4 2 2 2 3 2 6 2" xfId="47237" xr:uid="{05103946-DCA4-4F2F-BA3D-2C062DC7CDA9}"/>
    <cellStyle name="40% - Énfasis4 2 2 2 3 2 7" xfId="31795" xr:uid="{6891D3F7-C6BC-474E-8016-2A7A4A4104AF}"/>
    <cellStyle name="40% - Énfasis4 2 2 2 3 3" xfId="1393" xr:uid="{DD1F06FF-E1E9-4D45-9E71-3142CA72C827}"/>
    <cellStyle name="40% - Énfasis4 2 2 2 3 3 2" xfId="3323" xr:uid="{CFAA6BA6-9691-48A1-ACBB-D841F700B56C}"/>
    <cellStyle name="40% - Énfasis4 2 2 2 3 3 2 2" xfId="7183" xr:uid="{DDA81D8A-B32A-4E2B-A639-EF5954C704EE}"/>
    <cellStyle name="40% - Énfasis4 2 2 2 3 3 2 2 2" xfId="14904" xr:uid="{996979ED-6C00-4123-801E-6082D302178D}"/>
    <cellStyle name="40% - Énfasis4 2 2 2 3 3 2 2 2 2" xfId="30346" xr:uid="{C11B9CE8-472E-497D-A697-4C7DBB00B6DD}"/>
    <cellStyle name="40% - Énfasis4 2 2 2 3 3 2 2 2 2 2" xfId="61230" xr:uid="{9AD09AC6-E045-493D-A93E-09E698D057FA}"/>
    <cellStyle name="40% - Énfasis4 2 2 2 3 3 2 2 2 3" xfId="45788" xr:uid="{3EDE8FED-92EF-4D2F-A5F9-8E1F8DB2431D}"/>
    <cellStyle name="40% - Énfasis4 2 2 2 3 3 2 2 3" xfId="22625" xr:uid="{574B0032-2593-44DF-A50E-2971CFACAF85}"/>
    <cellStyle name="40% - Énfasis4 2 2 2 3 3 2 2 3 2" xfId="53509" xr:uid="{EE0E6DCA-A5F7-470E-9A58-B407DE1AEAC0}"/>
    <cellStyle name="40% - Énfasis4 2 2 2 3 3 2 2 4" xfId="38067" xr:uid="{DD5AA32A-D40E-4C46-994A-7E7A44AD6B49}"/>
    <cellStyle name="40% - Énfasis4 2 2 2 3 3 2 3" xfId="11044" xr:uid="{5BE88C7D-27C0-4E46-A836-F2D70E0FF636}"/>
    <cellStyle name="40% - Énfasis4 2 2 2 3 3 2 3 2" xfId="26486" xr:uid="{8879A13E-8A5C-46FF-B9B5-22E3423C450F}"/>
    <cellStyle name="40% - Énfasis4 2 2 2 3 3 2 3 2 2" xfId="57370" xr:uid="{31342526-BA86-444C-B955-DEF265089203}"/>
    <cellStyle name="40% - Énfasis4 2 2 2 3 3 2 3 3" xfId="41928" xr:uid="{920A898B-9081-42C9-BA1C-7ABD226F51E0}"/>
    <cellStyle name="40% - Énfasis4 2 2 2 3 3 2 4" xfId="18765" xr:uid="{27C7A23A-D965-4568-88FA-5D8BEEFC76DC}"/>
    <cellStyle name="40% - Énfasis4 2 2 2 3 3 2 4 2" xfId="49649" xr:uid="{BD1A9238-944A-41CF-8EC8-8A79696B548B}"/>
    <cellStyle name="40% - Énfasis4 2 2 2 3 3 2 5" xfId="34207" xr:uid="{428E5B1C-1C2E-4D3C-848F-2EECAB4DDE5F}"/>
    <cellStyle name="40% - Énfasis4 2 2 2 3 3 3" xfId="5253" xr:uid="{799D1736-CC9E-4540-A279-76AFE0E66FF5}"/>
    <cellStyle name="40% - Énfasis4 2 2 2 3 3 3 2" xfId="12974" xr:uid="{983FEB97-C84C-4196-89FF-3AD841935C69}"/>
    <cellStyle name="40% - Énfasis4 2 2 2 3 3 3 2 2" xfId="28416" xr:uid="{04EC1289-B827-4D6F-8BB9-6BB3B962F36C}"/>
    <cellStyle name="40% - Énfasis4 2 2 2 3 3 3 2 2 2" xfId="59300" xr:uid="{3E5C5D4F-3B03-464D-A014-9AA785566BA0}"/>
    <cellStyle name="40% - Énfasis4 2 2 2 3 3 3 2 3" xfId="43858" xr:uid="{198E369C-3286-45D4-9DC2-D8B76517C5B9}"/>
    <cellStyle name="40% - Énfasis4 2 2 2 3 3 3 3" xfId="20695" xr:uid="{8EFFE4EC-0BD4-495F-8FB2-1BC88FDAEC47}"/>
    <cellStyle name="40% - Énfasis4 2 2 2 3 3 3 3 2" xfId="51579" xr:uid="{0A8D224B-5628-4184-98E5-5B9129ED3C6E}"/>
    <cellStyle name="40% - Énfasis4 2 2 2 3 3 3 4" xfId="36137" xr:uid="{F335C139-AB2F-405C-8925-221FAC510345}"/>
    <cellStyle name="40% - Énfasis4 2 2 2 3 3 4" xfId="9114" xr:uid="{5B41E9BF-5C29-471F-9F48-74877247D682}"/>
    <cellStyle name="40% - Énfasis4 2 2 2 3 3 4 2" xfId="24556" xr:uid="{DC5AF047-00AF-4AC9-9935-84D90E0DA78E}"/>
    <cellStyle name="40% - Énfasis4 2 2 2 3 3 4 2 2" xfId="55440" xr:uid="{63228B24-42B6-4F3D-B2C1-1437909B50AF}"/>
    <cellStyle name="40% - Énfasis4 2 2 2 3 3 4 3" xfId="39998" xr:uid="{D01347DA-0D31-4900-86AC-9BE5EFB8C297}"/>
    <cellStyle name="40% - Énfasis4 2 2 2 3 3 5" xfId="16835" xr:uid="{AEA279C4-ECF6-4B43-B2BD-ACA555E065CF}"/>
    <cellStyle name="40% - Énfasis4 2 2 2 3 3 5 2" xfId="47719" xr:uid="{E711C473-64E4-4FE6-A252-072F789ADB21}"/>
    <cellStyle name="40% - Énfasis4 2 2 2 3 3 6" xfId="32277" xr:uid="{242DF0C0-3959-4667-9A8D-50A7748BCC2D}"/>
    <cellStyle name="40% - Énfasis4 2 2 2 3 4" xfId="2358" xr:uid="{9001DB75-A180-49ED-A597-CFBB1219CC77}"/>
    <cellStyle name="40% - Énfasis4 2 2 2 3 4 2" xfId="6218" xr:uid="{5ED883E6-3A91-4E5A-AE27-1CC5A9DAC4F7}"/>
    <cellStyle name="40% - Énfasis4 2 2 2 3 4 2 2" xfId="13939" xr:uid="{22BFC76F-2553-47AB-904B-EBEAF4B354E3}"/>
    <cellStyle name="40% - Énfasis4 2 2 2 3 4 2 2 2" xfId="29381" xr:uid="{4FE0C5F7-DEF4-47AA-88A8-5EE607936EF0}"/>
    <cellStyle name="40% - Énfasis4 2 2 2 3 4 2 2 2 2" xfId="60265" xr:uid="{6750CDBF-482A-447F-BD3A-82CD13EB7BC2}"/>
    <cellStyle name="40% - Énfasis4 2 2 2 3 4 2 2 3" xfId="44823" xr:uid="{8E71DC7A-6E93-47C1-9EC6-88EC4B6F9481}"/>
    <cellStyle name="40% - Énfasis4 2 2 2 3 4 2 3" xfId="21660" xr:uid="{BA1770EB-0197-4FF1-BB4B-7D056F58CFEC}"/>
    <cellStyle name="40% - Énfasis4 2 2 2 3 4 2 3 2" xfId="52544" xr:uid="{0FA47CDF-E7C5-4405-B03B-3A9D763B665A}"/>
    <cellStyle name="40% - Énfasis4 2 2 2 3 4 2 4" xfId="37102" xr:uid="{C78B2F94-DE98-47D2-90ED-6BB8C6D56EBA}"/>
    <cellStyle name="40% - Énfasis4 2 2 2 3 4 3" xfId="10079" xr:uid="{AB9BF960-C276-46B1-BE5D-0C28EBE3060B}"/>
    <cellStyle name="40% - Énfasis4 2 2 2 3 4 3 2" xfId="25521" xr:uid="{1EF7A13B-DF15-4995-8633-7D74E19E3E7F}"/>
    <cellStyle name="40% - Énfasis4 2 2 2 3 4 3 2 2" xfId="56405" xr:uid="{4FD1E7CC-5227-4632-9688-B33CC06DA1CA}"/>
    <cellStyle name="40% - Énfasis4 2 2 2 3 4 3 3" xfId="40963" xr:uid="{C5682F02-8E52-4407-B3D1-80B7A905BABA}"/>
    <cellStyle name="40% - Énfasis4 2 2 2 3 4 4" xfId="17800" xr:uid="{7817F069-24D0-4F29-96CE-57D72762944A}"/>
    <cellStyle name="40% - Énfasis4 2 2 2 3 4 4 2" xfId="48684" xr:uid="{5B0539F3-C065-4088-B0E0-3FE182A5DC18}"/>
    <cellStyle name="40% - Énfasis4 2 2 2 3 4 5" xfId="33242" xr:uid="{9456759F-C960-4FDF-BBA3-2B4563A892D0}"/>
    <cellStyle name="40% - Énfasis4 2 2 2 3 5" xfId="4288" xr:uid="{0637905B-6211-4C73-B0F7-100E31203593}"/>
    <cellStyle name="40% - Énfasis4 2 2 2 3 5 2" xfId="12009" xr:uid="{1DB0B625-CFDA-4482-961D-F69ADC86D2E8}"/>
    <cellStyle name="40% - Énfasis4 2 2 2 3 5 2 2" xfId="27451" xr:uid="{AAD05BCF-CF34-44F1-AAE4-B6798008862B}"/>
    <cellStyle name="40% - Énfasis4 2 2 2 3 5 2 2 2" xfId="58335" xr:uid="{56F99176-E533-4EB6-9ADD-098BC0118129}"/>
    <cellStyle name="40% - Énfasis4 2 2 2 3 5 2 3" xfId="42893" xr:uid="{561446FD-AEB6-4451-B7D4-5DBBF672BA73}"/>
    <cellStyle name="40% - Énfasis4 2 2 2 3 5 3" xfId="19730" xr:uid="{3206C27E-CD08-42C1-9655-8B9E29336483}"/>
    <cellStyle name="40% - Énfasis4 2 2 2 3 5 3 2" xfId="50614" xr:uid="{B2C8BAC3-5A9A-4775-A094-1B1363858D41}"/>
    <cellStyle name="40% - Énfasis4 2 2 2 3 5 4" xfId="35172" xr:uid="{E2EF63CC-D111-4767-8CA3-A6A63BB5EA13}"/>
    <cellStyle name="40% - Énfasis4 2 2 2 3 6" xfId="8149" xr:uid="{0F09353A-6802-4E00-800B-DD9B81903A99}"/>
    <cellStyle name="40% - Énfasis4 2 2 2 3 6 2" xfId="23591" xr:uid="{D2322383-E06F-48FA-973C-C8F04EA5C6EA}"/>
    <cellStyle name="40% - Énfasis4 2 2 2 3 6 2 2" xfId="54475" xr:uid="{378573CB-EE75-4807-91A9-3B0B5A500ECC}"/>
    <cellStyle name="40% - Énfasis4 2 2 2 3 6 3" xfId="39033" xr:uid="{F5DC82B4-9D89-4C1D-BD8F-2586CD96F127}"/>
    <cellStyle name="40% - Énfasis4 2 2 2 3 7" xfId="15870" xr:uid="{89FC1E2F-2C38-4549-BAD1-5389073E6100}"/>
    <cellStyle name="40% - Énfasis4 2 2 2 3 7 2" xfId="46754" xr:uid="{08E6BC64-3734-4A22-B141-4CB72805366F}"/>
    <cellStyle name="40% - Énfasis4 2 2 2 3 8" xfId="31312" xr:uid="{F03EBD7F-46DB-4E99-BCA3-482752F335C0}"/>
    <cellStyle name="40% - Énfasis4 2 2 2 4" xfId="670" xr:uid="{CC96B0F6-81A2-4737-9393-72E205F126E0}"/>
    <cellStyle name="40% - Énfasis4 2 2 2 4 2" xfId="1635" xr:uid="{23653039-1F9F-46CC-A762-07949CB4E4D2}"/>
    <cellStyle name="40% - Énfasis4 2 2 2 4 2 2" xfId="3565" xr:uid="{FBA1DC44-7199-4C41-AE5B-3B708C6D6C1E}"/>
    <cellStyle name="40% - Énfasis4 2 2 2 4 2 2 2" xfId="7425" xr:uid="{2B6AE780-18E2-4304-9175-F8D9B936FE05}"/>
    <cellStyle name="40% - Énfasis4 2 2 2 4 2 2 2 2" xfId="15146" xr:uid="{5ED0E1F0-15C1-48CE-9E11-0A3B6F81938D}"/>
    <cellStyle name="40% - Énfasis4 2 2 2 4 2 2 2 2 2" xfId="30588" xr:uid="{258AEA61-E067-4329-9C23-1BA004F0877D}"/>
    <cellStyle name="40% - Énfasis4 2 2 2 4 2 2 2 2 2 2" xfId="61472" xr:uid="{66055624-F428-49C9-BD67-E305ADA5E3FA}"/>
    <cellStyle name="40% - Énfasis4 2 2 2 4 2 2 2 2 3" xfId="46030" xr:uid="{655E6FEA-AA78-4645-99D8-DF1E0760BBB3}"/>
    <cellStyle name="40% - Énfasis4 2 2 2 4 2 2 2 3" xfId="22867" xr:uid="{E14EE9FD-37F5-4192-BE0F-231FBC4CBB92}"/>
    <cellStyle name="40% - Énfasis4 2 2 2 4 2 2 2 3 2" xfId="53751" xr:uid="{36EE353E-1060-472B-BE05-993C2A869723}"/>
    <cellStyle name="40% - Énfasis4 2 2 2 4 2 2 2 4" xfId="38309" xr:uid="{74FAD51D-8D7C-470F-ABFD-A8EC6F6FCD4A}"/>
    <cellStyle name="40% - Énfasis4 2 2 2 4 2 2 3" xfId="11286" xr:uid="{E3C7EF25-14F7-4BEE-8464-4042EB2C9742}"/>
    <cellStyle name="40% - Énfasis4 2 2 2 4 2 2 3 2" xfId="26728" xr:uid="{1D25690A-296C-4036-810C-E0DA4B56D9F1}"/>
    <cellStyle name="40% - Énfasis4 2 2 2 4 2 2 3 2 2" xfId="57612" xr:uid="{C905DE2A-ECAC-45E5-A59E-45466CB9A157}"/>
    <cellStyle name="40% - Énfasis4 2 2 2 4 2 2 3 3" xfId="42170" xr:uid="{F8DEC889-F551-4C72-9BAB-2939A59861AF}"/>
    <cellStyle name="40% - Énfasis4 2 2 2 4 2 2 4" xfId="19007" xr:uid="{02661C15-FAFB-486C-AB96-92934FC0AD3D}"/>
    <cellStyle name="40% - Énfasis4 2 2 2 4 2 2 4 2" xfId="49891" xr:uid="{8D7A86A8-96BE-4FFC-A99B-996B10DE8EE5}"/>
    <cellStyle name="40% - Énfasis4 2 2 2 4 2 2 5" xfId="34449" xr:uid="{BCA68933-FD21-4BC5-8E65-6B85846DCF1B}"/>
    <cellStyle name="40% - Énfasis4 2 2 2 4 2 3" xfId="5495" xr:uid="{6A7A30AF-85FE-4712-8B19-5BB258F22F87}"/>
    <cellStyle name="40% - Énfasis4 2 2 2 4 2 3 2" xfId="13216" xr:uid="{EBE9ED3B-414F-4DD6-80EA-216600B45163}"/>
    <cellStyle name="40% - Énfasis4 2 2 2 4 2 3 2 2" xfId="28658" xr:uid="{A5F4483B-5FEA-474B-A525-8FD1008D8CAF}"/>
    <cellStyle name="40% - Énfasis4 2 2 2 4 2 3 2 2 2" xfId="59542" xr:uid="{54FDDB1C-866E-4400-9C7E-0ACCA8B0F91C}"/>
    <cellStyle name="40% - Énfasis4 2 2 2 4 2 3 2 3" xfId="44100" xr:uid="{78281F90-28C1-4CD9-86D0-F0B1A3084896}"/>
    <cellStyle name="40% - Énfasis4 2 2 2 4 2 3 3" xfId="20937" xr:uid="{E319278F-7B24-49BE-A472-0CB369A2DCCF}"/>
    <cellStyle name="40% - Énfasis4 2 2 2 4 2 3 3 2" xfId="51821" xr:uid="{CF361A2B-4761-4CFB-8037-577A46443F11}"/>
    <cellStyle name="40% - Énfasis4 2 2 2 4 2 3 4" xfId="36379" xr:uid="{DE45002F-AAEA-47CC-859A-9AADBB099BF2}"/>
    <cellStyle name="40% - Énfasis4 2 2 2 4 2 4" xfId="9356" xr:uid="{1CDF1FB7-AD15-4A31-98F1-ED3626450251}"/>
    <cellStyle name="40% - Énfasis4 2 2 2 4 2 4 2" xfId="24798" xr:uid="{B7E3D71F-14CE-4B6A-8A68-62D8A4852FF3}"/>
    <cellStyle name="40% - Énfasis4 2 2 2 4 2 4 2 2" xfId="55682" xr:uid="{A9A658B5-8785-4906-B650-55107B660268}"/>
    <cellStyle name="40% - Énfasis4 2 2 2 4 2 4 3" xfId="40240" xr:uid="{A3730157-85AD-401A-8A4A-ACBBDAC099EA}"/>
    <cellStyle name="40% - Énfasis4 2 2 2 4 2 5" xfId="17077" xr:uid="{CF5A61D1-387E-4370-ABDE-7B382F64D15A}"/>
    <cellStyle name="40% - Énfasis4 2 2 2 4 2 5 2" xfId="47961" xr:uid="{A38EF058-C92A-4C44-9941-E57E1AA94698}"/>
    <cellStyle name="40% - Énfasis4 2 2 2 4 2 6" xfId="32519" xr:uid="{6BFD6210-AF54-4D11-B24C-9308BB5F56BD}"/>
    <cellStyle name="40% - Énfasis4 2 2 2 4 3" xfId="2600" xr:uid="{CBFB8350-DB62-4E7D-A8E2-CA62226A5E6F}"/>
    <cellStyle name="40% - Énfasis4 2 2 2 4 3 2" xfId="6460" xr:uid="{37CF2B09-06F5-4CF4-8C20-A491C8259648}"/>
    <cellStyle name="40% - Énfasis4 2 2 2 4 3 2 2" xfId="14181" xr:uid="{551C4771-A5BC-4D52-B41A-C68B2654064E}"/>
    <cellStyle name="40% - Énfasis4 2 2 2 4 3 2 2 2" xfId="29623" xr:uid="{C0B2928C-F77B-4119-88CB-49F562D4ACB2}"/>
    <cellStyle name="40% - Énfasis4 2 2 2 4 3 2 2 2 2" xfId="60507" xr:uid="{68ECA48D-B095-4FEC-B1CF-7BE34DBC869A}"/>
    <cellStyle name="40% - Énfasis4 2 2 2 4 3 2 2 3" xfId="45065" xr:uid="{5EFD4DEB-C521-4E2B-BCAF-E1F06E3AD911}"/>
    <cellStyle name="40% - Énfasis4 2 2 2 4 3 2 3" xfId="21902" xr:uid="{84D196D1-D329-49B4-8725-3AF73DA8E478}"/>
    <cellStyle name="40% - Énfasis4 2 2 2 4 3 2 3 2" xfId="52786" xr:uid="{8407ABCE-7E67-4A1A-A5C8-665CF3454BE1}"/>
    <cellStyle name="40% - Énfasis4 2 2 2 4 3 2 4" xfId="37344" xr:uid="{582AE20B-A9CA-403D-9253-4C2DF910A59D}"/>
    <cellStyle name="40% - Énfasis4 2 2 2 4 3 3" xfId="10321" xr:uid="{99162D93-CA1F-4F2D-9081-D213ADDE3FC1}"/>
    <cellStyle name="40% - Énfasis4 2 2 2 4 3 3 2" xfId="25763" xr:uid="{F1173F3C-C99A-4128-B545-7E6AC67E8A4C}"/>
    <cellStyle name="40% - Énfasis4 2 2 2 4 3 3 2 2" xfId="56647" xr:uid="{22ABF9D5-37FC-4F64-9B52-E3FF8F9F47DF}"/>
    <cellStyle name="40% - Énfasis4 2 2 2 4 3 3 3" xfId="41205" xr:uid="{A0E1DAAE-64C9-40E5-8815-EBE23D96221E}"/>
    <cellStyle name="40% - Énfasis4 2 2 2 4 3 4" xfId="18042" xr:uid="{4E98DB1F-B6B0-4756-80A1-8C53ECFEB7FB}"/>
    <cellStyle name="40% - Énfasis4 2 2 2 4 3 4 2" xfId="48926" xr:uid="{904B955D-2DE6-427F-A8FE-D6450F8FF3B8}"/>
    <cellStyle name="40% - Énfasis4 2 2 2 4 3 5" xfId="33484" xr:uid="{99B1D173-42BC-4423-9F3A-70DA3D14BC0E}"/>
    <cellStyle name="40% - Énfasis4 2 2 2 4 4" xfId="4530" xr:uid="{9869115E-D899-47F2-B3D3-E24EFA66FF46}"/>
    <cellStyle name="40% - Énfasis4 2 2 2 4 4 2" xfId="12251" xr:uid="{C16EE774-A38D-4A9E-A7D9-45312F6717A8}"/>
    <cellStyle name="40% - Énfasis4 2 2 2 4 4 2 2" xfId="27693" xr:uid="{D7B9E300-521E-45DD-8114-B4856574E560}"/>
    <cellStyle name="40% - Énfasis4 2 2 2 4 4 2 2 2" xfId="58577" xr:uid="{9527DC4C-F110-457F-9C17-C6A54BF2A952}"/>
    <cellStyle name="40% - Énfasis4 2 2 2 4 4 2 3" xfId="43135" xr:uid="{979665BF-66BA-4071-AE23-ACFDEF8033F8}"/>
    <cellStyle name="40% - Énfasis4 2 2 2 4 4 3" xfId="19972" xr:uid="{7A440EDB-CF49-4F78-B998-61A12678F527}"/>
    <cellStyle name="40% - Énfasis4 2 2 2 4 4 3 2" xfId="50856" xr:uid="{B2C0BD5B-3B31-45C7-80E8-89ED76971033}"/>
    <cellStyle name="40% - Énfasis4 2 2 2 4 4 4" xfId="35414" xr:uid="{687A9BE9-B2F2-4BD8-9495-61E5595A8BDE}"/>
    <cellStyle name="40% - Énfasis4 2 2 2 4 5" xfId="8391" xr:uid="{A76077D0-59EC-4F1C-A032-56A9CD8BC84C}"/>
    <cellStyle name="40% - Énfasis4 2 2 2 4 5 2" xfId="23833" xr:uid="{4DBFDBC7-C68F-4BD0-9EBC-1E1FA50130BA}"/>
    <cellStyle name="40% - Énfasis4 2 2 2 4 5 2 2" xfId="54717" xr:uid="{A654773F-CA9D-4B9D-B0FA-A079D91A61B8}"/>
    <cellStyle name="40% - Énfasis4 2 2 2 4 5 3" xfId="39275" xr:uid="{12648CCA-EB9F-4C91-BE35-504F38A288F9}"/>
    <cellStyle name="40% - Énfasis4 2 2 2 4 6" xfId="16112" xr:uid="{1570CB4D-F92E-4D48-A41E-0EF9373B4574}"/>
    <cellStyle name="40% - Énfasis4 2 2 2 4 6 2" xfId="46996" xr:uid="{A7B116D9-78BE-42D4-AF30-659FE20D56E7}"/>
    <cellStyle name="40% - Énfasis4 2 2 2 4 7" xfId="31554" xr:uid="{CFF7CF5B-E374-4EE7-AB85-5C8DB0BCB17A}"/>
    <cellStyle name="40% - Énfasis4 2 2 2 5" xfId="1152" xr:uid="{FB609B4C-CD7F-4E2A-9EEC-9F509E56E430}"/>
    <cellStyle name="40% - Énfasis4 2 2 2 5 2" xfId="3082" xr:uid="{A1AC0088-121C-4D5B-8822-AE640182E7E5}"/>
    <cellStyle name="40% - Énfasis4 2 2 2 5 2 2" xfId="6942" xr:uid="{02B588B0-8DBF-4E23-88A6-5BD5ACFE56DB}"/>
    <cellStyle name="40% - Énfasis4 2 2 2 5 2 2 2" xfId="14663" xr:uid="{607410B7-ECE2-4678-9757-6658E05D1E2B}"/>
    <cellStyle name="40% - Énfasis4 2 2 2 5 2 2 2 2" xfId="30105" xr:uid="{F910F8DE-7D3C-4DBF-89F9-22D79DFB3787}"/>
    <cellStyle name="40% - Énfasis4 2 2 2 5 2 2 2 2 2" xfId="60989" xr:uid="{20C0A1EC-1FD1-48B6-9F63-D86BD4F33159}"/>
    <cellStyle name="40% - Énfasis4 2 2 2 5 2 2 2 3" xfId="45547" xr:uid="{54A475DE-FF8E-4C33-9690-55C1F5F7AED8}"/>
    <cellStyle name="40% - Énfasis4 2 2 2 5 2 2 3" xfId="22384" xr:uid="{79065B48-B0A8-4B05-9D33-36F1FE92A1D0}"/>
    <cellStyle name="40% - Énfasis4 2 2 2 5 2 2 3 2" xfId="53268" xr:uid="{8C33F758-6072-40F4-A0CC-314F99FCE362}"/>
    <cellStyle name="40% - Énfasis4 2 2 2 5 2 2 4" xfId="37826" xr:uid="{CBBFD41C-20BF-460A-A2B0-B57E7E5C51AE}"/>
    <cellStyle name="40% - Énfasis4 2 2 2 5 2 3" xfId="10803" xr:uid="{31A57151-B4E9-46AF-B781-98265B727CD1}"/>
    <cellStyle name="40% - Énfasis4 2 2 2 5 2 3 2" xfId="26245" xr:uid="{095C2D22-AE0D-4E8F-B893-6F27FBE9D508}"/>
    <cellStyle name="40% - Énfasis4 2 2 2 5 2 3 2 2" xfId="57129" xr:uid="{81275DA4-B6BC-4692-A122-32A6F85F70E9}"/>
    <cellStyle name="40% - Énfasis4 2 2 2 5 2 3 3" xfId="41687" xr:uid="{EDFF8FCE-6538-483F-8FC9-7511E3044F19}"/>
    <cellStyle name="40% - Énfasis4 2 2 2 5 2 4" xfId="18524" xr:uid="{DF8D16FA-B345-4361-8FCF-7E1212464A47}"/>
    <cellStyle name="40% - Énfasis4 2 2 2 5 2 4 2" xfId="49408" xr:uid="{BB572500-384F-4131-B56D-4D1372F3D8F0}"/>
    <cellStyle name="40% - Énfasis4 2 2 2 5 2 5" xfId="33966" xr:uid="{03B89E4D-D186-426D-9823-7A18FA4A9CC4}"/>
    <cellStyle name="40% - Énfasis4 2 2 2 5 3" xfId="5012" xr:uid="{E9EADC5F-A7A8-4009-9869-D880EB1E1CB6}"/>
    <cellStyle name="40% - Énfasis4 2 2 2 5 3 2" xfId="12733" xr:uid="{5C4D7B02-36E6-4544-9952-2734112D2144}"/>
    <cellStyle name="40% - Énfasis4 2 2 2 5 3 2 2" xfId="28175" xr:uid="{4B6D1B41-667E-4DF3-8406-2408393B0127}"/>
    <cellStyle name="40% - Énfasis4 2 2 2 5 3 2 2 2" xfId="59059" xr:uid="{D9EDBEBE-971C-4806-8C8B-66AED81E0821}"/>
    <cellStyle name="40% - Énfasis4 2 2 2 5 3 2 3" xfId="43617" xr:uid="{1A641DE0-91A0-4DDC-AD36-0BAB74C090C1}"/>
    <cellStyle name="40% - Énfasis4 2 2 2 5 3 3" xfId="20454" xr:uid="{5B801613-CA45-4ABD-852E-1E080F6DEC9A}"/>
    <cellStyle name="40% - Énfasis4 2 2 2 5 3 3 2" xfId="51338" xr:uid="{613461D2-7ED4-45B9-8094-89A342C85655}"/>
    <cellStyle name="40% - Énfasis4 2 2 2 5 3 4" xfId="35896" xr:uid="{20CFA9BE-9FD4-46CA-8B02-37B99BF0D06E}"/>
    <cellStyle name="40% - Énfasis4 2 2 2 5 4" xfId="8873" xr:uid="{90AC9AE5-7F22-47A2-B9B6-204372E7FC29}"/>
    <cellStyle name="40% - Énfasis4 2 2 2 5 4 2" xfId="24315" xr:uid="{51433518-B62C-47C9-BC54-4290103FE193}"/>
    <cellStyle name="40% - Énfasis4 2 2 2 5 4 2 2" xfId="55199" xr:uid="{1C2C806D-A4B0-4EC4-B8C0-88F9450FF67B}"/>
    <cellStyle name="40% - Énfasis4 2 2 2 5 4 3" xfId="39757" xr:uid="{1D44EAEC-B7ED-47A5-89F4-6CA760802266}"/>
    <cellStyle name="40% - Énfasis4 2 2 2 5 5" xfId="16594" xr:uid="{56301D11-20F0-48F5-95A0-E8EEDD561FE8}"/>
    <cellStyle name="40% - Énfasis4 2 2 2 5 5 2" xfId="47478" xr:uid="{3521A243-70AA-4FB9-8907-5A8D3142EE9C}"/>
    <cellStyle name="40% - Énfasis4 2 2 2 5 6" xfId="32036" xr:uid="{CB3B22F5-17DB-42E6-9FB4-7BD0DE7D693B}"/>
    <cellStyle name="40% - Énfasis4 2 2 2 6" xfId="2117" xr:uid="{D5CA809B-57BA-4EC2-BB1A-C706C0FBA8F1}"/>
    <cellStyle name="40% - Énfasis4 2 2 2 6 2" xfId="5977" xr:uid="{C54CA2AA-E5DE-43E7-A5AD-B09A97748A89}"/>
    <cellStyle name="40% - Énfasis4 2 2 2 6 2 2" xfId="13698" xr:uid="{BDC98B75-FE5C-4888-A25F-03F11EF3C9CF}"/>
    <cellStyle name="40% - Énfasis4 2 2 2 6 2 2 2" xfId="29140" xr:uid="{7C18AFAF-35D0-43BF-BC81-E57AC2E3B7FE}"/>
    <cellStyle name="40% - Énfasis4 2 2 2 6 2 2 2 2" xfId="60024" xr:uid="{86A105AC-FB4F-4D80-841F-BEFFB64510B7}"/>
    <cellStyle name="40% - Énfasis4 2 2 2 6 2 2 3" xfId="44582" xr:uid="{3675BBF9-381C-4BF3-86AA-B14051DC0C46}"/>
    <cellStyle name="40% - Énfasis4 2 2 2 6 2 3" xfId="21419" xr:uid="{077859A5-A568-4577-9293-3B37DFA8DF90}"/>
    <cellStyle name="40% - Énfasis4 2 2 2 6 2 3 2" xfId="52303" xr:uid="{12539915-A38B-46F8-9BC3-EA7395956AFA}"/>
    <cellStyle name="40% - Énfasis4 2 2 2 6 2 4" xfId="36861" xr:uid="{37B88E1D-74B2-4C1B-8D8F-A50D11FE4D2E}"/>
    <cellStyle name="40% - Énfasis4 2 2 2 6 3" xfId="9838" xr:uid="{E4805B3C-F60A-46EA-A017-68F3FD679C70}"/>
    <cellStyle name="40% - Énfasis4 2 2 2 6 3 2" xfId="25280" xr:uid="{E7C1DE47-847F-44C1-8B92-053FE1DFE420}"/>
    <cellStyle name="40% - Énfasis4 2 2 2 6 3 2 2" xfId="56164" xr:uid="{606FF7D6-EB49-4CF2-905B-48BC2DBBB1F5}"/>
    <cellStyle name="40% - Énfasis4 2 2 2 6 3 3" xfId="40722" xr:uid="{732F60B2-4A29-4113-96DB-716F5308442F}"/>
    <cellStyle name="40% - Énfasis4 2 2 2 6 4" xfId="17559" xr:uid="{60F5D731-7129-4906-A807-0E332AC47BF8}"/>
    <cellStyle name="40% - Énfasis4 2 2 2 6 4 2" xfId="48443" xr:uid="{C7F63733-E1CD-4567-AC0D-A1474611A77D}"/>
    <cellStyle name="40% - Énfasis4 2 2 2 6 5" xfId="33001" xr:uid="{E1F0A55A-E890-4FE8-8C73-D7018F01A00A}"/>
    <cellStyle name="40% - Énfasis4 2 2 2 7" xfId="4047" xr:uid="{25B71076-5291-46C6-9BE4-60F099340702}"/>
    <cellStyle name="40% - Énfasis4 2 2 2 7 2" xfId="11768" xr:uid="{2380133E-2CBA-400A-82FA-974A446048A2}"/>
    <cellStyle name="40% - Énfasis4 2 2 2 7 2 2" xfId="27210" xr:uid="{A9F8F57A-DEAC-4351-9725-2EF7ED222DA7}"/>
    <cellStyle name="40% - Énfasis4 2 2 2 7 2 2 2" xfId="58094" xr:uid="{668209AA-47C6-49A2-AE4F-A0998188F0CE}"/>
    <cellStyle name="40% - Énfasis4 2 2 2 7 2 3" xfId="42652" xr:uid="{439834CE-C6A0-4C01-B29C-FDDC3944EA74}"/>
    <cellStyle name="40% - Énfasis4 2 2 2 7 3" xfId="19489" xr:uid="{BADDECDA-9BB1-4C90-AE18-25E4A83A7263}"/>
    <cellStyle name="40% - Énfasis4 2 2 2 7 3 2" xfId="50373" xr:uid="{9F55A755-D2F9-464C-A221-08FF61DA2687}"/>
    <cellStyle name="40% - Énfasis4 2 2 2 7 4" xfId="34931" xr:uid="{A687320D-5FB7-47C4-8BDD-7F2F56048B95}"/>
    <cellStyle name="40% - Énfasis4 2 2 2 8" xfId="7908" xr:uid="{6D6B246D-285C-4053-A5A9-E23B612F8151}"/>
    <cellStyle name="40% - Énfasis4 2 2 2 8 2" xfId="23350" xr:uid="{F88E3576-843A-4CD7-8F69-11726CD9158C}"/>
    <cellStyle name="40% - Énfasis4 2 2 2 8 2 2" xfId="54234" xr:uid="{BC969535-AC4E-454B-80A2-42DA12A73EEF}"/>
    <cellStyle name="40% - Énfasis4 2 2 2 8 3" xfId="38792" xr:uid="{D412C5ED-332C-4DB0-9DDA-BF45DE1BB616}"/>
    <cellStyle name="40% - Énfasis4 2 2 2 9" xfId="15629" xr:uid="{9C2D606D-F21C-411F-B42E-1C9FE8B00FF7}"/>
    <cellStyle name="40% - Énfasis4 2 2 2 9 2" xfId="46513" xr:uid="{9398B658-8ECF-46E3-BB61-577ACBB41D3C}"/>
    <cellStyle name="40% - Énfasis4 2 2 3" xfId="109" xr:uid="{223B2788-2CC2-421E-AD4F-1ED95051860C}"/>
    <cellStyle name="40% - Énfasis4 2 2 3 10" xfId="31072" xr:uid="{6556A482-930C-4077-A27E-507A38A0A742}"/>
    <cellStyle name="40% - Énfasis4 2 2 3 2" xfId="358" xr:uid="{47B0E788-394C-4EA3-B439-28F0901D7E27}"/>
    <cellStyle name="40% - Énfasis4 2 2 3 2 2" xfId="601" xr:uid="{1DBF95FF-8581-493A-987F-3411676EB32C}"/>
    <cellStyle name="40% - Énfasis4 2 2 3 2 2 2" xfId="1084" xr:uid="{20C60C49-A939-4EA8-8DAA-143674D15D51}"/>
    <cellStyle name="40% - Énfasis4 2 2 3 2 2 2 2" xfId="2049" xr:uid="{F2DC8FF4-CC83-461F-B31A-5A70F0249085}"/>
    <cellStyle name="40% - Énfasis4 2 2 3 2 2 2 2 2" xfId="3979" xr:uid="{6EE1B597-88D3-4766-8526-66FF87F7DBE4}"/>
    <cellStyle name="40% - Énfasis4 2 2 3 2 2 2 2 2 2" xfId="7839" xr:uid="{B8DCF873-7636-433C-9A77-37E0C1246966}"/>
    <cellStyle name="40% - Énfasis4 2 2 3 2 2 2 2 2 2 2" xfId="15560" xr:uid="{F3E33FE4-4AD8-454A-BFE2-9EE248DCF9B0}"/>
    <cellStyle name="40% - Énfasis4 2 2 3 2 2 2 2 2 2 2 2" xfId="31002" xr:uid="{7940AEFD-EB3F-4E21-9B01-347C89686EA2}"/>
    <cellStyle name="40% - Énfasis4 2 2 3 2 2 2 2 2 2 2 2 2" xfId="61886" xr:uid="{C6E4CEC3-FB1B-4F42-AADA-65670465C92C}"/>
    <cellStyle name="40% - Énfasis4 2 2 3 2 2 2 2 2 2 2 3" xfId="46444" xr:uid="{633B01F3-ADDD-444B-B85A-0E3A4BE66294}"/>
    <cellStyle name="40% - Énfasis4 2 2 3 2 2 2 2 2 2 3" xfId="23281" xr:uid="{4439A85C-DB0A-48C8-8517-4BD4EC9ADD90}"/>
    <cellStyle name="40% - Énfasis4 2 2 3 2 2 2 2 2 2 3 2" xfId="54165" xr:uid="{BFD28F9F-232B-425E-BE3D-4FD9F7ABA264}"/>
    <cellStyle name="40% - Énfasis4 2 2 3 2 2 2 2 2 2 4" xfId="38723" xr:uid="{92DB7DA5-21A4-4671-BF56-F216DF116458}"/>
    <cellStyle name="40% - Énfasis4 2 2 3 2 2 2 2 2 3" xfId="11700" xr:uid="{56AF2D6A-17E0-432F-87DB-2B2495800E28}"/>
    <cellStyle name="40% - Énfasis4 2 2 3 2 2 2 2 2 3 2" xfId="27142" xr:uid="{0B9399EA-A9D4-438E-A2B3-6D8056356FA0}"/>
    <cellStyle name="40% - Énfasis4 2 2 3 2 2 2 2 2 3 2 2" xfId="58026" xr:uid="{39486219-7CBB-40FE-8112-23F1EC716339}"/>
    <cellStyle name="40% - Énfasis4 2 2 3 2 2 2 2 2 3 3" xfId="42584" xr:uid="{F6CF941F-8543-481B-B46B-244FF24681B6}"/>
    <cellStyle name="40% - Énfasis4 2 2 3 2 2 2 2 2 4" xfId="19421" xr:uid="{D596089A-6202-4BEA-A498-E2698717EFD8}"/>
    <cellStyle name="40% - Énfasis4 2 2 3 2 2 2 2 2 4 2" xfId="50305" xr:uid="{B557F21C-45C4-4AF1-91CE-9F0298AC00BF}"/>
    <cellStyle name="40% - Énfasis4 2 2 3 2 2 2 2 2 5" xfId="34863" xr:uid="{ED88DAA1-61B3-4EE6-89DD-253FE34DBD5B}"/>
    <cellStyle name="40% - Énfasis4 2 2 3 2 2 2 2 3" xfId="5909" xr:uid="{370E2BCD-2BAE-4155-B0C0-D4E523B40BA0}"/>
    <cellStyle name="40% - Énfasis4 2 2 3 2 2 2 2 3 2" xfId="13630" xr:uid="{607ADAC9-8D3A-4F97-B9BD-36C822695B58}"/>
    <cellStyle name="40% - Énfasis4 2 2 3 2 2 2 2 3 2 2" xfId="29072" xr:uid="{C205E962-1663-4122-AB29-344B10052C49}"/>
    <cellStyle name="40% - Énfasis4 2 2 3 2 2 2 2 3 2 2 2" xfId="59956" xr:uid="{E470FF15-1E08-4084-ADC2-67A58D08B346}"/>
    <cellStyle name="40% - Énfasis4 2 2 3 2 2 2 2 3 2 3" xfId="44514" xr:uid="{7A19AC13-9D7F-40D7-B0E8-36D5DAC6725B}"/>
    <cellStyle name="40% - Énfasis4 2 2 3 2 2 2 2 3 3" xfId="21351" xr:uid="{A0516664-7A59-4939-9FCD-120C600323F8}"/>
    <cellStyle name="40% - Énfasis4 2 2 3 2 2 2 2 3 3 2" xfId="52235" xr:uid="{7554A4A8-ED6E-49EC-BE33-4972A2E8ACD4}"/>
    <cellStyle name="40% - Énfasis4 2 2 3 2 2 2 2 3 4" xfId="36793" xr:uid="{639309D4-EF92-41E3-B7D0-90FC38B3CD64}"/>
    <cellStyle name="40% - Énfasis4 2 2 3 2 2 2 2 4" xfId="9770" xr:uid="{A9808C98-E1BB-4495-AB06-FB0ADD076E68}"/>
    <cellStyle name="40% - Énfasis4 2 2 3 2 2 2 2 4 2" xfId="25212" xr:uid="{790DD828-D348-4D3A-B491-F4F7A4157445}"/>
    <cellStyle name="40% - Énfasis4 2 2 3 2 2 2 2 4 2 2" xfId="56096" xr:uid="{1B096135-FE3D-4B3E-AAFF-C1FE7C754CBD}"/>
    <cellStyle name="40% - Énfasis4 2 2 3 2 2 2 2 4 3" xfId="40654" xr:uid="{1537A78C-FE50-41A3-B8D0-A26BAF3C410E}"/>
    <cellStyle name="40% - Énfasis4 2 2 3 2 2 2 2 5" xfId="17491" xr:uid="{A4B26773-118D-469D-A7AC-587A853045C5}"/>
    <cellStyle name="40% - Énfasis4 2 2 3 2 2 2 2 5 2" xfId="48375" xr:uid="{51DE62DE-4B77-4AD2-A1E2-EF3905E11E3C}"/>
    <cellStyle name="40% - Énfasis4 2 2 3 2 2 2 2 6" xfId="32933" xr:uid="{F9B37C69-60BE-4DA6-91E8-8E461B872D7F}"/>
    <cellStyle name="40% - Énfasis4 2 2 3 2 2 2 3" xfId="3014" xr:uid="{4F477B86-EA4C-4FF7-8404-728B73ACC23A}"/>
    <cellStyle name="40% - Énfasis4 2 2 3 2 2 2 3 2" xfId="6874" xr:uid="{F9136F4D-DAA2-44F7-9C7A-EE1673E7630E}"/>
    <cellStyle name="40% - Énfasis4 2 2 3 2 2 2 3 2 2" xfId="14595" xr:uid="{9E7C0191-AA17-490E-92C5-29A74F2C2199}"/>
    <cellStyle name="40% - Énfasis4 2 2 3 2 2 2 3 2 2 2" xfId="30037" xr:uid="{0BC7A705-9601-4B19-9652-BF3F9D56705C}"/>
    <cellStyle name="40% - Énfasis4 2 2 3 2 2 2 3 2 2 2 2" xfId="60921" xr:uid="{A0640DD3-8280-402A-B812-E69840B423FF}"/>
    <cellStyle name="40% - Énfasis4 2 2 3 2 2 2 3 2 2 3" xfId="45479" xr:uid="{E0119B03-B490-482F-832C-5F4DBA33FBC8}"/>
    <cellStyle name="40% - Énfasis4 2 2 3 2 2 2 3 2 3" xfId="22316" xr:uid="{9D935DD9-A273-41BC-BA2F-BB4FC0245CF7}"/>
    <cellStyle name="40% - Énfasis4 2 2 3 2 2 2 3 2 3 2" xfId="53200" xr:uid="{C2509332-8DF7-43DF-8C52-9058D0E0C633}"/>
    <cellStyle name="40% - Énfasis4 2 2 3 2 2 2 3 2 4" xfId="37758" xr:uid="{DBEF7908-256C-4D5A-9D12-4EAAD9F30C70}"/>
    <cellStyle name="40% - Énfasis4 2 2 3 2 2 2 3 3" xfId="10735" xr:uid="{CAE945B8-3437-43FC-9125-F17A9906AA3B}"/>
    <cellStyle name="40% - Énfasis4 2 2 3 2 2 2 3 3 2" xfId="26177" xr:uid="{CD21FB38-1CFE-4EB1-B2A1-59319DF2C6DA}"/>
    <cellStyle name="40% - Énfasis4 2 2 3 2 2 2 3 3 2 2" xfId="57061" xr:uid="{D61C001E-F91F-4AED-8998-11607E5B1C8E}"/>
    <cellStyle name="40% - Énfasis4 2 2 3 2 2 2 3 3 3" xfId="41619" xr:uid="{B3C26D3B-B59C-4396-B5AE-0CD2B99D98AF}"/>
    <cellStyle name="40% - Énfasis4 2 2 3 2 2 2 3 4" xfId="18456" xr:uid="{A0E9B05A-7841-4DEE-899D-D833DD89B88F}"/>
    <cellStyle name="40% - Énfasis4 2 2 3 2 2 2 3 4 2" xfId="49340" xr:uid="{67608260-5B13-4097-8472-AA684317B661}"/>
    <cellStyle name="40% - Énfasis4 2 2 3 2 2 2 3 5" xfId="33898" xr:uid="{4C6C29B5-FB93-4044-A4FF-C5AB1FCD8D9A}"/>
    <cellStyle name="40% - Énfasis4 2 2 3 2 2 2 4" xfId="4944" xr:uid="{5DC51E18-2DB1-46D7-B4FF-5FE9E51E5A33}"/>
    <cellStyle name="40% - Énfasis4 2 2 3 2 2 2 4 2" xfId="12665" xr:uid="{3E00BF1A-DD13-42F2-8B63-380472429305}"/>
    <cellStyle name="40% - Énfasis4 2 2 3 2 2 2 4 2 2" xfId="28107" xr:uid="{AD4B1057-2F58-499F-9649-BD63A9119A9C}"/>
    <cellStyle name="40% - Énfasis4 2 2 3 2 2 2 4 2 2 2" xfId="58991" xr:uid="{9A79BEDE-F944-43F1-99FE-F0EB56498E2A}"/>
    <cellStyle name="40% - Énfasis4 2 2 3 2 2 2 4 2 3" xfId="43549" xr:uid="{4ABCBC80-37E9-436F-8B20-EA5607C4D3D2}"/>
    <cellStyle name="40% - Énfasis4 2 2 3 2 2 2 4 3" xfId="20386" xr:uid="{D9828001-3530-4923-B7F1-A7ECFD9196A9}"/>
    <cellStyle name="40% - Énfasis4 2 2 3 2 2 2 4 3 2" xfId="51270" xr:uid="{6BE22C8E-923F-46C4-B6A9-495F2F23998E}"/>
    <cellStyle name="40% - Énfasis4 2 2 3 2 2 2 4 4" xfId="35828" xr:uid="{1310413C-50CE-42EC-AFF8-04AC630D4D15}"/>
    <cellStyle name="40% - Énfasis4 2 2 3 2 2 2 5" xfId="8805" xr:uid="{89C75CE8-3C61-4CB4-A564-146F22DE2F0A}"/>
    <cellStyle name="40% - Énfasis4 2 2 3 2 2 2 5 2" xfId="24247" xr:uid="{9F90FDCC-E29D-4DC4-BFAF-A8D7A2537CE9}"/>
    <cellStyle name="40% - Énfasis4 2 2 3 2 2 2 5 2 2" xfId="55131" xr:uid="{B25A8096-C063-4D7A-AF4A-50D54BF0E2F3}"/>
    <cellStyle name="40% - Énfasis4 2 2 3 2 2 2 5 3" xfId="39689" xr:uid="{BDAA56E1-05DC-43ED-A64A-83DB648BB6EE}"/>
    <cellStyle name="40% - Énfasis4 2 2 3 2 2 2 6" xfId="16526" xr:uid="{4899F62A-3049-46CF-A628-B8A3263C0821}"/>
    <cellStyle name="40% - Énfasis4 2 2 3 2 2 2 6 2" xfId="47410" xr:uid="{5521DEF8-A7EB-4B8A-B16E-949CC4ADACE3}"/>
    <cellStyle name="40% - Énfasis4 2 2 3 2 2 2 7" xfId="31968" xr:uid="{DA92C3CC-6797-4F52-812F-71D4201C4816}"/>
    <cellStyle name="40% - Énfasis4 2 2 3 2 2 3" xfId="1566" xr:uid="{0A856020-6FDD-4B06-8071-ACE5928B4CFF}"/>
    <cellStyle name="40% - Énfasis4 2 2 3 2 2 3 2" xfId="3496" xr:uid="{C631BBB0-B961-4A00-82D5-03814C67ABC7}"/>
    <cellStyle name="40% - Énfasis4 2 2 3 2 2 3 2 2" xfId="7356" xr:uid="{EBC938E2-FF99-404D-A2BB-4BA2E447E3DF}"/>
    <cellStyle name="40% - Énfasis4 2 2 3 2 2 3 2 2 2" xfId="15077" xr:uid="{F62E7BA2-D483-416A-9476-79700ADD1112}"/>
    <cellStyle name="40% - Énfasis4 2 2 3 2 2 3 2 2 2 2" xfId="30519" xr:uid="{7345C08A-122E-4BAC-82CD-A8C7C5324D47}"/>
    <cellStyle name="40% - Énfasis4 2 2 3 2 2 3 2 2 2 2 2" xfId="61403" xr:uid="{EFCE0E49-D136-4AB6-B8D7-52E9D7479E83}"/>
    <cellStyle name="40% - Énfasis4 2 2 3 2 2 3 2 2 2 3" xfId="45961" xr:uid="{DBCE2002-D411-42DE-BFBE-A01DE8163A42}"/>
    <cellStyle name="40% - Énfasis4 2 2 3 2 2 3 2 2 3" xfId="22798" xr:uid="{FF70A0C5-E86F-4245-8A76-42335C4AE01B}"/>
    <cellStyle name="40% - Énfasis4 2 2 3 2 2 3 2 2 3 2" xfId="53682" xr:uid="{7C094F23-C410-4CBB-9CEE-E263A071BF58}"/>
    <cellStyle name="40% - Énfasis4 2 2 3 2 2 3 2 2 4" xfId="38240" xr:uid="{41E93512-4BA3-4C65-9A00-0B3EA72EABB3}"/>
    <cellStyle name="40% - Énfasis4 2 2 3 2 2 3 2 3" xfId="11217" xr:uid="{9341B299-4204-4091-9A1D-CC84498D2D0C}"/>
    <cellStyle name="40% - Énfasis4 2 2 3 2 2 3 2 3 2" xfId="26659" xr:uid="{7452A77E-3515-44A1-9480-41A8CDE979CE}"/>
    <cellStyle name="40% - Énfasis4 2 2 3 2 2 3 2 3 2 2" xfId="57543" xr:uid="{52F7951E-EC47-4B34-9DA2-439F44849653}"/>
    <cellStyle name="40% - Énfasis4 2 2 3 2 2 3 2 3 3" xfId="42101" xr:uid="{E3EED933-8F37-4A24-85C5-02FE0AC6941A}"/>
    <cellStyle name="40% - Énfasis4 2 2 3 2 2 3 2 4" xfId="18938" xr:uid="{92E13763-B8F9-4CA0-B8DF-DF0A2C6D1C14}"/>
    <cellStyle name="40% - Énfasis4 2 2 3 2 2 3 2 4 2" xfId="49822" xr:uid="{4075F48E-D33E-4AAF-AE9D-BE47DB869193}"/>
    <cellStyle name="40% - Énfasis4 2 2 3 2 2 3 2 5" xfId="34380" xr:uid="{AFBF0DAC-3C86-4413-B472-32EF4A91C243}"/>
    <cellStyle name="40% - Énfasis4 2 2 3 2 2 3 3" xfId="5426" xr:uid="{42068524-4DED-4BAD-8588-5DF8C548F912}"/>
    <cellStyle name="40% - Énfasis4 2 2 3 2 2 3 3 2" xfId="13147" xr:uid="{8FD46174-62A5-4A0E-B079-A0550DB8E9E9}"/>
    <cellStyle name="40% - Énfasis4 2 2 3 2 2 3 3 2 2" xfId="28589" xr:uid="{5D0BD898-408E-4DAB-8E45-C53605D77CEC}"/>
    <cellStyle name="40% - Énfasis4 2 2 3 2 2 3 3 2 2 2" xfId="59473" xr:uid="{C9143C9F-6993-4319-AA71-DF025D28332C}"/>
    <cellStyle name="40% - Énfasis4 2 2 3 2 2 3 3 2 3" xfId="44031" xr:uid="{612AF619-6FFE-4E33-96AA-ACE685C0FA15}"/>
    <cellStyle name="40% - Énfasis4 2 2 3 2 2 3 3 3" xfId="20868" xr:uid="{2A16F134-4D0F-4681-8175-F4C0D4625741}"/>
    <cellStyle name="40% - Énfasis4 2 2 3 2 2 3 3 3 2" xfId="51752" xr:uid="{2F160D81-074B-41C5-84E9-0498FF06065B}"/>
    <cellStyle name="40% - Énfasis4 2 2 3 2 2 3 3 4" xfId="36310" xr:uid="{1BE6910F-6CF0-4E1E-A895-FFF9087FA2C2}"/>
    <cellStyle name="40% - Énfasis4 2 2 3 2 2 3 4" xfId="9287" xr:uid="{93C3B6FD-C245-435A-AC31-0BC3A9BF1FE8}"/>
    <cellStyle name="40% - Énfasis4 2 2 3 2 2 3 4 2" xfId="24729" xr:uid="{5C785C84-AED2-4AD4-BA18-E27EE06079E9}"/>
    <cellStyle name="40% - Énfasis4 2 2 3 2 2 3 4 2 2" xfId="55613" xr:uid="{A41877FA-80CA-461F-8033-AC85B6D71138}"/>
    <cellStyle name="40% - Énfasis4 2 2 3 2 2 3 4 3" xfId="40171" xr:uid="{C73BF2F2-B894-42FA-8D1A-903261EADB6F}"/>
    <cellStyle name="40% - Énfasis4 2 2 3 2 2 3 5" xfId="17008" xr:uid="{A1AFF088-02D1-43A5-9980-3FFB61B52279}"/>
    <cellStyle name="40% - Énfasis4 2 2 3 2 2 3 5 2" xfId="47892" xr:uid="{B808E2E6-DD32-41AB-BBD0-42C74079977E}"/>
    <cellStyle name="40% - Énfasis4 2 2 3 2 2 3 6" xfId="32450" xr:uid="{0AB9A11A-E98E-4D64-BBE5-D47AAE65E194}"/>
    <cellStyle name="40% - Énfasis4 2 2 3 2 2 4" xfId="2531" xr:uid="{FD8C93E0-8677-4B8C-86BC-2D0B0CDD69DD}"/>
    <cellStyle name="40% - Énfasis4 2 2 3 2 2 4 2" xfId="6391" xr:uid="{5933E6B7-7B4B-45A7-BBCE-424E204DB67C}"/>
    <cellStyle name="40% - Énfasis4 2 2 3 2 2 4 2 2" xfId="14112" xr:uid="{D7143127-6AA5-422E-95AB-1469AA7A200C}"/>
    <cellStyle name="40% - Énfasis4 2 2 3 2 2 4 2 2 2" xfId="29554" xr:uid="{E8ED8598-7A54-4E7A-842B-04EE3712E1A5}"/>
    <cellStyle name="40% - Énfasis4 2 2 3 2 2 4 2 2 2 2" xfId="60438" xr:uid="{F4537AAC-C035-4B6B-8C12-6A5ABB509FF1}"/>
    <cellStyle name="40% - Énfasis4 2 2 3 2 2 4 2 2 3" xfId="44996" xr:uid="{E704A599-6FF4-41D8-A95A-AA25CBF6EC88}"/>
    <cellStyle name="40% - Énfasis4 2 2 3 2 2 4 2 3" xfId="21833" xr:uid="{11F3982C-63AD-4E5C-8674-9917E95FFC46}"/>
    <cellStyle name="40% - Énfasis4 2 2 3 2 2 4 2 3 2" xfId="52717" xr:uid="{C568F52F-565F-4565-BBB4-79581AA4AEFA}"/>
    <cellStyle name="40% - Énfasis4 2 2 3 2 2 4 2 4" xfId="37275" xr:uid="{79E34B08-1A27-4DC4-8359-68D828513583}"/>
    <cellStyle name="40% - Énfasis4 2 2 3 2 2 4 3" xfId="10252" xr:uid="{8FFF0C33-AA81-44CE-921C-5FCB8998DB47}"/>
    <cellStyle name="40% - Énfasis4 2 2 3 2 2 4 3 2" xfId="25694" xr:uid="{68EA0237-2961-4027-9E97-F2D58A3E37A9}"/>
    <cellStyle name="40% - Énfasis4 2 2 3 2 2 4 3 2 2" xfId="56578" xr:uid="{07DB3263-5056-4FA6-84B0-9681A8313305}"/>
    <cellStyle name="40% - Énfasis4 2 2 3 2 2 4 3 3" xfId="41136" xr:uid="{0F122FAF-D44E-43DF-8517-5A9AB0BE2517}"/>
    <cellStyle name="40% - Énfasis4 2 2 3 2 2 4 4" xfId="17973" xr:uid="{9DF413F9-B202-42A1-A959-B1DFE61DAAA3}"/>
    <cellStyle name="40% - Énfasis4 2 2 3 2 2 4 4 2" xfId="48857" xr:uid="{53210825-60AF-4C8F-BB9E-B71BC9FE3F07}"/>
    <cellStyle name="40% - Énfasis4 2 2 3 2 2 4 5" xfId="33415" xr:uid="{EEE4645B-7A12-43CA-AC1D-4E4E52C6B772}"/>
    <cellStyle name="40% - Énfasis4 2 2 3 2 2 5" xfId="4461" xr:uid="{0949CD9C-4D62-4B67-AC1E-0EB9F8D92B19}"/>
    <cellStyle name="40% - Énfasis4 2 2 3 2 2 5 2" xfId="12182" xr:uid="{90369F63-C416-47D9-9E28-FB6DFC9D8375}"/>
    <cellStyle name="40% - Énfasis4 2 2 3 2 2 5 2 2" xfId="27624" xr:uid="{963AC42B-B894-414B-9EA9-23D6BB82FCED}"/>
    <cellStyle name="40% - Énfasis4 2 2 3 2 2 5 2 2 2" xfId="58508" xr:uid="{434B1964-E3C1-41F1-BC19-1C4AE2E4F408}"/>
    <cellStyle name="40% - Énfasis4 2 2 3 2 2 5 2 3" xfId="43066" xr:uid="{34ACF564-A91C-4E4C-B5F8-A6B1BFA3E528}"/>
    <cellStyle name="40% - Énfasis4 2 2 3 2 2 5 3" xfId="19903" xr:uid="{F8C72BDE-98E7-417D-A5CF-02A70335C7FF}"/>
    <cellStyle name="40% - Énfasis4 2 2 3 2 2 5 3 2" xfId="50787" xr:uid="{F77E5900-8D59-4415-A4A5-7CB08FC66761}"/>
    <cellStyle name="40% - Énfasis4 2 2 3 2 2 5 4" xfId="35345" xr:uid="{6CEC1283-136E-4D0C-A8C5-84C68BCBED4A}"/>
    <cellStyle name="40% - Énfasis4 2 2 3 2 2 6" xfId="8322" xr:uid="{4B02CE56-7EFE-46F3-B162-1ECAF597AC07}"/>
    <cellStyle name="40% - Énfasis4 2 2 3 2 2 6 2" xfId="23764" xr:uid="{FE425EBF-DFFB-445F-84CF-4A619CE1C4A7}"/>
    <cellStyle name="40% - Énfasis4 2 2 3 2 2 6 2 2" xfId="54648" xr:uid="{72FD90C8-D17F-4A0E-AF61-083AC43FD1FB}"/>
    <cellStyle name="40% - Énfasis4 2 2 3 2 2 6 3" xfId="39206" xr:uid="{17CF56EA-B016-4789-B17C-DEA8B13C53FC}"/>
    <cellStyle name="40% - Énfasis4 2 2 3 2 2 7" xfId="16043" xr:uid="{D446EEF8-6CD5-477C-9DDF-82F9952F6800}"/>
    <cellStyle name="40% - Énfasis4 2 2 3 2 2 7 2" xfId="46927" xr:uid="{6F17575B-6F63-4E0E-97F0-142B32849407}"/>
    <cellStyle name="40% - Énfasis4 2 2 3 2 2 8" xfId="31485" xr:uid="{B66CD5CE-9A31-495A-86BA-738202C982FB}"/>
    <cellStyle name="40% - Énfasis4 2 2 3 2 3" xfId="843" xr:uid="{D2C47FA8-AEA5-43B4-BDC7-1C5C5D672CE6}"/>
    <cellStyle name="40% - Énfasis4 2 2 3 2 3 2" xfId="1808" xr:uid="{18F12904-14D2-4DFC-A723-D2D2D5BCACDE}"/>
    <cellStyle name="40% - Énfasis4 2 2 3 2 3 2 2" xfId="3738" xr:uid="{2DDCC874-22AB-4C46-AC7A-337661BE1011}"/>
    <cellStyle name="40% - Énfasis4 2 2 3 2 3 2 2 2" xfId="7598" xr:uid="{AC6090AA-75CB-4176-B5E6-53141D41E6BD}"/>
    <cellStyle name="40% - Énfasis4 2 2 3 2 3 2 2 2 2" xfId="15319" xr:uid="{2F432DA3-153C-462B-9D40-90DDE59C18FF}"/>
    <cellStyle name="40% - Énfasis4 2 2 3 2 3 2 2 2 2 2" xfId="30761" xr:uid="{B793C124-551C-4D86-9410-DE8BF1388F7B}"/>
    <cellStyle name="40% - Énfasis4 2 2 3 2 3 2 2 2 2 2 2" xfId="61645" xr:uid="{555758DF-E885-4494-B0D4-7F8FCB9C8C07}"/>
    <cellStyle name="40% - Énfasis4 2 2 3 2 3 2 2 2 2 3" xfId="46203" xr:uid="{94BA0D73-BAF1-41B1-B4D2-E97B04E66043}"/>
    <cellStyle name="40% - Énfasis4 2 2 3 2 3 2 2 2 3" xfId="23040" xr:uid="{83C63C26-3218-44BA-A5B3-8259B130C177}"/>
    <cellStyle name="40% - Énfasis4 2 2 3 2 3 2 2 2 3 2" xfId="53924" xr:uid="{BD042C14-3454-4BF0-B9A0-A10C4FFC74A1}"/>
    <cellStyle name="40% - Énfasis4 2 2 3 2 3 2 2 2 4" xfId="38482" xr:uid="{630FDB77-B743-4C6E-9AA7-A247E65B6DEE}"/>
    <cellStyle name="40% - Énfasis4 2 2 3 2 3 2 2 3" xfId="11459" xr:uid="{409F965E-44C8-494E-AB81-D55923C2DF21}"/>
    <cellStyle name="40% - Énfasis4 2 2 3 2 3 2 2 3 2" xfId="26901" xr:uid="{4B94E2C4-8D65-4031-A297-14A3711F502D}"/>
    <cellStyle name="40% - Énfasis4 2 2 3 2 3 2 2 3 2 2" xfId="57785" xr:uid="{AC759947-E571-4879-8232-382B182B8058}"/>
    <cellStyle name="40% - Énfasis4 2 2 3 2 3 2 2 3 3" xfId="42343" xr:uid="{0B0D3289-B238-48EE-8A64-84333CF3BDF2}"/>
    <cellStyle name="40% - Énfasis4 2 2 3 2 3 2 2 4" xfId="19180" xr:uid="{A20222C5-3FF1-4897-A1F5-C2C7FE3BA3FE}"/>
    <cellStyle name="40% - Énfasis4 2 2 3 2 3 2 2 4 2" xfId="50064" xr:uid="{46C3FB97-4980-4BF6-AD1F-2FBE4370CE33}"/>
    <cellStyle name="40% - Énfasis4 2 2 3 2 3 2 2 5" xfId="34622" xr:uid="{9655C654-E4E3-44A2-80FB-65814B9831B1}"/>
    <cellStyle name="40% - Énfasis4 2 2 3 2 3 2 3" xfId="5668" xr:uid="{A8E43D10-DB76-47CB-89CD-B27FD3D37A1E}"/>
    <cellStyle name="40% - Énfasis4 2 2 3 2 3 2 3 2" xfId="13389" xr:uid="{CAE7612A-208E-47AF-8870-08FCBD55E125}"/>
    <cellStyle name="40% - Énfasis4 2 2 3 2 3 2 3 2 2" xfId="28831" xr:uid="{189754DD-59FD-4D9B-8435-4D1DD6E8DE35}"/>
    <cellStyle name="40% - Énfasis4 2 2 3 2 3 2 3 2 2 2" xfId="59715" xr:uid="{F7604BBD-C34B-4F99-9262-C7477A9BE46E}"/>
    <cellStyle name="40% - Énfasis4 2 2 3 2 3 2 3 2 3" xfId="44273" xr:uid="{4FFA9DC4-052A-4A80-850A-BE0F97B4EE2E}"/>
    <cellStyle name="40% - Énfasis4 2 2 3 2 3 2 3 3" xfId="21110" xr:uid="{B079BD27-639B-4080-9B64-ADBBAD8DA844}"/>
    <cellStyle name="40% - Énfasis4 2 2 3 2 3 2 3 3 2" xfId="51994" xr:uid="{FF3B5DA1-C346-45B5-8F33-B20FB1B61BB2}"/>
    <cellStyle name="40% - Énfasis4 2 2 3 2 3 2 3 4" xfId="36552" xr:uid="{707367C9-B5CB-4354-A6DA-E7C445C25F08}"/>
    <cellStyle name="40% - Énfasis4 2 2 3 2 3 2 4" xfId="9529" xr:uid="{421CD7FB-13CB-46BF-990A-707CE5DEDBD5}"/>
    <cellStyle name="40% - Énfasis4 2 2 3 2 3 2 4 2" xfId="24971" xr:uid="{227B538A-B758-4144-AB40-0A393F3587F5}"/>
    <cellStyle name="40% - Énfasis4 2 2 3 2 3 2 4 2 2" xfId="55855" xr:uid="{D018FB03-75BF-4229-973B-2E2476041822}"/>
    <cellStyle name="40% - Énfasis4 2 2 3 2 3 2 4 3" xfId="40413" xr:uid="{E4B68180-9DCA-48E6-B2E6-DA1435DA52EF}"/>
    <cellStyle name="40% - Énfasis4 2 2 3 2 3 2 5" xfId="17250" xr:uid="{4B329D75-8E7C-43B8-8186-857D613310B6}"/>
    <cellStyle name="40% - Énfasis4 2 2 3 2 3 2 5 2" xfId="48134" xr:uid="{8AA6E6C6-8AB9-42EE-B506-82D7B1E75CF1}"/>
    <cellStyle name="40% - Énfasis4 2 2 3 2 3 2 6" xfId="32692" xr:uid="{14308524-3496-4977-923E-DA2B8D924B7C}"/>
    <cellStyle name="40% - Énfasis4 2 2 3 2 3 3" xfId="2773" xr:uid="{C11B0CC6-EFF2-4B12-9E91-FB1EDF12CD9A}"/>
    <cellStyle name="40% - Énfasis4 2 2 3 2 3 3 2" xfId="6633" xr:uid="{BFEB6155-F1B2-4BA0-876A-FE8BE2801302}"/>
    <cellStyle name="40% - Énfasis4 2 2 3 2 3 3 2 2" xfId="14354" xr:uid="{E642F442-29E7-4AC2-9FDE-12925E7B96F4}"/>
    <cellStyle name="40% - Énfasis4 2 2 3 2 3 3 2 2 2" xfId="29796" xr:uid="{D405E378-EDC1-44AB-98A7-563B5453B5F9}"/>
    <cellStyle name="40% - Énfasis4 2 2 3 2 3 3 2 2 2 2" xfId="60680" xr:uid="{1FFE241A-A5E6-435C-BEF0-C0136E3F2C8B}"/>
    <cellStyle name="40% - Énfasis4 2 2 3 2 3 3 2 2 3" xfId="45238" xr:uid="{BC40407E-A87A-4D66-A5C1-AFD8C823C050}"/>
    <cellStyle name="40% - Énfasis4 2 2 3 2 3 3 2 3" xfId="22075" xr:uid="{FDDAB150-9B5D-4784-A74F-B84616AA6E46}"/>
    <cellStyle name="40% - Énfasis4 2 2 3 2 3 3 2 3 2" xfId="52959" xr:uid="{05EC3AB6-A084-4DD8-80E7-1550A9B4AFAC}"/>
    <cellStyle name="40% - Énfasis4 2 2 3 2 3 3 2 4" xfId="37517" xr:uid="{87B8399D-72E8-4923-9D31-8556F34E9DEA}"/>
    <cellStyle name="40% - Énfasis4 2 2 3 2 3 3 3" xfId="10494" xr:uid="{672212EE-B21B-4B46-83FF-FA45C319457D}"/>
    <cellStyle name="40% - Énfasis4 2 2 3 2 3 3 3 2" xfId="25936" xr:uid="{CB1A5A69-36D2-4E19-93B9-CE99EC2DE306}"/>
    <cellStyle name="40% - Énfasis4 2 2 3 2 3 3 3 2 2" xfId="56820" xr:uid="{EF026913-E88A-4FDB-9DFD-0FFB8EF6ADEE}"/>
    <cellStyle name="40% - Énfasis4 2 2 3 2 3 3 3 3" xfId="41378" xr:uid="{BC6FCF24-0E78-4A81-9EA6-C79CDD0338F0}"/>
    <cellStyle name="40% - Énfasis4 2 2 3 2 3 3 4" xfId="18215" xr:uid="{DE5EA4B3-7F52-44B8-8FE5-544F56CF680C}"/>
    <cellStyle name="40% - Énfasis4 2 2 3 2 3 3 4 2" xfId="49099" xr:uid="{C0716B1C-67B0-4A15-B563-36B0BFE414AC}"/>
    <cellStyle name="40% - Énfasis4 2 2 3 2 3 3 5" xfId="33657" xr:uid="{1EDB6870-32E5-495B-A8FA-0C55A5FA3E33}"/>
    <cellStyle name="40% - Énfasis4 2 2 3 2 3 4" xfId="4703" xr:uid="{70913BB4-08FB-4AC1-BCA6-07E7C1297BB8}"/>
    <cellStyle name="40% - Énfasis4 2 2 3 2 3 4 2" xfId="12424" xr:uid="{3D2195C3-6095-480D-839C-1D5B16FB0231}"/>
    <cellStyle name="40% - Énfasis4 2 2 3 2 3 4 2 2" xfId="27866" xr:uid="{D79D2243-BB39-45C8-AE7F-1E9064D621B9}"/>
    <cellStyle name="40% - Énfasis4 2 2 3 2 3 4 2 2 2" xfId="58750" xr:uid="{B4D1B5ED-9E19-415E-8091-CDF6D743291E}"/>
    <cellStyle name="40% - Énfasis4 2 2 3 2 3 4 2 3" xfId="43308" xr:uid="{BC2A9E3D-512A-46E7-A89A-598DBD54E8B2}"/>
    <cellStyle name="40% - Énfasis4 2 2 3 2 3 4 3" xfId="20145" xr:uid="{44697EF3-DF8E-4FA8-B9A2-CE62B2053D0F}"/>
    <cellStyle name="40% - Énfasis4 2 2 3 2 3 4 3 2" xfId="51029" xr:uid="{D4181F81-E5B1-4DD1-BA45-B68C5AC4B47C}"/>
    <cellStyle name="40% - Énfasis4 2 2 3 2 3 4 4" xfId="35587" xr:uid="{963DDD21-D300-454A-B038-7F14E6DB74FF}"/>
    <cellStyle name="40% - Énfasis4 2 2 3 2 3 5" xfId="8564" xr:uid="{C3B9F705-33C3-4A4E-8D82-07B8C7B25BE7}"/>
    <cellStyle name="40% - Énfasis4 2 2 3 2 3 5 2" xfId="24006" xr:uid="{3125E0F8-C25B-4C67-94FB-8C9DEA9015CD}"/>
    <cellStyle name="40% - Énfasis4 2 2 3 2 3 5 2 2" xfId="54890" xr:uid="{E8F522F7-275F-453F-89CD-BFBD2E2CA97F}"/>
    <cellStyle name="40% - Énfasis4 2 2 3 2 3 5 3" xfId="39448" xr:uid="{CD854F09-2509-4078-9669-00F4079A0320}"/>
    <cellStyle name="40% - Énfasis4 2 2 3 2 3 6" xfId="16285" xr:uid="{7B6F13A6-835F-4273-B3AF-67FE1FA2B406}"/>
    <cellStyle name="40% - Énfasis4 2 2 3 2 3 6 2" xfId="47169" xr:uid="{CF846B95-44DB-4605-9AFB-B0EB27E12BA5}"/>
    <cellStyle name="40% - Énfasis4 2 2 3 2 3 7" xfId="31727" xr:uid="{059A0BD0-7079-49F7-A8C5-74F2CE82CFE4}"/>
    <cellStyle name="40% - Énfasis4 2 2 3 2 4" xfId="1325" xr:uid="{C89D4C81-648F-4764-AA81-75EB8D4D552A}"/>
    <cellStyle name="40% - Énfasis4 2 2 3 2 4 2" xfId="3255" xr:uid="{8C885EFF-1170-4335-89EA-D5B0CF7E0EC3}"/>
    <cellStyle name="40% - Énfasis4 2 2 3 2 4 2 2" xfId="7115" xr:uid="{B13E0DBA-B77F-4AAB-A1D8-06C26C0F5710}"/>
    <cellStyle name="40% - Énfasis4 2 2 3 2 4 2 2 2" xfId="14836" xr:uid="{CF100801-DAB4-4FEE-9BE4-6C571B064058}"/>
    <cellStyle name="40% - Énfasis4 2 2 3 2 4 2 2 2 2" xfId="30278" xr:uid="{3F3BE9A3-A356-4943-ACD8-5CA059F64720}"/>
    <cellStyle name="40% - Énfasis4 2 2 3 2 4 2 2 2 2 2" xfId="61162" xr:uid="{FFBAB5BA-3E6F-4E62-AF5D-58E7703D48B5}"/>
    <cellStyle name="40% - Énfasis4 2 2 3 2 4 2 2 2 3" xfId="45720" xr:uid="{C58A24BC-C6EF-443E-829F-65FEF29675AC}"/>
    <cellStyle name="40% - Énfasis4 2 2 3 2 4 2 2 3" xfId="22557" xr:uid="{D79A407E-6DB4-40C4-83D3-7FE3B875DEDF}"/>
    <cellStyle name="40% - Énfasis4 2 2 3 2 4 2 2 3 2" xfId="53441" xr:uid="{E62886B2-9331-49CC-8A3F-DA46D4ECD7ED}"/>
    <cellStyle name="40% - Énfasis4 2 2 3 2 4 2 2 4" xfId="37999" xr:uid="{109495D0-BF1D-4160-8B6E-B106CEC5B9D0}"/>
    <cellStyle name="40% - Énfasis4 2 2 3 2 4 2 3" xfId="10976" xr:uid="{9AC1112D-DD2F-488C-BB8F-91A4D7B5E869}"/>
    <cellStyle name="40% - Énfasis4 2 2 3 2 4 2 3 2" xfId="26418" xr:uid="{7834EF30-FEE6-492A-AA7D-1F8FF0AAF67E}"/>
    <cellStyle name="40% - Énfasis4 2 2 3 2 4 2 3 2 2" xfId="57302" xr:uid="{5ED7FA32-3617-46D5-BDC5-52E89AA9BF51}"/>
    <cellStyle name="40% - Énfasis4 2 2 3 2 4 2 3 3" xfId="41860" xr:uid="{4BFE3D28-54C8-40C1-8C2D-621D8DCB3597}"/>
    <cellStyle name="40% - Énfasis4 2 2 3 2 4 2 4" xfId="18697" xr:uid="{86AE1238-A22E-49F9-95AA-9619C199C4A5}"/>
    <cellStyle name="40% - Énfasis4 2 2 3 2 4 2 4 2" xfId="49581" xr:uid="{4377B0AA-7E57-4D51-9A3B-B885B83616E2}"/>
    <cellStyle name="40% - Énfasis4 2 2 3 2 4 2 5" xfId="34139" xr:uid="{16D74D74-C6C4-4219-AF29-B5497A91C133}"/>
    <cellStyle name="40% - Énfasis4 2 2 3 2 4 3" xfId="5185" xr:uid="{704C72F2-8EA1-40E3-8B63-B5FCF2C65F0D}"/>
    <cellStyle name="40% - Énfasis4 2 2 3 2 4 3 2" xfId="12906" xr:uid="{0FF26B76-B818-431D-9127-DC36CB8E531F}"/>
    <cellStyle name="40% - Énfasis4 2 2 3 2 4 3 2 2" xfId="28348" xr:uid="{0812C36F-E043-4773-8610-B2740177662D}"/>
    <cellStyle name="40% - Énfasis4 2 2 3 2 4 3 2 2 2" xfId="59232" xr:uid="{CD003B66-0C3E-46E6-8C2B-9882862DAEF2}"/>
    <cellStyle name="40% - Énfasis4 2 2 3 2 4 3 2 3" xfId="43790" xr:uid="{04DC074B-F888-4DBF-8898-CEB8615A67B2}"/>
    <cellStyle name="40% - Énfasis4 2 2 3 2 4 3 3" xfId="20627" xr:uid="{299FE3E6-74AF-417D-9426-55AFC05F6C9A}"/>
    <cellStyle name="40% - Énfasis4 2 2 3 2 4 3 3 2" xfId="51511" xr:uid="{EB07AB69-D7E2-42A6-A97B-C4A9CE8B381A}"/>
    <cellStyle name="40% - Énfasis4 2 2 3 2 4 3 4" xfId="36069" xr:uid="{C38EFCB4-88E1-4415-9F0C-A85CFE557118}"/>
    <cellStyle name="40% - Énfasis4 2 2 3 2 4 4" xfId="9046" xr:uid="{A2D6A3A8-47A2-4718-99B1-7B6F150D3815}"/>
    <cellStyle name="40% - Énfasis4 2 2 3 2 4 4 2" xfId="24488" xr:uid="{7C9FE58C-1DAB-43F4-9369-F17E2067D9AC}"/>
    <cellStyle name="40% - Énfasis4 2 2 3 2 4 4 2 2" xfId="55372" xr:uid="{3F44FA50-DBE3-44F0-AC92-DDF77DB9EEED}"/>
    <cellStyle name="40% - Énfasis4 2 2 3 2 4 4 3" xfId="39930" xr:uid="{DBFD51BB-FD02-45CB-A5CC-BF3B7F3E5E07}"/>
    <cellStyle name="40% - Énfasis4 2 2 3 2 4 5" xfId="16767" xr:uid="{CE1A0211-3312-4CDF-9E37-281F7DE74CF9}"/>
    <cellStyle name="40% - Énfasis4 2 2 3 2 4 5 2" xfId="47651" xr:uid="{76370F19-4CED-4B10-BF98-9EF2FF7696A2}"/>
    <cellStyle name="40% - Énfasis4 2 2 3 2 4 6" xfId="32209" xr:uid="{91F2C40A-A5B8-4E57-93C4-5743B2B2F47D}"/>
    <cellStyle name="40% - Énfasis4 2 2 3 2 5" xfId="2290" xr:uid="{747F00FE-3E23-4589-B102-0A28C1B89463}"/>
    <cellStyle name="40% - Énfasis4 2 2 3 2 5 2" xfId="6150" xr:uid="{4AD6A806-3F75-4EBB-B8D9-84599738010B}"/>
    <cellStyle name="40% - Énfasis4 2 2 3 2 5 2 2" xfId="13871" xr:uid="{47AB79D0-8360-43E9-BEEF-167944FA5AE6}"/>
    <cellStyle name="40% - Énfasis4 2 2 3 2 5 2 2 2" xfId="29313" xr:uid="{FDFFDF58-74EB-48EB-89CE-83F85090773D}"/>
    <cellStyle name="40% - Énfasis4 2 2 3 2 5 2 2 2 2" xfId="60197" xr:uid="{8AB4BB43-4F98-43B3-B433-644264F60D0C}"/>
    <cellStyle name="40% - Énfasis4 2 2 3 2 5 2 2 3" xfId="44755" xr:uid="{C61FC434-3C89-4E32-9AAA-05A7E304D76E}"/>
    <cellStyle name="40% - Énfasis4 2 2 3 2 5 2 3" xfId="21592" xr:uid="{B6643E04-A5CE-4621-A45C-439EDC477B51}"/>
    <cellStyle name="40% - Énfasis4 2 2 3 2 5 2 3 2" xfId="52476" xr:uid="{7F65CB46-0ABC-4785-A97A-03AF1BDAAC3F}"/>
    <cellStyle name="40% - Énfasis4 2 2 3 2 5 2 4" xfId="37034" xr:uid="{EDB3426F-09BD-40A4-8096-5F7DA1D1B68D}"/>
    <cellStyle name="40% - Énfasis4 2 2 3 2 5 3" xfId="10011" xr:uid="{5F4D7314-5E22-4813-858B-C9F162901D05}"/>
    <cellStyle name="40% - Énfasis4 2 2 3 2 5 3 2" xfId="25453" xr:uid="{56A73217-5D8A-4BD9-A2D2-4575F12F20A7}"/>
    <cellStyle name="40% - Énfasis4 2 2 3 2 5 3 2 2" xfId="56337" xr:uid="{0A4E74DC-1506-4D2D-BF5C-A9279B64D275}"/>
    <cellStyle name="40% - Énfasis4 2 2 3 2 5 3 3" xfId="40895" xr:uid="{D521C09C-6639-49B7-A215-98C0B94A486C}"/>
    <cellStyle name="40% - Énfasis4 2 2 3 2 5 4" xfId="17732" xr:uid="{CF7DCA60-AD6E-4974-8F28-126FF56C995B}"/>
    <cellStyle name="40% - Énfasis4 2 2 3 2 5 4 2" xfId="48616" xr:uid="{E87FF3D0-EF53-4761-912D-AC6D9033FA12}"/>
    <cellStyle name="40% - Énfasis4 2 2 3 2 5 5" xfId="33174" xr:uid="{A875EE85-F9AB-4E31-83C0-2826CB83E3E7}"/>
    <cellStyle name="40% - Énfasis4 2 2 3 2 6" xfId="4220" xr:uid="{A454B379-A15C-4DDF-87DB-ADE51E5FD82D}"/>
    <cellStyle name="40% - Énfasis4 2 2 3 2 6 2" xfId="11941" xr:uid="{305BEF2D-F9AC-4993-A1BC-609287546733}"/>
    <cellStyle name="40% - Énfasis4 2 2 3 2 6 2 2" xfId="27383" xr:uid="{F9DB1D6C-0339-4CBF-90EA-490462907CC8}"/>
    <cellStyle name="40% - Énfasis4 2 2 3 2 6 2 2 2" xfId="58267" xr:uid="{F0CFC079-C231-4ED8-B05C-DCD4D92BAC86}"/>
    <cellStyle name="40% - Énfasis4 2 2 3 2 6 2 3" xfId="42825" xr:uid="{DDD439F2-4937-41D9-BF3F-9DDBF95CF752}"/>
    <cellStyle name="40% - Énfasis4 2 2 3 2 6 3" xfId="19662" xr:uid="{E2E2FF8E-5FD5-4C5C-A32A-2FC2A73C98A1}"/>
    <cellStyle name="40% - Énfasis4 2 2 3 2 6 3 2" xfId="50546" xr:uid="{183518F9-B133-42BE-A842-B39EC1A47574}"/>
    <cellStyle name="40% - Énfasis4 2 2 3 2 6 4" xfId="35104" xr:uid="{22C33499-963A-4B95-A3B4-FD936895126B}"/>
    <cellStyle name="40% - Énfasis4 2 2 3 2 7" xfId="8081" xr:uid="{38C74C65-0E86-47D9-9132-B27D59945572}"/>
    <cellStyle name="40% - Énfasis4 2 2 3 2 7 2" xfId="23523" xr:uid="{A8AAFDC9-FBFC-45D7-8281-698BD976456B}"/>
    <cellStyle name="40% - Énfasis4 2 2 3 2 7 2 2" xfId="54407" xr:uid="{B5AD9916-1CF6-48BB-97FB-882C9D947B8C}"/>
    <cellStyle name="40% - Énfasis4 2 2 3 2 7 3" xfId="38965" xr:uid="{3247F5FC-7570-441B-9558-ACC97018452E}"/>
    <cellStyle name="40% - Énfasis4 2 2 3 2 8" xfId="15802" xr:uid="{BCC9D590-F132-493F-8C5D-08CFE26D3026}"/>
    <cellStyle name="40% - Énfasis4 2 2 3 2 8 2" xfId="46686" xr:uid="{3FEF8FD3-4F9F-408E-BEF6-71AD14A186B7}"/>
    <cellStyle name="40% - Énfasis4 2 2 3 2 9" xfId="31244" xr:uid="{EA1FC471-8FB4-4300-899F-67675451E735}"/>
    <cellStyle name="40% - Énfasis4 2 2 3 3" xfId="428" xr:uid="{79D1FAA5-BFFA-4843-850C-F41BC6751B71}"/>
    <cellStyle name="40% - Énfasis4 2 2 3 3 2" xfId="912" xr:uid="{1882FF1F-C541-4036-BD4D-967280EBA2D7}"/>
    <cellStyle name="40% - Énfasis4 2 2 3 3 2 2" xfId="1877" xr:uid="{5D551CDF-D7F9-4EB9-ACC7-D85E9EB0ADAD}"/>
    <cellStyle name="40% - Énfasis4 2 2 3 3 2 2 2" xfId="3807" xr:uid="{F5ADC5F2-FB1F-4975-B1B2-A4042D601538}"/>
    <cellStyle name="40% - Énfasis4 2 2 3 3 2 2 2 2" xfId="7667" xr:uid="{89A26665-0369-470F-A114-3C9475A88FD8}"/>
    <cellStyle name="40% - Énfasis4 2 2 3 3 2 2 2 2 2" xfId="15388" xr:uid="{EBAA8ADE-EDBB-4522-B758-1B57E902FF42}"/>
    <cellStyle name="40% - Énfasis4 2 2 3 3 2 2 2 2 2 2" xfId="30830" xr:uid="{FA4B4026-1086-49F7-9120-5B5B98C43E84}"/>
    <cellStyle name="40% - Énfasis4 2 2 3 3 2 2 2 2 2 2 2" xfId="61714" xr:uid="{D95662D6-E1FD-4CFF-B110-E1C797D254E5}"/>
    <cellStyle name="40% - Énfasis4 2 2 3 3 2 2 2 2 2 3" xfId="46272" xr:uid="{EB3576B0-F607-4686-90AC-511CB1370F7E}"/>
    <cellStyle name="40% - Énfasis4 2 2 3 3 2 2 2 2 3" xfId="23109" xr:uid="{17F7F34C-646A-4F26-BC0E-B6D8D0225325}"/>
    <cellStyle name="40% - Énfasis4 2 2 3 3 2 2 2 2 3 2" xfId="53993" xr:uid="{BFDF6BFE-714F-4250-A615-D2CF1C2D696B}"/>
    <cellStyle name="40% - Énfasis4 2 2 3 3 2 2 2 2 4" xfId="38551" xr:uid="{A8FEC270-FCAC-4100-B3C6-022700695904}"/>
    <cellStyle name="40% - Énfasis4 2 2 3 3 2 2 2 3" xfId="11528" xr:uid="{1C13D493-EB8B-4FE5-97D1-430411897AA6}"/>
    <cellStyle name="40% - Énfasis4 2 2 3 3 2 2 2 3 2" xfId="26970" xr:uid="{52782A4A-E039-4C1B-96C8-7F877916D618}"/>
    <cellStyle name="40% - Énfasis4 2 2 3 3 2 2 2 3 2 2" xfId="57854" xr:uid="{921A58B4-94D4-424E-89E8-EA174DE3CE88}"/>
    <cellStyle name="40% - Énfasis4 2 2 3 3 2 2 2 3 3" xfId="42412" xr:uid="{5F0BF97A-1EAF-4772-8991-06D6DB9FD2AD}"/>
    <cellStyle name="40% - Énfasis4 2 2 3 3 2 2 2 4" xfId="19249" xr:uid="{CABF0221-2BE9-459D-B245-97DA0DC18F06}"/>
    <cellStyle name="40% - Énfasis4 2 2 3 3 2 2 2 4 2" xfId="50133" xr:uid="{A8D0524D-6D10-4C11-9E82-8F8FD0FFC47D}"/>
    <cellStyle name="40% - Énfasis4 2 2 3 3 2 2 2 5" xfId="34691" xr:uid="{CA815EE3-ECCD-4BE2-A177-C79118714C79}"/>
    <cellStyle name="40% - Énfasis4 2 2 3 3 2 2 3" xfId="5737" xr:uid="{86468CA4-2F0F-41FB-A499-8364EF06BB6E}"/>
    <cellStyle name="40% - Énfasis4 2 2 3 3 2 2 3 2" xfId="13458" xr:uid="{9428EBDA-C7DC-4FC1-A1C2-79A851F5AFF7}"/>
    <cellStyle name="40% - Énfasis4 2 2 3 3 2 2 3 2 2" xfId="28900" xr:uid="{5E9B3DF4-1EEA-4344-9DB8-9AC54C65CCB6}"/>
    <cellStyle name="40% - Énfasis4 2 2 3 3 2 2 3 2 2 2" xfId="59784" xr:uid="{3D4E910F-DB99-4F6D-B164-E0B6641AAFF5}"/>
    <cellStyle name="40% - Énfasis4 2 2 3 3 2 2 3 2 3" xfId="44342" xr:uid="{74181833-5DA6-40BE-8849-A76DBB89F0E7}"/>
    <cellStyle name="40% - Énfasis4 2 2 3 3 2 2 3 3" xfId="21179" xr:uid="{E4B68416-45F3-4B80-B956-FCF885286F09}"/>
    <cellStyle name="40% - Énfasis4 2 2 3 3 2 2 3 3 2" xfId="52063" xr:uid="{10C4381F-A94C-4DBB-9B5E-27F1BA8BCDD9}"/>
    <cellStyle name="40% - Énfasis4 2 2 3 3 2 2 3 4" xfId="36621" xr:uid="{9EDAA251-6892-4251-93E6-9362B358027A}"/>
    <cellStyle name="40% - Énfasis4 2 2 3 3 2 2 4" xfId="9598" xr:uid="{959F822B-CC5A-44E8-ABAB-9EBC75C0C32B}"/>
    <cellStyle name="40% - Énfasis4 2 2 3 3 2 2 4 2" xfId="25040" xr:uid="{2CBEA9F5-DFB2-46A5-B512-D17EA3E7A504}"/>
    <cellStyle name="40% - Énfasis4 2 2 3 3 2 2 4 2 2" xfId="55924" xr:uid="{93D5A742-CD86-400D-8C0B-522818D46D94}"/>
    <cellStyle name="40% - Énfasis4 2 2 3 3 2 2 4 3" xfId="40482" xr:uid="{5B15058F-4F2A-4F27-8F48-625D17B176C6}"/>
    <cellStyle name="40% - Énfasis4 2 2 3 3 2 2 5" xfId="17319" xr:uid="{51D18B0B-8D9A-4E9A-AAD1-9DDD738B500E}"/>
    <cellStyle name="40% - Énfasis4 2 2 3 3 2 2 5 2" xfId="48203" xr:uid="{848A2241-DEF6-4B15-B02C-275196D5BC5F}"/>
    <cellStyle name="40% - Énfasis4 2 2 3 3 2 2 6" xfId="32761" xr:uid="{2D5A5C03-C82D-4DBF-BE83-1DC2E1AA12ED}"/>
    <cellStyle name="40% - Énfasis4 2 2 3 3 2 3" xfId="2842" xr:uid="{F84E9004-89A3-4AB4-8E3C-4DC62A328932}"/>
    <cellStyle name="40% - Énfasis4 2 2 3 3 2 3 2" xfId="6702" xr:uid="{C97F25F1-5AFD-4CFF-A7E0-C2F674A87A43}"/>
    <cellStyle name="40% - Énfasis4 2 2 3 3 2 3 2 2" xfId="14423" xr:uid="{9BE43E2C-3C25-4BB3-9F2A-D18CA59F53A2}"/>
    <cellStyle name="40% - Énfasis4 2 2 3 3 2 3 2 2 2" xfId="29865" xr:uid="{2EA74ED8-9414-4004-945C-10128D652364}"/>
    <cellStyle name="40% - Énfasis4 2 2 3 3 2 3 2 2 2 2" xfId="60749" xr:uid="{28AAD416-7D3B-4676-B565-A521469F03AF}"/>
    <cellStyle name="40% - Énfasis4 2 2 3 3 2 3 2 2 3" xfId="45307" xr:uid="{4311D116-6E6F-4E0F-81AF-012249BA0EF0}"/>
    <cellStyle name="40% - Énfasis4 2 2 3 3 2 3 2 3" xfId="22144" xr:uid="{C7FF7034-8015-4063-8863-7247F822A606}"/>
    <cellStyle name="40% - Énfasis4 2 2 3 3 2 3 2 3 2" xfId="53028" xr:uid="{21A697B0-32AE-4EE9-A375-CEA484DAD135}"/>
    <cellStyle name="40% - Énfasis4 2 2 3 3 2 3 2 4" xfId="37586" xr:uid="{D8545D58-991F-45CF-AE0D-407522A3DFE0}"/>
    <cellStyle name="40% - Énfasis4 2 2 3 3 2 3 3" xfId="10563" xr:uid="{24CB9FB2-78F4-4DAA-BBBA-15E4D7BE0A2D}"/>
    <cellStyle name="40% - Énfasis4 2 2 3 3 2 3 3 2" xfId="26005" xr:uid="{5557B92B-835E-4499-8CEF-5F7A55AD8347}"/>
    <cellStyle name="40% - Énfasis4 2 2 3 3 2 3 3 2 2" xfId="56889" xr:uid="{B6FD7B4A-7C8A-4121-A253-919B4D20A5B1}"/>
    <cellStyle name="40% - Énfasis4 2 2 3 3 2 3 3 3" xfId="41447" xr:uid="{35567462-496E-43AB-9BB4-BD1722891F8F}"/>
    <cellStyle name="40% - Énfasis4 2 2 3 3 2 3 4" xfId="18284" xr:uid="{531D319B-7784-4993-BB3A-36025B79BFE6}"/>
    <cellStyle name="40% - Énfasis4 2 2 3 3 2 3 4 2" xfId="49168" xr:uid="{CE4EE9D2-0FAF-4B7D-BF5F-BECD67A509BB}"/>
    <cellStyle name="40% - Énfasis4 2 2 3 3 2 3 5" xfId="33726" xr:uid="{12AD6E50-F918-4B80-9C59-C3A2FFAF6303}"/>
    <cellStyle name="40% - Énfasis4 2 2 3 3 2 4" xfId="4772" xr:uid="{C0950080-6070-48D9-ADC8-51D5A7F8CEB2}"/>
    <cellStyle name="40% - Énfasis4 2 2 3 3 2 4 2" xfId="12493" xr:uid="{E90B9E87-EB69-484D-AA05-D8427A50E377}"/>
    <cellStyle name="40% - Énfasis4 2 2 3 3 2 4 2 2" xfId="27935" xr:uid="{749E61AD-8001-4295-B13F-507805103FC9}"/>
    <cellStyle name="40% - Énfasis4 2 2 3 3 2 4 2 2 2" xfId="58819" xr:uid="{6005A90C-AE1A-409A-B56A-75EF37F5328C}"/>
    <cellStyle name="40% - Énfasis4 2 2 3 3 2 4 2 3" xfId="43377" xr:uid="{8CE93F43-E653-4610-AA1B-D6BE9F73D008}"/>
    <cellStyle name="40% - Énfasis4 2 2 3 3 2 4 3" xfId="20214" xr:uid="{BD618E1A-2E35-4236-A3DD-AB3323F7381B}"/>
    <cellStyle name="40% - Énfasis4 2 2 3 3 2 4 3 2" xfId="51098" xr:uid="{18DF3559-701B-4BE4-9C60-2561DCE8725A}"/>
    <cellStyle name="40% - Énfasis4 2 2 3 3 2 4 4" xfId="35656" xr:uid="{2AF2D4C1-197C-491A-9D69-E48DDB4A992E}"/>
    <cellStyle name="40% - Énfasis4 2 2 3 3 2 5" xfId="8633" xr:uid="{11BC10A9-84CD-438B-A64C-1CE546E73ADA}"/>
    <cellStyle name="40% - Énfasis4 2 2 3 3 2 5 2" xfId="24075" xr:uid="{F5181897-98D3-4DFB-813B-5F8111C308DA}"/>
    <cellStyle name="40% - Énfasis4 2 2 3 3 2 5 2 2" xfId="54959" xr:uid="{26EAA5CB-0503-4F77-B5AA-59CE8CE439AD}"/>
    <cellStyle name="40% - Énfasis4 2 2 3 3 2 5 3" xfId="39517" xr:uid="{CD8A3383-D795-4F83-9748-694D2E125549}"/>
    <cellStyle name="40% - Énfasis4 2 2 3 3 2 6" xfId="16354" xr:uid="{849682EE-9E56-47F3-9D2F-58ED0E60D2A4}"/>
    <cellStyle name="40% - Énfasis4 2 2 3 3 2 6 2" xfId="47238" xr:uid="{8E083D12-6B8D-46A2-B79D-5F88B3F07468}"/>
    <cellStyle name="40% - Énfasis4 2 2 3 3 2 7" xfId="31796" xr:uid="{1D24FFFE-9D90-401E-A18C-88F7DA6A4105}"/>
    <cellStyle name="40% - Énfasis4 2 2 3 3 3" xfId="1394" xr:uid="{4B1D61C3-A6E7-46CA-A176-B76BC3300B65}"/>
    <cellStyle name="40% - Énfasis4 2 2 3 3 3 2" xfId="3324" xr:uid="{5F155074-4909-4818-B032-CAC674EC7823}"/>
    <cellStyle name="40% - Énfasis4 2 2 3 3 3 2 2" xfId="7184" xr:uid="{0B0B8013-7990-449B-ABBA-94BCB852E5B7}"/>
    <cellStyle name="40% - Énfasis4 2 2 3 3 3 2 2 2" xfId="14905" xr:uid="{99C8E4C2-8CF3-4B7B-B0E1-9B8860B967F4}"/>
    <cellStyle name="40% - Énfasis4 2 2 3 3 3 2 2 2 2" xfId="30347" xr:uid="{7721A6FE-6E75-4A96-8CB8-47F3BDE963A6}"/>
    <cellStyle name="40% - Énfasis4 2 2 3 3 3 2 2 2 2 2" xfId="61231" xr:uid="{58867A2E-671C-4592-B869-09BAAF13DCC1}"/>
    <cellStyle name="40% - Énfasis4 2 2 3 3 3 2 2 2 3" xfId="45789" xr:uid="{9D9C3A94-D468-4EA6-BD6A-B2D0816C6436}"/>
    <cellStyle name="40% - Énfasis4 2 2 3 3 3 2 2 3" xfId="22626" xr:uid="{9098E32E-5CE7-4F26-8EE4-0F880DBB7E9E}"/>
    <cellStyle name="40% - Énfasis4 2 2 3 3 3 2 2 3 2" xfId="53510" xr:uid="{392D9E19-6A1D-448A-A904-50FE98695DDD}"/>
    <cellStyle name="40% - Énfasis4 2 2 3 3 3 2 2 4" xfId="38068" xr:uid="{E409A4F9-F4DD-465F-802B-F95EB80A2A3B}"/>
    <cellStyle name="40% - Énfasis4 2 2 3 3 3 2 3" xfId="11045" xr:uid="{62BFDD03-73B1-4ACD-B509-A64E98D8CA36}"/>
    <cellStyle name="40% - Énfasis4 2 2 3 3 3 2 3 2" xfId="26487" xr:uid="{62E829F6-9228-4D8B-A367-6F6341D034A4}"/>
    <cellStyle name="40% - Énfasis4 2 2 3 3 3 2 3 2 2" xfId="57371" xr:uid="{C4DAF01D-CF86-41AC-ABB9-5F6101E454E5}"/>
    <cellStyle name="40% - Énfasis4 2 2 3 3 3 2 3 3" xfId="41929" xr:uid="{6AFA62A4-EC79-4EC8-9066-8E88DE7CDD56}"/>
    <cellStyle name="40% - Énfasis4 2 2 3 3 3 2 4" xfId="18766" xr:uid="{A196F736-5396-4A9C-A423-42372037473B}"/>
    <cellStyle name="40% - Énfasis4 2 2 3 3 3 2 4 2" xfId="49650" xr:uid="{C6A79C20-49AD-4125-8410-3FFCDC6D19C3}"/>
    <cellStyle name="40% - Énfasis4 2 2 3 3 3 2 5" xfId="34208" xr:uid="{99D48D4B-2FBB-4CAE-84E8-0ED5A28D02F7}"/>
    <cellStyle name="40% - Énfasis4 2 2 3 3 3 3" xfId="5254" xr:uid="{57F6E735-8A4C-45C3-9A2F-41E522EAD430}"/>
    <cellStyle name="40% - Énfasis4 2 2 3 3 3 3 2" xfId="12975" xr:uid="{ABF28AF2-70C7-4A34-B800-BB69204E8C24}"/>
    <cellStyle name="40% - Énfasis4 2 2 3 3 3 3 2 2" xfId="28417" xr:uid="{EE2D7617-E8BF-45CF-8486-E21970F59A36}"/>
    <cellStyle name="40% - Énfasis4 2 2 3 3 3 3 2 2 2" xfId="59301" xr:uid="{9CE406C4-0B98-4469-949C-D404DF725B98}"/>
    <cellStyle name="40% - Énfasis4 2 2 3 3 3 3 2 3" xfId="43859" xr:uid="{FBB7A032-8AE0-4633-8368-1F44F7823DC8}"/>
    <cellStyle name="40% - Énfasis4 2 2 3 3 3 3 3" xfId="20696" xr:uid="{E01BF9F8-C4B0-4E19-99D5-C68E22AB4C79}"/>
    <cellStyle name="40% - Énfasis4 2 2 3 3 3 3 3 2" xfId="51580" xr:uid="{8C525D09-9189-4A71-843E-8850BC10B842}"/>
    <cellStyle name="40% - Énfasis4 2 2 3 3 3 3 4" xfId="36138" xr:uid="{3D4485C2-2B3B-4D4C-9A42-0D1B9C6D70B5}"/>
    <cellStyle name="40% - Énfasis4 2 2 3 3 3 4" xfId="9115" xr:uid="{876A401C-7375-40F9-B677-A839F0450ED1}"/>
    <cellStyle name="40% - Énfasis4 2 2 3 3 3 4 2" xfId="24557" xr:uid="{CA5954C1-9629-4116-A302-C7DB921E37CC}"/>
    <cellStyle name="40% - Énfasis4 2 2 3 3 3 4 2 2" xfId="55441" xr:uid="{594A8880-7B18-4CC4-B792-FE68038EBBE7}"/>
    <cellStyle name="40% - Énfasis4 2 2 3 3 3 4 3" xfId="39999" xr:uid="{9927764C-8349-4F03-AB81-0C09E446FF51}"/>
    <cellStyle name="40% - Énfasis4 2 2 3 3 3 5" xfId="16836" xr:uid="{F2F0770F-52E1-414D-A673-865196B2F285}"/>
    <cellStyle name="40% - Énfasis4 2 2 3 3 3 5 2" xfId="47720" xr:uid="{3F0A8052-5449-4A5C-9522-16BA41A1BF80}"/>
    <cellStyle name="40% - Énfasis4 2 2 3 3 3 6" xfId="32278" xr:uid="{8041B8BD-0871-49F5-87FB-6CB38381B8C7}"/>
    <cellStyle name="40% - Énfasis4 2 2 3 3 4" xfId="2359" xr:uid="{DDB641D3-C517-4738-899F-FFC1BD62C0C6}"/>
    <cellStyle name="40% - Énfasis4 2 2 3 3 4 2" xfId="6219" xr:uid="{8415AE55-157A-4CB1-A6DE-EAD4DEB55AE4}"/>
    <cellStyle name="40% - Énfasis4 2 2 3 3 4 2 2" xfId="13940" xr:uid="{F4E0BD38-9EE1-414A-A4CA-EF0D9D4D7832}"/>
    <cellStyle name="40% - Énfasis4 2 2 3 3 4 2 2 2" xfId="29382" xr:uid="{2F2AF8E2-9F9A-4A49-BDF2-2740AAFD5998}"/>
    <cellStyle name="40% - Énfasis4 2 2 3 3 4 2 2 2 2" xfId="60266" xr:uid="{D11B44F1-589A-413A-8C6C-E1E93A68D4BD}"/>
    <cellStyle name="40% - Énfasis4 2 2 3 3 4 2 2 3" xfId="44824" xr:uid="{073595E7-F4A9-423B-98CE-9F46689D6B6C}"/>
    <cellStyle name="40% - Énfasis4 2 2 3 3 4 2 3" xfId="21661" xr:uid="{4FE358D2-9612-414D-8EC4-5B709497C58C}"/>
    <cellStyle name="40% - Énfasis4 2 2 3 3 4 2 3 2" xfId="52545" xr:uid="{75A3732F-DDA1-4D66-B430-4630AD906496}"/>
    <cellStyle name="40% - Énfasis4 2 2 3 3 4 2 4" xfId="37103" xr:uid="{987F4A7D-D729-428E-8CC6-12AB5B6F5866}"/>
    <cellStyle name="40% - Énfasis4 2 2 3 3 4 3" xfId="10080" xr:uid="{0A4E1557-813C-41D0-B33B-CCC7CE8C37A3}"/>
    <cellStyle name="40% - Énfasis4 2 2 3 3 4 3 2" xfId="25522" xr:uid="{C101F8DD-206B-41BC-8859-0A57890D9BE8}"/>
    <cellStyle name="40% - Énfasis4 2 2 3 3 4 3 2 2" xfId="56406" xr:uid="{1AEB658E-C9D0-4B20-8F05-5374BEF04FAA}"/>
    <cellStyle name="40% - Énfasis4 2 2 3 3 4 3 3" xfId="40964" xr:uid="{1A7C144D-7253-4415-9CA1-02A0AD3240D4}"/>
    <cellStyle name="40% - Énfasis4 2 2 3 3 4 4" xfId="17801" xr:uid="{0BE85CFB-DC13-4C4A-857A-6112A2BBD0C7}"/>
    <cellStyle name="40% - Énfasis4 2 2 3 3 4 4 2" xfId="48685" xr:uid="{45723341-55B7-4CD6-B2BC-B04C71ED906E}"/>
    <cellStyle name="40% - Énfasis4 2 2 3 3 4 5" xfId="33243" xr:uid="{4EB6F2CC-095D-451A-9EF7-D2E60E573B01}"/>
    <cellStyle name="40% - Énfasis4 2 2 3 3 5" xfId="4289" xr:uid="{1009E6CB-A833-408A-A3D8-FB1A4867FC01}"/>
    <cellStyle name="40% - Énfasis4 2 2 3 3 5 2" xfId="12010" xr:uid="{F07F73B7-AB7F-4618-94DE-1BD8E0507CCE}"/>
    <cellStyle name="40% - Énfasis4 2 2 3 3 5 2 2" xfId="27452" xr:uid="{F1ECBFA3-5086-43B0-8A34-3AF716B2C0C6}"/>
    <cellStyle name="40% - Énfasis4 2 2 3 3 5 2 2 2" xfId="58336" xr:uid="{13EEF5C1-AA9B-4FA2-8117-C6474DD36326}"/>
    <cellStyle name="40% - Énfasis4 2 2 3 3 5 2 3" xfId="42894" xr:uid="{704C61AD-BF6A-4D4E-B669-08B66189CF1E}"/>
    <cellStyle name="40% - Énfasis4 2 2 3 3 5 3" xfId="19731" xr:uid="{C2A53359-729D-4170-8DFE-C294B6557FAF}"/>
    <cellStyle name="40% - Énfasis4 2 2 3 3 5 3 2" xfId="50615" xr:uid="{F2B4F3F3-5BBE-4A07-B8E3-7CBB0EDD70A4}"/>
    <cellStyle name="40% - Énfasis4 2 2 3 3 5 4" xfId="35173" xr:uid="{6A5DDD75-642E-4989-A423-682C649A6E7C}"/>
    <cellStyle name="40% - Énfasis4 2 2 3 3 6" xfId="8150" xr:uid="{269A0DAB-07EE-41AE-8E2A-12564A045150}"/>
    <cellStyle name="40% - Énfasis4 2 2 3 3 6 2" xfId="23592" xr:uid="{3677A4C5-7F44-4792-9B77-B35DDF692817}"/>
    <cellStyle name="40% - Énfasis4 2 2 3 3 6 2 2" xfId="54476" xr:uid="{3AADCBC1-B2E1-4FF9-9072-D99853B4B06B}"/>
    <cellStyle name="40% - Énfasis4 2 2 3 3 6 3" xfId="39034" xr:uid="{60D02BFA-A48D-4DB4-B411-F31A9CE8F594}"/>
    <cellStyle name="40% - Énfasis4 2 2 3 3 7" xfId="15871" xr:uid="{F6D632DB-2007-4977-B6A5-6F74E3DC011B}"/>
    <cellStyle name="40% - Énfasis4 2 2 3 3 7 2" xfId="46755" xr:uid="{F1E569A2-CC5D-4D92-8741-70BF57847189}"/>
    <cellStyle name="40% - Énfasis4 2 2 3 3 8" xfId="31313" xr:uid="{38E93E42-99B3-4B50-9DA9-4EAF3362BA6F}"/>
    <cellStyle name="40% - Énfasis4 2 2 3 4" xfId="671" xr:uid="{1AE0C538-CD73-4CE4-BEB6-5990821F89C8}"/>
    <cellStyle name="40% - Énfasis4 2 2 3 4 2" xfId="1636" xr:uid="{B165FAED-35EE-43F1-AC9B-E79D1EB9EF4D}"/>
    <cellStyle name="40% - Énfasis4 2 2 3 4 2 2" xfId="3566" xr:uid="{542D7A10-4744-48D4-A225-5559C1A17250}"/>
    <cellStyle name="40% - Énfasis4 2 2 3 4 2 2 2" xfId="7426" xr:uid="{3E5CCC54-C7C9-43D7-9DF0-B8E3FDC84BC9}"/>
    <cellStyle name="40% - Énfasis4 2 2 3 4 2 2 2 2" xfId="15147" xr:uid="{A4F01CA7-80D2-49DF-B2DB-B30165963928}"/>
    <cellStyle name="40% - Énfasis4 2 2 3 4 2 2 2 2 2" xfId="30589" xr:uid="{2441076F-ABAF-4267-9B21-4A3A60CB12BA}"/>
    <cellStyle name="40% - Énfasis4 2 2 3 4 2 2 2 2 2 2" xfId="61473" xr:uid="{E7B70CAB-206A-4E78-8CF5-671F76C4FE47}"/>
    <cellStyle name="40% - Énfasis4 2 2 3 4 2 2 2 2 3" xfId="46031" xr:uid="{57358429-ED55-40B9-B9D6-9D7FF4FB4635}"/>
    <cellStyle name="40% - Énfasis4 2 2 3 4 2 2 2 3" xfId="22868" xr:uid="{33A0E523-C7DA-4674-8639-B8D794C24D93}"/>
    <cellStyle name="40% - Énfasis4 2 2 3 4 2 2 2 3 2" xfId="53752" xr:uid="{39EB9E33-4BBF-4A1A-B727-130D1D3BB790}"/>
    <cellStyle name="40% - Énfasis4 2 2 3 4 2 2 2 4" xfId="38310" xr:uid="{A84DF53D-C635-49A5-893F-62397C7BCFA8}"/>
    <cellStyle name="40% - Énfasis4 2 2 3 4 2 2 3" xfId="11287" xr:uid="{F1E42341-5E21-454C-AC5A-8C69BD24C2CF}"/>
    <cellStyle name="40% - Énfasis4 2 2 3 4 2 2 3 2" xfId="26729" xr:uid="{54832EF7-9EC5-40A5-8C4F-E851EAAB8ED4}"/>
    <cellStyle name="40% - Énfasis4 2 2 3 4 2 2 3 2 2" xfId="57613" xr:uid="{30F83140-5DF2-4FCF-BDE9-0F8E7E301EFF}"/>
    <cellStyle name="40% - Énfasis4 2 2 3 4 2 2 3 3" xfId="42171" xr:uid="{657D84E7-8673-4EB9-B547-B3330F9A47C5}"/>
    <cellStyle name="40% - Énfasis4 2 2 3 4 2 2 4" xfId="19008" xr:uid="{674F7885-99D6-4FF1-96A9-36D813BF88EE}"/>
    <cellStyle name="40% - Énfasis4 2 2 3 4 2 2 4 2" xfId="49892" xr:uid="{EAAF9247-FC75-4D4F-B050-0BC02E73CD42}"/>
    <cellStyle name="40% - Énfasis4 2 2 3 4 2 2 5" xfId="34450" xr:uid="{E0036EF7-FCA9-4246-94B4-F3186DD51429}"/>
    <cellStyle name="40% - Énfasis4 2 2 3 4 2 3" xfId="5496" xr:uid="{396D18B4-BA6A-4BDE-835E-89EE5502B2C4}"/>
    <cellStyle name="40% - Énfasis4 2 2 3 4 2 3 2" xfId="13217" xr:uid="{B75A532A-4AAD-45E0-8BDD-F0E93C5A01EA}"/>
    <cellStyle name="40% - Énfasis4 2 2 3 4 2 3 2 2" xfId="28659" xr:uid="{1B2C0FCA-A15E-4CBC-BC54-070DEBA571F5}"/>
    <cellStyle name="40% - Énfasis4 2 2 3 4 2 3 2 2 2" xfId="59543" xr:uid="{8F21A1C2-E279-4729-8367-FF0A4699B352}"/>
    <cellStyle name="40% - Énfasis4 2 2 3 4 2 3 2 3" xfId="44101" xr:uid="{F2BD188C-C96B-414E-901F-3CFE8D94DD22}"/>
    <cellStyle name="40% - Énfasis4 2 2 3 4 2 3 3" xfId="20938" xr:uid="{792E8E51-FAC5-4F27-A717-91F49C3693C6}"/>
    <cellStyle name="40% - Énfasis4 2 2 3 4 2 3 3 2" xfId="51822" xr:uid="{67288B24-980B-40EB-9AE7-1E0B7964C246}"/>
    <cellStyle name="40% - Énfasis4 2 2 3 4 2 3 4" xfId="36380" xr:uid="{7E3C5AFE-886F-49DC-9962-262C07CB4C1A}"/>
    <cellStyle name="40% - Énfasis4 2 2 3 4 2 4" xfId="9357" xr:uid="{46582FBA-1B68-4E55-A375-10BFFB0148D2}"/>
    <cellStyle name="40% - Énfasis4 2 2 3 4 2 4 2" xfId="24799" xr:uid="{DBEB5866-E124-436F-AA1B-A9B4E0B0FD4D}"/>
    <cellStyle name="40% - Énfasis4 2 2 3 4 2 4 2 2" xfId="55683" xr:uid="{3906A46D-ECA6-4789-9376-164D7723889A}"/>
    <cellStyle name="40% - Énfasis4 2 2 3 4 2 4 3" xfId="40241" xr:uid="{3412EE60-CEFA-4E59-BDF7-95FBC7A86576}"/>
    <cellStyle name="40% - Énfasis4 2 2 3 4 2 5" xfId="17078" xr:uid="{597DB07C-5304-41BF-B649-C68A45BD8DBD}"/>
    <cellStyle name="40% - Énfasis4 2 2 3 4 2 5 2" xfId="47962" xr:uid="{76FAB064-86D9-4C21-B22B-7D365A93F085}"/>
    <cellStyle name="40% - Énfasis4 2 2 3 4 2 6" xfId="32520" xr:uid="{D4B1F1C9-1993-4208-971C-7252BA64254F}"/>
    <cellStyle name="40% - Énfasis4 2 2 3 4 3" xfId="2601" xr:uid="{49A9117B-E53D-4187-B308-9DD8EF1F3F76}"/>
    <cellStyle name="40% - Énfasis4 2 2 3 4 3 2" xfId="6461" xr:uid="{4169572F-FAF2-4767-9E8B-4380EC5A3B82}"/>
    <cellStyle name="40% - Énfasis4 2 2 3 4 3 2 2" xfId="14182" xr:uid="{AA191968-0645-4A74-8A12-407220264FB9}"/>
    <cellStyle name="40% - Énfasis4 2 2 3 4 3 2 2 2" xfId="29624" xr:uid="{2A4137BC-FDAE-45F9-95DC-CFF58849D332}"/>
    <cellStyle name="40% - Énfasis4 2 2 3 4 3 2 2 2 2" xfId="60508" xr:uid="{81748A61-3BA0-4A49-A3C6-EB58F06B0A23}"/>
    <cellStyle name="40% - Énfasis4 2 2 3 4 3 2 2 3" xfId="45066" xr:uid="{A9B1CCF5-CB7F-44EA-9BFA-4298C9D00A18}"/>
    <cellStyle name="40% - Énfasis4 2 2 3 4 3 2 3" xfId="21903" xr:uid="{385DA98A-FB0F-4D69-8019-04FDCD632125}"/>
    <cellStyle name="40% - Énfasis4 2 2 3 4 3 2 3 2" xfId="52787" xr:uid="{9D3BD5EC-F5C7-4BB8-8E88-0CF66ECE6314}"/>
    <cellStyle name="40% - Énfasis4 2 2 3 4 3 2 4" xfId="37345" xr:uid="{415E6CCA-55BB-4D9E-B69F-CF7EB6A4A3F3}"/>
    <cellStyle name="40% - Énfasis4 2 2 3 4 3 3" xfId="10322" xr:uid="{22CA3A67-CDC5-4B4D-B84C-841B3181C6E1}"/>
    <cellStyle name="40% - Énfasis4 2 2 3 4 3 3 2" xfId="25764" xr:uid="{2C60EC92-2D21-4E25-BF85-3055C66FAC7D}"/>
    <cellStyle name="40% - Énfasis4 2 2 3 4 3 3 2 2" xfId="56648" xr:uid="{8896A185-CD16-44EC-A6E8-285EFDB0E4FF}"/>
    <cellStyle name="40% - Énfasis4 2 2 3 4 3 3 3" xfId="41206" xr:uid="{7070EBEA-B11F-41A9-B8BA-397A956FC6C7}"/>
    <cellStyle name="40% - Énfasis4 2 2 3 4 3 4" xfId="18043" xr:uid="{7F08D4D6-8628-4CD9-BC57-BFAFC9BF184A}"/>
    <cellStyle name="40% - Énfasis4 2 2 3 4 3 4 2" xfId="48927" xr:uid="{5C3F8D4A-915C-461C-A87B-65424B24F60C}"/>
    <cellStyle name="40% - Énfasis4 2 2 3 4 3 5" xfId="33485" xr:uid="{3DDC0C5C-38B6-4654-9CE7-635ED478E009}"/>
    <cellStyle name="40% - Énfasis4 2 2 3 4 4" xfId="4531" xr:uid="{FE2A55BC-B63E-40BB-AEDD-0D03F55B3544}"/>
    <cellStyle name="40% - Énfasis4 2 2 3 4 4 2" xfId="12252" xr:uid="{8A7F8F9D-42DE-4614-B9BB-382A4FB10D2E}"/>
    <cellStyle name="40% - Énfasis4 2 2 3 4 4 2 2" xfId="27694" xr:uid="{F6D7B8C0-F9C6-4EB8-9EA3-95C74F3FE653}"/>
    <cellStyle name="40% - Énfasis4 2 2 3 4 4 2 2 2" xfId="58578" xr:uid="{5E7B2993-9BFA-4A8A-9666-E6C7A68DF61C}"/>
    <cellStyle name="40% - Énfasis4 2 2 3 4 4 2 3" xfId="43136" xr:uid="{33E75C2D-B75B-4A48-859C-D9D756B397BE}"/>
    <cellStyle name="40% - Énfasis4 2 2 3 4 4 3" xfId="19973" xr:uid="{DF08E553-29B8-48A7-8AA4-A0F2E1CFA56E}"/>
    <cellStyle name="40% - Énfasis4 2 2 3 4 4 3 2" xfId="50857" xr:uid="{11BBA1B2-4FC2-4D30-B761-F60B6F721FC5}"/>
    <cellStyle name="40% - Énfasis4 2 2 3 4 4 4" xfId="35415" xr:uid="{7FDB2D17-978F-4F0B-9BAF-77A43479555C}"/>
    <cellStyle name="40% - Énfasis4 2 2 3 4 5" xfId="8392" xr:uid="{2400041F-F621-4685-9037-E5B1F897278A}"/>
    <cellStyle name="40% - Énfasis4 2 2 3 4 5 2" xfId="23834" xr:uid="{977A5AE8-470A-46F0-8B76-6D5FB1A273A7}"/>
    <cellStyle name="40% - Énfasis4 2 2 3 4 5 2 2" xfId="54718" xr:uid="{CFB7C09F-C129-4A25-85EB-46AD53D965DF}"/>
    <cellStyle name="40% - Énfasis4 2 2 3 4 5 3" xfId="39276" xr:uid="{043ABED4-D934-4A53-A1C5-929898BAA046}"/>
    <cellStyle name="40% - Énfasis4 2 2 3 4 6" xfId="16113" xr:uid="{2078E5BA-1AD1-4026-B78F-482D48C68502}"/>
    <cellStyle name="40% - Énfasis4 2 2 3 4 6 2" xfId="46997" xr:uid="{0B039E31-9BFA-446C-B3DA-21824BD54DF6}"/>
    <cellStyle name="40% - Énfasis4 2 2 3 4 7" xfId="31555" xr:uid="{2111D2F8-985B-4DD9-A001-DC0EC40DD6B8}"/>
    <cellStyle name="40% - Énfasis4 2 2 3 5" xfId="1153" xr:uid="{90792ACE-D69A-47A5-AC57-3D79C667A3ED}"/>
    <cellStyle name="40% - Énfasis4 2 2 3 5 2" xfId="3083" xr:uid="{0C2F68E2-7C36-4E9D-B40D-0556217F56D3}"/>
    <cellStyle name="40% - Énfasis4 2 2 3 5 2 2" xfId="6943" xr:uid="{967996D2-D8D6-4F5B-98F2-186E16451969}"/>
    <cellStyle name="40% - Énfasis4 2 2 3 5 2 2 2" xfId="14664" xr:uid="{4038ECB1-29CA-478C-A4CB-9A548C4BDB0A}"/>
    <cellStyle name="40% - Énfasis4 2 2 3 5 2 2 2 2" xfId="30106" xr:uid="{871638D8-8BB4-4817-BD77-211F30C554CD}"/>
    <cellStyle name="40% - Énfasis4 2 2 3 5 2 2 2 2 2" xfId="60990" xr:uid="{88B877FC-95B6-4CDC-BDBB-B02033E6EB8D}"/>
    <cellStyle name="40% - Énfasis4 2 2 3 5 2 2 2 3" xfId="45548" xr:uid="{AD3552B0-5647-482C-90C4-1DC1118ECDBF}"/>
    <cellStyle name="40% - Énfasis4 2 2 3 5 2 2 3" xfId="22385" xr:uid="{F8D8424D-8E4D-4A06-8D66-E1A404EEAFE8}"/>
    <cellStyle name="40% - Énfasis4 2 2 3 5 2 2 3 2" xfId="53269" xr:uid="{F390BD8D-DBE9-43F8-8544-3FA801237947}"/>
    <cellStyle name="40% - Énfasis4 2 2 3 5 2 2 4" xfId="37827" xr:uid="{7CA9EB6D-7B3F-4016-B47B-D3F802A4894D}"/>
    <cellStyle name="40% - Énfasis4 2 2 3 5 2 3" xfId="10804" xr:uid="{CEA2D67A-8479-4343-9123-BCEC4373368B}"/>
    <cellStyle name="40% - Énfasis4 2 2 3 5 2 3 2" xfId="26246" xr:uid="{A3DC1601-E37A-45BC-A952-18C0ECA62942}"/>
    <cellStyle name="40% - Énfasis4 2 2 3 5 2 3 2 2" xfId="57130" xr:uid="{0EE5C841-E585-40B1-842A-6B4E71F77A89}"/>
    <cellStyle name="40% - Énfasis4 2 2 3 5 2 3 3" xfId="41688" xr:uid="{D03F83AF-AF3C-406E-972F-C8CF3AC16692}"/>
    <cellStyle name="40% - Énfasis4 2 2 3 5 2 4" xfId="18525" xr:uid="{F3F57414-EE64-4C52-BADC-DD713E6ABB92}"/>
    <cellStyle name="40% - Énfasis4 2 2 3 5 2 4 2" xfId="49409" xr:uid="{F0D3FBC2-D038-4DBB-8E90-7C3C391B6023}"/>
    <cellStyle name="40% - Énfasis4 2 2 3 5 2 5" xfId="33967" xr:uid="{1D6CB595-317F-48A0-B6AC-E3A59C41B38C}"/>
    <cellStyle name="40% - Énfasis4 2 2 3 5 3" xfId="5013" xr:uid="{5970F6AB-F6AD-434A-9BFF-DB1FADD42158}"/>
    <cellStyle name="40% - Énfasis4 2 2 3 5 3 2" xfId="12734" xr:uid="{8AE770BB-FCAD-408F-8E2F-047F53657E60}"/>
    <cellStyle name="40% - Énfasis4 2 2 3 5 3 2 2" xfId="28176" xr:uid="{DAD1D424-E771-4790-9CD2-67B047B5C4F3}"/>
    <cellStyle name="40% - Énfasis4 2 2 3 5 3 2 2 2" xfId="59060" xr:uid="{0DB42525-6BB9-4CE9-9442-8F4A398BE7F5}"/>
    <cellStyle name="40% - Énfasis4 2 2 3 5 3 2 3" xfId="43618" xr:uid="{101E76AA-7EDF-43F5-9EF2-D94985D5A445}"/>
    <cellStyle name="40% - Énfasis4 2 2 3 5 3 3" xfId="20455" xr:uid="{93DEBBE4-B2FA-404D-BD46-03C6BF05298E}"/>
    <cellStyle name="40% - Énfasis4 2 2 3 5 3 3 2" xfId="51339" xr:uid="{4B2210B9-B0E9-4AE2-A6CA-816484C06D07}"/>
    <cellStyle name="40% - Énfasis4 2 2 3 5 3 4" xfId="35897" xr:uid="{9422F547-1A1C-4999-9D1B-FD512947AD23}"/>
    <cellStyle name="40% - Énfasis4 2 2 3 5 4" xfId="8874" xr:uid="{D9AB20CF-CB02-42E9-8BE2-AC14ABDDD869}"/>
    <cellStyle name="40% - Énfasis4 2 2 3 5 4 2" xfId="24316" xr:uid="{4FA0DBAF-59E1-4323-AB26-38E0EB116FCF}"/>
    <cellStyle name="40% - Énfasis4 2 2 3 5 4 2 2" xfId="55200" xr:uid="{639124C6-6E80-464A-B82F-E2B431868C89}"/>
    <cellStyle name="40% - Énfasis4 2 2 3 5 4 3" xfId="39758" xr:uid="{FDFBA743-6EA5-4C08-A26F-E854149E1F34}"/>
    <cellStyle name="40% - Énfasis4 2 2 3 5 5" xfId="16595" xr:uid="{D55C1DCD-3F3B-45A7-B2C9-CEC8BEA52F7E}"/>
    <cellStyle name="40% - Énfasis4 2 2 3 5 5 2" xfId="47479" xr:uid="{62811EA5-C53B-4149-BD37-DF77D071EC14}"/>
    <cellStyle name="40% - Énfasis4 2 2 3 5 6" xfId="32037" xr:uid="{16E8A85C-994D-40C2-B06B-A64A670B0429}"/>
    <cellStyle name="40% - Énfasis4 2 2 3 6" xfId="2118" xr:uid="{B93575CC-E66B-4865-8B2D-FADD3F311D09}"/>
    <cellStyle name="40% - Énfasis4 2 2 3 6 2" xfId="5978" xr:uid="{FE518D7E-5F38-4236-B880-151824D4BF54}"/>
    <cellStyle name="40% - Énfasis4 2 2 3 6 2 2" xfId="13699" xr:uid="{8300C326-99CE-4B33-B2F9-6FCFCA16DDFB}"/>
    <cellStyle name="40% - Énfasis4 2 2 3 6 2 2 2" xfId="29141" xr:uid="{CA0D7FE8-1520-43F4-864A-1E846DE366E7}"/>
    <cellStyle name="40% - Énfasis4 2 2 3 6 2 2 2 2" xfId="60025" xr:uid="{78DA75D8-CAB7-45DE-BC61-80625A65AE73}"/>
    <cellStyle name="40% - Énfasis4 2 2 3 6 2 2 3" xfId="44583" xr:uid="{31F8E91A-0788-4A4B-95F4-5031CAE96D1F}"/>
    <cellStyle name="40% - Énfasis4 2 2 3 6 2 3" xfId="21420" xr:uid="{54674AF1-D995-4E73-88C7-EDDDD70AFDA3}"/>
    <cellStyle name="40% - Énfasis4 2 2 3 6 2 3 2" xfId="52304" xr:uid="{E8E89759-05B7-4EFD-9994-16EE51E28631}"/>
    <cellStyle name="40% - Énfasis4 2 2 3 6 2 4" xfId="36862" xr:uid="{7D2963FA-6BFD-4F98-AD2E-0DDB97D18F4B}"/>
    <cellStyle name="40% - Énfasis4 2 2 3 6 3" xfId="9839" xr:uid="{5849E6A3-2622-4536-AB5D-63D657B03AD5}"/>
    <cellStyle name="40% - Énfasis4 2 2 3 6 3 2" xfId="25281" xr:uid="{60D8D80A-74F8-49DD-B038-C082FF73A8D7}"/>
    <cellStyle name="40% - Énfasis4 2 2 3 6 3 2 2" xfId="56165" xr:uid="{E43FCCC9-CF94-4442-8956-F5CE6FCD7A73}"/>
    <cellStyle name="40% - Énfasis4 2 2 3 6 3 3" xfId="40723" xr:uid="{3998B3AF-6936-43D2-9262-97EC58550002}"/>
    <cellStyle name="40% - Énfasis4 2 2 3 6 4" xfId="17560" xr:uid="{4E696CC2-BCC5-4493-BCCD-989C0F3367F5}"/>
    <cellStyle name="40% - Énfasis4 2 2 3 6 4 2" xfId="48444" xr:uid="{95591E19-9B2C-4F1C-96E4-06B40D7893EB}"/>
    <cellStyle name="40% - Énfasis4 2 2 3 6 5" xfId="33002" xr:uid="{D86AEA82-095E-4AEA-9265-FEF130886B8B}"/>
    <cellStyle name="40% - Énfasis4 2 2 3 7" xfId="4048" xr:uid="{B9C50987-9A8D-41AE-BFC5-966BE1730B7C}"/>
    <cellStyle name="40% - Énfasis4 2 2 3 7 2" xfId="11769" xr:uid="{91FF929D-D9FD-4A15-8532-9BB5FC5B8BEF}"/>
    <cellStyle name="40% - Énfasis4 2 2 3 7 2 2" xfId="27211" xr:uid="{39CDEB9D-3F5D-4E2E-B7FD-85A46E471CC1}"/>
    <cellStyle name="40% - Énfasis4 2 2 3 7 2 2 2" xfId="58095" xr:uid="{0874736F-CCEB-4AD1-BB22-F90EDEB252D6}"/>
    <cellStyle name="40% - Énfasis4 2 2 3 7 2 3" xfId="42653" xr:uid="{433936B7-89A8-43AB-8FD9-C61A710E2B99}"/>
    <cellStyle name="40% - Énfasis4 2 2 3 7 3" xfId="19490" xr:uid="{D65D179C-6055-480E-9D34-7BFC03F63BFD}"/>
    <cellStyle name="40% - Énfasis4 2 2 3 7 3 2" xfId="50374" xr:uid="{4FBFDD3E-9AF1-4A0D-8CAB-EB4B919DA892}"/>
    <cellStyle name="40% - Énfasis4 2 2 3 7 4" xfId="34932" xr:uid="{A7CCEC6D-B3D7-4611-A27B-C216EF5B57CE}"/>
    <cellStyle name="40% - Énfasis4 2 2 3 8" xfId="7909" xr:uid="{628F8E3C-D088-45FE-A3CF-6E3C915DF576}"/>
    <cellStyle name="40% - Énfasis4 2 2 3 8 2" xfId="23351" xr:uid="{0DF37F5A-E40D-4445-A808-EE632A7B9CCE}"/>
    <cellStyle name="40% - Énfasis4 2 2 3 8 2 2" xfId="54235" xr:uid="{2FEB8393-C059-43C6-86BF-9784DCDA0F3D}"/>
    <cellStyle name="40% - Énfasis4 2 2 3 8 3" xfId="38793" xr:uid="{6C058DBE-AE6A-4EF9-97BD-79429E4BEF72}"/>
    <cellStyle name="40% - Énfasis4 2 2 3 9" xfId="15630" xr:uid="{D4B298F9-D5E0-4DF2-951B-0C0E7D185367}"/>
    <cellStyle name="40% - Énfasis4 2 2 3 9 2" xfId="46514" xr:uid="{5C6DC45B-81DC-4BE4-BD0F-24F47C3D9ADC}"/>
    <cellStyle name="40% - Énfasis4 2 2 4" xfId="278" xr:uid="{6A5E788B-425B-4B0D-AEBE-855AF470DB1E}"/>
    <cellStyle name="40% - Énfasis4 2 2 4 2" xfId="521" xr:uid="{E981D7D7-92F8-40A6-A963-FC2168EB98D3}"/>
    <cellStyle name="40% - Énfasis4 2 2 4 2 2" xfId="1004" xr:uid="{8AD49E9D-27AC-4A01-854B-30875C6F0D89}"/>
    <cellStyle name="40% - Énfasis4 2 2 4 2 2 2" xfId="1969" xr:uid="{C9931048-385C-4A42-B2A4-20D43D4D6318}"/>
    <cellStyle name="40% - Énfasis4 2 2 4 2 2 2 2" xfId="3899" xr:uid="{8F06C45B-2643-4085-8BD2-2397C7C88301}"/>
    <cellStyle name="40% - Énfasis4 2 2 4 2 2 2 2 2" xfId="7759" xr:uid="{4E8F809A-F565-4332-98C1-044763EDCF58}"/>
    <cellStyle name="40% - Énfasis4 2 2 4 2 2 2 2 2 2" xfId="15480" xr:uid="{C0B12D51-BABB-463B-9638-28057EB33E84}"/>
    <cellStyle name="40% - Énfasis4 2 2 4 2 2 2 2 2 2 2" xfId="30922" xr:uid="{53BE1756-E92F-4030-97AA-BA790EE0C8B9}"/>
    <cellStyle name="40% - Énfasis4 2 2 4 2 2 2 2 2 2 2 2" xfId="61806" xr:uid="{11E9EA1C-7541-4581-BAEC-F74B161630F6}"/>
    <cellStyle name="40% - Énfasis4 2 2 4 2 2 2 2 2 2 3" xfId="46364" xr:uid="{E483A1CA-3B7F-41CA-A163-E00422F4E542}"/>
    <cellStyle name="40% - Énfasis4 2 2 4 2 2 2 2 2 3" xfId="23201" xr:uid="{C52D2B85-2742-4FAB-BD18-F48B8323CA78}"/>
    <cellStyle name="40% - Énfasis4 2 2 4 2 2 2 2 2 3 2" xfId="54085" xr:uid="{9A5F4775-898C-4649-8CC8-71026C18E7CA}"/>
    <cellStyle name="40% - Énfasis4 2 2 4 2 2 2 2 2 4" xfId="38643" xr:uid="{66049072-04E0-470E-8D62-FD065AD8368B}"/>
    <cellStyle name="40% - Énfasis4 2 2 4 2 2 2 2 3" xfId="11620" xr:uid="{4871E5EF-1602-465F-A338-9801F2B261AE}"/>
    <cellStyle name="40% - Énfasis4 2 2 4 2 2 2 2 3 2" xfId="27062" xr:uid="{AC5A3C72-7A15-4CD7-BCEC-6A6ECAB55515}"/>
    <cellStyle name="40% - Énfasis4 2 2 4 2 2 2 2 3 2 2" xfId="57946" xr:uid="{884790AC-50CF-4C42-8FAA-8EF0331909F7}"/>
    <cellStyle name="40% - Énfasis4 2 2 4 2 2 2 2 3 3" xfId="42504" xr:uid="{2B8FA548-8BC8-4912-8653-A0E6CC0B54E6}"/>
    <cellStyle name="40% - Énfasis4 2 2 4 2 2 2 2 4" xfId="19341" xr:uid="{5F876AF2-C623-41B0-9965-2AB751F65213}"/>
    <cellStyle name="40% - Énfasis4 2 2 4 2 2 2 2 4 2" xfId="50225" xr:uid="{65EA3B17-D070-489D-A23B-24C44348CF4A}"/>
    <cellStyle name="40% - Énfasis4 2 2 4 2 2 2 2 5" xfId="34783" xr:uid="{8C785E36-ED05-42FD-B871-F94BE1AC07E4}"/>
    <cellStyle name="40% - Énfasis4 2 2 4 2 2 2 3" xfId="5829" xr:uid="{127D500E-61BC-47F7-BE40-E67E29A20425}"/>
    <cellStyle name="40% - Énfasis4 2 2 4 2 2 2 3 2" xfId="13550" xr:uid="{29270742-CD2C-4BFD-A609-5AC01FE8F613}"/>
    <cellStyle name="40% - Énfasis4 2 2 4 2 2 2 3 2 2" xfId="28992" xr:uid="{1F4E947C-A3D9-4521-AC3F-29D3DD15002D}"/>
    <cellStyle name="40% - Énfasis4 2 2 4 2 2 2 3 2 2 2" xfId="59876" xr:uid="{0FB33C08-2825-410B-8147-A0EF907E8A4E}"/>
    <cellStyle name="40% - Énfasis4 2 2 4 2 2 2 3 2 3" xfId="44434" xr:uid="{D87134E1-20F7-4830-A294-FC418A2E1C4D}"/>
    <cellStyle name="40% - Énfasis4 2 2 4 2 2 2 3 3" xfId="21271" xr:uid="{1C1CC3CD-6EC6-4075-B3B6-6C3C81160C4B}"/>
    <cellStyle name="40% - Énfasis4 2 2 4 2 2 2 3 3 2" xfId="52155" xr:uid="{A60A34FE-6B8A-420F-BF1E-1E0CFDAC3D11}"/>
    <cellStyle name="40% - Énfasis4 2 2 4 2 2 2 3 4" xfId="36713" xr:uid="{3A5DFAA6-14E5-4E0E-9620-31A6DC406E28}"/>
    <cellStyle name="40% - Énfasis4 2 2 4 2 2 2 4" xfId="9690" xr:uid="{5ADD7DB7-5BAF-4802-B004-FC8B1F3196EE}"/>
    <cellStyle name="40% - Énfasis4 2 2 4 2 2 2 4 2" xfId="25132" xr:uid="{743D0093-82D2-4A97-9499-19F4979A4899}"/>
    <cellStyle name="40% - Énfasis4 2 2 4 2 2 2 4 2 2" xfId="56016" xr:uid="{0387F823-5CE9-457C-8728-770DDB5520F3}"/>
    <cellStyle name="40% - Énfasis4 2 2 4 2 2 2 4 3" xfId="40574" xr:uid="{E62AB8A5-EE59-4B52-BB54-E4F6AB828D5D}"/>
    <cellStyle name="40% - Énfasis4 2 2 4 2 2 2 5" xfId="17411" xr:uid="{8D677371-CE65-42D5-ABCC-80694DD2651D}"/>
    <cellStyle name="40% - Énfasis4 2 2 4 2 2 2 5 2" xfId="48295" xr:uid="{C2674EC3-145A-4B93-BD1A-DCA61D77BEF6}"/>
    <cellStyle name="40% - Énfasis4 2 2 4 2 2 2 6" xfId="32853" xr:uid="{02968A46-A2B0-4FF5-B425-EEE5EA33C19C}"/>
    <cellStyle name="40% - Énfasis4 2 2 4 2 2 3" xfId="2934" xr:uid="{797FDCFE-191F-4B62-B860-601841019B7F}"/>
    <cellStyle name="40% - Énfasis4 2 2 4 2 2 3 2" xfId="6794" xr:uid="{4B149210-001A-4042-92DC-B79E6FE6F7C0}"/>
    <cellStyle name="40% - Énfasis4 2 2 4 2 2 3 2 2" xfId="14515" xr:uid="{20C1C6FC-21D6-48A6-A4C1-B4541880A287}"/>
    <cellStyle name="40% - Énfasis4 2 2 4 2 2 3 2 2 2" xfId="29957" xr:uid="{9590E95F-0053-41BC-B2FE-1C11903AA7E1}"/>
    <cellStyle name="40% - Énfasis4 2 2 4 2 2 3 2 2 2 2" xfId="60841" xr:uid="{F626566C-FA0B-43E7-A2CB-2FF76C6D34BB}"/>
    <cellStyle name="40% - Énfasis4 2 2 4 2 2 3 2 2 3" xfId="45399" xr:uid="{5CC48729-4203-4C10-B813-0FE3B08246DC}"/>
    <cellStyle name="40% - Énfasis4 2 2 4 2 2 3 2 3" xfId="22236" xr:uid="{167C8E45-601E-4CE8-BFA9-FF8257EBE708}"/>
    <cellStyle name="40% - Énfasis4 2 2 4 2 2 3 2 3 2" xfId="53120" xr:uid="{A684EACB-689A-42F4-81AB-1C9595E35211}"/>
    <cellStyle name="40% - Énfasis4 2 2 4 2 2 3 2 4" xfId="37678" xr:uid="{3D3BB93D-6870-4705-8729-AF3CC5B18D4C}"/>
    <cellStyle name="40% - Énfasis4 2 2 4 2 2 3 3" xfId="10655" xr:uid="{418DB85A-54F1-4DC3-8E51-A34F414B0741}"/>
    <cellStyle name="40% - Énfasis4 2 2 4 2 2 3 3 2" xfId="26097" xr:uid="{EFAB2728-EE97-4CCD-ABF7-679077E6C50D}"/>
    <cellStyle name="40% - Énfasis4 2 2 4 2 2 3 3 2 2" xfId="56981" xr:uid="{FFBEEE21-05D1-4876-A857-E38B40BA1736}"/>
    <cellStyle name="40% - Énfasis4 2 2 4 2 2 3 3 3" xfId="41539" xr:uid="{97385873-F333-4FA9-921F-94F83EDCA1AE}"/>
    <cellStyle name="40% - Énfasis4 2 2 4 2 2 3 4" xfId="18376" xr:uid="{F9816961-AC02-4520-833E-1D033C1384B5}"/>
    <cellStyle name="40% - Énfasis4 2 2 4 2 2 3 4 2" xfId="49260" xr:uid="{C66F14D2-5B86-4353-BB88-E80713AF2969}"/>
    <cellStyle name="40% - Énfasis4 2 2 4 2 2 3 5" xfId="33818" xr:uid="{6C961B78-DDBF-48E0-A60D-4AA7746C2ECA}"/>
    <cellStyle name="40% - Énfasis4 2 2 4 2 2 4" xfId="4864" xr:uid="{666979CE-F50C-4221-A3F9-4DCD6DD0E257}"/>
    <cellStyle name="40% - Énfasis4 2 2 4 2 2 4 2" xfId="12585" xr:uid="{670F06C7-3841-49F2-BAF1-BBE1DF80D5A0}"/>
    <cellStyle name="40% - Énfasis4 2 2 4 2 2 4 2 2" xfId="28027" xr:uid="{11677509-8751-4A3E-A1ED-4F0823849111}"/>
    <cellStyle name="40% - Énfasis4 2 2 4 2 2 4 2 2 2" xfId="58911" xr:uid="{C0D5FCB9-9C79-4FAB-BE3C-B45FFB3C8735}"/>
    <cellStyle name="40% - Énfasis4 2 2 4 2 2 4 2 3" xfId="43469" xr:uid="{0619B7EF-48EB-42CA-8DC0-0CB815E40016}"/>
    <cellStyle name="40% - Énfasis4 2 2 4 2 2 4 3" xfId="20306" xr:uid="{A7C6D848-8550-4266-8825-33A1BC46E7C1}"/>
    <cellStyle name="40% - Énfasis4 2 2 4 2 2 4 3 2" xfId="51190" xr:uid="{CFAE7844-B51B-4058-9138-CC003342D4CB}"/>
    <cellStyle name="40% - Énfasis4 2 2 4 2 2 4 4" xfId="35748" xr:uid="{CA959220-64D8-4387-ADD6-287D5B936E9C}"/>
    <cellStyle name="40% - Énfasis4 2 2 4 2 2 5" xfId="8725" xr:uid="{900BC5D2-9D92-4396-A339-B7221F1520BF}"/>
    <cellStyle name="40% - Énfasis4 2 2 4 2 2 5 2" xfId="24167" xr:uid="{42D4E5AF-2EFA-45CD-9B38-1A2D59E9617A}"/>
    <cellStyle name="40% - Énfasis4 2 2 4 2 2 5 2 2" xfId="55051" xr:uid="{B34B4063-EED1-4860-BC65-8855AFB3B3FA}"/>
    <cellStyle name="40% - Énfasis4 2 2 4 2 2 5 3" xfId="39609" xr:uid="{2AACC53A-29BC-465F-85A7-0014C4E3C99B}"/>
    <cellStyle name="40% - Énfasis4 2 2 4 2 2 6" xfId="16446" xr:uid="{33FBD1BB-5695-4096-89C9-7BAA832E1945}"/>
    <cellStyle name="40% - Énfasis4 2 2 4 2 2 6 2" xfId="47330" xr:uid="{62F95F16-552A-48B5-9AF1-54D81C7D95EC}"/>
    <cellStyle name="40% - Énfasis4 2 2 4 2 2 7" xfId="31888" xr:uid="{068DA506-BDFE-4F3C-AD4D-981379CEC32F}"/>
    <cellStyle name="40% - Énfasis4 2 2 4 2 3" xfId="1486" xr:uid="{3E407783-B951-4720-ABAC-0E340BA2F9AB}"/>
    <cellStyle name="40% - Énfasis4 2 2 4 2 3 2" xfId="3416" xr:uid="{6F0B550D-85B5-41F5-A24C-62BB3E412A36}"/>
    <cellStyle name="40% - Énfasis4 2 2 4 2 3 2 2" xfId="7276" xr:uid="{2EFDCAC5-15A0-4C96-BA3F-A3A59F262107}"/>
    <cellStyle name="40% - Énfasis4 2 2 4 2 3 2 2 2" xfId="14997" xr:uid="{B8997E2C-7020-46D0-BE9D-4FF162AAC67C}"/>
    <cellStyle name="40% - Énfasis4 2 2 4 2 3 2 2 2 2" xfId="30439" xr:uid="{7CADEC0A-349F-4572-9620-3ECB1807C581}"/>
    <cellStyle name="40% - Énfasis4 2 2 4 2 3 2 2 2 2 2" xfId="61323" xr:uid="{8CF3D795-9190-49C9-844C-E668C55CC2ED}"/>
    <cellStyle name="40% - Énfasis4 2 2 4 2 3 2 2 2 3" xfId="45881" xr:uid="{804E3FAA-4938-4F45-9E2A-70D644750AC0}"/>
    <cellStyle name="40% - Énfasis4 2 2 4 2 3 2 2 3" xfId="22718" xr:uid="{F66037C2-6C88-4F3A-9E09-284DAEE28624}"/>
    <cellStyle name="40% - Énfasis4 2 2 4 2 3 2 2 3 2" xfId="53602" xr:uid="{C5BC996D-CC12-4BCB-BFA1-9DE2FA19E010}"/>
    <cellStyle name="40% - Énfasis4 2 2 4 2 3 2 2 4" xfId="38160" xr:uid="{D5B121A1-9F0C-4A8A-9E18-DBBBDAC62D6B}"/>
    <cellStyle name="40% - Énfasis4 2 2 4 2 3 2 3" xfId="11137" xr:uid="{73E137AA-9D4F-49CC-AF21-3F6DF5E5B10E}"/>
    <cellStyle name="40% - Énfasis4 2 2 4 2 3 2 3 2" xfId="26579" xr:uid="{6338941F-BDD0-4A8D-AC63-E54D4EBD7905}"/>
    <cellStyle name="40% - Énfasis4 2 2 4 2 3 2 3 2 2" xfId="57463" xr:uid="{E3EFFC06-1F65-4501-9076-8760EEC4D9A0}"/>
    <cellStyle name="40% - Énfasis4 2 2 4 2 3 2 3 3" xfId="42021" xr:uid="{7CF1F440-9273-4578-8AFC-EB5D69FB6089}"/>
    <cellStyle name="40% - Énfasis4 2 2 4 2 3 2 4" xfId="18858" xr:uid="{2093CEBB-F5F5-4099-A122-F00BF21ED6B5}"/>
    <cellStyle name="40% - Énfasis4 2 2 4 2 3 2 4 2" xfId="49742" xr:uid="{4C49D5AF-B9A6-4A33-8C7F-860169832BE8}"/>
    <cellStyle name="40% - Énfasis4 2 2 4 2 3 2 5" xfId="34300" xr:uid="{F1999AE1-B4E1-4403-8570-2D1BE713A8AC}"/>
    <cellStyle name="40% - Énfasis4 2 2 4 2 3 3" xfId="5346" xr:uid="{32BE7618-EDD3-4A09-86F5-2E45D9526B9D}"/>
    <cellStyle name="40% - Énfasis4 2 2 4 2 3 3 2" xfId="13067" xr:uid="{266CE52F-AE65-40F8-A3DE-0AA565FF3A29}"/>
    <cellStyle name="40% - Énfasis4 2 2 4 2 3 3 2 2" xfId="28509" xr:uid="{9B09AD33-A1C8-4D67-ADEE-D33B9CCABC0F}"/>
    <cellStyle name="40% - Énfasis4 2 2 4 2 3 3 2 2 2" xfId="59393" xr:uid="{45539AC9-4537-4BEB-82C0-3CC7C56A67FE}"/>
    <cellStyle name="40% - Énfasis4 2 2 4 2 3 3 2 3" xfId="43951" xr:uid="{47D9B266-5969-49CE-8890-A02976A83688}"/>
    <cellStyle name="40% - Énfasis4 2 2 4 2 3 3 3" xfId="20788" xr:uid="{2921214E-208F-48C0-A539-B763BC9EA7D0}"/>
    <cellStyle name="40% - Énfasis4 2 2 4 2 3 3 3 2" xfId="51672" xr:uid="{E279114D-3C5F-42C4-9085-7D9B28B006AB}"/>
    <cellStyle name="40% - Énfasis4 2 2 4 2 3 3 4" xfId="36230" xr:uid="{92E7E21D-219D-46E3-AF54-C796E536ED94}"/>
    <cellStyle name="40% - Énfasis4 2 2 4 2 3 4" xfId="9207" xr:uid="{076C87EA-0E57-4B78-96CC-E13023B5C1FB}"/>
    <cellStyle name="40% - Énfasis4 2 2 4 2 3 4 2" xfId="24649" xr:uid="{DDD91EA4-BC76-47A6-A7A5-DB18817393B2}"/>
    <cellStyle name="40% - Énfasis4 2 2 4 2 3 4 2 2" xfId="55533" xr:uid="{CE355C0E-E1BF-466B-8709-9BBD02BB88EE}"/>
    <cellStyle name="40% - Énfasis4 2 2 4 2 3 4 3" xfId="40091" xr:uid="{8D304A37-0C83-47EB-8639-7C1F25E134A5}"/>
    <cellStyle name="40% - Énfasis4 2 2 4 2 3 5" xfId="16928" xr:uid="{A98BF134-0815-4349-834C-291C02AB6CAF}"/>
    <cellStyle name="40% - Énfasis4 2 2 4 2 3 5 2" xfId="47812" xr:uid="{FD58565F-0260-4C7B-BE5D-2F08D586C4D6}"/>
    <cellStyle name="40% - Énfasis4 2 2 4 2 3 6" xfId="32370" xr:uid="{4E738B0B-FDD0-4F1B-9078-B60B00EC673A}"/>
    <cellStyle name="40% - Énfasis4 2 2 4 2 4" xfId="2451" xr:uid="{86442B96-E21E-4650-B210-59EA4B39F59B}"/>
    <cellStyle name="40% - Énfasis4 2 2 4 2 4 2" xfId="6311" xr:uid="{1C79E3A0-0905-4D3D-A505-E6AA29DB69FB}"/>
    <cellStyle name="40% - Énfasis4 2 2 4 2 4 2 2" xfId="14032" xr:uid="{EBD59BD5-957D-4070-8C65-5BE15CA40F3F}"/>
    <cellStyle name="40% - Énfasis4 2 2 4 2 4 2 2 2" xfId="29474" xr:uid="{DF7DB6F4-CACC-40C6-82D0-4EE0B38D4BFD}"/>
    <cellStyle name="40% - Énfasis4 2 2 4 2 4 2 2 2 2" xfId="60358" xr:uid="{E7D91FED-DEB2-4724-A326-CC010547B61C}"/>
    <cellStyle name="40% - Énfasis4 2 2 4 2 4 2 2 3" xfId="44916" xr:uid="{68574CF5-832E-4B9C-932A-D017A7743D4F}"/>
    <cellStyle name="40% - Énfasis4 2 2 4 2 4 2 3" xfId="21753" xr:uid="{191A68D5-C800-4E6A-BAFD-E6945D38F9D4}"/>
    <cellStyle name="40% - Énfasis4 2 2 4 2 4 2 3 2" xfId="52637" xr:uid="{60A371EB-196D-4CAB-9502-FF8133ED9351}"/>
    <cellStyle name="40% - Énfasis4 2 2 4 2 4 2 4" xfId="37195" xr:uid="{53FBB8AD-3169-4AD6-8F7D-91455ADB058A}"/>
    <cellStyle name="40% - Énfasis4 2 2 4 2 4 3" xfId="10172" xr:uid="{C3E26DB0-B337-458B-BD87-FC19A74FA0A2}"/>
    <cellStyle name="40% - Énfasis4 2 2 4 2 4 3 2" xfId="25614" xr:uid="{94F0FD69-EFEB-47EE-B1CC-B1C4D398B7F3}"/>
    <cellStyle name="40% - Énfasis4 2 2 4 2 4 3 2 2" xfId="56498" xr:uid="{B075AD83-8A6C-424A-9D5E-DF32F5B42967}"/>
    <cellStyle name="40% - Énfasis4 2 2 4 2 4 3 3" xfId="41056" xr:uid="{832151AA-EDF0-490F-A8A4-24BDDE55CC82}"/>
    <cellStyle name="40% - Énfasis4 2 2 4 2 4 4" xfId="17893" xr:uid="{3CF74DAD-B4AF-4C8D-9DA9-96F343350014}"/>
    <cellStyle name="40% - Énfasis4 2 2 4 2 4 4 2" xfId="48777" xr:uid="{26099239-957B-4301-9A4C-E66D0D66FFAD}"/>
    <cellStyle name="40% - Énfasis4 2 2 4 2 4 5" xfId="33335" xr:uid="{CA1EB481-612E-4D10-B4DE-E1753A4ECD3A}"/>
    <cellStyle name="40% - Énfasis4 2 2 4 2 5" xfId="4381" xr:uid="{7B5710F7-BE0F-476B-86C1-E3BAFFEDE746}"/>
    <cellStyle name="40% - Énfasis4 2 2 4 2 5 2" xfId="12102" xr:uid="{222D3F70-E028-418C-98F9-6846E295F305}"/>
    <cellStyle name="40% - Énfasis4 2 2 4 2 5 2 2" xfId="27544" xr:uid="{0CD24AAA-3AC7-4303-93E1-7F899D1C7730}"/>
    <cellStyle name="40% - Énfasis4 2 2 4 2 5 2 2 2" xfId="58428" xr:uid="{F31B64BB-BDBF-4BA4-BDEA-11A27DBB9643}"/>
    <cellStyle name="40% - Énfasis4 2 2 4 2 5 2 3" xfId="42986" xr:uid="{00EEBD8B-1B6B-44F4-A073-AE1C297EFF0E}"/>
    <cellStyle name="40% - Énfasis4 2 2 4 2 5 3" xfId="19823" xr:uid="{CE751C31-BE9B-4692-A3E6-1F9C09E05868}"/>
    <cellStyle name="40% - Énfasis4 2 2 4 2 5 3 2" xfId="50707" xr:uid="{8D27FB8C-F7CD-4465-9492-A3D69AF1DDA3}"/>
    <cellStyle name="40% - Énfasis4 2 2 4 2 5 4" xfId="35265" xr:uid="{AC0442A9-9CF5-48A5-BC4D-1BBF4582AC1D}"/>
    <cellStyle name="40% - Énfasis4 2 2 4 2 6" xfId="8242" xr:uid="{5A8B997A-8FFE-4651-A5A4-E6114E1B5B04}"/>
    <cellStyle name="40% - Énfasis4 2 2 4 2 6 2" xfId="23684" xr:uid="{D76F3F6C-7584-4112-9777-447303927CFB}"/>
    <cellStyle name="40% - Énfasis4 2 2 4 2 6 2 2" xfId="54568" xr:uid="{6AA03D50-5110-48AE-953B-D41E410FA9E1}"/>
    <cellStyle name="40% - Énfasis4 2 2 4 2 6 3" xfId="39126" xr:uid="{05C1C5F8-A950-428E-AFB1-28DE65529DFA}"/>
    <cellStyle name="40% - Énfasis4 2 2 4 2 7" xfId="15963" xr:uid="{8ABDFEC9-0BA7-4385-AFF3-018804B615CB}"/>
    <cellStyle name="40% - Énfasis4 2 2 4 2 7 2" xfId="46847" xr:uid="{554286A2-73DC-4A69-A6BF-8D2CE2E1261B}"/>
    <cellStyle name="40% - Énfasis4 2 2 4 2 8" xfId="31405" xr:uid="{B93ACCA1-9D9F-4158-BDBA-F5453D27E6B0}"/>
    <cellStyle name="40% - Énfasis4 2 2 4 3" xfId="763" xr:uid="{98C15891-D89C-47A8-9FCF-2084141D65E9}"/>
    <cellStyle name="40% - Énfasis4 2 2 4 3 2" xfId="1728" xr:uid="{260F8732-5979-4AD3-AD86-5F39772D5666}"/>
    <cellStyle name="40% - Énfasis4 2 2 4 3 2 2" xfId="3658" xr:uid="{AB5D1D8A-08F2-48B2-BB63-DC87D90AD279}"/>
    <cellStyle name="40% - Énfasis4 2 2 4 3 2 2 2" xfId="7518" xr:uid="{D05428A8-A9CE-448B-B204-24A7CE388444}"/>
    <cellStyle name="40% - Énfasis4 2 2 4 3 2 2 2 2" xfId="15239" xr:uid="{98540C04-32BB-4F99-AE14-F92689D2F273}"/>
    <cellStyle name="40% - Énfasis4 2 2 4 3 2 2 2 2 2" xfId="30681" xr:uid="{7714FF5E-F99B-4DF9-A567-0489882D8B70}"/>
    <cellStyle name="40% - Énfasis4 2 2 4 3 2 2 2 2 2 2" xfId="61565" xr:uid="{6061DD34-A718-4F90-97F6-E325D0E2773E}"/>
    <cellStyle name="40% - Énfasis4 2 2 4 3 2 2 2 2 3" xfId="46123" xr:uid="{079EB2D8-C5F0-4F1F-9C84-A14BD442FE3B}"/>
    <cellStyle name="40% - Énfasis4 2 2 4 3 2 2 2 3" xfId="22960" xr:uid="{5FEA87B2-0B7E-44DA-A4D9-A6451F5EF9D9}"/>
    <cellStyle name="40% - Énfasis4 2 2 4 3 2 2 2 3 2" xfId="53844" xr:uid="{D2D5FB65-D19E-4801-BCD9-38FF9B87C0A9}"/>
    <cellStyle name="40% - Énfasis4 2 2 4 3 2 2 2 4" xfId="38402" xr:uid="{09822CA9-FF4C-4807-8570-6DFB4D9E30DB}"/>
    <cellStyle name="40% - Énfasis4 2 2 4 3 2 2 3" xfId="11379" xr:uid="{BC829F95-1318-48B6-A6BA-C236062FE708}"/>
    <cellStyle name="40% - Énfasis4 2 2 4 3 2 2 3 2" xfId="26821" xr:uid="{65D611AE-AA87-4DEC-AB18-E8AAAB3DEF49}"/>
    <cellStyle name="40% - Énfasis4 2 2 4 3 2 2 3 2 2" xfId="57705" xr:uid="{E7528E57-6EB0-44D7-B2A0-82A77D96C804}"/>
    <cellStyle name="40% - Énfasis4 2 2 4 3 2 2 3 3" xfId="42263" xr:uid="{7B34DB07-FA78-4D37-8ECF-A84519F3CAA9}"/>
    <cellStyle name="40% - Énfasis4 2 2 4 3 2 2 4" xfId="19100" xr:uid="{B425AA51-0361-4035-B025-F1EC28DB19BD}"/>
    <cellStyle name="40% - Énfasis4 2 2 4 3 2 2 4 2" xfId="49984" xr:uid="{145C197A-2C2A-4F03-A0AF-1935F2C4DBCE}"/>
    <cellStyle name="40% - Énfasis4 2 2 4 3 2 2 5" xfId="34542" xr:uid="{FF07D218-A848-481F-B159-6EDE42024317}"/>
    <cellStyle name="40% - Énfasis4 2 2 4 3 2 3" xfId="5588" xr:uid="{17B3D028-0241-46FF-A8F7-FF85B28C7070}"/>
    <cellStyle name="40% - Énfasis4 2 2 4 3 2 3 2" xfId="13309" xr:uid="{99368161-058E-42DA-8D6F-117AB775329B}"/>
    <cellStyle name="40% - Énfasis4 2 2 4 3 2 3 2 2" xfId="28751" xr:uid="{4F14E844-4650-4CCD-BD9B-64CD7DD3FC08}"/>
    <cellStyle name="40% - Énfasis4 2 2 4 3 2 3 2 2 2" xfId="59635" xr:uid="{F6F7BD7C-5C86-4503-A722-C257A9F6396E}"/>
    <cellStyle name="40% - Énfasis4 2 2 4 3 2 3 2 3" xfId="44193" xr:uid="{690F595F-E8F0-49F0-A9D7-3022714A10BF}"/>
    <cellStyle name="40% - Énfasis4 2 2 4 3 2 3 3" xfId="21030" xr:uid="{ED28670F-745E-45FD-8CD8-FE15F3DB16DD}"/>
    <cellStyle name="40% - Énfasis4 2 2 4 3 2 3 3 2" xfId="51914" xr:uid="{E6793ED8-E194-4D6A-B3D7-69EBBBAAE68E}"/>
    <cellStyle name="40% - Énfasis4 2 2 4 3 2 3 4" xfId="36472" xr:uid="{5844E91A-E307-44DA-9824-D946B0BE4A82}"/>
    <cellStyle name="40% - Énfasis4 2 2 4 3 2 4" xfId="9449" xr:uid="{369D1C08-0708-4D95-BE44-E77D3B6A0605}"/>
    <cellStyle name="40% - Énfasis4 2 2 4 3 2 4 2" xfId="24891" xr:uid="{AA15F90C-DF78-4103-8BC3-9C71C0296C61}"/>
    <cellStyle name="40% - Énfasis4 2 2 4 3 2 4 2 2" xfId="55775" xr:uid="{4E6B9168-889D-4FFD-BA9D-0A6B5BDC1C58}"/>
    <cellStyle name="40% - Énfasis4 2 2 4 3 2 4 3" xfId="40333" xr:uid="{5CC0C6D2-F544-4C8E-B55C-313445EB4C7E}"/>
    <cellStyle name="40% - Énfasis4 2 2 4 3 2 5" xfId="17170" xr:uid="{8AEDA2FC-C13B-4DF4-B7B5-8298990AC3AD}"/>
    <cellStyle name="40% - Énfasis4 2 2 4 3 2 5 2" xfId="48054" xr:uid="{AD081DBD-672D-422B-B23A-B77957D95E3F}"/>
    <cellStyle name="40% - Énfasis4 2 2 4 3 2 6" xfId="32612" xr:uid="{0C10E728-0BCA-4297-A9ED-B674EB987C1A}"/>
    <cellStyle name="40% - Énfasis4 2 2 4 3 3" xfId="2693" xr:uid="{C26CD0F5-69D7-4314-86EA-C10126972C5E}"/>
    <cellStyle name="40% - Énfasis4 2 2 4 3 3 2" xfId="6553" xr:uid="{FAFF8D9E-B97E-4157-A311-799DD43E094D}"/>
    <cellStyle name="40% - Énfasis4 2 2 4 3 3 2 2" xfId="14274" xr:uid="{EB88736A-BF96-4535-86F7-8B76C8E1604B}"/>
    <cellStyle name="40% - Énfasis4 2 2 4 3 3 2 2 2" xfId="29716" xr:uid="{96B02842-D4AB-4311-B4A4-BDB192E7A051}"/>
    <cellStyle name="40% - Énfasis4 2 2 4 3 3 2 2 2 2" xfId="60600" xr:uid="{E7FE22E3-75F8-4775-A5C0-FFD54624E6E6}"/>
    <cellStyle name="40% - Énfasis4 2 2 4 3 3 2 2 3" xfId="45158" xr:uid="{C1465D70-44C4-47A5-A1F0-89834A620419}"/>
    <cellStyle name="40% - Énfasis4 2 2 4 3 3 2 3" xfId="21995" xr:uid="{FB9A876F-CCC4-40B4-B66E-134CD222002F}"/>
    <cellStyle name="40% - Énfasis4 2 2 4 3 3 2 3 2" xfId="52879" xr:uid="{C6D6BC96-E207-4D47-8BB2-9CAF026231C5}"/>
    <cellStyle name="40% - Énfasis4 2 2 4 3 3 2 4" xfId="37437" xr:uid="{AE0B3FFD-6F70-4D5B-A183-CA26837E36D5}"/>
    <cellStyle name="40% - Énfasis4 2 2 4 3 3 3" xfId="10414" xr:uid="{B9B07B5B-EA7A-4CA3-BB36-0639DAFAC447}"/>
    <cellStyle name="40% - Énfasis4 2 2 4 3 3 3 2" xfId="25856" xr:uid="{C8CB3159-8504-49E3-A96A-685893FC461C}"/>
    <cellStyle name="40% - Énfasis4 2 2 4 3 3 3 2 2" xfId="56740" xr:uid="{82B3A781-3379-43FE-95B7-B59046A9EBA9}"/>
    <cellStyle name="40% - Énfasis4 2 2 4 3 3 3 3" xfId="41298" xr:uid="{9A00C322-5582-403E-8660-0C67F8ACB3CA}"/>
    <cellStyle name="40% - Énfasis4 2 2 4 3 3 4" xfId="18135" xr:uid="{D9A9D4F7-5B52-47E2-9814-C63C019164A7}"/>
    <cellStyle name="40% - Énfasis4 2 2 4 3 3 4 2" xfId="49019" xr:uid="{908B02DD-2CFD-4E0B-8A3E-2093CC8FDE9B}"/>
    <cellStyle name="40% - Énfasis4 2 2 4 3 3 5" xfId="33577" xr:uid="{6C44AB96-2F5B-4588-B9D1-E268AF95D49D}"/>
    <cellStyle name="40% - Énfasis4 2 2 4 3 4" xfId="4623" xr:uid="{C9084561-0A29-46CA-8572-ACD5F3DCDEB4}"/>
    <cellStyle name="40% - Énfasis4 2 2 4 3 4 2" xfId="12344" xr:uid="{83914255-0DFA-43E8-9B90-338C075F994A}"/>
    <cellStyle name="40% - Énfasis4 2 2 4 3 4 2 2" xfId="27786" xr:uid="{8F5D709A-47E7-42CE-B379-4160E6E29D9B}"/>
    <cellStyle name="40% - Énfasis4 2 2 4 3 4 2 2 2" xfId="58670" xr:uid="{859905C3-055C-4327-81AB-627351944F2B}"/>
    <cellStyle name="40% - Énfasis4 2 2 4 3 4 2 3" xfId="43228" xr:uid="{03A6A171-853C-4486-AC59-16455DE57F7D}"/>
    <cellStyle name="40% - Énfasis4 2 2 4 3 4 3" xfId="20065" xr:uid="{6388C0C4-3BC6-4C17-9D3A-F81748CD4FD2}"/>
    <cellStyle name="40% - Énfasis4 2 2 4 3 4 3 2" xfId="50949" xr:uid="{B64F5F46-B4E6-4D66-95C8-E7039B111962}"/>
    <cellStyle name="40% - Énfasis4 2 2 4 3 4 4" xfId="35507" xr:uid="{F82E25F6-431D-4146-BB6A-3F086D8737BC}"/>
    <cellStyle name="40% - Énfasis4 2 2 4 3 5" xfId="8484" xr:uid="{17F320E4-DD15-4F53-853C-17E1A5D94F26}"/>
    <cellStyle name="40% - Énfasis4 2 2 4 3 5 2" xfId="23926" xr:uid="{C70EFCDA-BFB5-4D61-BCC3-3326D967C8D2}"/>
    <cellStyle name="40% - Énfasis4 2 2 4 3 5 2 2" xfId="54810" xr:uid="{5533211F-EE7F-47DD-94B1-880AFE68A76E}"/>
    <cellStyle name="40% - Énfasis4 2 2 4 3 5 3" xfId="39368" xr:uid="{C3FAE686-80E3-4371-95CF-A2C5C2314107}"/>
    <cellStyle name="40% - Énfasis4 2 2 4 3 6" xfId="16205" xr:uid="{7DACCCA5-BBB3-4F0E-AEEE-493520498E57}"/>
    <cellStyle name="40% - Énfasis4 2 2 4 3 6 2" xfId="47089" xr:uid="{A5420622-2257-4FFB-A1C5-D902C0C7D542}"/>
    <cellStyle name="40% - Énfasis4 2 2 4 3 7" xfId="31647" xr:uid="{8949CAE9-53EA-4AEB-A7D2-3519234B2799}"/>
    <cellStyle name="40% - Énfasis4 2 2 4 4" xfId="1245" xr:uid="{0909EE91-99C4-47F5-AA23-87DB0B51CA9F}"/>
    <cellStyle name="40% - Énfasis4 2 2 4 4 2" xfId="3175" xr:uid="{8081D477-5A7A-43E8-815F-8783F05BF70F}"/>
    <cellStyle name="40% - Énfasis4 2 2 4 4 2 2" xfId="7035" xr:uid="{FF62288C-F47E-409A-9E81-8FC808DD452A}"/>
    <cellStyle name="40% - Énfasis4 2 2 4 4 2 2 2" xfId="14756" xr:uid="{D4FF8607-26D7-4CAE-AB57-52C1DCAF56E9}"/>
    <cellStyle name="40% - Énfasis4 2 2 4 4 2 2 2 2" xfId="30198" xr:uid="{8A8394DD-7D68-4AD1-A39E-378261628E27}"/>
    <cellStyle name="40% - Énfasis4 2 2 4 4 2 2 2 2 2" xfId="61082" xr:uid="{C5A84CC9-968A-43F2-9A15-57B02E6D3B27}"/>
    <cellStyle name="40% - Énfasis4 2 2 4 4 2 2 2 3" xfId="45640" xr:uid="{15FB157E-BF30-4DDB-BACC-A8E33BF16C32}"/>
    <cellStyle name="40% - Énfasis4 2 2 4 4 2 2 3" xfId="22477" xr:uid="{84F8A94C-A858-4BEF-A616-46C612A0BE86}"/>
    <cellStyle name="40% - Énfasis4 2 2 4 4 2 2 3 2" xfId="53361" xr:uid="{6217D062-C948-4507-805E-2C10CCC240DF}"/>
    <cellStyle name="40% - Énfasis4 2 2 4 4 2 2 4" xfId="37919" xr:uid="{0FB738F4-281C-4772-995C-6E7EEE48841A}"/>
    <cellStyle name="40% - Énfasis4 2 2 4 4 2 3" xfId="10896" xr:uid="{8BB576B1-5E2F-4B75-B8AC-A57807C79637}"/>
    <cellStyle name="40% - Énfasis4 2 2 4 4 2 3 2" xfId="26338" xr:uid="{E7D06758-3ECA-48A6-81F5-BA1A026F0C12}"/>
    <cellStyle name="40% - Énfasis4 2 2 4 4 2 3 2 2" xfId="57222" xr:uid="{1C697C71-7732-418F-B2F2-AFBBDC038FAD}"/>
    <cellStyle name="40% - Énfasis4 2 2 4 4 2 3 3" xfId="41780" xr:uid="{5BFD8073-2EAF-46AB-A699-A2E1E9D87559}"/>
    <cellStyle name="40% - Énfasis4 2 2 4 4 2 4" xfId="18617" xr:uid="{66D09860-8DB3-41DA-98C4-E7F217C02C99}"/>
    <cellStyle name="40% - Énfasis4 2 2 4 4 2 4 2" xfId="49501" xr:uid="{29DB0716-9BF4-4E15-BE94-634372275B95}"/>
    <cellStyle name="40% - Énfasis4 2 2 4 4 2 5" xfId="34059" xr:uid="{ECA7FD42-A4AE-46B7-9F3D-64D4F30B7937}"/>
    <cellStyle name="40% - Énfasis4 2 2 4 4 3" xfId="5105" xr:uid="{A3877BF1-9F71-4DE3-AA31-BCFBFA081DF9}"/>
    <cellStyle name="40% - Énfasis4 2 2 4 4 3 2" xfId="12826" xr:uid="{D29BF3A2-293C-4395-8682-212B474C8094}"/>
    <cellStyle name="40% - Énfasis4 2 2 4 4 3 2 2" xfId="28268" xr:uid="{C8C0C182-C6DE-486C-921A-F448D0C29998}"/>
    <cellStyle name="40% - Énfasis4 2 2 4 4 3 2 2 2" xfId="59152" xr:uid="{E3D4F4C7-405A-445C-8388-18C2052D7A5B}"/>
    <cellStyle name="40% - Énfasis4 2 2 4 4 3 2 3" xfId="43710" xr:uid="{8425080C-7CFE-4FC8-82FA-3F89ECE71198}"/>
    <cellStyle name="40% - Énfasis4 2 2 4 4 3 3" xfId="20547" xr:uid="{384FD8EF-8E46-4058-AF91-41D193D78681}"/>
    <cellStyle name="40% - Énfasis4 2 2 4 4 3 3 2" xfId="51431" xr:uid="{4E8AC96C-BCC5-43F6-B37D-D2964BDCDAC7}"/>
    <cellStyle name="40% - Énfasis4 2 2 4 4 3 4" xfId="35989" xr:uid="{EF49927D-F41D-4227-AB82-BBB0C793FCF9}"/>
    <cellStyle name="40% - Énfasis4 2 2 4 4 4" xfId="8966" xr:uid="{B6AD9E0D-25F7-42DE-ABAF-EF7912CB43BE}"/>
    <cellStyle name="40% - Énfasis4 2 2 4 4 4 2" xfId="24408" xr:uid="{9944CF89-F992-4643-9E31-1CFA748348ED}"/>
    <cellStyle name="40% - Énfasis4 2 2 4 4 4 2 2" xfId="55292" xr:uid="{B584A43A-B054-4535-9754-E774FB7AC50C}"/>
    <cellStyle name="40% - Énfasis4 2 2 4 4 4 3" xfId="39850" xr:uid="{B538FA6D-4A9D-47C9-B0DD-67E8859F1917}"/>
    <cellStyle name="40% - Énfasis4 2 2 4 4 5" xfId="16687" xr:uid="{ED017492-6245-4CD3-9C0E-6FFDDC29C7E1}"/>
    <cellStyle name="40% - Énfasis4 2 2 4 4 5 2" xfId="47571" xr:uid="{29B1EC40-C903-4F90-A782-E637C1083D92}"/>
    <cellStyle name="40% - Énfasis4 2 2 4 4 6" xfId="32129" xr:uid="{24D1BF0D-995D-4ABC-B3C7-3DF8D52182E3}"/>
    <cellStyle name="40% - Énfasis4 2 2 4 5" xfId="2210" xr:uid="{635E9426-32F1-4100-B122-1E748BE8C194}"/>
    <cellStyle name="40% - Énfasis4 2 2 4 5 2" xfId="6070" xr:uid="{707D0E0A-DB22-4501-990C-F157682A9391}"/>
    <cellStyle name="40% - Énfasis4 2 2 4 5 2 2" xfId="13791" xr:uid="{408E86C3-5018-4435-932D-F7A70594ADDA}"/>
    <cellStyle name="40% - Énfasis4 2 2 4 5 2 2 2" xfId="29233" xr:uid="{8E249D69-1529-49EE-A99F-5DC734A2D912}"/>
    <cellStyle name="40% - Énfasis4 2 2 4 5 2 2 2 2" xfId="60117" xr:uid="{C67B5953-CD7B-49A2-A0C5-F3E19FDC8C8B}"/>
    <cellStyle name="40% - Énfasis4 2 2 4 5 2 2 3" xfId="44675" xr:uid="{736B0DA0-869D-4693-8C31-4AF5D41E6077}"/>
    <cellStyle name="40% - Énfasis4 2 2 4 5 2 3" xfId="21512" xr:uid="{943D7F55-B255-4D07-AD16-C2D24CA2DCCA}"/>
    <cellStyle name="40% - Énfasis4 2 2 4 5 2 3 2" xfId="52396" xr:uid="{A220354B-3D8F-4673-B7B3-B36AA3660086}"/>
    <cellStyle name="40% - Énfasis4 2 2 4 5 2 4" xfId="36954" xr:uid="{E5BF6619-E085-488A-9B9C-07C17A192391}"/>
    <cellStyle name="40% - Énfasis4 2 2 4 5 3" xfId="9931" xr:uid="{3262A368-41BE-4AE9-81CB-D558772DDBDD}"/>
    <cellStyle name="40% - Énfasis4 2 2 4 5 3 2" xfId="25373" xr:uid="{590AFC4A-8039-4928-96B7-75DD9F60A8EE}"/>
    <cellStyle name="40% - Énfasis4 2 2 4 5 3 2 2" xfId="56257" xr:uid="{0810BDD7-DA0C-40EC-A0E0-1C9F1261975F}"/>
    <cellStyle name="40% - Énfasis4 2 2 4 5 3 3" xfId="40815" xr:uid="{1CA3FA45-2197-4DE8-A603-16B864AE06DD}"/>
    <cellStyle name="40% - Énfasis4 2 2 4 5 4" xfId="17652" xr:uid="{F173F3A7-6EFE-480E-BD64-1C646117157E}"/>
    <cellStyle name="40% - Énfasis4 2 2 4 5 4 2" xfId="48536" xr:uid="{BDAE3EEB-4206-42F6-9734-64A321E4BF17}"/>
    <cellStyle name="40% - Énfasis4 2 2 4 5 5" xfId="33094" xr:uid="{B6157A30-7664-40E0-A73C-C0AB2B8F40B0}"/>
    <cellStyle name="40% - Énfasis4 2 2 4 6" xfId="4140" xr:uid="{BF1F5C3D-32D4-4CEE-BB0E-2B55D1643606}"/>
    <cellStyle name="40% - Énfasis4 2 2 4 6 2" xfId="11861" xr:uid="{1E68C9B2-97AB-4316-8C2F-3B8B4894232E}"/>
    <cellStyle name="40% - Énfasis4 2 2 4 6 2 2" xfId="27303" xr:uid="{0C81AA88-3010-446F-9BDF-26444893757F}"/>
    <cellStyle name="40% - Énfasis4 2 2 4 6 2 2 2" xfId="58187" xr:uid="{880B75FD-7883-468E-B001-21ABC8EAFEC5}"/>
    <cellStyle name="40% - Énfasis4 2 2 4 6 2 3" xfId="42745" xr:uid="{FB8BF522-8502-402F-93BF-5A6FB1FACF68}"/>
    <cellStyle name="40% - Énfasis4 2 2 4 6 3" xfId="19582" xr:uid="{E281B2A4-868E-40FD-86D8-8718AFB4DBF2}"/>
    <cellStyle name="40% - Énfasis4 2 2 4 6 3 2" xfId="50466" xr:uid="{B78956B7-A18E-4D5F-9225-8854860FFDC8}"/>
    <cellStyle name="40% - Énfasis4 2 2 4 6 4" xfId="35024" xr:uid="{457ECE44-67B6-4556-A8B1-45DAD6EE14B5}"/>
    <cellStyle name="40% - Énfasis4 2 2 4 7" xfId="8001" xr:uid="{EABC6DCB-BDCB-44AD-9B37-1700131ECBE0}"/>
    <cellStyle name="40% - Énfasis4 2 2 4 7 2" xfId="23443" xr:uid="{C5A39E05-43DC-41D9-B89A-E8BBD3E5B68D}"/>
    <cellStyle name="40% - Énfasis4 2 2 4 7 2 2" xfId="54327" xr:uid="{5844B81D-BC93-4DEF-92BB-D4DD0286D552}"/>
    <cellStyle name="40% - Énfasis4 2 2 4 7 3" xfId="38885" xr:uid="{820DA9EA-7728-4050-B0B3-C56C0365A9C0}"/>
    <cellStyle name="40% - Énfasis4 2 2 4 8" xfId="15722" xr:uid="{3865DAB5-EF35-42D9-BF3B-1ED59E87FE92}"/>
    <cellStyle name="40% - Énfasis4 2 2 4 8 2" xfId="46606" xr:uid="{79CFA356-2E64-4857-B59E-BBF0628866A2}"/>
    <cellStyle name="40% - Énfasis4 2 2 4 9" xfId="31164" xr:uid="{BD816368-8D8E-492A-AE24-0702FCD9F60D}"/>
    <cellStyle name="40% - Énfasis4 2 2 5" xfId="426" xr:uid="{38FCE6A3-B0BB-410E-A68B-35E2398B6A7B}"/>
    <cellStyle name="40% - Énfasis4 2 2 5 2" xfId="910" xr:uid="{02EFD622-8BA2-4934-8B0B-661AC2898D04}"/>
    <cellStyle name="40% - Énfasis4 2 2 5 2 2" xfId="1875" xr:uid="{6B5EFE6B-13B7-49DF-ABB8-87CE967DA9A1}"/>
    <cellStyle name="40% - Énfasis4 2 2 5 2 2 2" xfId="3805" xr:uid="{99CEA586-B1C6-4D0F-BEA7-4F36B5E92DA1}"/>
    <cellStyle name="40% - Énfasis4 2 2 5 2 2 2 2" xfId="7665" xr:uid="{F3F24380-337F-4872-B469-27AA425C7B5D}"/>
    <cellStyle name="40% - Énfasis4 2 2 5 2 2 2 2 2" xfId="15386" xr:uid="{00ADD994-B527-438F-A993-A31242FF9D60}"/>
    <cellStyle name="40% - Énfasis4 2 2 5 2 2 2 2 2 2" xfId="30828" xr:uid="{0DA6B98E-3D12-4311-A0EB-EB919B910C6E}"/>
    <cellStyle name="40% - Énfasis4 2 2 5 2 2 2 2 2 2 2" xfId="61712" xr:uid="{9CFF62E9-12CD-4569-98C5-7D054BDDF809}"/>
    <cellStyle name="40% - Énfasis4 2 2 5 2 2 2 2 2 3" xfId="46270" xr:uid="{52B57286-D365-4B9B-AA2C-2B368657EB6A}"/>
    <cellStyle name="40% - Énfasis4 2 2 5 2 2 2 2 3" xfId="23107" xr:uid="{906C19B5-2E56-4441-B393-231A4A561857}"/>
    <cellStyle name="40% - Énfasis4 2 2 5 2 2 2 2 3 2" xfId="53991" xr:uid="{B4C240CF-372C-43E7-95BF-131E5FAE06C0}"/>
    <cellStyle name="40% - Énfasis4 2 2 5 2 2 2 2 4" xfId="38549" xr:uid="{7427C574-3026-45DA-8775-D9F6201D884B}"/>
    <cellStyle name="40% - Énfasis4 2 2 5 2 2 2 3" xfId="11526" xr:uid="{644281ED-5126-4FC6-98C7-28CE02002B48}"/>
    <cellStyle name="40% - Énfasis4 2 2 5 2 2 2 3 2" xfId="26968" xr:uid="{B78B074F-5ADF-4CD9-9A88-A1D1CDF5AD93}"/>
    <cellStyle name="40% - Énfasis4 2 2 5 2 2 2 3 2 2" xfId="57852" xr:uid="{B8B4F20F-7DC9-4F3B-876F-D63406F4EC87}"/>
    <cellStyle name="40% - Énfasis4 2 2 5 2 2 2 3 3" xfId="42410" xr:uid="{A9E8AD5D-BF7B-48D8-9287-4CBD0336D049}"/>
    <cellStyle name="40% - Énfasis4 2 2 5 2 2 2 4" xfId="19247" xr:uid="{B0742A37-BF76-4C49-B26C-208BB7042E02}"/>
    <cellStyle name="40% - Énfasis4 2 2 5 2 2 2 4 2" xfId="50131" xr:uid="{C2E9B99F-DFEB-4C6A-87BE-380D55D2A0B5}"/>
    <cellStyle name="40% - Énfasis4 2 2 5 2 2 2 5" xfId="34689" xr:uid="{295DA7CA-9174-4E35-8C6D-D45CF9C61FCB}"/>
    <cellStyle name="40% - Énfasis4 2 2 5 2 2 3" xfId="5735" xr:uid="{C8CF06EA-1C5A-41C1-B892-26A395620CDA}"/>
    <cellStyle name="40% - Énfasis4 2 2 5 2 2 3 2" xfId="13456" xr:uid="{6F07A0F8-FBE0-42AC-96E4-52A0060FF2AC}"/>
    <cellStyle name="40% - Énfasis4 2 2 5 2 2 3 2 2" xfId="28898" xr:uid="{7311E404-9732-4E29-A866-DEA7F80C5058}"/>
    <cellStyle name="40% - Énfasis4 2 2 5 2 2 3 2 2 2" xfId="59782" xr:uid="{DEF24A39-2DE1-480F-8F68-719EB87EAEAC}"/>
    <cellStyle name="40% - Énfasis4 2 2 5 2 2 3 2 3" xfId="44340" xr:uid="{22DF603E-D097-4D59-9864-BE088F3F70EF}"/>
    <cellStyle name="40% - Énfasis4 2 2 5 2 2 3 3" xfId="21177" xr:uid="{EE9EAE15-078C-469C-ACA0-4D276E6FB0A4}"/>
    <cellStyle name="40% - Énfasis4 2 2 5 2 2 3 3 2" xfId="52061" xr:uid="{D77EE231-4643-41D3-934B-BFEDFB02B6CA}"/>
    <cellStyle name="40% - Énfasis4 2 2 5 2 2 3 4" xfId="36619" xr:uid="{4D0FD3F4-6F7B-47B1-84B7-335FFBABEABE}"/>
    <cellStyle name="40% - Énfasis4 2 2 5 2 2 4" xfId="9596" xr:uid="{813D3BE4-376E-4C8D-A9DC-3FB899481415}"/>
    <cellStyle name="40% - Énfasis4 2 2 5 2 2 4 2" xfId="25038" xr:uid="{21CB603B-0413-4B3E-B52F-11E4964B9AFF}"/>
    <cellStyle name="40% - Énfasis4 2 2 5 2 2 4 2 2" xfId="55922" xr:uid="{96D0434D-2086-4848-9504-60D91BF0381C}"/>
    <cellStyle name="40% - Énfasis4 2 2 5 2 2 4 3" xfId="40480" xr:uid="{96CA8801-B9CC-48CB-A569-F736EF733EFE}"/>
    <cellStyle name="40% - Énfasis4 2 2 5 2 2 5" xfId="17317" xr:uid="{1A179AF2-FA09-47B1-AB48-95093779F03E}"/>
    <cellStyle name="40% - Énfasis4 2 2 5 2 2 5 2" xfId="48201" xr:uid="{D628AE51-225E-4230-B2BB-0053AB1AF640}"/>
    <cellStyle name="40% - Énfasis4 2 2 5 2 2 6" xfId="32759" xr:uid="{E261DAF6-C2F0-41FD-B360-8AEACB94BFF5}"/>
    <cellStyle name="40% - Énfasis4 2 2 5 2 3" xfId="2840" xr:uid="{E593B179-1329-4C4F-B69E-A143F9246C54}"/>
    <cellStyle name="40% - Énfasis4 2 2 5 2 3 2" xfId="6700" xr:uid="{19F3F2F0-8513-4EC9-ADBB-021A2B306F21}"/>
    <cellStyle name="40% - Énfasis4 2 2 5 2 3 2 2" xfId="14421" xr:uid="{E5C426B2-C5F0-4285-B51C-6BC5CA624BC8}"/>
    <cellStyle name="40% - Énfasis4 2 2 5 2 3 2 2 2" xfId="29863" xr:uid="{72A8583A-6BC7-4EBA-9B85-E946483576A8}"/>
    <cellStyle name="40% - Énfasis4 2 2 5 2 3 2 2 2 2" xfId="60747" xr:uid="{363DFC77-A522-4156-840D-61B289C78092}"/>
    <cellStyle name="40% - Énfasis4 2 2 5 2 3 2 2 3" xfId="45305" xr:uid="{8128A651-8A13-4F9C-B460-2AD85C9DC2BD}"/>
    <cellStyle name="40% - Énfasis4 2 2 5 2 3 2 3" xfId="22142" xr:uid="{1E93D377-573C-444C-9BD5-9A05F8FEF0D8}"/>
    <cellStyle name="40% - Énfasis4 2 2 5 2 3 2 3 2" xfId="53026" xr:uid="{6E753900-D72C-4BB1-9BE8-7CA649BEAB0E}"/>
    <cellStyle name="40% - Énfasis4 2 2 5 2 3 2 4" xfId="37584" xr:uid="{41EDB8C1-C691-4E48-AF5D-4B41A69CFF90}"/>
    <cellStyle name="40% - Énfasis4 2 2 5 2 3 3" xfId="10561" xr:uid="{D7668A2A-6601-4AEE-A511-20624A7DCE6B}"/>
    <cellStyle name="40% - Énfasis4 2 2 5 2 3 3 2" xfId="26003" xr:uid="{ACEA1596-E946-42B8-A267-8A0A351BD776}"/>
    <cellStyle name="40% - Énfasis4 2 2 5 2 3 3 2 2" xfId="56887" xr:uid="{A2CFAB1F-08BE-48AE-B223-0A4A3EB2FAE1}"/>
    <cellStyle name="40% - Énfasis4 2 2 5 2 3 3 3" xfId="41445" xr:uid="{0842F394-D9C3-42AD-A141-EDDF6112067F}"/>
    <cellStyle name="40% - Énfasis4 2 2 5 2 3 4" xfId="18282" xr:uid="{A40C34AD-37A3-4C59-86AE-1F25A894CEDF}"/>
    <cellStyle name="40% - Énfasis4 2 2 5 2 3 4 2" xfId="49166" xr:uid="{E1EB5979-658D-4E92-8DC1-9CE9724FC06D}"/>
    <cellStyle name="40% - Énfasis4 2 2 5 2 3 5" xfId="33724" xr:uid="{962E52F7-4062-4D33-8FA4-969AC7CF5613}"/>
    <cellStyle name="40% - Énfasis4 2 2 5 2 4" xfId="4770" xr:uid="{AE6E8C22-78C2-4B65-819E-E5E603920D75}"/>
    <cellStyle name="40% - Énfasis4 2 2 5 2 4 2" xfId="12491" xr:uid="{74A8B17B-3745-46DA-A709-6C78B7D1B859}"/>
    <cellStyle name="40% - Énfasis4 2 2 5 2 4 2 2" xfId="27933" xr:uid="{44003241-DE2A-4638-8B59-DD5588DF001C}"/>
    <cellStyle name="40% - Énfasis4 2 2 5 2 4 2 2 2" xfId="58817" xr:uid="{22DCCAFE-BC90-478D-B1FF-0C27E590229D}"/>
    <cellStyle name="40% - Énfasis4 2 2 5 2 4 2 3" xfId="43375" xr:uid="{97FE7D0B-E5E9-4225-8F70-A6B9FE1A8748}"/>
    <cellStyle name="40% - Énfasis4 2 2 5 2 4 3" xfId="20212" xr:uid="{354CBCF3-AE8A-4273-8A78-E8E3D449AB44}"/>
    <cellStyle name="40% - Énfasis4 2 2 5 2 4 3 2" xfId="51096" xr:uid="{76C6A3A4-A3E5-4CBE-9B97-D57362A618F4}"/>
    <cellStyle name="40% - Énfasis4 2 2 5 2 4 4" xfId="35654" xr:uid="{84141B92-0100-4A00-AC81-4D11055B68BD}"/>
    <cellStyle name="40% - Énfasis4 2 2 5 2 5" xfId="8631" xr:uid="{0C947494-D1C9-4560-B33B-D5593860EBF0}"/>
    <cellStyle name="40% - Énfasis4 2 2 5 2 5 2" xfId="24073" xr:uid="{07B52C00-A70A-4D88-9DF4-2861062D7307}"/>
    <cellStyle name="40% - Énfasis4 2 2 5 2 5 2 2" xfId="54957" xr:uid="{E8EFB9AB-B983-405F-AFBF-039CE3A6C8DB}"/>
    <cellStyle name="40% - Énfasis4 2 2 5 2 5 3" xfId="39515" xr:uid="{F38DC499-3EE3-4A46-87C3-92784C6605D2}"/>
    <cellStyle name="40% - Énfasis4 2 2 5 2 6" xfId="16352" xr:uid="{0562B145-685F-4D3D-927D-6C4D8871B738}"/>
    <cellStyle name="40% - Énfasis4 2 2 5 2 6 2" xfId="47236" xr:uid="{81AEAE27-AAA4-42E6-BA56-4475E14A51CC}"/>
    <cellStyle name="40% - Énfasis4 2 2 5 2 7" xfId="31794" xr:uid="{839CEF1A-5366-4C80-B699-2276740024FF}"/>
    <cellStyle name="40% - Énfasis4 2 2 5 3" xfId="1392" xr:uid="{B74D56CA-C580-4EED-808E-F997643618CF}"/>
    <cellStyle name="40% - Énfasis4 2 2 5 3 2" xfId="3322" xr:uid="{91AAD6ED-875E-4E88-8DFE-C2BFB1F11F1E}"/>
    <cellStyle name="40% - Énfasis4 2 2 5 3 2 2" xfId="7182" xr:uid="{BDEEB2F6-1B18-4BCC-B56D-12351F39E146}"/>
    <cellStyle name="40% - Énfasis4 2 2 5 3 2 2 2" xfId="14903" xr:uid="{B5B86D55-3DCE-4442-9788-A2BBE0F357FA}"/>
    <cellStyle name="40% - Énfasis4 2 2 5 3 2 2 2 2" xfId="30345" xr:uid="{04FF22BF-EB81-422F-8DEE-193E332D06AA}"/>
    <cellStyle name="40% - Énfasis4 2 2 5 3 2 2 2 2 2" xfId="61229" xr:uid="{6ACA2270-80D9-4216-8353-39406E6409B2}"/>
    <cellStyle name="40% - Énfasis4 2 2 5 3 2 2 2 3" xfId="45787" xr:uid="{7E8B2659-5AF5-487A-839C-CDDB26C45F9F}"/>
    <cellStyle name="40% - Énfasis4 2 2 5 3 2 2 3" xfId="22624" xr:uid="{08928815-E609-4531-86A7-64DDB6464C76}"/>
    <cellStyle name="40% - Énfasis4 2 2 5 3 2 2 3 2" xfId="53508" xr:uid="{DBE0CFD0-059B-43B8-8A4D-475C84C89A3F}"/>
    <cellStyle name="40% - Énfasis4 2 2 5 3 2 2 4" xfId="38066" xr:uid="{872800B6-B03D-476E-AD34-42100122D355}"/>
    <cellStyle name="40% - Énfasis4 2 2 5 3 2 3" xfId="11043" xr:uid="{6E673117-E42B-4BAE-8F9E-098EB64BE7FD}"/>
    <cellStyle name="40% - Énfasis4 2 2 5 3 2 3 2" xfId="26485" xr:uid="{C80854DF-DE87-4632-8DE0-8F189E8FD05E}"/>
    <cellStyle name="40% - Énfasis4 2 2 5 3 2 3 2 2" xfId="57369" xr:uid="{8FEA3A05-5C13-4655-8F76-2AB4DE1950C8}"/>
    <cellStyle name="40% - Énfasis4 2 2 5 3 2 3 3" xfId="41927" xr:uid="{746FA42E-7D64-460F-9359-3E2DB24A3792}"/>
    <cellStyle name="40% - Énfasis4 2 2 5 3 2 4" xfId="18764" xr:uid="{109A878F-817B-47CF-94F3-A152856FF5B1}"/>
    <cellStyle name="40% - Énfasis4 2 2 5 3 2 4 2" xfId="49648" xr:uid="{D40E31A6-AB28-4B06-A9DC-BCA9CDF76292}"/>
    <cellStyle name="40% - Énfasis4 2 2 5 3 2 5" xfId="34206" xr:uid="{6CF5B6C1-8ABE-4A5E-9571-5120C33B1478}"/>
    <cellStyle name="40% - Énfasis4 2 2 5 3 3" xfId="5252" xr:uid="{BC1F10E3-847F-4CBB-8974-EDA691652EAE}"/>
    <cellStyle name="40% - Énfasis4 2 2 5 3 3 2" xfId="12973" xr:uid="{63C45250-E76D-457B-95DB-01E68B5A26DA}"/>
    <cellStyle name="40% - Énfasis4 2 2 5 3 3 2 2" xfId="28415" xr:uid="{A20AE1CB-678C-492B-A2F7-3AD9AED3F7CE}"/>
    <cellStyle name="40% - Énfasis4 2 2 5 3 3 2 2 2" xfId="59299" xr:uid="{5CA0E2EA-10C8-48EE-922F-284BCD0FCF9D}"/>
    <cellStyle name="40% - Énfasis4 2 2 5 3 3 2 3" xfId="43857" xr:uid="{0FEF758B-FE86-4FF1-841A-F51DFF0B0FB8}"/>
    <cellStyle name="40% - Énfasis4 2 2 5 3 3 3" xfId="20694" xr:uid="{D5516302-6350-4B13-A4C8-E66FDFE1FC6E}"/>
    <cellStyle name="40% - Énfasis4 2 2 5 3 3 3 2" xfId="51578" xr:uid="{A39CC561-C803-4C2A-A593-8D842E37CDDF}"/>
    <cellStyle name="40% - Énfasis4 2 2 5 3 3 4" xfId="36136" xr:uid="{A36A6E90-B64A-4DA1-A9C2-DEF9919F022A}"/>
    <cellStyle name="40% - Énfasis4 2 2 5 3 4" xfId="9113" xr:uid="{4FFFB938-FACC-4F63-B2F0-72D2D64F3373}"/>
    <cellStyle name="40% - Énfasis4 2 2 5 3 4 2" xfId="24555" xr:uid="{0C763CC5-E298-4B12-8431-EB3845F0F268}"/>
    <cellStyle name="40% - Énfasis4 2 2 5 3 4 2 2" xfId="55439" xr:uid="{3FD57543-7A34-44BC-B7EC-CE3FADA6CE49}"/>
    <cellStyle name="40% - Énfasis4 2 2 5 3 4 3" xfId="39997" xr:uid="{2EF87399-30FD-4D52-A664-E631ABBCED71}"/>
    <cellStyle name="40% - Énfasis4 2 2 5 3 5" xfId="16834" xr:uid="{02968F8F-CB00-4E38-BFAE-2F862D2BDAFC}"/>
    <cellStyle name="40% - Énfasis4 2 2 5 3 5 2" xfId="47718" xr:uid="{F3FA1DB9-D2C9-4A17-BC29-79685B95E491}"/>
    <cellStyle name="40% - Énfasis4 2 2 5 3 6" xfId="32276" xr:uid="{996A4F6B-3731-4588-B152-C7E6B8BC5F9D}"/>
    <cellStyle name="40% - Énfasis4 2 2 5 4" xfId="2357" xr:uid="{8182103B-DA5C-4093-AF75-A6A829A72384}"/>
    <cellStyle name="40% - Énfasis4 2 2 5 4 2" xfId="6217" xr:uid="{D6598E0F-17AC-4773-8B3A-9F20138E7535}"/>
    <cellStyle name="40% - Énfasis4 2 2 5 4 2 2" xfId="13938" xr:uid="{57B9171B-181B-4186-AD2B-747C7E58B76C}"/>
    <cellStyle name="40% - Énfasis4 2 2 5 4 2 2 2" xfId="29380" xr:uid="{D43239A0-762A-4242-A0D0-92324036068D}"/>
    <cellStyle name="40% - Énfasis4 2 2 5 4 2 2 2 2" xfId="60264" xr:uid="{C00192B4-4185-42DD-9146-857A38F22A50}"/>
    <cellStyle name="40% - Énfasis4 2 2 5 4 2 2 3" xfId="44822" xr:uid="{6E003180-3CE8-451E-8A42-B564C5A9847C}"/>
    <cellStyle name="40% - Énfasis4 2 2 5 4 2 3" xfId="21659" xr:uid="{D428662F-117A-4606-809A-27DC477BEF06}"/>
    <cellStyle name="40% - Énfasis4 2 2 5 4 2 3 2" xfId="52543" xr:uid="{CE58F6A3-4166-4CA7-9E35-659A7CB16F35}"/>
    <cellStyle name="40% - Énfasis4 2 2 5 4 2 4" xfId="37101" xr:uid="{16627584-44CD-4F6B-8BFF-DD5A33FA25B8}"/>
    <cellStyle name="40% - Énfasis4 2 2 5 4 3" xfId="10078" xr:uid="{3720D1E3-0B8B-48BA-8868-F1D85B7F54E8}"/>
    <cellStyle name="40% - Énfasis4 2 2 5 4 3 2" xfId="25520" xr:uid="{CE7C26D9-D675-4C86-8943-5F04138A3BF9}"/>
    <cellStyle name="40% - Énfasis4 2 2 5 4 3 2 2" xfId="56404" xr:uid="{9898E0E4-021C-42BA-93B5-1E60C459E61F}"/>
    <cellStyle name="40% - Énfasis4 2 2 5 4 3 3" xfId="40962" xr:uid="{641C9B3A-F144-4924-AEC7-CCEA9AC177EB}"/>
    <cellStyle name="40% - Énfasis4 2 2 5 4 4" xfId="17799" xr:uid="{062E9628-D73D-44AC-8DE7-C25B4089FA5C}"/>
    <cellStyle name="40% - Énfasis4 2 2 5 4 4 2" xfId="48683" xr:uid="{7B550FB7-9605-4C3C-8139-22A3AE687575}"/>
    <cellStyle name="40% - Énfasis4 2 2 5 4 5" xfId="33241" xr:uid="{1C87B1F4-2F46-4582-9BBB-5E3ACF5BD955}"/>
    <cellStyle name="40% - Énfasis4 2 2 5 5" xfId="4287" xr:uid="{900558B9-3E8A-4112-A57F-7F32C9A4AFA2}"/>
    <cellStyle name="40% - Énfasis4 2 2 5 5 2" xfId="12008" xr:uid="{219E8A73-A138-4C18-B3B3-F58D6EC61F1E}"/>
    <cellStyle name="40% - Énfasis4 2 2 5 5 2 2" xfId="27450" xr:uid="{4F8046E0-8A12-4572-8D3D-2B460B621DD1}"/>
    <cellStyle name="40% - Énfasis4 2 2 5 5 2 2 2" xfId="58334" xr:uid="{4E7B0019-BEE5-41FE-8A32-3CFF4CA0A22C}"/>
    <cellStyle name="40% - Énfasis4 2 2 5 5 2 3" xfId="42892" xr:uid="{1994194C-AD23-4082-8935-7C7AAC6B8FBD}"/>
    <cellStyle name="40% - Énfasis4 2 2 5 5 3" xfId="19729" xr:uid="{A7D6E0D0-9DAE-4488-873D-E15421ADCE1E}"/>
    <cellStyle name="40% - Énfasis4 2 2 5 5 3 2" xfId="50613" xr:uid="{600A6BDF-A1BD-47CB-A201-56F7D867940B}"/>
    <cellStyle name="40% - Énfasis4 2 2 5 5 4" xfId="35171" xr:uid="{93A11A56-53D0-4986-8963-9A2F02503ACD}"/>
    <cellStyle name="40% - Énfasis4 2 2 5 6" xfId="8148" xr:uid="{75701322-FE26-4B85-A35B-F9277C41C884}"/>
    <cellStyle name="40% - Énfasis4 2 2 5 6 2" xfId="23590" xr:uid="{D407688C-9E21-47E7-8A6B-CC2580F79591}"/>
    <cellStyle name="40% - Énfasis4 2 2 5 6 2 2" xfId="54474" xr:uid="{47B003E6-0904-4EBC-B193-814F3601DB17}"/>
    <cellStyle name="40% - Énfasis4 2 2 5 6 3" xfId="39032" xr:uid="{7F6BB593-C41B-48CD-998C-1AF53A35688A}"/>
    <cellStyle name="40% - Énfasis4 2 2 5 7" xfId="15869" xr:uid="{CA5F451D-6D70-4E48-8102-BD60722F58F6}"/>
    <cellStyle name="40% - Énfasis4 2 2 5 7 2" xfId="46753" xr:uid="{AB789200-A8E4-4AC9-ACDC-245E35E95186}"/>
    <cellStyle name="40% - Énfasis4 2 2 5 8" xfId="31311" xr:uid="{019456C1-0C86-46FC-93D2-707A898526CC}"/>
    <cellStyle name="40% - Énfasis4 2 2 6" xfId="669" xr:uid="{A1918949-6CBE-407C-B0EC-D7F0AAE7F8C5}"/>
    <cellStyle name="40% - Énfasis4 2 2 6 2" xfId="1634" xr:uid="{10A5BCE6-8D70-467A-A5A4-10B34D1A64ED}"/>
    <cellStyle name="40% - Énfasis4 2 2 6 2 2" xfId="3564" xr:uid="{897AE6C9-DBF4-4CE4-87B7-05EED71DB043}"/>
    <cellStyle name="40% - Énfasis4 2 2 6 2 2 2" xfId="7424" xr:uid="{E3D6FF99-AA64-499C-81C9-3FFF0302B0AE}"/>
    <cellStyle name="40% - Énfasis4 2 2 6 2 2 2 2" xfId="15145" xr:uid="{DF860913-E638-40ED-AE31-DC3446BC3682}"/>
    <cellStyle name="40% - Énfasis4 2 2 6 2 2 2 2 2" xfId="30587" xr:uid="{5146CC9D-0BD8-4A15-AB8F-968B5DB360BF}"/>
    <cellStyle name="40% - Énfasis4 2 2 6 2 2 2 2 2 2" xfId="61471" xr:uid="{6FE45614-6270-49A8-97C2-1AA43814B562}"/>
    <cellStyle name="40% - Énfasis4 2 2 6 2 2 2 2 3" xfId="46029" xr:uid="{7B291A21-8481-42C0-A4CB-1114FC0ADC76}"/>
    <cellStyle name="40% - Énfasis4 2 2 6 2 2 2 3" xfId="22866" xr:uid="{4A5E49F0-E533-49BB-B733-4C972927FD45}"/>
    <cellStyle name="40% - Énfasis4 2 2 6 2 2 2 3 2" xfId="53750" xr:uid="{B8ACB862-AB52-4DA4-ABEA-5B9C1012B6ED}"/>
    <cellStyle name="40% - Énfasis4 2 2 6 2 2 2 4" xfId="38308" xr:uid="{68946C27-C65D-4FB7-ACDA-673320D9E1C9}"/>
    <cellStyle name="40% - Énfasis4 2 2 6 2 2 3" xfId="11285" xr:uid="{1B01661C-6039-4830-AD89-124CA95B69B9}"/>
    <cellStyle name="40% - Énfasis4 2 2 6 2 2 3 2" xfId="26727" xr:uid="{4FED8D2B-41BB-442C-A989-EE45DFB48D25}"/>
    <cellStyle name="40% - Énfasis4 2 2 6 2 2 3 2 2" xfId="57611" xr:uid="{812D82DF-8037-4269-9C6D-36987C646DE0}"/>
    <cellStyle name="40% - Énfasis4 2 2 6 2 2 3 3" xfId="42169" xr:uid="{1514EC7D-218D-4631-BCCD-358E29FDAA0E}"/>
    <cellStyle name="40% - Énfasis4 2 2 6 2 2 4" xfId="19006" xr:uid="{1B1B454A-765E-41A5-A1E2-9030DE445CA5}"/>
    <cellStyle name="40% - Énfasis4 2 2 6 2 2 4 2" xfId="49890" xr:uid="{30F385BC-445F-4721-8936-9FDBDB7458EA}"/>
    <cellStyle name="40% - Énfasis4 2 2 6 2 2 5" xfId="34448" xr:uid="{2D4AE4DF-9F23-4909-8C6B-44FB17B84B00}"/>
    <cellStyle name="40% - Énfasis4 2 2 6 2 3" xfId="5494" xr:uid="{AC9CD3C9-7742-4FF7-8388-D68AEC427D73}"/>
    <cellStyle name="40% - Énfasis4 2 2 6 2 3 2" xfId="13215" xr:uid="{7E37ED1B-55DB-430B-91AB-E920E9224D7E}"/>
    <cellStyle name="40% - Énfasis4 2 2 6 2 3 2 2" xfId="28657" xr:uid="{31DD9004-5BD8-435A-BFAF-FFC981A2B1F8}"/>
    <cellStyle name="40% - Énfasis4 2 2 6 2 3 2 2 2" xfId="59541" xr:uid="{A67593A3-3010-4E86-B00E-40254697F824}"/>
    <cellStyle name="40% - Énfasis4 2 2 6 2 3 2 3" xfId="44099" xr:uid="{20E7B3CB-F9A8-44AD-A950-E91417CF83A2}"/>
    <cellStyle name="40% - Énfasis4 2 2 6 2 3 3" xfId="20936" xr:uid="{92909434-7A12-43D9-AF12-B0B0A683F428}"/>
    <cellStyle name="40% - Énfasis4 2 2 6 2 3 3 2" xfId="51820" xr:uid="{FC961877-BCAD-4DD1-AD3F-7FFE214404D3}"/>
    <cellStyle name="40% - Énfasis4 2 2 6 2 3 4" xfId="36378" xr:uid="{41B8A842-CBBF-49AA-8BC4-67BC5F05BBA5}"/>
    <cellStyle name="40% - Énfasis4 2 2 6 2 4" xfId="9355" xr:uid="{FB65B6B6-5F3E-40F1-B8ED-DA7697C3166B}"/>
    <cellStyle name="40% - Énfasis4 2 2 6 2 4 2" xfId="24797" xr:uid="{18A75003-6E59-4E98-834E-C73B716E1544}"/>
    <cellStyle name="40% - Énfasis4 2 2 6 2 4 2 2" xfId="55681" xr:uid="{B27AA47B-A0D7-466D-A319-C196B39D9EEE}"/>
    <cellStyle name="40% - Énfasis4 2 2 6 2 4 3" xfId="40239" xr:uid="{72ED3B3D-4ADD-46D4-91A4-8718344A6395}"/>
    <cellStyle name="40% - Énfasis4 2 2 6 2 5" xfId="17076" xr:uid="{3BF770CC-C581-4293-9431-690605EEA762}"/>
    <cellStyle name="40% - Énfasis4 2 2 6 2 5 2" xfId="47960" xr:uid="{CAF40C57-D7CD-4DE9-BB61-3822BB8C536B}"/>
    <cellStyle name="40% - Énfasis4 2 2 6 2 6" xfId="32518" xr:uid="{0682D6F3-ED0E-44DF-B677-BFC415EF8F76}"/>
    <cellStyle name="40% - Énfasis4 2 2 6 3" xfId="2599" xr:uid="{DB119DD0-4D03-42C8-8514-9566E3F0BD45}"/>
    <cellStyle name="40% - Énfasis4 2 2 6 3 2" xfId="6459" xr:uid="{2573A9DD-B397-42E3-9C3C-9AF40753A41A}"/>
    <cellStyle name="40% - Énfasis4 2 2 6 3 2 2" xfId="14180" xr:uid="{2716FC84-EC76-4F5E-B0EA-445997E64638}"/>
    <cellStyle name="40% - Énfasis4 2 2 6 3 2 2 2" xfId="29622" xr:uid="{C0CCF857-B482-447D-9928-30128CBD9695}"/>
    <cellStyle name="40% - Énfasis4 2 2 6 3 2 2 2 2" xfId="60506" xr:uid="{DA8B15BD-CE4D-4395-B196-48CEC1D056A2}"/>
    <cellStyle name="40% - Énfasis4 2 2 6 3 2 2 3" xfId="45064" xr:uid="{96E8E5FB-9016-4E3F-8BA1-E19BFF1EC058}"/>
    <cellStyle name="40% - Énfasis4 2 2 6 3 2 3" xfId="21901" xr:uid="{37D7B299-2D1E-498A-BEBF-9D2DCD668DE0}"/>
    <cellStyle name="40% - Énfasis4 2 2 6 3 2 3 2" xfId="52785" xr:uid="{68D82DC5-7B19-4ADA-9AC4-48438AAC52CB}"/>
    <cellStyle name="40% - Énfasis4 2 2 6 3 2 4" xfId="37343" xr:uid="{F53E0A35-F9C9-4404-BECE-37BF414C6B38}"/>
    <cellStyle name="40% - Énfasis4 2 2 6 3 3" xfId="10320" xr:uid="{CAAB9C5A-7DAA-47BB-82F1-73777DE35FA0}"/>
    <cellStyle name="40% - Énfasis4 2 2 6 3 3 2" xfId="25762" xr:uid="{67979E92-B459-49C7-AA95-8532BF17768C}"/>
    <cellStyle name="40% - Énfasis4 2 2 6 3 3 2 2" xfId="56646" xr:uid="{DBC71608-BF0D-4991-88B4-21F29470EE95}"/>
    <cellStyle name="40% - Énfasis4 2 2 6 3 3 3" xfId="41204" xr:uid="{EBAE8814-8A28-4FCB-A008-A0006CE3F3A3}"/>
    <cellStyle name="40% - Énfasis4 2 2 6 3 4" xfId="18041" xr:uid="{9073135C-9098-416E-AEFD-237FA192BE70}"/>
    <cellStyle name="40% - Énfasis4 2 2 6 3 4 2" xfId="48925" xr:uid="{D4DA1E48-1522-4D7B-BB0C-9E3F8775E3CE}"/>
    <cellStyle name="40% - Énfasis4 2 2 6 3 5" xfId="33483" xr:uid="{7366D2D4-F543-49B7-A8F0-BE3350D23BFB}"/>
    <cellStyle name="40% - Énfasis4 2 2 6 4" xfId="4529" xr:uid="{9A711EBE-7789-4681-809E-D88BB1E11AF7}"/>
    <cellStyle name="40% - Énfasis4 2 2 6 4 2" xfId="12250" xr:uid="{4CE84C92-DE38-4D64-9D49-29E49DFAE4D0}"/>
    <cellStyle name="40% - Énfasis4 2 2 6 4 2 2" xfId="27692" xr:uid="{1A935516-9360-4D9F-9E78-77594CEE61F1}"/>
    <cellStyle name="40% - Énfasis4 2 2 6 4 2 2 2" xfId="58576" xr:uid="{110FBA5D-6E86-4544-A00E-1987A17DD281}"/>
    <cellStyle name="40% - Énfasis4 2 2 6 4 2 3" xfId="43134" xr:uid="{63EA8957-B539-4A3F-9075-A4E904792DEC}"/>
    <cellStyle name="40% - Énfasis4 2 2 6 4 3" xfId="19971" xr:uid="{D210AC03-6D91-432D-9C94-58C42B3D228D}"/>
    <cellStyle name="40% - Énfasis4 2 2 6 4 3 2" xfId="50855" xr:uid="{B0AB0399-8EA0-4C9D-9F24-36BE6BBF51D2}"/>
    <cellStyle name="40% - Énfasis4 2 2 6 4 4" xfId="35413" xr:uid="{C74E9F5C-B4D1-4A33-8CD9-797E576DCA59}"/>
    <cellStyle name="40% - Énfasis4 2 2 6 5" xfId="8390" xr:uid="{B47C6C01-BF11-4486-895D-2F5E5CF72F1E}"/>
    <cellStyle name="40% - Énfasis4 2 2 6 5 2" xfId="23832" xr:uid="{1C7DAD71-3034-41DF-8525-C6601F49AFC8}"/>
    <cellStyle name="40% - Énfasis4 2 2 6 5 2 2" xfId="54716" xr:uid="{D626C494-33D9-4773-AC09-4E3894F271E9}"/>
    <cellStyle name="40% - Énfasis4 2 2 6 5 3" xfId="39274" xr:uid="{C95D6FF6-C01E-41FC-8643-CD5DFD598C99}"/>
    <cellStyle name="40% - Énfasis4 2 2 6 6" xfId="16111" xr:uid="{0B7B08CF-1600-4D32-9AF1-8362502F8068}"/>
    <cellStyle name="40% - Énfasis4 2 2 6 6 2" xfId="46995" xr:uid="{034CCACE-502B-46AF-92A0-6DAC6D20D396}"/>
    <cellStyle name="40% - Énfasis4 2 2 6 7" xfId="31553" xr:uid="{5BB775F6-8F77-4CEA-A255-4A66CCC2A5EB}"/>
    <cellStyle name="40% - Énfasis4 2 2 7" xfId="1151" xr:uid="{2739981C-28E5-49E3-B666-9D2AB064B5B5}"/>
    <cellStyle name="40% - Énfasis4 2 2 7 2" xfId="3081" xr:uid="{2C363B35-1FE1-4678-AECB-90ED402B5A57}"/>
    <cellStyle name="40% - Énfasis4 2 2 7 2 2" xfId="6941" xr:uid="{549C6DF8-5A26-4D8F-9FBC-F726A92FF888}"/>
    <cellStyle name="40% - Énfasis4 2 2 7 2 2 2" xfId="14662" xr:uid="{D232286D-4C49-47D8-AB5E-0578BE6DBED7}"/>
    <cellStyle name="40% - Énfasis4 2 2 7 2 2 2 2" xfId="30104" xr:uid="{AA351814-5DE3-454C-BCA9-BC77A43F5CEA}"/>
    <cellStyle name="40% - Énfasis4 2 2 7 2 2 2 2 2" xfId="60988" xr:uid="{BE73AE24-2DA9-4F04-A99C-2AC335783242}"/>
    <cellStyle name="40% - Énfasis4 2 2 7 2 2 2 3" xfId="45546" xr:uid="{207F5804-A6DB-457F-BE62-55B979315C1A}"/>
    <cellStyle name="40% - Énfasis4 2 2 7 2 2 3" xfId="22383" xr:uid="{5DCCE670-0386-44D6-AEFA-F59FD8B60D69}"/>
    <cellStyle name="40% - Énfasis4 2 2 7 2 2 3 2" xfId="53267" xr:uid="{B7667922-993F-46B2-88FC-D5B543B92A32}"/>
    <cellStyle name="40% - Énfasis4 2 2 7 2 2 4" xfId="37825" xr:uid="{01FEFC95-2B9C-4728-81E3-E8D4F8080F40}"/>
    <cellStyle name="40% - Énfasis4 2 2 7 2 3" xfId="10802" xr:uid="{5E3E1AD0-111D-46BF-A858-D4D6BFBDD440}"/>
    <cellStyle name="40% - Énfasis4 2 2 7 2 3 2" xfId="26244" xr:uid="{AAEABFC2-D731-465B-881F-F1F731FA8D99}"/>
    <cellStyle name="40% - Énfasis4 2 2 7 2 3 2 2" xfId="57128" xr:uid="{0792C4A8-5825-483B-9BB4-96D60FFF540D}"/>
    <cellStyle name="40% - Énfasis4 2 2 7 2 3 3" xfId="41686" xr:uid="{29B198A7-12FE-4AB2-8B07-FA30EDE65E4E}"/>
    <cellStyle name="40% - Énfasis4 2 2 7 2 4" xfId="18523" xr:uid="{42F2F667-E8CA-4375-83FC-CF1156D5702F}"/>
    <cellStyle name="40% - Énfasis4 2 2 7 2 4 2" xfId="49407" xr:uid="{26A6F276-1DE5-4C4F-ACFE-D3E598FA0010}"/>
    <cellStyle name="40% - Énfasis4 2 2 7 2 5" xfId="33965" xr:uid="{B2E66C7C-13E8-4F65-8A88-656DD0F49200}"/>
    <cellStyle name="40% - Énfasis4 2 2 7 3" xfId="5011" xr:uid="{3FD87491-60E5-4C3A-ACB1-AE142AB451AD}"/>
    <cellStyle name="40% - Énfasis4 2 2 7 3 2" xfId="12732" xr:uid="{84F74353-79E4-4221-8F30-3ABBC9932CB7}"/>
    <cellStyle name="40% - Énfasis4 2 2 7 3 2 2" xfId="28174" xr:uid="{3BD92323-7035-43E8-862F-1D864CFEF5C5}"/>
    <cellStyle name="40% - Énfasis4 2 2 7 3 2 2 2" xfId="59058" xr:uid="{81CC9F8D-26E1-43A1-A489-6CC5E2998014}"/>
    <cellStyle name="40% - Énfasis4 2 2 7 3 2 3" xfId="43616" xr:uid="{14EBDB30-6B89-4993-899F-75E6C8CDF395}"/>
    <cellStyle name="40% - Énfasis4 2 2 7 3 3" xfId="20453" xr:uid="{3B7AE16A-C4C5-42D3-BA40-D80530FC2AB3}"/>
    <cellStyle name="40% - Énfasis4 2 2 7 3 3 2" xfId="51337" xr:uid="{A29A1314-4A51-4E06-9565-D017C14DE76A}"/>
    <cellStyle name="40% - Énfasis4 2 2 7 3 4" xfId="35895" xr:uid="{23EFB4D2-2A13-40B3-A77C-E2E8B5964A32}"/>
    <cellStyle name="40% - Énfasis4 2 2 7 4" xfId="8872" xr:uid="{060ACD6A-F451-4B23-A189-6A580058EFC2}"/>
    <cellStyle name="40% - Énfasis4 2 2 7 4 2" xfId="24314" xr:uid="{5342ED72-FD42-4966-A95F-4B228ECB783B}"/>
    <cellStyle name="40% - Énfasis4 2 2 7 4 2 2" xfId="55198" xr:uid="{F0849980-1C89-4E4C-9293-0333853669D2}"/>
    <cellStyle name="40% - Énfasis4 2 2 7 4 3" xfId="39756" xr:uid="{21A2B643-D551-483F-9727-329F8EF410CE}"/>
    <cellStyle name="40% - Énfasis4 2 2 7 5" xfId="16593" xr:uid="{C02A6222-152F-4B6C-A5E3-B05095FFC2FF}"/>
    <cellStyle name="40% - Énfasis4 2 2 7 5 2" xfId="47477" xr:uid="{60568000-D874-49CA-A2E6-03A9A9B8A970}"/>
    <cellStyle name="40% - Énfasis4 2 2 7 6" xfId="32035" xr:uid="{08FD12DB-29A6-4A70-9252-5BC9A34BD0ED}"/>
    <cellStyle name="40% - Énfasis4 2 2 8" xfId="2116" xr:uid="{1360C12D-EC27-4036-A89B-C2E309A72A35}"/>
    <cellStyle name="40% - Énfasis4 2 2 8 2" xfId="5976" xr:uid="{4DDE85BC-58DE-4C1F-BC11-47B3F10F0DB1}"/>
    <cellStyle name="40% - Énfasis4 2 2 8 2 2" xfId="13697" xr:uid="{EB9562A6-629A-4860-BE29-8B989759E698}"/>
    <cellStyle name="40% - Énfasis4 2 2 8 2 2 2" xfId="29139" xr:uid="{2867A175-0409-42B5-AF8B-6A26A39689CC}"/>
    <cellStyle name="40% - Énfasis4 2 2 8 2 2 2 2" xfId="60023" xr:uid="{F88074C0-ACAB-4D00-AF5A-FDAF1B712E0C}"/>
    <cellStyle name="40% - Énfasis4 2 2 8 2 2 3" xfId="44581" xr:uid="{5058F4F1-75AF-4606-A86A-DDD71BDA9D6D}"/>
    <cellStyle name="40% - Énfasis4 2 2 8 2 3" xfId="21418" xr:uid="{3DF6CE27-453E-40B5-BC19-4E917E5DB723}"/>
    <cellStyle name="40% - Énfasis4 2 2 8 2 3 2" xfId="52302" xr:uid="{BBC7CF33-CCB5-4136-913A-35C89A638D4B}"/>
    <cellStyle name="40% - Énfasis4 2 2 8 2 4" xfId="36860" xr:uid="{A5C530AD-6981-4096-87B4-A01D48CADBF8}"/>
    <cellStyle name="40% - Énfasis4 2 2 8 3" xfId="9837" xr:uid="{E2BEAC05-6F59-4E1E-BE72-0B9EF2743BED}"/>
    <cellStyle name="40% - Énfasis4 2 2 8 3 2" xfId="25279" xr:uid="{6EA1F474-FD98-4D66-921C-24048C96DCEA}"/>
    <cellStyle name="40% - Énfasis4 2 2 8 3 2 2" xfId="56163" xr:uid="{97E89D79-5A5E-49EE-82FD-F4F93A9402B6}"/>
    <cellStyle name="40% - Énfasis4 2 2 8 3 3" xfId="40721" xr:uid="{2DA39D04-7F37-4DE0-BEC9-F5B5E6BBAE3C}"/>
    <cellStyle name="40% - Énfasis4 2 2 8 4" xfId="17558" xr:uid="{0818F23C-F8EE-4CC4-8961-3F274A67F582}"/>
    <cellStyle name="40% - Énfasis4 2 2 8 4 2" xfId="48442" xr:uid="{1221EDCD-B1D1-4C98-A094-6BBF4C26572C}"/>
    <cellStyle name="40% - Énfasis4 2 2 8 5" xfId="33000" xr:uid="{FEEFCF39-4B70-4EF4-AFF4-76B0CAF658BC}"/>
    <cellStyle name="40% - Énfasis4 2 2 9" xfId="4046" xr:uid="{B598A7BA-CD4E-45BD-B028-00A69B1E85FE}"/>
    <cellStyle name="40% - Énfasis4 2 2 9 2" xfId="11767" xr:uid="{5991E0EE-9B44-46A6-92E2-1334D1C85ECC}"/>
    <cellStyle name="40% - Énfasis4 2 2 9 2 2" xfId="27209" xr:uid="{91D57B3F-4CCF-420D-8896-434C41E8E3F1}"/>
    <cellStyle name="40% - Énfasis4 2 2 9 2 2 2" xfId="58093" xr:uid="{17F802A4-4787-44D2-94A9-ABF0FD43A42C}"/>
    <cellStyle name="40% - Énfasis4 2 2 9 2 3" xfId="42651" xr:uid="{F992BF2F-B2C2-4CD3-ACAF-EFDA76F533CB}"/>
    <cellStyle name="40% - Énfasis4 2 2 9 3" xfId="19488" xr:uid="{D7FEF2B3-04A0-4969-B3E1-F5066A537DA4}"/>
    <cellStyle name="40% - Énfasis4 2 2 9 3 2" xfId="50372" xr:uid="{FFCF42AE-7A62-44CB-B985-454FB715AFCA}"/>
    <cellStyle name="40% - Énfasis4 2 2 9 4" xfId="34930" xr:uid="{795CEEA3-B36B-40E5-BCDB-1394FED925F2}"/>
    <cellStyle name="40% - Énfasis4 2 3" xfId="110" xr:uid="{522A1B93-E795-4F18-8057-9D0111CE5A4C}"/>
    <cellStyle name="40% - Énfasis4 2 3 10" xfId="31073" xr:uid="{C1E275AF-9133-4471-9C49-E1096B3FB03F}"/>
    <cellStyle name="40% - Énfasis4 2 3 2" xfId="298" xr:uid="{5FC83E75-7B84-4ECE-96B3-54BB28CBB984}"/>
    <cellStyle name="40% - Énfasis4 2 3 2 2" xfId="541" xr:uid="{B9C08A93-B8A4-49EB-A988-151055E7E672}"/>
    <cellStyle name="40% - Énfasis4 2 3 2 2 2" xfId="1024" xr:uid="{725C156D-56C5-427D-AE68-826B623E2E99}"/>
    <cellStyle name="40% - Énfasis4 2 3 2 2 2 2" xfId="1989" xr:uid="{CDA2EA52-1A08-46D4-8763-B05060ED7EF8}"/>
    <cellStyle name="40% - Énfasis4 2 3 2 2 2 2 2" xfId="3919" xr:uid="{2525E9C8-C5EE-4D31-A413-03A3D58DAC18}"/>
    <cellStyle name="40% - Énfasis4 2 3 2 2 2 2 2 2" xfId="7779" xr:uid="{75F42E39-57B6-475B-A0CF-240AE1500C3B}"/>
    <cellStyle name="40% - Énfasis4 2 3 2 2 2 2 2 2 2" xfId="15500" xr:uid="{569A5292-C11E-4F62-B016-61AEA00DD876}"/>
    <cellStyle name="40% - Énfasis4 2 3 2 2 2 2 2 2 2 2" xfId="30942" xr:uid="{4A0A5EE8-A011-4630-AF75-74561516DE5B}"/>
    <cellStyle name="40% - Énfasis4 2 3 2 2 2 2 2 2 2 2 2" xfId="61826" xr:uid="{A0003A1F-0797-4170-9A1E-9CE084B65898}"/>
    <cellStyle name="40% - Énfasis4 2 3 2 2 2 2 2 2 2 3" xfId="46384" xr:uid="{BC754BFA-8562-41E1-9959-77A6636482D9}"/>
    <cellStyle name="40% - Énfasis4 2 3 2 2 2 2 2 2 3" xfId="23221" xr:uid="{FB291800-F669-4AAB-AFA2-B4391CD2329F}"/>
    <cellStyle name="40% - Énfasis4 2 3 2 2 2 2 2 2 3 2" xfId="54105" xr:uid="{9D63CA0D-D8C8-4E6F-AAB7-B78D9B8A0D95}"/>
    <cellStyle name="40% - Énfasis4 2 3 2 2 2 2 2 2 4" xfId="38663" xr:uid="{946041F2-C89F-4B48-A386-95720AF63819}"/>
    <cellStyle name="40% - Énfasis4 2 3 2 2 2 2 2 3" xfId="11640" xr:uid="{B3CC7BAD-FFAA-4357-92FA-E52DF39C1862}"/>
    <cellStyle name="40% - Énfasis4 2 3 2 2 2 2 2 3 2" xfId="27082" xr:uid="{E0E33BD6-BCA9-4754-A21A-E139B42D30C8}"/>
    <cellStyle name="40% - Énfasis4 2 3 2 2 2 2 2 3 2 2" xfId="57966" xr:uid="{4BB84B1E-1329-447E-90D0-754BA4CECED5}"/>
    <cellStyle name="40% - Énfasis4 2 3 2 2 2 2 2 3 3" xfId="42524" xr:uid="{96829FD2-4413-43DB-B673-5539FC24357C}"/>
    <cellStyle name="40% - Énfasis4 2 3 2 2 2 2 2 4" xfId="19361" xr:uid="{7CD3E632-B08A-4938-A26A-7137BF09D64D}"/>
    <cellStyle name="40% - Énfasis4 2 3 2 2 2 2 2 4 2" xfId="50245" xr:uid="{BCE98716-E9A8-4E0F-A9D7-91021C24B16A}"/>
    <cellStyle name="40% - Énfasis4 2 3 2 2 2 2 2 5" xfId="34803" xr:uid="{511B468E-D661-452A-9B18-5F202144B923}"/>
    <cellStyle name="40% - Énfasis4 2 3 2 2 2 2 3" xfId="5849" xr:uid="{3A68A5DC-14E7-488D-9370-5A501A2A9DC1}"/>
    <cellStyle name="40% - Énfasis4 2 3 2 2 2 2 3 2" xfId="13570" xr:uid="{75477A14-E274-400C-9D7D-4D2E2DACDFD9}"/>
    <cellStyle name="40% - Énfasis4 2 3 2 2 2 2 3 2 2" xfId="29012" xr:uid="{7E6FB027-AC83-40B8-BB12-FB4A33740C43}"/>
    <cellStyle name="40% - Énfasis4 2 3 2 2 2 2 3 2 2 2" xfId="59896" xr:uid="{AD3D2FAE-EC40-463D-8607-EA5289043A14}"/>
    <cellStyle name="40% - Énfasis4 2 3 2 2 2 2 3 2 3" xfId="44454" xr:uid="{0D0CC57F-87FE-4DAF-9A85-3507204AD40C}"/>
    <cellStyle name="40% - Énfasis4 2 3 2 2 2 2 3 3" xfId="21291" xr:uid="{C2924306-61EA-4656-BE92-206A36C96B0B}"/>
    <cellStyle name="40% - Énfasis4 2 3 2 2 2 2 3 3 2" xfId="52175" xr:uid="{590903D0-F087-4D46-815B-01A36A5C099D}"/>
    <cellStyle name="40% - Énfasis4 2 3 2 2 2 2 3 4" xfId="36733" xr:uid="{80F3806D-2EB3-47DC-91BC-EDF73AC9AE4A}"/>
    <cellStyle name="40% - Énfasis4 2 3 2 2 2 2 4" xfId="9710" xr:uid="{A0F33AAE-0BE1-404A-B45D-94414BC4BB43}"/>
    <cellStyle name="40% - Énfasis4 2 3 2 2 2 2 4 2" xfId="25152" xr:uid="{C03D539F-111D-48D3-AF26-5E5DDDB38D2D}"/>
    <cellStyle name="40% - Énfasis4 2 3 2 2 2 2 4 2 2" xfId="56036" xr:uid="{1E6D3423-C253-401A-A2D9-CD34330651D7}"/>
    <cellStyle name="40% - Énfasis4 2 3 2 2 2 2 4 3" xfId="40594" xr:uid="{7C622062-2031-4D45-A179-7E6645F1C79C}"/>
    <cellStyle name="40% - Énfasis4 2 3 2 2 2 2 5" xfId="17431" xr:uid="{6577800F-C115-43D0-957F-0C697A59F9B7}"/>
    <cellStyle name="40% - Énfasis4 2 3 2 2 2 2 5 2" xfId="48315" xr:uid="{3FF53BA0-19B6-4F9B-A5EC-859AF68E44B7}"/>
    <cellStyle name="40% - Énfasis4 2 3 2 2 2 2 6" xfId="32873" xr:uid="{647A7314-A592-4944-AD97-637AA2E0A8AC}"/>
    <cellStyle name="40% - Énfasis4 2 3 2 2 2 3" xfId="2954" xr:uid="{47F0848F-87B5-4F60-9768-0C756B69DDD7}"/>
    <cellStyle name="40% - Énfasis4 2 3 2 2 2 3 2" xfId="6814" xr:uid="{BE9DB4E3-7256-46BD-BFFA-194BE11FECCF}"/>
    <cellStyle name="40% - Énfasis4 2 3 2 2 2 3 2 2" xfId="14535" xr:uid="{BD61740A-70DB-4778-9F2B-C5C4EFB30EC8}"/>
    <cellStyle name="40% - Énfasis4 2 3 2 2 2 3 2 2 2" xfId="29977" xr:uid="{357D1970-F2BE-449E-8019-764C0978B6E7}"/>
    <cellStyle name="40% - Énfasis4 2 3 2 2 2 3 2 2 2 2" xfId="60861" xr:uid="{85CC7160-47FA-4A55-8FAE-A3F4012BFA16}"/>
    <cellStyle name="40% - Énfasis4 2 3 2 2 2 3 2 2 3" xfId="45419" xr:uid="{B3E81BF4-3227-4C76-AB7B-81B8712E70E9}"/>
    <cellStyle name="40% - Énfasis4 2 3 2 2 2 3 2 3" xfId="22256" xr:uid="{1B0DD7F3-02B1-40F1-AE1D-DB666B22D50A}"/>
    <cellStyle name="40% - Énfasis4 2 3 2 2 2 3 2 3 2" xfId="53140" xr:uid="{2E09A1D9-5B73-4042-ABCF-3D9089F6D90F}"/>
    <cellStyle name="40% - Énfasis4 2 3 2 2 2 3 2 4" xfId="37698" xr:uid="{64B5B9F4-836F-403B-8668-DA406DC61690}"/>
    <cellStyle name="40% - Énfasis4 2 3 2 2 2 3 3" xfId="10675" xr:uid="{BCCE3156-F64D-446B-9482-64A83EB12343}"/>
    <cellStyle name="40% - Énfasis4 2 3 2 2 2 3 3 2" xfId="26117" xr:uid="{6EB650C4-932B-4710-B5D6-C16974975973}"/>
    <cellStyle name="40% - Énfasis4 2 3 2 2 2 3 3 2 2" xfId="57001" xr:uid="{D4614EA2-AAC2-4DA9-B625-A479ED1AB33E}"/>
    <cellStyle name="40% - Énfasis4 2 3 2 2 2 3 3 3" xfId="41559" xr:uid="{91C317EB-490F-4FBE-B6CD-A9B8525BC2D5}"/>
    <cellStyle name="40% - Énfasis4 2 3 2 2 2 3 4" xfId="18396" xr:uid="{2237AFD4-0AC0-4884-AE5C-9C2C3137964D}"/>
    <cellStyle name="40% - Énfasis4 2 3 2 2 2 3 4 2" xfId="49280" xr:uid="{C86DBD1D-B177-48FF-BA28-DD6DF171A4DD}"/>
    <cellStyle name="40% - Énfasis4 2 3 2 2 2 3 5" xfId="33838" xr:uid="{E5B63FFC-D7BE-4CBE-82E4-3CA4CED50F57}"/>
    <cellStyle name="40% - Énfasis4 2 3 2 2 2 4" xfId="4884" xr:uid="{1C3F808A-C46E-4384-8F54-0BC1BA24F2B2}"/>
    <cellStyle name="40% - Énfasis4 2 3 2 2 2 4 2" xfId="12605" xr:uid="{C5B2603F-C72F-45C9-A769-73B5C0BD51D5}"/>
    <cellStyle name="40% - Énfasis4 2 3 2 2 2 4 2 2" xfId="28047" xr:uid="{9BC6C819-49C4-4796-BD83-1EE872C97F6C}"/>
    <cellStyle name="40% - Énfasis4 2 3 2 2 2 4 2 2 2" xfId="58931" xr:uid="{F355807D-BB55-47C3-86A9-9492BADCCBCF}"/>
    <cellStyle name="40% - Énfasis4 2 3 2 2 2 4 2 3" xfId="43489" xr:uid="{65A0D461-9046-4D54-BC42-B3F788B2D02E}"/>
    <cellStyle name="40% - Énfasis4 2 3 2 2 2 4 3" xfId="20326" xr:uid="{28F64023-6E45-4EDC-ACBD-F7F49B066809}"/>
    <cellStyle name="40% - Énfasis4 2 3 2 2 2 4 3 2" xfId="51210" xr:uid="{BA86279E-FDA3-467D-9E07-C06B2905D33B}"/>
    <cellStyle name="40% - Énfasis4 2 3 2 2 2 4 4" xfId="35768" xr:uid="{FE16F173-BFF6-4BE0-A0C0-E8963803011D}"/>
    <cellStyle name="40% - Énfasis4 2 3 2 2 2 5" xfId="8745" xr:uid="{3BF958B4-D5F9-4D0A-B3F3-3F09CAA185F7}"/>
    <cellStyle name="40% - Énfasis4 2 3 2 2 2 5 2" xfId="24187" xr:uid="{CC95D499-C556-4378-B625-01C8C8B43BF7}"/>
    <cellStyle name="40% - Énfasis4 2 3 2 2 2 5 2 2" xfId="55071" xr:uid="{714FB5F1-59A2-44C3-B659-1B0763AA02C1}"/>
    <cellStyle name="40% - Énfasis4 2 3 2 2 2 5 3" xfId="39629" xr:uid="{4D6EF2B7-6D8B-40DE-A9AF-E5DE3290A520}"/>
    <cellStyle name="40% - Énfasis4 2 3 2 2 2 6" xfId="16466" xr:uid="{0EC568D1-E4B9-4B08-9633-812FE378D185}"/>
    <cellStyle name="40% - Énfasis4 2 3 2 2 2 6 2" xfId="47350" xr:uid="{08421BA7-A463-49F0-8CB7-CB817C6A4B34}"/>
    <cellStyle name="40% - Énfasis4 2 3 2 2 2 7" xfId="31908" xr:uid="{FB17A45E-D299-426E-80F6-34626DB18C1C}"/>
    <cellStyle name="40% - Énfasis4 2 3 2 2 3" xfId="1506" xr:uid="{79DA87E2-4AB3-42A6-B080-358889D32D18}"/>
    <cellStyle name="40% - Énfasis4 2 3 2 2 3 2" xfId="3436" xr:uid="{D9331C78-A291-4FDE-8B99-21E1E6B588AE}"/>
    <cellStyle name="40% - Énfasis4 2 3 2 2 3 2 2" xfId="7296" xr:uid="{00A2EBEB-D87E-41F2-82EE-10F2E83A808E}"/>
    <cellStyle name="40% - Énfasis4 2 3 2 2 3 2 2 2" xfId="15017" xr:uid="{9BBDF0F3-DB7D-4F6D-B470-63CACEB33B1F}"/>
    <cellStyle name="40% - Énfasis4 2 3 2 2 3 2 2 2 2" xfId="30459" xr:uid="{E589A555-973B-4D9F-86A3-3C08306F7CDA}"/>
    <cellStyle name="40% - Énfasis4 2 3 2 2 3 2 2 2 2 2" xfId="61343" xr:uid="{12B7B08D-0467-45CD-8E5C-38F584DD6069}"/>
    <cellStyle name="40% - Énfasis4 2 3 2 2 3 2 2 2 3" xfId="45901" xr:uid="{2CD0C6E9-7EE9-471C-9F19-DAA02A12A6B0}"/>
    <cellStyle name="40% - Énfasis4 2 3 2 2 3 2 2 3" xfId="22738" xr:uid="{218C2790-3CFA-474F-B8B5-9AAF8AEE6717}"/>
    <cellStyle name="40% - Énfasis4 2 3 2 2 3 2 2 3 2" xfId="53622" xr:uid="{40C565C5-68E8-453C-99AB-42841E68D8F0}"/>
    <cellStyle name="40% - Énfasis4 2 3 2 2 3 2 2 4" xfId="38180" xr:uid="{4BEFBB77-F82C-41E1-9B5C-68B4D0B1F717}"/>
    <cellStyle name="40% - Énfasis4 2 3 2 2 3 2 3" xfId="11157" xr:uid="{2713939B-B3D6-48D0-BCFD-FDEB738250E3}"/>
    <cellStyle name="40% - Énfasis4 2 3 2 2 3 2 3 2" xfId="26599" xr:uid="{FE6E6E9A-B34C-4774-82FE-672C6B378A45}"/>
    <cellStyle name="40% - Énfasis4 2 3 2 2 3 2 3 2 2" xfId="57483" xr:uid="{FD29F5F3-348F-4FD8-8CBF-876DF57D0752}"/>
    <cellStyle name="40% - Énfasis4 2 3 2 2 3 2 3 3" xfId="42041" xr:uid="{1F0E3EDF-991C-4054-A3D8-85B18A215566}"/>
    <cellStyle name="40% - Énfasis4 2 3 2 2 3 2 4" xfId="18878" xr:uid="{A594B7DC-34C0-4D1D-97BA-7984F792FAF6}"/>
    <cellStyle name="40% - Énfasis4 2 3 2 2 3 2 4 2" xfId="49762" xr:uid="{C4C57F14-F018-4418-9002-20792696AFD8}"/>
    <cellStyle name="40% - Énfasis4 2 3 2 2 3 2 5" xfId="34320" xr:uid="{DE5E8DAC-B1F1-4EFE-9177-A10AADEB9A16}"/>
    <cellStyle name="40% - Énfasis4 2 3 2 2 3 3" xfId="5366" xr:uid="{1029A2A6-B8DE-49B1-96C1-0322B2E77C46}"/>
    <cellStyle name="40% - Énfasis4 2 3 2 2 3 3 2" xfId="13087" xr:uid="{A17EF4EF-BE9E-4021-9F29-93F90002158A}"/>
    <cellStyle name="40% - Énfasis4 2 3 2 2 3 3 2 2" xfId="28529" xr:uid="{7F2E1CE9-C57C-467E-B9D1-7F6FA5D4DED2}"/>
    <cellStyle name="40% - Énfasis4 2 3 2 2 3 3 2 2 2" xfId="59413" xr:uid="{B11F0184-A22A-4F71-9EE9-F7028F518A8F}"/>
    <cellStyle name="40% - Énfasis4 2 3 2 2 3 3 2 3" xfId="43971" xr:uid="{6C72D3DD-35D2-4FC0-94D0-CB7D5C205E85}"/>
    <cellStyle name="40% - Énfasis4 2 3 2 2 3 3 3" xfId="20808" xr:uid="{F068BF54-8EC3-440C-A2E0-A2CF954B46B9}"/>
    <cellStyle name="40% - Énfasis4 2 3 2 2 3 3 3 2" xfId="51692" xr:uid="{5CFA7EF6-5BDC-4B8D-BFC5-E5D205E8A12B}"/>
    <cellStyle name="40% - Énfasis4 2 3 2 2 3 3 4" xfId="36250" xr:uid="{2C14F116-B511-4A5D-A1BA-975E5B7CD7E5}"/>
    <cellStyle name="40% - Énfasis4 2 3 2 2 3 4" xfId="9227" xr:uid="{B1D1EEA8-785B-46E9-9F2E-331925F2D71E}"/>
    <cellStyle name="40% - Énfasis4 2 3 2 2 3 4 2" xfId="24669" xr:uid="{EF862DDC-52D3-4BC9-8F24-E68664EC8C52}"/>
    <cellStyle name="40% - Énfasis4 2 3 2 2 3 4 2 2" xfId="55553" xr:uid="{E0FB1C56-CF70-42BD-B400-BABEC060B23D}"/>
    <cellStyle name="40% - Énfasis4 2 3 2 2 3 4 3" xfId="40111" xr:uid="{5FEEA1AD-D1FE-47D0-B8DB-6522AA4CCD23}"/>
    <cellStyle name="40% - Énfasis4 2 3 2 2 3 5" xfId="16948" xr:uid="{80D45DBD-7404-44CA-8C32-CD9B7164A595}"/>
    <cellStyle name="40% - Énfasis4 2 3 2 2 3 5 2" xfId="47832" xr:uid="{09ABB3F2-032E-49B6-89A0-971CA825FF55}"/>
    <cellStyle name="40% - Énfasis4 2 3 2 2 3 6" xfId="32390" xr:uid="{2C78830D-6920-4192-88DC-1D4CDCAB685A}"/>
    <cellStyle name="40% - Énfasis4 2 3 2 2 4" xfId="2471" xr:uid="{FD205D39-89E6-4533-98A2-54FFD42ECB5E}"/>
    <cellStyle name="40% - Énfasis4 2 3 2 2 4 2" xfId="6331" xr:uid="{02771F26-4EC5-4C46-B392-343D9267F727}"/>
    <cellStyle name="40% - Énfasis4 2 3 2 2 4 2 2" xfId="14052" xr:uid="{7F942B85-96CF-44BA-9510-6A36FC7193BB}"/>
    <cellStyle name="40% - Énfasis4 2 3 2 2 4 2 2 2" xfId="29494" xr:uid="{BBCFA678-A355-49EB-A9DD-C629AA68BFCF}"/>
    <cellStyle name="40% - Énfasis4 2 3 2 2 4 2 2 2 2" xfId="60378" xr:uid="{88AD966F-A19D-443D-8FC5-B8F8DF1627EE}"/>
    <cellStyle name="40% - Énfasis4 2 3 2 2 4 2 2 3" xfId="44936" xr:uid="{D62D5B7C-4979-4E4B-BEBA-F103A4214152}"/>
    <cellStyle name="40% - Énfasis4 2 3 2 2 4 2 3" xfId="21773" xr:uid="{184B4A4F-FA2E-4DD2-A222-DBB95B122DB1}"/>
    <cellStyle name="40% - Énfasis4 2 3 2 2 4 2 3 2" xfId="52657" xr:uid="{A762304F-2B00-432B-8706-2FD3469B94C8}"/>
    <cellStyle name="40% - Énfasis4 2 3 2 2 4 2 4" xfId="37215" xr:uid="{78F05AD1-E1BA-41FB-A8D1-6CB6BF2385D2}"/>
    <cellStyle name="40% - Énfasis4 2 3 2 2 4 3" xfId="10192" xr:uid="{CADFBA96-53D8-4C8D-B3C1-EEE337B987A8}"/>
    <cellStyle name="40% - Énfasis4 2 3 2 2 4 3 2" xfId="25634" xr:uid="{943A5DBE-0602-41B2-8F58-E921587DEAC6}"/>
    <cellStyle name="40% - Énfasis4 2 3 2 2 4 3 2 2" xfId="56518" xr:uid="{4B9EF8A8-E383-45F6-93CD-3074AD0196A7}"/>
    <cellStyle name="40% - Énfasis4 2 3 2 2 4 3 3" xfId="41076" xr:uid="{036BFA2A-657E-4DC0-8950-E936CD05A783}"/>
    <cellStyle name="40% - Énfasis4 2 3 2 2 4 4" xfId="17913" xr:uid="{FB22144E-0E05-4CDD-9F76-6FAAB78B7051}"/>
    <cellStyle name="40% - Énfasis4 2 3 2 2 4 4 2" xfId="48797" xr:uid="{86A9E7CB-58CE-470A-BDEA-3FD2F47A5B6A}"/>
    <cellStyle name="40% - Énfasis4 2 3 2 2 4 5" xfId="33355" xr:uid="{801C18C5-1698-495D-A9F6-8B365DC2E96C}"/>
    <cellStyle name="40% - Énfasis4 2 3 2 2 5" xfId="4401" xr:uid="{C627B671-4714-495D-AB41-852978099454}"/>
    <cellStyle name="40% - Énfasis4 2 3 2 2 5 2" xfId="12122" xr:uid="{B15387F9-3529-4C6D-A36B-411A6A45738E}"/>
    <cellStyle name="40% - Énfasis4 2 3 2 2 5 2 2" xfId="27564" xr:uid="{4F3DDADF-9A6C-4133-96BA-4C1D33F57F4F}"/>
    <cellStyle name="40% - Énfasis4 2 3 2 2 5 2 2 2" xfId="58448" xr:uid="{EF776275-E532-430E-9E90-670F4AFE6348}"/>
    <cellStyle name="40% - Énfasis4 2 3 2 2 5 2 3" xfId="43006" xr:uid="{F3FBA546-013C-49B8-AD70-56478C4D2792}"/>
    <cellStyle name="40% - Énfasis4 2 3 2 2 5 3" xfId="19843" xr:uid="{BE2353BA-6C5E-4DE5-8A47-97F95B5EC82A}"/>
    <cellStyle name="40% - Énfasis4 2 3 2 2 5 3 2" xfId="50727" xr:uid="{1935D456-0BD9-4929-8102-955ED0496F41}"/>
    <cellStyle name="40% - Énfasis4 2 3 2 2 5 4" xfId="35285" xr:uid="{12952501-3FC7-4B36-A844-3E6CB4D0C4D7}"/>
    <cellStyle name="40% - Énfasis4 2 3 2 2 6" xfId="8262" xr:uid="{E4BC807E-7007-4BBA-B52C-3A393D034730}"/>
    <cellStyle name="40% - Énfasis4 2 3 2 2 6 2" xfId="23704" xr:uid="{B38D76D5-6941-4C60-BEE3-77904C4E6CF8}"/>
    <cellStyle name="40% - Énfasis4 2 3 2 2 6 2 2" xfId="54588" xr:uid="{5708398E-DADA-4F5B-98BE-8458C31B2345}"/>
    <cellStyle name="40% - Énfasis4 2 3 2 2 6 3" xfId="39146" xr:uid="{D65529D2-9FD0-4E6F-8D2A-DCBB0C127AE6}"/>
    <cellStyle name="40% - Énfasis4 2 3 2 2 7" xfId="15983" xr:uid="{939E8CAB-7EBE-4FBA-A7B1-5F8CB125B170}"/>
    <cellStyle name="40% - Énfasis4 2 3 2 2 7 2" xfId="46867" xr:uid="{EA4A46E3-92A9-4B25-A388-EE24466A0FF1}"/>
    <cellStyle name="40% - Énfasis4 2 3 2 2 8" xfId="31425" xr:uid="{7CF9C495-29B2-426A-BEDB-EEF4BE05B015}"/>
    <cellStyle name="40% - Énfasis4 2 3 2 3" xfId="783" xr:uid="{54B51C23-7F0B-448D-A98C-F0550EA7678D}"/>
    <cellStyle name="40% - Énfasis4 2 3 2 3 2" xfId="1748" xr:uid="{84AB1985-3A80-4739-8916-42993F1F3FBA}"/>
    <cellStyle name="40% - Énfasis4 2 3 2 3 2 2" xfId="3678" xr:uid="{BA9ACDF2-F3E7-46B7-9A21-0431F41B881B}"/>
    <cellStyle name="40% - Énfasis4 2 3 2 3 2 2 2" xfId="7538" xr:uid="{70C55F8A-9143-4510-B351-B67BDBA93033}"/>
    <cellStyle name="40% - Énfasis4 2 3 2 3 2 2 2 2" xfId="15259" xr:uid="{AC048704-B2A1-4C1A-89C1-08DC3D24DF8B}"/>
    <cellStyle name="40% - Énfasis4 2 3 2 3 2 2 2 2 2" xfId="30701" xr:uid="{EBB0E431-A0E7-4BAE-B97E-69CF7979D5A9}"/>
    <cellStyle name="40% - Énfasis4 2 3 2 3 2 2 2 2 2 2" xfId="61585" xr:uid="{ED6E45F8-A505-442E-90B3-700C4B6ECBC1}"/>
    <cellStyle name="40% - Énfasis4 2 3 2 3 2 2 2 2 3" xfId="46143" xr:uid="{B02D9A0B-062A-4171-95C3-6BF335C8B750}"/>
    <cellStyle name="40% - Énfasis4 2 3 2 3 2 2 2 3" xfId="22980" xr:uid="{94A71B33-DDBF-4B44-A75A-E8028B497039}"/>
    <cellStyle name="40% - Énfasis4 2 3 2 3 2 2 2 3 2" xfId="53864" xr:uid="{EF1550EC-C1A6-4AF1-841D-3A206FF952E3}"/>
    <cellStyle name="40% - Énfasis4 2 3 2 3 2 2 2 4" xfId="38422" xr:uid="{D99E2C39-484B-484F-AC7E-375C35A4784A}"/>
    <cellStyle name="40% - Énfasis4 2 3 2 3 2 2 3" xfId="11399" xr:uid="{00E4518F-FB12-4D88-91E9-068D9F03CB67}"/>
    <cellStyle name="40% - Énfasis4 2 3 2 3 2 2 3 2" xfId="26841" xr:uid="{9B603AE0-8D95-4C0B-B9A3-8B52420522AC}"/>
    <cellStyle name="40% - Énfasis4 2 3 2 3 2 2 3 2 2" xfId="57725" xr:uid="{32966364-56D5-4E8B-8C10-4CCCAD1BE187}"/>
    <cellStyle name="40% - Énfasis4 2 3 2 3 2 2 3 3" xfId="42283" xr:uid="{DF32A09D-422C-478A-B5BE-02457F52C3AC}"/>
    <cellStyle name="40% - Énfasis4 2 3 2 3 2 2 4" xfId="19120" xr:uid="{1D5B5E98-5F09-4D50-BC11-13C276C23F1E}"/>
    <cellStyle name="40% - Énfasis4 2 3 2 3 2 2 4 2" xfId="50004" xr:uid="{1CB81A9C-E06C-4E4D-8A7C-E1CCE3946A9D}"/>
    <cellStyle name="40% - Énfasis4 2 3 2 3 2 2 5" xfId="34562" xr:uid="{D6D6E8FE-25CF-4267-B4A3-C0B1C4DF6703}"/>
    <cellStyle name="40% - Énfasis4 2 3 2 3 2 3" xfId="5608" xr:uid="{F13BA03C-8C64-46A0-9F7B-1355452AB982}"/>
    <cellStyle name="40% - Énfasis4 2 3 2 3 2 3 2" xfId="13329" xr:uid="{45DF5FCB-BA81-4386-BB8F-FE7807A19775}"/>
    <cellStyle name="40% - Énfasis4 2 3 2 3 2 3 2 2" xfId="28771" xr:uid="{77F8CA39-E711-4672-8613-82C77754047A}"/>
    <cellStyle name="40% - Énfasis4 2 3 2 3 2 3 2 2 2" xfId="59655" xr:uid="{8AF6F62C-0A8B-40A6-8C17-92B903585F2F}"/>
    <cellStyle name="40% - Énfasis4 2 3 2 3 2 3 2 3" xfId="44213" xr:uid="{5D9F5CCB-BADB-48D7-93A3-0C20C0E50FA4}"/>
    <cellStyle name="40% - Énfasis4 2 3 2 3 2 3 3" xfId="21050" xr:uid="{54EEFEC0-1661-4FF5-81E8-A7F8BB99C596}"/>
    <cellStyle name="40% - Énfasis4 2 3 2 3 2 3 3 2" xfId="51934" xr:uid="{F789DF25-CA4B-4575-B902-67E00ADC93ED}"/>
    <cellStyle name="40% - Énfasis4 2 3 2 3 2 3 4" xfId="36492" xr:uid="{2E70B45A-0D4C-4702-904D-3FDB297C23D7}"/>
    <cellStyle name="40% - Énfasis4 2 3 2 3 2 4" xfId="9469" xr:uid="{F56F4210-80A0-44F6-ACB0-B9F29AD80C0E}"/>
    <cellStyle name="40% - Énfasis4 2 3 2 3 2 4 2" xfId="24911" xr:uid="{869DC0F5-0A8D-4218-AC62-5D973E84A985}"/>
    <cellStyle name="40% - Énfasis4 2 3 2 3 2 4 2 2" xfId="55795" xr:uid="{5B88C8F6-44EA-4862-9F9B-0A558D50F62A}"/>
    <cellStyle name="40% - Énfasis4 2 3 2 3 2 4 3" xfId="40353" xr:uid="{886EFF18-9524-4B96-A9A4-8BC928216DCC}"/>
    <cellStyle name="40% - Énfasis4 2 3 2 3 2 5" xfId="17190" xr:uid="{19BB4171-B7B8-4856-963F-1F2CCD161CFC}"/>
    <cellStyle name="40% - Énfasis4 2 3 2 3 2 5 2" xfId="48074" xr:uid="{1ED24FDA-9328-4B72-955C-CD582ABF6182}"/>
    <cellStyle name="40% - Énfasis4 2 3 2 3 2 6" xfId="32632" xr:uid="{4035689B-D9E2-4E0A-8407-1894246E151D}"/>
    <cellStyle name="40% - Énfasis4 2 3 2 3 3" xfId="2713" xr:uid="{41D9B518-496D-48FB-88A1-08780285BA72}"/>
    <cellStyle name="40% - Énfasis4 2 3 2 3 3 2" xfId="6573" xr:uid="{481C52E8-E332-4EE2-80BD-1AD6E0DFCB60}"/>
    <cellStyle name="40% - Énfasis4 2 3 2 3 3 2 2" xfId="14294" xr:uid="{0F2ECB9A-FF4C-4C2B-B36C-B9B1FCA4379B}"/>
    <cellStyle name="40% - Énfasis4 2 3 2 3 3 2 2 2" xfId="29736" xr:uid="{A4D2F5CE-D0B7-476E-AAE7-80213DCC06D2}"/>
    <cellStyle name="40% - Énfasis4 2 3 2 3 3 2 2 2 2" xfId="60620" xr:uid="{824297A9-268E-4DFB-BFDB-658B5FEA2ED8}"/>
    <cellStyle name="40% - Énfasis4 2 3 2 3 3 2 2 3" xfId="45178" xr:uid="{E72C2859-0E40-4844-8FB9-BB6EB0BF8DFC}"/>
    <cellStyle name="40% - Énfasis4 2 3 2 3 3 2 3" xfId="22015" xr:uid="{16C1074E-6A2D-43F1-A810-3038C25F2C60}"/>
    <cellStyle name="40% - Énfasis4 2 3 2 3 3 2 3 2" xfId="52899" xr:uid="{EE90860E-DC74-43D8-A91C-2121F8629AE1}"/>
    <cellStyle name="40% - Énfasis4 2 3 2 3 3 2 4" xfId="37457" xr:uid="{20AC67BC-9F97-459D-BAB1-5AF506E1113C}"/>
    <cellStyle name="40% - Énfasis4 2 3 2 3 3 3" xfId="10434" xr:uid="{7B67B2E0-A80B-4CDC-B424-38699C8A66E7}"/>
    <cellStyle name="40% - Énfasis4 2 3 2 3 3 3 2" xfId="25876" xr:uid="{DFDD4913-6490-41FC-B45A-9A0C8DBAECFF}"/>
    <cellStyle name="40% - Énfasis4 2 3 2 3 3 3 2 2" xfId="56760" xr:uid="{61A9389E-C874-4646-9695-005AEE3B7B22}"/>
    <cellStyle name="40% - Énfasis4 2 3 2 3 3 3 3" xfId="41318" xr:uid="{B270AF39-457C-49F8-9A59-C0F4C892EF3E}"/>
    <cellStyle name="40% - Énfasis4 2 3 2 3 3 4" xfId="18155" xr:uid="{43DDE830-6B3B-4C96-A8EB-9A7449C7ED14}"/>
    <cellStyle name="40% - Énfasis4 2 3 2 3 3 4 2" xfId="49039" xr:uid="{DAA74745-F066-4F60-AB35-01EFE17576CE}"/>
    <cellStyle name="40% - Énfasis4 2 3 2 3 3 5" xfId="33597" xr:uid="{94B5251C-5176-4C18-A8DC-31D58BFD7461}"/>
    <cellStyle name="40% - Énfasis4 2 3 2 3 4" xfId="4643" xr:uid="{80EBA120-336C-4E17-95AE-77640DA83386}"/>
    <cellStyle name="40% - Énfasis4 2 3 2 3 4 2" xfId="12364" xr:uid="{27309A4B-6956-4296-BE8F-A722B86EA881}"/>
    <cellStyle name="40% - Énfasis4 2 3 2 3 4 2 2" xfId="27806" xr:uid="{04C1A616-E12F-4FA9-819B-431388025F90}"/>
    <cellStyle name="40% - Énfasis4 2 3 2 3 4 2 2 2" xfId="58690" xr:uid="{155FE2D2-190D-483A-9D06-3F9E8D9F1FF2}"/>
    <cellStyle name="40% - Énfasis4 2 3 2 3 4 2 3" xfId="43248" xr:uid="{E2D727DD-5921-449C-B459-D1EAFE3020ED}"/>
    <cellStyle name="40% - Énfasis4 2 3 2 3 4 3" xfId="20085" xr:uid="{725B32D5-E4F1-4920-A831-7BE8A9AD22BF}"/>
    <cellStyle name="40% - Énfasis4 2 3 2 3 4 3 2" xfId="50969" xr:uid="{6F805577-7C3F-4349-874E-3EB98DB8B4C4}"/>
    <cellStyle name="40% - Énfasis4 2 3 2 3 4 4" xfId="35527" xr:uid="{9E06DBBF-8BC4-413C-B2F9-6577F5B5E4BB}"/>
    <cellStyle name="40% - Énfasis4 2 3 2 3 5" xfId="8504" xr:uid="{773DADE4-9754-4E4C-9499-359338639F50}"/>
    <cellStyle name="40% - Énfasis4 2 3 2 3 5 2" xfId="23946" xr:uid="{AF4B756C-190E-42EF-8B9B-9FBC47C8D140}"/>
    <cellStyle name="40% - Énfasis4 2 3 2 3 5 2 2" xfId="54830" xr:uid="{B4413D58-C19F-4889-96D6-8816C79F74F1}"/>
    <cellStyle name="40% - Énfasis4 2 3 2 3 5 3" xfId="39388" xr:uid="{947DD811-CA00-4DA7-8FCE-0B724BEB4AB6}"/>
    <cellStyle name="40% - Énfasis4 2 3 2 3 6" xfId="16225" xr:uid="{65566216-A758-4DAA-83F9-0BB5E5134DEC}"/>
    <cellStyle name="40% - Énfasis4 2 3 2 3 6 2" xfId="47109" xr:uid="{6CB7A3A3-B98C-40AA-A4AC-FB9CEF49A402}"/>
    <cellStyle name="40% - Énfasis4 2 3 2 3 7" xfId="31667" xr:uid="{F4EB013C-30D4-4F72-809A-CFB3A463AC69}"/>
    <cellStyle name="40% - Énfasis4 2 3 2 4" xfId="1265" xr:uid="{1DC17686-2EC2-4AAD-87A9-196BA509BA81}"/>
    <cellStyle name="40% - Énfasis4 2 3 2 4 2" xfId="3195" xr:uid="{6680C567-3304-4F0E-AA04-DF029D69FB22}"/>
    <cellStyle name="40% - Énfasis4 2 3 2 4 2 2" xfId="7055" xr:uid="{4F63C617-70A2-49F8-B090-77E347C9F954}"/>
    <cellStyle name="40% - Énfasis4 2 3 2 4 2 2 2" xfId="14776" xr:uid="{50BF7E61-5E37-4975-87FD-DF6C9286B7CE}"/>
    <cellStyle name="40% - Énfasis4 2 3 2 4 2 2 2 2" xfId="30218" xr:uid="{D847A0E9-4E43-435F-81DD-FBF9D76DD854}"/>
    <cellStyle name="40% - Énfasis4 2 3 2 4 2 2 2 2 2" xfId="61102" xr:uid="{99213145-58C5-4789-95F0-FC26D6C5FF1E}"/>
    <cellStyle name="40% - Énfasis4 2 3 2 4 2 2 2 3" xfId="45660" xr:uid="{13968151-D477-4793-B619-57818216070D}"/>
    <cellStyle name="40% - Énfasis4 2 3 2 4 2 2 3" xfId="22497" xr:uid="{2DC72B6A-F62C-46AE-9E6D-688128D8D94A}"/>
    <cellStyle name="40% - Énfasis4 2 3 2 4 2 2 3 2" xfId="53381" xr:uid="{4590CF69-1992-43E2-B457-F30F0823C6AE}"/>
    <cellStyle name="40% - Énfasis4 2 3 2 4 2 2 4" xfId="37939" xr:uid="{D6DCDDB6-B50D-49B7-9593-645D0BB8C79D}"/>
    <cellStyle name="40% - Énfasis4 2 3 2 4 2 3" xfId="10916" xr:uid="{12B13E0B-9DC0-499E-B4F0-361C319CFA27}"/>
    <cellStyle name="40% - Énfasis4 2 3 2 4 2 3 2" xfId="26358" xr:uid="{4556ED98-D7EB-493F-8EDD-9E11D5BA9EA2}"/>
    <cellStyle name="40% - Énfasis4 2 3 2 4 2 3 2 2" xfId="57242" xr:uid="{3DA4839B-30ED-4D44-92DE-C03B53C55C2E}"/>
    <cellStyle name="40% - Énfasis4 2 3 2 4 2 3 3" xfId="41800" xr:uid="{12A2AF36-3903-41A9-83CB-2EE87F672E65}"/>
    <cellStyle name="40% - Énfasis4 2 3 2 4 2 4" xfId="18637" xr:uid="{B4FDECBD-2FCC-42BA-AA41-5694C9AA68DD}"/>
    <cellStyle name="40% - Énfasis4 2 3 2 4 2 4 2" xfId="49521" xr:uid="{AE8AD267-EE5E-4D17-B783-AB2D3587BFFB}"/>
    <cellStyle name="40% - Énfasis4 2 3 2 4 2 5" xfId="34079" xr:uid="{19082A8D-D2E6-4EFE-A419-C7D5499D8304}"/>
    <cellStyle name="40% - Énfasis4 2 3 2 4 3" xfId="5125" xr:uid="{4D9F3337-0DFD-429C-BA00-B88F4451AF5E}"/>
    <cellStyle name="40% - Énfasis4 2 3 2 4 3 2" xfId="12846" xr:uid="{03C4EE1F-0475-43C4-9CAC-9FF2F9FEF653}"/>
    <cellStyle name="40% - Énfasis4 2 3 2 4 3 2 2" xfId="28288" xr:uid="{CAE69714-9C2E-465F-BCDE-8D2EFE641F06}"/>
    <cellStyle name="40% - Énfasis4 2 3 2 4 3 2 2 2" xfId="59172" xr:uid="{3E6F800C-D98E-4A58-9243-099776AC77A8}"/>
    <cellStyle name="40% - Énfasis4 2 3 2 4 3 2 3" xfId="43730" xr:uid="{7D3A9C65-F8F8-44B0-8CF0-EE2550FF3141}"/>
    <cellStyle name="40% - Énfasis4 2 3 2 4 3 3" xfId="20567" xr:uid="{7E92BDF6-CB1F-44C3-ADE1-AF0E6BDA2555}"/>
    <cellStyle name="40% - Énfasis4 2 3 2 4 3 3 2" xfId="51451" xr:uid="{B2BE7BA2-8612-4B39-AB43-AF5F922DEBB2}"/>
    <cellStyle name="40% - Énfasis4 2 3 2 4 3 4" xfId="36009" xr:uid="{8FBB44D8-F071-47DC-A15E-78418684789A}"/>
    <cellStyle name="40% - Énfasis4 2 3 2 4 4" xfId="8986" xr:uid="{4D5744A0-AE0C-46E1-B65A-AF42139DBEB9}"/>
    <cellStyle name="40% - Énfasis4 2 3 2 4 4 2" xfId="24428" xr:uid="{E5DE6C6A-3CDF-4EDD-9891-FF3AFB98E213}"/>
    <cellStyle name="40% - Énfasis4 2 3 2 4 4 2 2" xfId="55312" xr:uid="{B1FA4401-B2B9-4395-BED4-A57C5EC25008}"/>
    <cellStyle name="40% - Énfasis4 2 3 2 4 4 3" xfId="39870" xr:uid="{D136838B-24A5-4793-9B9A-B9519A26EA32}"/>
    <cellStyle name="40% - Énfasis4 2 3 2 4 5" xfId="16707" xr:uid="{42407801-E42E-4E10-8061-1A7639FB3097}"/>
    <cellStyle name="40% - Énfasis4 2 3 2 4 5 2" xfId="47591" xr:uid="{3BFEC6DD-656A-42DD-B4C9-5E74C7C9D78B}"/>
    <cellStyle name="40% - Énfasis4 2 3 2 4 6" xfId="32149" xr:uid="{B6DC04CD-1116-4A8D-9604-4010455C2581}"/>
    <cellStyle name="40% - Énfasis4 2 3 2 5" xfId="2230" xr:uid="{2E37B4B1-804C-44F1-9C46-AD535D427472}"/>
    <cellStyle name="40% - Énfasis4 2 3 2 5 2" xfId="6090" xr:uid="{08E406EA-06C9-4657-A955-66FAE9E149D2}"/>
    <cellStyle name="40% - Énfasis4 2 3 2 5 2 2" xfId="13811" xr:uid="{456F24DC-7DE3-4360-A2D4-D8C6754A36D9}"/>
    <cellStyle name="40% - Énfasis4 2 3 2 5 2 2 2" xfId="29253" xr:uid="{B925CE89-C6C4-491B-A4C4-5180E09D09A1}"/>
    <cellStyle name="40% - Énfasis4 2 3 2 5 2 2 2 2" xfId="60137" xr:uid="{7507B9DE-6B68-4200-9F5D-E7C09C4EE338}"/>
    <cellStyle name="40% - Énfasis4 2 3 2 5 2 2 3" xfId="44695" xr:uid="{A19318F3-6C99-42D6-BE80-8EA4549CB0EE}"/>
    <cellStyle name="40% - Énfasis4 2 3 2 5 2 3" xfId="21532" xr:uid="{81C8A347-FE3E-4D59-A114-290645FF5214}"/>
    <cellStyle name="40% - Énfasis4 2 3 2 5 2 3 2" xfId="52416" xr:uid="{35D204B4-A11B-4382-8B18-DFDCFF3D6A31}"/>
    <cellStyle name="40% - Énfasis4 2 3 2 5 2 4" xfId="36974" xr:uid="{72BFD745-B33B-4D31-9A24-A223D8A4C1BC}"/>
    <cellStyle name="40% - Énfasis4 2 3 2 5 3" xfId="9951" xr:uid="{10E68456-BC9D-42A5-8FB3-EE05D7C92E88}"/>
    <cellStyle name="40% - Énfasis4 2 3 2 5 3 2" xfId="25393" xr:uid="{F0EC307D-FB7F-4E4F-9E23-EF8B58CE8B49}"/>
    <cellStyle name="40% - Énfasis4 2 3 2 5 3 2 2" xfId="56277" xr:uid="{1A4AD9A1-5FAB-487A-B595-0660BEFEBA45}"/>
    <cellStyle name="40% - Énfasis4 2 3 2 5 3 3" xfId="40835" xr:uid="{F6184652-A732-442B-9628-180A649141AA}"/>
    <cellStyle name="40% - Énfasis4 2 3 2 5 4" xfId="17672" xr:uid="{69E0A24F-997E-4CBF-9FD3-0C344A9BEA08}"/>
    <cellStyle name="40% - Énfasis4 2 3 2 5 4 2" xfId="48556" xr:uid="{5DDC80AD-D47A-47AA-A298-88A638F628DF}"/>
    <cellStyle name="40% - Énfasis4 2 3 2 5 5" xfId="33114" xr:uid="{D3A209FE-1231-49C5-A90C-D1D552C1AC18}"/>
    <cellStyle name="40% - Énfasis4 2 3 2 6" xfId="4160" xr:uid="{433AEDF2-70EA-43FF-BE2F-1FAD8F09567A}"/>
    <cellStyle name="40% - Énfasis4 2 3 2 6 2" xfId="11881" xr:uid="{4C688ACF-9E58-4DB0-8E8E-1E0A2B5687EB}"/>
    <cellStyle name="40% - Énfasis4 2 3 2 6 2 2" xfId="27323" xr:uid="{34494814-3870-4507-B959-80DECB70EADA}"/>
    <cellStyle name="40% - Énfasis4 2 3 2 6 2 2 2" xfId="58207" xr:uid="{02C82F99-8F35-4122-8369-9C823EB770AD}"/>
    <cellStyle name="40% - Énfasis4 2 3 2 6 2 3" xfId="42765" xr:uid="{27FE8330-C50E-4F8F-839C-3384A4B9E136}"/>
    <cellStyle name="40% - Énfasis4 2 3 2 6 3" xfId="19602" xr:uid="{EF377F76-F905-483A-9540-7D074A70EECE}"/>
    <cellStyle name="40% - Énfasis4 2 3 2 6 3 2" xfId="50486" xr:uid="{FBFF3EBC-1E61-4B3F-9BAF-56A512F6C60D}"/>
    <cellStyle name="40% - Énfasis4 2 3 2 6 4" xfId="35044" xr:uid="{E43678B3-EF39-4017-B8F5-AC70B1AC6CEB}"/>
    <cellStyle name="40% - Énfasis4 2 3 2 7" xfId="8021" xr:uid="{8C660D6D-F47E-49F6-AA7F-EEEC6FF5D9CF}"/>
    <cellStyle name="40% - Énfasis4 2 3 2 7 2" xfId="23463" xr:uid="{9B570253-7AEB-4192-B764-72AC7F45E23A}"/>
    <cellStyle name="40% - Énfasis4 2 3 2 7 2 2" xfId="54347" xr:uid="{4B83D82B-5245-41F5-BDD5-14F27647BF51}"/>
    <cellStyle name="40% - Énfasis4 2 3 2 7 3" xfId="38905" xr:uid="{6BF23B2D-AF93-4166-A996-90912EE041EE}"/>
    <cellStyle name="40% - Énfasis4 2 3 2 8" xfId="15742" xr:uid="{F95EFEE2-5D10-45FD-B5EF-0B9C3428A665}"/>
    <cellStyle name="40% - Énfasis4 2 3 2 8 2" xfId="46626" xr:uid="{BA46EED0-2E1A-4F34-A9EA-3937E9283C4D}"/>
    <cellStyle name="40% - Énfasis4 2 3 2 9" xfId="31184" xr:uid="{F3602993-EC32-4D72-B3D2-7DF53057DCE4}"/>
    <cellStyle name="40% - Énfasis4 2 3 3" xfId="429" xr:uid="{B82801B7-47CC-4C9A-9D6A-902E6F67E505}"/>
    <cellStyle name="40% - Énfasis4 2 3 3 2" xfId="913" xr:uid="{EED57C89-B3E3-41C3-9408-57889A81FB3D}"/>
    <cellStyle name="40% - Énfasis4 2 3 3 2 2" xfId="1878" xr:uid="{FC7A4521-EC7C-457D-AC6C-0AFFBE400251}"/>
    <cellStyle name="40% - Énfasis4 2 3 3 2 2 2" xfId="3808" xr:uid="{D7A3CF9C-6977-4DFF-AA1A-C286A6F9E7FC}"/>
    <cellStyle name="40% - Énfasis4 2 3 3 2 2 2 2" xfId="7668" xr:uid="{A37C3B51-12A4-4182-83CB-6F9F5B58CA60}"/>
    <cellStyle name="40% - Énfasis4 2 3 3 2 2 2 2 2" xfId="15389" xr:uid="{2B6C8BA8-3326-4BC9-99BE-4C364F7EA97B}"/>
    <cellStyle name="40% - Énfasis4 2 3 3 2 2 2 2 2 2" xfId="30831" xr:uid="{F63DA09D-01A8-4E74-8095-AF290D328977}"/>
    <cellStyle name="40% - Énfasis4 2 3 3 2 2 2 2 2 2 2" xfId="61715" xr:uid="{8A186268-7377-4CA7-AFFB-5F3EF872C250}"/>
    <cellStyle name="40% - Énfasis4 2 3 3 2 2 2 2 2 3" xfId="46273" xr:uid="{C794F2CE-8C5D-487A-BB7D-8F2304529B06}"/>
    <cellStyle name="40% - Énfasis4 2 3 3 2 2 2 2 3" xfId="23110" xr:uid="{EFEF0945-7293-42EE-B297-DAECD7C40643}"/>
    <cellStyle name="40% - Énfasis4 2 3 3 2 2 2 2 3 2" xfId="53994" xr:uid="{377E8758-9B88-404F-9590-FA24D59F558B}"/>
    <cellStyle name="40% - Énfasis4 2 3 3 2 2 2 2 4" xfId="38552" xr:uid="{E1E1A6FB-B30E-48A4-9577-F0EB4789378C}"/>
    <cellStyle name="40% - Énfasis4 2 3 3 2 2 2 3" xfId="11529" xr:uid="{6444BC13-2287-4B69-B24B-225101AC756A}"/>
    <cellStyle name="40% - Énfasis4 2 3 3 2 2 2 3 2" xfId="26971" xr:uid="{9EE7D5F4-7D4B-4DA4-9242-6768850FA21D}"/>
    <cellStyle name="40% - Énfasis4 2 3 3 2 2 2 3 2 2" xfId="57855" xr:uid="{3A62F78E-52A9-471E-89C9-20774AF19A41}"/>
    <cellStyle name="40% - Énfasis4 2 3 3 2 2 2 3 3" xfId="42413" xr:uid="{A9804091-B255-4280-B749-AFF08F1B6700}"/>
    <cellStyle name="40% - Énfasis4 2 3 3 2 2 2 4" xfId="19250" xr:uid="{E56DE989-0CB2-44DB-A9D2-8F458B1DBADF}"/>
    <cellStyle name="40% - Énfasis4 2 3 3 2 2 2 4 2" xfId="50134" xr:uid="{92FE37D4-7DF7-4C59-8AC3-4FD6A35A80EC}"/>
    <cellStyle name="40% - Énfasis4 2 3 3 2 2 2 5" xfId="34692" xr:uid="{8FBB9D15-A792-4030-B4FA-F0B424171B88}"/>
    <cellStyle name="40% - Énfasis4 2 3 3 2 2 3" xfId="5738" xr:uid="{5A8B42B2-2FBE-4074-A8B8-8B1E0F57A943}"/>
    <cellStyle name="40% - Énfasis4 2 3 3 2 2 3 2" xfId="13459" xr:uid="{35F928B2-D3D6-4CFB-8414-BB42FFE7C356}"/>
    <cellStyle name="40% - Énfasis4 2 3 3 2 2 3 2 2" xfId="28901" xr:uid="{BF9F41D2-C3FD-4BB0-866B-76E3F639BBA7}"/>
    <cellStyle name="40% - Énfasis4 2 3 3 2 2 3 2 2 2" xfId="59785" xr:uid="{8CEBF0F0-FEE2-4653-9265-B6983D33A454}"/>
    <cellStyle name="40% - Énfasis4 2 3 3 2 2 3 2 3" xfId="44343" xr:uid="{8FD9E1D9-9DEB-48B3-87AF-70FFEF91ADAD}"/>
    <cellStyle name="40% - Énfasis4 2 3 3 2 2 3 3" xfId="21180" xr:uid="{06855BAA-01B3-4FD0-B8A7-DBB9520D45F0}"/>
    <cellStyle name="40% - Énfasis4 2 3 3 2 2 3 3 2" xfId="52064" xr:uid="{69D849F7-6D1E-455F-BF1A-BB9C24C171DE}"/>
    <cellStyle name="40% - Énfasis4 2 3 3 2 2 3 4" xfId="36622" xr:uid="{0CE04976-D03D-4884-8D07-70AB206C6DD2}"/>
    <cellStyle name="40% - Énfasis4 2 3 3 2 2 4" xfId="9599" xr:uid="{3235E133-4C34-44D0-8EFD-0E4AB0F738A4}"/>
    <cellStyle name="40% - Énfasis4 2 3 3 2 2 4 2" xfId="25041" xr:uid="{5C98D5C4-6AC3-4F31-AC13-FD484F4D4F00}"/>
    <cellStyle name="40% - Énfasis4 2 3 3 2 2 4 2 2" xfId="55925" xr:uid="{CC7268B6-C1F9-4747-8B0B-2569FACFB74C}"/>
    <cellStyle name="40% - Énfasis4 2 3 3 2 2 4 3" xfId="40483" xr:uid="{E393FC87-8CC4-478E-BEBC-643768C3E217}"/>
    <cellStyle name="40% - Énfasis4 2 3 3 2 2 5" xfId="17320" xr:uid="{CF2D8879-3114-404E-993C-791BBB347917}"/>
    <cellStyle name="40% - Énfasis4 2 3 3 2 2 5 2" xfId="48204" xr:uid="{B5C5791E-9082-440C-BC7C-9DF8F5947F0F}"/>
    <cellStyle name="40% - Énfasis4 2 3 3 2 2 6" xfId="32762" xr:uid="{8FA97369-7FD5-4908-ACFA-5EE66DBD8E6F}"/>
    <cellStyle name="40% - Énfasis4 2 3 3 2 3" xfId="2843" xr:uid="{9FD56379-0888-4DB6-A639-BE0BDDDBA9F2}"/>
    <cellStyle name="40% - Énfasis4 2 3 3 2 3 2" xfId="6703" xr:uid="{F2B41438-8551-4E3C-8E8D-0DFD00C2A569}"/>
    <cellStyle name="40% - Énfasis4 2 3 3 2 3 2 2" xfId="14424" xr:uid="{082F1138-F119-4E47-82C5-48DD43ACF535}"/>
    <cellStyle name="40% - Énfasis4 2 3 3 2 3 2 2 2" xfId="29866" xr:uid="{FC5BB2FB-B986-43D2-8C9C-CD98D7E52255}"/>
    <cellStyle name="40% - Énfasis4 2 3 3 2 3 2 2 2 2" xfId="60750" xr:uid="{0B254015-A212-4F85-92E3-61E28EFAA321}"/>
    <cellStyle name="40% - Énfasis4 2 3 3 2 3 2 2 3" xfId="45308" xr:uid="{4A9FC74B-6550-419C-A3FC-5F501416B226}"/>
    <cellStyle name="40% - Énfasis4 2 3 3 2 3 2 3" xfId="22145" xr:uid="{41F7CCE0-064F-4618-8421-759B12DEE0A7}"/>
    <cellStyle name="40% - Énfasis4 2 3 3 2 3 2 3 2" xfId="53029" xr:uid="{B39071E2-5E17-4D67-A64D-49D1E70C64FF}"/>
    <cellStyle name="40% - Énfasis4 2 3 3 2 3 2 4" xfId="37587" xr:uid="{E6E2B995-7179-43F4-95A7-4D8DA29D02C7}"/>
    <cellStyle name="40% - Énfasis4 2 3 3 2 3 3" xfId="10564" xr:uid="{D8C6D88C-249F-482D-A333-E80A25DF239F}"/>
    <cellStyle name="40% - Énfasis4 2 3 3 2 3 3 2" xfId="26006" xr:uid="{6BBEA6A3-BA3B-418A-B678-7D01708122A8}"/>
    <cellStyle name="40% - Énfasis4 2 3 3 2 3 3 2 2" xfId="56890" xr:uid="{539B187E-6ACE-47DB-A550-781739C428D4}"/>
    <cellStyle name="40% - Énfasis4 2 3 3 2 3 3 3" xfId="41448" xr:uid="{B3AA7A7C-3745-4A1F-A1A1-EF2EF428324B}"/>
    <cellStyle name="40% - Énfasis4 2 3 3 2 3 4" xfId="18285" xr:uid="{BFE842F9-5F1F-4509-A1CF-D5038E5E7FA9}"/>
    <cellStyle name="40% - Énfasis4 2 3 3 2 3 4 2" xfId="49169" xr:uid="{179BBCC7-33D1-4546-A889-1546F8E3EA8E}"/>
    <cellStyle name="40% - Énfasis4 2 3 3 2 3 5" xfId="33727" xr:uid="{54138FE7-E394-49B6-9804-7FBBC8D040D4}"/>
    <cellStyle name="40% - Énfasis4 2 3 3 2 4" xfId="4773" xr:uid="{E96D12C5-DFD5-47DF-9809-77480F44360C}"/>
    <cellStyle name="40% - Énfasis4 2 3 3 2 4 2" xfId="12494" xr:uid="{6A166F4E-B4B1-45E2-8F49-7533ED3781C7}"/>
    <cellStyle name="40% - Énfasis4 2 3 3 2 4 2 2" xfId="27936" xr:uid="{BD79EFF1-323A-4E3E-A234-533F2B85FF23}"/>
    <cellStyle name="40% - Énfasis4 2 3 3 2 4 2 2 2" xfId="58820" xr:uid="{CC8728AD-7F18-447E-BADC-47A9591A6421}"/>
    <cellStyle name="40% - Énfasis4 2 3 3 2 4 2 3" xfId="43378" xr:uid="{D00C3740-FE89-465C-8AA2-20796FBDE3AC}"/>
    <cellStyle name="40% - Énfasis4 2 3 3 2 4 3" xfId="20215" xr:uid="{3F435EE7-2709-4759-A6D6-5E60A50B397F}"/>
    <cellStyle name="40% - Énfasis4 2 3 3 2 4 3 2" xfId="51099" xr:uid="{79F246BE-C7E1-45B2-B8E0-7CE75F4E8D08}"/>
    <cellStyle name="40% - Énfasis4 2 3 3 2 4 4" xfId="35657" xr:uid="{4994CC7A-EA8B-4E6F-BC16-6AC265DDC9E2}"/>
    <cellStyle name="40% - Énfasis4 2 3 3 2 5" xfId="8634" xr:uid="{4654E41A-3E9E-451A-A694-64A92ECEC8C1}"/>
    <cellStyle name="40% - Énfasis4 2 3 3 2 5 2" xfId="24076" xr:uid="{D92D1D8A-5E38-4F59-A959-3CA3F69AA71D}"/>
    <cellStyle name="40% - Énfasis4 2 3 3 2 5 2 2" xfId="54960" xr:uid="{56195ABE-AA9C-4DA0-A2B4-AA5914846A9F}"/>
    <cellStyle name="40% - Énfasis4 2 3 3 2 5 3" xfId="39518" xr:uid="{6251AEEC-29B7-4B3E-9339-0250702736E4}"/>
    <cellStyle name="40% - Énfasis4 2 3 3 2 6" xfId="16355" xr:uid="{1D5E7453-1874-4B65-9FDE-F5E3951AE6B7}"/>
    <cellStyle name="40% - Énfasis4 2 3 3 2 6 2" xfId="47239" xr:uid="{E589B4C9-5B4B-483A-ACAC-22645862DD38}"/>
    <cellStyle name="40% - Énfasis4 2 3 3 2 7" xfId="31797" xr:uid="{20F4CDA5-7A7A-4F2E-8D11-D598F4F2521A}"/>
    <cellStyle name="40% - Énfasis4 2 3 3 3" xfId="1395" xr:uid="{F4C2FBFE-840C-4AC5-BD52-C2A485B8C5CF}"/>
    <cellStyle name="40% - Énfasis4 2 3 3 3 2" xfId="3325" xr:uid="{3EB3995E-1311-40E5-A0A2-D95C909BE6DF}"/>
    <cellStyle name="40% - Énfasis4 2 3 3 3 2 2" xfId="7185" xr:uid="{267F33C9-7306-4CD3-965B-5509D9FA2A2F}"/>
    <cellStyle name="40% - Énfasis4 2 3 3 3 2 2 2" xfId="14906" xr:uid="{C47B121A-A032-4AE3-BDBC-0D54F098AFF2}"/>
    <cellStyle name="40% - Énfasis4 2 3 3 3 2 2 2 2" xfId="30348" xr:uid="{0651C700-0B33-4C1C-91DE-026473792D58}"/>
    <cellStyle name="40% - Énfasis4 2 3 3 3 2 2 2 2 2" xfId="61232" xr:uid="{688D2C08-8928-46CD-85E6-BE15F0C3B299}"/>
    <cellStyle name="40% - Énfasis4 2 3 3 3 2 2 2 3" xfId="45790" xr:uid="{C3FBF958-F564-48C1-B912-65175D0A6E1F}"/>
    <cellStyle name="40% - Énfasis4 2 3 3 3 2 2 3" xfId="22627" xr:uid="{006231B6-15A8-457C-A07D-5051A2683457}"/>
    <cellStyle name="40% - Énfasis4 2 3 3 3 2 2 3 2" xfId="53511" xr:uid="{6425DFD4-97FF-4F76-8E93-A85BD42685A8}"/>
    <cellStyle name="40% - Énfasis4 2 3 3 3 2 2 4" xfId="38069" xr:uid="{5A5C1EEB-BADA-4F86-8D84-9693CDA5C7E8}"/>
    <cellStyle name="40% - Énfasis4 2 3 3 3 2 3" xfId="11046" xr:uid="{7B01BB7E-0883-479F-A6CB-EB6C38C5F386}"/>
    <cellStyle name="40% - Énfasis4 2 3 3 3 2 3 2" xfId="26488" xr:uid="{66D4BCF5-BE3F-44B7-A0E1-C3A6EE37D3D3}"/>
    <cellStyle name="40% - Énfasis4 2 3 3 3 2 3 2 2" xfId="57372" xr:uid="{BAAD3476-BB1A-432B-9195-72831A6F9C81}"/>
    <cellStyle name="40% - Énfasis4 2 3 3 3 2 3 3" xfId="41930" xr:uid="{69F6DB0B-A01C-446C-A899-0A53E6C183ED}"/>
    <cellStyle name="40% - Énfasis4 2 3 3 3 2 4" xfId="18767" xr:uid="{CFA1F8E8-09B2-4498-A35F-20A1A3CB0B90}"/>
    <cellStyle name="40% - Énfasis4 2 3 3 3 2 4 2" xfId="49651" xr:uid="{B5E8B3BE-311D-4C72-9F05-E2AFCC9E0AAD}"/>
    <cellStyle name="40% - Énfasis4 2 3 3 3 2 5" xfId="34209" xr:uid="{50111721-98EE-47CF-A70D-E4087E07A101}"/>
    <cellStyle name="40% - Énfasis4 2 3 3 3 3" xfId="5255" xr:uid="{57E9D133-CAC1-450C-9A88-96D19841CE1C}"/>
    <cellStyle name="40% - Énfasis4 2 3 3 3 3 2" xfId="12976" xr:uid="{841F1FAF-7C74-4181-ABE8-434DA492AC66}"/>
    <cellStyle name="40% - Énfasis4 2 3 3 3 3 2 2" xfId="28418" xr:uid="{49EBAC50-C378-4307-A564-FA0AAADF45D5}"/>
    <cellStyle name="40% - Énfasis4 2 3 3 3 3 2 2 2" xfId="59302" xr:uid="{0423B829-75A5-4ABB-B483-900C8F1CC8DD}"/>
    <cellStyle name="40% - Énfasis4 2 3 3 3 3 2 3" xfId="43860" xr:uid="{172A2E8F-D025-41BC-9E8B-99F6FB65FE7E}"/>
    <cellStyle name="40% - Énfasis4 2 3 3 3 3 3" xfId="20697" xr:uid="{4E61D675-7BC0-494D-8333-7E8B7F26EE86}"/>
    <cellStyle name="40% - Énfasis4 2 3 3 3 3 3 2" xfId="51581" xr:uid="{21221C4C-1227-4279-859A-72EFCBA0E699}"/>
    <cellStyle name="40% - Énfasis4 2 3 3 3 3 4" xfId="36139" xr:uid="{D75795D2-4F8B-456C-B38D-C587B7A68CD5}"/>
    <cellStyle name="40% - Énfasis4 2 3 3 3 4" xfId="9116" xr:uid="{748F6A22-9463-4502-87ED-A8EA9417842C}"/>
    <cellStyle name="40% - Énfasis4 2 3 3 3 4 2" xfId="24558" xr:uid="{699949E7-EFB6-482F-AD73-5D02C460A2F1}"/>
    <cellStyle name="40% - Énfasis4 2 3 3 3 4 2 2" xfId="55442" xr:uid="{72004B38-A90A-46AF-9A54-BD94564BA435}"/>
    <cellStyle name="40% - Énfasis4 2 3 3 3 4 3" xfId="40000" xr:uid="{DACF5E39-D43D-4A5F-A774-6E5E7F37013A}"/>
    <cellStyle name="40% - Énfasis4 2 3 3 3 5" xfId="16837" xr:uid="{412838BF-7E3E-4A8B-AA7C-73B060861A9D}"/>
    <cellStyle name="40% - Énfasis4 2 3 3 3 5 2" xfId="47721" xr:uid="{7ADC8FC4-22E5-4D2E-A9A9-37333D7AEA19}"/>
    <cellStyle name="40% - Énfasis4 2 3 3 3 6" xfId="32279" xr:uid="{55B18D07-0E11-443E-94CC-7405A6CF99DA}"/>
    <cellStyle name="40% - Énfasis4 2 3 3 4" xfId="2360" xr:uid="{CDC3C548-575A-4C65-896C-BFC9492B90AB}"/>
    <cellStyle name="40% - Énfasis4 2 3 3 4 2" xfId="6220" xr:uid="{901C6CEB-03E2-4F03-B9FE-1537233751D0}"/>
    <cellStyle name="40% - Énfasis4 2 3 3 4 2 2" xfId="13941" xr:uid="{D2C15EA1-9B97-45D2-98A0-DBA7BC486429}"/>
    <cellStyle name="40% - Énfasis4 2 3 3 4 2 2 2" xfId="29383" xr:uid="{9D09A3B3-F02A-4F1B-9EB1-EA2D5A5FE8B5}"/>
    <cellStyle name="40% - Énfasis4 2 3 3 4 2 2 2 2" xfId="60267" xr:uid="{F12ABBAE-8FCC-4024-A130-4F4DA7BF15DF}"/>
    <cellStyle name="40% - Énfasis4 2 3 3 4 2 2 3" xfId="44825" xr:uid="{C3EA5F86-852A-4F69-B562-B431A474E100}"/>
    <cellStyle name="40% - Énfasis4 2 3 3 4 2 3" xfId="21662" xr:uid="{11122F82-1233-4F68-9D41-9BF30179242F}"/>
    <cellStyle name="40% - Énfasis4 2 3 3 4 2 3 2" xfId="52546" xr:uid="{725D793C-A6A7-4FE3-BC80-2824F5C662E3}"/>
    <cellStyle name="40% - Énfasis4 2 3 3 4 2 4" xfId="37104" xr:uid="{435A30C5-5E95-4F34-9036-F7C0A00AE721}"/>
    <cellStyle name="40% - Énfasis4 2 3 3 4 3" xfId="10081" xr:uid="{660C8421-E8A9-468D-B91C-7BFF4213A259}"/>
    <cellStyle name="40% - Énfasis4 2 3 3 4 3 2" xfId="25523" xr:uid="{32D564BA-5392-4CB8-8069-CFF10416A0AE}"/>
    <cellStyle name="40% - Énfasis4 2 3 3 4 3 2 2" xfId="56407" xr:uid="{A3F78C43-085E-417A-B4A2-0671BC620F02}"/>
    <cellStyle name="40% - Énfasis4 2 3 3 4 3 3" xfId="40965" xr:uid="{E782BBA9-FBD7-4AB4-9277-2B5BE6C0FDAE}"/>
    <cellStyle name="40% - Énfasis4 2 3 3 4 4" xfId="17802" xr:uid="{C4E8077D-D126-4A59-A59E-C4A759F4F7E5}"/>
    <cellStyle name="40% - Énfasis4 2 3 3 4 4 2" xfId="48686" xr:uid="{0F9C6D16-1EE9-4D4E-928D-B8223B9F4541}"/>
    <cellStyle name="40% - Énfasis4 2 3 3 4 5" xfId="33244" xr:uid="{2D1396CE-7A3D-4285-888C-0CCCEA3F5BF5}"/>
    <cellStyle name="40% - Énfasis4 2 3 3 5" xfId="4290" xr:uid="{95BDA779-9D3E-466D-AC79-001BFD9DB7D4}"/>
    <cellStyle name="40% - Énfasis4 2 3 3 5 2" xfId="12011" xr:uid="{DEE4FE1F-94FF-4CC8-8E7C-0580EE6AB990}"/>
    <cellStyle name="40% - Énfasis4 2 3 3 5 2 2" xfId="27453" xr:uid="{B12E5EBB-8F47-4ECE-B9A9-F44CB57AA551}"/>
    <cellStyle name="40% - Énfasis4 2 3 3 5 2 2 2" xfId="58337" xr:uid="{580F5C4D-40E1-430E-9877-FBBB7DA8660E}"/>
    <cellStyle name="40% - Énfasis4 2 3 3 5 2 3" xfId="42895" xr:uid="{05D4B8B0-47F6-4414-987B-4D88010EC557}"/>
    <cellStyle name="40% - Énfasis4 2 3 3 5 3" xfId="19732" xr:uid="{30976BBB-F1A4-4523-8535-DE0280ABA2CA}"/>
    <cellStyle name="40% - Énfasis4 2 3 3 5 3 2" xfId="50616" xr:uid="{42F3BF11-5317-4BEB-B792-7038FD34D910}"/>
    <cellStyle name="40% - Énfasis4 2 3 3 5 4" xfId="35174" xr:uid="{C49C19C3-DA35-4115-B0EA-B80A1E960160}"/>
    <cellStyle name="40% - Énfasis4 2 3 3 6" xfId="8151" xr:uid="{48350D05-A32B-460B-8D7F-AB37417472F0}"/>
    <cellStyle name="40% - Énfasis4 2 3 3 6 2" xfId="23593" xr:uid="{4C0C5977-0695-4954-9127-F8B8C2DA244F}"/>
    <cellStyle name="40% - Énfasis4 2 3 3 6 2 2" xfId="54477" xr:uid="{40C42366-B940-454F-9CD2-31B95587F8CC}"/>
    <cellStyle name="40% - Énfasis4 2 3 3 6 3" xfId="39035" xr:uid="{8CF25C7A-A7F3-4B33-A383-D5A098639159}"/>
    <cellStyle name="40% - Énfasis4 2 3 3 7" xfId="15872" xr:uid="{F79D191E-4497-46AF-9970-918B80FB0643}"/>
    <cellStyle name="40% - Énfasis4 2 3 3 7 2" xfId="46756" xr:uid="{6ECB7889-10A8-49A3-B806-E80B7535852C}"/>
    <cellStyle name="40% - Énfasis4 2 3 3 8" xfId="31314" xr:uid="{49ED5443-A65A-4DA6-8658-B20694EE6764}"/>
    <cellStyle name="40% - Énfasis4 2 3 4" xfId="672" xr:uid="{7DDE7E35-7448-41AC-9F6E-9E06F0596494}"/>
    <cellStyle name="40% - Énfasis4 2 3 4 2" xfId="1637" xr:uid="{E73C221E-547E-4234-AF41-5513392B2FBA}"/>
    <cellStyle name="40% - Énfasis4 2 3 4 2 2" xfId="3567" xr:uid="{429D9C65-539C-4454-9188-D818498664FF}"/>
    <cellStyle name="40% - Énfasis4 2 3 4 2 2 2" xfId="7427" xr:uid="{F988DCC7-F897-4412-9A2D-79EAD9D7A978}"/>
    <cellStyle name="40% - Énfasis4 2 3 4 2 2 2 2" xfId="15148" xr:uid="{C9FFE685-CF05-4B0C-A116-B37CC5285B83}"/>
    <cellStyle name="40% - Énfasis4 2 3 4 2 2 2 2 2" xfId="30590" xr:uid="{5F4665AD-268B-4A58-AADD-64C115D49AF7}"/>
    <cellStyle name="40% - Énfasis4 2 3 4 2 2 2 2 2 2" xfId="61474" xr:uid="{85CBF013-B34F-4AFA-B7AE-7133A5CF7660}"/>
    <cellStyle name="40% - Énfasis4 2 3 4 2 2 2 2 3" xfId="46032" xr:uid="{DF79AA58-6AE9-44BE-B62C-5A3BEA1342F8}"/>
    <cellStyle name="40% - Énfasis4 2 3 4 2 2 2 3" xfId="22869" xr:uid="{ABFD0A39-FEF9-4280-B535-55FBB3088A55}"/>
    <cellStyle name="40% - Énfasis4 2 3 4 2 2 2 3 2" xfId="53753" xr:uid="{2CCDA52A-BA66-4D8C-B896-761C713D87F6}"/>
    <cellStyle name="40% - Énfasis4 2 3 4 2 2 2 4" xfId="38311" xr:uid="{C9EDDFAD-A2C3-4150-91AC-3D0FD040BB63}"/>
    <cellStyle name="40% - Énfasis4 2 3 4 2 2 3" xfId="11288" xr:uid="{46BB1F88-758C-4706-B223-4AC2C59CDA00}"/>
    <cellStyle name="40% - Énfasis4 2 3 4 2 2 3 2" xfId="26730" xr:uid="{CB5BF1E9-E9EA-4D05-942B-4E09EB211CC9}"/>
    <cellStyle name="40% - Énfasis4 2 3 4 2 2 3 2 2" xfId="57614" xr:uid="{F399FA7A-A73E-4E75-9E91-F8E7EBB80AE2}"/>
    <cellStyle name="40% - Énfasis4 2 3 4 2 2 3 3" xfId="42172" xr:uid="{FA29211C-111A-476B-B3CD-FA9576C83FD8}"/>
    <cellStyle name="40% - Énfasis4 2 3 4 2 2 4" xfId="19009" xr:uid="{F670B760-AFF8-47A2-9F0B-E786DEEFD801}"/>
    <cellStyle name="40% - Énfasis4 2 3 4 2 2 4 2" xfId="49893" xr:uid="{0D681976-BAC8-4C53-9B51-D1F01CA89A92}"/>
    <cellStyle name="40% - Énfasis4 2 3 4 2 2 5" xfId="34451" xr:uid="{33DC6E2A-3FF2-4176-87E2-851759D003FF}"/>
    <cellStyle name="40% - Énfasis4 2 3 4 2 3" xfId="5497" xr:uid="{07345FE4-5C70-43B2-B478-3B235933A8AA}"/>
    <cellStyle name="40% - Énfasis4 2 3 4 2 3 2" xfId="13218" xr:uid="{A49FEF4C-C1B9-4755-A2AF-1317517E18A5}"/>
    <cellStyle name="40% - Énfasis4 2 3 4 2 3 2 2" xfId="28660" xr:uid="{75FE7A84-2CA3-4E49-8884-8658A36A25D3}"/>
    <cellStyle name="40% - Énfasis4 2 3 4 2 3 2 2 2" xfId="59544" xr:uid="{7D9C67D5-CC47-4676-9CF0-D86B4AA20B7C}"/>
    <cellStyle name="40% - Énfasis4 2 3 4 2 3 2 3" xfId="44102" xr:uid="{702AAF08-1A31-4D75-AF79-19A719796E68}"/>
    <cellStyle name="40% - Énfasis4 2 3 4 2 3 3" xfId="20939" xr:uid="{9C33D465-9588-4755-95CF-FA2F67E1DAAC}"/>
    <cellStyle name="40% - Énfasis4 2 3 4 2 3 3 2" xfId="51823" xr:uid="{954D741B-0C69-4026-822C-B7B794F6D33D}"/>
    <cellStyle name="40% - Énfasis4 2 3 4 2 3 4" xfId="36381" xr:uid="{744FE45B-3DDF-4C46-92DD-1EF8DAAABD3F}"/>
    <cellStyle name="40% - Énfasis4 2 3 4 2 4" xfId="9358" xr:uid="{DC370788-F224-4680-A5DB-18B5934056C8}"/>
    <cellStyle name="40% - Énfasis4 2 3 4 2 4 2" xfId="24800" xr:uid="{EF4E3FFD-1E5E-43E0-9E89-BFEB926E35B9}"/>
    <cellStyle name="40% - Énfasis4 2 3 4 2 4 2 2" xfId="55684" xr:uid="{62FD7214-E010-4B87-924A-70F0A54C80A0}"/>
    <cellStyle name="40% - Énfasis4 2 3 4 2 4 3" xfId="40242" xr:uid="{7E6A589F-65A8-4F0D-B5E7-AEB63975A6C5}"/>
    <cellStyle name="40% - Énfasis4 2 3 4 2 5" xfId="17079" xr:uid="{8CD448E3-1292-4144-83CB-EB6D58D1B8CC}"/>
    <cellStyle name="40% - Énfasis4 2 3 4 2 5 2" xfId="47963" xr:uid="{E51ADACA-CE2D-4171-9EF7-33B361BC2EF0}"/>
    <cellStyle name="40% - Énfasis4 2 3 4 2 6" xfId="32521" xr:uid="{2A98B4A4-CF92-4CFD-B593-1ED6C96CD010}"/>
    <cellStyle name="40% - Énfasis4 2 3 4 3" xfId="2602" xr:uid="{6F5226EB-0CA0-4613-AFF7-A5612D096D2B}"/>
    <cellStyle name="40% - Énfasis4 2 3 4 3 2" xfId="6462" xr:uid="{D94510C6-561F-4C38-8037-8905A419801E}"/>
    <cellStyle name="40% - Énfasis4 2 3 4 3 2 2" xfId="14183" xr:uid="{A6D3C12F-BE37-4AFC-9327-FB8B1756157F}"/>
    <cellStyle name="40% - Énfasis4 2 3 4 3 2 2 2" xfId="29625" xr:uid="{AAA2E280-E4D4-4A4D-B308-F9F53AB0AC54}"/>
    <cellStyle name="40% - Énfasis4 2 3 4 3 2 2 2 2" xfId="60509" xr:uid="{10D472B7-2CBD-439E-8A54-17FEB8267667}"/>
    <cellStyle name="40% - Énfasis4 2 3 4 3 2 2 3" xfId="45067" xr:uid="{A5C7677E-FD22-4F25-AF05-2D0E55F70BC4}"/>
    <cellStyle name="40% - Énfasis4 2 3 4 3 2 3" xfId="21904" xr:uid="{2C1BD852-561B-460E-810E-9B3B2D7D8F23}"/>
    <cellStyle name="40% - Énfasis4 2 3 4 3 2 3 2" xfId="52788" xr:uid="{7AA9C38A-0164-4F26-9DBA-C3D0D0CFE295}"/>
    <cellStyle name="40% - Énfasis4 2 3 4 3 2 4" xfId="37346" xr:uid="{C5F309C1-0694-4018-AC92-F9EC41F3B322}"/>
    <cellStyle name="40% - Énfasis4 2 3 4 3 3" xfId="10323" xr:uid="{B8A1F130-4C55-47EC-9F67-CC89A4E241D4}"/>
    <cellStyle name="40% - Énfasis4 2 3 4 3 3 2" xfId="25765" xr:uid="{1D161466-2E41-4520-A647-0FAB561FB6B0}"/>
    <cellStyle name="40% - Énfasis4 2 3 4 3 3 2 2" xfId="56649" xr:uid="{9E8E9784-E876-44A7-BECC-6633F75277CE}"/>
    <cellStyle name="40% - Énfasis4 2 3 4 3 3 3" xfId="41207" xr:uid="{AB556827-1942-4EFE-ACEB-F800A9FAE847}"/>
    <cellStyle name="40% - Énfasis4 2 3 4 3 4" xfId="18044" xr:uid="{9A2A8ECD-6B26-4830-B2B3-36C07C4AFC7C}"/>
    <cellStyle name="40% - Énfasis4 2 3 4 3 4 2" xfId="48928" xr:uid="{E58C3657-8280-4077-97BA-F72ED44E0368}"/>
    <cellStyle name="40% - Énfasis4 2 3 4 3 5" xfId="33486" xr:uid="{8B31E2B7-2534-469F-9B17-0AFE5444C7FC}"/>
    <cellStyle name="40% - Énfasis4 2 3 4 4" xfId="4532" xr:uid="{F49529D9-2EA9-4361-BFC7-8854BDE2C870}"/>
    <cellStyle name="40% - Énfasis4 2 3 4 4 2" xfId="12253" xr:uid="{9B3CEE78-C2F7-4B6F-985C-0BD673F0FE7F}"/>
    <cellStyle name="40% - Énfasis4 2 3 4 4 2 2" xfId="27695" xr:uid="{4E960293-BFD5-4D8B-87A0-4870B70A954F}"/>
    <cellStyle name="40% - Énfasis4 2 3 4 4 2 2 2" xfId="58579" xr:uid="{91F00862-2117-4E7E-B8B0-466657F1E22D}"/>
    <cellStyle name="40% - Énfasis4 2 3 4 4 2 3" xfId="43137" xr:uid="{5C4A3D97-C0B6-4E17-91DC-C5FCE1DA7BD4}"/>
    <cellStyle name="40% - Énfasis4 2 3 4 4 3" xfId="19974" xr:uid="{9ACD3445-E507-4D71-B2F9-DFF4C31DB493}"/>
    <cellStyle name="40% - Énfasis4 2 3 4 4 3 2" xfId="50858" xr:uid="{DB5E5E00-7151-4A9E-B3BE-60FA632FE679}"/>
    <cellStyle name="40% - Énfasis4 2 3 4 4 4" xfId="35416" xr:uid="{0D6FD373-41C3-4920-A0AE-218F1A4CB55A}"/>
    <cellStyle name="40% - Énfasis4 2 3 4 5" xfId="8393" xr:uid="{0163B698-3549-49C8-9AD0-F57CB04862FE}"/>
    <cellStyle name="40% - Énfasis4 2 3 4 5 2" xfId="23835" xr:uid="{0FDC8A7B-C053-4CAA-A7CE-B8CC5B320160}"/>
    <cellStyle name="40% - Énfasis4 2 3 4 5 2 2" xfId="54719" xr:uid="{8BFB85C7-1CF1-487C-B861-93947E86A59E}"/>
    <cellStyle name="40% - Énfasis4 2 3 4 5 3" xfId="39277" xr:uid="{3863D2B0-C1F0-45E6-891A-CF7CE9E84A0A}"/>
    <cellStyle name="40% - Énfasis4 2 3 4 6" xfId="16114" xr:uid="{4BFD4522-31E2-4095-A299-52FC11A514C4}"/>
    <cellStyle name="40% - Énfasis4 2 3 4 6 2" xfId="46998" xr:uid="{A6B05CF5-6DAA-49B4-8396-F5B7B63DB99E}"/>
    <cellStyle name="40% - Énfasis4 2 3 4 7" xfId="31556" xr:uid="{6E723D4D-2726-405F-ADC6-F54773D0B788}"/>
    <cellStyle name="40% - Énfasis4 2 3 5" xfId="1154" xr:uid="{0FBC5678-956D-414C-86E4-3CFF78F8D134}"/>
    <cellStyle name="40% - Énfasis4 2 3 5 2" xfId="3084" xr:uid="{9A17ACED-A659-46C1-AF61-DBF4ECED1C8A}"/>
    <cellStyle name="40% - Énfasis4 2 3 5 2 2" xfId="6944" xr:uid="{BEFE4BA8-BC09-4581-A71F-4EAFAC7E5BE5}"/>
    <cellStyle name="40% - Énfasis4 2 3 5 2 2 2" xfId="14665" xr:uid="{4DAA0D4D-3FBD-47D3-AAB1-8CDA09B2A38B}"/>
    <cellStyle name="40% - Énfasis4 2 3 5 2 2 2 2" xfId="30107" xr:uid="{65723AD5-1899-4202-8440-F913D5B65D6D}"/>
    <cellStyle name="40% - Énfasis4 2 3 5 2 2 2 2 2" xfId="60991" xr:uid="{E9A49A98-6453-40C1-A366-94058981F9A6}"/>
    <cellStyle name="40% - Énfasis4 2 3 5 2 2 2 3" xfId="45549" xr:uid="{ED27C890-1CC0-4470-BDB7-B49C307CD5E4}"/>
    <cellStyle name="40% - Énfasis4 2 3 5 2 2 3" xfId="22386" xr:uid="{507DC62D-359E-4839-80B0-D3CC04E658CB}"/>
    <cellStyle name="40% - Énfasis4 2 3 5 2 2 3 2" xfId="53270" xr:uid="{A0F557F1-015B-44FB-A504-E680BE30C2ED}"/>
    <cellStyle name="40% - Énfasis4 2 3 5 2 2 4" xfId="37828" xr:uid="{CD929B3E-5245-4C6A-9826-A042691BAB51}"/>
    <cellStyle name="40% - Énfasis4 2 3 5 2 3" xfId="10805" xr:uid="{6AB2D373-9B9D-4227-9D59-9155F22166DD}"/>
    <cellStyle name="40% - Énfasis4 2 3 5 2 3 2" xfId="26247" xr:uid="{2BFD1508-40B0-494F-8F7F-9B487D1AC05B}"/>
    <cellStyle name="40% - Énfasis4 2 3 5 2 3 2 2" xfId="57131" xr:uid="{E3CA837A-68D8-439C-BDBE-69845F222628}"/>
    <cellStyle name="40% - Énfasis4 2 3 5 2 3 3" xfId="41689" xr:uid="{AC18E24B-7FBF-4944-BE55-17FB9AA85D23}"/>
    <cellStyle name="40% - Énfasis4 2 3 5 2 4" xfId="18526" xr:uid="{311B92FE-916C-4308-A4E4-AD1DECDB93C6}"/>
    <cellStyle name="40% - Énfasis4 2 3 5 2 4 2" xfId="49410" xr:uid="{0E262ED9-7C6C-4F3B-AEE8-93A1A709144C}"/>
    <cellStyle name="40% - Énfasis4 2 3 5 2 5" xfId="33968" xr:uid="{21777051-419E-4CFC-A6ED-83EB1EFB3B7B}"/>
    <cellStyle name="40% - Énfasis4 2 3 5 3" xfId="5014" xr:uid="{011D58A8-59CF-4957-B23A-AA20630191F7}"/>
    <cellStyle name="40% - Énfasis4 2 3 5 3 2" xfId="12735" xr:uid="{4EDE8176-39D7-4556-A535-3B265E298027}"/>
    <cellStyle name="40% - Énfasis4 2 3 5 3 2 2" xfId="28177" xr:uid="{E888B199-45FC-47B5-A16D-971FE8B87B24}"/>
    <cellStyle name="40% - Énfasis4 2 3 5 3 2 2 2" xfId="59061" xr:uid="{C983B5BE-ABC5-4591-8BE6-65EBE9698496}"/>
    <cellStyle name="40% - Énfasis4 2 3 5 3 2 3" xfId="43619" xr:uid="{5758E20B-8DBF-4EFE-8AE1-4D4B94463176}"/>
    <cellStyle name="40% - Énfasis4 2 3 5 3 3" xfId="20456" xr:uid="{AD26816C-EE5C-43B0-818B-76E4459FA745}"/>
    <cellStyle name="40% - Énfasis4 2 3 5 3 3 2" xfId="51340" xr:uid="{62234980-D55A-4A5C-8B83-CAC36233E6E6}"/>
    <cellStyle name="40% - Énfasis4 2 3 5 3 4" xfId="35898" xr:uid="{7DDE930E-37B9-42F8-B7C6-F55995E3784C}"/>
    <cellStyle name="40% - Énfasis4 2 3 5 4" xfId="8875" xr:uid="{CA6FD8D5-DAB2-4379-9610-B11D17E4EFDE}"/>
    <cellStyle name="40% - Énfasis4 2 3 5 4 2" xfId="24317" xr:uid="{9DBFEA7B-3534-4C25-92EF-8CE58950AC13}"/>
    <cellStyle name="40% - Énfasis4 2 3 5 4 2 2" xfId="55201" xr:uid="{17AE743D-5766-4FB6-9971-4DEC984A5724}"/>
    <cellStyle name="40% - Énfasis4 2 3 5 4 3" xfId="39759" xr:uid="{63F6CCD5-439F-40B0-8821-A41C8F3F976F}"/>
    <cellStyle name="40% - Énfasis4 2 3 5 5" xfId="16596" xr:uid="{3391C66C-9D8F-4ADE-ACC1-2AF01D84D917}"/>
    <cellStyle name="40% - Énfasis4 2 3 5 5 2" xfId="47480" xr:uid="{B504236A-B2CC-4CCC-B438-2CF1AD879821}"/>
    <cellStyle name="40% - Énfasis4 2 3 5 6" xfId="32038" xr:uid="{2115F08B-78B3-42D1-B286-C228DE7B545B}"/>
    <cellStyle name="40% - Énfasis4 2 3 6" xfId="2119" xr:uid="{42DD158B-BB75-45EF-B164-CC636DDDF0DE}"/>
    <cellStyle name="40% - Énfasis4 2 3 6 2" xfId="5979" xr:uid="{CD3FB9FB-7DCE-40AE-A788-03C32F794620}"/>
    <cellStyle name="40% - Énfasis4 2 3 6 2 2" xfId="13700" xr:uid="{910DA6AD-2641-443A-B770-4F0C3CBB9E2A}"/>
    <cellStyle name="40% - Énfasis4 2 3 6 2 2 2" xfId="29142" xr:uid="{D54536CA-5146-4A7E-94FA-432983FA796A}"/>
    <cellStyle name="40% - Énfasis4 2 3 6 2 2 2 2" xfId="60026" xr:uid="{95D47EFB-E8C5-4706-9B12-679FF4422D9E}"/>
    <cellStyle name="40% - Énfasis4 2 3 6 2 2 3" xfId="44584" xr:uid="{3FAAD754-63D2-4717-B5AC-89182101F9FE}"/>
    <cellStyle name="40% - Énfasis4 2 3 6 2 3" xfId="21421" xr:uid="{E3D0DFE3-6D0C-4B73-935B-4E9DE90F0024}"/>
    <cellStyle name="40% - Énfasis4 2 3 6 2 3 2" xfId="52305" xr:uid="{57DC6255-2BD2-414A-AE31-C41A61A9F726}"/>
    <cellStyle name="40% - Énfasis4 2 3 6 2 4" xfId="36863" xr:uid="{42A43E3E-3EA5-4226-B244-A9E7613D1FC4}"/>
    <cellStyle name="40% - Énfasis4 2 3 6 3" xfId="9840" xr:uid="{14C75643-8332-4A66-983D-3084C72744BD}"/>
    <cellStyle name="40% - Énfasis4 2 3 6 3 2" xfId="25282" xr:uid="{4BF2AC65-34C2-45D1-BBAB-DDE96ED63DAB}"/>
    <cellStyle name="40% - Énfasis4 2 3 6 3 2 2" xfId="56166" xr:uid="{6F49A54D-3293-495B-B642-EF2F0F80A693}"/>
    <cellStyle name="40% - Énfasis4 2 3 6 3 3" xfId="40724" xr:uid="{0EF3C44F-4230-427A-BAAE-A8439DE8D6DE}"/>
    <cellStyle name="40% - Énfasis4 2 3 6 4" xfId="17561" xr:uid="{E43A2CAB-0960-44D9-96CE-60219F273034}"/>
    <cellStyle name="40% - Énfasis4 2 3 6 4 2" xfId="48445" xr:uid="{F0F67985-DC5E-4CFB-87FD-3E66A2562927}"/>
    <cellStyle name="40% - Énfasis4 2 3 6 5" xfId="33003" xr:uid="{08FAFB4B-E37D-4F16-A481-83F1451A62BD}"/>
    <cellStyle name="40% - Énfasis4 2 3 7" xfId="4049" xr:uid="{88C59B21-8339-4D8D-8F13-2DD3CD7D9DB7}"/>
    <cellStyle name="40% - Énfasis4 2 3 7 2" xfId="11770" xr:uid="{BC09337D-32C6-42C2-900F-853E72B7ACEA}"/>
    <cellStyle name="40% - Énfasis4 2 3 7 2 2" xfId="27212" xr:uid="{A527C767-DBDE-4D6E-9F33-26F809B1C6CF}"/>
    <cellStyle name="40% - Énfasis4 2 3 7 2 2 2" xfId="58096" xr:uid="{3164A2FF-3B03-4E78-AE70-41D296628707}"/>
    <cellStyle name="40% - Énfasis4 2 3 7 2 3" xfId="42654" xr:uid="{E265B405-AFC5-4B1B-87BC-821DDCCF4B8A}"/>
    <cellStyle name="40% - Énfasis4 2 3 7 3" xfId="19491" xr:uid="{DF8397AB-2ED2-4CFB-92B9-ED676ABD01C6}"/>
    <cellStyle name="40% - Énfasis4 2 3 7 3 2" xfId="50375" xr:uid="{DA6AF7D5-F03F-4F9D-BAC1-00C7D04D2092}"/>
    <cellStyle name="40% - Énfasis4 2 3 7 4" xfId="34933" xr:uid="{0FB57953-6963-4758-9C5E-F63BDCA1FADD}"/>
    <cellStyle name="40% - Énfasis4 2 3 8" xfId="7910" xr:uid="{226AB269-EDC3-416E-8283-0BFC2F08CD07}"/>
    <cellStyle name="40% - Énfasis4 2 3 8 2" xfId="23352" xr:uid="{BE00C307-C31A-46AF-833D-EE15EF72FD90}"/>
    <cellStyle name="40% - Énfasis4 2 3 8 2 2" xfId="54236" xr:uid="{E9258188-399B-48AA-9BEC-CB360BBFC78A}"/>
    <cellStyle name="40% - Énfasis4 2 3 8 3" xfId="38794" xr:uid="{A72EE1EB-2D46-4F1D-8D1F-403535FEA362}"/>
    <cellStyle name="40% - Énfasis4 2 3 9" xfId="15631" xr:uid="{8AAD3921-FC0D-48BE-B03E-37233B689AFE}"/>
    <cellStyle name="40% - Énfasis4 2 3 9 2" xfId="46515" xr:uid="{CC295D7A-CC41-4395-8864-B5AAFFE67981}"/>
    <cellStyle name="40% - Énfasis4 2 4" xfId="111" xr:uid="{6765998D-1401-476E-9D07-B398C44CE49E}"/>
    <cellStyle name="40% - Énfasis4 2 4 10" xfId="31074" xr:uid="{C6A571E7-4FD4-4E66-8A01-AA459A0FB5EF}"/>
    <cellStyle name="40% - Énfasis4 2 4 2" xfId="338" xr:uid="{A6307F4C-396D-41FE-9505-5F5CD60B1623}"/>
    <cellStyle name="40% - Énfasis4 2 4 2 2" xfId="581" xr:uid="{A6042125-4B8B-4BF4-898F-0CD832E9ACDB}"/>
    <cellStyle name="40% - Énfasis4 2 4 2 2 2" xfId="1064" xr:uid="{75560B2E-61A0-4592-8679-EF64840F380C}"/>
    <cellStyle name="40% - Énfasis4 2 4 2 2 2 2" xfId="2029" xr:uid="{67B9F0F2-5169-470D-8770-7D79E39622CB}"/>
    <cellStyle name="40% - Énfasis4 2 4 2 2 2 2 2" xfId="3959" xr:uid="{55AD3534-D217-483C-BBF4-2A03CFAA80BF}"/>
    <cellStyle name="40% - Énfasis4 2 4 2 2 2 2 2 2" xfId="7819" xr:uid="{C2E8A8FE-EBA4-4184-B110-2620AA4C71AA}"/>
    <cellStyle name="40% - Énfasis4 2 4 2 2 2 2 2 2 2" xfId="15540" xr:uid="{E741590E-50F6-4152-9EA6-E0E87160C120}"/>
    <cellStyle name="40% - Énfasis4 2 4 2 2 2 2 2 2 2 2" xfId="30982" xr:uid="{3804D447-20D9-4872-A525-811DC4881569}"/>
    <cellStyle name="40% - Énfasis4 2 4 2 2 2 2 2 2 2 2 2" xfId="61866" xr:uid="{A3B180F2-157F-41FA-A9FC-DE32EEED7E13}"/>
    <cellStyle name="40% - Énfasis4 2 4 2 2 2 2 2 2 2 3" xfId="46424" xr:uid="{5E6C5D6D-E924-42F0-B17A-A86CAEA32BCF}"/>
    <cellStyle name="40% - Énfasis4 2 4 2 2 2 2 2 2 3" xfId="23261" xr:uid="{1BC64882-1591-4281-B72D-DDCE3CE9BE77}"/>
    <cellStyle name="40% - Énfasis4 2 4 2 2 2 2 2 2 3 2" xfId="54145" xr:uid="{F01DCBFC-6645-44AC-A315-414A1CDDEAFE}"/>
    <cellStyle name="40% - Énfasis4 2 4 2 2 2 2 2 2 4" xfId="38703" xr:uid="{B545D65F-836A-4463-849B-EA5F49409C2E}"/>
    <cellStyle name="40% - Énfasis4 2 4 2 2 2 2 2 3" xfId="11680" xr:uid="{8F5E42FC-BA09-4AB1-A566-AC4EE8C2925A}"/>
    <cellStyle name="40% - Énfasis4 2 4 2 2 2 2 2 3 2" xfId="27122" xr:uid="{C5FD7B66-12A0-4B3E-8A1D-ED204AFFEA05}"/>
    <cellStyle name="40% - Énfasis4 2 4 2 2 2 2 2 3 2 2" xfId="58006" xr:uid="{3EB0174C-31A1-4F14-A45C-FE29FE836AFB}"/>
    <cellStyle name="40% - Énfasis4 2 4 2 2 2 2 2 3 3" xfId="42564" xr:uid="{1016A9DE-5FC2-4B41-BD80-104E4AB4195B}"/>
    <cellStyle name="40% - Énfasis4 2 4 2 2 2 2 2 4" xfId="19401" xr:uid="{B10BCFCE-C7AD-4254-A0F3-D5B8F497E6B0}"/>
    <cellStyle name="40% - Énfasis4 2 4 2 2 2 2 2 4 2" xfId="50285" xr:uid="{C07955EC-EA95-4D97-AE88-14C02BBCCCC1}"/>
    <cellStyle name="40% - Énfasis4 2 4 2 2 2 2 2 5" xfId="34843" xr:uid="{8B3F6B51-F3D4-4093-9124-E3764A79A042}"/>
    <cellStyle name="40% - Énfasis4 2 4 2 2 2 2 3" xfId="5889" xr:uid="{7F3A1FB5-8B41-4EEF-8892-4A0764DDA50A}"/>
    <cellStyle name="40% - Énfasis4 2 4 2 2 2 2 3 2" xfId="13610" xr:uid="{CC70FBE7-9BCC-4F02-AA70-B3716E5F6B8F}"/>
    <cellStyle name="40% - Énfasis4 2 4 2 2 2 2 3 2 2" xfId="29052" xr:uid="{1C70CC1C-92FC-42D8-9C89-B96B1F73A3AF}"/>
    <cellStyle name="40% - Énfasis4 2 4 2 2 2 2 3 2 2 2" xfId="59936" xr:uid="{7C0429F0-193A-41C9-88EB-1F3BBE284BB5}"/>
    <cellStyle name="40% - Énfasis4 2 4 2 2 2 2 3 2 3" xfId="44494" xr:uid="{EF324805-7284-4DC5-B4CB-A6AB5FA3EAC2}"/>
    <cellStyle name="40% - Énfasis4 2 4 2 2 2 2 3 3" xfId="21331" xr:uid="{17413D5C-66D2-499F-A670-F7C48B74FEB2}"/>
    <cellStyle name="40% - Énfasis4 2 4 2 2 2 2 3 3 2" xfId="52215" xr:uid="{D64CAACA-3FDC-472C-B370-C49D4550A4B1}"/>
    <cellStyle name="40% - Énfasis4 2 4 2 2 2 2 3 4" xfId="36773" xr:uid="{08474C86-94CF-47DE-9C71-2647999732D4}"/>
    <cellStyle name="40% - Énfasis4 2 4 2 2 2 2 4" xfId="9750" xr:uid="{0E6410FD-84D1-43E2-9FA4-86CE7C448D29}"/>
    <cellStyle name="40% - Énfasis4 2 4 2 2 2 2 4 2" xfId="25192" xr:uid="{E697259E-91EB-4729-86DB-BA9208EF07AF}"/>
    <cellStyle name="40% - Énfasis4 2 4 2 2 2 2 4 2 2" xfId="56076" xr:uid="{BE839BED-4746-4742-B6CC-020492E4F8DC}"/>
    <cellStyle name="40% - Énfasis4 2 4 2 2 2 2 4 3" xfId="40634" xr:uid="{6EDA7AFB-0917-438D-AFE5-6278CA430522}"/>
    <cellStyle name="40% - Énfasis4 2 4 2 2 2 2 5" xfId="17471" xr:uid="{262EA38C-FC40-42A1-869F-8C63DA0FE664}"/>
    <cellStyle name="40% - Énfasis4 2 4 2 2 2 2 5 2" xfId="48355" xr:uid="{8ECD9FF1-2F94-49FF-9C9B-955C9AC0446A}"/>
    <cellStyle name="40% - Énfasis4 2 4 2 2 2 2 6" xfId="32913" xr:uid="{485A1F75-CB27-418A-B3BE-29B7ECCDF537}"/>
    <cellStyle name="40% - Énfasis4 2 4 2 2 2 3" xfId="2994" xr:uid="{8BDFA648-0E30-4118-A109-5900F4CEC6D5}"/>
    <cellStyle name="40% - Énfasis4 2 4 2 2 2 3 2" xfId="6854" xr:uid="{F7BAF878-0DA9-4370-B863-70942D472BFC}"/>
    <cellStyle name="40% - Énfasis4 2 4 2 2 2 3 2 2" xfId="14575" xr:uid="{21FB1CF3-067A-4053-8CA3-E8CDE64C9A5E}"/>
    <cellStyle name="40% - Énfasis4 2 4 2 2 2 3 2 2 2" xfId="30017" xr:uid="{C7B9BF1D-E072-4636-8E36-77E101CD45DA}"/>
    <cellStyle name="40% - Énfasis4 2 4 2 2 2 3 2 2 2 2" xfId="60901" xr:uid="{33188CB0-EF9A-4B3C-AEE6-3744AA8C145C}"/>
    <cellStyle name="40% - Énfasis4 2 4 2 2 2 3 2 2 3" xfId="45459" xr:uid="{7326FFD3-AF77-448D-93D8-02D795C73E06}"/>
    <cellStyle name="40% - Énfasis4 2 4 2 2 2 3 2 3" xfId="22296" xr:uid="{CB351C1F-4065-4E5C-A75F-ED88542458F3}"/>
    <cellStyle name="40% - Énfasis4 2 4 2 2 2 3 2 3 2" xfId="53180" xr:uid="{C93830D2-D99C-41FE-9125-CA532D929330}"/>
    <cellStyle name="40% - Énfasis4 2 4 2 2 2 3 2 4" xfId="37738" xr:uid="{EA14948E-7EC2-4A58-A441-01E25D275E61}"/>
    <cellStyle name="40% - Énfasis4 2 4 2 2 2 3 3" xfId="10715" xr:uid="{9A70E23C-A8CB-4D58-A993-A718A485E878}"/>
    <cellStyle name="40% - Énfasis4 2 4 2 2 2 3 3 2" xfId="26157" xr:uid="{6F3C0E70-0A43-4ACC-8989-A71A6F01F946}"/>
    <cellStyle name="40% - Énfasis4 2 4 2 2 2 3 3 2 2" xfId="57041" xr:uid="{26EC0F44-2C9A-412A-A41E-34CA1529EE79}"/>
    <cellStyle name="40% - Énfasis4 2 4 2 2 2 3 3 3" xfId="41599" xr:uid="{F5584A15-307D-4CEB-A446-5E6DDFC18BFC}"/>
    <cellStyle name="40% - Énfasis4 2 4 2 2 2 3 4" xfId="18436" xr:uid="{1AEB0F9C-4059-421D-AFFE-A59C0CE34DF7}"/>
    <cellStyle name="40% - Énfasis4 2 4 2 2 2 3 4 2" xfId="49320" xr:uid="{AF7C35DF-8BAC-43B7-9CAE-F2C103C8959F}"/>
    <cellStyle name="40% - Énfasis4 2 4 2 2 2 3 5" xfId="33878" xr:uid="{EF06DE40-2B60-4A5D-9ED8-0AA0243BEF60}"/>
    <cellStyle name="40% - Énfasis4 2 4 2 2 2 4" xfId="4924" xr:uid="{E63D17BF-8DB7-469D-99F6-0A76C29020B4}"/>
    <cellStyle name="40% - Énfasis4 2 4 2 2 2 4 2" xfId="12645" xr:uid="{0AB6473C-7FF3-4438-AB20-4734CB3C3140}"/>
    <cellStyle name="40% - Énfasis4 2 4 2 2 2 4 2 2" xfId="28087" xr:uid="{2C3E1DCA-61DC-4686-8980-EB7C184EDB57}"/>
    <cellStyle name="40% - Énfasis4 2 4 2 2 2 4 2 2 2" xfId="58971" xr:uid="{10FA8579-07E9-49B1-AA10-8FFDB48C3ADD}"/>
    <cellStyle name="40% - Énfasis4 2 4 2 2 2 4 2 3" xfId="43529" xr:uid="{308ADB79-1CF2-4DA2-A08D-C8BF3EE176F6}"/>
    <cellStyle name="40% - Énfasis4 2 4 2 2 2 4 3" xfId="20366" xr:uid="{DB1B33B9-2721-4AF8-AD90-006EC09B7C30}"/>
    <cellStyle name="40% - Énfasis4 2 4 2 2 2 4 3 2" xfId="51250" xr:uid="{FC2159B6-6476-4FD3-8C6E-FD4794883538}"/>
    <cellStyle name="40% - Énfasis4 2 4 2 2 2 4 4" xfId="35808" xr:uid="{DBAD37C4-6067-4AA0-8F49-040C6BA00418}"/>
    <cellStyle name="40% - Énfasis4 2 4 2 2 2 5" xfId="8785" xr:uid="{87D84D9F-93EB-4C54-8F28-E4940202742E}"/>
    <cellStyle name="40% - Énfasis4 2 4 2 2 2 5 2" xfId="24227" xr:uid="{4EE98127-FDDB-4121-9ABD-61243A2BE7A9}"/>
    <cellStyle name="40% - Énfasis4 2 4 2 2 2 5 2 2" xfId="55111" xr:uid="{79521737-7D66-42DB-A7E0-ED0094D64584}"/>
    <cellStyle name="40% - Énfasis4 2 4 2 2 2 5 3" xfId="39669" xr:uid="{203DDC6B-0AB8-4C11-A867-143B0267FBAD}"/>
    <cellStyle name="40% - Énfasis4 2 4 2 2 2 6" xfId="16506" xr:uid="{236E53F1-FF87-4CE2-B9E7-F78A2F580BB1}"/>
    <cellStyle name="40% - Énfasis4 2 4 2 2 2 6 2" xfId="47390" xr:uid="{D2C18C23-B0A7-44C5-9088-EAEC908DC618}"/>
    <cellStyle name="40% - Énfasis4 2 4 2 2 2 7" xfId="31948" xr:uid="{4F77880A-8C88-4F02-8ADB-869759A97EBC}"/>
    <cellStyle name="40% - Énfasis4 2 4 2 2 3" xfId="1546" xr:uid="{06B4FC8E-ECAA-402A-A600-CC3DAF4EA432}"/>
    <cellStyle name="40% - Énfasis4 2 4 2 2 3 2" xfId="3476" xr:uid="{C0135EB1-1E4D-4602-B3B7-9CBD4A4D0B54}"/>
    <cellStyle name="40% - Énfasis4 2 4 2 2 3 2 2" xfId="7336" xr:uid="{FC7C8909-BCC6-4A8A-B548-096DF644643A}"/>
    <cellStyle name="40% - Énfasis4 2 4 2 2 3 2 2 2" xfId="15057" xr:uid="{3D197538-6E98-4889-80BA-FCDD75B98B89}"/>
    <cellStyle name="40% - Énfasis4 2 4 2 2 3 2 2 2 2" xfId="30499" xr:uid="{E161AEA0-1AFD-42E9-B9DE-008541C37EEA}"/>
    <cellStyle name="40% - Énfasis4 2 4 2 2 3 2 2 2 2 2" xfId="61383" xr:uid="{37EE7DAE-5736-4611-A579-2456053A843F}"/>
    <cellStyle name="40% - Énfasis4 2 4 2 2 3 2 2 2 3" xfId="45941" xr:uid="{78973176-64C4-4744-833A-16A374FBB86E}"/>
    <cellStyle name="40% - Énfasis4 2 4 2 2 3 2 2 3" xfId="22778" xr:uid="{9742ED50-3776-447E-B2C5-576FC4C33A27}"/>
    <cellStyle name="40% - Énfasis4 2 4 2 2 3 2 2 3 2" xfId="53662" xr:uid="{F42D79C8-A3CA-44ED-8455-730B06C147E9}"/>
    <cellStyle name="40% - Énfasis4 2 4 2 2 3 2 2 4" xfId="38220" xr:uid="{73F5ADB5-8DB6-4395-8784-7EFE54F1780F}"/>
    <cellStyle name="40% - Énfasis4 2 4 2 2 3 2 3" xfId="11197" xr:uid="{948DE147-394F-4C01-89A6-45467345349C}"/>
    <cellStyle name="40% - Énfasis4 2 4 2 2 3 2 3 2" xfId="26639" xr:uid="{08DA4833-89D0-421D-BF3F-141DD1ADC5BE}"/>
    <cellStyle name="40% - Énfasis4 2 4 2 2 3 2 3 2 2" xfId="57523" xr:uid="{CFFF4CE0-ED27-49E6-A097-41228E3214D8}"/>
    <cellStyle name="40% - Énfasis4 2 4 2 2 3 2 3 3" xfId="42081" xr:uid="{9BAA20FC-3550-4534-A4FC-C96401D58FD0}"/>
    <cellStyle name="40% - Énfasis4 2 4 2 2 3 2 4" xfId="18918" xr:uid="{B41B3ECB-E378-46A7-83E4-65D17E2F4724}"/>
    <cellStyle name="40% - Énfasis4 2 4 2 2 3 2 4 2" xfId="49802" xr:uid="{F60B7C5A-1700-4797-BA1D-90216413D4B8}"/>
    <cellStyle name="40% - Énfasis4 2 4 2 2 3 2 5" xfId="34360" xr:uid="{DEAF8CFC-901E-47D4-A9CB-7BB37BACDA36}"/>
    <cellStyle name="40% - Énfasis4 2 4 2 2 3 3" xfId="5406" xr:uid="{8749FABE-89F1-4D3A-B1C3-FA03B3721662}"/>
    <cellStyle name="40% - Énfasis4 2 4 2 2 3 3 2" xfId="13127" xr:uid="{E1C68722-A520-473B-A668-6526D2C473E2}"/>
    <cellStyle name="40% - Énfasis4 2 4 2 2 3 3 2 2" xfId="28569" xr:uid="{054A7074-0815-4731-A7B1-F2DF926F827C}"/>
    <cellStyle name="40% - Énfasis4 2 4 2 2 3 3 2 2 2" xfId="59453" xr:uid="{67395EED-9CFA-485B-9CB2-D4E37FD238D9}"/>
    <cellStyle name="40% - Énfasis4 2 4 2 2 3 3 2 3" xfId="44011" xr:uid="{5D592AAD-E71D-4B4C-81B9-A0617909D401}"/>
    <cellStyle name="40% - Énfasis4 2 4 2 2 3 3 3" xfId="20848" xr:uid="{C53987FE-9A1F-49C0-9DC0-DE9B0D934A50}"/>
    <cellStyle name="40% - Énfasis4 2 4 2 2 3 3 3 2" xfId="51732" xr:uid="{FDFB0F91-D521-4C05-B259-7410006FF0F6}"/>
    <cellStyle name="40% - Énfasis4 2 4 2 2 3 3 4" xfId="36290" xr:uid="{43F40774-456B-4927-90C9-462CDF4DB9DB}"/>
    <cellStyle name="40% - Énfasis4 2 4 2 2 3 4" xfId="9267" xr:uid="{7CF07F05-59FE-4846-81F4-21E9712C5204}"/>
    <cellStyle name="40% - Énfasis4 2 4 2 2 3 4 2" xfId="24709" xr:uid="{15C6569B-BA3F-4B83-9024-B021383B8769}"/>
    <cellStyle name="40% - Énfasis4 2 4 2 2 3 4 2 2" xfId="55593" xr:uid="{7267F665-AB3E-4BF9-A7B4-6DDA3C7F9E6B}"/>
    <cellStyle name="40% - Énfasis4 2 4 2 2 3 4 3" xfId="40151" xr:uid="{8287044A-AA8E-45BC-B312-F5AF54579C58}"/>
    <cellStyle name="40% - Énfasis4 2 4 2 2 3 5" xfId="16988" xr:uid="{DCFE79EC-5E71-4616-A6C0-C33846E1DFB5}"/>
    <cellStyle name="40% - Énfasis4 2 4 2 2 3 5 2" xfId="47872" xr:uid="{C99314ED-CDB0-44E9-BCE6-B9DE643BDE7F}"/>
    <cellStyle name="40% - Énfasis4 2 4 2 2 3 6" xfId="32430" xr:uid="{BAD663E0-2674-4A10-ACB3-E5F530F8DED5}"/>
    <cellStyle name="40% - Énfasis4 2 4 2 2 4" xfId="2511" xr:uid="{2DD84F79-9735-4DE6-A085-AAD4CD4E57ED}"/>
    <cellStyle name="40% - Énfasis4 2 4 2 2 4 2" xfId="6371" xr:uid="{C7960CE3-7673-41CA-93B2-291D0821074F}"/>
    <cellStyle name="40% - Énfasis4 2 4 2 2 4 2 2" xfId="14092" xr:uid="{A036E028-B3B7-42B8-AD12-AFF4FEEF8742}"/>
    <cellStyle name="40% - Énfasis4 2 4 2 2 4 2 2 2" xfId="29534" xr:uid="{02BFAC09-126A-4C99-8515-2D868FA2F5CA}"/>
    <cellStyle name="40% - Énfasis4 2 4 2 2 4 2 2 2 2" xfId="60418" xr:uid="{A6688D00-342F-43E5-A7BF-7B6DD70EF06B}"/>
    <cellStyle name="40% - Énfasis4 2 4 2 2 4 2 2 3" xfId="44976" xr:uid="{47987A33-4F84-4C27-8639-BD373E1FF391}"/>
    <cellStyle name="40% - Énfasis4 2 4 2 2 4 2 3" xfId="21813" xr:uid="{4593BAF7-6D28-4546-87A0-58E53A8DFF79}"/>
    <cellStyle name="40% - Énfasis4 2 4 2 2 4 2 3 2" xfId="52697" xr:uid="{D489AC9E-5648-4A56-A3EC-9C34AD88F4E9}"/>
    <cellStyle name="40% - Énfasis4 2 4 2 2 4 2 4" xfId="37255" xr:uid="{A2EA74AB-0BE2-400F-9AAF-D1244A25909E}"/>
    <cellStyle name="40% - Énfasis4 2 4 2 2 4 3" xfId="10232" xr:uid="{11DA2802-5126-4C74-A7FD-F02B1B9AD0BD}"/>
    <cellStyle name="40% - Énfasis4 2 4 2 2 4 3 2" xfId="25674" xr:uid="{3DC08923-4EE5-4A90-85C8-F6E20D721D1A}"/>
    <cellStyle name="40% - Énfasis4 2 4 2 2 4 3 2 2" xfId="56558" xr:uid="{38520B4D-CFF1-4776-AD2B-0CDD42BBB219}"/>
    <cellStyle name="40% - Énfasis4 2 4 2 2 4 3 3" xfId="41116" xr:uid="{F93DDF8D-CAE8-4061-835B-E50B56A6BF19}"/>
    <cellStyle name="40% - Énfasis4 2 4 2 2 4 4" xfId="17953" xr:uid="{6E668BD0-B525-46A6-8455-63516DBCA8DF}"/>
    <cellStyle name="40% - Énfasis4 2 4 2 2 4 4 2" xfId="48837" xr:uid="{C9B64F8D-8B13-4C43-A330-9FE0BC4F64FA}"/>
    <cellStyle name="40% - Énfasis4 2 4 2 2 4 5" xfId="33395" xr:uid="{EF9DA5F5-FB9A-42CC-A244-4EA1682E81E6}"/>
    <cellStyle name="40% - Énfasis4 2 4 2 2 5" xfId="4441" xr:uid="{AFA6E1DD-0753-41A3-8EF6-26522415066D}"/>
    <cellStyle name="40% - Énfasis4 2 4 2 2 5 2" xfId="12162" xr:uid="{108CEE93-830A-4ADE-82FD-6E8E442C4F5F}"/>
    <cellStyle name="40% - Énfasis4 2 4 2 2 5 2 2" xfId="27604" xr:uid="{8CF39941-9F2D-4307-8A43-4F97A4F768E9}"/>
    <cellStyle name="40% - Énfasis4 2 4 2 2 5 2 2 2" xfId="58488" xr:uid="{6A6218EE-4E3A-4DD3-B63D-EAE826F6405B}"/>
    <cellStyle name="40% - Énfasis4 2 4 2 2 5 2 3" xfId="43046" xr:uid="{BE7C5718-4023-4315-AA8D-FBBC2FC112D8}"/>
    <cellStyle name="40% - Énfasis4 2 4 2 2 5 3" xfId="19883" xr:uid="{741CA6C9-78F8-49CE-9D87-EA34B9343D84}"/>
    <cellStyle name="40% - Énfasis4 2 4 2 2 5 3 2" xfId="50767" xr:uid="{EE22489F-2B04-4F64-9B17-5705A26B3834}"/>
    <cellStyle name="40% - Énfasis4 2 4 2 2 5 4" xfId="35325" xr:uid="{332D6BF7-7C42-475B-B844-CA307B81696B}"/>
    <cellStyle name="40% - Énfasis4 2 4 2 2 6" xfId="8302" xr:uid="{2648E27F-97C7-4BC0-ACBA-98A041FA9D70}"/>
    <cellStyle name="40% - Énfasis4 2 4 2 2 6 2" xfId="23744" xr:uid="{72F4F4E7-49F8-42CE-A72E-1AB52B8550A0}"/>
    <cellStyle name="40% - Énfasis4 2 4 2 2 6 2 2" xfId="54628" xr:uid="{59AB6A0F-F743-49CC-9D6B-10E7DF15808E}"/>
    <cellStyle name="40% - Énfasis4 2 4 2 2 6 3" xfId="39186" xr:uid="{F2840C8D-E193-411D-93B9-C8C9BA2BBA70}"/>
    <cellStyle name="40% - Énfasis4 2 4 2 2 7" xfId="16023" xr:uid="{48C17569-5B59-43C2-B0D2-6191DB4848F8}"/>
    <cellStyle name="40% - Énfasis4 2 4 2 2 7 2" xfId="46907" xr:uid="{07027374-4ED5-4AF2-A9DD-43C0035B11F9}"/>
    <cellStyle name="40% - Énfasis4 2 4 2 2 8" xfId="31465" xr:uid="{26BC6FFA-5396-4559-AB1F-64538DE497C3}"/>
    <cellStyle name="40% - Énfasis4 2 4 2 3" xfId="823" xr:uid="{E1419265-C11F-4B60-83FD-1CDBC7808818}"/>
    <cellStyle name="40% - Énfasis4 2 4 2 3 2" xfId="1788" xr:uid="{3D149233-BF70-42D4-9C17-6B4C482B852D}"/>
    <cellStyle name="40% - Énfasis4 2 4 2 3 2 2" xfId="3718" xr:uid="{993663A4-177F-4922-BAD4-5BDB3F639BA3}"/>
    <cellStyle name="40% - Énfasis4 2 4 2 3 2 2 2" xfId="7578" xr:uid="{4304781E-DA3E-42CA-84EC-E9036191C984}"/>
    <cellStyle name="40% - Énfasis4 2 4 2 3 2 2 2 2" xfId="15299" xr:uid="{72866B2A-CF29-468E-8907-4D8C6DEFEACF}"/>
    <cellStyle name="40% - Énfasis4 2 4 2 3 2 2 2 2 2" xfId="30741" xr:uid="{F8AEC009-ED71-4141-8469-517471A22636}"/>
    <cellStyle name="40% - Énfasis4 2 4 2 3 2 2 2 2 2 2" xfId="61625" xr:uid="{A118519D-F852-4968-982C-F91204C1CA88}"/>
    <cellStyle name="40% - Énfasis4 2 4 2 3 2 2 2 2 3" xfId="46183" xr:uid="{7A9452B1-2525-44AD-86A4-370EF705132B}"/>
    <cellStyle name="40% - Énfasis4 2 4 2 3 2 2 2 3" xfId="23020" xr:uid="{D5B50C37-35E4-4365-A278-38972F242284}"/>
    <cellStyle name="40% - Énfasis4 2 4 2 3 2 2 2 3 2" xfId="53904" xr:uid="{181BEEE9-85FA-4E20-A87B-9027C0C91870}"/>
    <cellStyle name="40% - Énfasis4 2 4 2 3 2 2 2 4" xfId="38462" xr:uid="{363565A8-DAEC-4BEA-BB7A-2B8C6974E771}"/>
    <cellStyle name="40% - Énfasis4 2 4 2 3 2 2 3" xfId="11439" xr:uid="{20658BCF-87DD-455A-A5F8-B2969CE1427B}"/>
    <cellStyle name="40% - Énfasis4 2 4 2 3 2 2 3 2" xfId="26881" xr:uid="{9A5008DF-EDB6-404C-BB45-3B31F884AF23}"/>
    <cellStyle name="40% - Énfasis4 2 4 2 3 2 2 3 2 2" xfId="57765" xr:uid="{8BB2CD51-A76A-498C-B09F-EDCE4C91D3E6}"/>
    <cellStyle name="40% - Énfasis4 2 4 2 3 2 2 3 3" xfId="42323" xr:uid="{AFD30E51-001D-45C7-8CF2-69D10D5BC826}"/>
    <cellStyle name="40% - Énfasis4 2 4 2 3 2 2 4" xfId="19160" xr:uid="{9251DFA8-0AF3-4333-B701-47A5D14EEC56}"/>
    <cellStyle name="40% - Énfasis4 2 4 2 3 2 2 4 2" xfId="50044" xr:uid="{89CAE767-3CE7-4CD2-BB63-43CA9D8AB207}"/>
    <cellStyle name="40% - Énfasis4 2 4 2 3 2 2 5" xfId="34602" xr:uid="{0232E5ED-1ABB-4AED-B47F-A78C5006EA5B}"/>
    <cellStyle name="40% - Énfasis4 2 4 2 3 2 3" xfId="5648" xr:uid="{4A7039AB-E0FC-430D-B371-246B5A791079}"/>
    <cellStyle name="40% - Énfasis4 2 4 2 3 2 3 2" xfId="13369" xr:uid="{D86484E5-E1FB-44E8-B25F-683A2E17F5FB}"/>
    <cellStyle name="40% - Énfasis4 2 4 2 3 2 3 2 2" xfId="28811" xr:uid="{D21BCDC3-07E1-47D5-8EEC-5F178C9BD100}"/>
    <cellStyle name="40% - Énfasis4 2 4 2 3 2 3 2 2 2" xfId="59695" xr:uid="{2CDD1CE9-0919-49F7-AF09-9F1204F0DEEF}"/>
    <cellStyle name="40% - Énfasis4 2 4 2 3 2 3 2 3" xfId="44253" xr:uid="{7C259C08-FCD4-4841-8B85-289999E10E4F}"/>
    <cellStyle name="40% - Énfasis4 2 4 2 3 2 3 3" xfId="21090" xr:uid="{B8291958-0FDC-431A-AF13-1A7CA9ABBB0C}"/>
    <cellStyle name="40% - Énfasis4 2 4 2 3 2 3 3 2" xfId="51974" xr:uid="{23F45195-50DD-49FB-9D8D-EC4C8D5AB2DB}"/>
    <cellStyle name="40% - Énfasis4 2 4 2 3 2 3 4" xfId="36532" xr:uid="{AA6AFADB-3725-4661-A777-98A6BDBEC43E}"/>
    <cellStyle name="40% - Énfasis4 2 4 2 3 2 4" xfId="9509" xr:uid="{D1F6E9A7-BDFC-43CD-8A16-AC95B26BF4E1}"/>
    <cellStyle name="40% - Énfasis4 2 4 2 3 2 4 2" xfId="24951" xr:uid="{4CB99D9A-30EA-49E2-B9A0-F88E28707E64}"/>
    <cellStyle name="40% - Énfasis4 2 4 2 3 2 4 2 2" xfId="55835" xr:uid="{D858D812-CFFB-4015-9304-D07531EBEC3F}"/>
    <cellStyle name="40% - Énfasis4 2 4 2 3 2 4 3" xfId="40393" xr:uid="{AA00CEAB-5A4E-4931-A0B0-9A27C6FF87BF}"/>
    <cellStyle name="40% - Énfasis4 2 4 2 3 2 5" xfId="17230" xr:uid="{EACDAAB0-3009-4AE7-8356-8F5E3F5F7D08}"/>
    <cellStyle name="40% - Énfasis4 2 4 2 3 2 5 2" xfId="48114" xr:uid="{51930D05-9C9D-40CA-8470-5BF479535DB8}"/>
    <cellStyle name="40% - Énfasis4 2 4 2 3 2 6" xfId="32672" xr:uid="{076C0A83-404B-4134-8DEC-EC13C79A334F}"/>
    <cellStyle name="40% - Énfasis4 2 4 2 3 3" xfId="2753" xr:uid="{DAB4A4E3-DB61-4AA3-9B33-5BFA8425DBF2}"/>
    <cellStyle name="40% - Énfasis4 2 4 2 3 3 2" xfId="6613" xr:uid="{99EF35CA-B2E9-4E48-893F-FF204C2C1738}"/>
    <cellStyle name="40% - Énfasis4 2 4 2 3 3 2 2" xfId="14334" xr:uid="{5883CBD1-063B-4DFB-A339-B936DF9ED611}"/>
    <cellStyle name="40% - Énfasis4 2 4 2 3 3 2 2 2" xfId="29776" xr:uid="{0913972F-0CEC-42FD-8F21-95277CEE3E63}"/>
    <cellStyle name="40% - Énfasis4 2 4 2 3 3 2 2 2 2" xfId="60660" xr:uid="{05D0DB39-8048-417E-BB40-00D50AF4D083}"/>
    <cellStyle name="40% - Énfasis4 2 4 2 3 3 2 2 3" xfId="45218" xr:uid="{D05FF665-037C-4439-A16B-0F7C7A6E7079}"/>
    <cellStyle name="40% - Énfasis4 2 4 2 3 3 2 3" xfId="22055" xr:uid="{5BF6302F-E02D-4828-A9A8-5278A9BAEDF0}"/>
    <cellStyle name="40% - Énfasis4 2 4 2 3 3 2 3 2" xfId="52939" xr:uid="{624C3D4B-68AF-4984-89D8-E2D9F7D40D0A}"/>
    <cellStyle name="40% - Énfasis4 2 4 2 3 3 2 4" xfId="37497" xr:uid="{C23DDF71-32EA-41D7-8E7E-ED5E1467BAD4}"/>
    <cellStyle name="40% - Énfasis4 2 4 2 3 3 3" xfId="10474" xr:uid="{21568588-9102-424D-9B2B-B7280C6BACD7}"/>
    <cellStyle name="40% - Énfasis4 2 4 2 3 3 3 2" xfId="25916" xr:uid="{6C779424-4A31-4D20-9365-71CF1893BA71}"/>
    <cellStyle name="40% - Énfasis4 2 4 2 3 3 3 2 2" xfId="56800" xr:uid="{AA3E6A5E-5CBA-40C0-B009-74F8CA3A8626}"/>
    <cellStyle name="40% - Énfasis4 2 4 2 3 3 3 3" xfId="41358" xr:uid="{8E831F12-4F1A-4A77-A1DA-4329EC5EC394}"/>
    <cellStyle name="40% - Énfasis4 2 4 2 3 3 4" xfId="18195" xr:uid="{21703ECA-F5A9-4C50-9011-D848477D8EFF}"/>
    <cellStyle name="40% - Énfasis4 2 4 2 3 3 4 2" xfId="49079" xr:uid="{2455FB85-7719-493C-9EFF-61FF82F72AC1}"/>
    <cellStyle name="40% - Énfasis4 2 4 2 3 3 5" xfId="33637" xr:uid="{ADBE92EE-9FEF-4E10-B143-02FEF37455B6}"/>
    <cellStyle name="40% - Énfasis4 2 4 2 3 4" xfId="4683" xr:uid="{5075A012-993A-49F4-9093-400327960AC0}"/>
    <cellStyle name="40% - Énfasis4 2 4 2 3 4 2" xfId="12404" xr:uid="{4FF943B8-75DF-4298-B527-62195C71A496}"/>
    <cellStyle name="40% - Énfasis4 2 4 2 3 4 2 2" xfId="27846" xr:uid="{80965DBE-26DA-478A-B5D6-16194FE4DA07}"/>
    <cellStyle name="40% - Énfasis4 2 4 2 3 4 2 2 2" xfId="58730" xr:uid="{682E01CA-D9E4-4ECF-B6C5-DE8544A5BEDC}"/>
    <cellStyle name="40% - Énfasis4 2 4 2 3 4 2 3" xfId="43288" xr:uid="{DDE1153B-D95E-4D99-89FA-009593C8C826}"/>
    <cellStyle name="40% - Énfasis4 2 4 2 3 4 3" xfId="20125" xr:uid="{8CD7E017-A30B-43D3-A2FD-62651B814321}"/>
    <cellStyle name="40% - Énfasis4 2 4 2 3 4 3 2" xfId="51009" xr:uid="{7F83FC10-0330-4192-8020-C0E3D658BF06}"/>
    <cellStyle name="40% - Énfasis4 2 4 2 3 4 4" xfId="35567" xr:uid="{FA46E6D6-79C6-4FB4-AC26-F2DD182E09CF}"/>
    <cellStyle name="40% - Énfasis4 2 4 2 3 5" xfId="8544" xr:uid="{41B43DF5-2C09-4A1D-8728-014EC68D19FB}"/>
    <cellStyle name="40% - Énfasis4 2 4 2 3 5 2" xfId="23986" xr:uid="{1E9A055A-6E56-41C7-9746-2C05CAA6CACB}"/>
    <cellStyle name="40% - Énfasis4 2 4 2 3 5 2 2" xfId="54870" xr:uid="{BF75AE56-9B18-4925-9270-17E435F7DB97}"/>
    <cellStyle name="40% - Énfasis4 2 4 2 3 5 3" xfId="39428" xr:uid="{30F31C6C-B666-4F88-B26A-35DF893A8F15}"/>
    <cellStyle name="40% - Énfasis4 2 4 2 3 6" xfId="16265" xr:uid="{804C6AA1-A811-4E3D-9DCC-2BD60B287D26}"/>
    <cellStyle name="40% - Énfasis4 2 4 2 3 6 2" xfId="47149" xr:uid="{BD0540EF-C465-4BB4-8785-553AF474579F}"/>
    <cellStyle name="40% - Énfasis4 2 4 2 3 7" xfId="31707" xr:uid="{38397CA3-5D44-4D2B-838D-DC53749DFF9C}"/>
    <cellStyle name="40% - Énfasis4 2 4 2 4" xfId="1305" xr:uid="{15364C73-EA0C-4CDC-8809-76DC01CA7878}"/>
    <cellStyle name="40% - Énfasis4 2 4 2 4 2" xfId="3235" xr:uid="{928D44D9-0377-4650-B476-0AB3D749CD78}"/>
    <cellStyle name="40% - Énfasis4 2 4 2 4 2 2" xfId="7095" xr:uid="{46FA3A96-D245-4888-9D35-E38C2967F0F6}"/>
    <cellStyle name="40% - Énfasis4 2 4 2 4 2 2 2" xfId="14816" xr:uid="{5751DFE0-D357-4BDB-BC86-333578711852}"/>
    <cellStyle name="40% - Énfasis4 2 4 2 4 2 2 2 2" xfId="30258" xr:uid="{E509A58C-0609-47DC-88B4-F8875B782B1D}"/>
    <cellStyle name="40% - Énfasis4 2 4 2 4 2 2 2 2 2" xfId="61142" xr:uid="{C146877D-7600-48B3-9D3A-830AAE175A21}"/>
    <cellStyle name="40% - Énfasis4 2 4 2 4 2 2 2 3" xfId="45700" xr:uid="{2639E915-9921-4958-A428-2DCE9B8D07E6}"/>
    <cellStyle name="40% - Énfasis4 2 4 2 4 2 2 3" xfId="22537" xr:uid="{FC26B37A-EC0C-4E2F-8217-C75B4AB3A30B}"/>
    <cellStyle name="40% - Énfasis4 2 4 2 4 2 2 3 2" xfId="53421" xr:uid="{15D64E50-8B8A-42A8-922A-89F82C34C60D}"/>
    <cellStyle name="40% - Énfasis4 2 4 2 4 2 2 4" xfId="37979" xr:uid="{6623511F-2D76-4EDA-BDCB-A63F64137990}"/>
    <cellStyle name="40% - Énfasis4 2 4 2 4 2 3" xfId="10956" xr:uid="{7F4D0C91-825C-4E7B-9758-B3761012ED05}"/>
    <cellStyle name="40% - Énfasis4 2 4 2 4 2 3 2" xfId="26398" xr:uid="{7210425E-627F-4687-863F-5AA04C31628B}"/>
    <cellStyle name="40% - Énfasis4 2 4 2 4 2 3 2 2" xfId="57282" xr:uid="{57271BDA-808E-4646-8E4C-261173C35AC2}"/>
    <cellStyle name="40% - Énfasis4 2 4 2 4 2 3 3" xfId="41840" xr:uid="{E086FF1E-DD97-42D3-916A-A7A006E3EDBC}"/>
    <cellStyle name="40% - Énfasis4 2 4 2 4 2 4" xfId="18677" xr:uid="{0B96E4B2-D644-49C0-B826-E7E7844AFF80}"/>
    <cellStyle name="40% - Énfasis4 2 4 2 4 2 4 2" xfId="49561" xr:uid="{06254F9E-0BA4-4EFC-A037-080F9717ACFC}"/>
    <cellStyle name="40% - Énfasis4 2 4 2 4 2 5" xfId="34119" xr:uid="{28A2DBBD-9B39-40F9-9B3F-65656F3ECCCA}"/>
    <cellStyle name="40% - Énfasis4 2 4 2 4 3" xfId="5165" xr:uid="{26721421-3A24-4C0A-A2DA-D6DF2C833267}"/>
    <cellStyle name="40% - Énfasis4 2 4 2 4 3 2" xfId="12886" xr:uid="{5E790238-C709-4566-A0AB-E318BE6F5BBD}"/>
    <cellStyle name="40% - Énfasis4 2 4 2 4 3 2 2" xfId="28328" xr:uid="{86512AB9-2742-427C-9486-980355229568}"/>
    <cellStyle name="40% - Énfasis4 2 4 2 4 3 2 2 2" xfId="59212" xr:uid="{558077D4-EFCB-4859-AFBB-4DC2BFE040DF}"/>
    <cellStyle name="40% - Énfasis4 2 4 2 4 3 2 3" xfId="43770" xr:uid="{F67557EF-1C62-4215-A8A6-5879FEE60C9D}"/>
    <cellStyle name="40% - Énfasis4 2 4 2 4 3 3" xfId="20607" xr:uid="{2C7A3B6B-A529-4E44-8840-57EE584B2D66}"/>
    <cellStyle name="40% - Énfasis4 2 4 2 4 3 3 2" xfId="51491" xr:uid="{826A73B1-F514-4D65-9012-CBDAA9EAECE7}"/>
    <cellStyle name="40% - Énfasis4 2 4 2 4 3 4" xfId="36049" xr:uid="{81BA92F3-1FCA-4178-B42D-401E425A8A54}"/>
    <cellStyle name="40% - Énfasis4 2 4 2 4 4" xfId="9026" xr:uid="{A049C5B4-4334-469B-AD25-2161E1F54465}"/>
    <cellStyle name="40% - Énfasis4 2 4 2 4 4 2" xfId="24468" xr:uid="{04273339-33FB-4D20-B05B-71B726ACCD45}"/>
    <cellStyle name="40% - Énfasis4 2 4 2 4 4 2 2" xfId="55352" xr:uid="{30079785-00C8-4386-8846-FA1B3687B102}"/>
    <cellStyle name="40% - Énfasis4 2 4 2 4 4 3" xfId="39910" xr:uid="{BF744F08-40CA-4E36-B864-9F3C55F0F228}"/>
    <cellStyle name="40% - Énfasis4 2 4 2 4 5" xfId="16747" xr:uid="{E0C796E3-F2F4-46B0-AE68-1D5F287AF251}"/>
    <cellStyle name="40% - Énfasis4 2 4 2 4 5 2" xfId="47631" xr:uid="{162D6E55-09BD-4A5E-9268-C80FA75B25EC}"/>
    <cellStyle name="40% - Énfasis4 2 4 2 4 6" xfId="32189" xr:uid="{5DBE66ED-BF18-4BCB-8B01-8618B621560F}"/>
    <cellStyle name="40% - Énfasis4 2 4 2 5" xfId="2270" xr:uid="{FED6D255-0265-4F07-B7F1-C5D5C80A0F88}"/>
    <cellStyle name="40% - Énfasis4 2 4 2 5 2" xfId="6130" xr:uid="{F8C33C96-FDED-4CE9-8685-64F4C29C7C55}"/>
    <cellStyle name="40% - Énfasis4 2 4 2 5 2 2" xfId="13851" xr:uid="{66081323-F095-4E44-B688-6C3FDB265C43}"/>
    <cellStyle name="40% - Énfasis4 2 4 2 5 2 2 2" xfId="29293" xr:uid="{7812AF83-8BB5-49C9-972B-BBE5ACA22B31}"/>
    <cellStyle name="40% - Énfasis4 2 4 2 5 2 2 2 2" xfId="60177" xr:uid="{6DB2A4E6-821A-44E2-8C6A-76E9812DA072}"/>
    <cellStyle name="40% - Énfasis4 2 4 2 5 2 2 3" xfId="44735" xr:uid="{3C2FC3EF-F389-4373-B99D-94ACE0F32CE2}"/>
    <cellStyle name="40% - Énfasis4 2 4 2 5 2 3" xfId="21572" xr:uid="{1CD4F8E6-BD7A-4B60-B298-8170D1DD81B1}"/>
    <cellStyle name="40% - Énfasis4 2 4 2 5 2 3 2" xfId="52456" xr:uid="{1C248087-5BB3-4910-B843-D5BAA3EDDAB8}"/>
    <cellStyle name="40% - Énfasis4 2 4 2 5 2 4" xfId="37014" xr:uid="{0E6C1023-A1C0-43D0-AED4-255A07EC5362}"/>
    <cellStyle name="40% - Énfasis4 2 4 2 5 3" xfId="9991" xr:uid="{81818D12-FDF5-4D80-88ED-3B8E55B5344A}"/>
    <cellStyle name="40% - Énfasis4 2 4 2 5 3 2" xfId="25433" xr:uid="{24995DE6-7AD8-4E31-A0E6-DF35B47AE3F9}"/>
    <cellStyle name="40% - Énfasis4 2 4 2 5 3 2 2" xfId="56317" xr:uid="{D06CF99D-35FF-4E1F-AAA7-0A25BD299268}"/>
    <cellStyle name="40% - Énfasis4 2 4 2 5 3 3" xfId="40875" xr:uid="{0DCF80ED-2C68-4F48-96DA-7CDEA49FB001}"/>
    <cellStyle name="40% - Énfasis4 2 4 2 5 4" xfId="17712" xr:uid="{0C779E13-6FD6-4EAD-AB43-0D605AAE398D}"/>
    <cellStyle name="40% - Énfasis4 2 4 2 5 4 2" xfId="48596" xr:uid="{FA4717DD-937D-4CB4-945A-7FD3B65BB4E5}"/>
    <cellStyle name="40% - Énfasis4 2 4 2 5 5" xfId="33154" xr:uid="{6BD04840-F208-4216-8229-BED4E568498F}"/>
    <cellStyle name="40% - Énfasis4 2 4 2 6" xfId="4200" xr:uid="{465FF7C1-E09C-4CD1-9291-C781B1F56CCB}"/>
    <cellStyle name="40% - Énfasis4 2 4 2 6 2" xfId="11921" xr:uid="{D6588AD6-FB4C-49D8-938E-D53B12424F83}"/>
    <cellStyle name="40% - Énfasis4 2 4 2 6 2 2" xfId="27363" xr:uid="{7002B717-87E8-43DC-841B-E80411074AA7}"/>
    <cellStyle name="40% - Énfasis4 2 4 2 6 2 2 2" xfId="58247" xr:uid="{D2CFE134-6F39-49F9-B13F-22038CADD4AD}"/>
    <cellStyle name="40% - Énfasis4 2 4 2 6 2 3" xfId="42805" xr:uid="{44707491-F649-4AFF-B5E7-438A0AC73933}"/>
    <cellStyle name="40% - Énfasis4 2 4 2 6 3" xfId="19642" xr:uid="{5294A30B-0A86-48FF-9641-82A535FD4EB6}"/>
    <cellStyle name="40% - Énfasis4 2 4 2 6 3 2" xfId="50526" xr:uid="{4E8D11BB-EE87-4745-B473-A9A27691847A}"/>
    <cellStyle name="40% - Énfasis4 2 4 2 6 4" xfId="35084" xr:uid="{5566CAD5-CA36-4307-98D7-4BB1EE243E7D}"/>
    <cellStyle name="40% - Énfasis4 2 4 2 7" xfId="8061" xr:uid="{B161AB6F-09D2-471E-A492-DF27F189576A}"/>
    <cellStyle name="40% - Énfasis4 2 4 2 7 2" xfId="23503" xr:uid="{969C11AA-CA82-4B55-A397-23D3DAAC2477}"/>
    <cellStyle name="40% - Énfasis4 2 4 2 7 2 2" xfId="54387" xr:uid="{2C857C55-8C2C-4DCE-8CC0-4A50CE3A1E18}"/>
    <cellStyle name="40% - Énfasis4 2 4 2 7 3" xfId="38945" xr:uid="{5E5D8391-67E3-43B8-92F3-FA66A9D1E661}"/>
    <cellStyle name="40% - Énfasis4 2 4 2 8" xfId="15782" xr:uid="{528919F2-DCF3-4034-A186-81EA9C45BA1C}"/>
    <cellStyle name="40% - Énfasis4 2 4 2 8 2" xfId="46666" xr:uid="{6D0848CE-C2C2-4784-86F4-F7D27ADFE06C}"/>
    <cellStyle name="40% - Énfasis4 2 4 2 9" xfId="31224" xr:uid="{44E183E6-F1E6-48CD-8377-AEFE29E34718}"/>
    <cellStyle name="40% - Énfasis4 2 4 3" xfId="430" xr:uid="{1E01417C-F7F2-4DA5-A951-57455A0540B9}"/>
    <cellStyle name="40% - Énfasis4 2 4 3 2" xfId="914" xr:uid="{78DC82E7-9289-449C-9ADD-F64D27D2EA10}"/>
    <cellStyle name="40% - Énfasis4 2 4 3 2 2" xfId="1879" xr:uid="{6BEA4B6D-F930-416C-ACBF-BA7BD702889E}"/>
    <cellStyle name="40% - Énfasis4 2 4 3 2 2 2" xfId="3809" xr:uid="{A667EEA2-FBEF-4780-9FC1-F9EC22581AE7}"/>
    <cellStyle name="40% - Énfasis4 2 4 3 2 2 2 2" xfId="7669" xr:uid="{6808F553-E921-417B-8AD6-20DB29B7F676}"/>
    <cellStyle name="40% - Énfasis4 2 4 3 2 2 2 2 2" xfId="15390" xr:uid="{1913ADE7-35CF-4DCC-A4B4-A719DFED192E}"/>
    <cellStyle name="40% - Énfasis4 2 4 3 2 2 2 2 2 2" xfId="30832" xr:uid="{DC2A54EC-7DFF-4622-AE1D-BE5432C0622E}"/>
    <cellStyle name="40% - Énfasis4 2 4 3 2 2 2 2 2 2 2" xfId="61716" xr:uid="{4C7F53F1-E20A-4BE2-BE37-08B97CCE6EC4}"/>
    <cellStyle name="40% - Énfasis4 2 4 3 2 2 2 2 2 3" xfId="46274" xr:uid="{8CEC5126-6018-4F96-8097-0E2ED2635D51}"/>
    <cellStyle name="40% - Énfasis4 2 4 3 2 2 2 2 3" xfId="23111" xr:uid="{0930F55A-67FD-4A78-8787-8682558F4354}"/>
    <cellStyle name="40% - Énfasis4 2 4 3 2 2 2 2 3 2" xfId="53995" xr:uid="{C043E7AF-FC1A-433D-B632-CB7144BBED82}"/>
    <cellStyle name="40% - Énfasis4 2 4 3 2 2 2 2 4" xfId="38553" xr:uid="{49A9FD26-A9C4-4B33-8C89-B11D906654E8}"/>
    <cellStyle name="40% - Énfasis4 2 4 3 2 2 2 3" xfId="11530" xr:uid="{8F5C2C29-899B-4BAD-9AD4-04700BB0EFA0}"/>
    <cellStyle name="40% - Énfasis4 2 4 3 2 2 2 3 2" xfId="26972" xr:uid="{4CF830B3-8FA1-4519-B7BB-C3BB3D121104}"/>
    <cellStyle name="40% - Énfasis4 2 4 3 2 2 2 3 2 2" xfId="57856" xr:uid="{83FDD369-B87B-4B71-9213-05472CAC0D03}"/>
    <cellStyle name="40% - Énfasis4 2 4 3 2 2 2 3 3" xfId="42414" xr:uid="{25C28958-8042-4663-A6DB-23E85075898B}"/>
    <cellStyle name="40% - Énfasis4 2 4 3 2 2 2 4" xfId="19251" xr:uid="{C1B2B436-42C3-4DD4-AD6D-967C067AF74A}"/>
    <cellStyle name="40% - Énfasis4 2 4 3 2 2 2 4 2" xfId="50135" xr:uid="{AD87DA2C-DBE4-4032-ACDC-C4237A5FE879}"/>
    <cellStyle name="40% - Énfasis4 2 4 3 2 2 2 5" xfId="34693" xr:uid="{90BE1183-3F27-4EDE-9D55-839F8E077E6A}"/>
    <cellStyle name="40% - Énfasis4 2 4 3 2 2 3" xfId="5739" xr:uid="{C7C2FCA0-B8FA-48D5-86A9-76F0A8438DD4}"/>
    <cellStyle name="40% - Énfasis4 2 4 3 2 2 3 2" xfId="13460" xr:uid="{7E0CBB80-59A1-4906-A0A9-D9B23C481D16}"/>
    <cellStyle name="40% - Énfasis4 2 4 3 2 2 3 2 2" xfId="28902" xr:uid="{852E96FA-6573-42AE-8535-1F35D23123C8}"/>
    <cellStyle name="40% - Énfasis4 2 4 3 2 2 3 2 2 2" xfId="59786" xr:uid="{4FB7939C-DA8D-47D2-8236-3A0752CA413A}"/>
    <cellStyle name="40% - Énfasis4 2 4 3 2 2 3 2 3" xfId="44344" xr:uid="{7E6B0686-F76F-48CE-B377-F90C6B03E220}"/>
    <cellStyle name="40% - Énfasis4 2 4 3 2 2 3 3" xfId="21181" xr:uid="{1D45198E-E97B-464A-87E4-4EA1AF608395}"/>
    <cellStyle name="40% - Énfasis4 2 4 3 2 2 3 3 2" xfId="52065" xr:uid="{7F59C7D6-7FE1-4896-B55E-01E4B307D19F}"/>
    <cellStyle name="40% - Énfasis4 2 4 3 2 2 3 4" xfId="36623" xr:uid="{47F49A73-50F3-4308-B463-3093CC5ED165}"/>
    <cellStyle name="40% - Énfasis4 2 4 3 2 2 4" xfId="9600" xr:uid="{4140FA60-29B0-404F-9E29-B4A876653492}"/>
    <cellStyle name="40% - Énfasis4 2 4 3 2 2 4 2" xfId="25042" xr:uid="{AAAB7A72-3C63-4B43-A966-2CA8EB6B87EC}"/>
    <cellStyle name="40% - Énfasis4 2 4 3 2 2 4 2 2" xfId="55926" xr:uid="{128FA1AB-3917-46D0-BC19-C5B383D185C0}"/>
    <cellStyle name="40% - Énfasis4 2 4 3 2 2 4 3" xfId="40484" xr:uid="{4DC7E58A-2AE9-43F3-A308-FBE00928E1E3}"/>
    <cellStyle name="40% - Énfasis4 2 4 3 2 2 5" xfId="17321" xr:uid="{A965FBC0-6301-46F2-B71F-C1C67DD65C41}"/>
    <cellStyle name="40% - Énfasis4 2 4 3 2 2 5 2" xfId="48205" xr:uid="{81276511-6895-4FDE-BBBC-447AD5800F32}"/>
    <cellStyle name="40% - Énfasis4 2 4 3 2 2 6" xfId="32763" xr:uid="{717B94D7-F1C5-4A09-825C-417CA0346CCA}"/>
    <cellStyle name="40% - Énfasis4 2 4 3 2 3" xfId="2844" xr:uid="{A6D4496F-56C2-473B-876A-300594DFF9DA}"/>
    <cellStyle name="40% - Énfasis4 2 4 3 2 3 2" xfId="6704" xr:uid="{C7016CF8-4A4D-45A0-AA24-935B5D9EED2D}"/>
    <cellStyle name="40% - Énfasis4 2 4 3 2 3 2 2" xfId="14425" xr:uid="{3D58081A-9C0B-48E4-B454-2009191D80DA}"/>
    <cellStyle name="40% - Énfasis4 2 4 3 2 3 2 2 2" xfId="29867" xr:uid="{74F8C955-1803-4DF9-B227-D0635E696965}"/>
    <cellStyle name="40% - Énfasis4 2 4 3 2 3 2 2 2 2" xfId="60751" xr:uid="{BD56851D-8EAE-42C3-9FDE-6E2DA1ACA31C}"/>
    <cellStyle name="40% - Énfasis4 2 4 3 2 3 2 2 3" xfId="45309" xr:uid="{EA799061-A3BA-43C9-8ED8-EF03841BD237}"/>
    <cellStyle name="40% - Énfasis4 2 4 3 2 3 2 3" xfId="22146" xr:uid="{B84996D5-9730-4326-A96E-C1DD66FD4E91}"/>
    <cellStyle name="40% - Énfasis4 2 4 3 2 3 2 3 2" xfId="53030" xr:uid="{B1BC0B33-239C-4C7A-92F2-52B6B1B3B134}"/>
    <cellStyle name="40% - Énfasis4 2 4 3 2 3 2 4" xfId="37588" xr:uid="{A717A7BF-A1FE-4942-8451-1FF358F824D0}"/>
    <cellStyle name="40% - Énfasis4 2 4 3 2 3 3" xfId="10565" xr:uid="{9A83FFF0-9DE9-4202-8E68-54DB9F74DC7B}"/>
    <cellStyle name="40% - Énfasis4 2 4 3 2 3 3 2" xfId="26007" xr:uid="{2D74B349-A2C7-43B8-A890-EC68A3EA5534}"/>
    <cellStyle name="40% - Énfasis4 2 4 3 2 3 3 2 2" xfId="56891" xr:uid="{842CA780-9202-487E-A156-020C2B061BD8}"/>
    <cellStyle name="40% - Énfasis4 2 4 3 2 3 3 3" xfId="41449" xr:uid="{9F6BDE1D-547B-4CB2-AF66-5D7DD304091E}"/>
    <cellStyle name="40% - Énfasis4 2 4 3 2 3 4" xfId="18286" xr:uid="{0F00C0CF-CC80-402C-BA87-9C80C2E712B1}"/>
    <cellStyle name="40% - Énfasis4 2 4 3 2 3 4 2" xfId="49170" xr:uid="{9ED18A09-50E4-431F-A4D9-FAA109551475}"/>
    <cellStyle name="40% - Énfasis4 2 4 3 2 3 5" xfId="33728" xr:uid="{DD05E2BB-0787-440E-990E-E501BECCB7F8}"/>
    <cellStyle name="40% - Énfasis4 2 4 3 2 4" xfId="4774" xr:uid="{9067F41C-FBE2-413E-80CB-73870E9670B9}"/>
    <cellStyle name="40% - Énfasis4 2 4 3 2 4 2" xfId="12495" xr:uid="{554CC054-B62A-4DAE-8542-CBA410A8395C}"/>
    <cellStyle name="40% - Énfasis4 2 4 3 2 4 2 2" xfId="27937" xr:uid="{55F0FE4B-57AD-4EE1-9858-CAFA493661F4}"/>
    <cellStyle name="40% - Énfasis4 2 4 3 2 4 2 2 2" xfId="58821" xr:uid="{56BF1929-632A-4261-B5A9-A4B403F3FC5D}"/>
    <cellStyle name="40% - Énfasis4 2 4 3 2 4 2 3" xfId="43379" xr:uid="{04263D2B-0633-4B13-96C8-41D83CA694CF}"/>
    <cellStyle name="40% - Énfasis4 2 4 3 2 4 3" xfId="20216" xr:uid="{157CF078-F207-4975-A9EC-3170CE1ECB64}"/>
    <cellStyle name="40% - Énfasis4 2 4 3 2 4 3 2" xfId="51100" xr:uid="{4AA7BBA7-F1A8-4D5A-8100-9239798344E8}"/>
    <cellStyle name="40% - Énfasis4 2 4 3 2 4 4" xfId="35658" xr:uid="{C741BC3D-8475-4C0C-A20B-DF79B59E2214}"/>
    <cellStyle name="40% - Énfasis4 2 4 3 2 5" xfId="8635" xr:uid="{69E1C23D-AB6D-4D1B-B277-614A091756C6}"/>
    <cellStyle name="40% - Énfasis4 2 4 3 2 5 2" xfId="24077" xr:uid="{6EE5C702-82BB-4965-A079-BA98D51175A5}"/>
    <cellStyle name="40% - Énfasis4 2 4 3 2 5 2 2" xfId="54961" xr:uid="{245C25DC-E62E-4D2B-8B4B-225CE0C5CC9E}"/>
    <cellStyle name="40% - Énfasis4 2 4 3 2 5 3" xfId="39519" xr:uid="{CB55C766-A42B-4F0E-8FD3-350865D4B136}"/>
    <cellStyle name="40% - Énfasis4 2 4 3 2 6" xfId="16356" xr:uid="{AA16B5E7-6701-4E04-97C6-94D1E72E9FA2}"/>
    <cellStyle name="40% - Énfasis4 2 4 3 2 6 2" xfId="47240" xr:uid="{DF20B66C-3D39-480E-B61E-0657A763DFBB}"/>
    <cellStyle name="40% - Énfasis4 2 4 3 2 7" xfId="31798" xr:uid="{E148E9BA-BA4A-4055-9705-B1CAC277F486}"/>
    <cellStyle name="40% - Énfasis4 2 4 3 3" xfId="1396" xr:uid="{A37D0609-CC35-445F-B605-07DC2B892ADC}"/>
    <cellStyle name="40% - Énfasis4 2 4 3 3 2" xfId="3326" xr:uid="{975DA769-C21A-4530-9A38-63A4FE913FB5}"/>
    <cellStyle name="40% - Énfasis4 2 4 3 3 2 2" xfId="7186" xr:uid="{5A5617EA-A734-440E-89D8-56921E7FDF4A}"/>
    <cellStyle name="40% - Énfasis4 2 4 3 3 2 2 2" xfId="14907" xr:uid="{CBD219ED-C6DA-426D-A7CA-5E79AB35B42C}"/>
    <cellStyle name="40% - Énfasis4 2 4 3 3 2 2 2 2" xfId="30349" xr:uid="{A35555CF-4324-4FFE-A642-D1BD672F8C53}"/>
    <cellStyle name="40% - Énfasis4 2 4 3 3 2 2 2 2 2" xfId="61233" xr:uid="{6E50ED0B-96D8-41FB-BDCE-42AA273BDFAB}"/>
    <cellStyle name="40% - Énfasis4 2 4 3 3 2 2 2 3" xfId="45791" xr:uid="{A4348FB7-2C91-4FEE-B415-634913AE894D}"/>
    <cellStyle name="40% - Énfasis4 2 4 3 3 2 2 3" xfId="22628" xr:uid="{D86179B3-A181-4D99-BB0C-72BF6D34CA75}"/>
    <cellStyle name="40% - Énfasis4 2 4 3 3 2 2 3 2" xfId="53512" xr:uid="{BD3403EC-D987-434D-8D23-FB1225AA11E2}"/>
    <cellStyle name="40% - Énfasis4 2 4 3 3 2 2 4" xfId="38070" xr:uid="{01CFE0F7-825E-45BD-93F4-315DA92329BB}"/>
    <cellStyle name="40% - Énfasis4 2 4 3 3 2 3" xfId="11047" xr:uid="{3E55A0E7-AC82-41EC-98B1-EABAFFF9CEFA}"/>
    <cellStyle name="40% - Énfasis4 2 4 3 3 2 3 2" xfId="26489" xr:uid="{6211C3AB-8FCE-4768-8035-B99BBB2EC59F}"/>
    <cellStyle name="40% - Énfasis4 2 4 3 3 2 3 2 2" xfId="57373" xr:uid="{2970323F-ABC2-485A-8DFA-3ACCEB16F64F}"/>
    <cellStyle name="40% - Énfasis4 2 4 3 3 2 3 3" xfId="41931" xr:uid="{E39EB7E9-E918-4BC1-BFC5-EBB0A2E14963}"/>
    <cellStyle name="40% - Énfasis4 2 4 3 3 2 4" xfId="18768" xr:uid="{5474EAB9-2939-4952-8ADF-90F532EC7165}"/>
    <cellStyle name="40% - Énfasis4 2 4 3 3 2 4 2" xfId="49652" xr:uid="{4A4E70AB-3D39-4699-8C3E-E9C8E78FF9ED}"/>
    <cellStyle name="40% - Énfasis4 2 4 3 3 2 5" xfId="34210" xr:uid="{26EC82A7-91C2-403E-B056-71A5F3E82395}"/>
    <cellStyle name="40% - Énfasis4 2 4 3 3 3" xfId="5256" xr:uid="{CB544887-A3C2-4F76-AFFF-4FB130270031}"/>
    <cellStyle name="40% - Énfasis4 2 4 3 3 3 2" xfId="12977" xr:uid="{FCB29F81-B4FD-4A6F-A4F2-1FE7D989C068}"/>
    <cellStyle name="40% - Énfasis4 2 4 3 3 3 2 2" xfId="28419" xr:uid="{8F8D4280-596B-41A5-AE3C-92E5E9E9B5CB}"/>
    <cellStyle name="40% - Énfasis4 2 4 3 3 3 2 2 2" xfId="59303" xr:uid="{8B3BD051-9310-42CB-966F-3F0CFC495E84}"/>
    <cellStyle name="40% - Énfasis4 2 4 3 3 3 2 3" xfId="43861" xr:uid="{2998B697-14AE-4D99-8A35-B5821BB4BE26}"/>
    <cellStyle name="40% - Énfasis4 2 4 3 3 3 3" xfId="20698" xr:uid="{855053E0-654C-49A0-93E1-03989E3BD6EB}"/>
    <cellStyle name="40% - Énfasis4 2 4 3 3 3 3 2" xfId="51582" xr:uid="{9B8AACEA-117D-4298-92BC-0F0A92B52369}"/>
    <cellStyle name="40% - Énfasis4 2 4 3 3 3 4" xfId="36140" xr:uid="{ED0DF303-815B-4BCA-A88C-0C905941E633}"/>
    <cellStyle name="40% - Énfasis4 2 4 3 3 4" xfId="9117" xr:uid="{C475AEAC-A920-403B-A74F-6DC8C736E0E4}"/>
    <cellStyle name="40% - Énfasis4 2 4 3 3 4 2" xfId="24559" xr:uid="{F0152BF5-B4CC-42A0-8AED-93D6C42A0699}"/>
    <cellStyle name="40% - Énfasis4 2 4 3 3 4 2 2" xfId="55443" xr:uid="{E8ECEB63-F05D-47A2-AE95-65B77DEF7108}"/>
    <cellStyle name="40% - Énfasis4 2 4 3 3 4 3" xfId="40001" xr:uid="{66B3BFA4-AA03-4B2B-9C09-202DB7E21D66}"/>
    <cellStyle name="40% - Énfasis4 2 4 3 3 5" xfId="16838" xr:uid="{CCB54B56-41DD-4034-8665-7991437B06D8}"/>
    <cellStyle name="40% - Énfasis4 2 4 3 3 5 2" xfId="47722" xr:uid="{846EBD82-3803-4FA4-9183-A55625BEFDA6}"/>
    <cellStyle name="40% - Énfasis4 2 4 3 3 6" xfId="32280" xr:uid="{08E3737B-5424-4A2F-BEA2-8685DBC89A18}"/>
    <cellStyle name="40% - Énfasis4 2 4 3 4" xfId="2361" xr:uid="{0BFEB4FC-ECC4-4780-A609-589A0552CAD4}"/>
    <cellStyle name="40% - Énfasis4 2 4 3 4 2" xfId="6221" xr:uid="{5D659B44-B35F-43F5-BAB4-603501E9825C}"/>
    <cellStyle name="40% - Énfasis4 2 4 3 4 2 2" xfId="13942" xr:uid="{B7D2F38A-88B4-4099-84DD-BF81FD8E81EB}"/>
    <cellStyle name="40% - Énfasis4 2 4 3 4 2 2 2" xfId="29384" xr:uid="{DB71B241-4920-4BA0-BFBE-B1504D52EA5D}"/>
    <cellStyle name="40% - Énfasis4 2 4 3 4 2 2 2 2" xfId="60268" xr:uid="{7640B7F2-ACAD-4C32-90C4-9C9800EDF5C5}"/>
    <cellStyle name="40% - Énfasis4 2 4 3 4 2 2 3" xfId="44826" xr:uid="{8CA047AC-A1D9-4C6F-A54B-F582D993EBA6}"/>
    <cellStyle name="40% - Énfasis4 2 4 3 4 2 3" xfId="21663" xr:uid="{18B8ED5F-A214-4C87-ADEF-5D98FBD79D09}"/>
    <cellStyle name="40% - Énfasis4 2 4 3 4 2 3 2" xfId="52547" xr:uid="{2B58E7AE-2208-4697-BB09-0DEE62519C96}"/>
    <cellStyle name="40% - Énfasis4 2 4 3 4 2 4" xfId="37105" xr:uid="{C335A021-96BC-4152-B274-E910999437E3}"/>
    <cellStyle name="40% - Énfasis4 2 4 3 4 3" xfId="10082" xr:uid="{287DC1D1-162A-43D4-8D91-B0FB94FAFC0E}"/>
    <cellStyle name="40% - Énfasis4 2 4 3 4 3 2" xfId="25524" xr:uid="{D2FACEF3-A646-4523-8194-65CF6C620C9D}"/>
    <cellStyle name="40% - Énfasis4 2 4 3 4 3 2 2" xfId="56408" xr:uid="{2E5BE4EE-26CD-4940-A3BC-DCB42CBD6E10}"/>
    <cellStyle name="40% - Énfasis4 2 4 3 4 3 3" xfId="40966" xr:uid="{D5F992C9-F0E3-465C-97CC-301EC590D7F0}"/>
    <cellStyle name="40% - Énfasis4 2 4 3 4 4" xfId="17803" xr:uid="{B7CEC9F3-CBF0-4159-9576-04B199A0A0BB}"/>
    <cellStyle name="40% - Énfasis4 2 4 3 4 4 2" xfId="48687" xr:uid="{B744A3BA-C815-42D0-835E-AECC3624392B}"/>
    <cellStyle name="40% - Énfasis4 2 4 3 4 5" xfId="33245" xr:uid="{5C529ECF-0699-4F76-82EF-1F01CADA86F9}"/>
    <cellStyle name="40% - Énfasis4 2 4 3 5" xfId="4291" xr:uid="{B806399E-D768-4CD2-9CDA-3DBFFCFDA9FE}"/>
    <cellStyle name="40% - Énfasis4 2 4 3 5 2" xfId="12012" xr:uid="{2C1B1321-4DFD-4C1B-8D72-88FB01CA65FA}"/>
    <cellStyle name="40% - Énfasis4 2 4 3 5 2 2" xfId="27454" xr:uid="{AA4A8C33-F970-4418-97D6-B515B20E6F23}"/>
    <cellStyle name="40% - Énfasis4 2 4 3 5 2 2 2" xfId="58338" xr:uid="{71F68615-15A1-4155-B711-3A35A13096B7}"/>
    <cellStyle name="40% - Énfasis4 2 4 3 5 2 3" xfId="42896" xr:uid="{9CAFA3B9-5C8F-443F-9141-ADB4CA9AFD6F}"/>
    <cellStyle name="40% - Énfasis4 2 4 3 5 3" xfId="19733" xr:uid="{F9C6F3DE-C480-4582-9DB6-1064C4E75897}"/>
    <cellStyle name="40% - Énfasis4 2 4 3 5 3 2" xfId="50617" xr:uid="{C0C44C57-F4EE-4B52-BBCA-51DBC7AB3C09}"/>
    <cellStyle name="40% - Énfasis4 2 4 3 5 4" xfId="35175" xr:uid="{516F8C84-A2EE-4287-819F-0C8FB6493DC1}"/>
    <cellStyle name="40% - Énfasis4 2 4 3 6" xfId="8152" xr:uid="{B846BD37-4C21-4637-890A-943EC31BEEAE}"/>
    <cellStyle name="40% - Énfasis4 2 4 3 6 2" xfId="23594" xr:uid="{C1F0A28C-7073-44B0-B7D2-B7C545B2F9D3}"/>
    <cellStyle name="40% - Énfasis4 2 4 3 6 2 2" xfId="54478" xr:uid="{1C38C377-B232-4976-A8B6-AEC4F34595E2}"/>
    <cellStyle name="40% - Énfasis4 2 4 3 6 3" xfId="39036" xr:uid="{76159C29-F881-42FB-8E81-52CE6BFABBF1}"/>
    <cellStyle name="40% - Énfasis4 2 4 3 7" xfId="15873" xr:uid="{62FD0DA8-6E27-4DA9-9ADA-E2F8DCF44F02}"/>
    <cellStyle name="40% - Énfasis4 2 4 3 7 2" xfId="46757" xr:uid="{A28164E3-FFE4-4D7A-B157-EBE478CFBDAA}"/>
    <cellStyle name="40% - Énfasis4 2 4 3 8" xfId="31315" xr:uid="{2DB6D604-8745-4EF7-8389-C89CC3BEC095}"/>
    <cellStyle name="40% - Énfasis4 2 4 4" xfId="673" xr:uid="{60608309-36DD-4642-945B-43D8EF8DD678}"/>
    <cellStyle name="40% - Énfasis4 2 4 4 2" xfId="1638" xr:uid="{FFA6931A-3885-449C-8630-88E86E088E70}"/>
    <cellStyle name="40% - Énfasis4 2 4 4 2 2" xfId="3568" xr:uid="{DAB18B05-BE41-426D-865D-7D8DEEFD11BD}"/>
    <cellStyle name="40% - Énfasis4 2 4 4 2 2 2" xfId="7428" xr:uid="{0270FABF-BB88-4888-812A-04E1F1CD2CF4}"/>
    <cellStyle name="40% - Énfasis4 2 4 4 2 2 2 2" xfId="15149" xr:uid="{88153386-FF87-4C4A-8329-4146A1231791}"/>
    <cellStyle name="40% - Énfasis4 2 4 4 2 2 2 2 2" xfId="30591" xr:uid="{AEFEDA70-F26C-4A12-8363-AEBCA84CF97B}"/>
    <cellStyle name="40% - Énfasis4 2 4 4 2 2 2 2 2 2" xfId="61475" xr:uid="{6C7DDFD4-A1FF-4F24-973F-86FC3789CC46}"/>
    <cellStyle name="40% - Énfasis4 2 4 4 2 2 2 2 3" xfId="46033" xr:uid="{83960FFF-CDD5-4E66-9A31-689C7EC39229}"/>
    <cellStyle name="40% - Énfasis4 2 4 4 2 2 2 3" xfId="22870" xr:uid="{53B18EBF-8540-404D-8B9E-B1E46D743D3A}"/>
    <cellStyle name="40% - Énfasis4 2 4 4 2 2 2 3 2" xfId="53754" xr:uid="{514B9DC8-D770-4C0A-8733-E1D51331AAC2}"/>
    <cellStyle name="40% - Énfasis4 2 4 4 2 2 2 4" xfId="38312" xr:uid="{F5656EBC-6B19-4B3F-B23A-1F0E85015606}"/>
    <cellStyle name="40% - Énfasis4 2 4 4 2 2 3" xfId="11289" xr:uid="{2864741D-C4F8-432B-8102-D66724A624D7}"/>
    <cellStyle name="40% - Énfasis4 2 4 4 2 2 3 2" xfId="26731" xr:uid="{CD1B6E17-8CF5-472E-A1DD-FA5E125C88EA}"/>
    <cellStyle name="40% - Énfasis4 2 4 4 2 2 3 2 2" xfId="57615" xr:uid="{A61165F9-1F85-4858-8C0D-3C77646A6CE4}"/>
    <cellStyle name="40% - Énfasis4 2 4 4 2 2 3 3" xfId="42173" xr:uid="{05BF0B39-82CB-4D19-8350-31A66247DFA0}"/>
    <cellStyle name="40% - Énfasis4 2 4 4 2 2 4" xfId="19010" xr:uid="{CE8C5F24-CD29-4DAD-A71F-8D6DB81C37BA}"/>
    <cellStyle name="40% - Énfasis4 2 4 4 2 2 4 2" xfId="49894" xr:uid="{CB1D6665-EC1A-42C2-8929-1DD123FA4119}"/>
    <cellStyle name="40% - Énfasis4 2 4 4 2 2 5" xfId="34452" xr:uid="{24EB7D57-A23F-4B91-9C69-3721697C93FF}"/>
    <cellStyle name="40% - Énfasis4 2 4 4 2 3" xfId="5498" xr:uid="{E5D5664D-581F-413F-9B02-F4AF6D9E47C4}"/>
    <cellStyle name="40% - Énfasis4 2 4 4 2 3 2" xfId="13219" xr:uid="{F2DF984D-D56D-4DF6-8075-B6FD7F21D82A}"/>
    <cellStyle name="40% - Énfasis4 2 4 4 2 3 2 2" xfId="28661" xr:uid="{7CAB8A2C-7694-4746-B215-DA75B223B90E}"/>
    <cellStyle name="40% - Énfasis4 2 4 4 2 3 2 2 2" xfId="59545" xr:uid="{A365D800-DC34-4FE3-89C7-C69153F04DB2}"/>
    <cellStyle name="40% - Énfasis4 2 4 4 2 3 2 3" xfId="44103" xr:uid="{4F5E4540-AB3C-4282-878B-164C29E6CCEB}"/>
    <cellStyle name="40% - Énfasis4 2 4 4 2 3 3" xfId="20940" xr:uid="{15A311E6-818B-4453-B556-D00DA88AC18C}"/>
    <cellStyle name="40% - Énfasis4 2 4 4 2 3 3 2" xfId="51824" xr:uid="{3C5D990A-FB13-4C1C-A6C7-1A851B8630FD}"/>
    <cellStyle name="40% - Énfasis4 2 4 4 2 3 4" xfId="36382" xr:uid="{178EF85C-04ED-4B8C-ACFB-3578817B9200}"/>
    <cellStyle name="40% - Énfasis4 2 4 4 2 4" xfId="9359" xr:uid="{7F30F6AC-8B51-48B8-A9A8-49C17C86961E}"/>
    <cellStyle name="40% - Énfasis4 2 4 4 2 4 2" xfId="24801" xr:uid="{410D0A0C-1977-4E75-B1FB-5494DB007E7F}"/>
    <cellStyle name="40% - Énfasis4 2 4 4 2 4 2 2" xfId="55685" xr:uid="{A02185EF-AFBB-4F91-8CA7-97DB64DC573C}"/>
    <cellStyle name="40% - Énfasis4 2 4 4 2 4 3" xfId="40243" xr:uid="{62EED421-EF20-4A49-8D5B-2977FDC58CFB}"/>
    <cellStyle name="40% - Énfasis4 2 4 4 2 5" xfId="17080" xr:uid="{F685B6F6-C8E8-4E54-A4C0-E6C68EB067CA}"/>
    <cellStyle name="40% - Énfasis4 2 4 4 2 5 2" xfId="47964" xr:uid="{F113D3E6-7E07-4A38-BEB7-2286DB46F0B8}"/>
    <cellStyle name="40% - Énfasis4 2 4 4 2 6" xfId="32522" xr:uid="{11FEDBCB-DB9B-42A5-82D2-5D89E46ECE94}"/>
    <cellStyle name="40% - Énfasis4 2 4 4 3" xfId="2603" xr:uid="{E4746447-893B-4772-BC47-262A7FDB8755}"/>
    <cellStyle name="40% - Énfasis4 2 4 4 3 2" xfId="6463" xr:uid="{B4FCE001-D7E5-4418-8C7B-DCA863498676}"/>
    <cellStyle name="40% - Énfasis4 2 4 4 3 2 2" xfId="14184" xr:uid="{A7208C72-E9CF-4564-9F10-6DE24D3B689A}"/>
    <cellStyle name="40% - Énfasis4 2 4 4 3 2 2 2" xfId="29626" xr:uid="{56495F96-1670-442D-B8CA-AB8D03A2DE91}"/>
    <cellStyle name="40% - Énfasis4 2 4 4 3 2 2 2 2" xfId="60510" xr:uid="{176D2B7B-9B9A-4D77-97AE-90E56877D712}"/>
    <cellStyle name="40% - Énfasis4 2 4 4 3 2 2 3" xfId="45068" xr:uid="{0F359AE8-8FAA-4682-8646-C9C9BACE53B8}"/>
    <cellStyle name="40% - Énfasis4 2 4 4 3 2 3" xfId="21905" xr:uid="{C0B65FBA-6127-496D-8213-B3E6624D39FE}"/>
    <cellStyle name="40% - Énfasis4 2 4 4 3 2 3 2" xfId="52789" xr:uid="{55ACBF01-D5A3-4604-8C30-EB821B22D0A3}"/>
    <cellStyle name="40% - Énfasis4 2 4 4 3 2 4" xfId="37347" xr:uid="{3102320A-2E87-4CE8-849C-6CD37CDD7A9B}"/>
    <cellStyle name="40% - Énfasis4 2 4 4 3 3" xfId="10324" xr:uid="{F35DD68F-008E-4F68-9EF8-0AAF6016AA9A}"/>
    <cellStyle name="40% - Énfasis4 2 4 4 3 3 2" xfId="25766" xr:uid="{815EFDBF-55AA-4B6D-9C6F-11F282993F1B}"/>
    <cellStyle name="40% - Énfasis4 2 4 4 3 3 2 2" xfId="56650" xr:uid="{95474477-183E-4AA1-9DFA-0122D8E8D18C}"/>
    <cellStyle name="40% - Énfasis4 2 4 4 3 3 3" xfId="41208" xr:uid="{DF3C2D39-54A4-44C5-8055-03A8791805E9}"/>
    <cellStyle name="40% - Énfasis4 2 4 4 3 4" xfId="18045" xr:uid="{B30C7617-0D73-4D8F-933A-37E86A6B6D67}"/>
    <cellStyle name="40% - Énfasis4 2 4 4 3 4 2" xfId="48929" xr:uid="{733AE182-8580-49FF-A568-5DC7E017C6F7}"/>
    <cellStyle name="40% - Énfasis4 2 4 4 3 5" xfId="33487" xr:uid="{63209996-6652-45CB-AA81-D0573079F462}"/>
    <cellStyle name="40% - Énfasis4 2 4 4 4" xfId="4533" xr:uid="{54192D94-3A14-4A22-ADBD-9BBB1D826ECD}"/>
    <cellStyle name="40% - Énfasis4 2 4 4 4 2" xfId="12254" xr:uid="{19746CA0-74C2-4EFF-A7F5-2CCB44733A91}"/>
    <cellStyle name="40% - Énfasis4 2 4 4 4 2 2" xfId="27696" xr:uid="{EBDB2514-7134-45F0-A4FD-51FC850CAD27}"/>
    <cellStyle name="40% - Énfasis4 2 4 4 4 2 2 2" xfId="58580" xr:uid="{CA5837CC-F1FE-4764-B30B-73C5A1AC484B}"/>
    <cellStyle name="40% - Énfasis4 2 4 4 4 2 3" xfId="43138" xr:uid="{79F09D26-7AC2-4DF8-903E-86E16EACF07F}"/>
    <cellStyle name="40% - Énfasis4 2 4 4 4 3" xfId="19975" xr:uid="{3FD7E0B7-DBD8-4199-B331-F498F5743F18}"/>
    <cellStyle name="40% - Énfasis4 2 4 4 4 3 2" xfId="50859" xr:uid="{B4B86B75-0AC6-45D0-9C9E-597E7C1B59B8}"/>
    <cellStyle name="40% - Énfasis4 2 4 4 4 4" xfId="35417" xr:uid="{1E949FD3-481C-4708-8B70-620681B94329}"/>
    <cellStyle name="40% - Énfasis4 2 4 4 5" xfId="8394" xr:uid="{BF0B7986-58ED-45CC-9AD5-EC95C3E0EEA7}"/>
    <cellStyle name="40% - Énfasis4 2 4 4 5 2" xfId="23836" xr:uid="{00F8A311-7795-4528-A2BE-C5A3FDA51BBE}"/>
    <cellStyle name="40% - Énfasis4 2 4 4 5 2 2" xfId="54720" xr:uid="{6BA57B53-9B02-4E82-B9BC-01A10B248D32}"/>
    <cellStyle name="40% - Énfasis4 2 4 4 5 3" xfId="39278" xr:uid="{2245B7B8-7CBE-40DA-BB96-AE1589ABF244}"/>
    <cellStyle name="40% - Énfasis4 2 4 4 6" xfId="16115" xr:uid="{8AE44060-4938-4F2B-8AF7-3BC555E0B063}"/>
    <cellStyle name="40% - Énfasis4 2 4 4 6 2" xfId="46999" xr:uid="{68B30003-248E-4C20-9B39-A7248BFCB8D9}"/>
    <cellStyle name="40% - Énfasis4 2 4 4 7" xfId="31557" xr:uid="{F28C58B3-C0D2-4B36-A9ED-5773A8C2ADFA}"/>
    <cellStyle name="40% - Énfasis4 2 4 5" xfId="1155" xr:uid="{44702D20-5C63-4B1B-9D8D-D5C6BA096005}"/>
    <cellStyle name="40% - Énfasis4 2 4 5 2" xfId="3085" xr:uid="{051AB1AE-7034-4D0A-B83F-10C6402BDEA9}"/>
    <cellStyle name="40% - Énfasis4 2 4 5 2 2" xfId="6945" xr:uid="{F153A9D7-48DE-46CF-9127-39DB54CDE426}"/>
    <cellStyle name="40% - Énfasis4 2 4 5 2 2 2" xfId="14666" xr:uid="{CD50FBDC-3312-4E05-AD57-05AA63CDBB9D}"/>
    <cellStyle name="40% - Énfasis4 2 4 5 2 2 2 2" xfId="30108" xr:uid="{7470A1D0-8D95-4F67-9202-CE44948E431E}"/>
    <cellStyle name="40% - Énfasis4 2 4 5 2 2 2 2 2" xfId="60992" xr:uid="{D2721D81-0B04-43B0-A8B2-B627FB9B2343}"/>
    <cellStyle name="40% - Énfasis4 2 4 5 2 2 2 3" xfId="45550" xr:uid="{D9B9E196-1C5E-4028-BCEB-5C0E2B5DA9D7}"/>
    <cellStyle name="40% - Énfasis4 2 4 5 2 2 3" xfId="22387" xr:uid="{476F9B9B-E183-4684-9651-B9A49493716B}"/>
    <cellStyle name="40% - Énfasis4 2 4 5 2 2 3 2" xfId="53271" xr:uid="{7DCF34CC-A418-4E14-A8E7-71E5A32BE113}"/>
    <cellStyle name="40% - Énfasis4 2 4 5 2 2 4" xfId="37829" xr:uid="{565F38CF-51C8-4E87-8730-B1A81D8DDB2B}"/>
    <cellStyle name="40% - Énfasis4 2 4 5 2 3" xfId="10806" xr:uid="{D642432F-E01F-4293-9031-D6ACA8C057CD}"/>
    <cellStyle name="40% - Énfasis4 2 4 5 2 3 2" xfId="26248" xr:uid="{70CD9381-C6BD-427E-A2E3-03AAA7CB1247}"/>
    <cellStyle name="40% - Énfasis4 2 4 5 2 3 2 2" xfId="57132" xr:uid="{AF5450E7-E727-423A-A1D7-8D94D509B523}"/>
    <cellStyle name="40% - Énfasis4 2 4 5 2 3 3" xfId="41690" xr:uid="{3D1AF8D5-D0D7-4DB4-AAF7-122703D06B1F}"/>
    <cellStyle name="40% - Énfasis4 2 4 5 2 4" xfId="18527" xr:uid="{43DECAF4-9FF3-49AF-A54F-603D8FC5ECF3}"/>
    <cellStyle name="40% - Énfasis4 2 4 5 2 4 2" xfId="49411" xr:uid="{A66BCE0D-1C37-4644-92D2-22EA002B333A}"/>
    <cellStyle name="40% - Énfasis4 2 4 5 2 5" xfId="33969" xr:uid="{A5B35DDA-E4CE-4C28-863C-551AC13CC1E0}"/>
    <cellStyle name="40% - Énfasis4 2 4 5 3" xfId="5015" xr:uid="{2B620982-421C-46B9-843C-5CBCE9C18191}"/>
    <cellStyle name="40% - Énfasis4 2 4 5 3 2" xfId="12736" xr:uid="{AE0FDA5C-CB5B-4D75-B0F0-42817B7F6734}"/>
    <cellStyle name="40% - Énfasis4 2 4 5 3 2 2" xfId="28178" xr:uid="{1C5D7F8A-988F-4806-B04C-E5692EB7A153}"/>
    <cellStyle name="40% - Énfasis4 2 4 5 3 2 2 2" xfId="59062" xr:uid="{5F79C6F2-08DB-4328-84C3-0FC5F685B6EA}"/>
    <cellStyle name="40% - Énfasis4 2 4 5 3 2 3" xfId="43620" xr:uid="{8819C4ED-14C2-4018-A7C5-921BA18B77CE}"/>
    <cellStyle name="40% - Énfasis4 2 4 5 3 3" xfId="20457" xr:uid="{E96A8B20-D5D3-4A92-874C-999908496839}"/>
    <cellStyle name="40% - Énfasis4 2 4 5 3 3 2" xfId="51341" xr:uid="{D076502D-7B0F-4BF5-B73A-98148C760830}"/>
    <cellStyle name="40% - Énfasis4 2 4 5 3 4" xfId="35899" xr:uid="{483970E7-5A88-4FA4-A013-D2E615F0131A}"/>
    <cellStyle name="40% - Énfasis4 2 4 5 4" xfId="8876" xr:uid="{7AD9C3D8-54AA-449D-A788-E043E0176E87}"/>
    <cellStyle name="40% - Énfasis4 2 4 5 4 2" xfId="24318" xr:uid="{BF9FAEAD-D0A6-457B-A602-F25472253830}"/>
    <cellStyle name="40% - Énfasis4 2 4 5 4 2 2" xfId="55202" xr:uid="{8F59D586-0ECC-43DA-A190-5DD43DE10B08}"/>
    <cellStyle name="40% - Énfasis4 2 4 5 4 3" xfId="39760" xr:uid="{95D081BC-34CA-407E-AA99-FC2BF7DC36A1}"/>
    <cellStyle name="40% - Énfasis4 2 4 5 5" xfId="16597" xr:uid="{D6599455-645C-44BF-8FA6-89EE37941031}"/>
    <cellStyle name="40% - Énfasis4 2 4 5 5 2" xfId="47481" xr:uid="{E84BA001-C6CC-43F4-A69F-423CA4AF683B}"/>
    <cellStyle name="40% - Énfasis4 2 4 5 6" xfId="32039" xr:uid="{C6622D4A-D46A-4A1C-B172-FFED96EDB1A6}"/>
    <cellStyle name="40% - Énfasis4 2 4 6" xfId="2120" xr:uid="{004D1CFE-D5D0-403A-BB99-AF54131AB2E9}"/>
    <cellStyle name="40% - Énfasis4 2 4 6 2" xfId="5980" xr:uid="{CE9C6C65-9AEB-452E-AC57-F5C634214083}"/>
    <cellStyle name="40% - Énfasis4 2 4 6 2 2" xfId="13701" xr:uid="{29175F95-23D3-41CE-8540-F2875C228AF5}"/>
    <cellStyle name="40% - Énfasis4 2 4 6 2 2 2" xfId="29143" xr:uid="{6F5DEE9D-88B5-49F0-94A3-06E359A14773}"/>
    <cellStyle name="40% - Énfasis4 2 4 6 2 2 2 2" xfId="60027" xr:uid="{74BDBC03-0A75-462C-806A-DE814118EB1C}"/>
    <cellStyle name="40% - Énfasis4 2 4 6 2 2 3" xfId="44585" xr:uid="{2CE80B31-DBBB-40C6-8F3A-096114BC8765}"/>
    <cellStyle name="40% - Énfasis4 2 4 6 2 3" xfId="21422" xr:uid="{17781F6B-A3D3-4405-81C3-5A9994F45E62}"/>
    <cellStyle name="40% - Énfasis4 2 4 6 2 3 2" xfId="52306" xr:uid="{0E84E4EE-1AD4-455D-B4D4-1A1B1BA49B67}"/>
    <cellStyle name="40% - Énfasis4 2 4 6 2 4" xfId="36864" xr:uid="{BFF8545E-1F7F-4B23-B0AC-E82FCF52ACD4}"/>
    <cellStyle name="40% - Énfasis4 2 4 6 3" xfId="9841" xr:uid="{44EC56AA-BF90-4BBD-99B2-4E182D1FD568}"/>
    <cellStyle name="40% - Énfasis4 2 4 6 3 2" xfId="25283" xr:uid="{346A8485-FB3C-41ED-A76F-CFD9EFEB77C5}"/>
    <cellStyle name="40% - Énfasis4 2 4 6 3 2 2" xfId="56167" xr:uid="{F4E8EFDF-F075-4256-9921-8579F4D3F7EF}"/>
    <cellStyle name="40% - Énfasis4 2 4 6 3 3" xfId="40725" xr:uid="{C0E096B3-56B3-4385-B2B8-91D33EBB51AC}"/>
    <cellStyle name="40% - Énfasis4 2 4 6 4" xfId="17562" xr:uid="{7A870ABD-F026-4FA2-8653-0F2D44E2E01D}"/>
    <cellStyle name="40% - Énfasis4 2 4 6 4 2" xfId="48446" xr:uid="{4D421D1A-CA12-4E93-8DA6-2AA20A3E9318}"/>
    <cellStyle name="40% - Énfasis4 2 4 6 5" xfId="33004" xr:uid="{9AD18DBC-7494-49EA-BA61-7FFEF54D1C81}"/>
    <cellStyle name="40% - Énfasis4 2 4 7" xfId="4050" xr:uid="{21F877F3-BD44-4DFA-AC5A-8A2227AA2DBC}"/>
    <cellStyle name="40% - Énfasis4 2 4 7 2" xfId="11771" xr:uid="{238B294F-F062-4115-9B55-2359DB47D743}"/>
    <cellStyle name="40% - Énfasis4 2 4 7 2 2" xfId="27213" xr:uid="{12D04D20-50E5-4378-9CCD-FB8A2580C073}"/>
    <cellStyle name="40% - Énfasis4 2 4 7 2 2 2" xfId="58097" xr:uid="{03B6B6EE-A498-4967-B56E-051F9A41ACE6}"/>
    <cellStyle name="40% - Énfasis4 2 4 7 2 3" xfId="42655" xr:uid="{E911006C-4D89-4A98-B2BB-F8C78AC2711A}"/>
    <cellStyle name="40% - Énfasis4 2 4 7 3" xfId="19492" xr:uid="{3E508665-4BDB-486A-BB7B-A33A2AF4D58C}"/>
    <cellStyle name="40% - Énfasis4 2 4 7 3 2" xfId="50376" xr:uid="{744DF96C-8A1C-4299-A92E-0BAC5FB8A59A}"/>
    <cellStyle name="40% - Énfasis4 2 4 7 4" xfId="34934" xr:uid="{09F22A95-1E7A-44A3-ABE3-F2D0E63CB356}"/>
    <cellStyle name="40% - Énfasis4 2 4 8" xfId="7911" xr:uid="{FA158E34-844A-4B7C-B916-4504526AB4CC}"/>
    <cellStyle name="40% - Énfasis4 2 4 8 2" xfId="23353" xr:uid="{5B4F6CD3-8F24-4EFA-BAE1-1FD068B634CE}"/>
    <cellStyle name="40% - Énfasis4 2 4 8 2 2" xfId="54237" xr:uid="{7DDADE6B-E845-4B70-BD77-03E217520B86}"/>
    <cellStyle name="40% - Énfasis4 2 4 8 3" xfId="38795" xr:uid="{A584C3D1-A68D-451A-9698-93ABFD25236D}"/>
    <cellStyle name="40% - Énfasis4 2 4 9" xfId="15632" xr:uid="{D422839F-06AE-4B71-8CE5-D32140DC7BA7}"/>
    <cellStyle name="40% - Énfasis4 2 4 9 2" xfId="46516" xr:uid="{4A327440-D5E0-4DF4-8400-9F51CA38D2A2}"/>
    <cellStyle name="40% - Énfasis4 2 5" xfId="258" xr:uid="{A9F8A422-9413-47BC-BF19-43F68393104E}"/>
    <cellStyle name="40% - Énfasis4 2 5 2" xfId="501" xr:uid="{6A2F7A78-49DA-4E76-8926-F526669DD37B}"/>
    <cellStyle name="40% - Énfasis4 2 5 2 2" xfId="984" xr:uid="{5E2D6F5D-0E8A-435E-ACD4-B321D849B580}"/>
    <cellStyle name="40% - Énfasis4 2 5 2 2 2" xfId="1949" xr:uid="{63916D4C-92A7-4D87-A23C-22905FF28A11}"/>
    <cellStyle name="40% - Énfasis4 2 5 2 2 2 2" xfId="3879" xr:uid="{7E15F858-948F-46C8-A6C2-F5F8A8711066}"/>
    <cellStyle name="40% - Énfasis4 2 5 2 2 2 2 2" xfId="7739" xr:uid="{64B13404-3B0B-4B86-AEF1-F8998B9BD006}"/>
    <cellStyle name="40% - Énfasis4 2 5 2 2 2 2 2 2" xfId="15460" xr:uid="{231F673E-7345-4CF4-863D-A3BCE677F1A6}"/>
    <cellStyle name="40% - Énfasis4 2 5 2 2 2 2 2 2 2" xfId="30902" xr:uid="{3B5B0CF4-C29A-4FD0-928B-81D961093DDB}"/>
    <cellStyle name="40% - Énfasis4 2 5 2 2 2 2 2 2 2 2" xfId="61786" xr:uid="{2F2DDDFE-55CD-49DD-995C-E27DDEAD0984}"/>
    <cellStyle name="40% - Énfasis4 2 5 2 2 2 2 2 2 3" xfId="46344" xr:uid="{78D20C9D-7095-4E18-8658-B9C2EEA501A2}"/>
    <cellStyle name="40% - Énfasis4 2 5 2 2 2 2 2 3" xfId="23181" xr:uid="{D562B74B-2734-423A-BB11-CE771217B546}"/>
    <cellStyle name="40% - Énfasis4 2 5 2 2 2 2 2 3 2" xfId="54065" xr:uid="{3FBAF8CB-08AF-4697-A328-6A81FFF62193}"/>
    <cellStyle name="40% - Énfasis4 2 5 2 2 2 2 2 4" xfId="38623" xr:uid="{08715F7D-039E-46BE-A818-DDF115E20D28}"/>
    <cellStyle name="40% - Énfasis4 2 5 2 2 2 2 3" xfId="11600" xr:uid="{70C9D9E7-D79B-46C8-86C3-3C4B617C2D34}"/>
    <cellStyle name="40% - Énfasis4 2 5 2 2 2 2 3 2" xfId="27042" xr:uid="{35635B2E-5F26-454D-B38B-F9AD82E38312}"/>
    <cellStyle name="40% - Énfasis4 2 5 2 2 2 2 3 2 2" xfId="57926" xr:uid="{1AADB838-FDA7-4892-B472-203021327621}"/>
    <cellStyle name="40% - Énfasis4 2 5 2 2 2 2 3 3" xfId="42484" xr:uid="{7E1480F9-DA14-4AB6-852E-5E636A96EA17}"/>
    <cellStyle name="40% - Énfasis4 2 5 2 2 2 2 4" xfId="19321" xr:uid="{C1535DE3-2892-4219-A55E-4B743CE13026}"/>
    <cellStyle name="40% - Énfasis4 2 5 2 2 2 2 4 2" xfId="50205" xr:uid="{CD09A05A-9EB8-44FB-B4B5-87951BAA8E03}"/>
    <cellStyle name="40% - Énfasis4 2 5 2 2 2 2 5" xfId="34763" xr:uid="{64C1398C-FE79-4DA8-BFCA-1D0BB803128B}"/>
    <cellStyle name="40% - Énfasis4 2 5 2 2 2 3" xfId="5809" xr:uid="{01E2483D-949E-4979-8424-6044CA86FBD5}"/>
    <cellStyle name="40% - Énfasis4 2 5 2 2 2 3 2" xfId="13530" xr:uid="{05468693-96FA-4B43-A3AE-B486A4ED371A}"/>
    <cellStyle name="40% - Énfasis4 2 5 2 2 2 3 2 2" xfId="28972" xr:uid="{25528013-6121-4C6D-AB46-AF62ECBA0356}"/>
    <cellStyle name="40% - Énfasis4 2 5 2 2 2 3 2 2 2" xfId="59856" xr:uid="{06359159-430C-468B-A4A4-1FB5B7121F78}"/>
    <cellStyle name="40% - Énfasis4 2 5 2 2 2 3 2 3" xfId="44414" xr:uid="{362F2584-5DB7-4F58-B2BB-8F70046CD0C1}"/>
    <cellStyle name="40% - Énfasis4 2 5 2 2 2 3 3" xfId="21251" xr:uid="{4DE083A5-4431-4369-8CD2-1786E103B4C7}"/>
    <cellStyle name="40% - Énfasis4 2 5 2 2 2 3 3 2" xfId="52135" xr:uid="{7B756C1C-555B-4523-B39C-9B89874A8888}"/>
    <cellStyle name="40% - Énfasis4 2 5 2 2 2 3 4" xfId="36693" xr:uid="{36E492A9-ED94-4B5C-8FD6-A4E215485C6D}"/>
    <cellStyle name="40% - Énfasis4 2 5 2 2 2 4" xfId="9670" xr:uid="{200617B8-8E87-4346-B170-5EFBC0A12593}"/>
    <cellStyle name="40% - Énfasis4 2 5 2 2 2 4 2" xfId="25112" xr:uid="{C44A6C54-490B-4BCE-8987-76B9D1498C36}"/>
    <cellStyle name="40% - Énfasis4 2 5 2 2 2 4 2 2" xfId="55996" xr:uid="{B0079BB4-934A-4551-9A95-524C557C62E7}"/>
    <cellStyle name="40% - Énfasis4 2 5 2 2 2 4 3" xfId="40554" xr:uid="{C69D79CD-8EB2-4DA9-A19C-BB126BA492E5}"/>
    <cellStyle name="40% - Énfasis4 2 5 2 2 2 5" xfId="17391" xr:uid="{10021DD4-FA32-4133-8BB0-8B20883D2BCE}"/>
    <cellStyle name="40% - Énfasis4 2 5 2 2 2 5 2" xfId="48275" xr:uid="{B30B1899-A293-4408-BEAE-92427BC331D8}"/>
    <cellStyle name="40% - Énfasis4 2 5 2 2 2 6" xfId="32833" xr:uid="{65622FA9-1244-43A0-A7F5-DD469B5B1B2E}"/>
    <cellStyle name="40% - Énfasis4 2 5 2 2 3" xfId="2914" xr:uid="{4931C3CD-5CBC-468E-9189-BB35F8A36448}"/>
    <cellStyle name="40% - Énfasis4 2 5 2 2 3 2" xfId="6774" xr:uid="{71E12211-D823-4DFD-BF58-9AFD937CA699}"/>
    <cellStyle name="40% - Énfasis4 2 5 2 2 3 2 2" xfId="14495" xr:uid="{F8D36C88-BD52-4197-B16D-227611C40BAB}"/>
    <cellStyle name="40% - Énfasis4 2 5 2 2 3 2 2 2" xfId="29937" xr:uid="{2D3DDEE1-2AEE-4DFA-81A8-74754D875F0A}"/>
    <cellStyle name="40% - Énfasis4 2 5 2 2 3 2 2 2 2" xfId="60821" xr:uid="{5654494F-ED98-4FD7-9205-D58A354D7E50}"/>
    <cellStyle name="40% - Énfasis4 2 5 2 2 3 2 2 3" xfId="45379" xr:uid="{A4DB0A55-02C0-482E-A548-689B4C1382AF}"/>
    <cellStyle name="40% - Énfasis4 2 5 2 2 3 2 3" xfId="22216" xr:uid="{D4860002-69E2-439C-9284-B0AFCD5CA047}"/>
    <cellStyle name="40% - Énfasis4 2 5 2 2 3 2 3 2" xfId="53100" xr:uid="{552DE3F2-58FC-4C9E-9F8B-17C58CABB5B3}"/>
    <cellStyle name="40% - Énfasis4 2 5 2 2 3 2 4" xfId="37658" xr:uid="{B7C85A5A-F53F-41CC-A3D9-AF622FB3BA2F}"/>
    <cellStyle name="40% - Énfasis4 2 5 2 2 3 3" xfId="10635" xr:uid="{23EDA1A5-B852-4113-A4FB-89E124EA28A4}"/>
    <cellStyle name="40% - Énfasis4 2 5 2 2 3 3 2" xfId="26077" xr:uid="{695848CE-0D48-4E0E-995A-50295F547348}"/>
    <cellStyle name="40% - Énfasis4 2 5 2 2 3 3 2 2" xfId="56961" xr:uid="{C0E82D62-53E8-4F83-8DD9-C1712B723EEE}"/>
    <cellStyle name="40% - Énfasis4 2 5 2 2 3 3 3" xfId="41519" xr:uid="{CA585562-C6E8-42D2-8610-AA3431DAE317}"/>
    <cellStyle name="40% - Énfasis4 2 5 2 2 3 4" xfId="18356" xr:uid="{B1FA9732-CCF0-4173-9C50-065702ACAD15}"/>
    <cellStyle name="40% - Énfasis4 2 5 2 2 3 4 2" xfId="49240" xr:uid="{C38341B5-7F23-4369-B4AF-674A86A14BD6}"/>
    <cellStyle name="40% - Énfasis4 2 5 2 2 3 5" xfId="33798" xr:uid="{7BA5F013-C759-4223-8B2A-7E5D6C0F6F13}"/>
    <cellStyle name="40% - Énfasis4 2 5 2 2 4" xfId="4844" xr:uid="{F9F8C055-6C8D-406F-B86D-2C2E229750FC}"/>
    <cellStyle name="40% - Énfasis4 2 5 2 2 4 2" xfId="12565" xr:uid="{734B8782-2DBA-4AB2-A156-9A18593DD841}"/>
    <cellStyle name="40% - Énfasis4 2 5 2 2 4 2 2" xfId="28007" xr:uid="{AB7C9103-09D8-4076-8265-D470E83B5178}"/>
    <cellStyle name="40% - Énfasis4 2 5 2 2 4 2 2 2" xfId="58891" xr:uid="{F4276D80-1B67-4F21-991E-927B9983EB68}"/>
    <cellStyle name="40% - Énfasis4 2 5 2 2 4 2 3" xfId="43449" xr:uid="{8286143F-14D3-4C35-A92E-48A589CEC21D}"/>
    <cellStyle name="40% - Énfasis4 2 5 2 2 4 3" xfId="20286" xr:uid="{F0491534-49DD-43D3-A182-8588E988FE71}"/>
    <cellStyle name="40% - Énfasis4 2 5 2 2 4 3 2" xfId="51170" xr:uid="{037F9562-AD59-47BE-9B66-6C851AD78431}"/>
    <cellStyle name="40% - Énfasis4 2 5 2 2 4 4" xfId="35728" xr:uid="{12AE1584-F518-4216-AFB1-EFA581BC4298}"/>
    <cellStyle name="40% - Énfasis4 2 5 2 2 5" xfId="8705" xr:uid="{5D347AFB-02B7-4130-A22B-C5D7ABFD3667}"/>
    <cellStyle name="40% - Énfasis4 2 5 2 2 5 2" xfId="24147" xr:uid="{8D43BF40-43B6-4454-B1BA-F27566F9B6FC}"/>
    <cellStyle name="40% - Énfasis4 2 5 2 2 5 2 2" xfId="55031" xr:uid="{931310C9-3708-4434-87F7-82E35431BE0E}"/>
    <cellStyle name="40% - Énfasis4 2 5 2 2 5 3" xfId="39589" xr:uid="{B2971B7B-9630-4648-B4C9-316463D6CC26}"/>
    <cellStyle name="40% - Énfasis4 2 5 2 2 6" xfId="16426" xr:uid="{577F9EBB-0A0D-4873-A2D2-B0E0B6BD22FA}"/>
    <cellStyle name="40% - Énfasis4 2 5 2 2 6 2" xfId="47310" xr:uid="{44E16249-BC1F-466F-AA5C-B929544B5262}"/>
    <cellStyle name="40% - Énfasis4 2 5 2 2 7" xfId="31868" xr:uid="{945F2B7F-6FEA-4725-9C84-A0669B41374C}"/>
    <cellStyle name="40% - Énfasis4 2 5 2 3" xfId="1466" xr:uid="{CBE62FFA-F9B5-41DD-957F-03F2AE5F7342}"/>
    <cellStyle name="40% - Énfasis4 2 5 2 3 2" xfId="3396" xr:uid="{D1EC29C7-FDC6-45DC-B456-C875FEACE22B}"/>
    <cellStyle name="40% - Énfasis4 2 5 2 3 2 2" xfId="7256" xr:uid="{617880BB-B703-497A-837A-1A049CC5EA12}"/>
    <cellStyle name="40% - Énfasis4 2 5 2 3 2 2 2" xfId="14977" xr:uid="{CD819AD5-A19E-4512-8E5F-ECA546313268}"/>
    <cellStyle name="40% - Énfasis4 2 5 2 3 2 2 2 2" xfId="30419" xr:uid="{9946A8EA-D2B9-4A0D-AC4E-8D9A78B522E9}"/>
    <cellStyle name="40% - Énfasis4 2 5 2 3 2 2 2 2 2" xfId="61303" xr:uid="{FF3166F9-E8FF-44DD-AB38-798B3C926B8F}"/>
    <cellStyle name="40% - Énfasis4 2 5 2 3 2 2 2 3" xfId="45861" xr:uid="{D68B55F7-64E2-483A-8874-60E755C14A6E}"/>
    <cellStyle name="40% - Énfasis4 2 5 2 3 2 2 3" xfId="22698" xr:uid="{FC9E7AF9-5BDB-447A-A3BE-3C85395CE874}"/>
    <cellStyle name="40% - Énfasis4 2 5 2 3 2 2 3 2" xfId="53582" xr:uid="{E8943DF4-19B3-4108-AC7C-DD899F8F7F62}"/>
    <cellStyle name="40% - Énfasis4 2 5 2 3 2 2 4" xfId="38140" xr:uid="{E779DDC6-1517-4B4D-9BD9-F9AB598FA6C2}"/>
    <cellStyle name="40% - Énfasis4 2 5 2 3 2 3" xfId="11117" xr:uid="{3126D196-3425-483D-A23C-37821C09394A}"/>
    <cellStyle name="40% - Énfasis4 2 5 2 3 2 3 2" xfId="26559" xr:uid="{F8AE4547-1E61-45BE-9F6B-9455A8660EBA}"/>
    <cellStyle name="40% - Énfasis4 2 5 2 3 2 3 2 2" xfId="57443" xr:uid="{BF1C1AFE-C128-4F4F-A2EC-7E1BE97C5CB8}"/>
    <cellStyle name="40% - Énfasis4 2 5 2 3 2 3 3" xfId="42001" xr:uid="{2FB03352-D933-48E5-A090-26D09D2885AB}"/>
    <cellStyle name="40% - Énfasis4 2 5 2 3 2 4" xfId="18838" xr:uid="{1A61FA5B-93AC-42A3-9221-A5DB50E14689}"/>
    <cellStyle name="40% - Énfasis4 2 5 2 3 2 4 2" xfId="49722" xr:uid="{77A765E6-4797-4823-8EDF-E80081E5775A}"/>
    <cellStyle name="40% - Énfasis4 2 5 2 3 2 5" xfId="34280" xr:uid="{3B83FBD0-5022-4072-BC9A-182149728F31}"/>
    <cellStyle name="40% - Énfasis4 2 5 2 3 3" xfId="5326" xr:uid="{7B0C156B-CDBD-43ED-8964-C717B9A06485}"/>
    <cellStyle name="40% - Énfasis4 2 5 2 3 3 2" xfId="13047" xr:uid="{1182809A-8D22-47D7-BB64-4DFB7AD7EF4E}"/>
    <cellStyle name="40% - Énfasis4 2 5 2 3 3 2 2" xfId="28489" xr:uid="{54918185-433D-4654-B3FC-D8E765127460}"/>
    <cellStyle name="40% - Énfasis4 2 5 2 3 3 2 2 2" xfId="59373" xr:uid="{151AC7F2-A238-4752-A3D1-37A48D9BEDD9}"/>
    <cellStyle name="40% - Énfasis4 2 5 2 3 3 2 3" xfId="43931" xr:uid="{CE1F6CA9-9D5D-4BC0-BAFF-29739C6779B5}"/>
    <cellStyle name="40% - Énfasis4 2 5 2 3 3 3" xfId="20768" xr:uid="{16148735-4B2B-4FFD-941C-366E3522EA1E}"/>
    <cellStyle name="40% - Énfasis4 2 5 2 3 3 3 2" xfId="51652" xr:uid="{5686D972-AEFA-4E50-AA7A-489707325D33}"/>
    <cellStyle name="40% - Énfasis4 2 5 2 3 3 4" xfId="36210" xr:uid="{6F32E3E5-5507-4095-8E1D-8E0211647C75}"/>
    <cellStyle name="40% - Énfasis4 2 5 2 3 4" xfId="9187" xr:uid="{DF2D9E4C-2F6B-4A1C-8CA1-C3F0BC9138EF}"/>
    <cellStyle name="40% - Énfasis4 2 5 2 3 4 2" xfId="24629" xr:uid="{6BD486D6-53AD-4C1B-B9E2-9DD64CF096D1}"/>
    <cellStyle name="40% - Énfasis4 2 5 2 3 4 2 2" xfId="55513" xr:uid="{BD49954B-CBE7-49FD-8923-58F45B93CBDE}"/>
    <cellStyle name="40% - Énfasis4 2 5 2 3 4 3" xfId="40071" xr:uid="{9AF30CCD-C86D-4B02-85DB-D55C3A7A30F2}"/>
    <cellStyle name="40% - Énfasis4 2 5 2 3 5" xfId="16908" xr:uid="{AF5DB77A-222E-496E-B8AF-B4432590EE1F}"/>
    <cellStyle name="40% - Énfasis4 2 5 2 3 5 2" xfId="47792" xr:uid="{A37A090B-EE05-4184-8B5C-7C32B8273325}"/>
    <cellStyle name="40% - Énfasis4 2 5 2 3 6" xfId="32350" xr:uid="{C399A785-BA6C-4710-9438-DC0CF70E4054}"/>
    <cellStyle name="40% - Énfasis4 2 5 2 4" xfId="2431" xr:uid="{CFCC01F7-D3B2-4130-B7AF-AAC365250C75}"/>
    <cellStyle name="40% - Énfasis4 2 5 2 4 2" xfId="6291" xr:uid="{55F6678C-19C9-4EF2-B080-D6B855CB8BEA}"/>
    <cellStyle name="40% - Énfasis4 2 5 2 4 2 2" xfId="14012" xr:uid="{6C653186-C186-4DE6-B713-3244895DDC64}"/>
    <cellStyle name="40% - Énfasis4 2 5 2 4 2 2 2" xfId="29454" xr:uid="{C9B33065-FF0D-43C7-A699-1A41CAC10A5F}"/>
    <cellStyle name="40% - Énfasis4 2 5 2 4 2 2 2 2" xfId="60338" xr:uid="{F772D83F-F05A-4A20-AE3B-A00C73E1A234}"/>
    <cellStyle name="40% - Énfasis4 2 5 2 4 2 2 3" xfId="44896" xr:uid="{7656E333-6418-4449-9694-6B824C7489E7}"/>
    <cellStyle name="40% - Énfasis4 2 5 2 4 2 3" xfId="21733" xr:uid="{DC5B515A-AAC2-472F-804B-51A38DCEFFFA}"/>
    <cellStyle name="40% - Énfasis4 2 5 2 4 2 3 2" xfId="52617" xr:uid="{DA5D0EA0-FB90-443C-A893-EDE2BF78D8DB}"/>
    <cellStyle name="40% - Énfasis4 2 5 2 4 2 4" xfId="37175" xr:uid="{4AFDD0C0-C095-44D0-A154-44D07C93C09C}"/>
    <cellStyle name="40% - Énfasis4 2 5 2 4 3" xfId="10152" xr:uid="{93150477-97B6-4136-9708-B4560663DEBF}"/>
    <cellStyle name="40% - Énfasis4 2 5 2 4 3 2" xfId="25594" xr:uid="{141E3B08-A0F6-4AB6-87BF-09A2E59C7C47}"/>
    <cellStyle name="40% - Énfasis4 2 5 2 4 3 2 2" xfId="56478" xr:uid="{A94AF694-F445-45D2-BC64-82366A7077CE}"/>
    <cellStyle name="40% - Énfasis4 2 5 2 4 3 3" xfId="41036" xr:uid="{061A4A10-5C08-4470-B0ED-3AC22567DFC5}"/>
    <cellStyle name="40% - Énfasis4 2 5 2 4 4" xfId="17873" xr:uid="{004CA5E6-20D2-4C85-94BB-4529ABC82906}"/>
    <cellStyle name="40% - Énfasis4 2 5 2 4 4 2" xfId="48757" xr:uid="{CD2CEA56-546D-4280-BD60-73534953BD48}"/>
    <cellStyle name="40% - Énfasis4 2 5 2 4 5" xfId="33315" xr:uid="{FCD097F5-DA4C-4022-9215-6E47D24F89E3}"/>
    <cellStyle name="40% - Énfasis4 2 5 2 5" xfId="4361" xr:uid="{DA09BE7A-437F-4BA7-98BE-7D0A81D1CE53}"/>
    <cellStyle name="40% - Énfasis4 2 5 2 5 2" xfId="12082" xr:uid="{6BD393B0-002A-4942-BC68-702377CE07A1}"/>
    <cellStyle name="40% - Énfasis4 2 5 2 5 2 2" xfId="27524" xr:uid="{C0D56B24-E027-42BB-83D6-996A0613BEF8}"/>
    <cellStyle name="40% - Énfasis4 2 5 2 5 2 2 2" xfId="58408" xr:uid="{B9D3ED7C-24CD-438B-9933-8B4BF78FC7F8}"/>
    <cellStyle name="40% - Énfasis4 2 5 2 5 2 3" xfId="42966" xr:uid="{072C903A-5A41-40D2-B8E7-779E9DC111CC}"/>
    <cellStyle name="40% - Énfasis4 2 5 2 5 3" xfId="19803" xr:uid="{2FD9225F-9F22-404C-896F-E88921ED1DDC}"/>
    <cellStyle name="40% - Énfasis4 2 5 2 5 3 2" xfId="50687" xr:uid="{C63623CE-F963-4AC7-8731-A1A1B78C7600}"/>
    <cellStyle name="40% - Énfasis4 2 5 2 5 4" xfId="35245" xr:uid="{43258B94-3FB3-4812-A2E9-9787A77DF65C}"/>
    <cellStyle name="40% - Énfasis4 2 5 2 6" xfId="8222" xr:uid="{7633937F-AE97-4E4D-B2DA-48909AAF8BF2}"/>
    <cellStyle name="40% - Énfasis4 2 5 2 6 2" xfId="23664" xr:uid="{1F54BFC5-9331-49D2-9A30-ADE06F6EC222}"/>
    <cellStyle name="40% - Énfasis4 2 5 2 6 2 2" xfId="54548" xr:uid="{D4B61D60-EBA5-4DB1-8119-7025CF8B3369}"/>
    <cellStyle name="40% - Énfasis4 2 5 2 6 3" xfId="39106" xr:uid="{485B08B9-F0E3-451D-882F-1AA1F6634CF5}"/>
    <cellStyle name="40% - Énfasis4 2 5 2 7" xfId="15943" xr:uid="{4D896637-C16D-45AE-91BB-3259D0F0541A}"/>
    <cellStyle name="40% - Énfasis4 2 5 2 7 2" xfId="46827" xr:uid="{68004CB7-2B8F-4A70-ACDF-EFA3E709C473}"/>
    <cellStyle name="40% - Énfasis4 2 5 2 8" xfId="31385" xr:uid="{8FE0B8A2-97FE-4BA6-A926-DD685A5ED473}"/>
    <cellStyle name="40% - Énfasis4 2 5 3" xfId="743" xr:uid="{2803294A-A749-4268-BCA7-578EA1D913CA}"/>
    <cellStyle name="40% - Énfasis4 2 5 3 2" xfId="1708" xr:uid="{8B2222C2-C8CE-432C-8EDF-A2827BAC883A}"/>
    <cellStyle name="40% - Énfasis4 2 5 3 2 2" xfId="3638" xr:uid="{A09CA940-85BF-44FA-BE45-7D839C21717C}"/>
    <cellStyle name="40% - Énfasis4 2 5 3 2 2 2" xfId="7498" xr:uid="{9EE9E2EF-57A4-495A-86BA-6052CD448EAD}"/>
    <cellStyle name="40% - Énfasis4 2 5 3 2 2 2 2" xfId="15219" xr:uid="{32E6FF20-F83C-445A-BD32-2AAB4622F0C2}"/>
    <cellStyle name="40% - Énfasis4 2 5 3 2 2 2 2 2" xfId="30661" xr:uid="{3D4A75CA-B89A-47B3-89D5-ED7787841397}"/>
    <cellStyle name="40% - Énfasis4 2 5 3 2 2 2 2 2 2" xfId="61545" xr:uid="{EE1E646F-D0BE-484B-A2DE-5E237AD9FD28}"/>
    <cellStyle name="40% - Énfasis4 2 5 3 2 2 2 2 3" xfId="46103" xr:uid="{4B9FD62E-FA97-4275-84A3-CB994680401D}"/>
    <cellStyle name="40% - Énfasis4 2 5 3 2 2 2 3" xfId="22940" xr:uid="{C8BDF2E7-5EEC-4F90-B25B-D6B4CAC8FC4F}"/>
    <cellStyle name="40% - Énfasis4 2 5 3 2 2 2 3 2" xfId="53824" xr:uid="{C143DB55-82E5-44FA-96A1-3CE7894F180A}"/>
    <cellStyle name="40% - Énfasis4 2 5 3 2 2 2 4" xfId="38382" xr:uid="{DCA28AF6-46C1-44AB-84CA-F19F67BBDFA2}"/>
    <cellStyle name="40% - Énfasis4 2 5 3 2 2 3" xfId="11359" xr:uid="{93925FE9-84D6-48F7-BB0B-121BBF9A9301}"/>
    <cellStyle name="40% - Énfasis4 2 5 3 2 2 3 2" xfId="26801" xr:uid="{AF84E36E-EE33-449B-8479-57493A3C9FE2}"/>
    <cellStyle name="40% - Énfasis4 2 5 3 2 2 3 2 2" xfId="57685" xr:uid="{2F8021D8-DA55-4B10-BFCF-76FF23D6C484}"/>
    <cellStyle name="40% - Énfasis4 2 5 3 2 2 3 3" xfId="42243" xr:uid="{4ABFB96D-1286-4416-B286-EA9E941702F5}"/>
    <cellStyle name="40% - Énfasis4 2 5 3 2 2 4" xfId="19080" xr:uid="{FB6374E7-14CA-4FE5-AC10-AC27AF64A00D}"/>
    <cellStyle name="40% - Énfasis4 2 5 3 2 2 4 2" xfId="49964" xr:uid="{C3D137D1-E98F-4C47-B2ED-B1E3542C4F74}"/>
    <cellStyle name="40% - Énfasis4 2 5 3 2 2 5" xfId="34522" xr:uid="{FAD7F22A-4021-4CE3-A279-690BA8DA2735}"/>
    <cellStyle name="40% - Énfasis4 2 5 3 2 3" xfId="5568" xr:uid="{BF49775F-F9B4-4527-8BC3-36EECB557EA6}"/>
    <cellStyle name="40% - Énfasis4 2 5 3 2 3 2" xfId="13289" xr:uid="{76E5DC32-9298-40B9-9F1C-45B55754650A}"/>
    <cellStyle name="40% - Énfasis4 2 5 3 2 3 2 2" xfId="28731" xr:uid="{C5DD08B0-B0A2-4B8C-826B-2991CECC98F4}"/>
    <cellStyle name="40% - Énfasis4 2 5 3 2 3 2 2 2" xfId="59615" xr:uid="{AE222EA9-7136-4A1F-8861-52416AB8A956}"/>
    <cellStyle name="40% - Énfasis4 2 5 3 2 3 2 3" xfId="44173" xr:uid="{7A33663D-2BE6-4C82-BC19-D1FBF95B6FBB}"/>
    <cellStyle name="40% - Énfasis4 2 5 3 2 3 3" xfId="21010" xr:uid="{0824BD1D-FF34-499D-A5ED-33F86CD67EC6}"/>
    <cellStyle name="40% - Énfasis4 2 5 3 2 3 3 2" xfId="51894" xr:uid="{81ABB0F2-6BD6-4D2C-9F1A-777A086A1188}"/>
    <cellStyle name="40% - Énfasis4 2 5 3 2 3 4" xfId="36452" xr:uid="{B28D37C7-B53A-4F73-9565-41DF60A64037}"/>
    <cellStyle name="40% - Énfasis4 2 5 3 2 4" xfId="9429" xr:uid="{2842E05E-01DA-4CE2-9BE3-EC9C5E004BBD}"/>
    <cellStyle name="40% - Énfasis4 2 5 3 2 4 2" xfId="24871" xr:uid="{CB3F7F87-00E1-4399-A37B-D49931C60039}"/>
    <cellStyle name="40% - Énfasis4 2 5 3 2 4 2 2" xfId="55755" xr:uid="{BBC71530-08C2-4733-B964-4C4A3127D861}"/>
    <cellStyle name="40% - Énfasis4 2 5 3 2 4 3" xfId="40313" xr:uid="{B39F22C0-03D1-44C1-8661-FE5F8E7B1E12}"/>
    <cellStyle name="40% - Énfasis4 2 5 3 2 5" xfId="17150" xr:uid="{AD89E7FF-FB03-49D2-8442-7E3E13B15147}"/>
    <cellStyle name="40% - Énfasis4 2 5 3 2 5 2" xfId="48034" xr:uid="{FA1E2D14-71D0-46C2-948E-5690D3198D44}"/>
    <cellStyle name="40% - Énfasis4 2 5 3 2 6" xfId="32592" xr:uid="{450FDF9C-40AD-43FC-972C-95E6048005BC}"/>
    <cellStyle name="40% - Énfasis4 2 5 3 3" xfId="2673" xr:uid="{C04FAFAF-5C70-4554-96FD-232221400FAC}"/>
    <cellStyle name="40% - Énfasis4 2 5 3 3 2" xfId="6533" xr:uid="{35D31F40-D15D-4AFD-9EEF-3C5410CF12F7}"/>
    <cellStyle name="40% - Énfasis4 2 5 3 3 2 2" xfId="14254" xr:uid="{C8D39538-3D58-4061-B19F-1C98C6875B9F}"/>
    <cellStyle name="40% - Énfasis4 2 5 3 3 2 2 2" xfId="29696" xr:uid="{A5858C94-6034-4F31-A89A-9E2AA87E2AE7}"/>
    <cellStyle name="40% - Énfasis4 2 5 3 3 2 2 2 2" xfId="60580" xr:uid="{3238F03C-F38C-446D-8722-7A9020A8F19F}"/>
    <cellStyle name="40% - Énfasis4 2 5 3 3 2 2 3" xfId="45138" xr:uid="{983BF74B-0CC7-479E-AF6B-DA3C34CE8F9D}"/>
    <cellStyle name="40% - Énfasis4 2 5 3 3 2 3" xfId="21975" xr:uid="{3A6DD4EF-0F5A-40EB-8325-55E4BA25B750}"/>
    <cellStyle name="40% - Énfasis4 2 5 3 3 2 3 2" xfId="52859" xr:uid="{69F1EF87-289B-4A6F-A97D-0DDE13B05151}"/>
    <cellStyle name="40% - Énfasis4 2 5 3 3 2 4" xfId="37417" xr:uid="{4E321C76-CF17-4566-B4FA-65CFECF2E053}"/>
    <cellStyle name="40% - Énfasis4 2 5 3 3 3" xfId="10394" xr:uid="{EF87B147-36A9-438E-9242-67F9DF7428B6}"/>
    <cellStyle name="40% - Énfasis4 2 5 3 3 3 2" xfId="25836" xr:uid="{4ED3A580-750E-4398-8F04-B6D36B52C45D}"/>
    <cellStyle name="40% - Énfasis4 2 5 3 3 3 2 2" xfId="56720" xr:uid="{679FA2A7-1B60-4075-AA56-4078DE81917E}"/>
    <cellStyle name="40% - Énfasis4 2 5 3 3 3 3" xfId="41278" xr:uid="{C6085829-E514-41F1-B9E0-023A80EF3829}"/>
    <cellStyle name="40% - Énfasis4 2 5 3 3 4" xfId="18115" xr:uid="{A5FF95BB-179D-4EA5-A9A0-6A4928F9BFB0}"/>
    <cellStyle name="40% - Énfasis4 2 5 3 3 4 2" xfId="48999" xr:uid="{8E4B6243-9535-44D4-848B-0FD45DCDF64C}"/>
    <cellStyle name="40% - Énfasis4 2 5 3 3 5" xfId="33557" xr:uid="{9775BCB9-6E82-4A11-9B9D-F46EFAEB7908}"/>
    <cellStyle name="40% - Énfasis4 2 5 3 4" xfId="4603" xr:uid="{989233C3-DDF6-4B8C-90A9-E8742DFF1855}"/>
    <cellStyle name="40% - Énfasis4 2 5 3 4 2" xfId="12324" xr:uid="{0D858D23-651F-4997-8BDC-5936AE50A355}"/>
    <cellStyle name="40% - Énfasis4 2 5 3 4 2 2" xfId="27766" xr:uid="{ECBB44EE-0F48-4700-90DD-B5DA3363A47E}"/>
    <cellStyle name="40% - Énfasis4 2 5 3 4 2 2 2" xfId="58650" xr:uid="{F2A783BA-EBE7-4DF3-BBC7-69F95F2AFC95}"/>
    <cellStyle name="40% - Énfasis4 2 5 3 4 2 3" xfId="43208" xr:uid="{3F863153-A52E-408A-91FC-EB8BFC18D7EF}"/>
    <cellStyle name="40% - Énfasis4 2 5 3 4 3" xfId="20045" xr:uid="{465AAEAC-F066-4721-8A4F-9AE06CDDAA06}"/>
    <cellStyle name="40% - Énfasis4 2 5 3 4 3 2" xfId="50929" xr:uid="{D82C741B-1516-4CED-8042-E79C9A6CF77F}"/>
    <cellStyle name="40% - Énfasis4 2 5 3 4 4" xfId="35487" xr:uid="{C73F2207-B06C-4584-BCF9-7CFB37AB12FD}"/>
    <cellStyle name="40% - Énfasis4 2 5 3 5" xfId="8464" xr:uid="{5AE57772-1F84-41DE-A20F-443A3E0B61D5}"/>
    <cellStyle name="40% - Énfasis4 2 5 3 5 2" xfId="23906" xr:uid="{137745CB-51D0-4360-8ED8-324E3D9BFE62}"/>
    <cellStyle name="40% - Énfasis4 2 5 3 5 2 2" xfId="54790" xr:uid="{9DD8DF33-91A8-4E19-A8D6-78190F30B327}"/>
    <cellStyle name="40% - Énfasis4 2 5 3 5 3" xfId="39348" xr:uid="{1816B653-FA57-48CA-8AF2-8177D09A8317}"/>
    <cellStyle name="40% - Énfasis4 2 5 3 6" xfId="16185" xr:uid="{66E3AC0C-6D46-4B51-9506-4D8762CF4F21}"/>
    <cellStyle name="40% - Énfasis4 2 5 3 6 2" xfId="47069" xr:uid="{819D3C3A-C6FB-4CAE-AF41-DCBD9F1A3859}"/>
    <cellStyle name="40% - Énfasis4 2 5 3 7" xfId="31627" xr:uid="{A1356368-E2E9-4210-8488-03FAB780984E}"/>
    <cellStyle name="40% - Énfasis4 2 5 4" xfId="1225" xr:uid="{2FABA9DD-C45A-4E74-9D51-442C0C754D2F}"/>
    <cellStyle name="40% - Énfasis4 2 5 4 2" xfId="3155" xr:uid="{356D2FC7-CFD8-40C9-80F5-0D51C576533E}"/>
    <cellStyle name="40% - Énfasis4 2 5 4 2 2" xfId="7015" xr:uid="{B6AF8ABE-698F-49CD-AEB5-0EA3D33F6145}"/>
    <cellStyle name="40% - Énfasis4 2 5 4 2 2 2" xfId="14736" xr:uid="{F184AC85-CC52-4B77-A83E-EFE343D80DF9}"/>
    <cellStyle name="40% - Énfasis4 2 5 4 2 2 2 2" xfId="30178" xr:uid="{0D1C29A0-83AB-42D4-B385-5F78107AC8E6}"/>
    <cellStyle name="40% - Énfasis4 2 5 4 2 2 2 2 2" xfId="61062" xr:uid="{F02BD5C5-3BEA-4EAC-A213-983EB3199C41}"/>
    <cellStyle name="40% - Énfasis4 2 5 4 2 2 2 3" xfId="45620" xr:uid="{B18A5C16-E903-450C-9D9B-2A3C63482E32}"/>
    <cellStyle name="40% - Énfasis4 2 5 4 2 2 3" xfId="22457" xr:uid="{47F70DAD-8A17-44D3-917A-A782F2F27812}"/>
    <cellStyle name="40% - Énfasis4 2 5 4 2 2 3 2" xfId="53341" xr:uid="{DAACFD03-637A-4884-B775-92A3EF30DC5A}"/>
    <cellStyle name="40% - Énfasis4 2 5 4 2 2 4" xfId="37899" xr:uid="{A98060BD-395C-40CC-B959-B5617AA4871F}"/>
    <cellStyle name="40% - Énfasis4 2 5 4 2 3" xfId="10876" xr:uid="{238E0720-FB66-4D60-AF99-DF2BC14C5190}"/>
    <cellStyle name="40% - Énfasis4 2 5 4 2 3 2" xfId="26318" xr:uid="{EDDD8A86-177B-4B20-97C1-960EDB93A9F6}"/>
    <cellStyle name="40% - Énfasis4 2 5 4 2 3 2 2" xfId="57202" xr:uid="{2CD5F03E-509B-41FD-9EB6-B235EF14E7BC}"/>
    <cellStyle name="40% - Énfasis4 2 5 4 2 3 3" xfId="41760" xr:uid="{A26CA2A9-4E68-437D-9958-ECDA497F9CEF}"/>
    <cellStyle name="40% - Énfasis4 2 5 4 2 4" xfId="18597" xr:uid="{19761D60-B566-4FB2-BFB3-DD7F4DCE3119}"/>
    <cellStyle name="40% - Énfasis4 2 5 4 2 4 2" xfId="49481" xr:uid="{242CC7C3-CCCD-4C3C-A899-4AF30FEF5AE9}"/>
    <cellStyle name="40% - Énfasis4 2 5 4 2 5" xfId="34039" xr:uid="{D223340E-2F75-45BD-81D0-CC31BF465EC7}"/>
    <cellStyle name="40% - Énfasis4 2 5 4 3" xfId="5085" xr:uid="{8B51ABC2-7E4F-450F-AD54-B27F5F238D4B}"/>
    <cellStyle name="40% - Énfasis4 2 5 4 3 2" xfId="12806" xr:uid="{251B83EB-68BD-416D-AE2C-39FA8169BB2D}"/>
    <cellStyle name="40% - Énfasis4 2 5 4 3 2 2" xfId="28248" xr:uid="{CA78DE49-D33C-4FCF-938E-C105F393A2A2}"/>
    <cellStyle name="40% - Énfasis4 2 5 4 3 2 2 2" xfId="59132" xr:uid="{34C6C945-5C13-4953-AD2A-80DC4B12F463}"/>
    <cellStyle name="40% - Énfasis4 2 5 4 3 2 3" xfId="43690" xr:uid="{10723C99-5777-4C6B-B85E-83841BD0CA3D}"/>
    <cellStyle name="40% - Énfasis4 2 5 4 3 3" xfId="20527" xr:uid="{E28CAC01-B64A-407A-85AC-66EE949F1325}"/>
    <cellStyle name="40% - Énfasis4 2 5 4 3 3 2" xfId="51411" xr:uid="{0F846503-75EE-497C-AE6F-AF26BCB1F796}"/>
    <cellStyle name="40% - Énfasis4 2 5 4 3 4" xfId="35969" xr:uid="{3700D27E-1D53-4AD2-BA3D-E64EC800288C}"/>
    <cellStyle name="40% - Énfasis4 2 5 4 4" xfId="8946" xr:uid="{4DF777E8-5B66-40FB-BDE8-EE8EF4F242E5}"/>
    <cellStyle name="40% - Énfasis4 2 5 4 4 2" xfId="24388" xr:uid="{EB73C70C-4D91-44AE-9E6D-1FC1384CE5EA}"/>
    <cellStyle name="40% - Énfasis4 2 5 4 4 2 2" xfId="55272" xr:uid="{8588E4A0-B51D-43C6-A4AB-D0DB13467507}"/>
    <cellStyle name="40% - Énfasis4 2 5 4 4 3" xfId="39830" xr:uid="{8FBC2CA9-ACF0-465D-800C-A176A7E0E19C}"/>
    <cellStyle name="40% - Énfasis4 2 5 4 5" xfId="16667" xr:uid="{99636368-34A7-43EF-8E00-A23D3BFD0C04}"/>
    <cellStyle name="40% - Énfasis4 2 5 4 5 2" xfId="47551" xr:uid="{15EE51B5-4DB2-4BFE-BC67-A12969AB6A9F}"/>
    <cellStyle name="40% - Énfasis4 2 5 4 6" xfId="32109" xr:uid="{19814AB5-9C2F-4693-B22B-24A6F7E31E35}"/>
    <cellStyle name="40% - Énfasis4 2 5 5" xfId="2190" xr:uid="{096D8F1A-1A4E-48F8-AF9E-2867A612F6DD}"/>
    <cellStyle name="40% - Énfasis4 2 5 5 2" xfId="6050" xr:uid="{DA643232-C87D-46FF-B625-277063276A4C}"/>
    <cellStyle name="40% - Énfasis4 2 5 5 2 2" xfId="13771" xr:uid="{608C09BE-BDCC-45A2-8B0F-DA540CA43413}"/>
    <cellStyle name="40% - Énfasis4 2 5 5 2 2 2" xfId="29213" xr:uid="{95CFDC4F-43BC-44FD-ACCD-878CBAACBAEE}"/>
    <cellStyle name="40% - Énfasis4 2 5 5 2 2 2 2" xfId="60097" xr:uid="{290500E9-9A25-4B59-9DF3-68328A1769E0}"/>
    <cellStyle name="40% - Énfasis4 2 5 5 2 2 3" xfId="44655" xr:uid="{28E0228C-6A92-4544-889B-CCACB6B19024}"/>
    <cellStyle name="40% - Énfasis4 2 5 5 2 3" xfId="21492" xr:uid="{8BC56F00-B273-49CE-9492-5F0B84950351}"/>
    <cellStyle name="40% - Énfasis4 2 5 5 2 3 2" xfId="52376" xr:uid="{7CBBD306-5E88-4378-9A0B-28886B2FC83F}"/>
    <cellStyle name="40% - Énfasis4 2 5 5 2 4" xfId="36934" xr:uid="{7C6B80DB-FF4A-44CB-8EFE-79155311290F}"/>
    <cellStyle name="40% - Énfasis4 2 5 5 3" xfId="9911" xr:uid="{9B964B48-844D-44F4-A5D7-CB67C58896A5}"/>
    <cellStyle name="40% - Énfasis4 2 5 5 3 2" xfId="25353" xr:uid="{046B6611-B3CA-475A-BEF2-1CFC38B6E8F2}"/>
    <cellStyle name="40% - Énfasis4 2 5 5 3 2 2" xfId="56237" xr:uid="{8933A96A-F1B7-4E50-A0D8-BE1820A1E967}"/>
    <cellStyle name="40% - Énfasis4 2 5 5 3 3" xfId="40795" xr:uid="{30F20D9B-6154-45F2-9566-0F5E68F023AB}"/>
    <cellStyle name="40% - Énfasis4 2 5 5 4" xfId="17632" xr:uid="{9637E7C4-666B-451A-B8F7-88DB61EC5E36}"/>
    <cellStyle name="40% - Énfasis4 2 5 5 4 2" xfId="48516" xr:uid="{7D1D8378-2103-4153-96B7-A3F0F7645CDF}"/>
    <cellStyle name="40% - Énfasis4 2 5 5 5" xfId="33074" xr:uid="{06603474-7252-40EC-986F-980ED9E65DC7}"/>
    <cellStyle name="40% - Énfasis4 2 5 6" xfId="4120" xr:uid="{61E9215F-4A6F-4E67-9519-8FFD1C01E6F6}"/>
    <cellStyle name="40% - Énfasis4 2 5 6 2" xfId="11841" xr:uid="{B1C5A137-AA09-44A6-98FE-003B692AED8C}"/>
    <cellStyle name="40% - Énfasis4 2 5 6 2 2" xfId="27283" xr:uid="{5A56DD5A-9E27-443C-A408-11FFAF4510BC}"/>
    <cellStyle name="40% - Énfasis4 2 5 6 2 2 2" xfId="58167" xr:uid="{1EB2EE33-2F4E-4B24-A57D-85A2F95DA04B}"/>
    <cellStyle name="40% - Énfasis4 2 5 6 2 3" xfId="42725" xr:uid="{7917A9ED-96F2-4F21-A556-26B0675F2E91}"/>
    <cellStyle name="40% - Énfasis4 2 5 6 3" xfId="19562" xr:uid="{D077A131-4285-41E8-8A28-2723ABAB80DC}"/>
    <cellStyle name="40% - Énfasis4 2 5 6 3 2" xfId="50446" xr:uid="{F2DA7027-90F0-4AAF-8721-B280482CCF28}"/>
    <cellStyle name="40% - Énfasis4 2 5 6 4" xfId="35004" xr:uid="{82B7E87A-996D-487E-B2D6-BFB2455E8D34}"/>
    <cellStyle name="40% - Énfasis4 2 5 7" xfId="7981" xr:uid="{C3CD64F6-2017-4BDA-89A6-18C84234CAD7}"/>
    <cellStyle name="40% - Énfasis4 2 5 7 2" xfId="23423" xr:uid="{E8935492-FC1B-4C63-99F9-B101501D349A}"/>
    <cellStyle name="40% - Énfasis4 2 5 7 2 2" xfId="54307" xr:uid="{0EC356AE-6E1B-4AC7-A714-C932880C3EE0}"/>
    <cellStyle name="40% - Énfasis4 2 5 7 3" xfId="38865" xr:uid="{F05C1222-544B-4F5F-94C0-8AE8215417C9}"/>
    <cellStyle name="40% - Énfasis4 2 5 8" xfId="15702" xr:uid="{3DDC1C4F-7143-43AE-8C8F-2F1767BA6F05}"/>
    <cellStyle name="40% - Énfasis4 2 5 8 2" xfId="46586" xr:uid="{9EB8980D-7CB3-479F-8E68-F389DB7C24B9}"/>
    <cellStyle name="40% - Énfasis4 2 5 9" xfId="31144" xr:uid="{211AFF46-3028-48BD-B341-88F557AB45C6}"/>
    <cellStyle name="40% - Énfasis4 2 6" xfId="425" xr:uid="{FB5E48AB-CCA4-40F3-823B-8393C298E801}"/>
    <cellStyle name="40% - Énfasis4 2 6 2" xfId="909" xr:uid="{7A2B0747-CCC3-4C23-837D-055E57DACA8F}"/>
    <cellStyle name="40% - Énfasis4 2 6 2 2" xfId="1874" xr:uid="{5D540940-9DA2-45A2-9AFA-C0F0B1725B2D}"/>
    <cellStyle name="40% - Énfasis4 2 6 2 2 2" xfId="3804" xr:uid="{E45E4F4D-86DA-45C3-96FA-57A52EF6921B}"/>
    <cellStyle name="40% - Énfasis4 2 6 2 2 2 2" xfId="7664" xr:uid="{8481FD4E-6EF1-481F-A25C-989D65C4DB03}"/>
    <cellStyle name="40% - Énfasis4 2 6 2 2 2 2 2" xfId="15385" xr:uid="{63B6E7D6-5AEF-4752-8322-6DBC3D3CF205}"/>
    <cellStyle name="40% - Énfasis4 2 6 2 2 2 2 2 2" xfId="30827" xr:uid="{52CB5C66-13F7-4353-B154-567684EDEE66}"/>
    <cellStyle name="40% - Énfasis4 2 6 2 2 2 2 2 2 2" xfId="61711" xr:uid="{F5FD189A-4A19-4536-AD30-4A643CD9CDBD}"/>
    <cellStyle name="40% - Énfasis4 2 6 2 2 2 2 2 3" xfId="46269" xr:uid="{E70CEF46-39AD-4B71-9F23-6C99BDD5E21A}"/>
    <cellStyle name="40% - Énfasis4 2 6 2 2 2 2 3" xfId="23106" xr:uid="{4E29BFD2-E665-44B3-AF65-C3CCC2F88BF1}"/>
    <cellStyle name="40% - Énfasis4 2 6 2 2 2 2 3 2" xfId="53990" xr:uid="{9DBA4A32-BBA4-4AB2-AAB5-9904CBCC1751}"/>
    <cellStyle name="40% - Énfasis4 2 6 2 2 2 2 4" xfId="38548" xr:uid="{7AEF2463-F6F5-41B4-9D39-35B9EACE2C77}"/>
    <cellStyle name="40% - Énfasis4 2 6 2 2 2 3" xfId="11525" xr:uid="{A9D0E527-0395-462C-84AD-2F67E360647F}"/>
    <cellStyle name="40% - Énfasis4 2 6 2 2 2 3 2" xfId="26967" xr:uid="{6B508635-E0BD-455D-A2B6-75D739310667}"/>
    <cellStyle name="40% - Énfasis4 2 6 2 2 2 3 2 2" xfId="57851" xr:uid="{4C258A56-9857-4506-93E8-A92A6F183CB0}"/>
    <cellStyle name="40% - Énfasis4 2 6 2 2 2 3 3" xfId="42409" xr:uid="{504A0C9C-E6F4-4F56-A709-E00C563AF810}"/>
    <cellStyle name="40% - Énfasis4 2 6 2 2 2 4" xfId="19246" xr:uid="{E6FEB219-50EE-46FE-9157-88E2A925577C}"/>
    <cellStyle name="40% - Énfasis4 2 6 2 2 2 4 2" xfId="50130" xr:uid="{C5A589D8-EE54-4E0B-8460-84C8C9F08957}"/>
    <cellStyle name="40% - Énfasis4 2 6 2 2 2 5" xfId="34688" xr:uid="{42A90184-6AD4-4BFF-B176-CECD95DD21C1}"/>
    <cellStyle name="40% - Énfasis4 2 6 2 2 3" xfId="5734" xr:uid="{09A75009-8766-4B0A-BE6E-19CD64D490CA}"/>
    <cellStyle name="40% - Énfasis4 2 6 2 2 3 2" xfId="13455" xr:uid="{BC84DD92-A7B4-46E5-A8BA-62FCBDEC2472}"/>
    <cellStyle name="40% - Énfasis4 2 6 2 2 3 2 2" xfId="28897" xr:uid="{DAC42450-F246-4E9B-8ED5-37EABEAF43AE}"/>
    <cellStyle name="40% - Énfasis4 2 6 2 2 3 2 2 2" xfId="59781" xr:uid="{E731DB60-B9F0-44D3-BD83-E28A9F91F7F1}"/>
    <cellStyle name="40% - Énfasis4 2 6 2 2 3 2 3" xfId="44339" xr:uid="{A795DE8A-0A34-492A-B2C4-526E01632C5F}"/>
    <cellStyle name="40% - Énfasis4 2 6 2 2 3 3" xfId="21176" xr:uid="{23B8ED1B-CF36-4405-BBC8-5D73C45269D0}"/>
    <cellStyle name="40% - Énfasis4 2 6 2 2 3 3 2" xfId="52060" xr:uid="{83F3AB28-F07F-49C2-82FB-3FB714F10893}"/>
    <cellStyle name="40% - Énfasis4 2 6 2 2 3 4" xfId="36618" xr:uid="{7B4C188D-67A7-4467-BC39-D6C1F03011C6}"/>
    <cellStyle name="40% - Énfasis4 2 6 2 2 4" xfId="9595" xr:uid="{4852E856-36DC-4BEE-989F-EE88C5E32A5F}"/>
    <cellStyle name="40% - Énfasis4 2 6 2 2 4 2" xfId="25037" xr:uid="{9B27ADAA-BA24-40B2-B6B0-1AB0F5EDD7CB}"/>
    <cellStyle name="40% - Énfasis4 2 6 2 2 4 2 2" xfId="55921" xr:uid="{0C393619-30E0-4B57-A82B-F4EA8D79254B}"/>
    <cellStyle name="40% - Énfasis4 2 6 2 2 4 3" xfId="40479" xr:uid="{D4531D01-6D8E-42B9-A3DF-6D54BE09E363}"/>
    <cellStyle name="40% - Énfasis4 2 6 2 2 5" xfId="17316" xr:uid="{776070B0-949D-4C9E-813A-B9BB8A5C3E10}"/>
    <cellStyle name="40% - Énfasis4 2 6 2 2 5 2" xfId="48200" xr:uid="{5481BA11-BA4D-4BB0-8ECF-73A955768852}"/>
    <cellStyle name="40% - Énfasis4 2 6 2 2 6" xfId="32758" xr:uid="{E87627A2-3B25-4316-AF4B-F9403087D860}"/>
    <cellStyle name="40% - Énfasis4 2 6 2 3" xfId="2839" xr:uid="{EF2A73EC-3935-4EAB-AC7F-C10D199F7A5C}"/>
    <cellStyle name="40% - Énfasis4 2 6 2 3 2" xfId="6699" xr:uid="{79A0A4C2-E49B-43D3-87BF-37DD0C2FF27D}"/>
    <cellStyle name="40% - Énfasis4 2 6 2 3 2 2" xfId="14420" xr:uid="{AF2D12CB-F4A1-4B4F-A26C-511CB2893E6F}"/>
    <cellStyle name="40% - Énfasis4 2 6 2 3 2 2 2" xfId="29862" xr:uid="{8B070200-C3A3-48C3-989A-DA2109D5AB73}"/>
    <cellStyle name="40% - Énfasis4 2 6 2 3 2 2 2 2" xfId="60746" xr:uid="{E0990884-1E6A-4F22-A49A-836311396726}"/>
    <cellStyle name="40% - Énfasis4 2 6 2 3 2 2 3" xfId="45304" xr:uid="{A1441560-B152-4884-BD9E-9014012B0900}"/>
    <cellStyle name="40% - Énfasis4 2 6 2 3 2 3" xfId="22141" xr:uid="{6B9227D2-C3E6-43E9-BA8B-EF96569E5EBE}"/>
    <cellStyle name="40% - Énfasis4 2 6 2 3 2 3 2" xfId="53025" xr:uid="{76EC6C01-819F-4D05-ACE5-8F6BD61E1364}"/>
    <cellStyle name="40% - Énfasis4 2 6 2 3 2 4" xfId="37583" xr:uid="{FC2B93CF-AF11-47CF-8D67-4455BF5536C0}"/>
    <cellStyle name="40% - Énfasis4 2 6 2 3 3" xfId="10560" xr:uid="{4A30ACD9-EACB-447E-9E27-BF5E592A6543}"/>
    <cellStyle name="40% - Énfasis4 2 6 2 3 3 2" xfId="26002" xr:uid="{D2366F5D-5066-4914-839D-61648D2A3F73}"/>
    <cellStyle name="40% - Énfasis4 2 6 2 3 3 2 2" xfId="56886" xr:uid="{E8613385-B998-4D61-B38B-AB9CA79D1E85}"/>
    <cellStyle name="40% - Énfasis4 2 6 2 3 3 3" xfId="41444" xr:uid="{29B0EBEB-945E-4903-9CC0-1F2F4E3624B1}"/>
    <cellStyle name="40% - Énfasis4 2 6 2 3 4" xfId="18281" xr:uid="{6ACB520B-539C-4EB9-BF75-34D84BF96C26}"/>
    <cellStyle name="40% - Énfasis4 2 6 2 3 4 2" xfId="49165" xr:uid="{214E63BC-F00F-424C-ACCD-85552929B466}"/>
    <cellStyle name="40% - Énfasis4 2 6 2 3 5" xfId="33723" xr:uid="{B9F3B3E3-1328-4CFB-92EC-046B3D2986DB}"/>
    <cellStyle name="40% - Énfasis4 2 6 2 4" xfId="4769" xr:uid="{C095A6D4-4E76-4110-873A-F0E3C26E6624}"/>
    <cellStyle name="40% - Énfasis4 2 6 2 4 2" xfId="12490" xr:uid="{A5A55FB0-C01D-49E7-9E3E-9261BA3B5824}"/>
    <cellStyle name="40% - Énfasis4 2 6 2 4 2 2" xfId="27932" xr:uid="{FF4A7CA5-6EB0-4BAC-85FB-99F63E4D2823}"/>
    <cellStyle name="40% - Énfasis4 2 6 2 4 2 2 2" xfId="58816" xr:uid="{DDB50601-F579-4559-9D60-FDBB5D25CF90}"/>
    <cellStyle name="40% - Énfasis4 2 6 2 4 2 3" xfId="43374" xr:uid="{A0844CE7-1799-4FAC-86FE-FA035DA469DF}"/>
    <cellStyle name="40% - Énfasis4 2 6 2 4 3" xfId="20211" xr:uid="{84890BC4-69DC-4EF8-89E4-7662515904AF}"/>
    <cellStyle name="40% - Énfasis4 2 6 2 4 3 2" xfId="51095" xr:uid="{08875A1F-0468-45AB-98E1-43D1BCA3A5EF}"/>
    <cellStyle name="40% - Énfasis4 2 6 2 4 4" xfId="35653" xr:uid="{7FD6CFDA-F791-4D04-AA55-BC800FDE842A}"/>
    <cellStyle name="40% - Énfasis4 2 6 2 5" xfId="8630" xr:uid="{6662C559-E8E5-416D-A085-73F550256932}"/>
    <cellStyle name="40% - Énfasis4 2 6 2 5 2" xfId="24072" xr:uid="{E363C69C-20C6-40E6-8781-D6C13B0F21A0}"/>
    <cellStyle name="40% - Énfasis4 2 6 2 5 2 2" xfId="54956" xr:uid="{C7470F65-21A3-48E1-B974-03E14CE5946C}"/>
    <cellStyle name="40% - Énfasis4 2 6 2 5 3" xfId="39514" xr:uid="{7818CDD2-BCC6-461D-B3F7-3E68380BC9A1}"/>
    <cellStyle name="40% - Énfasis4 2 6 2 6" xfId="16351" xr:uid="{CFB628DD-9A7C-4CF2-BBB8-4858AC97CDF2}"/>
    <cellStyle name="40% - Énfasis4 2 6 2 6 2" xfId="47235" xr:uid="{54857BD6-03FC-4094-96E7-B824DBF9CE40}"/>
    <cellStyle name="40% - Énfasis4 2 6 2 7" xfId="31793" xr:uid="{FC7C8B07-056E-4D3E-AAB4-B169220E8338}"/>
    <cellStyle name="40% - Énfasis4 2 6 3" xfId="1391" xr:uid="{8E8A40A6-4EC6-40E4-BCAD-C84492FB8124}"/>
    <cellStyle name="40% - Énfasis4 2 6 3 2" xfId="3321" xr:uid="{B5B63F9E-8527-4D4A-A545-BF9B78BDC61B}"/>
    <cellStyle name="40% - Énfasis4 2 6 3 2 2" xfId="7181" xr:uid="{4505CD9D-1020-4076-A548-68D1B4313E19}"/>
    <cellStyle name="40% - Énfasis4 2 6 3 2 2 2" xfId="14902" xr:uid="{75FAA519-9C41-4373-A0D0-FDFC3507075B}"/>
    <cellStyle name="40% - Énfasis4 2 6 3 2 2 2 2" xfId="30344" xr:uid="{30AF331A-274D-41E3-8512-C2CABDF95B34}"/>
    <cellStyle name="40% - Énfasis4 2 6 3 2 2 2 2 2" xfId="61228" xr:uid="{25DB73D2-D442-4555-8623-2FF3EBF2156B}"/>
    <cellStyle name="40% - Énfasis4 2 6 3 2 2 2 3" xfId="45786" xr:uid="{3D361193-3217-4DA5-95C8-755235C6CBC9}"/>
    <cellStyle name="40% - Énfasis4 2 6 3 2 2 3" xfId="22623" xr:uid="{32412E95-FDDE-48BD-B36D-2E0A071D0DE2}"/>
    <cellStyle name="40% - Énfasis4 2 6 3 2 2 3 2" xfId="53507" xr:uid="{5212065D-432F-46EA-98F3-4A6D0AD971AC}"/>
    <cellStyle name="40% - Énfasis4 2 6 3 2 2 4" xfId="38065" xr:uid="{324DA9F2-E45B-4F15-8E77-B2879330C2A2}"/>
    <cellStyle name="40% - Énfasis4 2 6 3 2 3" xfId="11042" xr:uid="{EE1B0B70-CBD9-4908-81A8-079BF49B7927}"/>
    <cellStyle name="40% - Énfasis4 2 6 3 2 3 2" xfId="26484" xr:uid="{0BC2C487-5860-44C8-A46E-0CB4D377AAB9}"/>
    <cellStyle name="40% - Énfasis4 2 6 3 2 3 2 2" xfId="57368" xr:uid="{CE862D78-AFB5-47C2-A772-4EDF5C40083E}"/>
    <cellStyle name="40% - Énfasis4 2 6 3 2 3 3" xfId="41926" xr:uid="{EA0F8291-359A-4537-98E6-2A2BE1ED1A52}"/>
    <cellStyle name="40% - Énfasis4 2 6 3 2 4" xfId="18763" xr:uid="{81DF900F-4D58-4D4D-B5FF-BF3352324976}"/>
    <cellStyle name="40% - Énfasis4 2 6 3 2 4 2" xfId="49647" xr:uid="{42B7723F-ACDA-43A9-BA26-E9CA3BA59F16}"/>
    <cellStyle name="40% - Énfasis4 2 6 3 2 5" xfId="34205" xr:uid="{5B7723D5-B601-47B6-BEB3-A0986497743B}"/>
    <cellStyle name="40% - Énfasis4 2 6 3 3" xfId="5251" xr:uid="{2FE81845-ECD3-4215-B4DA-E9ED182AD32F}"/>
    <cellStyle name="40% - Énfasis4 2 6 3 3 2" xfId="12972" xr:uid="{31E2B4E8-19A0-4FB7-9F25-9877D1320378}"/>
    <cellStyle name="40% - Énfasis4 2 6 3 3 2 2" xfId="28414" xr:uid="{FFA01DE1-90D6-43D0-89D3-FAFB5015C832}"/>
    <cellStyle name="40% - Énfasis4 2 6 3 3 2 2 2" xfId="59298" xr:uid="{E87A61E1-B8DC-48E3-BDE1-0CC9F00B3673}"/>
    <cellStyle name="40% - Énfasis4 2 6 3 3 2 3" xfId="43856" xr:uid="{736AA01B-8275-496F-8A09-BC020D104BA5}"/>
    <cellStyle name="40% - Énfasis4 2 6 3 3 3" xfId="20693" xr:uid="{8B2B4EC4-ED2B-466E-A337-E1F6A07C2D6A}"/>
    <cellStyle name="40% - Énfasis4 2 6 3 3 3 2" xfId="51577" xr:uid="{77F75D48-FD71-4633-A5D4-DBE2810D1E74}"/>
    <cellStyle name="40% - Énfasis4 2 6 3 3 4" xfId="36135" xr:uid="{3B80AA80-387E-4AE4-8FEE-1919DDDFEE56}"/>
    <cellStyle name="40% - Énfasis4 2 6 3 4" xfId="9112" xr:uid="{0FD2FE9B-CDA5-4867-A5A3-FF859FDA2673}"/>
    <cellStyle name="40% - Énfasis4 2 6 3 4 2" xfId="24554" xr:uid="{E1417224-E120-4ED5-AF95-4F1B117333D5}"/>
    <cellStyle name="40% - Énfasis4 2 6 3 4 2 2" xfId="55438" xr:uid="{008706D9-1AC0-4F31-A197-E14CD2ED6EED}"/>
    <cellStyle name="40% - Énfasis4 2 6 3 4 3" xfId="39996" xr:uid="{84A335EE-DF20-4527-9951-DB4D2806B82F}"/>
    <cellStyle name="40% - Énfasis4 2 6 3 5" xfId="16833" xr:uid="{56EB3975-3395-4A80-A003-7F2817F90A2D}"/>
    <cellStyle name="40% - Énfasis4 2 6 3 5 2" xfId="47717" xr:uid="{0372D37F-039A-40B7-866D-0DF52453E41F}"/>
    <cellStyle name="40% - Énfasis4 2 6 3 6" xfId="32275" xr:uid="{29E63C1F-4A4F-4837-9C94-5B17A830BA71}"/>
    <cellStyle name="40% - Énfasis4 2 6 4" xfId="2356" xr:uid="{637F4FAB-C433-4953-BF49-99E5C9098933}"/>
    <cellStyle name="40% - Énfasis4 2 6 4 2" xfId="6216" xr:uid="{4DC60AE4-EA72-483F-9267-AA9889754C63}"/>
    <cellStyle name="40% - Énfasis4 2 6 4 2 2" xfId="13937" xr:uid="{7E3E4C7B-D33C-496D-983C-AE7A460C69D5}"/>
    <cellStyle name="40% - Énfasis4 2 6 4 2 2 2" xfId="29379" xr:uid="{13A6E9F6-1BF3-4E34-A815-A4A07EE41C58}"/>
    <cellStyle name="40% - Énfasis4 2 6 4 2 2 2 2" xfId="60263" xr:uid="{DBF866D1-9A06-40B1-ABB5-7D43FE49340D}"/>
    <cellStyle name="40% - Énfasis4 2 6 4 2 2 3" xfId="44821" xr:uid="{386D6361-5207-41FC-B02B-75F621425EFB}"/>
    <cellStyle name="40% - Énfasis4 2 6 4 2 3" xfId="21658" xr:uid="{8CDBEB03-02EC-4872-B7C9-E77CE1FEC4A0}"/>
    <cellStyle name="40% - Énfasis4 2 6 4 2 3 2" xfId="52542" xr:uid="{4D99E753-FA8A-49B1-9460-D1B938DF26A8}"/>
    <cellStyle name="40% - Énfasis4 2 6 4 2 4" xfId="37100" xr:uid="{66C8AB92-3317-4A18-B1DB-318A592D67E3}"/>
    <cellStyle name="40% - Énfasis4 2 6 4 3" xfId="10077" xr:uid="{81E2876F-3D82-454B-88DC-6F4BD987CB7E}"/>
    <cellStyle name="40% - Énfasis4 2 6 4 3 2" xfId="25519" xr:uid="{05DA8930-3C6B-4C60-99DD-AEC72C9FF952}"/>
    <cellStyle name="40% - Énfasis4 2 6 4 3 2 2" xfId="56403" xr:uid="{94965DB1-00B2-4B10-B10C-387EE4BF32E8}"/>
    <cellStyle name="40% - Énfasis4 2 6 4 3 3" xfId="40961" xr:uid="{8656DB07-FFAF-4FFB-A16F-6B08285342F3}"/>
    <cellStyle name="40% - Énfasis4 2 6 4 4" xfId="17798" xr:uid="{C245354A-EC9C-4F16-93AE-E8113D608950}"/>
    <cellStyle name="40% - Énfasis4 2 6 4 4 2" xfId="48682" xr:uid="{325CCF6C-2D2F-4B32-98FB-EE87D5CFA0D9}"/>
    <cellStyle name="40% - Énfasis4 2 6 4 5" xfId="33240" xr:uid="{343583DD-1039-4899-BD62-3D0FAB2C9E85}"/>
    <cellStyle name="40% - Énfasis4 2 6 5" xfId="4286" xr:uid="{257D44D4-71EB-47BA-909A-73E043ECD869}"/>
    <cellStyle name="40% - Énfasis4 2 6 5 2" xfId="12007" xr:uid="{FD80FAFB-2E3A-4146-AD7B-8C21DEDDA9D7}"/>
    <cellStyle name="40% - Énfasis4 2 6 5 2 2" xfId="27449" xr:uid="{4FE427A7-66A0-463C-86A1-AC0E3D73B165}"/>
    <cellStyle name="40% - Énfasis4 2 6 5 2 2 2" xfId="58333" xr:uid="{E0896316-C31F-4AA8-83B3-20B89DC40394}"/>
    <cellStyle name="40% - Énfasis4 2 6 5 2 3" xfId="42891" xr:uid="{403F54F4-272D-4375-A244-9A0C4BDC6ADD}"/>
    <cellStyle name="40% - Énfasis4 2 6 5 3" xfId="19728" xr:uid="{75CA6AEB-5D19-48D6-80A9-FE19D10B9998}"/>
    <cellStyle name="40% - Énfasis4 2 6 5 3 2" xfId="50612" xr:uid="{574AC755-6838-4731-9847-C90D98779785}"/>
    <cellStyle name="40% - Énfasis4 2 6 5 4" xfId="35170" xr:uid="{825E9422-0B92-4881-9B09-0FD1D959A58E}"/>
    <cellStyle name="40% - Énfasis4 2 6 6" xfId="8147" xr:uid="{B1A06447-BE07-4741-B053-F6A6E4004AB8}"/>
    <cellStyle name="40% - Énfasis4 2 6 6 2" xfId="23589" xr:uid="{906A085D-D68A-4085-AF73-D65F57BF151C}"/>
    <cellStyle name="40% - Énfasis4 2 6 6 2 2" xfId="54473" xr:uid="{36AED911-9C56-482A-A993-7F9FC5C7FE3F}"/>
    <cellStyle name="40% - Énfasis4 2 6 6 3" xfId="39031" xr:uid="{D5F0FA1A-B378-4228-BC26-1E8D54FA9427}"/>
    <cellStyle name="40% - Énfasis4 2 6 7" xfId="15868" xr:uid="{EB59AE39-7F1A-4F3E-8CD1-244CF97294A2}"/>
    <cellStyle name="40% - Énfasis4 2 6 7 2" xfId="46752" xr:uid="{3F3FBAAB-F51D-401A-8D4E-1A87C2B64AF7}"/>
    <cellStyle name="40% - Énfasis4 2 6 8" xfId="31310" xr:uid="{F71D1B03-477E-469D-9E53-5BC955524641}"/>
    <cellStyle name="40% - Énfasis4 2 7" xfId="668" xr:uid="{E9A71F19-5545-4F65-860B-DE78ABEE22C1}"/>
    <cellStyle name="40% - Énfasis4 2 7 2" xfId="1633" xr:uid="{53AB6377-9187-4021-ACD5-FBDC22B83D86}"/>
    <cellStyle name="40% - Énfasis4 2 7 2 2" xfId="3563" xr:uid="{08B4E75C-B126-4735-94D2-E3668B090EC2}"/>
    <cellStyle name="40% - Énfasis4 2 7 2 2 2" xfId="7423" xr:uid="{7DD39FB8-5851-4CF2-9B49-94A59608D061}"/>
    <cellStyle name="40% - Énfasis4 2 7 2 2 2 2" xfId="15144" xr:uid="{F1D4B611-8DDA-4322-AE0E-3B00E0E43493}"/>
    <cellStyle name="40% - Énfasis4 2 7 2 2 2 2 2" xfId="30586" xr:uid="{0A23E2A5-8108-43E1-8333-A038A6112F4B}"/>
    <cellStyle name="40% - Énfasis4 2 7 2 2 2 2 2 2" xfId="61470" xr:uid="{08651632-5E7F-4838-AB05-68A9322DD515}"/>
    <cellStyle name="40% - Énfasis4 2 7 2 2 2 2 3" xfId="46028" xr:uid="{54EA502B-48EB-4F6E-9453-5615010F0F0D}"/>
    <cellStyle name="40% - Énfasis4 2 7 2 2 2 3" xfId="22865" xr:uid="{3D81B9FB-DAD2-43AA-A656-4CED2E679150}"/>
    <cellStyle name="40% - Énfasis4 2 7 2 2 2 3 2" xfId="53749" xr:uid="{6502BF3B-46FC-443F-B59E-0CAC31FB579C}"/>
    <cellStyle name="40% - Énfasis4 2 7 2 2 2 4" xfId="38307" xr:uid="{7E2AF223-0F25-455B-A364-7DEA23D1B2DE}"/>
    <cellStyle name="40% - Énfasis4 2 7 2 2 3" xfId="11284" xr:uid="{93FA5417-A92A-41D4-95A4-3A71F7AF0C1A}"/>
    <cellStyle name="40% - Énfasis4 2 7 2 2 3 2" xfId="26726" xr:uid="{66711D6A-193F-4466-B377-FF4C81B53ABA}"/>
    <cellStyle name="40% - Énfasis4 2 7 2 2 3 2 2" xfId="57610" xr:uid="{522A12D8-E416-4F15-9781-8688CC768962}"/>
    <cellStyle name="40% - Énfasis4 2 7 2 2 3 3" xfId="42168" xr:uid="{CA0B9DA2-3C1C-494B-A441-2B423BC68953}"/>
    <cellStyle name="40% - Énfasis4 2 7 2 2 4" xfId="19005" xr:uid="{A8941D6F-5B33-41B3-A91C-ED6550907A4A}"/>
    <cellStyle name="40% - Énfasis4 2 7 2 2 4 2" xfId="49889" xr:uid="{681FDCEE-8B00-4699-A91C-A8E62B6A8E3E}"/>
    <cellStyle name="40% - Énfasis4 2 7 2 2 5" xfId="34447" xr:uid="{38B35614-896A-4687-B11B-F61B0D625C11}"/>
    <cellStyle name="40% - Énfasis4 2 7 2 3" xfId="5493" xr:uid="{1F3C0F5D-829D-420F-A530-02FFC7F181E5}"/>
    <cellStyle name="40% - Énfasis4 2 7 2 3 2" xfId="13214" xr:uid="{D9B90FA7-67D5-4349-9A2B-F01EE28C6E9E}"/>
    <cellStyle name="40% - Énfasis4 2 7 2 3 2 2" xfId="28656" xr:uid="{5C6391A8-C72B-401F-8A9F-125514C48229}"/>
    <cellStyle name="40% - Énfasis4 2 7 2 3 2 2 2" xfId="59540" xr:uid="{1F862C41-D33E-4F8A-B9B7-3C533CFBB469}"/>
    <cellStyle name="40% - Énfasis4 2 7 2 3 2 3" xfId="44098" xr:uid="{80577664-C537-4A22-97BB-5F99D7F58B47}"/>
    <cellStyle name="40% - Énfasis4 2 7 2 3 3" xfId="20935" xr:uid="{EEA6DDD7-672B-4F49-A65C-204E246E5E9A}"/>
    <cellStyle name="40% - Énfasis4 2 7 2 3 3 2" xfId="51819" xr:uid="{3E0133A5-6BE8-453A-A475-17A3B6AB2DEA}"/>
    <cellStyle name="40% - Énfasis4 2 7 2 3 4" xfId="36377" xr:uid="{E272764B-1932-406A-B186-F4676F342C6F}"/>
    <cellStyle name="40% - Énfasis4 2 7 2 4" xfId="9354" xr:uid="{3F25364E-C23C-4177-B5CB-C7E7810501D2}"/>
    <cellStyle name="40% - Énfasis4 2 7 2 4 2" xfId="24796" xr:uid="{438D54AD-208D-4105-B5FD-B3212D8A3AD2}"/>
    <cellStyle name="40% - Énfasis4 2 7 2 4 2 2" xfId="55680" xr:uid="{1CFF1412-450F-453D-A35E-47287C5943D7}"/>
    <cellStyle name="40% - Énfasis4 2 7 2 4 3" xfId="40238" xr:uid="{3A271833-BE8B-4BB4-A034-70A50E98DD77}"/>
    <cellStyle name="40% - Énfasis4 2 7 2 5" xfId="17075" xr:uid="{0FED5895-5C45-4004-A86D-1030BB3C266D}"/>
    <cellStyle name="40% - Énfasis4 2 7 2 5 2" xfId="47959" xr:uid="{F2924BCE-6AD8-43B3-9968-4A490D2142D7}"/>
    <cellStyle name="40% - Énfasis4 2 7 2 6" xfId="32517" xr:uid="{BADBCF61-F3D9-423B-BB13-85F85B6FFF7E}"/>
    <cellStyle name="40% - Énfasis4 2 7 3" xfId="2598" xr:uid="{4A10AC60-C79A-4DA4-AFDD-0DB801006CF1}"/>
    <cellStyle name="40% - Énfasis4 2 7 3 2" xfId="6458" xr:uid="{A69B0BD0-0D16-4ECF-B300-E5FECD3FDEA9}"/>
    <cellStyle name="40% - Énfasis4 2 7 3 2 2" xfId="14179" xr:uid="{6B468330-3EF0-430F-8016-EB52B63D3FAF}"/>
    <cellStyle name="40% - Énfasis4 2 7 3 2 2 2" xfId="29621" xr:uid="{0392F178-713D-44A8-85C0-C66D6ED56790}"/>
    <cellStyle name="40% - Énfasis4 2 7 3 2 2 2 2" xfId="60505" xr:uid="{85864C2F-9409-41F8-B751-15D4E4660144}"/>
    <cellStyle name="40% - Énfasis4 2 7 3 2 2 3" xfId="45063" xr:uid="{E9B8AEC9-0941-4169-93B5-C4C7EFF5F3CD}"/>
    <cellStyle name="40% - Énfasis4 2 7 3 2 3" xfId="21900" xr:uid="{2FEAE0F3-54C9-4068-95C3-26174C15D149}"/>
    <cellStyle name="40% - Énfasis4 2 7 3 2 3 2" xfId="52784" xr:uid="{ED6815AE-AF7D-4059-ABF4-528874F43AEE}"/>
    <cellStyle name="40% - Énfasis4 2 7 3 2 4" xfId="37342" xr:uid="{F922AAF0-CF28-41E3-8FAE-295197A98AF1}"/>
    <cellStyle name="40% - Énfasis4 2 7 3 3" xfId="10319" xr:uid="{B936EAD3-27D4-4577-AF99-B1534514DDEC}"/>
    <cellStyle name="40% - Énfasis4 2 7 3 3 2" xfId="25761" xr:uid="{21240BF6-B720-40C3-8644-04D0D2970AB9}"/>
    <cellStyle name="40% - Énfasis4 2 7 3 3 2 2" xfId="56645" xr:uid="{E114B6DF-3441-4850-8953-ECF48AFB0299}"/>
    <cellStyle name="40% - Énfasis4 2 7 3 3 3" xfId="41203" xr:uid="{3D351F0D-E839-4217-A2EA-83AE9849C7B1}"/>
    <cellStyle name="40% - Énfasis4 2 7 3 4" xfId="18040" xr:uid="{CFAB24BC-339B-4F77-9C85-C22653B2928D}"/>
    <cellStyle name="40% - Énfasis4 2 7 3 4 2" xfId="48924" xr:uid="{8E01945D-4AAB-4CA7-92EA-9E1D8AA2E42B}"/>
    <cellStyle name="40% - Énfasis4 2 7 3 5" xfId="33482" xr:uid="{62626F1D-7D69-4441-AB47-D32960985BDA}"/>
    <cellStyle name="40% - Énfasis4 2 7 4" xfId="4528" xr:uid="{1528B10C-782E-485B-A039-B52D06995BEF}"/>
    <cellStyle name="40% - Énfasis4 2 7 4 2" xfId="12249" xr:uid="{1905C180-CB79-475F-A70B-8D5D2B6F595E}"/>
    <cellStyle name="40% - Énfasis4 2 7 4 2 2" xfId="27691" xr:uid="{EAFE16E6-B361-4F7C-9AA8-C9346A3AAF96}"/>
    <cellStyle name="40% - Énfasis4 2 7 4 2 2 2" xfId="58575" xr:uid="{F472AAD1-160B-42CA-BD0E-2024527FA5A6}"/>
    <cellStyle name="40% - Énfasis4 2 7 4 2 3" xfId="43133" xr:uid="{53967557-B4DF-4E65-B075-A2F007C85B43}"/>
    <cellStyle name="40% - Énfasis4 2 7 4 3" xfId="19970" xr:uid="{2C70CD73-0510-4D4F-A69F-CC1B36E68EBF}"/>
    <cellStyle name="40% - Énfasis4 2 7 4 3 2" xfId="50854" xr:uid="{67CFD649-26AF-4C1B-ADA7-1E3293078147}"/>
    <cellStyle name="40% - Énfasis4 2 7 4 4" xfId="35412" xr:uid="{2B2DCBF1-3039-4920-BED3-BD88389772E2}"/>
    <cellStyle name="40% - Énfasis4 2 7 5" xfId="8389" xr:uid="{6EA37062-0917-474B-920C-38EA54563E51}"/>
    <cellStyle name="40% - Énfasis4 2 7 5 2" xfId="23831" xr:uid="{C1CC7054-781E-48B4-AC73-0B62B0306466}"/>
    <cellStyle name="40% - Énfasis4 2 7 5 2 2" xfId="54715" xr:uid="{F8602577-B8E3-4FA1-B3A9-E5B6B19E8917}"/>
    <cellStyle name="40% - Énfasis4 2 7 5 3" xfId="39273" xr:uid="{409D6D57-4476-4CB8-831C-BC3516791B17}"/>
    <cellStyle name="40% - Énfasis4 2 7 6" xfId="16110" xr:uid="{DAC7C7FF-C696-4265-A710-1DE069DE5481}"/>
    <cellStyle name="40% - Énfasis4 2 7 6 2" xfId="46994" xr:uid="{7E5EB248-C0E0-45C1-89BC-F66BA95540B2}"/>
    <cellStyle name="40% - Énfasis4 2 7 7" xfId="31552" xr:uid="{FB5EBCDE-ADE4-4C16-830A-BF4F7F8F2C8C}"/>
    <cellStyle name="40% - Énfasis4 2 8" xfId="1150" xr:uid="{CF88E2B4-5934-4B7E-AB83-A9FE0021BC14}"/>
    <cellStyle name="40% - Énfasis4 2 8 2" xfId="3080" xr:uid="{7E49C83D-4FA4-4C3D-B89F-9B1D7DCF1374}"/>
    <cellStyle name="40% - Énfasis4 2 8 2 2" xfId="6940" xr:uid="{8366EB4A-6920-4727-BE38-671D57854A87}"/>
    <cellStyle name="40% - Énfasis4 2 8 2 2 2" xfId="14661" xr:uid="{1304ADB1-5985-4258-A8D3-2C1134D72F04}"/>
    <cellStyle name="40% - Énfasis4 2 8 2 2 2 2" xfId="30103" xr:uid="{3A9D1E66-C4CA-4DC7-A234-EB98268FB615}"/>
    <cellStyle name="40% - Énfasis4 2 8 2 2 2 2 2" xfId="60987" xr:uid="{40C9C304-80AD-40CE-91BC-F5B7A18CCAF8}"/>
    <cellStyle name="40% - Énfasis4 2 8 2 2 2 3" xfId="45545" xr:uid="{469D66EC-9B65-4D9C-9CFA-7A7C2024A283}"/>
    <cellStyle name="40% - Énfasis4 2 8 2 2 3" xfId="22382" xr:uid="{B4E55311-918C-4807-BABC-0298CCC38E03}"/>
    <cellStyle name="40% - Énfasis4 2 8 2 2 3 2" xfId="53266" xr:uid="{52FF1E1B-11FF-4B47-939B-BD2FD0351FDA}"/>
    <cellStyle name="40% - Énfasis4 2 8 2 2 4" xfId="37824" xr:uid="{BC78A2B2-0441-45B7-A2AB-A1101C3AC496}"/>
    <cellStyle name="40% - Énfasis4 2 8 2 3" xfId="10801" xr:uid="{0B8644F8-98F4-44A9-AED3-06DAC38E7AB7}"/>
    <cellStyle name="40% - Énfasis4 2 8 2 3 2" xfId="26243" xr:uid="{7A376CEF-F3DD-46EF-98C8-7D95A45FE01F}"/>
    <cellStyle name="40% - Énfasis4 2 8 2 3 2 2" xfId="57127" xr:uid="{5AC76546-30CA-41F5-81FD-50E27D68A765}"/>
    <cellStyle name="40% - Énfasis4 2 8 2 3 3" xfId="41685" xr:uid="{4545E9FB-B965-4DF7-A980-0D95A73F37F8}"/>
    <cellStyle name="40% - Énfasis4 2 8 2 4" xfId="18522" xr:uid="{6D504183-F720-406D-BA7F-6A28206F2EE6}"/>
    <cellStyle name="40% - Énfasis4 2 8 2 4 2" xfId="49406" xr:uid="{20315816-EF4A-4504-86BD-47DBF40BD9A5}"/>
    <cellStyle name="40% - Énfasis4 2 8 2 5" xfId="33964" xr:uid="{7FE6EED3-A407-46CF-94F2-F0284E8F86E2}"/>
    <cellStyle name="40% - Énfasis4 2 8 3" xfId="5010" xr:uid="{D7C35F0F-7F7C-4AE9-BBCD-2BC0DB8570E8}"/>
    <cellStyle name="40% - Énfasis4 2 8 3 2" xfId="12731" xr:uid="{8002B263-70C6-47C2-AD28-0193989D9900}"/>
    <cellStyle name="40% - Énfasis4 2 8 3 2 2" xfId="28173" xr:uid="{3F3FE0C1-4DB1-4E38-A500-5198DD8BF54D}"/>
    <cellStyle name="40% - Énfasis4 2 8 3 2 2 2" xfId="59057" xr:uid="{4CFE4D34-1AEB-4A62-9EBB-EFA944550E7B}"/>
    <cellStyle name="40% - Énfasis4 2 8 3 2 3" xfId="43615" xr:uid="{1F485F96-D947-41E5-A6FA-2F7C041A82E3}"/>
    <cellStyle name="40% - Énfasis4 2 8 3 3" xfId="20452" xr:uid="{64F857BF-5BEB-4F6E-997D-CCEE05EBF5C9}"/>
    <cellStyle name="40% - Énfasis4 2 8 3 3 2" xfId="51336" xr:uid="{036A7C2E-4CBE-4D7D-AB3A-065F4A5D8A59}"/>
    <cellStyle name="40% - Énfasis4 2 8 3 4" xfId="35894" xr:uid="{B05BD7D8-58F4-4B1B-AAD9-2D20A72D4D39}"/>
    <cellStyle name="40% - Énfasis4 2 8 4" xfId="8871" xr:uid="{5563171F-4967-42C5-925D-82CEEE81E16F}"/>
    <cellStyle name="40% - Énfasis4 2 8 4 2" xfId="24313" xr:uid="{A25C6731-1D5A-4091-BD35-164CCDF3B70A}"/>
    <cellStyle name="40% - Énfasis4 2 8 4 2 2" xfId="55197" xr:uid="{642737C6-C8EC-4388-8900-BC50FCA8D53F}"/>
    <cellStyle name="40% - Énfasis4 2 8 4 3" xfId="39755" xr:uid="{B78D61EF-568A-4ABC-9390-51F616FE305B}"/>
    <cellStyle name="40% - Énfasis4 2 8 5" xfId="16592" xr:uid="{5B659254-56B2-4EA4-A963-8CECA2AF07E8}"/>
    <cellStyle name="40% - Énfasis4 2 8 5 2" xfId="47476" xr:uid="{A5473B5C-2392-4F36-8F81-744C4BE9FD5E}"/>
    <cellStyle name="40% - Énfasis4 2 8 6" xfId="32034" xr:uid="{FACED996-2265-4A42-A44C-2A98315F3713}"/>
    <cellStyle name="40% - Énfasis4 2 9" xfId="2115" xr:uid="{93C0860D-3294-4E03-B93C-7B19DF34CC48}"/>
    <cellStyle name="40% - Énfasis4 2 9 2" xfId="5975" xr:uid="{8F0B738F-90C6-4B77-A351-F13E67F74ECC}"/>
    <cellStyle name="40% - Énfasis4 2 9 2 2" xfId="13696" xr:uid="{BD8424BB-4969-46AC-8A5E-7BEB2C5B181B}"/>
    <cellStyle name="40% - Énfasis4 2 9 2 2 2" xfId="29138" xr:uid="{C2DD1C15-908E-4DE5-93CC-B28BADFBF9F9}"/>
    <cellStyle name="40% - Énfasis4 2 9 2 2 2 2" xfId="60022" xr:uid="{CD1C3627-74A3-4D04-A099-34A7E3FE30EA}"/>
    <cellStyle name="40% - Énfasis4 2 9 2 2 3" xfId="44580" xr:uid="{181A98D0-9B46-4401-AEDE-6352E1DEEAA7}"/>
    <cellStyle name="40% - Énfasis4 2 9 2 3" xfId="21417" xr:uid="{A4F4587D-913B-49C0-8BAA-ADDA1AE77374}"/>
    <cellStyle name="40% - Énfasis4 2 9 2 3 2" xfId="52301" xr:uid="{F0248186-908A-46A9-A633-58E168C069FC}"/>
    <cellStyle name="40% - Énfasis4 2 9 2 4" xfId="36859" xr:uid="{4958C2C7-E77D-4D29-BA4F-70BACE6ECF0C}"/>
    <cellStyle name="40% - Énfasis4 2 9 3" xfId="9836" xr:uid="{758D957E-BD30-4E35-A36A-4FA351B3C8DB}"/>
    <cellStyle name="40% - Énfasis4 2 9 3 2" xfId="25278" xr:uid="{8B31391C-DE67-4F09-BEA0-2345270E5B5C}"/>
    <cellStyle name="40% - Énfasis4 2 9 3 2 2" xfId="56162" xr:uid="{F1D7862A-6A76-47FA-9D91-2E6BC2950EAE}"/>
    <cellStyle name="40% - Énfasis4 2 9 3 3" xfId="40720" xr:uid="{02830CEB-919E-4A4E-B442-CB5E0A6621BE}"/>
    <cellStyle name="40% - Énfasis4 2 9 4" xfId="17557" xr:uid="{48E59C57-EBED-4ACE-AE01-B17D7C044976}"/>
    <cellStyle name="40% - Énfasis4 2 9 4 2" xfId="48441" xr:uid="{CD839E52-5C77-42B3-9F38-749B13BE2573}"/>
    <cellStyle name="40% - Énfasis4 2 9 5" xfId="32999" xr:uid="{176D3547-EC30-4B4E-A335-968F116718BB}"/>
    <cellStyle name="40% - Énfasis4 3" xfId="61981" xr:uid="{6070FB2B-5578-4F3B-94C7-79D52DD039D7}"/>
    <cellStyle name="40% - Énfasis5" xfId="36" builtinId="47" customBuiltin="1"/>
    <cellStyle name="40% - Énfasis5 2" xfId="112" xr:uid="{6A2245E0-9F74-460E-8DD9-15113E9641B7}"/>
    <cellStyle name="40% - Énfasis5 2 10" xfId="4051" xr:uid="{099EAD1A-A979-463D-84F8-EE1A63360999}"/>
    <cellStyle name="40% - Énfasis5 2 10 2" xfId="11772" xr:uid="{A8C24C5E-227E-4B94-B80F-9DFC708352A6}"/>
    <cellStyle name="40% - Énfasis5 2 10 2 2" xfId="27214" xr:uid="{AA5F58C2-C47A-4FE8-AAE0-1405D107E212}"/>
    <cellStyle name="40% - Énfasis5 2 10 2 2 2" xfId="58098" xr:uid="{F4ECA594-3896-44C2-BC1B-433D992FA0DA}"/>
    <cellStyle name="40% - Énfasis5 2 10 2 3" xfId="42656" xr:uid="{50B30531-C16B-47B4-93A5-95CDC7D41DDF}"/>
    <cellStyle name="40% - Énfasis5 2 10 3" xfId="19493" xr:uid="{C9439C1A-C5EF-4814-A5F6-E721B74FC1EE}"/>
    <cellStyle name="40% - Énfasis5 2 10 3 2" xfId="50377" xr:uid="{C358714E-1DF4-4F04-AE84-CD4B416D84B3}"/>
    <cellStyle name="40% - Énfasis5 2 10 4" xfId="34935" xr:uid="{339BFF8B-9FE3-4995-881A-A110A77361F2}"/>
    <cellStyle name="40% - Énfasis5 2 11" xfId="7912" xr:uid="{DFE1A17E-6651-42DD-AB57-6B0B5A7A70A2}"/>
    <cellStyle name="40% - Énfasis5 2 11 2" xfId="23354" xr:uid="{29DB1054-5A26-451C-B93C-51DC3D2F9843}"/>
    <cellStyle name="40% - Énfasis5 2 11 2 2" xfId="54238" xr:uid="{02BC05E3-4626-4756-BB86-C0793D7DF0DC}"/>
    <cellStyle name="40% - Énfasis5 2 11 3" xfId="38796" xr:uid="{55121820-09C4-43FF-A9BC-CA8E6681A3AF}"/>
    <cellStyle name="40% - Énfasis5 2 12" xfId="15633" xr:uid="{0EA60239-D77A-4ED0-9F6E-8E576F702BA5}"/>
    <cellStyle name="40% - Énfasis5 2 12 2" xfId="46517" xr:uid="{F370FDD5-641D-45DD-9FF8-91B0DD3DA928}"/>
    <cellStyle name="40% - Énfasis5 2 13" xfId="31075" xr:uid="{FE872F7B-C0B2-44C2-847A-9909D61AB17F}"/>
    <cellStyle name="40% - Énfasis5 2 14" xfId="61912" xr:uid="{45373443-2B40-4C67-9560-FA8ECFE5DEAD}"/>
    <cellStyle name="40% - Énfasis5 2 2" xfId="113" xr:uid="{40B832B8-3657-4F72-B148-1D76FDFC742A}"/>
    <cellStyle name="40% - Énfasis5 2 2 10" xfId="7913" xr:uid="{2BE77794-0CBD-45EC-B7DC-2B72D4FA52AF}"/>
    <cellStyle name="40% - Énfasis5 2 2 10 2" xfId="23355" xr:uid="{D59EC385-EAAE-4DFC-9CD5-C8CAF73B6D34}"/>
    <cellStyle name="40% - Énfasis5 2 2 10 2 2" xfId="54239" xr:uid="{03D6A01D-7316-4479-B34C-ADC34C1440BE}"/>
    <cellStyle name="40% - Énfasis5 2 2 10 3" xfId="38797" xr:uid="{2B265E53-23E3-4268-AE36-8CF55CC903D0}"/>
    <cellStyle name="40% - Énfasis5 2 2 11" xfId="15634" xr:uid="{323EDD46-0E05-4F7F-AD2B-39054232D2B3}"/>
    <cellStyle name="40% - Énfasis5 2 2 11 2" xfId="46518" xr:uid="{30D81599-4993-405D-8D6B-634D70E82325}"/>
    <cellStyle name="40% - Énfasis5 2 2 12" xfId="31076" xr:uid="{46693BDF-68E0-4E0C-9925-17B28A5F1E05}"/>
    <cellStyle name="40% - Énfasis5 2 2 2" xfId="114" xr:uid="{124F26D3-B1E5-47B0-B4A7-299854A26CC7}"/>
    <cellStyle name="40% - Énfasis5 2 2 2 10" xfId="31077" xr:uid="{7A19AD33-06C5-445A-AB15-A4AE6931AA3A}"/>
    <cellStyle name="40% - Énfasis5 2 2 2 2" xfId="319" xr:uid="{6D3C4615-0DB7-43E7-B1BD-ED5BE1E62EDA}"/>
    <cellStyle name="40% - Énfasis5 2 2 2 2 2" xfId="562" xr:uid="{5A083F9D-3763-4885-A639-59C5121CDA6B}"/>
    <cellStyle name="40% - Énfasis5 2 2 2 2 2 2" xfId="1045" xr:uid="{6FDF0ED2-2093-4EE3-AA98-0A325BD63925}"/>
    <cellStyle name="40% - Énfasis5 2 2 2 2 2 2 2" xfId="2010" xr:uid="{3DD92937-41B9-4525-9FAE-0315848FB306}"/>
    <cellStyle name="40% - Énfasis5 2 2 2 2 2 2 2 2" xfId="3940" xr:uid="{5B0644DC-B69B-4850-9251-47739208D293}"/>
    <cellStyle name="40% - Énfasis5 2 2 2 2 2 2 2 2 2" xfId="7800" xr:uid="{D148F010-E2C2-46BB-94EA-99644D82C582}"/>
    <cellStyle name="40% - Énfasis5 2 2 2 2 2 2 2 2 2 2" xfId="15521" xr:uid="{AA3681F3-C439-4B5A-8918-951F12E262D5}"/>
    <cellStyle name="40% - Énfasis5 2 2 2 2 2 2 2 2 2 2 2" xfId="30963" xr:uid="{2BEA35AA-1000-45F6-95DF-562F3DD93157}"/>
    <cellStyle name="40% - Énfasis5 2 2 2 2 2 2 2 2 2 2 2 2" xfId="61847" xr:uid="{84A72D1B-CCD1-4D30-A195-1554C2FE8F4B}"/>
    <cellStyle name="40% - Énfasis5 2 2 2 2 2 2 2 2 2 2 3" xfId="46405" xr:uid="{C18F2F84-B6EE-4320-B4CE-BFF2B46987F6}"/>
    <cellStyle name="40% - Énfasis5 2 2 2 2 2 2 2 2 2 3" xfId="23242" xr:uid="{158C0D52-3C9C-4A08-AC91-851412ED37D1}"/>
    <cellStyle name="40% - Énfasis5 2 2 2 2 2 2 2 2 2 3 2" xfId="54126" xr:uid="{47CA4073-5520-4683-806A-FCC4101EEEEB}"/>
    <cellStyle name="40% - Énfasis5 2 2 2 2 2 2 2 2 2 4" xfId="38684" xr:uid="{30549338-6A1B-4994-A798-874072C6D97E}"/>
    <cellStyle name="40% - Énfasis5 2 2 2 2 2 2 2 2 3" xfId="11661" xr:uid="{ECD277AE-ED98-41EE-AD8C-61263BAE148F}"/>
    <cellStyle name="40% - Énfasis5 2 2 2 2 2 2 2 2 3 2" xfId="27103" xr:uid="{FBAB30DE-2D01-4937-A8BC-721718D8F65A}"/>
    <cellStyle name="40% - Énfasis5 2 2 2 2 2 2 2 2 3 2 2" xfId="57987" xr:uid="{E1BF3F01-430E-4C59-9B12-9C1252586987}"/>
    <cellStyle name="40% - Énfasis5 2 2 2 2 2 2 2 2 3 3" xfId="42545" xr:uid="{FD4BF786-DCA4-4B4D-BA30-31E80C9ADCEF}"/>
    <cellStyle name="40% - Énfasis5 2 2 2 2 2 2 2 2 4" xfId="19382" xr:uid="{34334783-AE6D-4E46-9C27-7E34C934D660}"/>
    <cellStyle name="40% - Énfasis5 2 2 2 2 2 2 2 2 4 2" xfId="50266" xr:uid="{320A9912-E6C4-4C8E-9AC1-B60D80DD1498}"/>
    <cellStyle name="40% - Énfasis5 2 2 2 2 2 2 2 2 5" xfId="34824" xr:uid="{DDE56E05-FA10-4DCC-A63C-836D95488827}"/>
    <cellStyle name="40% - Énfasis5 2 2 2 2 2 2 2 3" xfId="5870" xr:uid="{AE60869D-3825-4DBF-A357-EBB813741458}"/>
    <cellStyle name="40% - Énfasis5 2 2 2 2 2 2 2 3 2" xfId="13591" xr:uid="{8D669C1A-C82F-4B3D-8D56-131FBF9D1115}"/>
    <cellStyle name="40% - Énfasis5 2 2 2 2 2 2 2 3 2 2" xfId="29033" xr:uid="{248BC6C3-E2A0-4BDA-9815-BC7AB4F5513A}"/>
    <cellStyle name="40% - Énfasis5 2 2 2 2 2 2 2 3 2 2 2" xfId="59917" xr:uid="{778A0578-FD34-426A-8074-3C2871C094DC}"/>
    <cellStyle name="40% - Énfasis5 2 2 2 2 2 2 2 3 2 3" xfId="44475" xr:uid="{F93BC7B4-52CF-4E62-A2CB-37580621BB1A}"/>
    <cellStyle name="40% - Énfasis5 2 2 2 2 2 2 2 3 3" xfId="21312" xr:uid="{77368428-6C2B-49DF-A9F5-2B7DE3C2DCE5}"/>
    <cellStyle name="40% - Énfasis5 2 2 2 2 2 2 2 3 3 2" xfId="52196" xr:uid="{9795F9A7-82AC-4653-87B7-C56B17011C71}"/>
    <cellStyle name="40% - Énfasis5 2 2 2 2 2 2 2 3 4" xfId="36754" xr:uid="{2B3856D3-479C-43AE-AAA4-31F1A6E9451B}"/>
    <cellStyle name="40% - Énfasis5 2 2 2 2 2 2 2 4" xfId="9731" xr:uid="{199F1F0B-F0F2-4E85-B063-E15E1E2FA1BF}"/>
    <cellStyle name="40% - Énfasis5 2 2 2 2 2 2 2 4 2" xfId="25173" xr:uid="{F4382910-E40C-450B-AE11-EB4203899D9A}"/>
    <cellStyle name="40% - Énfasis5 2 2 2 2 2 2 2 4 2 2" xfId="56057" xr:uid="{851ED957-4F9A-4121-A9BB-4F9F2C510EB8}"/>
    <cellStyle name="40% - Énfasis5 2 2 2 2 2 2 2 4 3" xfId="40615" xr:uid="{CBFF428F-106E-4D91-BB31-D8247A9ABA78}"/>
    <cellStyle name="40% - Énfasis5 2 2 2 2 2 2 2 5" xfId="17452" xr:uid="{B5E60DD3-A2A9-42BD-836C-64C987BA2F20}"/>
    <cellStyle name="40% - Énfasis5 2 2 2 2 2 2 2 5 2" xfId="48336" xr:uid="{3C07572B-558E-4A52-83F7-6F3D58AAF9A9}"/>
    <cellStyle name="40% - Énfasis5 2 2 2 2 2 2 2 6" xfId="32894" xr:uid="{15D47368-DE8C-4135-844B-967A52A4A52A}"/>
    <cellStyle name="40% - Énfasis5 2 2 2 2 2 2 3" xfId="2975" xr:uid="{A1B6087F-53A4-4886-8FDC-280086875C04}"/>
    <cellStyle name="40% - Énfasis5 2 2 2 2 2 2 3 2" xfId="6835" xr:uid="{D3D65660-4263-405F-B1AA-A08C96971BDC}"/>
    <cellStyle name="40% - Énfasis5 2 2 2 2 2 2 3 2 2" xfId="14556" xr:uid="{BBB82260-4080-40AA-8ECD-F3F060FFB115}"/>
    <cellStyle name="40% - Énfasis5 2 2 2 2 2 2 3 2 2 2" xfId="29998" xr:uid="{37382DD0-6391-4902-A661-40E120115831}"/>
    <cellStyle name="40% - Énfasis5 2 2 2 2 2 2 3 2 2 2 2" xfId="60882" xr:uid="{EFE9AA3E-DD88-4649-9D16-7629FD85C6C1}"/>
    <cellStyle name="40% - Énfasis5 2 2 2 2 2 2 3 2 2 3" xfId="45440" xr:uid="{2605968A-5483-4C60-A4B5-8E07D3DD1B37}"/>
    <cellStyle name="40% - Énfasis5 2 2 2 2 2 2 3 2 3" xfId="22277" xr:uid="{2A0709BE-C2C1-4931-BD7F-CE2FB588E932}"/>
    <cellStyle name="40% - Énfasis5 2 2 2 2 2 2 3 2 3 2" xfId="53161" xr:uid="{E6053276-7D0D-4F92-939C-19BE46443209}"/>
    <cellStyle name="40% - Énfasis5 2 2 2 2 2 2 3 2 4" xfId="37719" xr:uid="{5489DECF-70C8-43C2-ACBB-B69D6A0EDFB7}"/>
    <cellStyle name="40% - Énfasis5 2 2 2 2 2 2 3 3" xfId="10696" xr:uid="{DFE11EC8-8CE0-4EA7-AABF-377C887474CA}"/>
    <cellStyle name="40% - Énfasis5 2 2 2 2 2 2 3 3 2" xfId="26138" xr:uid="{BD918A4E-8E11-464C-8953-730311356263}"/>
    <cellStyle name="40% - Énfasis5 2 2 2 2 2 2 3 3 2 2" xfId="57022" xr:uid="{1D7E8B53-064E-471D-9EA4-F03C6D3C1072}"/>
    <cellStyle name="40% - Énfasis5 2 2 2 2 2 2 3 3 3" xfId="41580" xr:uid="{1468436A-4056-4297-9835-EDD30B592586}"/>
    <cellStyle name="40% - Énfasis5 2 2 2 2 2 2 3 4" xfId="18417" xr:uid="{E50727D7-7250-435F-BEAE-5658B8CD0EEA}"/>
    <cellStyle name="40% - Énfasis5 2 2 2 2 2 2 3 4 2" xfId="49301" xr:uid="{C5196318-4564-4775-9F15-9184F4B7F907}"/>
    <cellStyle name="40% - Énfasis5 2 2 2 2 2 2 3 5" xfId="33859" xr:uid="{6DFE49EA-6433-455A-A429-2D08358BED89}"/>
    <cellStyle name="40% - Énfasis5 2 2 2 2 2 2 4" xfId="4905" xr:uid="{8EAD88E5-58FF-4916-8CA2-66C429BA76E9}"/>
    <cellStyle name="40% - Énfasis5 2 2 2 2 2 2 4 2" xfId="12626" xr:uid="{1E22B3C8-D189-4852-8827-21E5D9B4262E}"/>
    <cellStyle name="40% - Énfasis5 2 2 2 2 2 2 4 2 2" xfId="28068" xr:uid="{17D11C35-567B-40BE-855B-6BD867793537}"/>
    <cellStyle name="40% - Énfasis5 2 2 2 2 2 2 4 2 2 2" xfId="58952" xr:uid="{FBB1F5B4-2670-4B0E-ABF5-CD6E71776EE1}"/>
    <cellStyle name="40% - Énfasis5 2 2 2 2 2 2 4 2 3" xfId="43510" xr:uid="{3A16992B-9E50-49B4-8906-55E8983F0046}"/>
    <cellStyle name="40% - Énfasis5 2 2 2 2 2 2 4 3" xfId="20347" xr:uid="{2395A170-AF69-4C3F-8480-E09EFCB60552}"/>
    <cellStyle name="40% - Énfasis5 2 2 2 2 2 2 4 3 2" xfId="51231" xr:uid="{8479C3D7-28AC-4AEB-A0A3-18E8B34D1925}"/>
    <cellStyle name="40% - Énfasis5 2 2 2 2 2 2 4 4" xfId="35789" xr:uid="{3020B39F-1425-4E12-B89E-587EBA757FC3}"/>
    <cellStyle name="40% - Énfasis5 2 2 2 2 2 2 5" xfId="8766" xr:uid="{5D84EFF9-0938-4B55-91C0-5051CC2A2A0E}"/>
    <cellStyle name="40% - Énfasis5 2 2 2 2 2 2 5 2" xfId="24208" xr:uid="{1B26132D-D04B-4880-AE85-885C5F0A76C7}"/>
    <cellStyle name="40% - Énfasis5 2 2 2 2 2 2 5 2 2" xfId="55092" xr:uid="{06F6B694-62B2-49FF-A755-DDDAF67AD316}"/>
    <cellStyle name="40% - Énfasis5 2 2 2 2 2 2 5 3" xfId="39650" xr:uid="{2F69FE4F-96A6-4F7E-8897-A769FFCD5E7F}"/>
    <cellStyle name="40% - Énfasis5 2 2 2 2 2 2 6" xfId="16487" xr:uid="{24627548-E3EE-44DD-9024-93C8DE235311}"/>
    <cellStyle name="40% - Énfasis5 2 2 2 2 2 2 6 2" xfId="47371" xr:uid="{D045F718-307F-4F34-880E-6D76F5B9D109}"/>
    <cellStyle name="40% - Énfasis5 2 2 2 2 2 2 7" xfId="31929" xr:uid="{C6AEAECD-218A-4470-8E32-2A442D4EA7AE}"/>
    <cellStyle name="40% - Énfasis5 2 2 2 2 2 3" xfId="1527" xr:uid="{981080A2-FC71-4ECD-8769-6F590055590A}"/>
    <cellStyle name="40% - Énfasis5 2 2 2 2 2 3 2" xfId="3457" xr:uid="{A445FA34-C8D9-451F-A28C-11D00A17A242}"/>
    <cellStyle name="40% - Énfasis5 2 2 2 2 2 3 2 2" xfId="7317" xr:uid="{DE7B036B-1830-435F-A4FC-D83F8C76936F}"/>
    <cellStyle name="40% - Énfasis5 2 2 2 2 2 3 2 2 2" xfId="15038" xr:uid="{88B0C04A-0607-4278-AB9F-058CFFFFE10A}"/>
    <cellStyle name="40% - Énfasis5 2 2 2 2 2 3 2 2 2 2" xfId="30480" xr:uid="{FBECBC3A-7F28-44C7-B2FD-18CDF5CE3E57}"/>
    <cellStyle name="40% - Énfasis5 2 2 2 2 2 3 2 2 2 2 2" xfId="61364" xr:uid="{9C30636C-44EE-4A29-935F-00866ADC280E}"/>
    <cellStyle name="40% - Énfasis5 2 2 2 2 2 3 2 2 2 3" xfId="45922" xr:uid="{A17A3C69-9C28-4AC2-B43E-02ACF212DC2B}"/>
    <cellStyle name="40% - Énfasis5 2 2 2 2 2 3 2 2 3" xfId="22759" xr:uid="{818CEF73-C9DE-4CB9-A395-CC25880E5FBE}"/>
    <cellStyle name="40% - Énfasis5 2 2 2 2 2 3 2 2 3 2" xfId="53643" xr:uid="{D69585C8-C123-4AF5-8EEE-6CBB830578E2}"/>
    <cellStyle name="40% - Énfasis5 2 2 2 2 2 3 2 2 4" xfId="38201" xr:uid="{0AEC2C7E-1863-40AC-9769-B7417307A647}"/>
    <cellStyle name="40% - Énfasis5 2 2 2 2 2 3 2 3" xfId="11178" xr:uid="{2CBF4294-0191-4121-8F34-B0E244B2A196}"/>
    <cellStyle name="40% - Énfasis5 2 2 2 2 2 3 2 3 2" xfId="26620" xr:uid="{B64DDD4C-7211-43DB-A9A0-3A7FEC488F0B}"/>
    <cellStyle name="40% - Énfasis5 2 2 2 2 2 3 2 3 2 2" xfId="57504" xr:uid="{E98551C1-C66C-4845-802C-C1A418F9DCA6}"/>
    <cellStyle name="40% - Énfasis5 2 2 2 2 2 3 2 3 3" xfId="42062" xr:uid="{CD02313B-817A-48EC-83E0-6A14FF717286}"/>
    <cellStyle name="40% - Énfasis5 2 2 2 2 2 3 2 4" xfId="18899" xr:uid="{EC363E40-8FCD-4628-87DE-1A6A0ACFE8E9}"/>
    <cellStyle name="40% - Énfasis5 2 2 2 2 2 3 2 4 2" xfId="49783" xr:uid="{8F79BF53-7A84-4EC2-9013-879BB9F857C7}"/>
    <cellStyle name="40% - Énfasis5 2 2 2 2 2 3 2 5" xfId="34341" xr:uid="{323F895A-587C-4845-A0FB-5AE400FBE2A9}"/>
    <cellStyle name="40% - Énfasis5 2 2 2 2 2 3 3" xfId="5387" xr:uid="{8174B372-EE0E-4DF3-96AB-D032AAD335FB}"/>
    <cellStyle name="40% - Énfasis5 2 2 2 2 2 3 3 2" xfId="13108" xr:uid="{A0D97DFA-400C-47BD-ACE2-CFFE6EBDBD4A}"/>
    <cellStyle name="40% - Énfasis5 2 2 2 2 2 3 3 2 2" xfId="28550" xr:uid="{E4BEB2D9-CB97-4C78-B358-73DC063DDFD5}"/>
    <cellStyle name="40% - Énfasis5 2 2 2 2 2 3 3 2 2 2" xfId="59434" xr:uid="{0720F4C7-0DC0-4A26-B805-3529198D9D7B}"/>
    <cellStyle name="40% - Énfasis5 2 2 2 2 2 3 3 2 3" xfId="43992" xr:uid="{92BA4B24-8F56-4FBF-A5C0-0135ED7C720E}"/>
    <cellStyle name="40% - Énfasis5 2 2 2 2 2 3 3 3" xfId="20829" xr:uid="{41A5E2E1-0878-450C-8521-0B246ED5563D}"/>
    <cellStyle name="40% - Énfasis5 2 2 2 2 2 3 3 3 2" xfId="51713" xr:uid="{7D5708B0-A0B3-4D68-9B13-AE996A5E8C2F}"/>
    <cellStyle name="40% - Énfasis5 2 2 2 2 2 3 3 4" xfId="36271" xr:uid="{45BB8DCB-62AC-47C4-8BEA-47ADA0E80627}"/>
    <cellStyle name="40% - Énfasis5 2 2 2 2 2 3 4" xfId="9248" xr:uid="{D318F294-CAD9-4795-8DB7-7F1316BAA384}"/>
    <cellStyle name="40% - Énfasis5 2 2 2 2 2 3 4 2" xfId="24690" xr:uid="{195F4E40-3502-4F05-9D42-4199910CE6A3}"/>
    <cellStyle name="40% - Énfasis5 2 2 2 2 2 3 4 2 2" xfId="55574" xr:uid="{6F8526B4-F2F5-4C53-9E41-1B2A682E00D9}"/>
    <cellStyle name="40% - Énfasis5 2 2 2 2 2 3 4 3" xfId="40132" xr:uid="{CB2B51A6-EC7B-4F58-9BDD-A2F1B7301503}"/>
    <cellStyle name="40% - Énfasis5 2 2 2 2 2 3 5" xfId="16969" xr:uid="{F48BB251-29B1-41E5-A3A5-6832869BFFF7}"/>
    <cellStyle name="40% - Énfasis5 2 2 2 2 2 3 5 2" xfId="47853" xr:uid="{93EB5961-4C96-46FD-B28E-8830B9D1A85C}"/>
    <cellStyle name="40% - Énfasis5 2 2 2 2 2 3 6" xfId="32411" xr:uid="{DF971DD0-0CA7-47C1-95F5-AF0833C36C19}"/>
    <cellStyle name="40% - Énfasis5 2 2 2 2 2 4" xfId="2492" xr:uid="{CE6D4FD2-C407-4D8B-8FF4-39D6FD2D642A}"/>
    <cellStyle name="40% - Énfasis5 2 2 2 2 2 4 2" xfId="6352" xr:uid="{D6A651B0-BEDD-4F8E-9526-9904DADDA52C}"/>
    <cellStyle name="40% - Énfasis5 2 2 2 2 2 4 2 2" xfId="14073" xr:uid="{B3F15396-1967-4D7A-9CDF-82D64ADFCA09}"/>
    <cellStyle name="40% - Énfasis5 2 2 2 2 2 4 2 2 2" xfId="29515" xr:uid="{2FB06A4B-6FDF-40B6-99F2-C9EF8E997CA9}"/>
    <cellStyle name="40% - Énfasis5 2 2 2 2 2 4 2 2 2 2" xfId="60399" xr:uid="{5A966AF6-16E2-4D92-8E71-5B71DC27726B}"/>
    <cellStyle name="40% - Énfasis5 2 2 2 2 2 4 2 2 3" xfId="44957" xr:uid="{FD2B58AD-5A6B-4F3B-8892-AF5D5CB16D70}"/>
    <cellStyle name="40% - Énfasis5 2 2 2 2 2 4 2 3" xfId="21794" xr:uid="{7D3E234A-1EEA-4FFF-8E6B-EE0A06F52CD3}"/>
    <cellStyle name="40% - Énfasis5 2 2 2 2 2 4 2 3 2" xfId="52678" xr:uid="{246F363B-6CAD-4CC2-8166-0BC3A69EE780}"/>
    <cellStyle name="40% - Énfasis5 2 2 2 2 2 4 2 4" xfId="37236" xr:uid="{DB9ABDF2-733E-44B2-8ABC-285389B1407D}"/>
    <cellStyle name="40% - Énfasis5 2 2 2 2 2 4 3" xfId="10213" xr:uid="{C0815682-3EB2-474A-A6E9-7517487CD764}"/>
    <cellStyle name="40% - Énfasis5 2 2 2 2 2 4 3 2" xfId="25655" xr:uid="{8FEC6C11-CD9D-4687-B431-1D9C50838A3A}"/>
    <cellStyle name="40% - Énfasis5 2 2 2 2 2 4 3 2 2" xfId="56539" xr:uid="{C5FCF8FF-4C5A-4627-A742-37994945DAB4}"/>
    <cellStyle name="40% - Énfasis5 2 2 2 2 2 4 3 3" xfId="41097" xr:uid="{0759C575-DB50-4CA7-9F5E-A7F8F75F38F7}"/>
    <cellStyle name="40% - Énfasis5 2 2 2 2 2 4 4" xfId="17934" xr:uid="{A09C7816-CFCB-416C-A6D4-ABBA429A1CDA}"/>
    <cellStyle name="40% - Énfasis5 2 2 2 2 2 4 4 2" xfId="48818" xr:uid="{A3BFC80F-0E7B-46F1-A3E1-3712E09E7F7B}"/>
    <cellStyle name="40% - Énfasis5 2 2 2 2 2 4 5" xfId="33376" xr:uid="{8E55F634-E07C-449D-97D8-10E27B932DFE}"/>
    <cellStyle name="40% - Énfasis5 2 2 2 2 2 5" xfId="4422" xr:uid="{72E3663A-CF9F-47E5-A7F8-4C5856C87ED9}"/>
    <cellStyle name="40% - Énfasis5 2 2 2 2 2 5 2" xfId="12143" xr:uid="{59A269FE-9132-4B36-AFA8-25596958DAC7}"/>
    <cellStyle name="40% - Énfasis5 2 2 2 2 2 5 2 2" xfId="27585" xr:uid="{9E905B6E-8B0D-43FE-9CF6-16A2047AB159}"/>
    <cellStyle name="40% - Énfasis5 2 2 2 2 2 5 2 2 2" xfId="58469" xr:uid="{BC1DF95A-51FB-4209-81B3-BB90F3675628}"/>
    <cellStyle name="40% - Énfasis5 2 2 2 2 2 5 2 3" xfId="43027" xr:uid="{BBD8450C-9EEC-4C62-95DB-DED28351C79C}"/>
    <cellStyle name="40% - Énfasis5 2 2 2 2 2 5 3" xfId="19864" xr:uid="{05F40F9A-77E2-447A-A8F0-383307639323}"/>
    <cellStyle name="40% - Énfasis5 2 2 2 2 2 5 3 2" xfId="50748" xr:uid="{7266895F-0E9D-4278-A6A5-642350CC15B9}"/>
    <cellStyle name="40% - Énfasis5 2 2 2 2 2 5 4" xfId="35306" xr:uid="{EAB666B4-DFA3-41D4-9BE4-BCE739286434}"/>
    <cellStyle name="40% - Énfasis5 2 2 2 2 2 6" xfId="8283" xr:uid="{CFF3EA8B-9262-47A9-9B1A-E549074BD670}"/>
    <cellStyle name="40% - Énfasis5 2 2 2 2 2 6 2" xfId="23725" xr:uid="{ADD2A1A7-A2B5-4C9C-A5C4-E361545E04EB}"/>
    <cellStyle name="40% - Énfasis5 2 2 2 2 2 6 2 2" xfId="54609" xr:uid="{FD675C00-06BA-4994-9D04-DBF9E778051D}"/>
    <cellStyle name="40% - Énfasis5 2 2 2 2 2 6 3" xfId="39167" xr:uid="{A1189984-F595-4593-9526-4D7C4C3C65FD}"/>
    <cellStyle name="40% - Énfasis5 2 2 2 2 2 7" xfId="16004" xr:uid="{9A85DFC7-4A56-4EE1-BFAF-0475F1AFA633}"/>
    <cellStyle name="40% - Énfasis5 2 2 2 2 2 7 2" xfId="46888" xr:uid="{EF7734EF-A00F-4D23-9AB1-6F4766207320}"/>
    <cellStyle name="40% - Énfasis5 2 2 2 2 2 8" xfId="31446" xr:uid="{E39999F5-9E63-42A9-91F9-DE9153EF84A7}"/>
    <cellStyle name="40% - Énfasis5 2 2 2 2 3" xfId="804" xr:uid="{51F1B758-18EE-446E-BEDE-DF38E1878008}"/>
    <cellStyle name="40% - Énfasis5 2 2 2 2 3 2" xfId="1769" xr:uid="{18BC7AAF-76EA-4C6E-B057-85888FDF0C01}"/>
    <cellStyle name="40% - Énfasis5 2 2 2 2 3 2 2" xfId="3699" xr:uid="{4715B945-C906-4F46-B4B6-6C8A71471924}"/>
    <cellStyle name="40% - Énfasis5 2 2 2 2 3 2 2 2" xfId="7559" xr:uid="{CAF10A58-BF45-4009-B5B9-E172B4758975}"/>
    <cellStyle name="40% - Énfasis5 2 2 2 2 3 2 2 2 2" xfId="15280" xr:uid="{E94B572E-BB8D-43DB-ACF9-BCEF21282764}"/>
    <cellStyle name="40% - Énfasis5 2 2 2 2 3 2 2 2 2 2" xfId="30722" xr:uid="{41C3F016-FF0D-4C94-82B2-16E8E85D0490}"/>
    <cellStyle name="40% - Énfasis5 2 2 2 2 3 2 2 2 2 2 2" xfId="61606" xr:uid="{8F91697E-1298-4F4D-8C09-3B54B3E896DE}"/>
    <cellStyle name="40% - Énfasis5 2 2 2 2 3 2 2 2 2 3" xfId="46164" xr:uid="{2737C220-4B19-4170-86C2-B9177E4935D4}"/>
    <cellStyle name="40% - Énfasis5 2 2 2 2 3 2 2 2 3" xfId="23001" xr:uid="{A2D0BA45-18D1-422F-B6ED-19B210C70833}"/>
    <cellStyle name="40% - Énfasis5 2 2 2 2 3 2 2 2 3 2" xfId="53885" xr:uid="{2F66DAE5-10CB-4059-8E9C-37E2F2D9B0EF}"/>
    <cellStyle name="40% - Énfasis5 2 2 2 2 3 2 2 2 4" xfId="38443" xr:uid="{F51C3547-20F5-4C03-8C12-12D99048013A}"/>
    <cellStyle name="40% - Énfasis5 2 2 2 2 3 2 2 3" xfId="11420" xr:uid="{7BB3716D-072C-4520-AE24-9A2E3DB51F3E}"/>
    <cellStyle name="40% - Énfasis5 2 2 2 2 3 2 2 3 2" xfId="26862" xr:uid="{662AA7C1-F4F2-4CB3-A1AA-295E39E80503}"/>
    <cellStyle name="40% - Énfasis5 2 2 2 2 3 2 2 3 2 2" xfId="57746" xr:uid="{2D29FDEF-F617-40F9-8F3D-70E12C9382BE}"/>
    <cellStyle name="40% - Énfasis5 2 2 2 2 3 2 2 3 3" xfId="42304" xr:uid="{A8CC0D38-3ED8-407E-8516-3631EFDD87C0}"/>
    <cellStyle name="40% - Énfasis5 2 2 2 2 3 2 2 4" xfId="19141" xr:uid="{E843B7D3-1508-40EE-81DE-F579B012D080}"/>
    <cellStyle name="40% - Énfasis5 2 2 2 2 3 2 2 4 2" xfId="50025" xr:uid="{F79F2415-216E-4D26-BA03-8CFBEF980426}"/>
    <cellStyle name="40% - Énfasis5 2 2 2 2 3 2 2 5" xfId="34583" xr:uid="{674A52B2-431C-4765-9D3F-35A96FE108BB}"/>
    <cellStyle name="40% - Énfasis5 2 2 2 2 3 2 3" xfId="5629" xr:uid="{4304753A-601C-44E4-95E4-09C088C38D61}"/>
    <cellStyle name="40% - Énfasis5 2 2 2 2 3 2 3 2" xfId="13350" xr:uid="{86FFD00D-3047-4767-8210-26DD52020E2F}"/>
    <cellStyle name="40% - Énfasis5 2 2 2 2 3 2 3 2 2" xfId="28792" xr:uid="{3F19A79E-B77B-4790-A219-051ECAD87896}"/>
    <cellStyle name="40% - Énfasis5 2 2 2 2 3 2 3 2 2 2" xfId="59676" xr:uid="{8ADD896F-D2FC-4C69-BDEE-A16660B41A58}"/>
    <cellStyle name="40% - Énfasis5 2 2 2 2 3 2 3 2 3" xfId="44234" xr:uid="{803D3C64-3A23-40C3-BA76-609F487230E1}"/>
    <cellStyle name="40% - Énfasis5 2 2 2 2 3 2 3 3" xfId="21071" xr:uid="{92BF75FB-0FE1-4C38-A2AB-F52867209B54}"/>
    <cellStyle name="40% - Énfasis5 2 2 2 2 3 2 3 3 2" xfId="51955" xr:uid="{1ED0C50F-A6C7-4351-9661-2F3710F14E1F}"/>
    <cellStyle name="40% - Énfasis5 2 2 2 2 3 2 3 4" xfId="36513" xr:uid="{1D1D4B80-E96A-49EA-AB94-A3DD89BA0CC3}"/>
    <cellStyle name="40% - Énfasis5 2 2 2 2 3 2 4" xfId="9490" xr:uid="{1C10471A-A534-4D8C-B6F2-1DCBA560CA95}"/>
    <cellStyle name="40% - Énfasis5 2 2 2 2 3 2 4 2" xfId="24932" xr:uid="{7C1D194D-7616-43D8-9833-0D4580B6F4F5}"/>
    <cellStyle name="40% - Énfasis5 2 2 2 2 3 2 4 2 2" xfId="55816" xr:uid="{304792B4-9791-48AB-BED4-00DF7C9CF311}"/>
    <cellStyle name="40% - Énfasis5 2 2 2 2 3 2 4 3" xfId="40374" xr:uid="{D8FA5F0B-4335-4C93-A1D3-CF74351EECB0}"/>
    <cellStyle name="40% - Énfasis5 2 2 2 2 3 2 5" xfId="17211" xr:uid="{8876BC02-4D2A-43F9-87D5-190386FA6646}"/>
    <cellStyle name="40% - Énfasis5 2 2 2 2 3 2 5 2" xfId="48095" xr:uid="{D9CAC1F9-A145-4FD6-9F9D-58371457DC9B}"/>
    <cellStyle name="40% - Énfasis5 2 2 2 2 3 2 6" xfId="32653" xr:uid="{C40EF1E4-2D49-4231-A321-F46D37609F76}"/>
    <cellStyle name="40% - Énfasis5 2 2 2 2 3 3" xfId="2734" xr:uid="{4B8F0421-9F2B-4A3B-97E5-89999D890BC9}"/>
    <cellStyle name="40% - Énfasis5 2 2 2 2 3 3 2" xfId="6594" xr:uid="{0265090F-A1DC-4988-8990-959D15254217}"/>
    <cellStyle name="40% - Énfasis5 2 2 2 2 3 3 2 2" xfId="14315" xr:uid="{0943B1E2-42AE-4B1F-8B59-985B73370D6D}"/>
    <cellStyle name="40% - Énfasis5 2 2 2 2 3 3 2 2 2" xfId="29757" xr:uid="{9C9403BA-716F-4C9E-94FF-00C69CADEC05}"/>
    <cellStyle name="40% - Énfasis5 2 2 2 2 3 3 2 2 2 2" xfId="60641" xr:uid="{5442FF2F-C300-412D-A724-FD28BFDC2B8E}"/>
    <cellStyle name="40% - Énfasis5 2 2 2 2 3 3 2 2 3" xfId="45199" xr:uid="{0D44D046-0D58-4E1E-BB38-E64C7CCDA727}"/>
    <cellStyle name="40% - Énfasis5 2 2 2 2 3 3 2 3" xfId="22036" xr:uid="{16E5DF4D-BEDB-4C84-B4AA-8D286807114B}"/>
    <cellStyle name="40% - Énfasis5 2 2 2 2 3 3 2 3 2" xfId="52920" xr:uid="{8ED71BE0-04FF-42E5-9A43-33C636E84062}"/>
    <cellStyle name="40% - Énfasis5 2 2 2 2 3 3 2 4" xfId="37478" xr:uid="{CDC71BDE-ADE5-45D2-A330-4261B4DC5D98}"/>
    <cellStyle name="40% - Énfasis5 2 2 2 2 3 3 3" xfId="10455" xr:uid="{AD78CD58-926E-4153-985D-7E6DEE9A9729}"/>
    <cellStyle name="40% - Énfasis5 2 2 2 2 3 3 3 2" xfId="25897" xr:uid="{770DE44D-A151-4DFF-A788-D9C48B07DB18}"/>
    <cellStyle name="40% - Énfasis5 2 2 2 2 3 3 3 2 2" xfId="56781" xr:uid="{FD226E76-D4C9-4FE5-8144-3E91EA4C4FBE}"/>
    <cellStyle name="40% - Énfasis5 2 2 2 2 3 3 3 3" xfId="41339" xr:uid="{21985C11-A0EB-48C7-A001-9155082CA3AD}"/>
    <cellStyle name="40% - Énfasis5 2 2 2 2 3 3 4" xfId="18176" xr:uid="{B052D31B-188C-4DBD-8F89-5B9D7727EF48}"/>
    <cellStyle name="40% - Énfasis5 2 2 2 2 3 3 4 2" xfId="49060" xr:uid="{9F30F274-37A6-413C-B925-9122F91EC47D}"/>
    <cellStyle name="40% - Énfasis5 2 2 2 2 3 3 5" xfId="33618" xr:uid="{8B595FF8-3F0E-40DC-8AF2-958401083F99}"/>
    <cellStyle name="40% - Énfasis5 2 2 2 2 3 4" xfId="4664" xr:uid="{E6A2A5A1-1DC9-4AFB-AC0C-CEC09083C8A2}"/>
    <cellStyle name="40% - Énfasis5 2 2 2 2 3 4 2" xfId="12385" xr:uid="{A24987EC-B2FC-4106-8218-11295B59AAFF}"/>
    <cellStyle name="40% - Énfasis5 2 2 2 2 3 4 2 2" xfId="27827" xr:uid="{A02F8200-1246-4FBD-BE2E-DFDB7F66FEB6}"/>
    <cellStyle name="40% - Énfasis5 2 2 2 2 3 4 2 2 2" xfId="58711" xr:uid="{1B48A08F-2401-4DA8-9F70-E3589EA6CF16}"/>
    <cellStyle name="40% - Énfasis5 2 2 2 2 3 4 2 3" xfId="43269" xr:uid="{18F47BBB-6211-4DBC-932E-3B54E8D980CA}"/>
    <cellStyle name="40% - Énfasis5 2 2 2 2 3 4 3" xfId="20106" xr:uid="{FE15E0BC-BDBB-4C67-8554-902D2A4D17CB}"/>
    <cellStyle name="40% - Énfasis5 2 2 2 2 3 4 3 2" xfId="50990" xr:uid="{A05C4A36-3BCC-497C-BB6A-52A70E2928C3}"/>
    <cellStyle name="40% - Énfasis5 2 2 2 2 3 4 4" xfId="35548" xr:uid="{76D16A26-A089-4656-9DE5-28AE65DF534B}"/>
    <cellStyle name="40% - Énfasis5 2 2 2 2 3 5" xfId="8525" xr:uid="{76598C16-281A-4FC8-9130-158AB4246C5D}"/>
    <cellStyle name="40% - Énfasis5 2 2 2 2 3 5 2" xfId="23967" xr:uid="{607C3476-9C9F-4ADD-AB54-13CCFE99BC37}"/>
    <cellStyle name="40% - Énfasis5 2 2 2 2 3 5 2 2" xfId="54851" xr:uid="{2DE46469-E2EC-4FF5-A8E5-271031AE3A7D}"/>
    <cellStyle name="40% - Énfasis5 2 2 2 2 3 5 3" xfId="39409" xr:uid="{D24D3053-4C77-425E-9A68-8393DD2DA789}"/>
    <cellStyle name="40% - Énfasis5 2 2 2 2 3 6" xfId="16246" xr:uid="{5AF0E10C-6436-455C-98B8-FBB276C9F3C2}"/>
    <cellStyle name="40% - Énfasis5 2 2 2 2 3 6 2" xfId="47130" xr:uid="{0D144379-05A1-4E53-AEAB-D3089936E96A}"/>
    <cellStyle name="40% - Énfasis5 2 2 2 2 3 7" xfId="31688" xr:uid="{14410018-43F3-4F96-A870-84992DFFC3B2}"/>
    <cellStyle name="40% - Énfasis5 2 2 2 2 4" xfId="1286" xr:uid="{49D6C106-2563-43BB-ABA6-0349E1C9145C}"/>
    <cellStyle name="40% - Énfasis5 2 2 2 2 4 2" xfId="3216" xr:uid="{818D59AF-1A79-4229-BED1-CB654A45ED9E}"/>
    <cellStyle name="40% - Énfasis5 2 2 2 2 4 2 2" xfId="7076" xr:uid="{660374EB-3004-4459-8270-CC9A9EFFD164}"/>
    <cellStyle name="40% - Énfasis5 2 2 2 2 4 2 2 2" xfId="14797" xr:uid="{D776B06E-1D91-4C75-AB25-A080D85634AB}"/>
    <cellStyle name="40% - Énfasis5 2 2 2 2 4 2 2 2 2" xfId="30239" xr:uid="{341FE14B-1D32-414B-BB8E-793F4C11BA75}"/>
    <cellStyle name="40% - Énfasis5 2 2 2 2 4 2 2 2 2 2" xfId="61123" xr:uid="{BB6E2228-0CE3-4A2D-849E-A5E2DF6D20A9}"/>
    <cellStyle name="40% - Énfasis5 2 2 2 2 4 2 2 2 3" xfId="45681" xr:uid="{FA59E1B6-25B5-4823-B2E8-81687367DB8F}"/>
    <cellStyle name="40% - Énfasis5 2 2 2 2 4 2 2 3" xfId="22518" xr:uid="{2C97C7BF-9DEA-49CA-A551-3F4E9FB689A6}"/>
    <cellStyle name="40% - Énfasis5 2 2 2 2 4 2 2 3 2" xfId="53402" xr:uid="{F048E121-3D5D-4901-BEF1-A665F328C43E}"/>
    <cellStyle name="40% - Énfasis5 2 2 2 2 4 2 2 4" xfId="37960" xr:uid="{0A15F8A0-450C-4B7C-B215-E4B730FD10D1}"/>
    <cellStyle name="40% - Énfasis5 2 2 2 2 4 2 3" xfId="10937" xr:uid="{956426B7-CBC2-4A4C-9D63-029474D48CC6}"/>
    <cellStyle name="40% - Énfasis5 2 2 2 2 4 2 3 2" xfId="26379" xr:uid="{93633B3F-592F-4591-986B-7B9E5B1AC63D}"/>
    <cellStyle name="40% - Énfasis5 2 2 2 2 4 2 3 2 2" xfId="57263" xr:uid="{71B6E32D-ACD7-4900-8C8A-8220C1EBFE8A}"/>
    <cellStyle name="40% - Énfasis5 2 2 2 2 4 2 3 3" xfId="41821" xr:uid="{D18AE066-FE4A-478E-BB9E-C493A1F6A11F}"/>
    <cellStyle name="40% - Énfasis5 2 2 2 2 4 2 4" xfId="18658" xr:uid="{82EF9E72-48BC-4ECA-ACDD-CD83DA428B42}"/>
    <cellStyle name="40% - Énfasis5 2 2 2 2 4 2 4 2" xfId="49542" xr:uid="{A14FD221-80B8-471E-9F6F-6CCEF163294B}"/>
    <cellStyle name="40% - Énfasis5 2 2 2 2 4 2 5" xfId="34100" xr:uid="{487108D1-1D10-4848-B01D-9E5E30D54AE5}"/>
    <cellStyle name="40% - Énfasis5 2 2 2 2 4 3" xfId="5146" xr:uid="{C4AA9087-83C2-4CF0-87D3-D3C90B8F09D5}"/>
    <cellStyle name="40% - Énfasis5 2 2 2 2 4 3 2" xfId="12867" xr:uid="{BDB26869-4012-41FD-9051-DD734BFE69BD}"/>
    <cellStyle name="40% - Énfasis5 2 2 2 2 4 3 2 2" xfId="28309" xr:uid="{5BEA09F6-4B8C-4612-8238-8F406360B4BB}"/>
    <cellStyle name="40% - Énfasis5 2 2 2 2 4 3 2 2 2" xfId="59193" xr:uid="{AB334344-0E86-4F08-9253-7B6E1DECB3D4}"/>
    <cellStyle name="40% - Énfasis5 2 2 2 2 4 3 2 3" xfId="43751" xr:uid="{F519121C-E2D4-4352-8E43-72634E1AB78A}"/>
    <cellStyle name="40% - Énfasis5 2 2 2 2 4 3 3" xfId="20588" xr:uid="{B419E4DE-64F8-4E7E-B591-FC453B9C2230}"/>
    <cellStyle name="40% - Énfasis5 2 2 2 2 4 3 3 2" xfId="51472" xr:uid="{31A03B23-D16F-4A51-945C-F4E2D54CD411}"/>
    <cellStyle name="40% - Énfasis5 2 2 2 2 4 3 4" xfId="36030" xr:uid="{ED191D6B-104C-4E3E-928D-C090A588CEF3}"/>
    <cellStyle name="40% - Énfasis5 2 2 2 2 4 4" xfId="9007" xr:uid="{30BE415E-C243-44C8-84F8-6E276F60B641}"/>
    <cellStyle name="40% - Énfasis5 2 2 2 2 4 4 2" xfId="24449" xr:uid="{2B0D5EF2-78D2-45B7-A2F4-CF354F5F0B03}"/>
    <cellStyle name="40% - Énfasis5 2 2 2 2 4 4 2 2" xfId="55333" xr:uid="{0AA84D0B-72A2-4F70-9049-5F86A0BB3976}"/>
    <cellStyle name="40% - Énfasis5 2 2 2 2 4 4 3" xfId="39891" xr:uid="{327EC25F-09B0-45F3-AAC4-4BA4D0913FC8}"/>
    <cellStyle name="40% - Énfasis5 2 2 2 2 4 5" xfId="16728" xr:uid="{DD1FC10D-EB35-43B8-A9B4-92B2D64D75EA}"/>
    <cellStyle name="40% - Énfasis5 2 2 2 2 4 5 2" xfId="47612" xr:uid="{7B4C9AFB-1291-4619-AC3B-6D0F2EBF5B11}"/>
    <cellStyle name="40% - Énfasis5 2 2 2 2 4 6" xfId="32170" xr:uid="{94EAA259-F1DB-4E88-B613-EF87827F22AE}"/>
    <cellStyle name="40% - Énfasis5 2 2 2 2 5" xfId="2251" xr:uid="{21625C53-744F-4891-A8CA-A2CB2CD8D8E5}"/>
    <cellStyle name="40% - Énfasis5 2 2 2 2 5 2" xfId="6111" xr:uid="{3FD76563-4072-4F70-BC18-A2CE8268407A}"/>
    <cellStyle name="40% - Énfasis5 2 2 2 2 5 2 2" xfId="13832" xr:uid="{943837E3-0260-430A-9ADF-D4409AB8085E}"/>
    <cellStyle name="40% - Énfasis5 2 2 2 2 5 2 2 2" xfId="29274" xr:uid="{A70D02A1-89D1-4E59-B300-AC761E439842}"/>
    <cellStyle name="40% - Énfasis5 2 2 2 2 5 2 2 2 2" xfId="60158" xr:uid="{C8D264E2-031B-4B4E-86A6-E5BBFF451FD4}"/>
    <cellStyle name="40% - Énfasis5 2 2 2 2 5 2 2 3" xfId="44716" xr:uid="{3462493F-1A89-42D9-A9F8-9810B8E93878}"/>
    <cellStyle name="40% - Énfasis5 2 2 2 2 5 2 3" xfId="21553" xr:uid="{2DFD964E-2613-4410-90B9-8E0AFCEE2FB4}"/>
    <cellStyle name="40% - Énfasis5 2 2 2 2 5 2 3 2" xfId="52437" xr:uid="{1FD49240-DDD4-4247-A9F5-26F60A9AF2B3}"/>
    <cellStyle name="40% - Énfasis5 2 2 2 2 5 2 4" xfId="36995" xr:uid="{F8E67E9A-7F5A-4B74-BCD8-2F5EE89E741F}"/>
    <cellStyle name="40% - Énfasis5 2 2 2 2 5 3" xfId="9972" xr:uid="{6BF7FCC8-2043-445F-B10A-A6C653AD788C}"/>
    <cellStyle name="40% - Énfasis5 2 2 2 2 5 3 2" xfId="25414" xr:uid="{4D446EA6-15EB-49E0-9DF5-27742487429A}"/>
    <cellStyle name="40% - Énfasis5 2 2 2 2 5 3 2 2" xfId="56298" xr:uid="{A764E5FC-F5D7-4D49-8373-912ED65E1609}"/>
    <cellStyle name="40% - Énfasis5 2 2 2 2 5 3 3" xfId="40856" xr:uid="{66CE25A3-49C5-45FE-8C6E-0A50D62B8841}"/>
    <cellStyle name="40% - Énfasis5 2 2 2 2 5 4" xfId="17693" xr:uid="{055E0F8B-5268-4321-A3FB-5D8CC5D03395}"/>
    <cellStyle name="40% - Énfasis5 2 2 2 2 5 4 2" xfId="48577" xr:uid="{73B805EC-C50D-42C8-9E95-52A50B4F8407}"/>
    <cellStyle name="40% - Énfasis5 2 2 2 2 5 5" xfId="33135" xr:uid="{6F1B7E92-74D3-4C8E-A239-DD52BF2848B2}"/>
    <cellStyle name="40% - Énfasis5 2 2 2 2 6" xfId="4181" xr:uid="{45723815-C72E-4E02-889C-13AE5A2FF94B}"/>
    <cellStyle name="40% - Énfasis5 2 2 2 2 6 2" xfId="11902" xr:uid="{7CEE9C8E-455C-40CB-87E9-BB243C53E2A1}"/>
    <cellStyle name="40% - Énfasis5 2 2 2 2 6 2 2" xfId="27344" xr:uid="{B1E8550A-B0AF-4267-8D98-CAF4051C57A9}"/>
    <cellStyle name="40% - Énfasis5 2 2 2 2 6 2 2 2" xfId="58228" xr:uid="{6A7AFF1F-A3D5-446A-A2C8-05785BB2B589}"/>
    <cellStyle name="40% - Énfasis5 2 2 2 2 6 2 3" xfId="42786" xr:uid="{36F30022-4974-4A72-8DF3-8846131FBE4E}"/>
    <cellStyle name="40% - Énfasis5 2 2 2 2 6 3" xfId="19623" xr:uid="{47BEAE82-15CB-4550-A12C-529D2B7B4819}"/>
    <cellStyle name="40% - Énfasis5 2 2 2 2 6 3 2" xfId="50507" xr:uid="{281A2399-0C25-4518-8505-8FD478714E04}"/>
    <cellStyle name="40% - Énfasis5 2 2 2 2 6 4" xfId="35065" xr:uid="{895F1389-D410-4725-A54E-FF455960228E}"/>
    <cellStyle name="40% - Énfasis5 2 2 2 2 7" xfId="8042" xr:uid="{F306A603-CB64-40B5-A054-620069AF1A96}"/>
    <cellStyle name="40% - Énfasis5 2 2 2 2 7 2" xfId="23484" xr:uid="{8D9BA049-9683-442B-8E10-403B502640AD}"/>
    <cellStyle name="40% - Énfasis5 2 2 2 2 7 2 2" xfId="54368" xr:uid="{2DA38032-E9A5-4618-A4BA-A651E151D718}"/>
    <cellStyle name="40% - Énfasis5 2 2 2 2 7 3" xfId="38926" xr:uid="{FB39C74B-87B5-4A2D-8641-0ACB235F2A0A}"/>
    <cellStyle name="40% - Énfasis5 2 2 2 2 8" xfId="15763" xr:uid="{4B301E4D-DC5F-4B91-9E86-82AA20E8FCF3}"/>
    <cellStyle name="40% - Énfasis5 2 2 2 2 8 2" xfId="46647" xr:uid="{9C1C9277-E42A-45F2-ADBE-36B9441DAE62}"/>
    <cellStyle name="40% - Énfasis5 2 2 2 2 9" xfId="31205" xr:uid="{DD84D584-D959-4F56-B210-972060B8BA99}"/>
    <cellStyle name="40% - Énfasis5 2 2 2 3" xfId="433" xr:uid="{B9E48602-FBA8-4444-B6F2-D2AE39B8D4E5}"/>
    <cellStyle name="40% - Énfasis5 2 2 2 3 2" xfId="917" xr:uid="{6273D08C-C171-4B5C-89A5-5FEDBBF7022D}"/>
    <cellStyle name="40% - Énfasis5 2 2 2 3 2 2" xfId="1882" xr:uid="{41E6DDEC-2489-4700-AC2A-E9D76207B408}"/>
    <cellStyle name="40% - Énfasis5 2 2 2 3 2 2 2" xfId="3812" xr:uid="{F043D73E-A268-4CAC-BEDB-554F201F198F}"/>
    <cellStyle name="40% - Énfasis5 2 2 2 3 2 2 2 2" xfId="7672" xr:uid="{89214354-2857-4AAB-9EF3-7DFDE2B2D1A7}"/>
    <cellStyle name="40% - Énfasis5 2 2 2 3 2 2 2 2 2" xfId="15393" xr:uid="{A271F068-5A14-40DB-A0AC-63298FCD7A08}"/>
    <cellStyle name="40% - Énfasis5 2 2 2 3 2 2 2 2 2 2" xfId="30835" xr:uid="{046AD0E1-2D0C-4A1B-B63B-88B33044A726}"/>
    <cellStyle name="40% - Énfasis5 2 2 2 3 2 2 2 2 2 2 2" xfId="61719" xr:uid="{7DD95077-C1B9-405A-BBB0-BC2E0DF4F8FE}"/>
    <cellStyle name="40% - Énfasis5 2 2 2 3 2 2 2 2 2 3" xfId="46277" xr:uid="{E633E61C-D62D-4114-A67D-95703E949596}"/>
    <cellStyle name="40% - Énfasis5 2 2 2 3 2 2 2 2 3" xfId="23114" xr:uid="{CBE1501A-D37C-49DB-B58D-7558A9BB1AF6}"/>
    <cellStyle name="40% - Énfasis5 2 2 2 3 2 2 2 2 3 2" xfId="53998" xr:uid="{B7F8599A-1590-4D99-8370-C2B2AF11D9DB}"/>
    <cellStyle name="40% - Énfasis5 2 2 2 3 2 2 2 2 4" xfId="38556" xr:uid="{8FCE0D7A-038C-4ACF-9258-57CA83F3E856}"/>
    <cellStyle name="40% - Énfasis5 2 2 2 3 2 2 2 3" xfId="11533" xr:uid="{AAA76CDD-B3A1-4FBA-99EE-979DE5FCF203}"/>
    <cellStyle name="40% - Énfasis5 2 2 2 3 2 2 2 3 2" xfId="26975" xr:uid="{1FD720A5-6CB3-49D5-BFE2-55D6FF55848E}"/>
    <cellStyle name="40% - Énfasis5 2 2 2 3 2 2 2 3 2 2" xfId="57859" xr:uid="{2E57A323-601D-4329-866F-233330668D7A}"/>
    <cellStyle name="40% - Énfasis5 2 2 2 3 2 2 2 3 3" xfId="42417" xr:uid="{FD06BF63-CD01-46EE-804C-BBCD0D9FE866}"/>
    <cellStyle name="40% - Énfasis5 2 2 2 3 2 2 2 4" xfId="19254" xr:uid="{849AE617-1A18-486C-8178-4F9EE85D23E1}"/>
    <cellStyle name="40% - Énfasis5 2 2 2 3 2 2 2 4 2" xfId="50138" xr:uid="{379202B4-B782-4D4A-A2BF-6EBA8B8504F8}"/>
    <cellStyle name="40% - Énfasis5 2 2 2 3 2 2 2 5" xfId="34696" xr:uid="{9172996A-861B-4921-A97D-76B3A601FBD0}"/>
    <cellStyle name="40% - Énfasis5 2 2 2 3 2 2 3" xfId="5742" xr:uid="{98599283-BB7F-4398-A174-3B89D9087CBB}"/>
    <cellStyle name="40% - Énfasis5 2 2 2 3 2 2 3 2" xfId="13463" xr:uid="{5677AF7C-F006-4D91-9C2D-33ADE5BE1E10}"/>
    <cellStyle name="40% - Énfasis5 2 2 2 3 2 2 3 2 2" xfId="28905" xr:uid="{FA31FE39-9FC0-496C-AB25-363732D3F460}"/>
    <cellStyle name="40% - Énfasis5 2 2 2 3 2 2 3 2 2 2" xfId="59789" xr:uid="{489710E6-358A-413D-991A-A3482BEB3C55}"/>
    <cellStyle name="40% - Énfasis5 2 2 2 3 2 2 3 2 3" xfId="44347" xr:uid="{889F45E0-69B0-4C85-BC35-BE768ACCA73B}"/>
    <cellStyle name="40% - Énfasis5 2 2 2 3 2 2 3 3" xfId="21184" xr:uid="{FD30F510-714A-41CA-9AC2-20B50EA25EFB}"/>
    <cellStyle name="40% - Énfasis5 2 2 2 3 2 2 3 3 2" xfId="52068" xr:uid="{0B943AAD-00FD-4EF8-B12A-65A35B87D144}"/>
    <cellStyle name="40% - Énfasis5 2 2 2 3 2 2 3 4" xfId="36626" xr:uid="{7D9857D9-A84A-4FFF-B7DA-4EE5813D15E4}"/>
    <cellStyle name="40% - Énfasis5 2 2 2 3 2 2 4" xfId="9603" xr:uid="{DBE1F5D9-AE9F-4796-8F0D-81F1B2B43DE7}"/>
    <cellStyle name="40% - Énfasis5 2 2 2 3 2 2 4 2" xfId="25045" xr:uid="{225B6A7C-DE0D-4688-B3E2-B4C6D3B08D04}"/>
    <cellStyle name="40% - Énfasis5 2 2 2 3 2 2 4 2 2" xfId="55929" xr:uid="{AF309A19-D447-47AC-9A81-497EBBCD082E}"/>
    <cellStyle name="40% - Énfasis5 2 2 2 3 2 2 4 3" xfId="40487" xr:uid="{87DBCEC9-1D15-428C-B536-F07916CB475C}"/>
    <cellStyle name="40% - Énfasis5 2 2 2 3 2 2 5" xfId="17324" xr:uid="{23590AEC-5461-4DFC-B877-ABAD1B5D6D79}"/>
    <cellStyle name="40% - Énfasis5 2 2 2 3 2 2 5 2" xfId="48208" xr:uid="{0B63F786-DA6A-4F81-957A-E391BAA0B4F5}"/>
    <cellStyle name="40% - Énfasis5 2 2 2 3 2 2 6" xfId="32766" xr:uid="{772EA599-5A79-4D03-A1D4-0997D0B96274}"/>
    <cellStyle name="40% - Énfasis5 2 2 2 3 2 3" xfId="2847" xr:uid="{D4750123-DFC9-4027-A167-7930634C8F78}"/>
    <cellStyle name="40% - Énfasis5 2 2 2 3 2 3 2" xfId="6707" xr:uid="{89E251CF-4A06-4072-8E02-98742D9DF4FB}"/>
    <cellStyle name="40% - Énfasis5 2 2 2 3 2 3 2 2" xfId="14428" xr:uid="{C028EAB4-AEE8-4436-A2CB-1DD936868B49}"/>
    <cellStyle name="40% - Énfasis5 2 2 2 3 2 3 2 2 2" xfId="29870" xr:uid="{B7A53FBD-0994-4FCA-8E00-689E42208825}"/>
    <cellStyle name="40% - Énfasis5 2 2 2 3 2 3 2 2 2 2" xfId="60754" xr:uid="{3FEF1EB3-8134-4B37-888C-71423C28F3D1}"/>
    <cellStyle name="40% - Énfasis5 2 2 2 3 2 3 2 2 3" xfId="45312" xr:uid="{F311F3BF-915C-4DB1-9DE3-940BDCEAEEC4}"/>
    <cellStyle name="40% - Énfasis5 2 2 2 3 2 3 2 3" xfId="22149" xr:uid="{981AB87E-60D7-407B-AABD-9DCB9CA33A7F}"/>
    <cellStyle name="40% - Énfasis5 2 2 2 3 2 3 2 3 2" xfId="53033" xr:uid="{8E9EDBD3-FCBE-413D-A60A-1A64655B9E53}"/>
    <cellStyle name="40% - Énfasis5 2 2 2 3 2 3 2 4" xfId="37591" xr:uid="{8E4F8109-3625-4557-B4A7-1D57DDC05FE6}"/>
    <cellStyle name="40% - Énfasis5 2 2 2 3 2 3 3" xfId="10568" xr:uid="{AC6CC94B-8558-4426-B6D5-AA6BBDD9B976}"/>
    <cellStyle name="40% - Énfasis5 2 2 2 3 2 3 3 2" xfId="26010" xr:uid="{F6F4E14D-E689-4E38-8293-57B47A574F8C}"/>
    <cellStyle name="40% - Énfasis5 2 2 2 3 2 3 3 2 2" xfId="56894" xr:uid="{2B6B5751-FD5A-4695-A0CB-AF01C8922C43}"/>
    <cellStyle name="40% - Énfasis5 2 2 2 3 2 3 3 3" xfId="41452" xr:uid="{E31DB3AF-3D05-4C4A-BB24-269E1C5087FB}"/>
    <cellStyle name="40% - Énfasis5 2 2 2 3 2 3 4" xfId="18289" xr:uid="{5A2551BB-42AD-4364-8D15-956DCFA24C21}"/>
    <cellStyle name="40% - Énfasis5 2 2 2 3 2 3 4 2" xfId="49173" xr:uid="{7DCAE025-B137-42E4-8D4E-B544FF778481}"/>
    <cellStyle name="40% - Énfasis5 2 2 2 3 2 3 5" xfId="33731" xr:uid="{C2826712-60A8-4C74-8F54-6C392E54ADAA}"/>
    <cellStyle name="40% - Énfasis5 2 2 2 3 2 4" xfId="4777" xr:uid="{FF184570-7AD6-4E32-9CA2-FBD465D551C5}"/>
    <cellStyle name="40% - Énfasis5 2 2 2 3 2 4 2" xfId="12498" xr:uid="{2F9E4913-CC19-47D5-B795-BDBB5DCD9137}"/>
    <cellStyle name="40% - Énfasis5 2 2 2 3 2 4 2 2" xfId="27940" xr:uid="{3E39CFC0-09F9-4F94-B33B-3A02E4C6BEED}"/>
    <cellStyle name="40% - Énfasis5 2 2 2 3 2 4 2 2 2" xfId="58824" xr:uid="{BB6CABA1-E29E-4422-A879-C6518C75B119}"/>
    <cellStyle name="40% - Énfasis5 2 2 2 3 2 4 2 3" xfId="43382" xr:uid="{9266562F-1F89-4ADF-B321-E12F1B689BE0}"/>
    <cellStyle name="40% - Énfasis5 2 2 2 3 2 4 3" xfId="20219" xr:uid="{7A85BD9B-167D-4320-8BF0-120006E812B0}"/>
    <cellStyle name="40% - Énfasis5 2 2 2 3 2 4 3 2" xfId="51103" xr:uid="{94915717-C6EC-4B9C-94C2-4E00502227EB}"/>
    <cellStyle name="40% - Énfasis5 2 2 2 3 2 4 4" xfId="35661" xr:uid="{01E6DEC1-ACEA-49C1-A928-E847E3C55F3C}"/>
    <cellStyle name="40% - Énfasis5 2 2 2 3 2 5" xfId="8638" xr:uid="{3FEE31BC-135E-42B5-B69D-4963C747A174}"/>
    <cellStyle name="40% - Énfasis5 2 2 2 3 2 5 2" xfId="24080" xr:uid="{61E294A1-C3D7-45D5-A21D-BB53717038BC}"/>
    <cellStyle name="40% - Énfasis5 2 2 2 3 2 5 2 2" xfId="54964" xr:uid="{DEC828CC-7078-4983-8961-6D69C08A4FCD}"/>
    <cellStyle name="40% - Énfasis5 2 2 2 3 2 5 3" xfId="39522" xr:uid="{3D6EFBBA-FA0A-42F1-B19B-C7F78C99E9B5}"/>
    <cellStyle name="40% - Énfasis5 2 2 2 3 2 6" xfId="16359" xr:uid="{516F8ED9-0B40-452D-9AF0-518C1DD7B1B0}"/>
    <cellStyle name="40% - Énfasis5 2 2 2 3 2 6 2" xfId="47243" xr:uid="{E1C9A57B-095D-461C-8E8D-C9D549944E3B}"/>
    <cellStyle name="40% - Énfasis5 2 2 2 3 2 7" xfId="31801" xr:uid="{04EBB5AA-A6CF-4F2C-B95A-646487A57074}"/>
    <cellStyle name="40% - Énfasis5 2 2 2 3 3" xfId="1399" xr:uid="{F1D702F4-BEB3-4837-A205-6BC1450E8CD7}"/>
    <cellStyle name="40% - Énfasis5 2 2 2 3 3 2" xfId="3329" xr:uid="{20461FDA-6E33-4108-A20A-3FB84ECB8BB6}"/>
    <cellStyle name="40% - Énfasis5 2 2 2 3 3 2 2" xfId="7189" xr:uid="{185B97BF-EC67-4E45-9A87-A8F390B484D5}"/>
    <cellStyle name="40% - Énfasis5 2 2 2 3 3 2 2 2" xfId="14910" xr:uid="{E070DCF6-876D-4EBE-A723-404E6C10905F}"/>
    <cellStyle name="40% - Énfasis5 2 2 2 3 3 2 2 2 2" xfId="30352" xr:uid="{9CA78127-C204-4EC0-B0EB-5B78C0F86FFF}"/>
    <cellStyle name="40% - Énfasis5 2 2 2 3 3 2 2 2 2 2" xfId="61236" xr:uid="{0FF25D04-C6D6-4A71-B119-9E5A040C9AD5}"/>
    <cellStyle name="40% - Énfasis5 2 2 2 3 3 2 2 2 3" xfId="45794" xr:uid="{1A392735-2262-4923-9234-888C0A9801EE}"/>
    <cellStyle name="40% - Énfasis5 2 2 2 3 3 2 2 3" xfId="22631" xr:uid="{592C198D-3041-4C45-B5CA-081754A55961}"/>
    <cellStyle name="40% - Énfasis5 2 2 2 3 3 2 2 3 2" xfId="53515" xr:uid="{4E5CF443-EA2C-44F5-B7E0-9177C5119BA3}"/>
    <cellStyle name="40% - Énfasis5 2 2 2 3 3 2 2 4" xfId="38073" xr:uid="{94CCD733-028A-4B97-95B5-EA4A9349FA6D}"/>
    <cellStyle name="40% - Énfasis5 2 2 2 3 3 2 3" xfId="11050" xr:uid="{88360D66-C3B8-4064-A61D-4DDBB3C3FD05}"/>
    <cellStyle name="40% - Énfasis5 2 2 2 3 3 2 3 2" xfId="26492" xr:uid="{2F40D246-B6EC-47E9-BB6A-56C8F356A3DF}"/>
    <cellStyle name="40% - Énfasis5 2 2 2 3 3 2 3 2 2" xfId="57376" xr:uid="{A3BC45BB-BD45-4F4F-A1C4-376280422ADB}"/>
    <cellStyle name="40% - Énfasis5 2 2 2 3 3 2 3 3" xfId="41934" xr:uid="{ECD28E6B-FD3D-4D39-A5FB-E957A7429D8A}"/>
    <cellStyle name="40% - Énfasis5 2 2 2 3 3 2 4" xfId="18771" xr:uid="{E20AF6E8-F406-488C-A226-278D9738867C}"/>
    <cellStyle name="40% - Énfasis5 2 2 2 3 3 2 4 2" xfId="49655" xr:uid="{930F826E-9F1F-46A0-843A-B70E9704DF22}"/>
    <cellStyle name="40% - Énfasis5 2 2 2 3 3 2 5" xfId="34213" xr:uid="{B0CD19DC-553E-46C6-87F4-F94B6FAB3EE9}"/>
    <cellStyle name="40% - Énfasis5 2 2 2 3 3 3" xfId="5259" xr:uid="{481DB51E-AD22-4390-8F1D-2B406BE28961}"/>
    <cellStyle name="40% - Énfasis5 2 2 2 3 3 3 2" xfId="12980" xr:uid="{CEDF85F1-9ED7-4F71-936A-9161E79B6A18}"/>
    <cellStyle name="40% - Énfasis5 2 2 2 3 3 3 2 2" xfId="28422" xr:uid="{A38F9F70-D47E-4626-AA53-C267DE69C33F}"/>
    <cellStyle name="40% - Énfasis5 2 2 2 3 3 3 2 2 2" xfId="59306" xr:uid="{0FFC31A7-1CD1-4E34-B836-6FA546D84A58}"/>
    <cellStyle name="40% - Énfasis5 2 2 2 3 3 3 2 3" xfId="43864" xr:uid="{5E2F8135-8935-4A78-8A63-AAC86C4527A5}"/>
    <cellStyle name="40% - Énfasis5 2 2 2 3 3 3 3" xfId="20701" xr:uid="{AF4A98C9-7CE6-41AC-8C35-61A2E793C361}"/>
    <cellStyle name="40% - Énfasis5 2 2 2 3 3 3 3 2" xfId="51585" xr:uid="{036A3D14-0E95-460A-B54B-8C2A2F427F1D}"/>
    <cellStyle name="40% - Énfasis5 2 2 2 3 3 3 4" xfId="36143" xr:uid="{47DFCD79-11B5-4D4A-82D8-CC0505822C74}"/>
    <cellStyle name="40% - Énfasis5 2 2 2 3 3 4" xfId="9120" xr:uid="{2B69B329-C177-44C6-A7DC-06F9C143B674}"/>
    <cellStyle name="40% - Énfasis5 2 2 2 3 3 4 2" xfId="24562" xr:uid="{2C24E33F-FF0A-407C-9065-0F34F53B22CE}"/>
    <cellStyle name="40% - Énfasis5 2 2 2 3 3 4 2 2" xfId="55446" xr:uid="{4D80F662-149A-476B-B7CC-68A6ECD0D124}"/>
    <cellStyle name="40% - Énfasis5 2 2 2 3 3 4 3" xfId="40004" xr:uid="{2D4D738C-9D64-4E01-B267-9BD7C3AAE9E5}"/>
    <cellStyle name="40% - Énfasis5 2 2 2 3 3 5" xfId="16841" xr:uid="{57C91EED-A9D4-437F-96B5-D56B76916384}"/>
    <cellStyle name="40% - Énfasis5 2 2 2 3 3 5 2" xfId="47725" xr:uid="{70444559-84EF-4810-91D7-11B1B1BC191A}"/>
    <cellStyle name="40% - Énfasis5 2 2 2 3 3 6" xfId="32283" xr:uid="{CF76FD0A-CCAF-4B5C-9B9E-6E3A5957E063}"/>
    <cellStyle name="40% - Énfasis5 2 2 2 3 4" xfId="2364" xr:uid="{F915E9A6-FDE8-4C09-986F-E1166C71090A}"/>
    <cellStyle name="40% - Énfasis5 2 2 2 3 4 2" xfId="6224" xr:uid="{4ACCB1D4-F7D0-4739-8C93-01E56C6AEF18}"/>
    <cellStyle name="40% - Énfasis5 2 2 2 3 4 2 2" xfId="13945" xr:uid="{517155B0-965D-4E65-BFD0-DF6A5270EA29}"/>
    <cellStyle name="40% - Énfasis5 2 2 2 3 4 2 2 2" xfId="29387" xr:uid="{BEF8F8DC-ED84-41D5-BF6E-F5162272EC4A}"/>
    <cellStyle name="40% - Énfasis5 2 2 2 3 4 2 2 2 2" xfId="60271" xr:uid="{70E64DD6-F7C5-4002-8EC9-4A180159FBDC}"/>
    <cellStyle name="40% - Énfasis5 2 2 2 3 4 2 2 3" xfId="44829" xr:uid="{C79E774D-AE80-45AE-95DB-3A06E78AA1D7}"/>
    <cellStyle name="40% - Énfasis5 2 2 2 3 4 2 3" xfId="21666" xr:uid="{04E66266-C1B1-4BED-8AE9-C27B20CCF9BA}"/>
    <cellStyle name="40% - Énfasis5 2 2 2 3 4 2 3 2" xfId="52550" xr:uid="{13B47AE0-5A07-4614-A169-34595DD346E3}"/>
    <cellStyle name="40% - Énfasis5 2 2 2 3 4 2 4" xfId="37108" xr:uid="{80474747-7359-407B-9E60-8856F197DB43}"/>
    <cellStyle name="40% - Énfasis5 2 2 2 3 4 3" xfId="10085" xr:uid="{7584A24B-69CD-494F-8526-C54A938DFC2C}"/>
    <cellStyle name="40% - Énfasis5 2 2 2 3 4 3 2" xfId="25527" xr:uid="{561EF64F-E624-473F-BFFC-8591FAE35A35}"/>
    <cellStyle name="40% - Énfasis5 2 2 2 3 4 3 2 2" xfId="56411" xr:uid="{2E4489C6-9CCC-46DF-AB6D-40960D68972B}"/>
    <cellStyle name="40% - Énfasis5 2 2 2 3 4 3 3" xfId="40969" xr:uid="{8091F0D0-9F83-41FD-816B-F92E6D953F75}"/>
    <cellStyle name="40% - Énfasis5 2 2 2 3 4 4" xfId="17806" xr:uid="{7E0C21B8-6D54-40DC-A50A-653599F431AA}"/>
    <cellStyle name="40% - Énfasis5 2 2 2 3 4 4 2" xfId="48690" xr:uid="{8D77B14A-AA3C-4C56-B861-085C674A49D5}"/>
    <cellStyle name="40% - Énfasis5 2 2 2 3 4 5" xfId="33248" xr:uid="{5F3A2B6F-0541-4241-81F2-66882BC192D6}"/>
    <cellStyle name="40% - Énfasis5 2 2 2 3 5" xfId="4294" xr:uid="{CA5BEA96-4D8B-42A5-98CA-586F8CAAE39E}"/>
    <cellStyle name="40% - Énfasis5 2 2 2 3 5 2" xfId="12015" xr:uid="{7E1C8BCC-422B-445C-8668-14CC6B9AF9BC}"/>
    <cellStyle name="40% - Énfasis5 2 2 2 3 5 2 2" xfId="27457" xr:uid="{BBE8C512-60A2-4CE8-AF15-97A1EE52EB94}"/>
    <cellStyle name="40% - Énfasis5 2 2 2 3 5 2 2 2" xfId="58341" xr:uid="{101FDC29-8B7C-4AB8-B156-F34FB51805CD}"/>
    <cellStyle name="40% - Énfasis5 2 2 2 3 5 2 3" xfId="42899" xr:uid="{16A329DC-6C9D-4B36-8F30-F85A1148F9AF}"/>
    <cellStyle name="40% - Énfasis5 2 2 2 3 5 3" xfId="19736" xr:uid="{5A0770B3-840E-439C-A2BB-C7061D960C8C}"/>
    <cellStyle name="40% - Énfasis5 2 2 2 3 5 3 2" xfId="50620" xr:uid="{80B36021-BA79-4563-B93C-297A025ED462}"/>
    <cellStyle name="40% - Énfasis5 2 2 2 3 5 4" xfId="35178" xr:uid="{49049224-B50B-426B-9987-D6CB9FF4B852}"/>
    <cellStyle name="40% - Énfasis5 2 2 2 3 6" xfId="8155" xr:uid="{E376261B-28EE-48E8-8961-110C8E1A278B}"/>
    <cellStyle name="40% - Énfasis5 2 2 2 3 6 2" xfId="23597" xr:uid="{FBC0ABEE-252A-4D07-95E2-A2F8EAA7EEEA}"/>
    <cellStyle name="40% - Énfasis5 2 2 2 3 6 2 2" xfId="54481" xr:uid="{2DF210BA-2DD4-49B3-A7C9-655F01AA6827}"/>
    <cellStyle name="40% - Énfasis5 2 2 2 3 6 3" xfId="39039" xr:uid="{EA621D41-6D91-4D43-8A0B-EDAEABA6DA47}"/>
    <cellStyle name="40% - Énfasis5 2 2 2 3 7" xfId="15876" xr:uid="{41396DB8-98D8-4770-A3F2-638D41B20D0C}"/>
    <cellStyle name="40% - Énfasis5 2 2 2 3 7 2" xfId="46760" xr:uid="{06BCC261-B5C3-4C31-9EC8-4D631F3F841A}"/>
    <cellStyle name="40% - Énfasis5 2 2 2 3 8" xfId="31318" xr:uid="{0D08D260-085B-4B0A-91F5-945A478AF52B}"/>
    <cellStyle name="40% - Énfasis5 2 2 2 4" xfId="676" xr:uid="{1F3491F9-B503-4D1B-893C-73491D69DCD2}"/>
    <cellStyle name="40% - Énfasis5 2 2 2 4 2" xfId="1641" xr:uid="{67BAF1D7-357C-418E-9AB4-429166300997}"/>
    <cellStyle name="40% - Énfasis5 2 2 2 4 2 2" xfId="3571" xr:uid="{95B80493-E431-4E0C-80DA-F4DCB83A6945}"/>
    <cellStyle name="40% - Énfasis5 2 2 2 4 2 2 2" xfId="7431" xr:uid="{70544EA2-D607-4757-B55B-A9FE34C5FBB8}"/>
    <cellStyle name="40% - Énfasis5 2 2 2 4 2 2 2 2" xfId="15152" xr:uid="{7DF4D2FC-9DD3-4E23-B5DD-821608E06E7B}"/>
    <cellStyle name="40% - Énfasis5 2 2 2 4 2 2 2 2 2" xfId="30594" xr:uid="{BAB67284-A6FD-47AB-9F24-EF209DEFA43F}"/>
    <cellStyle name="40% - Énfasis5 2 2 2 4 2 2 2 2 2 2" xfId="61478" xr:uid="{730717A9-071E-49EC-AEA0-CFCBF9EB0221}"/>
    <cellStyle name="40% - Énfasis5 2 2 2 4 2 2 2 2 3" xfId="46036" xr:uid="{1EBC40E2-A9D9-4D5C-9B35-4DD8E687E915}"/>
    <cellStyle name="40% - Énfasis5 2 2 2 4 2 2 2 3" xfId="22873" xr:uid="{0120DE40-82BF-4119-84A1-8D238B9C6A28}"/>
    <cellStyle name="40% - Énfasis5 2 2 2 4 2 2 2 3 2" xfId="53757" xr:uid="{A2E3539B-A3A6-4288-BB67-09F955C43194}"/>
    <cellStyle name="40% - Énfasis5 2 2 2 4 2 2 2 4" xfId="38315" xr:uid="{476E244E-8156-4545-AFAA-BEF07A324E21}"/>
    <cellStyle name="40% - Énfasis5 2 2 2 4 2 2 3" xfId="11292" xr:uid="{F8B50E77-BC49-4F8B-802B-F4672F7C5913}"/>
    <cellStyle name="40% - Énfasis5 2 2 2 4 2 2 3 2" xfId="26734" xr:uid="{8D4DC987-8BDF-4974-83D0-42EAC1BE3625}"/>
    <cellStyle name="40% - Énfasis5 2 2 2 4 2 2 3 2 2" xfId="57618" xr:uid="{0A5A606F-4F2D-4F6B-BF0B-959F0626FC61}"/>
    <cellStyle name="40% - Énfasis5 2 2 2 4 2 2 3 3" xfId="42176" xr:uid="{69E48FF5-48FC-486B-A510-08412774C6E2}"/>
    <cellStyle name="40% - Énfasis5 2 2 2 4 2 2 4" xfId="19013" xr:uid="{7874244A-0B44-4DB1-B5BF-CA55C0BF4F07}"/>
    <cellStyle name="40% - Énfasis5 2 2 2 4 2 2 4 2" xfId="49897" xr:uid="{6B9320DA-615B-423B-913A-B45053077C96}"/>
    <cellStyle name="40% - Énfasis5 2 2 2 4 2 2 5" xfId="34455" xr:uid="{F2B30907-E4DA-432D-86F3-3150F00722FF}"/>
    <cellStyle name="40% - Énfasis5 2 2 2 4 2 3" xfId="5501" xr:uid="{F7FB5A58-CA94-41CA-B1EC-5814FBEEDC0B}"/>
    <cellStyle name="40% - Énfasis5 2 2 2 4 2 3 2" xfId="13222" xr:uid="{AF161C97-4690-4CAC-BE6C-63F9BCC7522B}"/>
    <cellStyle name="40% - Énfasis5 2 2 2 4 2 3 2 2" xfId="28664" xr:uid="{ACA35B40-6126-4545-BFAE-CB0EE3EC3947}"/>
    <cellStyle name="40% - Énfasis5 2 2 2 4 2 3 2 2 2" xfId="59548" xr:uid="{C519740B-E959-434F-9F9B-494F1B9964AC}"/>
    <cellStyle name="40% - Énfasis5 2 2 2 4 2 3 2 3" xfId="44106" xr:uid="{7AEE364A-3CC3-465F-B6AE-9D15942B128A}"/>
    <cellStyle name="40% - Énfasis5 2 2 2 4 2 3 3" xfId="20943" xr:uid="{8D41C766-8177-435C-BF8B-81B40ED70D75}"/>
    <cellStyle name="40% - Énfasis5 2 2 2 4 2 3 3 2" xfId="51827" xr:uid="{092E750C-3C22-466E-87A7-9B11BD4481FA}"/>
    <cellStyle name="40% - Énfasis5 2 2 2 4 2 3 4" xfId="36385" xr:uid="{CEDA22D6-FA18-4E4E-87AF-F79D5B28D386}"/>
    <cellStyle name="40% - Énfasis5 2 2 2 4 2 4" xfId="9362" xr:uid="{2B8938E3-6F0A-459D-A6C8-266E172B30C5}"/>
    <cellStyle name="40% - Énfasis5 2 2 2 4 2 4 2" xfId="24804" xr:uid="{CC91568B-31AD-4771-A7BC-B0DA89011CB3}"/>
    <cellStyle name="40% - Énfasis5 2 2 2 4 2 4 2 2" xfId="55688" xr:uid="{F6C66450-3C66-428E-BAE0-252F55054707}"/>
    <cellStyle name="40% - Énfasis5 2 2 2 4 2 4 3" xfId="40246" xr:uid="{845DB519-D410-48F2-8B92-EB8D8C9AED5E}"/>
    <cellStyle name="40% - Énfasis5 2 2 2 4 2 5" xfId="17083" xr:uid="{D75F74DA-DEAC-4B25-8F4E-2C9C4DB33F29}"/>
    <cellStyle name="40% - Énfasis5 2 2 2 4 2 5 2" xfId="47967" xr:uid="{F67BC51C-C936-461B-BE51-4F3331CC85DC}"/>
    <cellStyle name="40% - Énfasis5 2 2 2 4 2 6" xfId="32525" xr:uid="{C55C6903-A077-4D44-BD41-9C6A48ABECF5}"/>
    <cellStyle name="40% - Énfasis5 2 2 2 4 3" xfId="2606" xr:uid="{CEE6D41E-2F59-492C-827A-F4E33437D985}"/>
    <cellStyle name="40% - Énfasis5 2 2 2 4 3 2" xfId="6466" xr:uid="{4EE27EB6-3555-42B1-A111-43A6B3F7028E}"/>
    <cellStyle name="40% - Énfasis5 2 2 2 4 3 2 2" xfId="14187" xr:uid="{D6ACBFF7-6197-47A0-A454-A092D716D805}"/>
    <cellStyle name="40% - Énfasis5 2 2 2 4 3 2 2 2" xfId="29629" xr:uid="{9164D770-1E57-4B4B-BF2A-2C0D5073C322}"/>
    <cellStyle name="40% - Énfasis5 2 2 2 4 3 2 2 2 2" xfId="60513" xr:uid="{8B466456-A9AB-4D65-9DE8-9F54640BB758}"/>
    <cellStyle name="40% - Énfasis5 2 2 2 4 3 2 2 3" xfId="45071" xr:uid="{C90CAA4C-C7A4-42B8-89F8-CA23AC768F1C}"/>
    <cellStyle name="40% - Énfasis5 2 2 2 4 3 2 3" xfId="21908" xr:uid="{DF462EE0-FCB3-4096-9551-94E826BDF4F7}"/>
    <cellStyle name="40% - Énfasis5 2 2 2 4 3 2 3 2" xfId="52792" xr:uid="{036B070E-9A2F-4E12-A57A-6BAB3C5306D4}"/>
    <cellStyle name="40% - Énfasis5 2 2 2 4 3 2 4" xfId="37350" xr:uid="{1E781E24-2C76-4DB5-A29F-410D56247308}"/>
    <cellStyle name="40% - Énfasis5 2 2 2 4 3 3" xfId="10327" xr:uid="{C107ACC0-E71D-4D3B-BBB5-888418296363}"/>
    <cellStyle name="40% - Énfasis5 2 2 2 4 3 3 2" xfId="25769" xr:uid="{245098C3-3BAE-4BC4-AB32-715B00B67218}"/>
    <cellStyle name="40% - Énfasis5 2 2 2 4 3 3 2 2" xfId="56653" xr:uid="{3EBC91CD-6469-490E-AD2E-26BA3831257B}"/>
    <cellStyle name="40% - Énfasis5 2 2 2 4 3 3 3" xfId="41211" xr:uid="{379582E2-97FB-4CCA-AB6C-C7A895572F99}"/>
    <cellStyle name="40% - Énfasis5 2 2 2 4 3 4" xfId="18048" xr:uid="{75E104D2-6015-4DEB-8C35-6BFCE6E0E80A}"/>
    <cellStyle name="40% - Énfasis5 2 2 2 4 3 4 2" xfId="48932" xr:uid="{0C828893-72F3-4968-AF7B-DAB9F2BB4AA0}"/>
    <cellStyle name="40% - Énfasis5 2 2 2 4 3 5" xfId="33490" xr:uid="{949D9360-94D3-4914-962B-876E5F641747}"/>
    <cellStyle name="40% - Énfasis5 2 2 2 4 4" xfId="4536" xr:uid="{F0EDB18E-2427-46A3-A23A-0CEBDEE4FD57}"/>
    <cellStyle name="40% - Énfasis5 2 2 2 4 4 2" xfId="12257" xr:uid="{7F1ABC55-F889-4F06-BFEE-592A34AB9E22}"/>
    <cellStyle name="40% - Énfasis5 2 2 2 4 4 2 2" xfId="27699" xr:uid="{43951693-5D86-4FAC-BBAF-EF146F4D4545}"/>
    <cellStyle name="40% - Énfasis5 2 2 2 4 4 2 2 2" xfId="58583" xr:uid="{7CE45E6D-CDB1-4C73-98AF-852AC5192863}"/>
    <cellStyle name="40% - Énfasis5 2 2 2 4 4 2 3" xfId="43141" xr:uid="{65B12D5C-F193-48B9-8AED-159F08AD2DD8}"/>
    <cellStyle name="40% - Énfasis5 2 2 2 4 4 3" xfId="19978" xr:uid="{CED09152-4F63-40CB-AB4B-33971092F219}"/>
    <cellStyle name="40% - Énfasis5 2 2 2 4 4 3 2" xfId="50862" xr:uid="{950EB831-EA22-48EB-B375-25C16A3B900D}"/>
    <cellStyle name="40% - Énfasis5 2 2 2 4 4 4" xfId="35420" xr:uid="{6E203615-C72D-477F-982F-0B343FF0BB5D}"/>
    <cellStyle name="40% - Énfasis5 2 2 2 4 5" xfId="8397" xr:uid="{B85CA315-C3FC-4948-AD50-30D0C2A95FC1}"/>
    <cellStyle name="40% - Énfasis5 2 2 2 4 5 2" xfId="23839" xr:uid="{97027786-9E8F-4767-8731-45D833C15A7E}"/>
    <cellStyle name="40% - Énfasis5 2 2 2 4 5 2 2" xfId="54723" xr:uid="{8103B2AE-8ADE-4254-9844-8E08AB286C9B}"/>
    <cellStyle name="40% - Énfasis5 2 2 2 4 5 3" xfId="39281" xr:uid="{5A6770E6-6731-477C-AD7A-B13F8E68BFE1}"/>
    <cellStyle name="40% - Énfasis5 2 2 2 4 6" xfId="16118" xr:uid="{6AB04D92-4F45-4B6E-88B6-DF3532A27BF8}"/>
    <cellStyle name="40% - Énfasis5 2 2 2 4 6 2" xfId="47002" xr:uid="{50F57E8C-E118-45A2-A1FF-45989D35A934}"/>
    <cellStyle name="40% - Énfasis5 2 2 2 4 7" xfId="31560" xr:uid="{8B2EDC7F-1FD2-4CA3-9E6C-108DC721663E}"/>
    <cellStyle name="40% - Énfasis5 2 2 2 5" xfId="1158" xr:uid="{1AA79885-A980-42BC-A513-8E9FBE07EF09}"/>
    <cellStyle name="40% - Énfasis5 2 2 2 5 2" xfId="3088" xr:uid="{E1DD3FAC-D189-48BF-9493-D0BBEAE26B28}"/>
    <cellStyle name="40% - Énfasis5 2 2 2 5 2 2" xfId="6948" xr:uid="{12F7AED5-2CA7-4783-95E6-3CABA0C50E42}"/>
    <cellStyle name="40% - Énfasis5 2 2 2 5 2 2 2" xfId="14669" xr:uid="{268E9ECC-3195-4000-BD07-F965FE74DFE8}"/>
    <cellStyle name="40% - Énfasis5 2 2 2 5 2 2 2 2" xfId="30111" xr:uid="{84BC480B-FDCE-4563-862F-B8B5C2E0582F}"/>
    <cellStyle name="40% - Énfasis5 2 2 2 5 2 2 2 2 2" xfId="60995" xr:uid="{9866E6B3-01D1-4E07-AE86-A8FBAA2BD106}"/>
    <cellStyle name="40% - Énfasis5 2 2 2 5 2 2 2 3" xfId="45553" xr:uid="{3ACF29F4-276C-49E6-B03A-95257477F4A7}"/>
    <cellStyle name="40% - Énfasis5 2 2 2 5 2 2 3" xfId="22390" xr:uid="{ABCAEEE3-3DCA-4475-96FF-0C7CA56C37F3}"/>
    <cellStyle name="40% - Énfasis5 2 2 2 5 2 2 3 2" xfId="53274" xr:uid="{51DCDB78-7DD1-4536-BAFB-38D000082E1B}"/>
    <cellStyle name="40% - Énfasis5 2 2 2 5 2 2 4" xfId="37832" xr:uid="{172646DE-1886-4B67-B980-AA3A8C52986D}"/>
    <cellStyle name="40% - Énfasis5 2 2 2 5 2 3" xfId="10809" xr:uid="{A387CC9D-3960-4DA9-A72F-79A7FF36FD54}"/>
    <cellStyle name="40% - Énfasis5 2 2 2 5 2 3 2" xfId="26251" xr:uid="{D1DAD8B4-ABC7-4618-8A0A-EFC481EE7B49}"/>
    <cellStyle name="40% - Énfasis5 2 2 2 5 2 3 2 2" xfId="57135" xr:uid="{9A18191A-748D-4AA6-B12D-5262EA2CADC1}"/>
    <cellStyle name="40% - Énfasis5 2 2 2 5 2 3 3" xfId="41693" xr:uid="{CFAD0E35-4BA6-473A-8B16-CF4D5EEAEE55}"/>
    <cellStyle name="40% - Énfasis5 2 2 2 5 2 4" xfId="18530" xr:uid="{9E995B21-1B42-46D7-BE7F-FF9E02640EE7}"/>
    <cellStyle name="40% - Énfasis5 2 2 2 5 2 4 2" xfId="49414" xr:uid="{0AAE27A7-C2A9-400F-9BDE-0220353D19D8}"/>
    <cellStyle name="40% - Énfasis5 2 2 2 5 2 5" xfId="33972" xr:uid="{D88A4BE6-028D-4048-8733-5A255C607322}"/>
    <cellStyle name="40% - Énfasis5 2 2 2 5 3" xfId="5018" xr:uid="{FAE931BB-3C1E-49B9-9BFD-331D7CCFE3B5}"/>
    <cellStyle name="40% - Énfasis5 2 2 2 5 3 2" xfId="12739" xr:uid="{5167BC55-38AA-4BDE-B306-52509C95A6A2}"/>
    <cellStyle name="40% - Énfasis5 2 2 2 5 3 2 2" xfId="28181" xr:uid="{BB9A6DC1-2504-489D-99CF-961AF1C5A1FF}"/>
    <cellStyle name="40% - Énfasis5 2 2 2 5 3 2 2 2" xfId="59065" xr:uid="{38968334-AF7B-4296-BE0A-A6665618A134}"/>
    <cellStyle name="40% - Énfasis5 2 2 2 5 3 2 3" xfId="43623" xr:uid="{C37B7555-A496-4901-83C6-32918CDD109A}"/>
    <cellStyle name="40% - Énfasis5 2 2 2 5 3 3" xfId="20460" xr:uid="{6C96270C-3F90-4489-B5A2-C384E056EC61}"/>
    <cellStyle name="40% - Énfasis5 2 2 2 5 3 3 2" xfId="51344" xr:uid="{4D9BE48E-3803-4C47-B269-770A755596C0}"/>
    <cellStyle name="40% - Énfasis5 2 2 2 5 3 4" xfId="35902" xr:uid="{A847042B-B124-4D84-B5D3-DCE991928FB8}"/>
    <cellStyle name="40% - Énfasis5 2 2 2 5 4" xfId="8879" xr:uid="{45AFA12B-CC7B-4AFE-AE85-202DAFA79CC7}"/>
    <cellStyle name="40% - Énfasis5 2 2 2 5 4 2" xfId="24321" xr:uid="{2783392C-13B4-4804-84A5-C7389BE0F4D8}"/>
    <cellStyle name="40% - Énfasis5 2 2 2 5 4 2 2" xfId="55205" xr:uid="{83D4B091-465B-4F74-A534-2ED4287A8B3D}"/>
    <cellStyle name="40% - Énfasis5 2 2 2 5 4 3" xfId="39763" xr:uid="{7C42DD8D-56D8-46CC-8640-9E8922BCF53F}"/>
    <cellStyle name="40% - Énfasis5 2 2 2 5 5" xfId="16600" xr:uid="{C9049B3D-D9A0-41CA-B804-0E33655614D1}"/>
    <cellStyle name="40% - Énfasis5 2 2 2 5 5 2" xfId="47484" xr:uid="{2AC4858B-57A4-48A1-951F-D696B754D3A1}"/>
    <cellStyle name="40% - Énfasis5 2 2 2 5 6" xfId="32042" xr:uid="{37F8AC10-63C9-4AAD-95B5-6D8473E3D32D}"/>
    <cellStyle name="40% - Énfasis5 2 2 2 6" xfId="2123" xr:uid="{CB01425A-F84B-4598-A0A1-7D4871262C80}"/>
    <cellStyle name="40% - Énfasis5 2 2 2 6 2" xfId="5983" xr:uid="{4FDEEA72-7BE3-4579-82D3-460643C10E8D}"/>
    <cellStyle name="40% - Énfasis5 2 2 2 6 2 2" xfId="13704" xr:uid="{83F5A361-9ABD-4756-8C79-0EC157680D4B}"/>
    <cellStyle name="40% - Énfasis5 2 2 2 6 2 2 2" xfId="29146" xr:uid="{5F802DD6-AB0D-4E3E-8631-E324F0753191}"/>
    <cellStyle name="40% - Énfasis5 2 2 2 6 2 2 2 2" xfId="60030" xr:uid="{2924254D-B91A-4025-B7B4-497FDA3F723E}"/>
    <cellStyle name="40% - Énfasis5 2 2 2 6 2 2 3" xfId="44588" xr:uid="{AC8C78FB-AED9-461A-B400-1092A056599D}"/>
    <cellStyle name="40% - Énfasis5 2 2 2 6 2 3" xfId="21425" xr:uid="{53595D1B-2EDC-4859-8FD0-CEB424E3193A}"/>
    <cellStyle name="40% - Énfasis5 2 2 2 6 2 3 2" xfId="52309" xr:uid="{F8812061-E1FD-48AC-9B6C-D3A85BCCFC48}"/>
    <cellStyle name="40% - Énfasis5 2 2 2 6 2 4" xfId="36867" xr:uid="{09962E1C-345B-45BE-8937-6B9FF81DB196}"/>
    <cellStyle name="40% - Énfasis5 2 2 2 6 3" xfId="9844" xr:uid="{65E0F31E-DE51-4112-A90E-3F489B4131D1}"/>
    <cellStyle name="40% - Énfasis5 2 2 2 6 3 2" xfId="25286" xr:uid="{5ED1E612-3DDC-48E9-A5C6-C65DE89875DD}"/>
    <cellStyle name="40% - Énfasis5 2 2 2 6 3 2 2" xfId="56170" xr:uid="{13E16DB4-4CDA-4750-BC83-3D3D94ED7266}"/>
    <cellStyle name="40% - Énfasis5 2 2 2 6 3 3" xfId="40728" xr:uid="{8739C2D6-598C-4CBD-8002-C4F17E77B4A4}"/>
    <cellStyle name="40% - Énfasis5 2 2 2 6 4" xfId="17565" xr:uid="{765CAB54-100C-4227-9176-3C597E7E8716}"/>
    <cellStyle name="40% - Énfasis5 2 2 2 6 4 2" xfId="48449" xr:uid="{D0621356-BE97-4B71-9934-2CE65C3D2ACB}"/>
    <cellStyle name="40% - Énfasis5 2 2 2 6 5" xfId="33007" xr:uid="{298CAD17-EFC5-40A1-A1FA-AA505848AC5A}"/>
    <cellStyle name="40% - Énfasis5 2 2 2 7" xfId="4053" xr:uid="{86AD8B77-7050-4DA6-974C-3EB64F291A74}"/>
    <cellStyle name="40% - Énfasis5 2 2 2 7 2" xfId="11774" xr:uid="{36C396A0-73C6-4FC7-A725-B4FB2CF2DF0E}"/>
    <cellStyle name="40% - Énfasis5 2 2 2 7 2 2" xfId="27216" xr:uid="{59FA229D-EA65-47A7-8E3B-3C40019DAAF7}"/>
    <cellStyle name="40% - Énfasis5 2 2 2 7 2 2 2" xfId="58100" xr:uid="{3AFA9D5B-B3F3-402C-B926-DCEB9D0C6A7D}"/>
    <cellStyle name="40% - Énfasis5 2 2 2 7 2 3" xfId="42658" xr:uid="{3537EC9D-42AB-4ECC-8137-7DF4269555F1}"/>
    <cellStyle name="40% - Énfasis5 2 2 2 7 3" xfId="19495" xr:uid="{4F787AB6-9DD4-48FA-84EF-367F85CB4CE6}"/>
    <cellStyle name="40% - Énfasis5 2 2 2 7 3 2" xfId="50379" xr:uid="{A03EE227-EFB8-4E68-8346-0D6E49E4F5B2}"/>
    <cellStyle name="40% - Énfasis5 2 2 2 7 4" xfId="34937" xr:uid="{8DF8CD6A-F89D-4880-AC1D-6CA4B500BF9D}"/>
    <cellStyle name="40% - Énfasis5 2 2 2 8" xfId="7914" xr:uid="{127102D6-8862-41C2-83F3-D40F9006D5AA}"/>
    <cellStyle name="40% - Énfasis5 2 2 2 8 2" xfId="23356" xr:uid="{06EB9688-FB9A-4B9D-B725-92A1CB4B30B4}"/>
    <cellStyle name="40% - Énfasis5 2 2 2 8 2 2" xfId="54240" xr:uid="{15D9F419-A869-44F8-8373-910C4BD3CF87}"/>
    <cellStyle name="40% - Énfasis5 2 2 2 8 3" xfId="38798" xr:uid="{394EDB34-67B6-4FD4-99BD-2D5141B21B79}"/>
    <cellStyle name="40% - Énfasis5 2 2 2 9" xfId="15635" xr:uid="{1823673C-3C2D-4318-9056-FEC6A973F42F}"/>
    <cellStyle name="40% - Énfasis5 2 2 2 9 2" xfId="46519" xr:uid="{7EC84AFC-2589-49F7-86DB-DFD4DB07C55C}"/>
    <cellStyle name="40% - Énfasis5 2 2 3" xfId="115" xr:uid="{283F9E1D-890F-4259-B4A1-8A9385BAB137}"/>
    <cellStyle name="40% - Énfasis5 2 2 3 10" xfId="31078" xr:uid="{AD326C5B-13EC-4A9E-BBB0-F315F40341E9}"/>
    <cellStyle name="40% - Énfasis5 2 2 3 2" xfId="359" xr:uid="{0E36C460-16E1-41CE-B25F-BE5C7DDD6847}"/>
    <cellStyle name="40% - Énfasis5 2 2 3 2 2" xfId="602" xr:uid="{BD1E8E21-EC43-41DB-AD76-EEC5714CC2D4}"/>
    <cellStyle name="40% - Énfasis5 2 2 3 2 2 2" xfId="1085" xr:uid="{8DA190AB-2124-426E-ADC8-682FCE5120CA}"/>
    <cellStyle name="40% - Énfasis5 2 2 3 2 2 2 2" xfId="2050" xr:uid="{A0F2D284-3AD6-4965-8293-19134CC45D29}"/>
    <cellStyle name="40% - Énfasis5 2 2 3 2 2 2 2 2" xfId="3980" xr:uid="{BDD8F5D1-B19F-492E-A61F-FC2A66243F86}"/>
    <cellStyle name="40% - Énfasis5 2 2 3 2 2 2 2 2 2" xfId="7840" xr:uid="{AE2E9598-1EB0-4B87-B405-BA1C4222B6D3}"/>
    <cellStyle name="40% - Énfasis5 2 2 3 2 2 2 2 2 2 2" xfId="15561" xr:uid="{234CE6B1-1135-41BA-A772-F85B7645F97C}"/>
    <cellStyle name="40% - Énfasis5 2 2 3 2 2 2 2 2 2 2 2" xfId="31003" xr:uid="{A9CE5A00-B9EC-476F-AF9E-401302D37E2F}"/>
    <cellStyle name="40% - Énfasis5 2 2 3 2 2 2 2 2 2 2 2 2" xfId="61887" xr:uid="{118E5EC7-5A4A-4950-84D7-00E08B6AC6BD}"/>
    <cellStyle name="40% - Énfasis5 2 2 3 2 2 2 2 2 2 2 3" xfId="46445" xr:uid="{E0A66646-5671-4296-966A-AFC17F67BE1F}"/>
    <cellStyle name="40% - Énfasis5 2 2 3 2 2 2 2 2 2 3" xfId="23282" xr:uid="{C58BA0DB-9D9A-4A0C-9867-BF8DC58A9975}"/>
    <cellStyle name="40% - Énfasis5 2 2 3 2 2 2 2 2 2 3 2" xfId="54166" xr:uid="{D3FE122C-2BFA-4D9D-A0D0-77F2E583D331}"/>
    <cellStyle name="40% - Énfasis5 2 2 3 2 2 2 2 2 2 4" xfId="38724" xr:uid="{832C40D8-28D4-4D93-943A-8DF1A2B43097}"/>
    <cellStyle name="40% - Énfasis5 2 2 3 2 2 2 2 2 3" xfId="11701" xr:uid="{76BF0B2F-046C-4344-B601-779937F7D11A}"/>
    <cellStyle name="40% - Énfasis5 2 2 3 2 2 2 2 2 3 2" xfId="27143" xr:uid="{59C6CEA4-FBB4-4F7A-8AC4-A477B3640D77}"/>
    <cellStyle name="40% - Énfasis5 2 2 3 2 2 2 2 2 3 2 2" xfId="58027" xr:uid="{7AEBB6CA-C929-4FA6-83E3-01CBE3796A29}"/>
    <cellStyle name="40% - Énfasis5 2 2 3 2 2 2 2 2 3 3" xfId="42585" xr:uid="{0BD361B4-5FA2-4190-BB45-AFB45295F0BB}"/>
    <cellStyle name="40% - Énfasis5 2 2 3 2 2 2 2 2 4" xfId="19422" xr:uid="{2F60D9CB-F50F-43B8-ABE5-477F60CF6607}"/>
    <cellStyle name="40% - Énfasis5 2 2 3 2 2 2 2 2 4 2" xfId="50306" xr:uid="{8275DBF3-2309-453C-97B5-648A5C9527DD}"/>
    <cellStyle name="40% - Énfasis5 2 2 3 2 2 2 2 2 5" xfId="34864" xr:uid="{A2AA9268-93D2-4336-9879-9BB6E0B3B0C0}"/>
    <cellStyle name="40% - Énfasis5 2 2 3 2 2 2 2 3" xfId="5910" xr:uid="{72DF52E8-BEE8-441C-9248-C18837842657}"/>
    <cellStyle name="40% - Énfasis5 2 2 3 2 2 2 2 3 2" xfId="13631" xr:uid="{CB84AEBB-86E5-4ECE-8CD2-B0BB59BF705B}"/>
    <cellStyle name="40% - Énfasis5 2 2 3 2 2 2 2 3 2 2" xfId="29073" xr:uid="{F7B8AA0D-C8BE-4D9B-93A1-9A73C5E3CFD8}"/>
    <cellStyle name="40% - Énfasis5 2 2 3 2 2 2 2 3 2 2 2" xfId="59957" xr:uid="{A31C44C2-47F5-4685-B804-3A0C9F98875A}"/>
    <cellStyle name="40% - Énfasis5 2 2 3 2 2 2 2 3 2 3" xfId="44515" xr:uid="{F59EF510-C8CF-4BDF-9C76-6BB1E9F0ECE6}"/>
    <cellStyle name="40% - Énfasis5 2 2 3 2 2 2 2 3 3" xfId="21352" xr:uid="{CFF040E2-4380-46EE-98FD-840207611F2C}"/>
    <cellStyle name="40% - Énfasis5 2 2 3 2 2 2 2 3 3 2" xfId="52236" xr:uid="{4951FA28-098E-4DB2-BB65-5A1D014016F2}"/>
    <cellStyle name="40% - Énfasis5 2 2 3 2 2 2 2 3 4" xfId="36794" xr:uid="{20650960-10B3-43BC-8DF8-7991186DBCEC}"/>
    <cellStyle name="40% - Énfasis5 2 2 3 2 2 2 2 4" xfId="9771" xr:uid="{CBF0EEA3-18B3-4CF3-98D9-B4177AE14864}"/>
    <cellStyle name="40% - Énfasis5 2 2 3 2 2 2 2 4 2" xfId="25213" xr:uid="{CC201734-1B42-463F-AEBD-7B8B6B1D512B}"/>
    <cellStyle name="40% - Énfasis5 2 2 3 2 2 2 2 4 2 2" xfId="56097" xr:uid="{44EF85E4-5E47-4D28-945F-D964337C889A}"/>
    <cellStyle name="40% - Énfasis5 2 2 3 2 2 2 2 4 3" xfId="40655" xr:uid="{B9CA8348-161D-4732-BC15-04FC44AACB8B}"/>
    <cellStyle name="40% - Énfasis5 2 2 3 2 2 2 2 5" xfId="17492" xr:uid="{6B15B2AF-D545-4040-8D6B-0B4B6374C19F}"/>
    <cellStyle name="40% - Énfasis5 2 2 3 2 2 2 2 5 2" xfId="48376" xr:uid="{7BD2EEAD-D1B7-4563-B0CC-0D23E5B4A0F2}"/>
    <cellStyle name="40% - Énfasis5 2 2 3 2 2 2 2 6" xfId="32934" xr:uid="{6B761C40-D613-425F-8592-57EDEDC66FB3}"/>
    <cellStyle name="40% - Énfasis5 2 2 3 2 2 2 3" xfId="3015" xr:uid="{2E47EC2C-32FE-4327-BDCD-93202AE88BBB}"/>
    <cellStyle name="40% - Énfasis5 2 2 3 2 2 2 3 2" xfId="6875" xr:uid="{D428298F-5E83-48F5-8636-23CB5791BE9F}"/>
    <cellStyle name="40% - Énfasis5 2 2 3 2 2 2 3 2 2" xfId="14596" xr:uid="{66DE76CB-5D0C-4B9C-AD72-6331C6F54E40}"/>
    <cellStyle name="40% - Énfasis5 2 2 3 2 2 2 3 2 2 2" xfId="30038" xr:uid="{E9B06D7D-18D2-4C1A-9C12-9EF228E87674}"/>
    <cellStyle name="40% - Énfasis5 2 2 3 2 2 2 3 2 2 2 2" xfId="60922" xr:uid="{8A70971A-AD76-475F-A4F2-483B0DD31ADD}"/>
    <cellStyle name="40% - Énfasis5 2 2 3 2 2 2 3 2 2 3" xfId="45480" xr:uid="{161E63B6-E4F8-4951-82F0-297BFB5F3E3E}"/>
    <cellStyle name="40% - Énfasis5 2 2 3 2 2 2 3 2 3" xfId="22317" xr:uid="{000AA51F-0BAE-42FC-9448-709732E7DB74}"/>
    <cellStyle name="40% - Énfasis5 2 2 3 2 2 2 3 2 3 2" xfId="53201" xr:uid="{1CA42BC7-7ABD-4FDC-9989-5E42100AF307}"/>
    <cellStyle name="40% - Énfasis5 2 2 3 2 2 2 3 2 4" xfId="37759" xr:uid="{5903438F-2302-4986-ACB1-4C66E0C70F0F}"/>
    <cellStyle name="40% - Énfasis5 2 2 3 2 2 2 3 3" xfId="10736" xr:uid="{D1668D97-8674-4074-B72A-FEA71196A2E6}"/>
    <cellStyle name="40% - Énfasis5 2 2 3 2 2 2 3 3 2" xfId="26178" xr:uid="{E302F59F-61AB-415D-B55D-9DF2D150484F}"/>
    <cellStyle name="40% - Énfasis5 2 2 3 2 2 2 3 3 2 2" xfId="57062" xr:uid="{5F21E7ED-939E-4E4B-8286-DBB606381E78}"/>
    <cellStyle name="40% - Énfasis5 2 2 3 2 2 2 3 3 3" xfId="41620" xr:uid="{677272DD-8302-4003-924C-29286FF5C1F8}"/>
    <cellStyle name="40% - Énfasis5 2 2 3 2 2 2 3 4" xfId="18457" xr:uid="{A3600CB4-E8A5-4DF9-9BBE-3540125912B3}"/>
    <cellStyle name="40% - Énfasis5 2 2 3 2 2 2 3 4 2" xfId="49341" xr:uid="{DB00A425-B1DA-4E2F-8D8F-BB3B6E478EC1}"/>
    <cellStyle name="40% - Énfasis5 2 2 3 2 2 2 3 5" xfId="33899" xr:uid="{ADA0AC1D-2EAF-4D45-9064-13D1E56FA71C}"/>
    <cellStyle name="40% - Énfasis5 2 2 3 2 2 2 4" xfId="4945" xr:uid="{989CFE84-75DC-4507-BD75-5DE1E91FCD57}"/>
    <cellStyle name="40% - Énfasis5 2 2 3 2 2 2 4 2" xfId="12666" xr:uid="{326265CB-5EDC-40DD-9940-2565A445E6F6}"/>
    <cellStyle name="40% - Énfasis5 2 2 3 2 2 2 4 2 2" xfId="28108" xr:uid="{037E0818-40D5-4D8F-8371-5984E18130A1}"/>
    <cellStyle name="40% - Énfasis5 2 2 3 2 2 2 4 2 2 2" xfId="58992" xr:uid="{B607FB01-2FC3-4631-870E-D8E28EBA81A1}"/>
    <cellStyle name="40% - Énfasis5 2 2 3 2 2 2 4 2 3" xfId="43550" xr:uid="{10EA707D-62FC-468F-A78D-39662566DAA0}"/>
    <cellStyle name="40% - Énfasis5 2 2 3 2 2 2 4 3" xfId="20387" xr:uid="{67BEBECC-87BF-488A-953A-B1BE0C617EBA}"/>
    <cellStyle name="40% - Énfasis5 2 2 3 2 2 2 4 3 2" xfId="51271" xr:uid="{FBB646D6-83E6-4240-BAC1-2E4B63A6CE02}"/>
    <cellStyle name="40% - Énfasis5 2 2 3 2 2 2 4 4" xfId="35829" xr:uid="{B4E3F807-8928-4897-BFD0-4767A7DEF933}"/>
    <cellStyle name="40% - Énfasis5 2 2 3 2 2 2 5" xfId="8806" xr:uid="{480A4D19-63AC-4CFA-BB7E-B0642E4352AF}"/>
    <cellStyle name="40% - Énfasis5 2 2 3 2 2 2 5 2" xfId="24248" xr:uid="{3A2663A1-0056-4D75-9FD4-21451390245A}"/>
    <cellStyle name="40% - Énfasis5 2 2 3 2 2 2 5 2 2" xfId="55132" xr:uid="{294AC4B3-D341-4B7E-A26E-CEEEDA5F8F75}"/>
    <cellStyle name="40% - Énfasis5 2 2 3 2 2 2 5 3" xfId="39690" xr:uid="{D7B11492-973B-4E66-B39D-B1097053BFF4}"/>
    <cellStyle name="40% - Énfasis5 2 2 3 2 2 2 6" xfId="16527" xr:uid="{4A5A8AA6-889A-4E40-A9BC-2BEBDA7C721F}"/>
    <cellStyle name="40% - Énfasis5 2 2 3 2 2 2 6 2" xfId="47411" xr:uid="{E1A5E725-63E8-4873-A722-44B83D6A6E5C}"/>
    <cellStyle name="40% - Énfasis5 2 2 3 2 2 2 7" xfId="31969" xr:uid="{A8EAFC5A-CE73-4954-A03A-995E21A623D8}"/>
    <cellStyle name="40% - Énfasis5 2 2 3 2 2 3" xfId="1567" xr:uid="{7572937D-D54C-4443-99C3-48A727430045}"/>
    <cellStyle name="40% - Énfasis5 2 2 3 2 2 3 2" xfId="3497" xr:uid="{6911D229-5C6C-46E2-82BB-E153940A5C98}"/>
    <cellStyle name="40% - Énfasis5 2 2 3 2 2 3 2 2" xfId="7357" xr:uid="{4974547C-372C-4453-A7DF-2549F89ADDC4}"/>
    <cellStyle name="40% - Énfasis5 2 2 3 2 2 3 2 2 2" xfId="15078" xr:uid="{6BF781E1-77F1-4728-85F4-E7ECAD40D516}"/>
    <cellStyle name="40% - Énfasis5 2 2 3 2 2 3 2 2 2 2" xfId="30520" xr:uid="{0FE14A9F-487A-4565-8E13-CE1A6A69F4B9}"/>
    <cellStyle name="40% - Énfasis5 2 2 3 2 2 3 2 2 2 2 2" xfId="61404" xr:uid="{D0149509-3654-4205-867C-92A640C78971}"/>
    <cellStyle name="40% - Énfasis5 2 2 3 2 2 3 2 2 2 3" xfId="45962" xr:uid="{57C24682-2CEB-4CEE-AA47-8FF2D5B4C9E8}"/>
    <cellStyle name="40% - Énfasis5 2 2 3 2 2 3 2 2 3" xfId="22799" xr:uid="{D0A94AFD-66F6-4538-81DB-17503F13CBCB}"/>
    <cellStyle name="40% - Énfasis5 2 2 3 2 2 3 2 2 3 2" xfId="53683" xr:uid="{778EB40F-FC76-40A3-B322-385109458DC1}"/>
    <cellStyle name="40% - Énfasis5 2 2 3 2 2 3 2 2 4" xfId="38241" xr:uid="{ED6CE8B8-8F0C-41E6-B3FE-D33D92853EB6}"/>
    <cellStyle name="40% - Énfasis5 2 2 3 2 2 3 2 3" xfId="11218" xr:uid="{743C6907-23A8-42AF-9184-21075E1E1001}"/>
    <cellStyle name="40% - Énfasis5 2 2 3 2 2 3 2 3 2" xfId="26660" xr:uid="{0487665A-4766-4A59-970B-D98A9D2C2209}"/>
    <cellStyle name="40% - Énfasis5 2 2 3 2 2 3 2 3 2 2" xfId="57544" xr:uid="{E217A4EB-0FC4-4B0C-9F38-04244E8CAAB7}"/>
    <cellStyle name="40% - Énfasis5 2 2 3 2 2 3 2 3 3" xfId="42102" xr:uid="{86443E7C-AB12-47EC-8A1D-08AD1AC8CD9E}"/>
    <cellStyle name="40% - Énfasis5 2 2 3 2 2 3 2 4" xfId="18939" xr:uid="{C2B10133-58FE-49F0-90DE-1620B1B7A939}"/>
    <cellStyle name="40% - Énfasis5 2 2 3 2 2 3 2 4 2" xfId="49823" xr:uid="{D1F35F74-BAF5-4A10-8C49-2B4DC4014535}"/>
    <cellStyle name="40% - Énfasis5 2 2 3 2 2 3 2 5" xfId="34381" xr:uid="{1A968C85-ADAA-4319-A326-47381856D20C}"/>
    <cellStyle name="40% - Énfasis5 2 2 3 2 2 3 3" xfId="5427" xr:uid="{81C727E6-5556-4E03-BD8F-3E1331AF6E27}"/>
    <cellStyle name="40% - Énfasis5 2 2 3 2 2 3 3 2" xfId="13148" xr:uid="{DB5EE50E-7FA4-4FEE-9077-94BADCCCD025}"/>
    <cellStyle name="40% - Énfasis5 2 2 3 2 2 3 3 2 2" xfId="28590" xr:uid="{2A46BCD8-64B5-487C-B83F-36971CE50496}"/>
    <cellStyle name="40% - Énfasis5 2 2 3 2 2 3 3 2 2 2" xfId="59474" xr:uid="{C0184BC0-0551-4E7F-9E19-72E2AAE23593}"/>
    <cellStyle name="40% - Énfasis5 2 2 3 2 2 3 3 2 3" xfId="44032" xr:uid="{C5B8D206-E722-45E1-A958-6E315D13D29C}"/>
    <cellStyle name="40% - Énfasis5 2 2 3 2 2 3 3 3" xfId="20869" xr:uid="{06D74D45-C271-45BE-8B91-A69BEEEA72D1}"/>
    <cellStyle name="40% - Énfasis5 2 2 3 2 2 3 3 3 2" xfId="51753" xr:uid="{F125CCE9-2DC8-4306-B068-007630F283C4}"/>
    <cellStyle name="40% - Énfasis5 2 2 3 2 2 3 3 4" xfId="36311" xr:uid="{211C9982-36BE-46EA-A187-034BC4F5C804}"/>
    <cellStyle name="40% - Énfasis5 2 2 3 2 2 3 4" xfId="9288" xr:uid="{5BAF3619-1761-450E-913E-E8B5385A4A0C}"/>
    <cellStyle name="40% - Énfasis5 2 2 3 2 2 3 4 2" xfId="24730" xr:uid="{E561BC24-7CB1-4E66-91BD-C47BE59C5672}"/>
    <cellStyle name="40% - Énfasis5 2 2 3 2 2 3 4 2 2" xfId="55614" xr:uid="{4A16640C-4D80-43E5-9970-CC7616A11C54}"/>
    <cellStyle name="40% - Énfasis5 2 2 3 2 2 3 4 3" xfId="40172" xr:uid="{1249227C-7215-407A-8E6B-BE2445985D51}"/>
    <cellStyle name="40% - Énfasis5 2 2 3 2 2 3 5" xfId="17009" xr:uid="{3FC6A914-B446-419E-B14D-7461417D544C}"/>
    <cellStyle name="40% - Énfasis5 2 2 3 2 2 3 5 2" xfId="47893" xr:uid="{E7F246C7-A4E2-45E2-B559-1DED1BD4FE83}"/>
    <cellStyle name="40% - Énfasis5 2 2 3 2 2 3 6" xfId="32451" xr:uid="{416077FB-C49D-4838-91B8-84E83607458E}"/>
    <cellStyle name="40% - Énfasis5 2 2 3 2 2 4" xfId="2532" xr:uid="{F4630950-66D9-4A35-8349-9AAA3B3E88E7}"/>
    <cellStyle name="40% - Énfasis5 2 2 3 2 2 4 2" xfId="6392" xr:uid="{88D7D1C6-A569-4040-924C-69EE68A987E2}"/>
    <cellStyle name="40% - Énfasis5 2 2 3 2 2 4 2 2" xfId="14113" xr:uid="{9E454E15-6615-4053-999E-5CAE1CABB6E2}"/>
    <cellStyle name="40% - Énfasis5 2 2 3 2 2 4 2 2 2" xfId="29555" xr:uid="{C26CF406-B034-4038-B243-9F11D0FB660B}"/>
    <cellStyle name="40% - Énfasis5 2 2 3 2 2 4 2 2 2 2" xfId="60439" xr:uid="{01322C24-6F33-4C09-A3D2-0C4516A9C9AC}"/>
    <cellStyle name="40% - Énfasis5 2 2 3 2 2 4 2 2 3" xfId="44997" xr:uid="{D00402EE-1AA6-4AFB-9147-CCC2797F08C8}"/>
    <cellStyle name="40% - Énfasis5 2 2 3 2 2 4 2 3" xfId="21834" xr:uid="{4DE28578-2E5E-451C-A5BE-76A1BF10AC8B}"/>
    <cellStyle name="40% - Énfasis5 2 2 3 2 2 4 2 3 2" xfId="52718" xr:uid="{5A74318F-BCDF-4161-97E3-B616CCC0C4BE}"/>
    <cellStyle name="40% - Énfasis5 2 2 3 2 2 4 2 4" xfId="37276" xr:uid="{1D8CB774-0DD8-4F13-A46B-9FE473165B9B}"/>
    <cellStyle name="40% - Énfasis5 2 2 3 2 2 4 3" xfId="10253" xr:uid="{0F106A22-C4D5-496A-BA9B-3209362B473C}"/>
    <cellStyle name="40% - Énfasis5 2 2 3 2 2 4 3 2" xfId="25695" xr:uid="{AF2F19CB-0888-497B-AE6B-5D118B2A4FAB}"/>
    <cellStyle name="40% - Énfasis5 2 2 3 2 2 4 3 2 2" xfId="56579" xr:uid="{5C6C3905-C892-4379-9672-C915238362F8}"/>
    <cellStyle name="40% - Énfasis5 2 2 3 2 2 4 3 3" xfId="41137" xr:uid="{15E1188B-5455-441C-90E1-C5D59331B361}"/>
    <cellStyle name="40% - Énfasis5 2 2 3 2 2 4 4" xfId="17974" xr:uid="{F41D8040-763A-4088-8966-A14C762530FB}"/>
    <cellStyle name="40% - Énfasis5 2 2 3 2 2 4 4 2" xfId="48858" xr:uid="{8D5A9EFA-3FB4-4A12-985F-88DCEB46D281}"/>
    <cellStyle name="40% - Énfasis5 2 2 3 2 2 4 5" xfId="33416" xr:uid="{65B3FA5B-3043-4B0E-986E-6EC9BB4DEB32}"/>
    <cellStyle name="40% - Énfasis5 2 2 3 2 2 5" xfId="4462" xr:uid="{02B5E34A-CDF7-4555-9C7C-A436038A7282}"/>
    <cellStyle name="40% - Énfasis5 2 2 3 2 2 5 2" xfId="12183" xr:uid="{ACD63DF9-C9C8-4A35-8F3B-7C3E8578DD45}"/>
    <cellStyle name="40% - Énfasis5 2 2 3 2 2 5 2 2" xfId="27625" xr:uid="{F9BF7289-A8F0-4D1E-9BBF-EE9419E9713F}"/>
    <cellStyle name="40% - Énfasis5 2 2 3 2 2 5 2 2 2" xfId="58509" xr:uid="{764482AD-23E5-45EA-B236-78DA0E96CF9A}"/>
    <cellStyle name="40% - Énfasis5 2 2 3 2 2 5 2 3" xfId="43067" xr:uid="{D92BA42B-5E5F-4E94-A33B-2875B04D1CBC}"/>
    <cellStyle name="40% - Énfasis5 2 2 3 2 2 5 3" xfId="19904" xr:uid="{91C93788-EFB0-4CDF-8FC0-38602297F6EF}"/>
    <cellStyle name="40% - Énfasis5 2 2 3 2 2 5 3 2" xfId="50788" xr:uid="{59B4F94C-AAAA-4A11-B5DF-1A1FA9100472}"/>
    <cellStyle name="40% - Énfasis5 2 2 3 2 2 5 4" xfId="35346" xr:uid="{463EE953-2F99-486E-90F0-3B7E55820843}"/>
    <cellStyle name="40% - Énfasis5 2 2 3 2 2 6" xfId="8323" xr:uid="{52E38F29-0C91-4D9A-9F5D-BD7BA556A5ED}"/>
    <cellStyle name="40% - Énfasis5 2 2 3 2 2 6 2" xfId="23765" xr:uid="{0441ECAA-8683-48D6-B36D-0E5E7307B49E}"/>
    <cellStyle name="40% - Énfasis5 2 2 3 2 2 6 2 2" xfId="54649" xr:uid="{6263D77B-6580-47A2-BC6B-BEDB81CBFB4A}"/>
    <cellStyle name="40% - Énfasis5 2 2 3 2 2 6 3" xfId="39207" xr:uid="{15DD9BE0-34B2-47ED-B992-A29B696AC675}"/>
    <cellStyle name="40% - Énfasis5 2 2 3 2 2 7" xfId="16044" xr:uid="{996C8022-71D6-43F3-BD82-0E2A97A00CDC}"/>
    <cellStyle name="40% - Énfasis5 2 2 3 2 2 7 2" xfId="46928" xr:uid="{2BB08F61-F076-4447-9BC4-779CCD9C1DBB}"/>
    <cellStyle name="40% - Énfasis5 2 2 3 2 2 8" xfId="31486" xr:uid="{2D31B4B7-8F60-406C-839C-C54D971386B9}"/>
    <cellStyle name="40% - Énfasis5 2 2 3 2 3" xfId="844" xr:uid="{5208B50C-D7DD-43DB-8611-4C58E2455255}"/>
    <cellStyle name="40% - Énfasis5 2 2 3 2 3 2" xfId="1809" xr:uid="{2384D8B8-1FA3-486C-B575-FF630ED64E2B}"/>
    <cellStyle name="40% - Énfasis5 2 2 3 2 3 2 2" xfId="3739" xr:uid="{8972EE5D-D92D-471D-8794-1B9DDB8961A6}"/>
    <cellStyle name="40% - Énfasis5 2 2 3 2 3 2 2 2" xfId="7599" xr:uid="{ABD51161-8ABF-44D9-8DB0-3F4375E71B49}"/>
    <cellStyle name="40% - Énfasis5 2 2 3 2 3 2 2 2 2" xfId="15320" xr:uid="{FBA88F34-72F0-492D-A065-95CA2894276D}"/>
    <cellStyle name="40% - Énfasis5 2 2 3 2 3 2 2 2 2 2" xfId="30762" xr:uid="{5F9FA132-CC8E-478E-B922-86A22B0D019A}"/>
    <cellStyle name="40% - Énfasis5 2 2 3 2 3 2 2 2 2 2 2" xfId="61646" xr:uid="{B3CF1E94-9E2C-44A5-9D8A-E68759631335}"/>
    <cellStyle name="40% - Énfasis5 2 2 3 2 3 2 2 2 2 3" xfId="46204" xr:uid="{7BA2A925-3796-4B77-80D2-2A0F77D1F08C}"/>
    <cellStyle name="40% - Énfasis5 2 2 3 2 3 2 2 2 3" xfId="23041" xr:uid="{29ED2B4C-CE1E-4643-99C8-12F83422E9B6}"/>
    <cellStyle name="40% - Énfasis5 2 2 3 2 3 2 2 2 3 2" xfId="53925" xr:uid="{5C8CFED7-9204-4E0B-BCCE-51ADC9A6EED6}"/>
    <cellStyle name="40% - Énfasis5 2 2 3 2 3 2 2 2 4" xfId="38483" xr:uid="{6537363F-68AA-4325-890A-D280D3C34BAA}"/>
    <cellStyle name="40% - Énfasis5 2 2 3 2 3 2 2 3" xfId="11460" xr:uid="{BEEB1931-10FE-4D57-8AA9-575B52A2E094}"/>
    <cellStyle name="40% - Énfasis5 2 2 3 2 3 2 2 3 2" xfId="26902" xr:uid="{40AF6FF7-6B61-4706-8F4A-1F6B4F0FC3A4}"/>
    <cellStyle name="40% - Énfasis5 2 2 3 2 3 2 2 3 2 2" xfId="57786" xr:uid="{222896C0-C715-46FD-A33A-C64C2E52BC52}"/>
    <cellStyle name="40% - Énfasis5 2 2 3 2 3 2 2 3 3" xfId="42344" xr:uid="{9B68D789-DDC8-454E-A4C5-761F7E185525}"/>
    <cellStyle name="40% - Énfasis5 2 2 3 2 3 2 2 4" xfId="19181" xr:uid="{D672DD65-78BD-43E7-B862-8F4F226CD9A6}"/>
    <cellStyle name="40% - Énfasis5 2 2 3 2 3 2 2 4 2" xfId="50065" xr:uid="{E692A16A-410C-4A1F-B9ED-096C257D3F48}"/>
    <cellStyle name="40% - Énfasis5 2 2 3 2 3 2 2 5" xfId="34623" xr:uid="{079F56CB-4DB9-487B-A245-B50C3C45F4F8}"/>
    <cellStyle name="40% - Énfasis5 2 2 3 2 3 2 3" xfId="5669" xr:uid="{D60AE5E1-45F2-4C1F-B01E-A2482E355AA6}"/>
    <cellStyle name="40% - Énfasis5 2 2 3 2 3 2 3 2" xfId="13390" xr:uid="{AE58A5DE-1BD7-41F8-8705-38462A0D88B9}"/>
    <cellStyle name="40% - Énfasis5 2 2 3 2 3 2 3 2 2" xfId="28832" xr:uid="{2D94A8F1-D958-40E9-83F9-F1642F709AA9}"/>
    <cellStyle name="40% - Énfasis5 2 2 3 2 3 2 3 2 2 2" xfId="59716" xr:uid="{2E0E8ED5-FFF3-4B89-A238-EB161E55F2E3}"/>
    <cellStyle name="40% - Énfasis5 2 2 3 2 3 2 3 2 3" xfId="44274" xr:uid="{2D10F11E-2E3F-4BA9-94F7-CB0F48E54BE3}"/>
    <cellStyle name="40% - Énfasis5 2 2 3 2 3 2 3 3" xfId="21111" xr:uid="{79DD7E86-B536-461E-A02F-44F6E684EDC3}"/>
    <cellStyle name="40% - Énfasis5 2 2 3 2 3 2 3 3 2" xfId="51995" xr:uid="{399DD64B-96FB-4058-B224-F310F53F4C68}"/>
    <cellStyle name="40% - Énfasis5 2 2 3 2 3 2 3 4" xfId="36553" xr:uid="{D57A274E-9B06-48AF-809B-E28FAD5C4529}"/>
    <cellStyle name="40% - Énfasis5 2 2 3 2 3 2 4" xfId="9530" xr:uid="{F537D07C-A9A5-4D34-8E2A-4C1FF478A984}"/>
    <cellStyle name="40% - Énfasis5 2 2 3 2 3 2 4 2" xfId="24972" xr:uid="{F3BA42C4-C3EC-433D-9E2A-F0A7CFA5E356}"/>
    <cellStyle name="40% - Énfasis5 2 2 3 2 3 2 4 2 2" xfId="55856" xr:uid="{46AFC0B6-46DB-407F-9899-207CBC215706}"/>
    <cellStyle name="40% - Énfasis5 2 2 3 2 3 2 4 3" xfId="40414" xr:uid="{3C4BD684-D6E2-4148-89A9-76A697CFEF07}"/>
    <cellStyle name="40% - Énfasis5 2 2 3 2 3 2 5" xfId="17251" xr:uid="{BE6B8756-DFC1-418B-B91F-2E37E70D07D7}"/>
    <cellStyle name="40% - Énfasis5 2 2 3 2 3 2 5 2" xfId="48135" xr:uid="{AE3B0FC8-5532-4ECF-8F20-B240FEE30D1B}"/>
    <cellStyle name="40% - Énfasis5 2 2 3 2 3 2 6" xfId="32693" xr:uid="{1E5B67A3-C757-4023-9B6F-128AABFE856D}"/>
    <cellStyle name="40% - Énfasis5 2 2 3 2 3 3" xfId="2774" xr:uid="{26DBF56B-230B-4102-BF7E-E85E32E4FF87}"/>
    <cellStyle name="40% - Énfasis5 2 2 3 2 3 3 2" xfId="6634" xr:uid="{18986D2F-E5F3-43E1-8726-D1B089D5FCD6}"/>
    <cellStyle name="40% - Énfasis5 2 2 3 2 3 3 2 2" xfId="14355" xr:uid="{1B4F1012-BEDC-4CB9-ADA0-B67E054DC0A4}"/>
    <cellStyle name="40% - Énfasis5 2 2 3 2 3 3 2 2 2" xfId="29797" xr:uid="{B55D7901-0A25-4FA4-AB96-0C3D0E7E334E}"/>
    <cellStyle name="40% - Énfasis5 2 2 3 2 3 3 2 2 2 2" xfId="60681" xr:uid="{967ED2B3-7DD2-4466-A5A1-6F588E470074}"/>
    <cellStyle name="40% - Énfasis5 2 2 3 2 3 3 2 2 3" xfId="45239" xr:uid="{84C8F150-2587-4AE5-BA39-D69FDCD88C91}"/>
    <cellStyle name="40% - Énfasis5 2 2 3 2 3 3 2 3" xfId="22076" xr:uid="{B379E6DA-8A8D-498E-B61D-ECC7A5E4031D}"/>
    <cellStyle name="40% - Énfasis5 2 2 3 2 3 3 2 3 2" xfId="52960" xr:uid="{348D5D3D-AE5E-4216-8E7B-E88701D03537}"/>
    <cellStyle name="40% - Énfasis5 2 2 3 2 3 3 2 4" xfId="37518" xr:uid="{7A54E87B-E197-4CB3-B5A8-663CF5E14E84}"/>
    <cellStyle name="40% - Énfasis5 2 2 3 2 3 3 3" xfId="10495" xr:uid="{BAAB05C6-8CD6-472D-945F-B81C5AA95FF8}"/>
    <cellStyle name="40% - Énfasis5 2 2 3 2 3 3 3 2" xfId="25937" xr:uid="{2D9422DC-AAA5-41D3-BB59-12730BD45460}"/>
    <cellStyle name="40% - Énfasis5 2 2 3 2 3 3 3 2 2" xfId="56821" xr:uid="{D5F5F125-696B-4A79-9960-D174FA033FEC}"/>
    <cellStyle name="40% - Énfasis5 2 2 3 2 3 3 3 3" xfId="41379" xr:uid="{2C999CF3-AA15-4C76-8CB5-94249CF1F85B}"/>
    <cellStyle name="40% - Énfasis5 2 2 3 2 3 3 4" xfId="18216" xr:uid="{FECC6422-D60A-4FF2-BFDE-59E7DAE4A7D0}"/>
    <cellStyle name="40% - Énfasis5 2 2 3 2 3 3 4 2" xfId="49100" xr:uid="{87E739FE-5FA8-4CE3-881A-5B806B527A2D}"/>
    <cellStyle name="40% - Énfasis5 2 2 3 2 3 3 5" xfId="33658" xr:uid="{77CB94EC-1962-4477-A06B-E7A652167912}"/>
    <cellStyle name="40% - Énfasis5 2 2 3 2 3 4" xfId="4704" xr:uid="{142FA225-D9B3-4D44-A175-D85E59C9F7EC}"/>
    <cellStyle name="40% - Énfasis5 2 2 3 2 3 4 2" xfId="12425" xr:uid="{73DA7D85-3148-488D-961C-A8E09346A1E5}"/>
    <cellStyle name="40% - Énfasis5 2 2 3 2 3 4 2 2" xfId="27867" xr:uid="{F3F410FA-852A-40E8-AF1E-CCCA83ACE684}"/>
    <cellStyle name="40% - Énfasis5 2 2 3 2 3 4 2 2 2" xfId="58751" xr:uid="{EB47ED43-4E82-424E-8C5F-CA966132BA82}"/>
    <cellStyle name="40% - Énfasis5 2 2 3 2 3 4 2 3" xfId="43309" xr:uid="{A48F1A4D-D818-472D-BC23-DDABE136C2C3}"/>
    <cellStyle name="40% - Énfasis5 2 2 3 2 3 4 3" xfId="20146" xr:uid="{326416A1-AD41-4BDB-A39E-266D48C06FE7}"/>
    <cellStyle name="40% - Énfasis5 2 2 3 2 3 4 3 2" xfId="51030" xr:uid="{501199A6-ACB4-4EC1-BEFA-4EAA54D42E0F}"/>
    <cellStyle name="40% - Énfasis5 2 2 3 2 3 4 4" xfId="35588" xr:uid="{498BF409-3B54-458D-8FD7-CCB7F456A3A7}"/>
    <cellStyle name="40% - Énfasis5 2 2 3 2 3 5" xfId="8565" xr:uid="{0A163DAE-B0DE-4FFA-BBA2-7FADF338B31A}"/>
    <cellStyle name="40% - Énfasis5 2 2 3 2 3 5 2" xfId="24007" xr:uid="{036B3538-3FF5-483B-95C7-47758DBC4F7B}"/>
    <cellStyle name="40% - Énfasis5 2 2 3 2 3 5 2 2" xfId="54891" xr:uid="{00CB2F0C-6D49-492A-A003-270E85690E7D}"/>
    <cellStyle name="40% - Énfasis5 2 2 3 2 3 5 3" xfId="39449" xr:uid="{4BEFB009-1CD8-49A4-A151-20D716472D25}"/>
    <cellStyle name="40% - Énfasis5 2 2 3 2 3 6" xfId="16286" xr:uid="{15A5B069-F933-4C40-905A-E8FD17BBF5C0}"/>
    <cellStyle name="40% - Énfasis5 2 2 3 2 3 6 2" xfId="47170" xr:uid="{B5BBE0EC-B0D3-43E0-87DA-16457FA520AB}"/>
    <cellStyle name="40% - Énfasis5 2 2 3 2 3 7" xfId="31728" xr:uid="{C928F190-DE61-4A05-8D85-F69807E9DBFA}"/>
    <cellStyle name="40% - Énfasis5 2 2 3 2 4" xfId="1326" xr:uid="{DC7A5A3B-8DC3-4247-895C-A4F90DCD53AE}"/>
    <cellStyle name="40% - Énfasis5 2 2 3 2 4 2" xfId="3256" xr:uid="{079CF344-4D45-4E22-980E-C3CDC310499F}"/>
    <cellStyle name="40% - Énfasis5 2 2 3 2 4 2 2" xfId="7116" xr:uid="{D20566EF-621B-4538-B5D2-8C62D1415801}"/>
    <cellStyle name="40% - Énfasis5 2 2 3 2 4 2 2 2" xfId="14837" xr:uid="{74F5329F-1D4F-412B-9CDD-745CB717A8F3}"/>
    <cellStyle name="40% - Énfasis5 2 2 3 2 4 2 2 2 2" xfId="30279" xr:uid="{9FC74DE9-B6E2-4DE5-9DC8-3AA1C1663276}"/>
    <cellStyle name="40% - Énfasis5 2 2 3 2 4 2 2 2 2 2" xfId="61163" xr:uid="{077F96CE-0811-49D6-BF02-4A35B48F3A60}"/>
    <cellStyle name="40% - Énfasis5 2 2 3 2 4 2 2 2 3" xfId="45721" xr:uid="{2094B645-4D13-428B-B59E-C3ACBA9C4A5E}"/>
    <cellStyle name="40% - Énfasis5 2 2 3 2 4 2 2 3" xfId="22558" xr:uid="{D2D6179C-BE90-4401-AFFE-A23EFC5F0E33}"/>
    <cellStyle name="40% - Énfasis5 2 2 3 2 4 2 2 3 2" xfId="53442" xr:uid="{CCB47302-E9BF-4455-AAA4-7D9320B98FE5}"/>
    <cellStyle name="40% - Énfasis5 2 2 3 2 4 2 2 4" xfId="38000" xr:uid="{7966BE09-645C-487F-9592-23E3A7013450}"/>
    <cellStyle name="40% - Énfasis5 2 2 3 2 4 2 3" xfId="10977" xr:uid="{E124569D-FD19-45A0-B3B7-4A05CBAF5590}"/>
    <cellStyle name="40% - Énfasis5 2 2 3 2 4 2 3 2" xfId="26419" xr:uid="{29C51418-04F0-4366-9772-949490CEF201}"/>
    <cellStyle name="40% - Énfasis5 2 2 3 2 4 2 3 2 2" xfId="57303" xr:uid="{7DE504EC-BC25-44C2-BA2C-69CA56AEA656}"/>
    <cellStyle name="40% - Énfasis5 2 2 3 2 4 2 3 3" xfId="41861" xr:uid="{D40EE5E6-EB95-426B-91B2-64FFAF13E373}"/>
    <cellStyle name="40% - Énfasis5 2 2 3 2 4 2 4" xfId="18698" xr:uid="{007812EE-4AA7-406A-A80B-5D2743B0A8AE}"/>
    <cellStyle name="40% - Énfasis5 2 2 3 2 4 2 4 2" xfId="49582" xr:uid="{19E4793D-54BF-4814-A85F-54CCA590C930}"/>
    <cellStyle name="40% - Énfasis5 2 2 3 2 4 2 5" xfId="34140" xr:uid="{A166B8A7-4CFB-4DBA-AD6A-5C3557B7AAF3}"/>
    <cellStyle name="40% - Énfasis5 2 2 3 2 4 3" xfId="5186" xr:uid="{8B191FF3-0E39-4681-8C6D-E7BCEEFD2DFD}"/>
    <cellStyle name="40% - Énfasis5 2 2 3 2 4 3 2" xfId="12907" xr:uid="{8B57CD1B-E722-4E20-B417-744E578ACFC0}"/>
    <cellStyle name="40% - Énfasis5 2 2 3 2 4 3 2 2" xfId="28349" xr:uid="{5E3ACC3B-81D8-4EB2-A6F0-0C7D5565208F}"/>
    <cellStyle name="40% - Énfasis5 2 2 3 2 4 3 2 2 2" xfId="59233" xr:uid="{AB1B867D-56F8-4C67-AC76-5F9D9941996E}"/>
    <cellStyle name="40% - Énfasis5 2 2 3 2 4 3 2 3" xfId="43791" xr:uid="{7AC32C18-C740-46A1-B8FE-8F8145FA18C6}"/>
    <cellStyle name="40% - Énfasis5 2 2 3 2 4 3 3" xfId="20628" xr:uid="{D2D629D9-0FD0-4C48-9293-58A1B2BD1E39}"/>
    <cellStyle name="40% - Énfasis5 2 2 3 2 4 3 3 2" xfId="51512" xr:uid="{5F8754BB-C86A-4F6E-92AD-65B5607A682A}"/>
    <cellStyle name="40% - Énfasis5 2 2 3 2 4 3 4" xfId="36070" xr:uid="{68A76440-8721-4035-B368-96FD605F2E7F}"/>
    <cellStyle name="40% - Énfasis5 2 2 3 2 4 4" xfId="9047" xr:uid="{B5310568-FF9C-4444-9179-0DB2342AA09A}"/>
    <cellStyle name="40% - Énfasis5 2 2 3 2 4 4 2" xfId="24489" xr:uid="{AF529E2A-C48D-4A07-A0BD-50C937D3FB42}"/>
    <cellStyle name="40% - Énfasis5 2 2 3 2 4 4 2 2" xfId="55373" xr:uid="{6C3AD179-8527-49F4-B4E9-1D9AA54DD5B1}"/>
    <cellStyle name="40% - Énfasis5 2 2 3 2 4 4 3" xfId="39931" xr:uid="{9EE5DC7D-53D2-4B23-80A1-4D5B33C401A5}"/>
    <cellStyle name="40% - Énfasis5 2 2 3 2 4 5" xfId="16768" xr:uid="{7C951F4B-A1F4-427E-B6F0-677564FBF3C5}"/>
    <cellStyle name="40% - Énfasis5 2 2 3 2 4 5 2" xfId="47652" xr:uid="{7D25DE35-2539-4102-998B-F1F0C70BF4CA}"/>
    <cellStyle name="40% - Énfasis5 2 2 3 2 4 6" xfId="32210" xr:uid="{5F04A033-0E69-47E3-96F9-495356CFC828}"/>
    <cellStyle name="40% - Énfasis5 2 2 3 2 5" xfId="2291" xr:uid="{0EE4C460-A2E8-4B06-85A7-C44E35F84475}"/>
    <cellStyle name="40% - Énfasis5 2 2 3 2 5 2" xfId="6151" xr:uid="{A71356C8-192D-45F2-874A-E9D034A24130}"/>
    <cellStyle name="40% - Énfasis5 2 2 3 2 5 2 2" xfId="13872" xr:uid="{27ECDE35-0928-4954-A314-28F81B7DDC43}"/>
    <cellStyle name="40% - Énfasis5 2 2 3 2 5 2 2 2" xfId="29314" xr:uid="{9DD87A66-A954-45A6-B066-EDCC33BD2C10}"/>
    <cellStyle name="40% - Énfasis5 2 2 3 2 5 2 2 2 2" xfId="60198" xr:uid="{0A0C65A1-DFFD-4774-B4E6-4761F90A6461}"/>
    <cellStyle name="40% - Énfasis5 2 2 3 2 5 2 2 3" xfId="44756" xr:uid="{DCD8EC5A-152C-4FBB-88D0-693D7F3FD0F6}"/>
    <cellStyle name="40% - Énfasis5 2 2 3 2 5 2 3" xfId="21593" xr:uid="{0E9C8EBC-6175-419C-BE02-F748F540ADCB}"/>
    <cellStyle name="40% - Énfasis5 2 2 3 2 5 2 3 2" xfId="52477" xr:uid="{A6C49476-1AA5-4AD5-8EC6-9CF9E718CCB7}"/>
    <cellStyle name="40% - Énfasis5 2 2 3 2 5 2 4" xfId="37035" xr:uid="{A6DF194B-201B-4653-A08C-E6482D4BB07A}"/>
    <cellStyle name="40% - Énfasis5 2 2 3 2 5 3" xfId="10012" xr:uid="{5E878901-B630-4B3F-8CF6-06DEC9706B23}"/>
    <cellStyle name="40% - Énfasis5 2 2 3 2 5 3 2" xfId="25454" xr:uid="{FB631378-F304-4F09-8CC3-3705FF063FAF}"/>
    <cellStyle name="40% - Énfasis5 2 2 3 2 5 3 2 2" xfId="56338" xr:uid="{731536F6-312E-42B8-86CE-F3FB971AB2D0}"/>
    <cellStyle name="40% - Énfasis5 2 2 3 2 5 3 3" xfId="40896" xr:uid="{22BCB037-4B09-41A7-B124-27E54B50E96A}"/>
    <cellStyle name="40% - Énfasis5 2 2 3 2 5 4" xfId="17733" xr:uid="{0D53B02D-8128-4C40-BDA5-02D1419DE9E0}"/>
    <cellStyle name="40% - Énfasis5 2 2 3 2 5 4 2" xfId="48617" xr:uid="{0655E883-6D69-4D92-B9BD-56C3E4D53237}"/>
    <cellStyle name="40% - Énfasis5 2 2 3 2 5 5" xfId="33175" xr:uid="{EC52E839-6C83-4A47-B5A6-98F8BFC10C6E}"/>
    <cellStyle name="40% - Énfasis5 2 2 3 2 6" xfId="4221" xr:uid="{7C90759A-3CDE-4BB9-AAB7-486D5CE6A8D0}"/>
    <cellStyle name="40% - Énfasis5 2 2 3 2 6 2" xfId="11942" xr:uid="{430048F2-968F-4791-8D54-950BC04C1CE0}"/>
    <cellStyle name="40% - Énfasis5 2 2 3 2 6 2 2" xfId="27384" xr:uid="{D874EBDB-351A-445C-A1B0-52C19513D1F0}"/>
    <cellStyle name="40% - Énfasis5 2 2 3 2 6 2 2 2" xfId="58268" xr:uid="{F35E53E9-3DCE-4A9B-A674-E88704FE2A7E}"/>
    <cellStyle name="40% - Énfasis5 2 2 3 2 6 2 3" xfId="42826" xr:uid="{BB6220D6-0DA8-4294-8812-F445BBC8CE44}"/>
    <cellStyle name="40% - Énfasis5 2 2 3 2 6 3" xfId="19663" xr:uid="{FD963B0A-791D-487F-85A6-3A08E7053BBB}"/>
    <cellStyle name="40% - Énfasis5 2 2 3 2 6 3 2" xfId="50547" xr:uid="{26145C01-0556-4E1B-B8B4-E3E270646E16}"/>
    <cellStyle name="40% - Énfasis5 2 2 3 2 6 4" xfId="35105" xr:uid="{8185BE9C-533A-49E1-AFB6-BA53D3407BE6}"/>
    <cellStyle name="40% - Énfasis5 2 2 3 2 7" xfId="8082" xr:uid="{3EBC26AB-A1BD-49EC-B1B9-76FD6D1E84AB}"/>
    <cellStyle name="40% - Énfasis5 2 2 3 2 7 2" xfId="23524" xr:uid="{1D41C6CA-4ACA-44C8-9722-8D1F9AF347D6}"/>
    <cellStyle name="40% - Énfasis5 2 2 3 2 7 2 2" xfId="54408" xr:uid="{231473C7-8AFD-41CA-8C08-546DDBF31CA4}"/>
    <cellStyle name="40% - Énfasis5 2 2 3 2 7 3" xfId="38966" xr:uid="{6B8675D9-5545-4F03-BA8B-E571A5EA7E84}"/>
    <cellStyle name="40% - Énfasis5 2 2 3 2 8" xfId="15803" xr:uid="{F3617550-1DF3-419A-888A-5E41B88E7D9C}"/>
    <cellStyle name="40% - Énfasis5 2 2 3 2 8 2" xfId="46687" xr:uid="{1189C324-C1B5-4CC5-8F21-CA03286C3BE1}"/>
    <cellStyle name="40% - Énfasis5 2 2 3 2 9" xfId="31245" xr:uid="{FC7F6BAB-96C8-4EA5-91A5-66D1FC8C3868}"/>
    <cellStyle name="40% - Énfasis5 2 2 3 3" xfId="434" xr:uid="{C89074F0-2B8C-4453-A305-B9E272EBADE3}"/>
    <cellStyle name="40% - Énfasis5 2 2 3 3 2" xfId="918" xr:uid="{C7C3A288-DD95-48B0-ACEC-0499A94C1FA9}"/>
    <cellStyle name="40% - Énfasis5 2 2 3 3 2 2" xfId="1883" xr:uid="{C72FC165-CDB6-48DF-8A68-E53F77AEF4CD}"/>
    <cellStyle name="40% - Énfasis5 2 2 3 3 2 2 2" xfId="3813" xr:uid="{F939F668-460C-4591-AA3E-16A7E468F8B6}"/>
    <cellStyle name="40% - Énfasis5 2 2 3 3 2 2 2 2" xfId="7673" xr:uid="{80BA32E7-E631-41F0-95EB-F92FF5EB7786}"/>
    <cellStyle name="40% - Énfasis5 2 2 3 3 2 2 2 2 2" xfId="15394" xr:uid="{04E9D3BA-3E4F-45D5-9BB9-E5B2A40FD559}"/>
    <cellStyle name="40% - Énfasis5 2 2 3 3 2 2 2 2 2 2" xfId="30836" xr:uid="{DE7BF839-5F73-49DA-819D-6F8DC170AAFC}"/>
    <cellStyle name="40% - Énfasis5 2 2 3 3 2 2 2 2 2 2 2" xfId="61720" xr:uid="{EEB631F4-7F2A-4FBF-99E7-7E3549C8F171}"/>
    <cellStyle name="40% - Énfasis5 2 2 3 3 2 2 2 2 2 3" xfId="46278" xr:uid="{EC0C76CE-04A5-421C-8E12-332800386BD7}"/>
    <cellStyle name="40% - Énfasis5 2 2 3 3 2 2 2 2 3" xfId="23115" xr:uid="{8F0CA916-EB5A-43A6-AEF5-93338DBD902A}"/>
    <cellStyle name="40% - Énfasis5 2 2 3 3 2 2 2 2 3 2" xfId="53999" xr:uid="{A5F9DFA9-4E71-41D0-AD21-565B4B54C16D}"/>
    <cellStyle name="40% - Énfasis5 2 2 3 3 2 2 2 2 4" xfId="38557" xr:uid="{C79F87DD-E4BE-458A-8B86-93722D6F5A45}"/>
    <cellStyle name="40% - Énfasis5 2 2 3 3 2 2 2 3" xfId="11534" xr:uid="{5CDBA449-0737-4E18-A20F-000FFC0A3AC3}"/>
    <cellStyle name="40% - Énfasis5 2 2 3 3 2 2 2 3 2" xfId="26976" xr:uid="{FDE8BE17-0F6D-4DDD-9B2E-0F056C8D32D5}"/>
    <cellStyle name="40% - Énfasis5 2 2 3 3 2 2 2 3 2 2" xfId="57860" xr:uid="{45784AB6-98E5-406D-AD3B-73833A762D95}"/>
    <cellStyle name="40% - Énfasis5 2 2 3 3 2 2 2 3 3" xfId="42418" xr:uid="{EEA3DD28-F62E-479A-B1BA-79A774E45C19}"/>
    <cellStyle name="40% - Énfasis5 2 2 3 3 2 2 2 4" xfId="19255" xr:uid="{0F5DCE70-77E5-45C9-BC10-BAF62539185F}"/>
    <cellStyle name="40% - Énfasis5 2 2 3 3 2 2 2 4 2" xfId="50139" xr:uid="{45328EE4-ABCE-4D8B-87FC-30216B2BCA4E}"/>
    <cellStyle name="40% - Énfasis5 2 2 3 3 2 2 2 5" xfId="34697" xr:uid="{B8F6D968-4693-4FCE-858E-00741E97FC04}"/>
    <cellStyle name="40% - Énfasis5 2 2 3 3 2 2 3" xfId="5743" xr:uid="{428A9544-FF44-420F-AD78-CBBD449AC5ED}"/>
    <cellStyle name="40% - Énfasis5 2 2 3 3 2 2 3 2" xfId="13464" xr:uid="{5580CDBD-1018-46B9-ADF8-37253292378D}"/>
    <cellStyle name="40% - Énfasis5 2 2 3 3 2 2 3 2 2" xfId="28906" xr:uid="{46993714-1959-46C6-9342-D56D0B2DA62A}"/>
    <cellStyle name="40% - Énfasis5 2 2 3 3 2 2 3 2 2 2" xfId="59790" xr:uid="{0A8DCB68-C7D9-4E4A-99EE-3E09DCDEF2B0}"/>
    <cellStyle name="40% - Énfasis5 2 2 3 3 2 2 3 2 3" xfId="44348" xr:uid="{DFCF1686-B8AA-4F79-8511-6679C45AF3B6}"/>
    <cellStyle name="40% - Énfasis5 2 2 3 3 2 2 3 3" xfId="21185" xr:uid="{401E20CD-BBBD-41B8-8E8D-FA5ACD89FBD1}"/>
    <cellStyle name="40% - Énfasis5 2 2 3 3 2 2 3 3 2" xfId="52069" xr:uid="{23032B6C-2885-4E77-BA29-0D9CDD77BE18}"/>
    <cellStyle name="40% - Énfasis5 2 2 3 3 2 2 3 4" xfId="36627" xr:uid="{600402F4-083B-4A8A-BE66-DCC708BD3598}"/>
    <cellStyle name="40% - Énfasis5 2 2 3 3 2 2 4" xfId="9604" xr:uid="{45A69751-4120-4761-A3B1-893D4BB5A35D}"/>
    <cellStyle name="40% - Énfasis5 2 2 3 3 2 2 4 2" xfId="25046" xr:uid="{0F774F51-A7F7-4AB4-B34C-241324BC7870}"/>
    <cellStyle name="40% - Énfasis5 2 2 3 3 2 2 4 2 2" xfId="55930" xr:uid="{2E09436B-63F4-4939-B897-A9C220FE2D47}"/>
    <cellStyle name="40% - Énfasis5 2 2 3 3 2 2 4 3" xfId="40488" xr:uid="{C2466305-7363-47A2-B3E9-0B0EDA527EB3}"/>
    <cellStyle name="40% - Énfasis5 2 2 3 3 2 2 5" xfId="17325" xr:uid="{DB3E4224-D75B-40B6-81C1-E7782F187139}"/>
    <cellStyle name="40% - Énfasis5 2 2 3 3 2 2 5 2" xfId="48209" xr:uid="{56E856BC-502D-41A6-81A3-6765A42972B2}"/>
    <cellStyle name="40% - Énfasis5 2 2 3 3 2 2 6" xfId="32767" xr:uid="{C8B4E2F1-0AB6-439C-AFCD-840E3977E71C}"/>
    <cellStyle name="40% - Énfasis5 2 2 3 3 2 3" xfId="2848" xr:uid="{EB50F597-9DCF-40AF-A624-F97258352F9A}"/>
    <cellStyle name="40% - Énfasis5 2 2 3 3 2 3 2" xfId="6708" xr:uid="{AB4D888F-2B80-4602-9FC0-941D8C32753A}"/>
    <cellStyle name="40% - Énfasis5 2 2 3 3 2 3 2 2" xfId="14429" xr:uid="{C9951A20-E09B-48A2-913E-529AA44F68B4}"/>
    <cellStyle name="40% - Énfasis5 2 2 3 3 2 3 2 2 2" xfId="29871" xr:uid="{644207F4-9259-4E49-8493-21AE53A02708}"/>
    <cellStyle name="40% - Énfasis5 2 2 3 3 2 3 2 2 2 2" xfId="60755" xr:uid="{15BB40A4-7E35-471B-8AEB-ABFC6D6CBB7C}"/>
    <cellStyle name="40% - Énfasis5 2 2 3 3 2 3 2 2 3" xfId="45313" xr:uid="{7E6EF516-183B-4F8A-A684-D098E79CF235}"/>
    <cellStyle name="40% - Énfasis5 2 2 3 3 2 3 2 3" xfId="22150" xr:uid="{82C58308-4486-4304-ABD7-4AB850ABCB87}"/>
    <cellStyle name="40% - Énfasis5 2 2 3 3 2 3 2 3 2" xfId="53034" xr:uid="{6D31B9A2-F4B4-4922-92DA-3B8EF1898ED9}"/>
    <cellStyle name="40% - Énfasis5 2 2 3 3 2 3 2 4" xfId="37592" xr:uid="{3CA043D6-8E51-40CC-BDEF-8A117DE32107}"/>
    <cellStyle name="40% - Énfasis5 2 2 3 3 2 3 3" xfId="10569" xr:uid="{D2864481-CE39-434C-8EF7-E05A4F6953B3}"/>
    <cellStyle name="40% - Énfasis5 2 2 3 3 2 3 3 2" xfId="26011" xr:uid="{AF3BCD96-158B-4249-83DF-E4E4D5BDFEC9}"/>
    <cellStyle name="40% - Énfasis5 2 2 3 3 2 3 3 2 2" xfId="56895" xr:uid="{072A212B-9AF3-4D56-9D53-4CE692E587BF}"/>
    <cellStyle name="40% - Énfasis5 2 2 3 3 2 3 3 3" xfId="41453" xr:uid="{9E6149B4-B510-42D3-B040-4C8D86E4CB05}"/>
    <cellStyle name="40% - Énfasis5 2 2 3 3 2 3 4" xfId="18290" xr:uid="{F6C56551-23E6-43C5-B9EB-5A98FAA8BB9B}"/>
    <cellStyle name="40% - Énfasis5 2 2 3 3 2 3 4 2" xfId="49174" xr:uid="{B657CD43-1373-4631-A0FB-99845A86B390}"/>
    <cellStyle name="40% - Énfasis5 2 2 3 3 2 3 5" xfId="33732" xr:uid="{9A5C19AD-1D4A-459B-B477-6637331D2E2A}"/>
    <cellStyle name="40% - Énfasis5 2 2 3 3 2 4" xfId="4778" xr:uid="{40F6A945-A93B-45A6-AA92-B0D352C4E465}"/>
    <cellStyle name="40% - Énfasis5 2 2 3 3 2 4 2" xfId="12499" xr:uid="{CC8AF2B6-01CF-4098-B264-E85E51A067B1}"/>
    <cellStyle name="40% - Énfasis5 2 2 3 3 2 4 2 2" xfId="27941" xr:uid="{0A89F99C-0463-4949-A746-B23C26BD5A07}"/>
    <cellStyle name="40% - Énfasis5 2 2 3 3 2 4 2 2 2" xfId="58825" xr:uid="{40E6613E-8DF8-43E9-8752-CDED97436713}"/>
    <cellStyle name="40% - Énfasis5 2 2 3 3 2 4 2 3" xfId="43383" xr:uid="{FC35E433-332C-4EA2-A0F4-010ADB9BADC1}"/>
    <cellStyle name="40% - Énfasis5 2 2 3 3 2 4 3" xfId="20220" xr:uid="{76BD78A2-4A59-4891-946A-94B816480CEF}"/>
    <cellStyle name="40% - Énfasis5 2 2 3 3 2 4 3 2" xfId="51104" xr:uid="{EFB59797-5322-4F8F-847F-4F2A60A693B8}"/>
    <cellStyle name="40% - Énfasis5 2 2 3 3 2 4 4" xfId="35662" xr:uid="{33AA0E30-DD01-482C-A462-FEF2254FE242}"/>
    <cellStyle name="40% - Énfasis5 2 2 3 3 2 5" xfId="8639" xr:uid="{04E27623-4754-4543-A291-7C694AA99403}"/>
    <cellStyle name="40% - Énfasis5 2 2 3 3 2 5 2" xfId="24081" xr:uid="{DBF8BED6-992E-4D9B-9D7C-3C90766D78AA}"/>
    <cellStyle name="40% - Énfasis5 2 2 3 3 2 5 2 2" xfId="54965" xr:uid="{B8FB7BAA-99D3-4C1C-BC05-92DE0FE0E8D4}"/>
    <cellStyle name="40% - Énfasis5 2 2 3 3 2 5 3" xfId="39523" xr:uid="{C2503879-D01F-410D-811C-B770F2F33460}"/>
    <cellStyle name="40% - Énfasis5 2 2 3 3 2 6" xfId="16360" xr:uid="{B82D9FEF-1E75-4BA5-818C-023D08A8DE98}"/>
    <cellStyle name="40% - Énfasis5 2 2 3 3 2 6 2" xfId="47244" xr:uid="{DEB89582-6761-4606-B994-6DDD5E52A196}"/>
    <cellStyle name="40% - Énfasis5 2 2 3 3 2 7" xfId="31802" xr:uid="{B21E1796-16FC-4D89-BDA4-EDF420BB1860}"/>
    <cellStyle name="40% - Énfasis5 2 2 3 3 3" xfId="1400" xr:uid="{2ACD3805-C340-42C0-92B6-23E951737063}"/>
    <cellStyle name="40% - Énfasis5 2 2 3 3 3 2" xfId="3330" xr:uid="{8F6AF7FD-677B-4013-9D91-F42BE0321137}"/>
    <cellStyle name="40% - Énfasis5 2 2 3 3 3 2 2" xfId="7190" xr:uid="{48C18F34-0093-4579-9A99-963CF5738740}"/>
    <cellStyle name="40% - Énfasis5 2 2 3 3 3 2 2 2" xfId="14911" xr:uid="{8FD55254-106D-4E27-B7CE-C6C7C6C2B9E5}"/>
    <cellStyle name="40% - Énfasis5 2 2 3 3 3 2 2 2 2" xfId="30353" xr:uid="{C6F2483B-97C6-4A56-B2A7-1DE4F6BF60A1}"/>
    <cellStyle name="40% - Énfasis5 2 2 3 3 3 2 2 2 2 2" xfId="61237" xr:uid="{CFC0C6FE-E9D4-42E9-BFB7-992ECC681817}"/>
    <cellStyle name="40% - Énfasis5 2 2 3 3 3 2 2 2 3" xfId="45795" xr:uid="{E59FFE38-CB95-41C5-BB07-A1B3F9C5B166}"/>
    <cellStyle name="40% - Énfasis5 2 2 3 3 3 2 2 3" xfId="22632" xr:uid="{5E1AC51B-165E-4554-AFB6-F602B0409B1F}"/>
    <cellStyle name="40% - Énfasis5 2 2 3 3 3 2 2 3 2" xfId="53516" xr:uid="{6F2817B4-5CB8-4894-845C-6B4B3B07084A}"/>
    <cellStyle name="40% - Énfasis5 2 2 3 3 3 2 2 4" xfId="38074" xr:uid="{76C17197-3602-476B-A76F-80F1092C18B2}"/>
    <cellStyle name="40% - Énfasis5 2 2 3 3 3 2 3" xfId="11051" xr:uid="{2192C533-3684-4D02-809F-E3684F404FE0}"/>
    <cellStyle name="40% - Énfasis5 2 2 3 3 3 2 3 2" xfId="26493" xr:uid="{7D14CF73-7570-44B7-A8B1-1B354ABD1E2D}"/>
    <cellStyle name="40% - Énfasis5 2 2 3 3 3 2 3 2 2" xfId="57377" xr:uid="{82A7A2F2-46D4-4D0D-8408-AB774BE53BC4}"/>
    <cellStyle name="40% - Énfasis5 2 2 3 3 3 2 3 3" xfId="41935" xr:uid="{0FEC96CB-9697-40DF-93E7-28D079F90EA5}"/>
    <cellStyle name="40% - Énfasis5 2 2 3 3 3 2 4" xfId="18772" xr:uid="{A3BC85EE-04FE-460E-865C-BE80E6431897}"/>
    <cellStyle name="40% - Énfasis5 2 2 3 3 3 2 4 2" xfId="49656" xr:uid="{60837032-8C85-4DD0-8C05-3DC9430165E8}"/>
    <cellStyle name="40% - Énfasis5 2 2 3 3 3 2 5" xfId="34214" xr:uid="{08F3F9FD-C3EC-4112-9298-EBF15349B49A}"/>
    <cellStyle name="40% - Énfasis5 2 2 3 3 3 3" xfId="5260" xr:uid="{A8A133BF-9F5C-4D45-B04B-C934248E7030}"/>
    <cellStyle name="40% - Énfasis5 2 2 3 3 3 3 2" xfId="12981" xr:uid="{E7C3C824-423D-477D-9827-438F637D3710}"/>
    <cellStyle name="40% - Énfasis5 2 2 3 3 3 3 2 2" xfId="28423" xr:uid="{DCD84377-44E1-4BBA-ACB2-EA392C94F68C}"/>
    <cellStyle name="40% - Énfasis5 2 2 3 3 3 3 2 2 2" xfId="59307" xr:uid="{07CEBB85-4344-44FF-9F2E-523B9E3BA3EB}"/>
    <cellStyle name="40% - Énfasis5 2 2 3 3 3 3 2 3" xfId="43865" xr:uid="{AA711278-671D-4645-93B1-061C04C90601}"/>
    <cellStyle name="40% - Énfasis5 2 2 3 3 3 3 3" xfId="20702" xr:uid="{B63AFA3D-86AB-430F-A82A-379967BE15B9}"/>
    <cellStyle name="40% - Énfasis5 2 2 3 3 3 3 3 2" xfId="51586" xr:uid="{C491A456-00A1-4A7E-9BE4-09E282ECCB94}"/>
    <cellStyle name="40% - Énfasis5 2 2 3 3 3 3 4" xfId="36144" xr:uid="{C819B4E8-DA54-464A-B7E2-5AAEDF67ACC5}"/>
    <cellStyle name="40% - Énfasis5 2 2 3 3 3 4" xfId="9121" xr:uid="{C32CB154-02AD-430E-B647-94A5FB83DD7F}"/>
    <cellStyle name="40% - Énfasis5 2 2 3 3 3 4 2" xfId="24563" xr:uid="{B24036E6-114E-4245-880C-81CD1A5BBA39}"/>
    <cellStyle name="40% - Énfasis5 2 2 3 3 3 4 2 2" xfId="55447" xr:uid="{FAE0DE19-5BEB-4EE4-9C4C-65F141FE39D9}"/>
    <cellStyle name="40% - Énfasis5 2 2 3 3 3 4 3" xfId="40005" xr:uid="{DE571102-D40C-4902-915C-CD90841C9483}"/>
    <cellStyle name="40% - Énfasis5 2 2 3 3 3 5" xfId="16842" xr:uid="{7B8DBABD-ED53-43B2-91D4-DE6D8F5559B8}"/>
    <cellStyle name="40% - Énfasis5 2 2 3 3 3 5 2" xfId="47726" xr:uid="{F926499D-7A3F-41AA-84F5-FBD92D29CE91}"/>
    <cellStyle name="40% - Énfasis5 2 2 3 3 3 6" xfId="32284" xr:uid="{970B16BC-81D6-4D8A-B9E7-E162BD857299}"/>
    <cellStyle name="40% - Énfasis5 2 2 3 3 4" xfId="2365" xr:uid="{468B0719-FF8A-4A2E-B0D1-55EED5D68950}"/>
    <cellStyle name="40% - Énfasis5 2 2 3 3 4 2" xfId="6225" xr:uid="{F922A1B6-66A1-4A4B-BC27-04A64B09CEE2}"/>
    <cellStyle name="40% - Énfasis5 2 2 3 3 4 2 2" xfId="13946" xr:uid="{6E5EB603-ABDF-4B1A-99D4-58FC4AF66943}"/>
    <cellStyle name="40% - Énfasis5 2 2 3 3 4 2 2 2" xfId="29388" xr:uid="{E17DD64A-F7A9-44C9-9C3B-177A042723FC}"/>
    <cellStyle name="40% - Énfasis5 2 2 3 3 4 2 2 2 2" xfId="60272" xr:uid="{C8AC50D7-B91A-49ED-B12A-5EE5A760785F}"/>
    <cellStyle name="40% - Énfasis5 2 2 3 3 4 2 2 3" xfId="44830" xr:uid="{B475C9B6-27B4-4C2B-BE86-8A2AAAEBC5BE}"/>
    <cellStyle name="40% - Énfasis5 2 2 3 3 4 2 3" xfId="21667" xr:uid="{D6F7555B-B49E-48EB-AC1F-16153FE877B6}"/>
    <cellStyle name="40% - Énfasis5 2 2 3 3 4 2 3 2" xfId="52551" xr:uid="{B973CA65-3C0E-436E-B4DB-48BB4D26B4D9}"/>
    <cellStyle name="40% - Énfasis5 2 2 3 3 4 2 4" xfId="37109" xr:uid="{42DC4A1A-FDCB-4DBB-B625-AFF29F6627A9}"/>
    <cellStyle name="40% - Énfasis5 2 2 3 3 4 3" xfId="10086" xr:uid="{7C715189-2A8F-4A0C-9547-79188496B177}"/>
    <cellStyle name="40% - Énfasis5 2 2 3 3 4 3 2" xfId="25528" xr:uid="{554F45E7-F5C2-4946-90A5-F4AF999F781A}"/>
    <cellStyle name="40% - Énfasis5 2 2 3 3 4 3 2 2" xfId="56412" xr:uid="{000A3C0F-E707-47CB-99F5-648845E185CC}"/>
    <cellStyle name="40% - Énfasis5 2 2 3 3 4 3 3" xfId="40970" xr:uid="{D4B4A128-35A9-44D5-89BA-98CD13844CCD}"/>
    <cellStyle name="40% - Énfasis5 2 2 3 3 4 4" xfId="17807" xr:uid="{26DBBA24-A465-4C1B-B27E-848478EAC106}"/>
    <cellStyle name="40% - Énfasis5 2 2 3 3 4 4 2" xfId="48691" xr:uid="{CDF65FBB-CD80-426E-8951-4AAB3FB929F2}"/>
    <cellStyle name="40% - Énfasis5 2 2 3 3 4 5" xfId="33249" xr:uid="{9370A03F-F5DB-45EC-8528-232F0089A34B}"/>
    <cellStyle name="40% - Énfasis5 2 2 3 3 5" xfId="4295" xr:uid="{A8E827EE-62B0-4CD1-A17C-A379F4864D0F}"/>
    <cellStyle name="40% - Énfasis5 2 2 3 3 5 2" xfId="12016" xr:uid="{2606B0F3-2F85-4587-8CF6-17C24BC4C186}"/>
    <cellStyle name="40% - Énfasis5 2 2 3 3 5 2 2" xfId="27458" xr:uid="{15E50F6A-1834-41D1-93DF-6709C257EDE3}"/>
    <cellStyle name="40% - Énfasis5 2 2 3 3 5 2 2 2" xfId="58342" xr:uid="{3337FF12-2A56-458F-A048-41FB32259A59}"/>
    <cellStyle name="40% - Énfasis5 2 2 3 3 5 2 3" xfId="42900" xr:uid="{7569DF42-EDD2-4985-BE06-41C979753006}"/>
    <cellStyle name="40% - Énfasis5 2 2 3 3 5 3" xfId="19737" xr:uid="{12AB69AC-7071-43D9-8766-23F40DD1785D}"/>
    <cellStyle name="40% - Énfasis5 2 2 3 3 5 3 2" xfId="50621" xr:uid="{F780CDF5-8FF9-49BA-8C8D-CF7A7216AB2D}"/>
    <cellStyle name="40% - Énfasis5 2 2 3 3 5 4" xfId="35179" xr:uid="{338F9CEE-6131-4C90-8507-22B27C9DB94B}"/>
    <cellStyle name="40% - Énfasis5 2 2 3 3 6" xfId="8156" xr:uid="{9028D9C8-7D8E-408E-A49D-F3A4AA87DB88}"/>
    <cellStyle name="40% - Énfasis5 2 2 3 3 6 2" xfId="23598" xr:uid="{3696BC44-B19C-4D4E-B1F5-510D857DEA96}"/>
    <cellStyle name="40% - Énfasis5 2 2 3 3 6 2 2" xfId="54482" xr:uid="{CCBAC680-BE07-4D39-BEDC-F2C0EF51DE8F}"/>
    <cellStyle name="40% - Énfasis5 2 2 3 3 6 3" xfId="39040" xr:uid="{98AB9C98-115C-43FC-A40E-359B1F93A7AD}"/>
    <cellStyle name="40% - Énfasis5 2 2 3 3 7" xfId="15877" xr:uid="{26FE6392-5E1A-4410-929D-8B831CEBD463}"/>
    <cellStyle name="40% - Énfasis5 2 2 3 3 7 2" xfId="46761" xr:uid="{80CCB23C-3560-4F2F-8A49-0BDFA87A6B02}"/>
    <cellStyle name="40% - Énfasis5 2 2 3 3 8" xfId="31319" xr:uid="{FDB3E33B-2CC7-4F5C-802E-64CFC854EF25}"/>
    <cellStyle name="40% - Énfasis5 2 2 3 4" xfId="677" xr:uid="{04220267-9E01-4321-8846-19D448F0841D}"/>
    <cellStyle name="40% - Énfasis5 2 2 3 4 2" xfId="1642" xr:uid="{336FB8FD-5C5C-45BC-BAB6-AD7F681FBF1F}"/>
    <cellStyle name="40% - Énfasis5 2 2 3 4 2 2" xfId="3572" xr:uid="{E81CEA58-FFDC-41C0-A8E2-BE9C3AD1DC67}"/>
    <cellStyle name="40% - Énfasis5 2 2 3 4 2 2 2" xfId="7432" xr:uid="{0BA4E2DB-E83A-4E85-A6B7-2B5CD2D7BC9E}"/>
    <cellStyle name="40% - Énfasis5 2 2 3 4 2 2 2 2" xfId="15153" xr:uid="{364D1914-1F5D-45A5-B5E7-DEB252CEA51E}"/>
    <cellStyle name="40% - Énfasis5 2 2 3 4 2 2 2 2 2" xfId="30595" xr:uid="{1E23DE87-2EA1-4E9F-A89B-EEE1A4996B6F}"/>
    <cellStyle name="40% - Énfasis5 2 2 3 4 2 2 2 2 2 2" xfId="61479" xr:uid="{36F2837A-BDCD-4A23-BA2C-084FB69FA196}"/>
    <cellStyle name="40% - Énfasis5 2 2 3 4 2 2 2 2 3" xfId="46037" xr:uid="{9E90BF38-186B-4210-B3CE-FC5698D9C5DB}"/>
    <cellStyle name="40% - Énfasis5 2 2 3 4 2 2 2 3" xfId="22874" xr:uid="{A40B2BCA-1B21-4542-B1A5-0238206DEFB6}"/>
    <cellStyle name="40% - Énfasis5 2 2 3 4 2 2 2 3 2" xfId="53758" xr:uid="{F0C2ADEB-DC53-4706-81C2-8D9C373769C8}"/>
    <cellStyle name="40% - Énfasis5 2 2 3 4 2 2 2 4" xfId="38316" xr:uid="{01729240-6703-4264-8BB2-BF60F0530128}"/>
    <cellStyle name="40% - Énfasis5 2 2 3 4 2 2 3" xfId="11293" xr:uid="{F78AE5E3-840C-47B6-A1D1-4E080D131CFD}"/>
    <cellStyle name="40% - Énfasis5 2 2 3 4 2 2 3 2" xfId="26735" xr:uid="{6D53C24D-4578-4BD0-BA9B-DD4C3B3F1051}"/>
    <cellStyle name="40% - Énfasis5 2 2 3 4 2 2 3 2 2" xfId="57619" xr:uid="{03E07BED-8C49-476C-AB52-06F7C865D316}"/>
    <cellStyle name="40% - Énfasis5 2 2 3 4 2 2 3 3" xfId="42177" xr:uid="{52AF5DB4-1A1E-4B55-9578-CF50ACD53C86}"/>
    <cellStyle name="40% - Énfasis5 2 2 3 4 2 2 4" xfId="19014" xr:uid="{629ACE51-A3F1-4B43-96AC-27ABEEC6B271}"/>
    <cellStyle name="40% - Énfasis5 2 2 3 4 2 2 4 2" xfId="49898" xr:uid="{8C90C3E8-5C1C-435B-B64C-6546FE285E7A}"/>
    <cellStyle name="40% - Énfasis5 2 2 3 4 2 2 5" xfId="34456" xr:uid="{C250CC60-5907-4C1D-8A4E-F3C301A749C5}"/>
    <cellStyle name="40% - Énfasis5 2 2 3 4 2 3" xfId="5502" xr:uid="{0455D4CC-EEEA-430B-BE67-3694EACC3430}"/>
    <cellStyle name="40% - Énfasis5 2 2 3 4 2 3 2" xfId="13223" xr:uid="{5FAC0B0B-168F-4B0E-B88A-37F0B3E23328}"/>
    <cellStyle name="40% - Énfasis5 2 2 3 4 2 3 2 2" xfId="28665" xr:uid="{78D5237D-F9CB-4690-8FF3-4B0B8F23E26B}"/>
    <cellStyle name="40% - Énfasis5 2 2 3 4 2 3 2 2 2" xfId="59549" xr:uid="{D590488A-B180-49EA-921E-C0DC8A13A466}"/>
    <cellStyle name="40% - Énfasis5 2 2 3 4 2 3 2 3" xfId="44107" xr:uid="{D413AF64-1E66-405A-8515-75140E342B81}"/>
    <cellStyle name="40% - Énfasis5 2 2 3 4 2 3 3" xfId="20944" xr:uid="{267CEDEF-8265-4540-90E9-06AC68040D75}"/>
    <cellStyle name="40% - Énfasis5 2 2 3 4 2 3 3 2" xfId="51828" xr:uid="{FE833BF3-0EA9-4FD8-A833-4F177C22138C}"/>
    <cellStyle name="40% - Énfasis5 2 2 3 4 2 3 4" xfId="36386" xr:uid="{017D43FB-1A2F-41E2-A156-AC9F14D877ED}"/>
    <cellStyle name="40% - Énfasis5 2 2 3 4 2 4" xfId="9363" xr:uid="{B9E26C35-6D1D-4295-BAE8-D088F4969E03}"/>
    <cellStyle name="40% - Énfasis5 2 2 3 4 2 4 2" xfId="24805" xr:uid="{48973DA7-17F1-4487-9B35-1608878DCA90}"/>
    <cellStyle name="40% - Énfasis5 2 2 3 4 2 4 2 2" xfId="55689" xr:uid="{1BAFB52F-3296-4183-BAAB-A0387F86304F}"/>
    <cellStyle name="40% - Énfasis5 2 2 3 4 2 4 3" xfId="40247" xr:uid="{340DA2C6-7E58-4E17-82BD-6F693B9DE68E}"/>
    <cellStyle name="40% - Énfasis5 2 2 3 4 2 5" xfId="17084" xr:uid="{5559F050-9F70-44DB-B634-93A49818FC17}"/>
    <cellStyle name="40% - Énfasis5 2 2 3 4 2 5 2" xfId="47968" xr:uid="{7A94BAB4-04D0-435D-8E46-97A0E222B65D}"/>
    <cellStyle name="40% - Énfasis5 2 2 3 4 2 6" xfId="32526" xr:uid="{660A55EE-6A2D-47C8-BB82-4F031306BDE7}"/>
    <cellStyle name="40% - Énfasis5 2 2 3 4 3" xfId="2607" xr:uid="{D0EB78E4-7656-47B3-B093-9A2249A2802C}"/>
    <cellStyle name="40% - Énfasis5 2 2 3 4 3 2" xfId="6467" xr:uid="{AF67D113-8866-4823-AF39-7EC0967CF0B8}"/>
    <cellStyle name="40% - Énfasis5 2 2 3 4 3 2 2" xfId="14188" xr:uid="{21369040-EDF0-40AD-9613-091A86066F93}"/>
    <cellStyle name="40% - Énfasis5 2 2 3 4 3 2 2 2" xfId="29630" xr:uid="{C7BBE77D-92D5-43FF-ADC6-C2CA5D4860A0}"/>
    <cellStyle name="40% - Énfasis5 2 2 3 4 3 2 2 2 2" xfId="60514" xr:uid="{798CC810-04BE-4D82-896A-02879268ABEF}"/>
    <cellStyle name="40% - Énfasis5 2 2 3 4 3 2 2 3" xfId="45072" xr:uid="{4FA54385-8F97-4E1A-9198-41D02B4A5D83}"/>
    <cellStyle name="40% - Énfasis5 2 2 3 4 3 2 3" xfId="21909" xr:uid="{65306067-64A3-46DE-9B81-33B27F6C70BB}"/>
    <cellStyle name="40% - Énfasis5 2 2 3 4 3 2 3 2" xfId="52793" xr:uid="{A167C09B-DF92-4756-A653-D7413AFB5BDE}"/>
    <cellStyle name="40% - Énfasis5 2 2 3 4 3 2 4" xfId="37351" xr:uid="{9C7A5F33-DBA9-48B6-8D79-CFD39A31349F}"/>
    <cellStyle name="40% - Énfasis5 2 2 3 4 3 3" xfId="10328" xr:uid="{CEBE6BAA-20A4-4399-9CB7-4A2C600F91B2}"/>
    <cellStyle name="40% - Énfasis5 2 2 3 4 3 3 2" xfId="25770" xr:uid="{9D7948C6-9DA3-4374-B89B-AA7ACA82D274}"/>
    <cellStyle name="40% - Énfasis5 2 2 3 4 3 3 2 2" xfId="56654" xr:uid="{A4EE2F6F-CD66-4F38-B34B-35B59A682D0E}"/>
    <cellStyle name="40% - Énfasis5 2 2 3 4 3 3 3" xfId="41212" xr:uid="{3402B4DA-034D-49F2-97A9-949B9BA25171}"/>
    <cellStyle name="40% - Énfasis5 2 2 3 4 3 4" xfId="18049" xr:uid="{5644C954-8A4E-411C-8C55-362935680119}"/>
    <cellStyle name="40% - Énfasis5 2 2 3 4 3 4 2" xfId="48933" xr:uid="{9A2D7DB1-3A70-4A77-8A8A-21480C19CB07}"/>
    <cellStyle name="40% - Énfasis5 2 2 3 4 3 5" xfId="33491" xr:uid="{FA486846-282C-46C8-975A-9A21A3A79869}"/>
    <cellStyle name="40% - Énfasis5 2 2 3 4 4" xfId="4537" xr:uid="{7637BD68-4E88-4D09-B8FC-40B854CBFDBB}"/>
    <cellStyle name="40% - Énfasis5 2 2 3 4 4 2" xfId="12258" xr:uid="{0F5A92F7-3E81-4E0A-834A-70B2F9EB519D}"/>
    <cellStyle name="40% - Énfasis5 2 2 3 4 4 2 2" xfId="27700" xr:uid="{7AD807DF-F9B9-407F-A4FF-E76B6520423E}"/>
    <cellStyle name="40% - Énfasis5 2 2 3 4 4 2 2 2" xfId="58584" xr:uid="{EB525324-3CA7-4C3C-A956-3957798EC1B3}"/>
    <cellStyle name="40% - Énfasis5 2 2 3 4 4 2 3" xfId="43142" xr:uid="{401034BF-A98F-4596-B9E7-3AF193C5477B}"/>
    <cellStyle name="40% - Énfasis5 2 2 3 4 4 3" xfId="19979" xr:uid="{D116F623-7AA0-4D4C-A50B-D2BF34A28C4F}"/>
    <cellStyle name="40% - Énfasis5 2 2 3 4 4 3 2" xfId="50863" xr:uid="{AD84E6DF-4673-4160-BF40-AB4E98264793}"/>
    <cellStyle name="40% - Énfasis5 2 2 3 4 4 4" xfId="35421" xr:uid="{1C460A63-9302-4377-82C0-7F03285180B6}"/>
    <cellStyle name="40% - Énfasis5 2 2 3 4 5" xfId="8398" xr:uid="{FA115B67-ABEE-4C2F-9262-D279E84E5601}"/>
    <cellStyle name="40% - Énfasis5 2 2 3 4 5 2" xfId="23840" xr:uid="{29D49C15-986E-46E2-AAF8-60391AD339C6}"/>
    <cellStyle name="40% - Énfasis5 2 2 3 4 5 2 2" xfId="54724" xr:uid="{092ED2F8-74E6-4EFB-AC20-FEA8538C72F2}"/>
    <cellStyle name="40% - Énfasis5 2 2 3 4 5 3" xfId="39282" xr:uid="{A07C5E3E-2D40-4879-ACE2-6E0F7220508E}"/>
    <cellStyle name="40% - Énfasis5 2 2 3 4 6" xfId="16119" xr:uid="{F05146E7-E4EA-433A-8754-ADB1F1A0050C}"/>
    <cellStyle name="40% - Énfasis5 2 2 3 4 6 2" xfId="47003" xr:uid="{3A755079-3FCC-400E-8CEA-F0B8F84FEAAD}"/>
    <cellStyle name="40% - Énfasis5 2 2 3 4 7" xfId="31561" xr:uid="{3A8821E2-F417-4B17-9B18-E930333D71E4}"/>
    <cellStyle name="40% - Énfasis5 2 2 3 5" xfId="1159" xr:uid="{04A694DC-9A10-411E-BA5C-EF2DE7D3DB9F}"/>
    <cellStyle name="40% - Énfasis5 2 2 3 5 2" xfId="3089" xr:uid="{F7F0DC08-B5CA-40DC-9946-C2392E14266A}"/>
    <cellStyle name="40% - Énfasis5 2 2 3 5 2 2" xfId="6949" xr:uid="{783F2FD5-453E-4B77-857E-953C0840C246}"/>
    <cellStyle name="40% - Énfasis5 2 2 3 5 2 2 2" xfId="14670" xr:uid="{B7D21D46-42A1-4522-80FA-3110FFFB82EB}"/>
    <cellStyle name="40% - Énfasis5 2 2 3 5 2 2 2 2" xfId="30112" xr:uid="{8CF86CF0-C14D-4911-B9FC-C21757F303B1}"/>
    <cellStyle name="40% - Énfasis5 2 2 3 5 2 2 2 2 2" xfId="60996" xr:uid="{342F1EFD-BF1D-4609-8A91-5A72D4452B47}"/>
    <cellStyle name="40% - Énfasis5 2 2 3 5 2 2 2 3" xfId="45554" xr:uid="{916DCA56-F25D-464F-BAEA-EEA44BAD0A18}"/>
    <cellStyle name="40% - Énfasis5 2 2 3 5 2 2 3" xfId="22391" xr:uid="{7BE537EB-D0DF-47C7-B639-DE8C52497CCF}"/>
    <cellStyle name="40% - Énfasis5 2 2 3 5 2 2 3 2" xfId="53275" xr:uid="{68E20F19-7605-4F50-9859-6254465C9649}"/>
    <cellStyle name="40% - Énfasis5 2 2 3 5 2 2 4" xfId="37833" xr:uid="{6FEE2DF1-6C85-4EAD-993B-21CE2A875849}"/>
    <cellStyle name="40% - Énfasis5 2 2 3 5 2 3" xfId="10810" xr:uid="{494FA312-A1F2-4D2D-BDAF-CB6993929A1C}"/>
    <cellStyle name="40% - Énfasis5 2 2 3 5 2 3 2" xfId="26252" xr:uid="{671FDB2B-C1A4-4E66-9B1D-CF3C3BCEF2B8}"/>
    <cellStyle name="40% - Énfasis5 2 2 3 5 2 3 2 2" xfId="57136" xr:uid="{2D90420C-A328-4EE8-9A87-2485109D84C7}"/>
    <cellStyle name="40% - Énfasis5 2 2 3 5 2 3 3" xfId="41694" xr:uid="{5F8643C1-262F-44F2-9D39-37FCFDE5BED1}"/>
    <cellStyle name="40% - Énfasis5 2 2 3 5 2 4" xfId="18531" xr:uid="{DB1A71C1-3642-49F4-9E98-035B0F6F4D91}"/>
    <cellStyle name="40% - Énfasis5 2 2 3 5 2 4 2" xfId="49415" xr:uid="{CF80DB01-1EB3-44CC-98AC-3ECD550870E5}"/>
    <cellStyle name="40% - Énfasis5 2 2 3 5 2 5" xfId="33973" xr:uid="{49D588BB-CC98-43C2-8406-E2597927DE76}"/>
    <cellStyle name="40% - Énfasis5 2 2 3 5 3" xfId="5019" xr:uid="{B1FF110C-4FDA-4A32-82D1-FBF5681E7C6C}"/>
    <cellStyle name="40% - Énfasis5 2 2 3 5 3 2" xfId="12740" xr:uid="{EB040077-B1D2-4B40-97E1-BD856017CA1A}"/>
    <cellStyle name="40% - Énfasis5 2 2 3 5 3 2 2" xfId="28182" xr:uid="{2851D349-9CC1-4FCF-AA22-FE6E8AEFB261}"/>
    <cellStyle name="40% - Énfasis5 2 2 3 5 3 2 2 2" xfId="59066" xr:uid="{2943082C-9324-46CD-B78B-33EBB20D2006}"/>
    <cellStyle name="40% - Énfasis5 2 2 3 5 3 2 3" xfId="43624" xr:uid="{69ED1FE3-F5F3-455A-BC06-9433AB0589E6}"/>
    <cellStyle name="40% - Énfasis5 2 2 3 5 3 3" xfId="20461" xr:uid="{E8FC0B53-5A41-4286-A6DA-CEAF3E469512}"/>
    <cellStyle name="40% - Énfasis5 2 2 3 5 3 3 2" xfId="51345" xr:uid="{792B94F1-D4DF-423C-8632-B0C25E6628F8}"/>
    <cellStyle name="40% - Énfasis5 2 2 3 5 3 4" xfId="35903" xr:uid="{8046FA7F-03DE-4AAE-95BD-E93421BF157A}"/>
    <cellStyle name="40% - Énfasis5 2 2 3 5 4" xfId="8880" xr:uid="{C613277E-82EF-4899-ABAD-4C322BC74219}"/>
    <cellStyle name="40% - Énfasis5 2 2 3 5 4 2" xfId="24322" xr:uid="{7EF2E9B6-EA92-4F2C-B4AD-EDA487D68E51}"/>
    <cellStyle name="40% - Énfasis5 2 2 3 5 4 2 2" xfId="55206" xr:uid="{94F39ACA-6D9B-4E1B-A759-395455811E4C}"/>
    <cellStyle name="40% - Énfasis5 2 2 3 5 4 3" xfId="39764" xr:uid="{9FBAE30B-7916-44C1-AA96-6792BB2D014A}"/>
    <cellStyle name="40% - Énfasis5 2 2 3 5 5" xfId="16601" xr:uid="{360A9AB1-20EE-41A0-A5A3-C59BA25041C5}"/>
    <cellStyle name="40% - Énfasis5 2 2 3 5 5 2" xfId="47485" xr:uid="{D9BE0E37-D1C3-40BD-AD94-8299D77F82C5}"/>
    <cellStyle name="40% - Énfasis5 2 2 3 5 6" xfId="32043" xr:uid="{D31EE2AB-D6DE-40E4-8348-DA438B0925AF}"/>
    <cellStyle name="40% - Énfasis5 2 2 3 6" xfId="2124" xr:uid="{7019980E-0129-449B-9E9B-4CBDECB759FA}"/>
    <cellStyle name="40% - Énfasis5 2 2 3 6 2" xfId="5984" xr:uid="{5A99DB78-7247-4DCE-9246-6FBB8CCA7AE3}"/>
    <cellStyle name="40% - Énfasis5 2 2 3 6 2 2" xfId="13705" xr:uid="{AFD24D0E-C796-4DF7-916A-1C9BE707A711}"/>
    <cellStyle name="40% - Énfasis5 2 2 3 6 2 2 2" xfId="29147" xr:uid="{5AD0F203-2EAE-4547-9270-089CA701708B}"/>
    <cellStyle name="40% - Énfasis5 2 2 3 6 2 2 2 2" xfId="60031" xr:uid="{62DFC773-6D43-49DA-80C1-063199DB869F}"/>
    <cellStyle name="40% - Énfasis5 2 2 3 6 2 2 3" xfId="44589" xr:uid="{6E842284-73D1-418D-BA18-F54A47380A0C}"/>
    <cellStyle name="40% - Énfasis5 2 2 3 6 2 3" xfId="21426" xr:uid="{DE6BD55C-7E88-40DF-991B-4B8762087BB9}"/>
    <cellStyle name="40% - Énfasis5 2 2 3 6 2 3 2" xfId="52310" xr:uid="{EDB5BA96-B39A-49AE-AAB8-EE0134A4BCA4}"/>
    <cellStyle name="40% - Énfasis5 2 2 3 6 2 4" xfId="36868" xr:uid="{E9BDCB4F-25B4-4FE7-B32B-50C4677B0AAF}"/>
    <cellStyle name="40% - Énfasis5 2 2 3 6 3" xfId="9845" xr:uid="{6D3887F1-C8ED-428B-AC51-1957F9504162}"/>
    <cellStyle name="40% - Énfasis5 2 2 3 6 3 2" xfId="25287" xr:uid="{1DB2477A-91E3-4C52-BFAB-AD31283453B8}"/>
    <cellStyle name="40% - Énfasis5 2 2 3 6 3 2 2" xfId="56171" xr:uid="{C5025AF6-903E-40E7-A8E7-881692FEDDF4}"/>
    <cellStyle name="40% - Énfasis5 2 2 3 6 3 3" xfId="40729" xr:uid="{B01B6508-93D3-447E-96B5-EFD593A90E55}"/>
    <cellStyle name="40% - Énfasis5 2 2 3 6 4" xfId="17566" xr:uid="{BFBFD840-C9B2-4F87-8024-2C53E0F1EA79}"/>
    <cellStyle name="40% - Énfasis5 2 2 3 6 4 2" xfId="48450" xr:uid="{AD728E72-F164-4CAF-8C15-DA20F3DFCEB5}"/>
    <cellStyle name="40% - Énfasis5 2 2 3 6 5" xfId="33008" xr:uid="{6A68127A-139E-4504-92B1-287220658918}"/>
    <cellStyle name="40% - Énfasis5 2 2 3 7" xfId="4054" xr:uid="{DF013EE1-B2C9-4E10-9303-C7941261B395}"/>
    <cellStyle name="40% - Énfasis5 2 2 3 7 2" xfId="11775" xr:uid="{497788F8-6170-4988-BC97-06854C064CEB}"/>
    <cellStyle name="40% - Énfasis5 2 2 3 7 2 2" xfId="27217" xr:uid="{5751EB4B-E104-4161-9BBC-91AB007C5291}"/>
    <cellStyle name="40% - Énfasis5 2 2 3 7 2 2 2" xfId="58101" xr:uid="{5263AA24-8FEC-47EF-B6F0-3E3A4FDD4B81}"/>
    <cellStyle name="40% - Énfasis5 2 2 3 7 2 3" xfId="42659" xr:uid="{EAB8AB17-C05B-42BB-BB0C-82B7E41F869A}"/>
    <cellStyle name="40% - Énfasis5 2 2 3 7 3" xfId="19496" xr:uid="{941331F6-144F-46CD-95DA-4F10F77A2640}"/>
    <cellStyle name="40% - Énfasis5 2 2 3 7 3 2" xfId="50380" xr:uid="{0569861D-9A41-4DAF-8B4A-8E6989CEF126}"/>
    <cellStyle name="40% - Énfasis5 2 2 3 7 4" xfId="34938" xr:uid="{56DB043C-A91D-47A8-B106-7B82EA8376ED}"/>
    <cellStyle name="40% - Énfasis5 2 2 3 8" xfId="7915" xr:uid="{DF5CE45F-962C-4646-B415-5851009E3674}"/>
    <cellStyle name="40% - Énfasis5 2 2 3 8 2" xfId="23357" xr:uid="{EE06EBC4-11EF-4A19-A907-526AF186E1FE}"/>
    <cellStyle name="40% - Énfasis5 2 2 3 8 2 2" xfId="54241" xr:uid="{00A8AB1C-7E95-437A-BF93-EFF5DB80C55E}"/>
    <cellStyle name="40% - Énfasis5 2 2 3 8 3" xfId="38799" xr:uid="{0681413E-A28E-4C36-9623-EFEEA45B7B5B}"/>
    <cellStyle name="40% - Énfasis5 2 2 3 9" xfId="15636" xr:uid="{12C268A1-AE58-4EF8-8550-CFE5F7D40E12}"/>
    <cellStyle name="40% - Énfasis5 2 2 3 9 2" xfId="46520" xr:uid="{49F9BCFF-0EC3-401D-8160-3BD6745BA918}"/>
    <cellStyle name="40% - Énfasis5 2 2 4" xfId="279" xr:uid="{12442722-273E-40F5-A264-8A3BFE3CEA83}"/>
    <cellStyle name="40% - Énfasis5 2 2 4 2" xfId="522" xr:uid="{ECDBC4FD-7317-4E6C-B8E5-CD58ECB33BD1}"/>
    <cellStyle name="40% - Énfasis5 2 2 4 2 2" xfId="1005" xr:uid="{C5D6ADC1-C9A7-4192-A48F-572B10711196}"/>
    <cellStyle name="40% - Énfasis5 2 2 4 2 2 2" xfId="1970" xr:uid="{873333F5-631A-4555-B3BB-F5BAA2CA00D1}"/>
    <cellStyle name="40% - Énfasis5 2 2 4 2 2 2 2" xfId="3900" xr:uid="{3E6EFA18-707A-4CB8-A8AC-CD8F1BEEF847}"/>
    <cellStyle name="40% - Énfasis5 2 2 4 2 2 2 2 2" xfId="7760" xr:uid="{CBEA23E7-FAC2-42A0-9E84-AE3302A05216}"/>
    <cellStyle name="40% - Énfasis5 2 2 4 2 2 2 2 2 2" xfId="15481" xr:uid="{6F693D32-F9DC-44A1-8896-B7378B996D17}"/>
    <cellStyle name="40% - Énfasis5 2 2 4 2 2 2 2 2 2 2" xfId="30923" xr:uid="{10C81603-E7C2-4B33-A915-470513366478}"/>
    <cellStyle name="40% - Énfasis5 2 2 4 2 2 2 2 2 2 2 2" xfId="61807" xr:uid="{A9672035-7988-4A55-8B3F-CC2E6BE8647C}"/>
    <cellStyle name="40% - Énfasis5 2 2 4 2 2 2 2 2 2 3" xfId="46365" xr:uid="{1C0D30F1-5362-448D-9CBA-32A9379EF6B8}"/>
    <cellStyle name="40% - Énfasis5 2 2 4 2 2 2 2 2 3" xfId="23202" xr:uid="{6077E0C5-7841-47C5-8031-6AEACC4305B2}"/>
    <cellStyle name="40% - Énfasis5 2 2 4 2 2 2 2 2 3 2" xfId="54086" xr:uid="{4AFC8BF6-3008-4E00-B986-BD8B71BDA5AC}"/>
    <cellStyle name="40% - Énfasis5 2 2 4 2 2 2 2 2 4" xfId="38644" xr:uid="{7F8077F7-5D45-4227-AE9B-9C4615225C39}"/>
    <cellStyle name="40% - Énfasis5 2 2 4 2 2 2 2 3" xfId="11621" xr:uid="{5DB45CB0-7E28-4CBE-BC10-5C452ED31E00}"/>
    <cellStyle name="40% - Énfasis5 2 2 4 2 2 2 2 3 2" xfId="27063" xr:uid="{5BB7192C-612C-4BB2-BA7E-703DF7CFDC71}"/>
    <cellStyle name="40% - Énfasis5 2 2 4 2 2 2 2 3 2 2" xfId="57947" xr:uid="{88C70F42-1473-4E2C-9945-99A761DFB85B}"/>
    <cellStyle name="40% - Énfasis5 2 2 4 2 2 2 2 3 3" xfId="42505" xr:uid="{1C07E43E-7AB1-459E-8F1A-8825A172966F}"/>
    <cellStyle name="40% - Énfasis5 2 2 4 2 2 2 2 4" xfId="19342" xr:uid="{104EB1C9-F697-4DC4-A809-C3ED05450C84}"/>
    <cellStyle name="40% - Énfasis5 2 2 4 2 2 2 2 4 2" xfId="50226" xr:uid="{F2F514FD-DB19-4F93-8F78-D29895CF9B5C}"/>
    <cellStyle name="40% - Énfasis5 2 2 4 2 2 2 2 5" xfId="34784" xr:uid="{CC4F69D8-EBA5-47C4-AC05-E4277775EDD8}"/>
    <cellStyle name="40% - Énfasis5 2 2 4 2 2 2 3" xfId="5830" xr:uid="{EB6B35BC-06E7-42B1-88DD-B9558369BF58}"/>
    <cellStyle name="40% - Énfasis5 2 2 4 2 2 2 3 2" xfId="13551" xr:uid="{66D84491-F1BC-40B1-A6ED-2B86315B2AC6}"/>
    <cellStyle name="40% - Énfasis5 2 2 4 2 2 2 3 2 2" xfId="28993" xr:uid="{B7DE3CF4-892A-443B-AB57-CBEFAF9A1ADE}"/>
    <cellStyle name="40% - Énfasis5 2 2 4 2 2 2 3 2 2 2" xfId="59877" xr:uid="{ACC2A1A3-AC45-4AFE-86CF-D2FBF3EB061C}"/>
    <cellStyle name="40% - Énfasis5 2 2 4 2 2 2 3 2 3" xfId="44435" xr:uid="{6AAD13B8-9DA1-46A1-9029-1DCDA289CC40}"/>
    <cellStyle name="40% - Énfasis5 2 2 4 2 2 2 3 3" xfId="21272" xr:uid="{34865E3D-DE30-4851-9703-5C55A625FCA3}"/>
    <cellStyle name="40% - Énfasis5 2 2 4 2 2 2 3 3 2" xfId="52156" xr:uid="{D6768797-09A9-44E1-B20D-72A31B0A5C9C}"/>
    <cellStyle name="40% - Énfasis5 2 2 4 2 2 2 3 4" xfId="36714" xr:uid="{90751810-C6BA-45C9-A044-B06ABED86DC5}"/>
    <cellStyle name="40% - Énfasis5 2 2 4 2 2 2 4" xfId="9691" xr:uid="{AE048F26-7812-4C85-A7D2-C6CA21A87957}"/>
    <cellStyle name="40% - Énfasis5 2 2 4 2 2 2 4 2" xfId="25133" xr:uid="{F0BF634C-D433-436E-BB31-D9EF33E9F7CE}"/>
    <cellStyle name="40% - Énfasis5 2 2 4 2 2 2 4 2 2" xfId="56017" xr:uid="{CA27261B-973F-4D74-866C-29D4A5FAF673}"/>
    <cellStyle name="40% - Énfasis5 2 2 4 2 2 2 4 3" xfId="40575" xr:uid="{8CE3F222-46AF-4645-9A63-249E279C4B0F}"/>
    <cellStyle name="40% - Énfasis5 2 2 4 2 2 2 5" xfId="17412" xr:uid="{A01C8D5A-D19D-4E61-8DEB-52E1BB151958}"/>
    <cellStyle name="40% - Énfasis5 2 2 4 2 2 2 5 2" xfId="48296" xr:uid="{C16AFAEE-1CEE-419F-9392-9F7E562D2736}"/>
    <cellStyle name="40% - Énfasis5 2 2 4 2 2 2 6" xfId="32854" xr:uid="{11CCF314-7391-422C-8689-BA16906DD10F}"/>
    <cellStyle name="40% - Énfasis5 2 2 4 2 2 3" xfId="2935" xr:uid="{A2DDB277-F61C-4070-BE94-A477F9BEDC7F}"/>
    <cellStyle name="40% - Énfasis5 2 2 4 2 2 3 2" xfId="6795" xr:uid="{0F30AF06-8184-48E5-85A3-394CA7311CC1}"/>
    <cellStyle name="40% - Énfasis5 2 2 4 2 2 3 2 2" xfId="14516" xr:uid="{34A8E3E0-AA54-4B3A-A42B-A7A57B876A6B}"/>
    <cellStyle name="40% - Énfasis5 2 2 4 2 2 3 2 2 2" xfId="29958" xr:uid="{BB2F494F-481C-4BF5-B328-3BB4F52DFE13}"/>
    <cellStyle name="40% - Énfasis5 2 2 4 2 2 3 2 2 2 2" xfId="60842" xr:uid="{86878D1A-4D13-4891-811B-813905D9523B}"/>
    <cellStyle name="40% - Énfasis5 2 2 4 2 2 3 2 2 3" xfId="45400" xr:uid="{878E0E19-B42C-4CBD-90DA-9B80E2804960}"/>
    <cellStyle name="40% - Énfasis5 2 2 4 2 2 3 2 3" xfId="22237" xr:uid="{7D850B16-BA41-4F51-9896-3ACBD778C0A1}"/>
    <cellStyle name="40% - Énfasis5 2 2 4 2 2 3 2 3 2" xfId="53121" xr:uid="{DA643EBF-6306-4C0B-B0D3-1DC3CA40429E}"/>
    <cellStyle name="40% - Énfasis5 2 2 4 2 2 3 2 4" xfId="37679" xr:uid="{349C460F-1D6C-4216-9281-C4B4568A5E95}"/>
    <cellStyle name="40% - Énfasis5 2 2 4 2 2 3 3" xfId="10656" xr:uid="{8C0FB7B7-3738-4F16-82B3-092C4BB4F417}"/>
    <cellStyle name="40% - Énfasis5 2 2 4 2 2 3 3 2" xfId="26098" xr:uid="{96481A37-E70D-4E7D-94BE-E87BFC4B15C7}"/>
    <cellStyle name="40% - Énfasis5 2 2 4 2 2 3 3 2 2" xfId="56982" xr:uid="{C4FD6BD7-9629-4A73-B2AB-D84D7B143D31}"/>
    <cellStyle name="40% - Énfasis5 2 2 4 2 2 3 3 3" xfId="41540" xr:uid="{D4571DB7-9035-4A59-B6C0-9C9F3B245C09}"/>
    <cellStyle name="40% - Énfasis5 2 2 4 2 2 3 4" xfId="18377" xr:uid="{27FDB227-61B8-47E3-BC7F-49EC696D67DB}"/>
    <cellStyle name="40% - Énfasis5 2 2 4 2 2 3 4 2" xfId="49261" xr:uid="{66278BE7-289B-4D52-82A3-0629E58B2472}"/>
    <cellStyle name="40% - Énfasis5 2 2 4 2 2 3 5" xfId="33819" xr:uid="{BC001BA6-F19D-419A-AC30-9924F91E5083}"/>
    <cellStyle name="40% - Énfasis5 2 2 4 2 2 4" xfId="4865" xr:uid="{701B0216-D369-4DDF-8259-B5A86672F614}"/>
    <cellStyle name="40% - Énfasis5 2 2 4 2 2 4 2" xfId="12586" xr:uid="{15374BFD-487F-4853-BBF2-05AB9FE3F0C8}"/>
    <cellStyle name="40% - Énfasis5 2 2 4 2 2 4 2 2" xfId="28028" xr:uid="{F25950A3-FA3B-4A69-B28D-FC66851A2697}"/>
    <cellStyle name="40% - Énfasis5 2 2 4 2 2 4 2 2 2" xfId="58912" xr:uid="{3412AC95-90C1-4284-B485-26BD25DDEEF7}"/>
    <cellStyle name="40% - Énfasis5 2 2 4 2 2 4 2 3" xfId="43470" xr:uid="{9825AF9C-339E-4491-B368-D5F606DFE5D3}"/>
    <cellStyle name="40% - Énfasis5 2 2 4 2 2 4 3" xfId="20307" xr:uid="{62A41512-729F-4D5C-859B-7C0D995AD853}"/>
    <cellStyle name="40% - Énfasis5 2 2 4 2 2 4 3 2" xfId="51191" xr:uid="{92741A5E-F599-487E-9242-E3476032D57B}"/>
    <cellStyle name="40% - Énfasis5 2 2 4 2 2 4 4" xfId="35749" xr:uid="{19BD37CB-F9F0-46D1-B68E-CABD10E3EDE7}"/>
    <cellStyle name="40% - Énfasis5 2 2 4 2 2 5" xfId="8726" xr:uid="{9CD36365-4B70-4E9A-A05E-864AF0C281FD}"/>
    <cellStyle name="40% - Énfasis5 2 2 4 2 2 5 2" xfId="24168" xr:uid="{96A15BE2-38D6-45F2-89C8-4DB48785F8C0}"/>
    <cellStyle name="40% - Énfasis5 2 2 4 2 2 5 2 2" xfId="55052" xr:uid="{724E3A10-5B02-4C3F-86F5-3E8AF8453408}"/>
    <cellStyle name="40% - Énfasis5 2 2 4 2 2 5 3" xfId="39610" xr:uid="{02A8ACB2-6D99-4E5E-BC57-AA9C2C4DE1BC}"/>
    <cellStyle name="40% - Énfasis5 2 2 4 2 2 6" xfId="16447" xr:uid="{7F84F7CC-E863-4295-9257-B5C33FD20CE1}"/>
    <cellStyle name="40% - Énfasis5 2 2 4 2 2 6 2" xfId="47331" xr:uid="{CB7A4836-40BB-407A-B8CE-E1595734C396}"/>
    <cellStyle name="40% - Énfasis5 2 2 4 2 2 7" xfId="31889" xr:uid="{326B9CBF-ED62-4DB7-AFAB-7D90B133E0EF}"/>
    <cellStyle name="40% - Énfasis5 2 2 4 2 3" xfId="1487" xr:uid="{4B8388A4-8ECD-4DFB-946F-94974D03FFA2}"/>
    <cellStyle name="40% - Énfasis5 2 2 4 2 3 2" xfId="3417" xr:uid="{F908CC84-7E3A-4772-A439-C0EEC58B0FB1}"/>
    <cellStyle name="40% - Énfasis5 2 2 4 2 3 2 2" xfId="7277" xr:uid="{92C699C3-B298-4E5F-BA5D-942F7E1956A8}"/>
    <cellStyle name="40% - Énfasis5 2 2 4 2 3 2 2 2" xfId="14998" xr:uid="{1AE51E1B-464D-4890-9742-49242106935D}"/>
    <cellStyle name="40% - Énfasis5 2 2 4 2 3 2 2 2 2" xfId="30440" xr:uid="{498E8644-14EF-429F-ABA6-F8DB481AA252}"/>
    <cellStyle name="40% - Énfasis5 2 2 4 2 3 2 2 2 2 2" xfId="61324" xr:uid="{2659A3E9-0DBF-432F-A981-0E2D433DCEDB}"/>
    <cellStyle name="40% - Énfasis5 2 2 4 2 3 2 2 2 3" xfId="45882" xr:uid="{B96E7638-0009-4DEB-9EB2-CD3212EB3308}"/>
    <cellStyle name="40% - Énfasis5 2 2 4 2 3 2 2 3" xfId="22719" xr:uid="{EA823FC9-3F4A-4B37-BBAD-74015A2999CF}"/>
    <cellStyle name="40% - Énfasis5 2 2 4 2 3 2 2 3 2" xfId="53603" xr:uid="{92801B19-B682-4EE9-870C-7B2C3E9FFA55}"/>
    <cellStyle name="40% - Énfasis5 2 2 4 2 3 2 2 4" xfId="38161" xr:uid="{3C41848A-8B1E-4568-AFD9-39202350459C}"/>
    <cellStyle name="40% - Énfasis5 2 2 4 2 3 2 3" xfId="11138" xr:uid="{27938423-BA11-4968-B7CA-6C732D9CC0BE}"/>
    <cellStyle name="40% - Énfasis5 2 2 4 2 3 2 3 2" xfId="26580" xr:uid="{B85DEACC-75EB-41A8-ABF9-6DCB4C718A27}"/>
    <cellStyle name="40% - Énfasis5 2 2 4 2 3 2 3 2 2" xfId="57464" xr:uid="{5FBD75F6-763A-4E22-B08A-C13ECE58358D}"/>
    <cellStyle name="40% - Énfasis5 2 2 4 2 3 2 3 3" xfId="42022" xr:uid="{C8BC758D-F9C5-4707-A2B4-2F52FC1CF2D8}"/>
    <cellStyle name="40% - Énfasis5 2 2 4 2 3 2 4" xfId="18859" xr:uid="{990ECA1C-631F-445D-8192-9462564AFCD5}"/>
    <cellStyle name="40% - Énfasis5 2 2 4 2 3 2 4 2" xfId="49743" xr:uid="{36D07D65-2A8F-466D-B5CE-98C1935CAEDC}"/>
    <cellStyle name="40% - Énfasis5 2 2 4 2 3 2 5" xfId="34301" xr:uid="{165DB775-2228-4A49-82E5-6152E72A4CC1}"/>
    <cellStyle name="40% - Énfasis5 2 2 4 2 3 3" xfId="5347" xr:uid="{DC81A1AC-A7D4-4C8E-A5A3-79C79D179453}"/>
    <cellStyle name="40% - Énfasis5 2 2 4 2 3 3 2" xfId="13068" xr:uid="{4CB13172-2A6B-47E3-B7A4-BB72022C6E0A}"/>
    <cellStyle name="40% - Énfasis5 2 2 4 2 3 3 2 2" xfId="28510" xr:uid="{2C51AE25-E23E-4408-AF57-616B18648FC1}"/>
    <cellStyle name="40% - Énfasis5 2 2 4 2 3 3 2 2 2" xfId="59394" xr:uid="{C5382727-65DF-4998-BE0B-B8FEC8051500}"/>
    <cellStyle name="40% - Énfasis5 2 2 4 2 3 3 2 3" xfId="43952" xr:uid="{6F11301E-2858-4CE9-906D-D7B04B21A404}"/>
    <cellStyle name="40% - Énfasis5 2 2 4 2 3 3 3" xfId="20789" xr:uid="{9B35F161-7B05-4097-B62C-A707AA028D2D}"/>
    <cellStyle name="40% - Énfasis5 2 2 4 2 3 3 3 2" xfId="51673" xr:uid="{30A3BEF0-2B52-4697-BAD7-D87DE3999602}"/>
    <cellStyle name="40% - Énfasis5 2 2 4 2 3 3 4" xfId="36231" xr:uid="{94AC4902-F90E-4193-8836-48C1B0A35915}"/>
    <cellStyle name="40% - Énfasis5 2 2 4 2 3 4" xfId="9208" xr:uid="{CCCF6F4C-0B9C-4731-BA1B-DA45EC45C010}"/>
    <cellStyle name="40% - Énfasis5 2 2 4 2 3 4 2" xfId="24650" xr:uid="{00E06D6C-F2B9-4EF6-83E2-3A4601CD21EE}"/>
    <cellStyle name="40% - Énfasis5 2 2 4 2 3 4 2 2" xfId="55534" xr:uid="{A6A300BB-7A1E-463A-8F45-B8C5D5B58521}"/>
    <cellStyle name="40% - Énfasis5 2 2 4 2 3 4 3" xfId="40092" xr:uid="{9EE3CF51-9934-4970-BE5B-C171409E49C0}"/>
    <cellStyle name="40% - Énfasis5 2 2 4 2 3 5" xfId="16929" xr:uid="{B94C6AF8-5FFF-4C79-8D0F-485B339FCFDC}"/>
    <cellStyle name="40% - Énfasis5 2 2 4 2 3 5 2" xfId="47813" xr:uid="{FC5D202A-3979-4844-B4D0-0176F43389AD}"/>
    <cellStyle name="40% - Énfasis5 2 2 4 2 3 6" xfId="32371" xr:uid="{E30183E2-A29F-485F-ACD2-F2CA49B737CA}"/>
    <cellStyle name="40% - Énfasis5 2 2 4 2 4" xfId="2452" xr:uid="{B2F7D28E-BCB4-44DD-BEFD-233699B1A68E}"/>
    <cellStyle name="40% - Énfasis5 2 2 4 2 4 2" xfId="6312" xr:uid="{8679737D-1AFC-460D-9389-4319036CEF51}"/>
    <cellStyle name="40% - Énfasis5 2 2 4 2 4 2 2" xfId="14033" xr:uid="{98F28C47-5FAE-46D7-B725-2D5F4BD5A5BF}"/>
    <cellStyle name="40% - Énfasis5 2 2 4 2 4 2 2 2" xfId="29475" xr:uid="{6F606F14-7C33-406A-AA82-EE7AEDC114CE}"/>
    <cellStyle name="40% - Énfasis5 2 2 4 2 4 2 2 2 2" xfId="60359" xr:uid="{4A5B2561-A008-49CA-9597-0CA777FFCF77}"/>
    <cellStyle name="40% - Énfasis5 2 2 4 2 4 2 2 3" xfId="44917" xr:uid="{68A5D485-2629-445E-B93B-8C950CD93821}"/>
    <cellStyle name="40% - Énfasis5 2 2 4 2 4 2 3" xfId="21754" xr:uid="{4903B58C-8A26-466B-B494-92E31AF00D7F}"/>
    <cellStyle name="40% - Énfasis5 2 2 4 2 4 2 3 2" xfId="52638" xr:uid="{C3586447-C67B-43CD-BD03-F1F1573371EF}"/>
    <cellStyle name="40% - Énfasis5 2 2 4 2 4 2 4" xfId="37196" xr:uid="{F97C3867-7978-4813-B219-138E90079545}"/>
    <cellStyle name="40% - Énfasis5 2 2 4 2 4 3" xfId="10173" xr:uid="{4AE14502-CBDA-40AF-B8CA-1B87E345632A}"/>
    <cellStyle name="40% - Énfasis5 2 2 4 2 4 3 2" xfId="25615" xr:uid="{CA61F60D-3024-4E16-B8D7-C240AE737B1D}"/>
    <cellStyle name="40% - Énfasis5 2 2 4 2 4 3 2 2" xfId="56499" xr:uid="{4A0B2E2E-0FBC-4FA3-B26B-71F6F1597B76}"/>
    <cellStyle name="40% - Énfasis5 2 2 4 2 4 3 3" xfId="41057" xr:uid="{3CFFCA6E-5046-4066-A4DC-F53C8ACBAAA5}"/>
    <cellStyle name="40% - Énfasis5 2 2 4 2 4 4" xfId="17894" xr:uid="{9F5B7186-2AA9-41C1-8F78-B77AE4B37D04}"/>
    <cellStyle name="40% - Énfasis5 2 2 4 2 4 4 2" xfId="48778" xr:uid="{9280CA9C-48B1-4F27-8F26-6C728B366263}"/>
    <cellStyle name="40% - Énfasis5 2 2 4 2 4 5" xfId="33336" xr:uid="{473E509A-9616-4A18-8208-CF1474BCEF14}"/>
    <cellStyle name="40% - Énfasis5 2 2 4 2 5" xfId="4382" xr:uid="{881424E0-4074-436C-A184-5EC0F9DED517}"/>
    <cellStyle name="40% - Énfasis5 2 2 4 2 5 2" xfId="12103" xr:uid="{1B237EF1-DF65-43B3-82B3-4200BB978728}"/>
    <cellStyle name="40% - Énfasis5 2 2 4 2 5 2 2" xfId="27545" xr:uid="{6ADEA719-A423-49DD-94CE-490957FB2E57}"/>
    <cellStyle name="40% - Énfasis5 2 2 4 2 5 2 2 2" xfId="58429" xr:uid="{766D3434-D6EF-43A3-AAC2-19481E1F58AF}"/>
    <cellStyle name="40% - Énfasis5 2 2 4 2 5 2 3" xfId="42987" xr:uid="{F1908215-C607-43AF-911A-7D96E7F8476F}"/>
    <cellStyle name="40% - Énfasis5 2 2 4 2 5 3" xfId="19824" xr:uid="{8E8DC5F0-575A-456E-BE4B-C5877C16D0CA}"/>
    <cellStyle name="40% - Énfasis5 2 2 4 2 5 3 2" xfId="50708" xr:uid="{A2BBBCEB-8AB7-43FF-8AEC-41B52D025C91}"/>
    <cellStyle name="40% - Énfasis5 2 2 4 2 5 4" xfId="35266" xr:uid="{1FE53E3E-486A-4495-A69B-8F91F6AC3FBD}"/>
    <cellStyle name="40% - Énfasis5 2 2 4 2 6" xfId="8243" xr:uid="{1B9330CE-9C4D-4263-9F41-A1ADC8BF7206}"/>
    <cellStyle name="40% - Énfasis5 2 2 4 2 6 2" xfId="23685" xr:uid="{1CA112B1-7385-43B6-A584-A29C2E62B359}"/>
    <cellStyle name="40% - Énfasis5 2 2 4 2 6 2 2" xfId="54569" xr:uid="{A19A492A-7B65-45C7-9A5A-6346B330EA22}"/>
    <cellStyle name="40% - Énfasis5 2 2 4 2 6 3" xfId="39127" xr:uid="{34097D36-ABC7-45F1-8CA7-2A07B4182B08}"/>
    <cellStyle name="40% - Énfasis5 2 2 4 2 7" xfId="15964" xr:uid="{34EB8F47-CE80-43A3-8B1A-15CDB6F6C595}"/>
    <cellStyle name="40% - Énfasis5 2 2 4 2 7 2" xfId="46848" xr:uid="{D00DC71D-6B54-4AB8-A4F9-87C80CA07DF5}"/>
    <cellStyle name="40% - Énfasis5 2 2 4 2 8" xfId="31406" xr:uid="{6A233D32-D93D-49ED-AEC8-26855C2D2ABC}"/>
    <cellStyle name="40% - Énfasis5 2 2 4 3" xfId="764" xr:uid="{83B55C85-CDE5-499D-8035-116AE56C9C62}"/>
    <cellStyle name="40% - Énfasis5 2 2 4 3 2" xfId="1729" xr:uid="{6F8AAEEA-8470-45AA-A721-220849A61E36}"/>
    <cellStyle name="40% - Énfasis5 2 2 4 3 2 2" xfId="3659" xr:uid="{655D76E1-0229-40C9-9DBB-CE98529DC80C}"/>
    <cellStyle name="40% - Énfasis5 2 2 4 3 2 2 2" xfId="7519" xr:uid="{991CC11E-8BB3-4405-A241-502D3557F2CD}"/>
    <cellStyle name="40% - Énfasis5 2 2 4 3 2 2 2 2" xfId="15240" xr:uid="{4F253914-2BE4-4EC1-ACF0-B783297F211A}"/>
    <cellStyle name="40% - Énfasis5 2 2 4 3 2 2 2 2 2" xfId="30682" xr:uid="{2532FFD9-1A44-4875-BEE7-ABF6DDA219FF}"/>
    <cellStyle name="40% - Énfasis5 2 2 4 3 2 2 2 2 2 2" xfId="61566" xr:uid="{A46CD631-3DC7-45F0-A54D-E1D4B8D514B0}"/>
    <cellStyle name="40% - Énfasis5 2 2 4 3 2 2 2 2 3" xfId="46124" xr:uid="{99EC6A2F-E68C-4E93-9F0E-667EEBF14DA1}"/>
    <cellStyle name="40% - Énfasis5 2 2 4 3 2 2 2 3" xfId="22961" xr:uid="{D183B367-3E1C-4418-AE25-B614B53A1433}"/>
    <cellStyle name="40% - Énfasis5 2 2 4 3 2 2 2 3 2" xfId="53845" xr:uid="{73FB7E2E-09AA-4A71-8BD6-84BCDD9ACAD1}"/>
    <cellStyle name="40% - Énfasis5 2 2 4 3 2 2 2 4" xfId="38403" xr:uid="{F06CD815-372F-48E3-A3A9-7FCA4D6724B8}"/>
    <cellStyle name="40% - Énfasis5 2 2 4 3 2 2 3" xfId="11380" xr:uid="{ED54B0CF-4A1B-4F38-B750-BB1230585BA0}"/>
    <cellStyle name="40% - Énfasis5 2 2 4 3 2 2 3 2" xfId="26822" xr:uid="{D1B52023-286F-4B72-864E-2DA3E13446CE}"/>
    <cellStyle name="40% - Énfasis5 2 2 4 3 2 2 3 2 2" xfId="57706" xr:uid="{E39D5015-13E7-449C-9858-3C6613859E44}"/>
    <cellStyle name="40% - Énfasis5 2 2 4 3 2 2 3 3" xfId="42264" xr:uid="{A2E68E1C-71C5-4BA5-88D9-D9C7403500CE}"/>
    <cellStyle name="40% - Énfasis5 2 2 4 3 2 2 4" xfId="19101" xr:uid="{FBCEB5C8-17AE-4EA9-91C4-3BA224D7DE17}"/>
    <cellStyle name="40% - Énfasis5 2 2 4 3 2 2 4 2" xfId="49985" xr:uid="{EFE59630-52DB-4292-82C5-053EB59C0270}"/>
    <cellStyle name="40% - Énfasis5 2 2 4 3 2 2 5" xfId="34543" xr:uid="{26722BB2-DCAF-4F85-ABE4-1BE9737CB372}"/>
    <cellStyle name="40% - Énfasis5 2 2 4 3 2 3" xfId="5589" xr:uid="{20742860-A53B-4183-A05A-37EF5EA8F409}"/>
    <cellStyle name="40% - Énfasis5 2 2 4 3 2 3 2" xfId="13310" xr:uid="{07B9EDA9-77B0-45D0-A443-88F8C49B99B8}"/>
    <cellStyle name="40% - Énfasis5 2 2 4 3 2 3 2 2" xfId="28752" xr:uid="{0A4C1BE2-9C20-4DD5-9ECA-A1C088870340}"/>
    <cellStyle name="40% - Énfasis5 2 2 4 3 2 3 2 2 2" xfId="59636" xr:uid="{3D332417-8ADE-4FBB-94F2-4FA428DF8A4D}"/>
    <cellStyle name="40% - Énfasis5 2 2 4 3 2 3 2 3" xfId="44194" xr:uid="{E9755EAF-A1D9-4DAF-8131-007DBC6D7345}"/>
    <cellStyle name="40% - Énfasis5 2 2 4 3 2 3 3" xfId="21031" xr:uid="{7A223C20-8EAD-4D34-A634-EE1CDAEDFFA2}"/>
    <cellStyle name="40% - Énfasis5 2 2 4 3 2 3 3 2" xfId="51915" xr:uid="{649B970D-535A-4247-8F26-C5D6422B5824}"/>
    <cellStyle name="40% - Énfasis5 2 2 4 3 2 3 4" xfId="36473" xr:uid="{2696C188-B35D-497A-9020-04277E13FB66}"/>
    <cellStyle name="40% - Énfasis5 2 2 4 3 2 4" xfId="9450" xr:uid="{40D59E1E-285D-405C-A5B7-852A043F849C}"/>
    <cellStyle name="40% - Énfasis5 2 2 4 3 2 4 2" xfId="24892" xr:uid="{6F97BDD9-5353-4F2A-A945-FD3821832BBF}"/>
    <cellStyle name="40% - Énfasis5 2 2 4 3 2 4 2 2" xfId="55776" xr:uid="{71BDB69C-6BBC-4706-9FA4-D25766779869}"/>
    <cellStyle name="40% - Énfasis5 2 2 4 3 2 4 3" xfId="40334" xr:uid="{809CA790-B3AF-4E0C-A40F-097DBCED6D0D}"/>
    <cellStyle name="40% - Énfasis5 2 2 4 3 2 5" xfId="17171" xr:uid="{F6EFFBB8-7D09-4FDA-A00A-27BF45B4EF82}"/>
    <cellStyle name="40% - Énfasis5 2 2 4 3 2 5 2" xfId="48055" xr:uid="{57DBB3B2-56BD-404B-993F-DCB739AC2BF5}"/>
    <cellStyle name="40% - Énfasis5 2 2 4 3 2 6" xfId="32613" xr:uid="{56CA7F40-0FB8-474E-AB52-618E82E383EC}"/>
    <cellStyle name="40% - Énfasis5 2 2 4 3 3" xfId="2694" xr:uid="{B33302CE-7CF2-45E3-85F1-08C0222D9DA5}"/>
    <cellStyle name="40% - Énfasis5 2 2 4 3 3 2" xfId="6554" xr:uid="{D6D25789-5521-4051-A11C-A3FDA80E1DA0}"/>
    <cellStyle name="40% - Énfasis5 2 2 4 3 3 2 2" xfId="14275" xr:uid="{DE226BB2-B318-4162-9D9D-0CB7EF5A0478}"/>
    <cellStyle name="40% - Énfasis5 2 2 4 3 3 2 2 2" xfId="29717" xr:uid="{DB62BC83-8F4C-43C0-B3F7-45A21A041F3A}"/>
    <cellStyle name="40% - Énfasis5 2 2 4 3 3 2 2 2 2" xfId="60601" xr:uid="{83834EAE-8BE6-4032-926A-5265BC98E7F1}"/>
    <cellStyle name="40% - Énfasis5 2 2 4 3 3 2 2 3" xfId="45159" xr:uid="{C3E88181-194D-41A9-A69D-8D143E2FEF51}"/>
    <cellStyle name="40% - Énfasis5 2 2 4 3 3 2 3" xfId="21996" xr:uid="{936F02ED-296D-4315-AD98-8875F506BF42}"/>
    <cellStyle name="40% - Énfasis5 2 2 4 3 3 2 3 2" xfId="52880" xr:uid="{B756995B-192F-4FF8-BCE5-F2F86EAB4B42}"/>
    <cellStyle name="40% - Énfasis5 2 2 4 3 3 2 4" xfId="37438" xr:uid="{4F2F2792-9FEC-47F6-B4AF-E6A325B6DDBF}"/>
    <cellStyle name="40% - Énfasis5 2 2 4 3 3 3" xfId="10415" xr:uid="{02BFBBEB-B096-488F-B5FA-A28836C84A65}"/>
    <cellStyle name="40% - Énfasis5 2 2 4 3 3 3 2" xfId="25857" xr:uid="{D871AE72-AACA-400E-93D9-E9B4165CC9FD}"/>
    <cellStyle name="40% - Énfasis5 2 2 4 3 3 3 2 2" xfId="56741" xr:uid="{A803C982-2123-405D-A4AC-060C6B5E271C}"/>
    <cellStyle name="40% - Énfasis5 2 2 4 3 3 3 3" xfId="41299" xr:uid="{343AD907-5727-42A9-B213-6EE9DFDE483B}"/>
    <cellStyle name="40% - Énfasis5 2 2 4 3 3 4" xfId="18136" xr:uid="{722F8AA7-229C-4B90-80A8-F36BB4B07E62}"/>
    <cellStyle name="40% - Énfasis5 2 2 4 3 3 4 2" xfId="49020" xr:uid="{1ECE64F7-7B98-4192-BB72-8E3426F6ACF5}"/>
    <cellStyle name="40% - Énfasis5 2 2 4 3 3 5" xfId="33578" xr:uid="{BC71833F-5DDC-400B-97C2-D56C36B2EFC8}"/>
    <cellStyle name="40% - Énfasis5 2 2 4 3 4" xfId="4624" xr:uid="{A83CC81D-5AE2-4AC8-ADC9-B35963870263}"/>
    <cellStyle name="40% - Énfasis5 2 2 4 3 4 2" xfId="12345" xr:uid="{5208D2FB-EF10-4908-A504-6F8F3FCCD51E}"/>
    <cellStyle name="40% - Énfasis5 2 2 4 3 4 2 2" xfId="27787" xr:uid="{FB4AF595-A957-4F7C-9B62-061667BD3848}"/>
    <cellStyle name="40% - Énfasis5 2 2 4 3 4 2 2 2" xfId="58671" xr:uid="{F70E20EA-8DA2-47BF-A892-E402088ABA1F}"/>
    <cellStyle name="40% - Énfasis5 2 2 4 3 4 2 3" xfId="43229" xr:uid="{0AD876B5-EE0B-4FFD-9022-63CDDFCDE589}"/>
    <cellStyle name="40% - Énfasis5 2 2 4 3 4 3" xfId="20066" xr:uid="{D5582BDD-B481-4E63-9B6B-3B35C1F56379}"/>
    <cellStyle name="40% - Énfasis5 2 2 4 3 4 3 2" xfId="50950" xr:uid="{2399ACEF-B12B-4CFC-8F23-85E64DEC53B5}"/>
    <cellStyle name="40% - Énfasis5 2 2 4 3 4 4" xfId="35508" xr:uid="{A8F0D5F9-7BBA-4A6E-80ED-9413B236B508}"/>
    <cellStyle name="40% - Énfasis5 2 2 4 3 5" xfId="8485" xr:uid="{F5964F3B-00B4-4C57-A63D-8B7472920186}"/>
    <cellStyle name="40% - Énfasis5 2 2 4 3 5 2" xfId="23927" xr:uid="{B1FCE234-FD26-4E60-B424-0A33A1110D84}"/>
    <cellStyle name="40% - Énfasis5 2 2 4 3 5 2 2" xfId="54811" xr:uid="{99911FFD-E4A2-413E-9E11-D92433037CCA}"/>
    <cellStyle name="40% - Énfasis5 2 2 4 3 5 3" xfId="39369" xr:uid="{EA3EBE07-1F9D-455A-8C2E-55AF6AFB94F7}"/>
    <cellStyle name="40% - Énfasis5 2 2 4 3 6" xfId="16206" xr:uid="{8BC9ADE4-D747-4930-8176-BE091BA45FDA}"/>
    <cellStyle name="40% - Énfasis5 2 2 4 3 6 2" xfId="47090" xr:uid="{5FBB7B1E-2007-46D1-8FF8-2459A06C050C}"/>
    <cellStyle name="40% - Énfasis5 2 2 4 3 7" xfId="31648" xr:uid="{71B3DC79-C8E7-464A-8D57-99C9B6BEAAA5}"/>
    <cellStyle name="40% - Énfasis5 2 2 4 4" xfId="1246" xr:uid="{54D74D18-834C-4B1B-883F-0E8576E88255}"/>
    <cellStyle name="40% - Énfasis5 2 2 4 4 2" xfId="3176" xr:uid="{24E32F14-69A7-44BC-9402-23B1F4700F55}"/>
    <cellStyle name="40% - Énfasis5 2 2 4 4 2 2" xfId="7036" xr:uid="{969A24F6-DF98-413C-9E8C-771D99781731}"/>
    <cellStyle name="40% - Énfasis5 2 2 4 4 2 2 2" xfId="14757" xr:uid="{34C8ACC0-0588-4412-9ABA-2D06B6C60D0A}"/>
    <cellStyle name="40% - Énfasis5 2 2 4 4 2 2 2 2" xfId="30199" xr:uid="{0C21E602-A28F-4605-A0C7-B324583027B3}"/>
    <cellStyle name="40% - Énfasis5 2 2 4 4 2 2 2 2 2" xfId="61083" xr:uid="{0783A430-C304-428A-8BA7-34342B3CE746}"/>
    <cellStyle name="40% - Énfasis5 2 2 4 4 2 2 2 3" xfId="45641" xr:uid="{9133735A-A15E-48B1-9968-FA836D0EEA0B}"/>
    <cellStyle name="40% - Énfasis5 2 2 4 4 2 2 3" xfId="22478" xr:uid="{1FB606E5-1706-42E6-BF4A-DF975F66C237}"/>
    <cellStyle name="40% - Énfasis5 2 2 4 4 2 2 3 2" xfId="53362" xr:uid="{1B1317DC-3A33-4896-81CF-C61D90213C4C}"/>
    <cellStyle name="40% - Énfasis5 2 2 4 4 2 2 4" xfId="37920" xr:uid="{FB46FE53-CA69-4C88-B912-AA1B9B30D016}"/>
    <cellStyle name="40% - Énfasis5 2 2 4 4 2 3" xfId="10897" xr:uid="{1FE0D638-7ED3-4845-B007-AA483749F654}"/>
    <cellStyle name="40% - Énfasis5 2 2 4 4 2 3 2" xfId="26339" xr:uid="{AEB37766-A8BE-49D1-A91D-2D71437C0B3A}"/>
    <cellStyle name="40% - Énfasis5 2 2 4 4 2 3 2 2" xfId="57223" xr:uid="{26DBC85B-8D33-419F-9005-0D067B36158D}"/>
    <cellStyle name="40% - Énfasis5 2 2 4 4 2 3 3" xfId="41781" xr:uid="{7EC7F319-29D8-486A-A797-525E1FAEF18E}"/>
    <cellStyle name="40% - Énfasis5 2 2 4 4 2 4" xfId="18618" xr:uid="{70E88E81-E790-44B5-8458-8C95B761E688}"/>
    <cellStyle name="40% - Énfasis5 2 2 4 4 2 4 2" xfId="49502" xr:uid="{9AFB2E2F-470E-4D4A-800E-26241ED9C3DA}"/>
    <cellStyle name="40% - Énfasis5 2 2 4 4 2 5" xfId="34060" xr:uid="{AA1775EE-E44A-49F5-9D26-B5D5905B35EB}"/>
    <cellStyle name="40% - Énfasis5 2 2 4 4 3" xfId="5106" xr:uid="{BC2A49F6-7137-4609-8FAD-537C8B3B9FD5}"/>
    <cellStyle name="40% - Énfasis5 2 2 4 4 3 2" xfId="12827" xr:uid="{6811B947-AB24-4DC9-8FB0-AF8F6EEC8EE2}"/>
    <cellStyle name="40% - Énfasis5 2 2 4 4 3 2 2" xfId="28269" xr:uid="{C207CEA8-7B42-4933-AB1E-A50781A37F55}"/>
    <cellStyle name="40% - Énfasis5 2 2 4 4 3 2 2 2" xfId="59153" xr:uid="{0A030BFE-EABE-437A-AA5B-993E764ADCAF}"/>
    <cellStyle name="40% - Énfasis5 2 2 4 4 3 2 3" xfId="43711" xr:uid="{3128B9CF-DA09-417D-8953-268188086D5C}"/>
    <cellStyle name="40% - Énfasis5 2 2 4 4 3 3" xfId="20548" xr:uid="{94198766-9669-4AAA-A391-F28BACE72F67}"/>
    <cellStyle name="40% - Énfasis5 2 2 4 4 3 3 2" xfId="51432" xr:uid="{E94952EF-26EC-463F-B3A7-BC13A86B6802}"/>
    <cellStyle name="40% - Énfasis5 2 2 4 4 3 4" xfId="35990" xr:uid="{98BCFF25-D70A-402E-BBA9-A66213B535EC}"/>
    <cellStyle name="40% - Énfasis5 2 2 4 4 4" xfId="8967" xr:uid="{A73F65F3-AFE2-48E1-92BE-F8EE825DB14E}"/>
    <cellStyle name="40% - Énfasis5 2 2 4 4 4 2" xfId="24409" xr:uid="{52BC1FDC-C45F-4437-92D0-A60D8F4A2AF9}"/>
    <cellStyle name="40% - Énfasis5 2 2 4 4 4 2 2" xfId="55293" xr:uid="{FFED3DE2-48A2-4355-AB92-616117A8C506}"/>
    <cellStyle name="40% - Énfasis5 2 2 4 4 4 3" xfId="39851" xr:uid="{E75FB258-CC07-4765-BEEF-930F5CC14088}"/>
    <cellStyle name="40% - Énfasis5 2 2 4 4 5" xfId="16688" xr:uid="{5DD509B6-7275-42FE-A866-5F553A1707E5}"/>
    <cellStyle name="40% - Énfasis5 2 2 4 4 5 2" xfId="47572" xr:uid="{FF15C994-5C0E-459F-A54A-EA48E7D9CD47}"/>
    <cellStyle name="40% - Énfasis5 2 2 4 4 6" xfId="32130" xr:uid="{B98AFDC7-8BBF-4C43-BBBB-A4D5F7353613}"/>
    <cellStyle name="40% - Énfasis5 2 2 4 5" xfId="2211" xr:uid="{DB301145-D826-4EAB-AF0A-63186D7357A3}"/>
    <cellStyle name="40% - Énfasis5 2 2 4 5 2" xfId="6071" xr:uid="{A0488963-BB8E-4818-BF22-10DF99C79B16}"/>
    <cellStyle name="40% - Énfasis5 2 2 4 5 2 2" xfId="13792" xr:uid="{8DB8E351-320E-4626-B73D-C4A02E913B13}"/>
    <cellStyle name="40% - Énfasis5 2 2 4 5 2 2 2" xfId="29234" xr:uid="{E5A1A025-6DA2-4FE7-AEE5-402707227DC3}"/>
    <cellStyle name="40% - Énfasis5 2 2 4 5 2 2 2 2" xfId="60118" xr:uid="{7778C735-FC8D-4164-901B-383800653298}"/>
    <cellStyle name="40% - Énfasis5 2 2 4 5 2 2 3" xfId="44676" xr:uid="{162C2DC9-0D6B-4F03-A8CC-5624ADC5B10A}"/>
    <cellStyle name="40% - Énfasis5 2 2 4 5 2 3" xfId="21513" xr:uid="{061D0AD3-721B-45DB-927B-1B2F98E92C5A}"/>
    <cellStyle name="40% - Énfasis5 2 2 4 5 2 3 2" xfId="52397" xr:uid="{272A73DB-8854-4F68-B499-81694580B7EB}"/>
    <cellStyle name="40% - Énfasis5 2 2 4 5 2 4" xfId="36955" xr:uid="{8AF030C3-58FB-428F-8D45-756D8FFA9147}"/>
    <cellStyle name="40% - Énfasis5 2 2 4 5 3" xfId="9932" xr:uid="{016F9EC4-C4FE-4965-A233-4AAB5A05AC09}"/>
    <cellStyle name="40% - Énfasis5 2 2 4 5 3 2" xfId="25374" xr:uid="{907F2022-B275-4247-AF62-7E5E5F31A10E}"/>
    <cellStyle name="40% - Énfasis5 2 2 4 5 3 2 2" xfId="56258" xr:uid="{A6AF3AB0-ADFB-4D0E-BCAF-41039658256F}"/>
    <cellStyle name="40% - Énfasis5 2 2 4 5 3 3" xfId="40816" xr:uid="{2944E842-2135-4E46-B010-CE2E63686439}"/>
    <cellStyle name="40% - Énfasis5 2 2 4 5 4" xfId="17653" xr:uid="{D904114F-09BE-49D5-8E9C-8A8DC10C17F4}"/>
    <cellStyle name="40% - Énfasis5 2 2 4 5 4 2" xfId="48537" xr:uid="{3C2D06C3-D835-4E7F-9FF4-6293581396CF}"/>
    <cellStyle name="40% - Énfasis5 2 2 4 5 5" xfId="33095" xr:uid="{046B6F19-250F-4BE5-A1D8-7E6259ABBDBA}"/>
    <cellStyle name="40% - Énfasis5 2 2 4 6" xfId="4141" xr:uid="{B123F3EE-92CB-46ED-A488-4B3C14A7D282}"/>
    <cellStyle name="40% - Énfasis5 2 2 4 6 2" xfId="11862" xr:uid="{9A4062BC-B156-4240-BB38-DFD904A9C6B3}"/>
    <cellStyle name="40% - Énfasis5 2 2 4 6 2 2" xfId="27304" xr:uid="{B2B61D5E-C555-49BC-90A7-81A9E6620161}"/>
    <cellStyle name="40% - Énfasis5 2 2 4 6 2 2 2" xfId="58188" xr:uid="{1FC6E083-DCB1-4391-AD93-52DFDC2E7A9F}"/>
    <cellStyle name="40% - Énfasis5 2 2 4 6 2 3" xfId="42746" xr:uid="{EDA5055D-D893-4800-8BF9-E8E2CF239D78}"/>
    <cellStyle name="40% - Énfasis5 2 2 4 6 3" xfId="19583" xr:uid="{3B8220CB-7BB8-4F03-B66E-0BEDAEB09FEE}"/>
    <cellStyle name="40% - Énfasis5 2 2 4 6 3 2" xfId="50467" xr:uid="{90F2BF07-3122-4124-BEA5-2B4A34254881}"/>
    <cellStyle name="40% - Énfasis5 2 2 4 6 4" xfId="35025" xr:uid="{04C8A361-19A4-4BDB-9B4E-AD7C6524A05E}"/>
    <cellStyle name="40% - Énfasis5 2 2 4 7" xfId="8002" xr:uid="{2B789894-3EC0-4D88-8877-DA867D323620}"/>
    <cellStyle name="40% - Énfasis5 2 2 4 7 2" xfId="23444" xr:uid="{79BE93A7-6EE7-46DD-8346-D51FBB7B168B}"/>
    <cellStyle name="40% - Énfasis5 2 2 4 7 2 2" xfId="54328" xr:uid="{576798FC-8EA9-41A3-AD54-EE6EB1EE956B}"/>
    <cellStyle name="40% - Énfasis5 2 2 4 7 3" xfId="38886" xr:uid="{96EF4A4F-5E60-49C1-B8FB-3442FF96780A}"/>
    <cellStyle name="40% - Énfasis5 2 2 4 8" xfId="15723" xr:uid="{0F749938-C3EF-4A46-ABD0-D6D437B2ED0E}"/>
    <cellStyle name="40% - Énfasis5 2 2 4 8 2" xfId="46607" xr:uid="{A7A57CF6-E437-45E3-8D9F-B131B47E9A2A}"/>
    <cellStyle name="40% - Énfasis5 2 2 4 9" xfId="31165" xr:uid="{9C140EAE-13D1-4EC8-AB15-07F882B74CE6}"/>
    <cellStyle name="40% - Énfasis5 2 2 5" xfId="432" xr:uid="{B79083E5-CBB8-420F-9C05-D712CC79715C}"/>
    <cellStyle name="40% - Énfasis5 2 2 5 2" xfId="916" xr:uid="{BE4FDCF0-1389-439B-A8C7-1AB13C86E2B5}"/>
    <cellStyle name="40% - Énfasis5 2 2 5 2 2" xfId="1881" xr:uid="{E05130DD-2ED4-4A3B-9F1C-C5606405BEBC}"/>
    <cellStyle name="40% - Énfasis5 2 2 5 2 2 2" xfId="3811" xr:uid="{4E5BC31A-6371-47C1-9220-8C4B83A08D3A}"/>
    <cellStyle name="40% - Énfasis5 2 2 5 2 2 2 2" xfId="7671" xr:uid="{09B30346-EF94-4512-9429-27F9BE28D3DA}"/>
    <cellStyle name="40% - Énfasis5 2 2 5 2 2 2 2 2" xfId="15392" xr:uid="{9F52CCB8-C4D1-43F3-8C79-EBE5B63875CA}"/>
    <cellStyle name="40% - Énfasis5 2 2 5 2 2 2 2 2 2" xfId="30834" xr:uid="{2405E7ED-5D3F-4579-941A-B3B1FC39CE00}"/>
    <cellStyle name="40% - Énfasis5 2 2 5 2 2 2 2 2 2 2" xfId="61718" xr:uid="{FF4F16AB-DC18-496D-B346-7AC9AD499F9B}"/>
    <cellStyle name="40% - Énfasis5 2 2 5 2 2 2 2 2 3" xfId="46276" xr:uid="{637E64A3-18AA-4E06-9AE6-1E8AE9D6A7F0}"/>
    <cellStyle name="40% - Énfasis5 2 2 5 2 2 2 2 3" xfId="23113" xr:uid="{9AADEBB4-4615-4534-9AD6-F7854B279B2C}"/>
    <cellStyle name="40% - Énfasis5 2 2 5 2 2 2 2 3 2" xfId="53997" xr:uid="{CC6E0B65-254B-4CD4-B690-630CA0111C55}"/>
    <cellStyle name="40% - Énfasis5 2 2 5 2 2 2 2 4" xfId="38555" xr:uid="{A4F2AD2E-C7E5-4E31-AB65-5B2D0336B692}"/>
    <cellStyle name="40% - Énfasis5 2 2 5 2 2 2 3" xfId="11532" xr:uid="{9C195420-206E-43F4-8E67-C043E8034ABF}"/>
    <cellStyle name="40% - Énfasis5 2 2 5 2 2 2 3 2" xfId="26974" xr:uid="{39FD2E5A-4C4A-46B5-93D3-B57FCB4E8826}"/>
    <cellStyle name="40% - Énfasis5 2 2 5 2 2 2 3 2 2" xfId="57858" xr:uid="{49858FE9-056B-4D84-A649-28870F000556}"/>
    <cellStyle name="40% - Énfasis5 2 2 5 2 2 2 3 3" xfId="42416" xr:uid="{29F4371C-43AC-4380-ACD2-26597BF34271}"/>
    <cellStyle name="40% - Énfasis5 2 2 5 2 2 2 4" xfId="19253" xr:uid="{94236F09-3542-45E7-8840-400E13BC8E8D}"/>
    <cellStyle name="40% - Énfasis5 2 2 5 2 2 2 4 2" xfId="50137" xr:uid="{38751D65-33A8-48A4-8B68-72F950E79C51}"/>
    <cellStyle name="40% - Énfasis5 2 2 5 2 2 2 5" xfId="34695" xr:uid="{2DB02002-C80C-4F79-8850-2A80069D7460}"/>
    <cellStyle name="40% - Énfasis5 2 2 5 2 2 3" xfId="5741" xr:uid="{526C158F-5203-4179-B17E-F6BDC78C4ADB}"/>
    <cellStyle name="40% - Énfasis5 2 2 5 2 2 3 2" xfId="13462" xr:uid="{4F3CA22D-136C-456D-AF61-83D78FC6FB60}"/>
    <cellStyle name="40% - Énfasis5 2 2 5 2 2 3 2 2" xfId="28904" xr:uid="{08A1A746-2319-4F8A-BA54-9BF5FFC91BC9}"/>
    <cellStyle name="40% - Énfasis5 2 2 5 2 2 3 2 2 2" xfId="59788" xr:uid="{EB4004A7-F864-4CC7-BD9A-C72EED8F95FE}"/>
    <cellStyle name="40% - Énfasis5 2 2 5 2 2 3 2 3" xfId="44346" xr:uid="{68B5C5CB-6DF4-49AF-90B5-A961405114BA}"/>
    <cellStyle name="40% - Énfasis5 2 2 5 2 2 3 3" xfId="21183" xr:uid="{2005E495-D2C3-41E5-9C3C-29B5A7162FF5}"/>
    <cellStyle name="40% - Énfasis5 2 2 5 2 2 3 3 2" xfId="52067" xr:uid="{13054748-FFCB-43D8-A35C-D3D9705B24C2}"/>
    <cellStyle name="40% - Énfasis5 2 2 5 2 2 3 4" xfId="36625" xr:uid="{9E29F2A3-DBCB-459B-9B83-866D7DA91152}"/>
    <cellStyle name="40% - Énfasis5 2 2 5 2 2 4" xfId="9602" xr:uid="{94795412-DF9E-48ED-A5C1-42DD3E3FE592}"/>
    <cellStyle name="40% - Énfasis5 2 2 5 2 2 4 2" xfId="25044" xr:uid="{C5427017-64BD-4AFD-9BF8-351FD8BC3723}"/>
    <cellStyle name="40% - Énfasis5 2 2 5 2 2 4 2 2" xfId="55928" xr:uid="{D930322B-CE1E-44CA-A65E-A4DDFD8245A9}"/>
    <cellStyle name="40% - Énfasis5 2 2 5 2 2 4 3" xfId="40486" xr:uid="{CCCCB980-B3C5-481A-8C61-A685244C18BB}"/>
    <cellStyle name="40% - Énfasis5 2 2 5 2 2 5" xfId="17323" xr:uid="{CAA91C1D-FA10-45C4-BF0E-5E8F8DCE73A3}"/>
    <cellStyle name="40% - Énfasis5 2 2 5 2 2 5 2" xfId="48207" xr:uid="{B37F315B-5318-4FA7-84F0-3682637315C9}"/>
    <cellStyle name="40% - Énfasis5 2 2 5 2 2 6" xfId="32765" xr:uid="{B85526D9-DF4B-435C-89BE-DC96576CE699}"/>
    <cellStyle name="40% - Énfasis5 2 2 5 2 3" xfId="2846" xr:uid="{DF0703D1-986F-48E8-9534-534C807A32E8}"/>
    <cellStyle name="40% - Énfasis5 2 2 5 2 3 2" xfId="6706" xr:uid="{FE92243D-7024-4686-A4AD-07FDD2322350}"/>
    <cellStyle name="40% - Énfasis5 2 2 5 2 3 2 2" xfId="14427" xr:uid="{6F04FD0F-DBD0-4E92-946E-EA499E3283A3}"/>
    <cellStyle name="40% - Énfasis5 2 2 5 2 3 2 2 2" xfId="29869" xr:uid="{3F64260A-B61D-4969-8414-A2B33E844359}"/>
    <cellStyle name="40% - Énfasis5 2 2 5 2 3 2 2 2 2" xfId="60753" xr:uid="{97399B12-B6DA-4D03-9CCF-61440630283A}"/>
    <cellStyle name="40% - Énfasis5 2 2 5 2 3 2 2 3" xfId="45311" xr:uid="{FB56787D-F857-4535-A8E2-D65ABB47D354}"/>
    <cellStyle name="40% - Énfasis5 2 2 5 2 3 2 3" xfId="22148" xr:uid="{3AB3D303-5057-4335-A6EA-13B2A53F7FFF}"/>
    <cellStyle name="40% - Énfasis5 2 2 5 2 3 2 3 2" xfId="53032" xr:uid="{1AC009C2-F60E-4816-87FF-54215501BD28}"/>
    <cellStyle name="40% - Énfasis5 2 2 5 2 3 2 4" xfId="37590" xr:uid="{07E928E6-4A1E-4C7D-9872-911DDE0CEBA5}"/>
    <cellStyle name="40% - Énfasis5 2 2 5 2 3 3" xfId="10567" xr:uid="{66363426-1CE6-4AA0-A2BF-4FB17F88E4C3}"/>
    <cellStyle name="40% - Énfasis5 2 2 5 2 3 3 2" xfId="26009" xr:uid="{4BF15E41-A00A-46D6-8C23-D8F107858CE2}"/>
    <cellStyle name="40% - Énfasis5 2 2 5 2 3 3 2 2" xfId="56893" xr:uid="{1DCCBB08-EABD-41AD-9203-40E7391252D4}"/>
    <cellStyle name="40% - Énfasis5 2 2 5 2 3 3 3" xfId="41451" xr:uid="{F888FA71-3B6B-4BAD-AE6F-64F1792A1C32}"/>
    <cellStyle name="40% - Énfasis5 2 2 5 2 3 4" xfId="18288" xr:uid="{0987E717-4F3B-431B-901D-3329159569C3}"/>
    <cellStyle name="40% - Énfasis5 2 2 5 2 3 4 2" xfId="49172" xr:uid="{88F2A7FB-833E-438B-B1CD-C98EB7979E8A}"/>
    <cellStyle name="40% - Énfasis5 2 2 5 2 3 5" xfId="33730" xr:uid="{2D7E264B-A82E-42A2-BB88-85479AED6DAC}"/>
    <cellStyle name="40% - Énfasis5 2 2 5 2 4" xfId="4776" xr:uid="{3D52CA81-5A99-441D-B654-702603E640DD}"/>
    <cellStyle name="40% - Énfasis5 2 2 5 2 4 2" xfId="12497" xr:uid="{CBDFD8EB-5BA5-48E4-B487-7408FDABD958}"/>
    <cellStyle name="40% - Énfasis5 2 2 5 2 4 2 2" xfId="27939" xr:uid="{909F495A-7F9E-4AFD-B357-440576C0B689}"/>
    <cellStyle name="40% - Énfasis5 2 2 5 2 4 2 2 2" xfId="58823" xr:uid="{34C66D99-8367-4CE4-A5D1-DAC8249BC770}"/>
    <cellStyle name="40% - Énfasis5 2 2 5 2 4 2 3" xfId="43381" xr:uid="{1BEA3F31-05A5-4624-82B7-3BFA6C478267}"/>
    <cellStyle name="40% - Énfasis5 2 2 5 2 4 3" xfId="20218" xr:uid="{95EB3202-C154-4024-9D52-BA9939FD8B04}"/>
    <cellStyle name="40% - Énfasis5 2 2 5 2 4 3 2" xfId="51102" xr:uid="{A8601950-17AC-4665-8507-E36A91AA99E1}"/>
    <cellStyle name="40% - Énfasis5 2 2 5 2 4 4" xfId="35660" xr:uid="{5D61B6B2-A917-418C-9293-471481CE12E8}"/>
    <cellStyle name="40% - Énfasis5 2 2 5 2 5" xfId="8637" xr:uid="{870FE597-2EC8-463C-B1DF-3D8119D19DC7}"/>
    <cellStyle name="40% - Énfasis5 2 2 5 2 5 2" xfId="24079" xr:uid="{2324E2DC-3446-4E3D-BF3A-C828A5917365}"/>
    <cellStyle name="40% - Énfasis5 2 2 5 2 5 2 2" xfId="54963" xr:uid="{6C2BE767-5E51-4EE4-82DB-A392B1668727}"/>
    <cellStyle name="40% - Énfasis5 2 2 5 2 5 3" xfId="39521" xr:uid="{8A04D070-02ED-4581-BD4C-F614E828F24F}"/>
    <cellStyle name="40% - Énfasis5 2 2 5 2 6" xfId="16358" xr:uid="{570B1DAD-169D-4AF2-A071-4AB38E582127}"/>
    <cellStyle name="40% - Énfasis5 2 2 5 2 6 2" xfId="47242" xr:uid="{DBBA0B51-40BA-4421-B359-2987C6010769}"/>
    <cellStyle name="40% - Énfasis5 2 2 5 2 7" xfId="31800" xr:uid="{812F3C98-23D8-4E15-8F5C-82BE896DC09C}"/>
    <cellStyle name="40% - Énfasis5 2 2 5 3" xfId="1398" xr:uid="{D53B5CC8-B7BF-4C62-AA58-FF7A4489E5D9}"/>
    <cellStyle name="40% - Énfasis5 2 2 5 3 2" xfId="3328" xr:uid="{15A22D43-8B2A-4BB9-A88F-3B0CBE415A7D}"/>
    <cellStyle name="40% - Énfasis5 2 2 5 3 2 2" xfId="7188" xr:uid="{CA97E3FB-E18B-4909-9BF3-3094FA71B9EC}"/>
    <cellStyle name="40% - Énfasis5 2 2 5 3 2 2 2" xfId="14909" xr:uid="{E110E2F6-8A65-4C7E-916E-E15A1CDB023E}"/>
    <cellStyle name="40% - Énfasis5 2 2 5 3 2 2 2 2" xfId="30351" xr:uid="{93280725-67CF-4B8C-AE34-090DB9483EB3}"/>
    <cellStyle name="40% - Énfasis5 2 2 5 3 2 2 2 2 2" xfId="61235" xr:uid="{65412EA8-38E4-4474-A46D-5FEA39FD35CE}"/>
    <cellStyle name="40% - Énfasis5 2 2 5 3 2 2 2 3" xfId="45793" xr:uid="{FFA9F2F4-44BA-4165-9F2A-7D72ADBDB8F2}"/>
    <cellStyle name="40% - Énfasis5 2 2 5 3 2 2 3" xfId="22630" xr:uid="{F2729EA8-ADFB-4D99-B09B-3EA2200BE90F}"/>
    <cellStyle name="40% - Énfasis5 2 2 5 3 2 2 3 2" xfId="53514" xr:uid="{58FA56A5-1C22-4E8B-8488-0CB7FBAE1799}"/>
    <cellStyle name="40% - Énfasis5 2 2 5 3 2 2 4" xfId="38072" xr:uid="{25AE7300-93EE-44A9-AB34-70D81A85E54A}"/>
    <cellStyle name="40% - Énfasis5 2 2 5 3 2 3" xfId="11049" xr:uid="{B56662EA-7E88-4D48-9CBD-C8E7D5F4562F}"/>
    <cellStyle name="40% - Énfasis5 2 2 5 3 2 3 2" xfId="26491" xr:uid="{BD78E982-6F29-4F83-B3B8-499898392BCC}"/>
    <cellStyle name="40% - Énfasis5 2 2 5 3 2 3 2 2" xfId="57375" xr:uid="{770D03B1-55B4-40D2-A9D4-8B04FDF0F40D}"/>
    <cellStyle name="40% - Énfasis5 2 2 5 3 2 3 3" xfId="41933" xr:uid="{5CE2ED0E-B655-4E10-A3E5-7D5A0E224654}"/>
    <cellStyle name="40% - Énfasis5 2 2 5 3 2 4" xfId="18770" xr:uid="{FE9A8933-13FE-4D1B-BC49-61DB2C125ACE}"/>
    <cellStyle name="40% - Énfasis5 2 2 5 3 2 4 2" xfId="49654" xr:uid="{2FB688F6-E341-488A-BA2F-FB5A98BC4B7B}"/>
    <cellStyle name="40% - Énfasis5 2 2 5 3 2 5" xfId="34212" xr:uid="{0E6921FB-6DE5-4DF7-808B-F319FFE50CDF}"/>
    <cellStyle name="40% - Énfasis5 2 2 5 3 3" xfId="5258" xr:uid="{63F4BE9A-4003-474E-B3A8-1AB2CE8EFF74}"/>
    <cellStyle name="40% - Énfasis5 2 2 5 3 3 2" xfId="12979" xr:uid="{7E73D7BF-6C46-4D2C-AA96-C1890C214B23}"/>
    <cellStyle name="40% - Énfasis5 2 2 5 3 3 2 2" xfId="28421" xr:uid="{2F2D5B17-BB5E-4A0E-B133-68EF55F880DE}"/>
    <cellStyle name="40% - Énfasis5 2 2 5 3 3 2 2 2" xfId="59305" xr:uid="{1CA6ADE9-DF94-47AB-BA8E-37422F6C9D73}"/>
    <cellStyle name="40% - Énfasis5 2 2 5 3 3 2 3" xfId="43863" xr:uid="{C37A1F85-7057-4399-A128-2C5170E317D1}"/>
    <cellStyle name="40% - Énfasis5 2 2 5 3 3 3" xfId="20700" xr:uid="{4F558058-DBFF-48E9-BF8B-EBCF6B234470}"/>
    <cellStyle name="40% - Énfasis5 2 2 5 3 3 3 2" xfId="51584" xr:uid="{006B7386-75F5-4860-8F60-B2BDCBB5AF22}"/>
    <cellStyle name="40% - Énfasis5 2 2 5 3 3 4" xfId="36142" xr:uid="{D04FE853-8F5E-4B0B-9A23-DD1811B26A22}"/>
    <cellStyle name="40% - Énfasis5 2 2 5 3 4" xfId="9119" xr:uid="{8FBA1726-4379-41F8-ACE6-F16D546856AB}"/>
    <cellStyle name="40% - Énfasis5 2 2 5 3 4 2" xfId="24561" xr:uid="{C654E2B8-F3BD-42BC-B01F-08D822212585}"/>
    <cellStyle name="40% - Énfasis5 2 2 5 3 4 2 2" xfId="55445" xr:uid="{9CE34990-DF18-4FE4-902E-AE12DD2DF638}"/>
    <cellStyle name="40% - Énfasis5 2 2 5 3 4 3" xfId="40003" xr:uid="{AE80908A-D733-4C63-B347-CFA9BF2AE00E}"/>
    <cellStyle name="40% - Énfasis5 2 2 5 3 5" xfId="16840" xr:uid="{B9E7BEF3-6B7D-405C-B876-8311121BBE2A}"/>
    <cellStyle name="40% - Énfasis5 2 2 5 3 5 2" xfId="47724" xr:uid="{A2D5518E-68C3-4EA9-AC76-662B4F96678F}"/>
    <cellStyle name="40% - Énfasis5 2 2 5 3 6" xfId="32282" xr:uid="{4F6727A8-7CC8-41D5-BFD7-97229DDC5E4C}"/>
    <cellStyle name="40% - Énfasis5 2 2 5 4" xfId="2363" xr:uid="{1F522184-5056-4D52-860C-3D403E962595}"/>
    <cellStyle name="40% - Énfasis5 2 2 5 4 2" xfId="6223" xr:uid="{8E0AD1F1-6E08-4CD7-AFCB-B009E30F9C9B}"/>
    <cellStyle name="40% - Énfasis5 2 2 5 4 2 2" xfId="13944" xr:uid="{475D727D-373F-469F-AFB1-22B93B820ACE}"/>
    <cellStyle name="40% - Énfasis5 2 2 5 4 2 2 2" xfId="29386" xr:uid="{592AC721-DD0A-4F28-8435-C1306F6A6208}"/>
    <cellStyle name="40% - Énfasis5 2 2 5 4 2 2 2 2" xfId="60270" xr:uid="{6F476537-1612-4794-9C0A-3AB00CCAB5DF}"/>
    <cellStyle name="40% - Énfasis5 2 2 5 4 2 2 3" xfId="44828" xr:uid="{1266AED2-BE5E-49C8-933F-793EE29FE5A6}"/>
    <cellStyle name="40% - Énfasis5 2 2 5 4 2 3" xfId="21665" xr:uid="{C33DA43E-6FD9-4E5A-BBF1-39B3A3EB6298}"/>
    <cellStyle name="40% - Énfasis5 2 2 5 4 2 3 2" xfId="52549" xr:uid="{E5AF66E9-6A29-436C-8A48-97A317A6DA4C}"/>
    <cellStyle name="40% - Énfasis5 2 2 5 4 2 4" xfId="37107" xr:uid="{21A97870-BD22-4EBE-B584-B6B533A49204}"/>
    <cellStyle name="40% - Énfasis5 2 2 5 4 3" xfId="10084" xr:uid="{2F851E9E-AD59-47AE-9D28-C0DE20B3278E}"/>
    <cellStyle name="40% - Énfasis5 2 2 5 4 3 2" xfId="25526" xr:uid="{35590773-F846-4DF7-860D-08B7DFE80A52}"/>
    <cellStyle name="40% - Énfasis5 2 2 5 4 3 2 2" xfId="56410" xr:uid="{D768EB1A-D71A-4106-9A39-B7068B314C44}"/>
    <cellStyle name="40% - Énfasis5 2 2 5 4 3 3" xfId="40968" xr:uid="{31369987-5363-4C55-9170-EAC51A815C6D}"/>
    <cellStyle name="40% - Énfasis5 2 2 5 4 4" xfId="17805" xr:uid="{9427A14B-39A0-4A6E-9919-81B80D248675}"/>
    <cellStyle name="40% - Énfasis5 2 2 5 4 4 2" xfId="48689" xr:uid="{B9611605-2D51-44BE-9239-26F8AC7BE938}"/>
    <cellStyle name="40% - Énfasis5 2 2 5 4 5" xfId="33247" xr:uid="{59F9AEE3-CB9E-4F71-BC6B-7AF5D2FFD00F}"/>
    <cellStyle name="40% - Énfasis5 2 2 5 5" xfId="4293" xr:uid="{23A5F562-481D-4AFE-BF77-E9E444959C27}"/>
    <cellStyle name="40% - Énfasis5 2 2 5 5 2" xfId="12014" xr:uid="{F2E273BE-6DF1-425F-8237-A57B9FFDD022}"/>
    <cellStyle name="40% - Énfasis5 2 2 5 5 2 2" xfId="27456" xr:uid="{12A8BD97-6191-4CF2-A654-7D077184D672}"/>
    <cellStyle name="40% - Énfasis5 2 2 5 5 2 2 2" xfId="58340" xr:uid="{C15D4DE5-F77D-4845-949B-FFF433C40484}"/>
    <cellStyle name="40% - Énfasis5 2 2 5 5 2 3" xfId="42898" xr:uid="{109BFE4F-7817-4287-A9D5-AAA8C4244DF1}"/>
    <cellStyle name="40% - Énfasis5 2 2 5 5 3" xfId="19735" xr:uid="{3656678A-F0C7-41BE-A328-A624F7325937}"/>
    <cellStyle name="40% - Énfasis5 2 2 5 5 3 2" xfId="50619" xr:uid="{F304DA8C-2938-4F9D-A27A-22F7432A2BEC}"/>
    <cellStyle name="40% - Énfasis5 2 2 5 5 4" xfId="35177" xr:uid="{3C35E07A-E888-4B02-9EE5-96A14267E124}"/>
    <cellStyle name="40% - Énfasis5 2 2 5 6" xfId="8154" xr:uid="{3BDADB97-2E49-4A97-8986-FE3B184562D9}"/>
    <cellStyle name="40% - Énfasis5 2 2 5 6 2" xfId="23596" xr:uid="{1D405F52-F122-4028-93C3-5641CCD7CC12}"/>
    <cellStyle name="40% - Énfasis5 2 2 5 6 2 2" xfId="54480" xr:uid="{955C4261-DE81-4321-B40F-71AE72044EE5}"/>
    <cellStyle name="40% - Énfasis5 2 2 5 6 3" xfId="39038" xr:uid="{F5666EB2-9571-444F-A23F-75B8F394197A}"/>
    <cellStyle name="40% - Énfasis5 2 2 5 7" xfId="15875" xr:uid="{549A4E7A-640B-4C2A-A585-58F63BF8B36F}"/>
    <cellStyle name="40% - Énfasis5 2 2 5 7 2" xfId="46759" xr:uid="{70D89010-EF31-4FFB-BCED-CEA59A1B29A7}"/>
    <cellStyle name="40% - Énfasis5 2 2 5 8" xfId="31317" xr:uid="{AAA219CB-81C9-4602-80E9-B825595B263A}"/>
    <cellStyle name="40% - Énfasis5 2 2 6" xfId="675" xr:uid="{A1C2A96E-F50C-4323-B462-50A9734B3462}"/>
    <cellStyle name="40% - Énfasis5 2 2 6 2" xfId="1640" xr:uid="{E2BB2907-1975-43B0-9752-E60EA355AB9E}"/>
    <cellStyle name="40% - Énfasis5 2 2 6 2 2" xfId="3570" xr:uid="{C7B5DBB5-A4F1-4322-93CB-285E15F4241F}"/>
    <cellStyle name="40% - Énfasis5 2 2 6 2 2 2" xfId="7430" xr:uid="{78F83EB4-AB96-43D0-B6D9-D12F650664AC}"/>
    <cellStyle name="40% - Énfasis5 2 2 6 2 2 2 2" xfId="15151" xr:uid="{DD42D63D-6D06-43E4-AAEE-9A7551571F4F}"/>
    <cellStyle name="40% - Énfasis5 2 2 6 2 2 2 2 2" xfId="30593" xr:uid="{4B49FA59-1A84-436D-A7EF-BD9A739CAC75}"/>
    <cellStyle name="40% - Énfasis5 2 2 6 2 2 2 2 2 2" xfId="61477" xr:uid="{9633A2B0-180A-4693-9BB0-1B3082B90268}"/>
    <cellStyle name="40% - Énfasis5 2 2 6 2 2 2 2 3" xfId="46035" xr:uid="{3309ED93-346B-4AEE-99FF-7B9B252A4C38}"/>
    <cellStyle name="40% - Énfasis5 2 2 6 2 2 2 3" xfId="22872" xr:uid="{4A1E84DF-BEBC-4A0E-8CB0-2BACFF90A4B9}"/>
    <cellStyle name="40% - Énfasis5 2 2 6 2 2 2 3 2" xfId="53756" xr:uid="{74DD0552-DF74-4EF8-AC7D-B1AE25EC0B43}"/>
    <cellStyle name="40% - Énfasis5 2 2 6 2 2 2 4" xfId="38314" xr:uid="{497570B0-739E-489F-8758-5021F92F4E20}"/>
    <cellStyle name="40% - Énfasis5 2 2 6 2 2 3" xfId="11291" xr:uid="{4B154B8B-0512-4341-AD0E-F2CB1BF05AB8}"/>
    <cellStyle name="40% - Énfasis5 2 2 6 2 2 3 2" xfId="26733" xr:uid="{DA3FB580-7401-4B39-BF47-9E22D5F2FC96}"/>
    <cellStyle name="40% - Énfasis5 2 2 6 2 2 3 2 2" xfId="57617" xr:uid="{5A0B0C16-E2EA-4087-BD7B-0D981755A745}"/>
    <cellStyle name="40% - Énfasis5 2 2 6 2 2 3 3" xfId="42175" xr:uid="{BC316E5D-9C82-416C-9148-DD55F6362B25}"/>
    <cellStyle name="40% - Énfasis5 2 2 6 2 2 4" xfId="19012" xr:uid="{EFDD2EF5-6759-46D6-B7CD-511445EE3B78}"/>
    <cellStyle name="40% - Énfasis5 2 2 6 2 2 4 2" xfId="49896" xr:uid="{54B1C946-1874-46CE-8BAD-8A3857B5664E}"/>
    <cellStyle name="40% - Énfasis5 2 2 6 2 2 5" xfId="34454" xr:uid="{E8ED7F78-D7CD-44F8-9F2B-19DA6A4E2B98}"/>
    <cellStyle name="40% - Énfasis5 2 2 6 2 3" xfId="5500" xr:uid="{7A5CE335-F2D9-4EFC-B505-35127695648C}"/>
    <cellStyle name="40% - Énfasis5 2 2 6 2 3 2" xfId="13221" xr:uid="{59B7149B-AC58-48F1-B7C8-E676FCCA851F}"/>
    <cellStyle name="40% - Énfasis5 2 2 6 2 3 2 2" xfId="28663" xr:uid="{750AC809-79F4-4AEC-9B6A-AA31AA773698}"/>
    <cellStyle name="40% - Énfasis5 2 2 6 2 3 2 2 2" xfId="59547" xr:uid="{56727A14-38B3-453F-9257-15373EE4C27D}"/>
    <cellStyle name="40% - Énfasis5 2 2 6 2 3 2 3" xfId="44105" xr:uid="{DCE0974A-F443-46D1-AD5C-296CC8828266}"/>
    <cellStyle name="40% - Énfasis5 2 2 6 2 3 3" xfId="20942" xr:uid="{F9504654-614C-420B-A67E-8AE4E1940ABB}"/>
    <cellStyle name="40% - Énfasis5 2 2 6 2 3 3 2" xfId="51826" xr:uid="{1F976EDF-DB6F-40FA-9A2E-29CD6470583F}"/>
    <cellStyle name="40% - Énfasis5 2 2 6 2 3 4" xfId="36384" xr:uid="{01B7260F-B0A9-4527-BDB4-FD3D7B93A62F}"/>
    <cellStyle name="40% - Énfasis5 2 2 6 2 4" xfId="9361" xr:uid="{4C288EB8-2263-4FB0-9645-8441321A99D2}"/>
    <cellStyle name="40% - Énfasis5 2 2 6 2 4 2" xfId="24803" xr:uid="{05261692-4767-487B-9BD1-E366AD81E32D}"/>
    <cellStyle name="40% - Énfasis5 2 2 6 2 4 2 2" xfId="55687" xr:uid="{A8C40E22-77F4-4FBC-88C7-BE3EF6B9B9C9}"/>
    <cellStyle name="40% - Énfasis5 2 2 6 2 4 3" xfId="40245" xr:uid="{ACBD49B3-86D7-4E21-AF0B-A8F259F8EEAC}"/>
    <cellStyle name="40% - Énfasis5 2 2 6 2 5" xfId="17082" xr:uid="{E0A3369B-D53D-43B2-8A9A-9AE0191091F6}"/>
    <cellStyle name="40% - Énfasis5 2 2 6 2 5 2" xfId="47966" xr:uid="{CD3592D9-DAF8-4295-8AB3-0FD8356A3753}"/>
    <cellStyle name="40% - Énfasis5 2 2 6 2 6" xfId="32524" xr:uid="{C0258D33-D586-4D99-9DBE-86EAFF49BCDB}"/>
    <cellStyle name="40% - Énfasis5 2 2 6 3" xfId="2605" xr:uid="{3C50375E-0A3A-4F94-9591-4A255D9260F5}"/>
    <cellStyle name="40% - Énfasis5 2 2 6 3 2" xfId="6465" xr:uid="{EBFD694F-5195-4E61-89D5-9D8C70606C53}"/>
    <cellStyle name="40% - Énfasis5 2 2 6 3 2 2" xfId="14186" xr:uid="{EFC14BC0-9A5F-46FD-A497-3C1C94A4F2E8}"/>
    <cellStyle name="40% - Énfasis5 2 2 6 3 2 2 2" xfId="29628" xr:uid="{62965E1A-84A4-47F6-BACC-8CCE2599F172}"/>
    <cellStyle name="40% - Énfasis5 2 2 6 3 2 2 2 2" xfId="60512" xr:uid="{13FDDB5B-BBA3-48D9-8B18-6BA8CC5FFA45}"/>
    <cellStyle name="40% - Énfasis5 2 2 6 3 2 2 3" xfId="45070" xr:uid="{17930BD1-C984-4170-A412-77EB7B1F8664}"/>
    <cellStyle name="40% - Énfasis5 2 2 6 3 2 3" xfId="21907" xr:uid="{158C6B00-B4A8-4DA4-B14C-13D54C33EA14}"/>
    <cellStyle name="40% - Énfasis5 2 2 6 3 2 3 2" xfId="52791" xr:uid="{23843E43-D41B-4D05-9DB2-4E2B458403C6}"/>
    <cellStyle name="40% - Énfasis5 2 2 6 3 2 4" xfId="37349" xr:uid="{65C6CCD2-CECC-4C1F-B0FE-5542B27F8D0F}"/>
    <cellStyle name="40% - Énfasis5 2 2 6 3 3" xfId="10326" xr:uid="{93D6FD76-3820-42B9-86B8-D5C38FA8C3CA}"/>
    <cellStyle name="40% - Énfasis5 2 2 6 3 3 2" xfId="25768" xr:uid="{FE6F32B3-1E4A-4B27-BE57-AA2FB51CEBB8}"/>
    <cellStyle name="40% - Énfasis5 2 2 6 3 3 2 2" xfId="56652" xr:uid="{FC398A75-2494-4067-9A16-19E798D8017B}"/>
    <cellStyle name="40% - Énfasis5 2 2 6 3 3 3" xfId="41210" xr:uid="{760BEEBF-568E-4AE1-A885-D963D5DC398F}"/>
    <cellStyle name="40% - Énfasis5 2 2 6 3 4" xfId="18047" xr:uid="{80D7EA2D-074A-40D8-B50E-27D2DBE5D8D3}"/>
    <cellStyle name="40% - Énfasis5 2 2 6 3 4 2" xfId="48931" xr:uid="{07A85438-D7CC-4AAB-8995-DF70DD7C4A2C}"/>
    <cellStyle name="40% - Énfasis5 2 2 6 3 5" xfId="33489" xr:uid="{7B4C5E7C-4C75-4EE2-AB54-1EA26B3EC30F}"/>
    <cellStyle name="40% - Énfasis5 2 2 6 4" xfId="4535" xr:uid="{342BA287-206A-4C9D-BC45-247EF7C8715B}"/>
    <cellStyle name="40% - Énfasis5 2 2 6 4 2" xfId="12256" xr:uid="{BDEC23DF-E791-47E3-A9ED-D906ADCAC4AB}"/>
    <cellStyle name="40% - Énfasis5 2 2 6 4 2 2" xfId="27698" xr:uid="{28A78DE8-1893-4D33-ADFC-C1126F3845AB}"/>
    <cellStyle name="40% - Énfasis5 2 2 6 4 2 2 2" xfId="58582" xr:uid="{7649482E-CC42-4628-A05E-657E7D4440F1}"/>
    <cellStyle name="40% - Énfasis5 2 2 6 4 2 3" xfId="43140" xr:uid="{151CD46C-7735-46E1-A610-0C9EE6543344}"/>
    <cellStyle name="40% - Énfasis5 2 2 6 4 3" xfId="19977" xr:uid="{163794F2-7A43-4460-80C2-7121CEEEC5C5}"/>
    <cellStyle name="40% - Énfasis5 2 2 6 4 3 2" xfId="50861" xr:uid="{A02F4867-2E9C-45DA-AB66-BC49FC953406}"/>
    <cellStyle name="40% - Énfasis5 2 2 6 4 4" xfId="35419" xr:uid="{35010E09-3B19-4E86-ABCB-4880C8681206}"/>
    <cellStyle name="40% - Énfasis5 2 2 6 5" xfId="8396" xr:uid="{F98A083A-0AFB-4C5B-89B6-A3214D1CB5C9}"/>
    <cellStyle name="40% - Énfasis5 2 2 6 5 2" xfId="23838" xr:uid="{8A2CDFD7-E71B-46B0-99D7-76607835CF1A}"/>
    <cellStyle name="40% - Énfasis5 2 2 6 5 2 2" xfId="54722" xr:uid="{689E49E2-C01A-499B-84F0-6B9AE58B1918}"/>
    <cellStyle name="40% - Énfasis5 2 2 6 5 3" xfId="39280" xr:uid="{FB049192-1D9F-4B5B-AC4D-0D54FA3B15FA}"/>
    <cellStyle name="40% - Énfasis5 2 2 6 6" xfId="16117" xr:uid="{B137CBE9-C9C3-4F25-8113-BE68FBF905DA}"/>
    <cellStyle name="40% - Énfasis5 2 2 6 6 2" xfId="47001" xr:uid="{059C089F-2818-4B72-93D5-683678E84F70}"/>
    <cellStyle name="40% - Énfasis5 2 2 6 7" xfId="31559" xr:uid="{E4F50997-8466-4BE4-BEEB-2F920D60DA3C}"/>
    <cellStyle name="40% - Énfasis5 2 2 7" xfId="1157" xr:uid="{804EEA9B-BA6C-4D63-B003-66E8092AD5EF}"/>
    <cellStyle name="40% - Énfasis5 2 2 7 2" xfId="3087" xr:uid="{3EB72BEE-8C89-42F2-9564-7A4DDFC5BF10}"/>
    <cellStyle name="40% - Énfasis5 2 2 7 2 2" xfId="6947" xr:uid="{3AFBBEE9-F992-4955-9AC0-CB538FCED8FB}"/>
    <cellStyle name="40% - Énfasis5 2 2 7 2 2 2" xfId="14668" xr:uid="{E2EAA0EA-7A61-4A9E-A73A-7CB79679EC62}"/>
    <cellStyle name="40% - Énfasis5 2 2 7 2 2 2 2" xfId="30110" xr:uid="{AB5D6D6D-5B66-4D8B-944D-9C206D491F4F}"/>
    <cellStyle name="40% - Énfasis5 2 2 7 2 2 2 2 2" xfId="60994" xr:uid="{AF08B667-D242-47D3-9CA8-4FCD0B4C43F1}"/>
    <cellStyle name="40% - Énfasis5 2 2 7 2 2 2 3" xfId="45552" xr:uid="{51183BBE-594B-4B97-BCB6-87812AEC6820}"/>
    <cellStyle name="40% - Énfasis5 2 2 7 2 2 3" xfId="22389" xr:uid="{DCDC6E16-9F37-4E27-AB5B-DC755ACE4E63}"/>
    <cellStyle name="40% - Énfasis5 2 2 7 2 2 3 2" xfId="53273" xr:uid="{824B33DA-0511-42DA-9813-BEA3514EA937}"/>
    <cellStyle name="40% - Énfasis5 2 2 7 2 2 4" xfId="37831" xr:uid="{A02E3909-5678-4100-B746-C45EC3242B46}"/>
    <cellStyle name="40% - Énfasis5 2 2 7 2 3" xfId="10808" xr:uid="{9AA31183-5066-4DCA-9470-CF0C8647B633}"/>
    <cellStyle name="40% - Énfasis5 2 2 7 2 3 2" xfId="26250" xr:uid="{57742E19-246C-457A-8B03-14F7D7E9DCC2}"/>
    <cellStyle name="40% - Énfasis5 2 2 7 2 3 2 2" xfId="57134" xr:uid="{F4C2B453-A3FD-4E80-8E00-28937717E759}"/>
    <cellStyle name="40% - Énfasis5 2 2 7 2 3 3" xfId="41692" xr:uid="{3DC0A7B1-95AA-4BC1-BCA2-75ED3E238B34}"/>
    <cellStyle name="40% - Énfasis5 2 2 7 2 4" xfId="18529" xr:uid="{D0BC7379-05F5-4A67-B761-8F5EE1D25EDB}"/>
    <cellStyle name="40% - Énfasis5 2 2 7 2 4 2" xfId="49413" xr:uid="{F2B941D8-F319-48B9-8ABD-38E8634A8C5F}"/>
    <cellStyle name="40% - Énfasis5 2 2 7 2 5" xfId="33971" xr:uid="{9C4F89FA-7854-4B9D-B722-209D873F8CEE}"/>
    <cellStyle name="40% - Énfasis5 2 2 7 3" xfId="5017" xr:uid="{0D42E3EE-91B1-479A-A0A7-CBA02168D310}"/>
    <cellStyle name="40% - Énfasis5 2 2 7 3 2" xfId="12738" xr:uid="{581DEF46-09D9-4AFD-95C0-681705F85DDD}"/>
    <cellStyle name="40% - Énfasis5 2 2 7 3 2 2" xfId="28180" xr:uid="{E31DCACB-6271-4EAF-A75A-E654B1893CF7}"/>
    <cellStyle name="40% - Énfasis5 2 2 7 3 2 2 2" xfId="59064" xr:uid="{0EC2ACAC-D9E2-4471-A5EC-A5849C5F9FDA}"/>
    <cellStyle name="40% - Énfasis5 2 2 7 3 2 3" xfId="43622" xr:uid="{707B5678-5503-4C4F-997A-E659A363294C}"/>
    <cellStyle name="40% - Énfasis5 2 2 7 3 3" xfId="20459" xr:uid="{BC1F0BDE-2E98-4C8C-8F2E-33C02055581C}"/>
    <cellStyle name="40% - Énfasis5 2 2 7 3 3 2" xfId="51343" xr:uid="{B736C4C8-509E-40CB-81D5-E1290ECE0EFC}"/>
    <cellStyle name="40% - Énfasis5 2 2 7 3 4" xfId="35901" xr:uid="{7A2D6A86-AFA7-4658-A84A-0727D75CA2A6}"/>
    <cellStyle name="40% - Énfasis5 2 2 7 4" xfId="8878" xr:uid="{5AC37708-3A12-4084-88BA-96DA4E2F32CD}"/>
    <cellStyle name="40% - Énfasis5 2 2 7 4 2" xfId="24320" xr:uid="{6772F05A-4B92-419F-A618-F738CE0B5A6D}"/>
    <cellStyle name="40% - Énfasis5 2 2 7 4 2 2" xfId="55204" xr:uid="{30E6D0B1-04E1-4083-9A83-A2D1A61402DA}"/>
    <cellStyle name="40% - Énfasis5 2 2 7 4 3" xfId="39762" xr:uid="{3DCA189A-4CCA-4376-8C1D-26DA2B475E69}"/>
    <cellStyle name="40% - Énfasis5 2 2 7 5" xfId="16599" xr:uid="{46D17AF4-0385-42E7-9F91-1F25B055F763}"/>
    <cellStyle name="40% - Énfasis5 2 2 7 5 2" xfId="47483" xr:uid="{7CA32EB8-A5CB-45AE-98B7-6BE5BBE20FCE}"/>
    <cellStyle name="40% - Énfasis5 2 2 7 6" xfId="32041" xr:uid="{1FD0CDE7-5D9F-4800-879C-AF7C63625945}"/>
    <cellStyle name="40% - Énfasis5 2 2 8" xfId="2122" xr:uid="{4231D47C-D156-49A5-951E-B6FFACCBCD51}"/>
    <cellStyle name="40% - Énfasis5 2 2 8 2" xfId="5982" xr:uid="{083DB270-E7AA-444D-B2F7-9A6758CD6A28}"/>
    <cellStyle name="40% - Énfasis5 2 2 8 2 2" xfId="13703" xr:uid="{8859AB83-32C8-4CF9-BFA9-6CE6E452DD77}"/>
    <cellStyle name="40% - Énfasis5 2 2 8 2 2 2" xfId="29145" xr:uid="{D872802A-440B-4F6F-ACF0-76F98D87E62F}"/>
    <cellStyle name="40% - Énfasis5 2 2 8 2 2 2 2" xfId="60029" xr:uid="{74116B0B-895D-4AB5-A9FC-5FB9DE3EC51C}"/>
    <cellStyle name="40% - Énfasis5 2 2 8 2 2 3" xfId="44587" xr:uid="{70881E45-4566-4A0C-B5C7-E953EFF5741A}"/>
    <cellStyle name="40% - Énfasis5 2 2 8 2 3" xfId="21424" xr:uid="{970B8DAE-54EE-47E2-ADB4-DE2276FD5619}"/>
    <cellStyle name="40% - Énfasis5 2 2 8 2 3 2" xfId="52308" xr:uid="{7BE84C47-7976-4392-B3BA-4C64E7E75A8A}"/>
    <cellStyle name="40% - Énfasis5 2 2 8 2 4" xfId="36866" xr:uid="{ACC51007-0507-44B8-9D0E-DF1EEDA537DE}"/>
    <cellStyle name="40% - Énfasis5 2 2 8 3" xfId="9843" xr:uid="{F5AFA97F-B451-4B69-9479-1C9EB7810E23}"/>
    <cellStyle name="40% - Énfasis5 2 2 8 3 2" xfId="25285" xr:uid="{5FC53C6B-DE1B-4FA4-B3C0-887D41EE15A1}"/>
    <cellStyle name="40% - Énfasis5 2 2 8 3 2 2" xfId="56169" xr:uid="{D1222420-CEA9-49F4-8339-3A64532C9DAC}"/>
    <cellStyle name="40% - Énfasis5 2 2 8 3 3" xfId="40727" xr:uid="{C2D5F6F7-474D-4153-ABE4-EC602B6BA50B}"/>
    <cellStyle name="40% - Énfasis5 2 2 8 4" xfId="17564" xr:uid="{4813DA16-9397-48B4-818C-CEB52F28F032}"/>
    <cellStyle name="40% - Énfasis5 2 2 8 4 2" xfId="48448" xr:uid="{44635B3B-DC33-440D-AC9D-A5B9595DA651}"/>
    <cellStyle name="40% - Énfasis5 2 2 8 5" xfId="33006" xr:uid="{A99AFF31-0842-475B-9559-0FFBA98AEEFD}"/>
    <cellStyle name="40% - Énfasis5 2 2 9" xfId="4052" xr:uid="{E08D9C9E-4CCD-48B7-9176-D58CB5200420}"/>
    <cellStyle name="40% - Énfasis5 2 2 9 2" xfId="11773" xr:uid="{3CE13CFC-6F61-4F9F-954B-4E42D8376F0E}"/>
    <cellStyle name="40% - Énfasis5 2 2 9 2 2" xfId="27215" xr:uid="{26DC6C25-3DC7-4A94-8F21-AB04DA2F1831}"/>
    <cellStyle name="40% - Énfasis5 2 2 9 2 2 2" xfId="58099" xr:uid="{A4207BD3-E148-476E-B587-38F09C430135}"/>
    <cellStyle name="40% - Énfasis5 2 2 9 2 3" xfId="42657" xr:uid="{02953FBD-7E1D-4438-8022-0D7A755E8FD2}"/>
    <cellStyle name="40% - Énfasis5 2 2 9 3" xfId="19494" xr:uid="{085C621F-5603-42CF-A5AD-4CA396D76DA0}"/>
    <cellStyle name="40% - Énfasis5 2 2 9 3 2" xfId="50378" xr:uid="{182826ED-B745-4140-96E6-5EB416D04C57}"/>
    <cellStyle name="40% - Énfasis5 2 2 9 4" xfId="34936" xr:uid="{F4E60FD4-2D1F-42F8-9CDA-E6133484C744}"/>
    <cellStyle name="40% - Énfasis5 2 3" xfId="116" xr:uid="{8E8E47EA-CD80-4338-973E-4BD0A281CF1B}"/>
    <cellStyle name="40% - Énfasis5 2 3 10" xfId="31079" xr:uid="{32E4386E-3039-459F-8C9D-F1E2FAE15221}"/>
    <cellStyle name="40% - Énfasis5 2 3 2" xfId="299" xr:uid="{BA6F0564-3B22-49F4-9658-BACEA828561A}"/>
    <cellStyle name="40% - Énfasis5 2 3 2 2" xfId="542" xr:uid="{25FA12BB-B2AD-4FC1-8A95-2BF5C9673240}"/>
    <cellStyle name="40% - Énfasis5 2 3 2 2 2" xfId="1025" xr:uid="{EF5A49AA-617A-4E26-A98E-CC3F4A7914E8}"/>
    <cellStyle name="40% - Énfasis5 2 3 2 2 2 2" xfId="1990" xr:uid="{3E5662AB-85BF-4B6D-9392-604DD68095CB}"/>
    <cellStyle name="40% - Énfasis5 2 3 2 2 2 2 2" xfId="3920" xr:uid="{597C4D68-A06D-4D88-A0DC-62A7D3E6B52B}"/>
    <cellStyle name="40% - Énfasis5 2 3 2 2 2 2 2 2" xfId="7780" xr:uid="{FE795F2E-EACB-451D-97C5-CF4CA067288B}"/>
    <cellStyle name="40% - Énfasis5 2 3 2 2 2 2 2 2 2" xfId="15501" xr:uid="{AC430989-37C9-450D-8D7A-54F44D1CE68A}"/>
    <cellStyle name="40% - Énfasis5 2 3 2 2 2 2 2 2 2 2" xfId="30943" xr:uid="{EAA9E2AD-7BBD-43BC-BE9C-9EB9DEB57F06}"/>
    <cellStyle name="40% - Énfasis5 2 3 2 2 2 2 2 2 2 2 2" xfId="61827" xr:uid="{878A9329-9117-4D11-817E-F252BF3216B0}"/>
    <cellStyle name="40% - Énfasis5 2 3 2 2 2 2 2 2 2 3" xfId="46385" xr:uid="{4A8D4472-BF3A-48B8-AD30-66C6156FE660}"/>
    <cellStyle name="40% - Énfasis5 2 3 2 2 2 2 2 2 3" xfId="23222" xr:uid="{37AEF88F-30D9-40EA-8FEB-9888E02807D8}"/>
    <cellStyle name="40% - Énfasis5 2 3 2 2 2 2 2 2 3 2" xfId="54106" xr:uid="{0EA2A218-962D-40A7-AD2F-0383AE91B395}"/>
    <cellStyle name="40% - Énfasis5 2 3 2 2 2 2 2 2 4" xfId="38664" xr:uid="{0833C40C-1677-4257-85C6-0C61C5E2FDB3}"/>
    <cellStyle name="40% - Énfasis5 2 3 2 2 2 2 2 3" xfId="11641" xr:uid="{19D55B2A-6E6A-4869-BAF1-23D151D68DBD}"/>
    <cellStyle name="40% - Énfasis5 2 3 2 2 2 2 2 3 2" xfId="27083" xr:uid="{59AAD758-65F4-46C9-9C21-7C110AEAB6F2}"/>
    <cellStyle name="40% - Énfasis5 2 3 2 2 2 2 2 3 2 2" xfId="57967" xr:uid="{08DB391C-93AA-45FC-9445-DAED7FD13767}"/>
    <cellStyle name="40% - Énfasis5 2 3 2 2 2 2 2 3 3" xfId="42525" xr:uid="{D6ECBA2D-FD4E-43B4-BAD4-B18F8A2F2786}"/>
    <cellStyle name="40% - Énfasis5 2 3 2 2 2 2 2 4" xfId="19362" xr:uid="{5465C240-E8DB-4D6B-AF18-31F9BB7ED4A9}"/>
    <cellStyle name="40% - Énfasis5 2 3 2 2 2 2 2 4 2" xfId="50246" xr:uid="{0EBFF0A6-CD60-4A71-ADED-E14B5140BDDD}"/>
    <cellStyle name="40% - Énfasis5 2 3 2 2 2 2 2 5" xfId="34804" xr:uid="{6946D4E6-8DD7-40F6-8EF8-9166132B3DCA}"/>
    <cellStyle name="40% - Énfasis5 2 3 2 2 2 2 3" xfId="5850" xr:uid="{F9392DF9-FD32-453D-A780-626CE2E6E22D}"/>
    <cellStyle name="40% - Énfasis5 2 3 2 2 2 2 3 2" xfId="13571" xr:uid="{0BC691EB-9835-4DCE-85AF-9AA2B5A2E5CB}"/>
    <cellStyle name="40% - Énfasis5 2 3 2 2 2 2 3 2 2" xfId="29013" xr:uid="{72EDC7FD-2B4E-4885-96B8-33014579B624}"/>
    <cellStyle name="40% - Énfasis5 2 3 2 2 2 2 3 2 2 2" xfId="59897" xr:uid="{7DA32FE8-C14C-4610-8DEC-A84D827504DD}"/>
    <cellStyle name="40% - Énfasis5 2 3 2 2 2 2 3 2 3" xfId="44455" xr:uid="{87440EEB-DA4A-425F-BEA5-D5134662DBAB}"/>
    <cellStyle name="40% - Énfasis5 2 3 2 2 2 2 3 3" xfId="21292" xr:uid="{65631A1F-CAA4-4660-AE35-0C6352D1661C}"/>
    <cellStyle name="40% - Énfasis5 2 3 2 2 2 2 3 3 2" xfId="52176" xr:uid="{1E124350-8934-4CF4-A14D-E9572D73585D}"/>
    <cellStyle name="40% - Énfasis5 2 3 2 2 2 2 3 4" xfId="36734" xr:uid="{7E449716-EB18-42AD-818D-812DD5C2C8CF}"/>
    <cellStyle name="40% - Énfasis5 2 3 2 2 2 2 4" xfId="9711" xr:uid="{8A998B1B-14A9-494A-B749-014057BA5407}"/>
    <cellStyle name="40% - Énfasis5 2 3 2 2 2 2 4 2" xfId="25153" xr:uid="{045F4E77-048F-4DF7-9AC8-DF241AD7B0D8}"/>
    <cellStyle name="40% - Énfasis5 2 3 2 2 2 2 4 2 2" xfId="56037" xr:uid="{748F309A-BA36-4826-9BEA-1620ED9BBB02}"/>
    <cellStyle name="40% - Énfasis5 2 3 2 2 2 2 4 3" xfId="40595" xr:uid="{91EF49E9-4072-43FC-97F1-E2050543A436}"/>
    <cellStyle name="40% - Énfasis5 2 3 2 2 2 2 5" xfId="17432" xr:uid="{C5D7D61E-6011-494D-B029-A7B54187E3AE}"/>
    <cellStyle name="40% - Énfasis5 2 3 2 2 2 2 5 2" xfId="48316" xr:uid="{4AC11059-DBB2-4B6F-8F6A-69C60CC6A616}"/>
    <cellStyle name="40% - Énfasis5 2 3 2 2 2 2 6" xfId="32874" xr:uid="{03CE68C2-3E39-4ABE-B7F6-5BAA3D4449F9}"/>
    <cellStyle name="40% - Énfasis5 2 3 2 2 2 3" xfId="2955" xr:uid="{738B2E6C-4387-49A3-89E5-3B64389967F7}"/>
    <cellStyle name="40% - Énfasis5 2 3 2 2 2 3 2" xfId="6815" xr:uid="{3499B80F-B174-43C9-B398-60307CF6559F}"/>
    <cellStyle name="40% - Énfasis5 2 3 2 2 2 3 2 2" xfId="14536" xr:uid="{2E92703E-B8B1-4A97-A70D-8F0B2FB495A2}"/>
    <cellStyle name="40% - Énfasis5 2 3 2 2 2 3 2 2 2" xfId="29978" xr:uid="{8EC52836-859E-4967-8373-C21A72D04577}"/>
    <cellStyle name="40% - Énfasis5 2 3 2 2 2 3 2 2 2 2" xfId="60862" xr:uid="{615AFBA4-0486-4FD6-8296-5926C6FA1A13}"/>
    <cellStyle name="40% - Énfasis5 2 3 2 2 2 3 2 2 3" xfId="45420" xr:uid="{165B2B83-30B6-4A58-956D-5FF36446F286}"/>
    <cellStyle name="40% - Énfasis5 2 3 2 2 2 3 2 3" xfId="22257" xr:uid="{90C96C2C-003A-4A0C-8E99-7547B5161C69}"/>
    <cellStyle name="40% - Énfasis5 2 3 2 2 2 3 2 3 2" xfId="53141" xr:uid="{849E6BAB-B000-4E9D-9A0D-A22B5DCDFD9B}"/>
    <cellStyle name="40% - Énfasis5 2 3 2 2 2 3 2 4" xfId="37699" xr:uid="{237C162E-790B-4282-B30D-8F1D900F45D9}"/>
    <cellStyle name="40% - Énfasis5 2 3 2 2 2 3 3" xfId="10676" xr:uid="{4108666C-A9A5-4EC1-85E9-0CDA04170E7B}"/>
    <cellStyle name="40% - Énfasis5 2 3 2 2 2 3 3 2" xfId="26118" xr:uid="{52F2A773-B689-4CEA-9C52-BA2C3FF31115}"/>
    <cellStyle name="40% - Énfasis5 2 3 2 2 2 3 3 2 2" xfId="57002" xr:uid="{8AA400D6-6B48-4BEA-BD38-41A5845223D7}"/>
    <cellStyle name="40% - Énfasis5 2 3 2 2 2 3 3 3" xfId="41560" xr:uid="{D9922F9C-5BB0-499F-B3A1-ED368E324BEA}"/>
    <cellStyle name="40% - Énfasis5 2 3 2 2 2 3 4" xfId="18397" xr:uid="{07F8FB3F-CAB4-447E-ADCA-16425C5CC84C}"/>
    <cellStyle name="40% - Énfasis5 2 3 2 2 2 3 4 2" xfId="49281" xr:uid="{E5BF19BD-F1CE-4ED8-A061-4D732B78CC04}"/>
    <cellStyle name="40% - Énfasis5 2 3 2 2 2 3 5" xfId="33839" xr:uid="{9F4D0BF7-3712-419D-8697-8FF61455CCA6}"/>
    <cellStyle name="40% - Énfasis5 2 3 2 2 2 4" xfId="4885" xr:uid="{5FDB3E6A-ADCA-4E97-A3B4-306FEC044A42}"/>
    <cellStyle name="40% - Énfasis5 2 3 2 2 2 4 2" xfId="12606" xr:uid="{9CE5568F-C983-4432-80A9-C171A6DFA987}"/>
    <cellStyle name="40% - Énfasis5 2 3 2 2 2 4 2 2" xfId="28048" xr:uid="{EBCE4486-5F3D-43F2-8362-64E0F5F5CC7D}"/>
    <cellStyle name="40% - Énfasis5 2 3 2 2 2 4 2 2 2" xfId="58932" xr:uid="{DF9DE2C1-A47F-48D9-8D04-E234054556F5}"/>
    <cellStyle name="40% - Énfasis5 2 3 2 2 2 4 2 3" xfId="43490" xr:uid="{FE36440D-D21B-43B2-83A0-A8539069D280}"/>
    <cellStyle name="40% - Énfasis5 2 3 2 2 2 4 3" xfId="20327" xr:uid="{EA2AEEB4-C613-443E-BD8A-4955A9E44270}"/>
    <cellStyle name="40% - Énfasis5 2 3 2 2 2 4 3 2" xfId="51211" xr:uid="{A4ADE595-CB76-417B-8371-59871706F632}"/>
    <cellStyle name="40% - Énfasis5 2 3 2 2 2 4 4" xfId="35769" xr:uid="{1D79494E-50AA-4DAB-9DBD-796338272DB8}"/>
    <cellStyle name="40% - Énfasis5 2 3 2 2 2 5" xfId="8746" xr:uid="{11D4C75E-0481-46FD-BA37-2AE883EA1207}"/>
    <cellStyle name="40% - Énfasis5 2 3 2 2 2 5 2" xfId="24188" xr:uid="{6105C1B3-7D63-4A36-9E29-AFF3FCDE8862}"/>
    <cellStyle name="40% - Énfasis5 2 3 2 2 2 5 2 2" xfId="55072" xr:uid="{D866562D-97F9-455F-AD0D-4305381D42A9}"/>
    <cellStyle name="40% - Énfasis5 2 3 2 2 2 5 3" xfId="39630" xr:uid="{611CEA28-C009-4D36-9180-7FCA831EAAA5}"/>
    <cellStyle name="40% - Énfasis5 2 3 2 2 2 6" xfId="16467" xr:uid="{72D101C5-08BE-43F5-BAE4-4B558A5BD8D0}"/>
    <cellStyle name="40% - Énfasis5 2 3 2 2 2 6 2" xfId="47351" xr:uid="{8B665191-BA52-427E-963E-3BFAD190DA96}"/>
    <cellStyle name="40% - Énfasis5 2 3 2 2 2 7" xfId="31909" xr:uid="{2AF96443-03B7-4FCF-9817-D6CE4F0A02E3}"/>
    <cellStyle name="40% - Énfasis5 2 3 2 2 3" xfId="1507" xr:uid="{01AFE2B1-741F-431F-B172-A3AA6D2F8CAD}"/>
    <cellStyle name="40% - Énfasis5 2 3 2 2 3 2" xfId="3437" xr:uid="{7D6E9A22-6445-4133-B3AE-62E4A40A2CA4}"/>
    <cellStyle name="40% - Énfasis5 2 3 2 2 3 2 2" xfId="7297" xr:uid="{9C664A55-6B4D-4E63-9615-438481654F14}"/>
    <cellStyle name="40% - Énfasis5 2 3 2 2 3 2 2 2" xfId="15018" xr:uid="{C3387120-3A98-46CE-B9EC-DBC7873B379A}"/>
    <cellStyle name="40% - Énfasis5 2 3 2 2 3 2 2 2 2" xfId="30460" xr:uid="{FDC069DE-5B7D-44AF-AA85-A07167501C5D}"/>
    <cellStyle name="40% - Énfasis5 2 3 2 2 3 2 2 2 2 2" xfId="61344" xr:uid="{FBF93CC2-C068-4060-BB87-3874B48A3550}"/>
    <cellStyle name="40% - Énfasis5 2 3 2 2 3 2 2 2 3" xfId="45902" xr:uid="{6D1D573F-7FF5-473B-BCED-A658F03BB6DD}"/>
    <cellStyle name="40% - Énfasis5 2 3 2 2 3 2 2 3" xfId="22739" xr:uid="{DC92CDA8-8046-4F92-AE50-76F54EE959A1}"/>
    <cellStyle name="40% - Énfasis5 2 3 2 2 3 2 2 3 2" xfId="53623" xr:uid="{F5CC4B35-0593-4870-A7D5-67DBA7816C30}"/>
    <cellStyle name="40% - Énfasis5 2 3 2 2 3 2 2 4" xfId="38181" xr:uid="{FA5C1489-0A23-4B21-A3AE-B2EDB698B26F}"/>
    <cellStyle name="40% - Énfasis5 2 3 2 2 3 2 3" xfId="11158" xr:uid="{1DFB6406-2458-4F18-9A8F-FB060C49ECE8}"/>
    <cellStyle name="40% - Énfasis5 2 3 2 2 3 2 3 2" xfId="26600" xr:uid="{D6A03650-65BB-4644-B7D0-D8FBD7728F1B}"/>
    <cellStyle name="40% - Énfasis5 2 3 2 2 3 2 3 2 2" xfId="57484" xr:uid="{D00E4EED-FC7A-4201-8436-3CFFA5957E47}"/>
    <cellStyle name="40% - Énfasis5 2 3 2 2 3 2 3 3" xfId="42042" xr:uid="{81D3F0D4-28D1-4510-9902-E45A256BEF25}"/>
    <cellStyle name="40% - Énfasis5 2 3 2 2 3 2 4" xfId="18879" xr:uid="{5642F686-B64B-4750-82EB-FF30B7828030}"/>
    <cellStyle name="40% - Énfasis5 2 3 2 2 3 2 4 2" xfId="49763" xr:uid="{8483BEF1-60AF-4DAB-9E06-02F1ADCA7030}"/>
    <cellStyle name="40% - Énfasis5 2 3 2 2 3 2 5" xfId="34321" xr:uid="{853451C0-627F-4A5F-8833-73DA5DA03FBE}"/>
    <cellStyle name="40% - Énfasis5 2 3 2 2 3 3" xfId="5367" xr:uid="{55A3DCEC-C146-416D-BF07-D8A6544A9CA6}"/>
    <cellStyle name="40% - Énfasis5 2 3 2 2 3 3 2" xfId="13088" xr:uid="{E6E10E8F-8BCC-40AA-B55B-0FD91345EB22}"/>
    <cellStyle name="40% - Énfasis5 2 3 2 2 3 3 2 2" xfId="28530" xr:uid="{80BD75CD-9000-40D7-B167-7B6BAABB69D4}"/>
    <cellStyle name="40% - Énfasis5 2 3 2 2 3 3 2 2 2" xfId="59414" xr:uid="{FD3FA536-D790-404C-847E-1AF96097A5FE}"/>
    <cellStyle name="40% - Énfasis5 2 3 2 2 3 3 2 3" xfId="43972" xr:uid="{5193D992-C85E-4D6A-82C8-E79FDB920FCD}"/>
    <cellStyle name="40% - Énfasis5 2 3 2 2 3 3 3" xfId="20809" xr:uid="{D39CC967-99B9-43DC-9C09-272E497201F3}"/>
    <cellStyle name="40% - Énfasis5 2 3 2 2 3 3 3 2" xfId="51693" xr:uid="{184F4C79-B73D-4553-81A4-61F0E2B65D7A}"/>
    <cellStyle name="40% - Énfasis5 2 3 2 2 3 3 4" xfId="36251" xr:uid="{2F3DB43D-CBE8-4BF9-AE16-7E210EEBA575}"/>
    <cellStyle name="40% - Énfasis5 2 3 2 2 3 4" xfId="9228" xr:uid="{7E50A288-23B7-4270-A630-F5D41B8D11B7}"/>
    <cellStyle name="40% - Énfasis5 2 3 2 2 3 4 2" xfId="24670" xr:uid="{D4189EFF-17BA-4B00-BDB8-F87710CF9697}"/>
    <cellStyle name="40% - Énfasis5 2 3 2 2 3 4 2 2" xfId="55554" xr:uid="{D31E438A-E6DB-4989-AE52-BC3ED152F51C}"/>
    <cellStyle name="40% - Énfasis5 2 3 2 2 3 4 3" xfId="40112" xr:uid="{DB099B26-D6F3-4275-9CC9-060AE4655729}"/>
    <cellStyle name="40% - Énfasis5 2 3 2 2 3 5" xfId="16949" xr:uid="{A4DD3B63-10F0-43BA-8753-3C2D9FBEC210}"/>
    <cellStyle name="40% - Énfasis5 2 3 2 2 3 5 2" xfId="47833" xr:uid="{6C402743-5BCC-4C33-A6BE-F17166598B15}"/>
    <cellStyle name="40% - Énfasis5 2 3 2 2 3 6" xfId="32391" xr:uid="{27E5A09D-BF17-4FBB-A1C1-B4AEA2FD0262}"/>
    <cellStyle name="40% - Énfasis5 2 3 2 2 4" xfId="2472" xr:uid="{4398FC08-B2C9-42AF-B88B-82056F463469}"/>
    <cellStyle name="40% - Énfasis5 2 3 2 2 4 2" xfId="6332" xr:uid="{3DB154E0-7804-4FC2-93A2-23EFE36C2E9E}"/>
    <cellStyle name="40% - Énfasis5 2 3 2 2 4 2 2" xfId="14053" xr:uid="{4548AFCA-FBEE-44CB-A240-E087572A1A56}"/>
    <cellStyle name="40% - Énfasis5 2 3 2 2 4 2 2 2" xfId="29495" xr:uid="{48C41CE4-6047-4C2E-94A9-4CD95B4F38F3}"/>
    <cellStyle name="40% - Énfasis5 2 3 2 2 4 2 2 2 2" xfId="60379" xr:uid="{FC1F3382-1E22-49ED-BC38-E65F20C8F8A5}"/>
    <cellStyle name="40% - Énfasis5 2 3 2 2 4 2 2 3" xfId="44937" xr:uid="{47C96CB7-C533-4103-A53A-D22978CD08E7}"/>
    <cellStyle name="40% - Énfasis5 2 3 2 2 4 2 3" xfId="21774" xr:uid="{22AACA1A-5BE9-4760-84A2-0F8F29376122}"/>
    <cellStyle name="40% - Énfasis5 2 3 2 2 4 2 3 2" xfId="52658" xr:uid="{1A8323C7-7448-4890-A3DD-B6E8827536B6}"/>
    <cellStyle name="40% - Énfasis5 2 3 2 2 4 2 4" xfId="37216" xr:uid="{7CE9D837-BC2E-41FE-90E4-A85FDECB05F1}"/>
    <cellStyle name="40% - Énfasis5 2 3 2 2 4 3" xfId="10193" xr:uid="{1ABDF457-C461-4C5C-A175-850A43B07287}"/>
    <cellStyle name="40% - Énfasis5 2 3 2 2 4 3 2" xfId="25635" xr:uid="{29B2FF2A-2C00-4E65-8F0E-EF81A77DEED7}"/>
    <cellStyle name="40% - Énfasis5 2 3 2 2 4 3 2 2" xfId="56519" xr:uid="{1D497B96-BB0D-4391-A8ED-ACA1D34BB099}"/>
    <cellStyle name="40% - Énfasis5 2 3 2 2 4 3 3" xfId="41077" xr:uid="{327D8715-A80F-4598-B09E-343C5FD3DC1C}"/>
    <cellStyle name="40% - Énfasis5 2 3 2 2 4 4" xfId="17914" xr:uid="{8D6DC89E-EA21-45CE-9DEE-C057D0D816C1}"/>
    <cellStyle name="40% - Énfasis5 2 3 2 2 4 4 2" xfId="48798" xr:uid="{A0A40663-F86F-4A08-9157-4D4B06610DF6}"/>
    <cellStyle name="40% - Énfasis5 2 3 2 2 4 5" xfId="33356" xr:uid="{8C3F904D-1901-4E2E-818F-4D9204643A3F}"/>
    <cellStyle name="40% - Énfasis5 2 3 2 2 5" xfId="4402" xr:uid="{032D1C5F-7BA4-4353-B7AF-8A45320FEF45}"/>
    <cellStyle name="40% - Énfasis5 2 3 2 2 5 2" xfId="12123" xr:uid="{30126E74-A88F-46E5-9638-9379526068A7}"/>
    <cellStyle name="40% - Énfasis5 2 3 2 2 5 2 2" xfId="27565" xr:uid="{8966FCB4-89E4-4126-8055-273E777C31D6}"/>
    <cellStyle name="40% - Énfasis5 2 3 2 2 5 2 2 2" xfId="58449" xr:uid="{B139CEF0-4456-4373-B16F-0870FE70639B}"/>
    <cellStyle name="40% - Énfasis5 2 3 2 2 5 2 3" xfId="43007" xr:uid="{3F4CBB20-56BB-40F2-A51D-2CB2352AC1A2}"/>
    <cellStyle name="40% - Énfasis5 2 3 2 2 5 3" xfId="19844" xr:uid="{CC84924E-72CA-4926-BA44-5864E1523E4E}"/>
    <cellStyle name="40% - Énfasis5 2 3 2 2 5 3 2" xfId="50728" xr:uid="{80AE3E87-70AA-42D8-863F-66A68F8D694F}"/>
    <cellStyle name="40% - Énfasis5 2 3 2 2 5 4" xfId="35286" xr:uid="{B9912BF6-5E62-4F2B-879A-F1C00857FA57}"/>
    <cellStyle name="40% - Énfasis5 2 3 2 2 6" xfId="8263" xr:uid="{CEB90A5B-9799-47E3-82C5-4A2612180361}"/>
    <cellStyle name="40% - Énfasis5 2 3 2 2 6 2" xfId="23705" xr:uid="{76CC5642-4070-4B9A-B659-D6702429E839}"/>
    <cellStyle name="40% - Énfasis5 2 3 2 2 6 2 2" xfId="54589" xr:uid="{84359730-BAEC-49EC-A6D1-60EBFF51776F}"/>
    <cellStyle name="40% - Énfasis5 2 3 2 2 6 3" xfId="39147" xr:uid="{DF278A49-84D9-457D-AC0D-2B28B051BCBF}"/>
    <cellStyle name="40% - Énfasis5 2 3 2 2 7" xfId="15984" xr:uid="{1B35D84D-74AC-4C07-AF23-C4E6123195DE}"/>
    <cellStyle name="40% - Énfasis5 2 3 2 2 7 2" xfId="46868" xr:uid="{80D51AB5-F8F0-4E59-A275-BCD7F6A1B209}"/>
    <cellStyle name="40% - Énfasis5 2 3 2 2 8" xfId="31426" xr:uid="{712E08F6-7EDC-4D15-934D-51361980CB35}"/>
    <cellStyle name="40% - Énfasis5 2 3 2 3" xfId="784" xr:uid="{8F092A34-E9D5-419D-9001-492B33025ADE}"/>
    <cellStyle name="40% - Énfasis5 2 3 2 3 2" xfId="1749" xr:uid="{FBCBA4E0-C14B-4162-9956-BE53476DB93F}"/>
    <cellStyle name="40% - Énfasis5 2 3 2 3 2 2" xfId="3679" xr:uid="{33527C49-E459-4A04-A0C5-EAA851F9C6A2}"/>
    <cellStyle name="40% - Énfasis5 2 3 2 3 2 2 2" xfId="7539" xr:uid="{0BF34518-43B3-4BFC-99C3-0AAC73E0A38A}"/>
    <cellStyle name="40% - Énfasis5 2 3 2 3 2 2 2 2" xfId="15260" xr:uid="{839378B7-E3B6-4F5A-A8FB-1454439838FC}"/>
    <cellStyle name="40% - Énfasis5 2 3 2 3 2 2 2 2 2" xfId="30702" xr:uid="{E81FF435-797A-44B8-BCCD-CE1D7AE24E9A}"/>
    <cellStyle name="40% - Énfasis5 2 3 2 3 2 2 2 2 2 2" xfId="61586" xr:uid="{F9D2267D-4E98-40AA-8453-AE4760D94BFE}"/>
    <cellStyle name="40% - Énfasis5 2 3 2 3 2 2 2 2 3" xfId="46144" xr:uid="{D1E571FB-3C6A-4F1F-8914-406A2BD288A0}"/>
    <cellStyle name="40% - Énfasis5 2 3 2 3 2 2 2 3" xfId="22981" xr:uid="{FF16EC86-A855-42D3-B086-846D72DBA829}"/>
    <cellStyle name="40% - Énfasis5 2 3 2 3 2 2 2 3 2" xfId="53865" xr:uid="{665E8949-96A7-422B-945B-E38916477058}"/>
    <cellStyle name="40% - Énfasis5 2 3 2 3 2 2 2 4" xfId="38423" xr:uid="{7DA1AB9F-4A11-48FA-8C0A-861FBED945C7}"/>
    <cellStyle name="40% - Énfasis5 2 3 2 3 2 2 3" xfId="11400" xr:uid="{38A28093-AE16-4F20-AFAD-9A51D2990469}"/>
    <cellStyle name="40% - Énfasis5 2 3 2 3 2 2 3 2" xfId="26842" xr:uid="{A4165E58-1B2E-423C-A0B1-4EC73E3429E3}"/>
    <cellStyle name="40% - Énfasis5 2 3 2 3 2 2 3 2 2" xfId="57726" xr:uid="{AB9624E9-A2AD-4305-A4E2-C9CED9F05B18}"/>
    <cellStyle name="40% - Énfasis5 2 3 2 3 2 2 3 3" xfId="42284" xr:uid="{8FFDF370-3D44-46B7-9954-5F4C818FA029}"/>
    <cellStyle name="40% - Énfasis5 2 3 2 3 2 2 4" xfId="19121" xr:uid="{1180FD49-D749-4BFB-8F31-242F4709E19D}"/>
    <cellStyle name="40% - Énfasis5 2 3 2 3 2 2 4 2" xfId="50005" xr:uid="{A38AA2A3-FBBF-477A-ADAB-BFF682F1D072}"/>
    <cellStyle name="40% - Énfasis5 2 3 2 3 2 2 5" xfId="34563" xr:uid="{8A619399-B57D-4C38-96E7-441EB6A2CE46}"/>
    <cellStyle name="40% - Énfasis5 2 3 2 3 2 3" xfId="5609" xr:uid="{CAA25626-E759-4C9B-A714-A9B81A056327}"/>
    <cellStyle name="40% - Énfasis5 2 3 2 3 2 3 2" xfId="13330" xr:uid="{74D9D611-9B3D-4E4D-ABCB-FD6DDB8B2FD3}"/>
    <cellStyle name="40% - Énfasis5 2 3 2 3 2 3 2 2" xfId="28772" xr:uid="{3986FFAF-94BC-41A4-B9A5-F28C31715802}"/>
    <cellStyle name="40% - Énfasis5 2 3 2 3 2 3 2 2 2" xfId="59656" xr:uid="{8D637A61-9CA9-448C-90C5-971735D17C13}"/>
    <cellStyle name="40% - Énfasis5 2 3 2 3 2 3 2 3" xfId="44214" xr:uid="{47088278-E91F-4C35-ACF7-1BF90383181F}"/>
    <cellStyle name="40% - Énfasis5 2 3 2 3 2 3 3" xfId="21051" xr:uid="{8A66547A-897A-4C8E-B410-DD80CBFB614E}"/>
    <cellStyle name="40% - Énfasis5 2 3 2 3 2 3 3 2" xfId="51935" xr:uid="{AF1DB722-B747-4A87-B366-67EBDCB96B22}"/>
    <cellStyle name="40% - Énfasis5 2 3 2 3 2 3 4" xfId="36493" xr:uid="{2ADCC0B6-4CD1-456D-AFBA-F4FA19B8DAA6}"/>
    <cellStyle name="40% - Énfasis5 2 3 2 3 2 4" xfId="9470" xr:uid="{B8B7B4E3-9E94-4BD3-AA27-F178E1CE5D81}"/>
    <cellStyle name="40% - Énfasis5 2 3 2 3 2 4 2" xfId="24912" xr:uid="{CCE576A4-1A7C-4727-9051-2F1F8D9C4E5A}"/>
    <cellStyle name="40% - Énfasis5 2 3 2 3 2 4 2 2" xfId="55796" xr:uid="{8E5F783B-9896-4E27-BAA5-D0A0A8719141}"/>
    <cellStyle name="40% - Énfasis5 2 3 2 3 2 4 3" xfId="40354" xr:uid="{A0E4876E-E5D1-4831-8645-7232EA720745}"/>
    <cellStyle name="40% - Énfasis5 2 3 2 3 2 5" xfId="17191" xr:uid="{4CAC0AEA-542D-4A65-BB43-F31C8878CDD3}"/>
    <cellStyle name="40% - Énfasis5 2 3 2 3 2 5 2" xfId="48075" xr:uid="{46DB3ED7-5CE2-45EC-B0A4-441F10AF2A1F}"/>
    <cellStyle name="40% - Énfasis5 2 3 2 3 2 6" xfId="32633" xr:uid="{5CD8E693-95F7-4901-A056-F03A1976CC76}"/>
    <cellStyle name="40% - Énfasis5 2 3 2 3 3" xfId="2714" xr:uid="{59EA0634-92D9-4E29-91FB-29EFE2FC74A2}"/>
    <cellStyle name="40% - Énfasis5 2 3 2 3 3 2" xfId="6574" xr:uid="{C23B5D60-0DB7-45B8-BBAC-9B5DD913A206}"/>
    <cellStyle name="40% - Énfasis5 2 3 2 3 3 2 2" xfId="14295" xr:uid="{689512F6-58DF-4005-86E7-735FDA13ACF7}"/>
    <cellStyle name="40% - Énfasis5 2 3 2 3 3 2 2 2" xfId="29737" xr:uid="{FB485D6D-139F-402B-960C-11F69FE0669C}"/>
    <cellStyle name="40% - Énfasis5 2 3 2 3 3 2 2 2 2" xfId="60621" xr:uid="{5B37EB13-54C5-4A55-8EC3-B7B8A4638B0D}"/>
    <cellStyle name="40% - Énfasis5 2 3 2 3 3 2 2 3" xfId="45179" xr:uid="{20D363E8-A05D-42BA-8CAE-7A98157D5A5C}"/>
    <cellStyle name="40% - Énfasis5 2 3 2 3 3 2 3" xfId="22016" xr:uid="{B431E827-8C19-4C61-8711-D89D3F6533DA}"/>
    <cellStyle name="40% - Énfasis5 2 3 2 3 3 2 3 2" xfId="52900" xr:uid="{204896FF-32F4-48CB-B3C4-79799EE1F5F3}"/>
    <cellStyle name="40% - Énfasis5 2 3 2 3 3 2 4" xfId="37458" xr:uid="{D065BB81-D190-4B2B-86CA-1C367FAD321F}"/>
    <cellStyle name="40% - Énfasis5 2 3 2 3 3 3" xfId="10435" xr:uid="{D2AB6066-D254-4845-BB24-FB9068D5412E}"/>
    <cellStyle name="40% - Énfasis5 2 3 2 3 3 3 2" xfId="25877" xr:uid="{70F079E8-2E67-48A2-AA44-DF74FD59A02A}"/>
    <cellStyle name="40% - Énfasis5 2 3 2 3 3 3 2 2" xfId="56761" xr:uid="{9CD59918-99C2-47A3-B99B-7CDA981BEA82}"/>
    <cellStyle name="40% - Énfasis5 2 3 2 3 3 3 3" xfId="41319" xr:uid="{FB07911F-4F5D-4C0A-8D4C-FBD09E174982}"/>
    <cellStyle name="40% - Énfasis5 2 3 2 3 3 4" xfId="18156" xr:uid="{6A245E6F-C44A-4621-98E6-97043A9B9BB3}"/>
    <cellStyle name="40% - Énfasis5 2 3 2 3 3 4 2" xfId="49040" xr:uid="{BCD835FA-996F-4BFD-9965-B755BFB974E4}"/>
    <cellStyle name="40% - Énfasis5 2 3 2 3 3 5" xfId="33598" xr:uid="{A436D156-5C5E-4DD5-AAED-569E185F7994}"/>
    <cellStyle name="40% - Énfasis5 2 3 2 3 4" xfId="4644" xr:uid="{D230BF1A-A795-4350-918C-E41B72146948}"/>
    <cellStyle name="40% - Énfasis5 2 3 2 3 4 2" xfId="12365" xr:uid="{625D0D50-FDFA-4EC1-BA3D-A4CA5C965BEC}"/>
    <cellStyle name="40% - Énfasis5 2 3 2 3 4 2 2" xfId="27807" xr:uid="{88ECF459-2BD3-4AF4-95CD-B2F9E114C192}"/>
    <cellStyle name="40% - Énfasis5 2 3 2 3 4 2 2 2" xfId="58691" xr:uid="{A480C865-F5FC-41C9-B904-6DB996BA743C}"/>
    <cellStyle name="40% - Énfasis5 2 3 2 3 4 2 3" xfId="43249" xr:uid="{6A294728-3FF8-40C0-BA8B-AC4A118D79F1}"/>
    <cellStyle name="40% - Énfasis5 2 3 2 3 4 3" xfId="20086" xr:uid="{6993CB48-9062-47B2-ABA1-A0E7969E0CB4}"/>
    <cellStyle name="40% - Énfasis5 2 3 2 3 4 3 2" xfId="50970" xr:uid="{D3574220-B7A9-45D5-B4DF-9698408EE395}"/>
    <cellStyle name="40% - Énfasis5 2 3 2 3 4 4" xfId="35528" xr:uid="{6E4C0516-881A-4394-94FF-AE5A5CA1787D}"/>
    <cellStyle name="40% - Énfasis5 2 3 2 3 5" xfId="8505" xr:uid="{F9AA154B-F89E-47E0-8E6C-C916D29DF7CD}"/>
    <cellStyle name="40% - Énfasis5 2 3 2 3 5 2" xfId="23947" xr:uid="{31EE13D4-5EA4-4DCD-8498-89A516876916}"/>
    <cellStyle name="40% - Énfasis5 2 3 2 3 5 2 2" xfId="54831" xr:uid="{49A5E153-511C-4CD9-AE91-7B37AD890355}"/>
    <cellStyle name="40% - Énfasis5 2 3 2 3 5 3" xfId="39389" xr:uid="{2C1EFD1B-0759-4833-A16A-A75EEB3B4BCD}"/>
    <cellStyle name="40% - Énfasis5 2 3 2 3 6" xfId="16226" xr:uid="{5C0E646F-E8B8-4B80-A51A-F1BC191ACD25}"/>
    <cellStyle name="40% - Énfasis5 2 3 2 3 6 2" xfId="47110" xr:uid="{57D01A3A-6A4A-481D-B040-BFCAD4796858}"/>
    <cellStyle name="40% - Énfasis5 2 3 2 3 7" xfId="31668" xr:uid="{73547AA6-9328-47FD-AF5F-52AD1C08794A}"/>
    <cellStyle name="40% - Énfasis5 2 3 2 4" xfId="1266" xr:uid="{B9950986-28D3-480B-BCBE-696423BDBA62}"/>
    <cellStyle name="40% - Énfasis5 2 3 2 4 2" xfId="3196" xr:uid="{CDE82A0C-4A8F-403B-9E57-3FE33F5E1BAC}"/>
    <cellStyle name="40% - Énfasis5 2 3 2 4 2 2" xfId="7056" xr:uid="{EFE9D721-BC85-442B-B85B-E7C81004DB20}"/>
    <cellStyle name="40% - Énfasis5 2 3 2 4 2 2 2" xfId="14777" xr:uid="{9EC9D180-FE17-4177-B684-9326E963E4F8}"/>
    <cellStyle name="40% - Énfasis5 2 3 2 4 2 2 2 2" xfId="30219" xr:uid="{6A4FD1AB-0C62-42DF-AE5E-08D8F21B403E}"/>
    <cellStyle name="40% - Énfasis5 2 3 2 4 2 2 2 2 2" xfId="61103" xr:uid="{93F6E259-79AA-499A-A6C5-7FDB177E1103}"/>
    <cellStyle name="40% - Énfasis5 2 3 2 4 2 2 2 3" xfId="45661" xr:uid="{8FEBCF00-9B40-4F5A-BE64-4AD2744CF0F6}"/>
    <cellStyle name="40% - Énfasis5 2 3 2 4 2 2 3" xfId="22498" xr:uid="{D7AC22A3-9A9C-498D-BBD6-902DD1292555}"/>
    <cellStyle name="40% - Énfasis5 2 3 2 4 2 2 3 2" xfId="53382" xr:uid="{01F0D782-4EC7-4A96-A69F-B074D0414BFD}"/>
    <cellStyle name="40% - Énfasis5 2 3 2 4 2 2 4" xfId="37940" xr:uid="{6E161FB3-AE52-4CAF-A276-33EECE05BE8B}"/>
    <cellStyle name="40% - Énfasis5 2 3 2 4 2 3" xfId="10917" xr:uid="{EA64C501-AAA1-4564-B541-3AFF2EFA98A5}"/>
    <cellStyle name="40% - Énfasis5 2 3 2 4 2 3 2" xfId="26359" xr:uid="{33658A08-31BD-42CC-8267-8F23796FD7C1}"/>
    <cellStyle name="40% - Énfasis5 2 3 2 4 2 3 2 2" xfId="57243" xr:uid="{42018461-D0AE-457B-8992-3E95441B1378}"/>
    <cellStyle name="40% - Énfasis5 2 3 2 4 2 3 3" xfId="41801" xr:uid="{D6BA42D4-F9CF-4AED-9746-F84D68036F38}"/>
    <cellStyle name="40% - Énfasis5 2 3 2 4 2 4" xfId="18638" xr:uid="{77A207F8-06CC-4F3C-8AF4-D27BC2EB0EA4}"/>
    <cellStyle name="40% - Énfasis5 2 3 2 4 2 4 2" xfId="49522" xr:uid="{D29471A2-2602-4F68-A7A8-6420960562A7}"/>
    <cellStyle name="40% - Énfasis5 2 3 2 4 2 5" xfId="34080" xr:uid="{70F03440-408F-4B52-BA97-EB7F40D64AE7}"/>
    <cellStyle name="40% - Énfasis5 2 3 2 4 3" xfId="5126" xr:uid="{19A08885-84C5-4352-A056-796E09397862}"/>
    <cellStyle name="40% - Énfasis5 2 3 2 4 3 2" xfId="12847" xr:uid="{2CF5EA4C-0FBB-4D70-983E-CEBC11A1AC87}"/>
    <cellStyle name="40% - Énfasis5 2 3 2 4 3 2 2" xfId="28289" xr:uid="{8241FD3E-3015-4BB9-B245-10A1ACE797CD}"/>
    <cellStyle name="40% - Énfasis5 2 3 2 4 3 2 2 2" xfId="59173" xr:uid="{09677CF3-E97D-47AA-9915-66CC68A3B518}"/>
    <cellStyle name="40% - Énfasis5 2 3 2 4 3 2 3" xfId="43731" xr:uid="{88E19EDC-55C0-431A-A718-2FCD139FDFD7}"/>
    <cellStyle name="40% - Énfasis5 2 3 2 4 3 3" xfId="20568" xr:uid="{1A1F4A97-7ACB-4F84-9614-EB832CAB7D12}"/>
    <cellStyle name="40% - Énfasis5 2 3 2 4 3 3 2" xfId="51452" xr:uid="{051082EF-4CCE-42B3-AB72-D15F1E12DFD5}"/>
    <cellStyle name="40% - Énfasis5 2 3 2 4 3 4" xfId="36010" xr:uid="{59101E3F-C125-41FD-9F10-D3B99F6A5CC1}"/>
    <cellStyle name="40% - Énfasis5 2 3 2 4 4" xfId="8987" xr:uid="{DF5D2CD0-6161-44E3-8AC4-9AEC0B829E5D}"/>
    <cellStyle name="40% - Énfasis5 2 3 2 4 4 2" xfId="24429" xr:uid="{1F2C6C85-9AB2-413C-A211-17643A1ADC13}"/>
    <cellStyle name="40% - Énfasis5 2 3 2 4 4 2 2" xfId="55313" xr:uid="{7373E534-1DDC-42AF-ACC8-E528DEAC6A09}"/>
    <cellStyle name="40% - Énfasis5 2 3 2 4 4 3" xfId="39871" xr:uid="{B46ECF5D-8065-47A3-9C60-4F78C27F7246}"/>
    <cellStyle name="40% - Énfasis5 2 3 2 4 5" xfId="16708" xr:uid="{B82B9B8D-34E7-42AE-8298-76ECA7B2EAEF}"/>
    <cellStyle name="40% - Énfasis5 2 3 2 4 5 2" xfId="47592" xr:uid="{E9E84276-E37D-46F3-A0C7-76E84C9D2EFE}"/>
    <cellStyle name="40% - Énfasis5 2 3 2 4 6" xfId="32150" xr:uid="{D056269A-D5F9-478B-8458-FC91D473ECEA}"/>
    <cellStyle name="40% - Énfasis5 2 3 2 5" xfId="2231" xr:uid="{5BC4E843-205A-4397-9A65-4EB7108A21A4}"/>
    <cellStyle name="40% - Énfasis5 2 3 2 5 2" xfId="6091" xr:uid="{AFF57ED9-ED01-43F6-8E1A-59F2CCAD98AD}"/>
    <cellStyle name="40% - Énfasis5 2 3 2 5 2 2" xfId="13812" xr:uid="{AC23F951-2724-4E55-988F-CD86876A95B1}"/>
    <cellStyle name="40% - Énfasis5 2 3 2 5 2 2 2" xfId="29254" xr:uid="{44707217-280A-4B75-8FDC-35312D81B23F}"/>
    <cellStyle name="40% - Énfasis5 2 3 2 5 2 2 2 2" xfId="60138" xr:uid="{B3828DBF-327B-4BD7-A7D4-3197C8EE628F}"/>
    <cellStyle name="40% - Énfasis5 2 3 2 5 2 2 3" xfId="44696" xr:uid="{18693684-6C2A-4278-BC6A-5ECD870074AB}"/>
    <cellStyle name="40% - Énfasis5 2 3 2 5 2 3" xfId="21533" xr:uid="{F2BDD02E-A04C-4912-8547-703057C128EC}"/>
    <cellStyle name="40% - Énfasis5 2 3 2 5 2 3 2" xfId="52417" xr:uid="{E49F1112-1992-4D72-B498-C13A83090CD7}"/>
    <cellStyle name="40% - Énfasis5 2 3 2 5 2 4" xfId="36975" xr:uid="{EAC686ED-51D3-4049-B3B4-4AE6507A7ECB}"/>
    <cellStyle name="40% - Énfasis5 2 3 2 5 3" xfId="9952" xr:uid="{ABCF6B2C-3E22-4BEC-86BB-9451C96C367B}"/>
    <cellStyle name="40% - Énfasis5 2 3 2 5 3 2" xfId="25394" xr:uid="{D3A86270-BFE3-4E92-A6BF-EC4AE1BB7FA5}"/>
    <cellStyle name="40% - Énfasis5 2 3 2 5 3 2 2" xfId="56278" xr:uid="{61C08F8B-EB24-4322-98C5-A55A8A6B33D4}"/>
    <cellStyle name="40% - Énfasis5 2 3 2 5 3 3" xfId="40836" xr:uid="{7BFD8022-4443-469B-882C-552608457463}"/>
    <cellStyle name="40% - Énfasis5 2 3 2 5 4" xfId="17673" xr:uid="{CCD16532-FC38-4C12-9139-799FB4BCB8E1}"/>
    <cellStyle name="40% - Énfasis5 2 3 2 5 4 2" xfId="48557" xr:uid="{9F0734C4-6500-4E12-ABE7-6A7713080287}"/>
    <cellStyle name="40% - Énfasis5 2 3 2 5 5" xfId="33115" xr:uid="{1041DD00-7E54-4593-9743-453F7D8A6A5F}"/>
    <cellStyle name="40% - Énfasis5 2 3 2 6" xfId="4161" xr:uid="{845C4A24-2B4B-4AD6-8378-2B956D0B4108}"/>
    <cellStyle name="40% - Énfasis5 2 3 2 6 2" xfId="11882" xr:uid="{5A94A2F8-8E3B-4F61-A6EA-4AE5C86E40EC}"/>
    <cellStyle name="40% - Énfasis5 2 3 2 6 2 2" xfId="27324" xr:uid="{B831AC5B-3390-42BA-99B2-9B496B737EF1}"/>
    <cellStyle name="40% - Énfasis5 2 3 2 6 2 2 2" xfId="58208" xr:uid="{3F37541C-0696-4982-AADF-2545A49764D9}"/>
    <cellStyle name="40% - Énfasis5 2 3 2 6 2 3" xfId="42766" xr:uid="{8563C691-2A6D-4F7A-9D18-C2290A735A00}"/>
    <cellStyle name="40% - Énfasis5 2 3 2 6 3" xfId="19603" xr:uid="{4EB26E9E-0E5F-48C7-88EB-9D6A5E2E8BE5}"/>
    <cellStyle name="40% - Énfasis5 2 3 2 6 3 2" xfId="50487" xr:uid="{28A919AD-B8C8-44E7-A7F1-38D7D96CCDD0}"/>
    <cellStyle name="40% - Énfasis5 2 3 2 6 4" xfId="35045" xr:uid="{B45C5143-2DDD-48EF-8C0C-756B3B48EBF3}"/>
    <cellStyle name="40% - Énfasis5 2 3 2 7" xfId="8022" xr:uid="{FBE93B91-F111-46D2-B92E-C544655D87C2}"/>
    <cellStyle name="40% - Énfasis5 2 3 2 7 2" xfId="23464" xr:uid="{9C719F84-B7C4-446B-A2E3-66ACC3CB7354}"/>
    <cellStyle name="40% - Énfasis5 2 3 2 7 2 2" xfId="54348" xr:uid="{F7030451-0D81-4DEC-9F7F-1E8D669FF551}"/>
    <cellStyle name="40% - Énfasis5 2 3 2 7 3" xfId="38906" xr:uid="{C9E9B818-02A6-4963-8832-1514D4769C9E}"/>
    <cellStyle name="40% - Énfasis5 2 3 2 8" xfId="15743" xr:uid="{FFA8933F-7A8B-4727-AF3E-5A08580A492B}"/>
    <cellStyle name="40% - Énfasis5 2 3 2 8 2" xfId="46627" xr:uid="{9DD1E997-CF4F-424E-B491-FFD512258206}"/>
    <cellStyle name="40% - Énfasis5 2 3 2 9" xfId="31185" xr:uid="{4FF5A0F6-3253-4545-BBF6-AE69B9073D68}"/>
    <cellStyle name="40% - Énfasis5 2 3 3" xfId="435" xr:uid="{5C8A3E18-A604-4C2A-A868-715BDF3791BE}"/>
    <cellStyle name="40% - Énfasis5 2 3 3 2" xfId="919" xr:uid="{4DADE583-2F62-4F09-B85D-788DC5A115E9}"/>
    <cellStyle name="40% - Énfasis5 2 3 3 2 2" xfId="1884" xr:uid="{4875E607-3CA9-4F53-8664-A6D899D5DD35}"/>
    <cellStyle name="40% - Énfasis5 2 3 3 2 2 2" xfId="3814" xr:uid="{EC15650B-CDEC-4C1B-BD83-D28E02E06A51}"/>
    <cellStyle name="40% - Énfasis5 2 3 3 2 2 2 2" xfId="7674" xr:uid="{87197333-6B46-42EB-9A57-694D6D16170C}"/>
    <cellStyle name="40% - Énfasis5 2 3 3 2 2 2 2 2" xfId="15395" xr:uid="{9E670B9E-9CB4-453B-B173-5A8CCBB2C358}"/>
    <cellStyle name="40% - Énfasis5 2 3 3 2 2 2 2 2 2" xfId="30837" xr:uid="{3A122F5B-280E-4AF9-939B-3DE646C3CDD9}"/>
    <cellStyle name="40% - Énfasis5 2 3 3 2 2 2 2 2 2 2" xfId="61721" xr:uid="{C106E22F-40D9-4C1D-9E4A-F548980F1092}"/>
    <cellStyle name="40% - Énfasis5 2 3 3 2 2 2 2 2 3" xfId="46279" xr:uid="{284223AD-7CFA-4C26-874C-501CA28F98F0}"/>
    <cellStyle name="40% - Énfasis5 2 3 3 2 2 2 2 3" xfId="23116" xr:uid="{640D3249-B8E1-4D42-B418-21444A3D1C34}"/>
    <cellStyle name="40% - Énfasis5 2 3 3 2 2 2 2 3 2" xfId="54000" xr:uid="{A8E6F66F-E1A9-4168-A14F-00B659148199}"/>
    <cellStyle name="40% - Énfasis5 2 3 3 2 2 2 2 4" xfId="38558" xr:uid="{7842AB09-B773-438B-A4A5-0A8D866ECF94}"/>
    <cellStyle name="40% - Énfasis5 2 3 3 2 2 2 3" xfId="11535" xr:uid="{F1F553BA-E6BA-48D7-912F-29069F772B65}"/>
    <cellStyle name="40% - Énfasis5 2 3 3 2 2 2 3 2" xfId="26977" xr:uid="{B8232DA7-2A33-423E-8597-7A895B84E5EB}"/>
    <cellStyle name="40% - Énfasis5 2 3 3 2 2 2 3 2 2" xfId="57861" xr:uid="{248BDD7D-8D42-49E6-8D88-8BC2C1B44C86}"/>
    <cellStyle name="40% - Énfasis5 2 3 3 2 2 2 3 3" xfId="42419" xr:uid="{F54194E9-BC39-4EE3-AD04-767C26AA96DA}"/>
    <cellStyle name="40% - Énfasis5 2 3 3 2 2 2 4" xfId="19256" xr:uid="{DC9391AF-8FD9-445E-9BE5-43B1641EA042}"/>
    <cellStyle name="40% - Énfasis5 2 3 3 2 2 2 4 2" xfId="50140" xr:uid="{FDF03900-FD49-46F9-BC5A-AF7E86AF27E6}"/>
    <cellStyle name="40% - Énfasis5 2 3 3 2 2 2 5" xfId="34698" xr:uid="{9F53CA20-5AA4-4242-A261-38E5B314E822}"/>
    <cellStyle name="40% - Énfasis5 2 3 3 2 2 3" xfId="5744" xr:uid="{28CE9FDD-667E-4E08-8FC2-5F2E68903ED0}"/>
    <cellStyle name="40% - Énfasis5 2 3 3 2 2 3 2" xfId="13465" xr:uid="{72DBCDA2-9471-4B0D-8622-3898C07FD7E3}"/>
    <cellStyle name="40% - Énfasis5 2 3 3 2 2 3 2 2" xfId="28907" xr:uid="{FCB6BDEC-62CF-4FEF-96B5-8E58403DA108}"/>
    <cellStyle name="40% - Énfasis5 2 3 3 2 2 3 2 2 2" xfId="59791" xr:uid="{BD395185-26E2-45FB-88BB-4376BF389873}"/>
    <cellStyle name="40% - Énfasis5 2 3 3 2 2 3 2 3" xfId="44349" xr:uid="{E9496B63-8A10-4CE6-8161-0E91C0F5D0DD}"/>
    <cellStyle name="40% - Énfasis5 2 3 3 2 2 3 3" xfId="21186" xr:uid="{18018B4B-B788-449C-ACD1-9C59AB083158}"/>
    <cellStyle name="40% - Énfasis5 2 3 3 2 2 3 3 2" xfId="52070" xr:uid="{7210DDE4-01A3-4E95-8CD9-EFF3B622F0BE}"/>
    <cellStyle name="40% - Énfasis5 2 3 3 2 2 3 4" xfId="36628" xr:uid="{281FBDC2-8E6B-47CC-948F-8448EDE84975}"/>
    <cellStyle name="40% - Énfasis5 2 3 3 2 2 4" xfId="9605" xr:uid="{36BFD8C0-9D11-4A61-8300-A20FC5B9A391}"/>
    <cellStyle name="40% - Énfasis5 2 3 3 2 2 4 2" xfId="25047" xr:uid="{E8399B0D-3134-4D2D-9BE4-AD1BA2E97908}"/>
    <cellStyle name="40% - Énfasis5 2 3 3 2 2 4 2 2" xfId="55931" xr:uid="{B13CB4E0-10B2-49A2-A529-B440C2FFE426}"/>
    <cellStyle name="40% - Énfasis5 2 3 3 2 2 4 3" xfId="40489" xr:uid="{71246CFF-1653-495F-B7D5-62B7071510CE}"/>
    <cellStyle name="40% - Énfasis5 2 3 3 2 2 5" xfId="17326" xr:uid="{91569377-3C0B-43AB-AF40-9A2850420E13}"/>
    <cellStyle name="40% - Énfasis5 2 3 3 2 2 5 2" xfId="48210" xr:uid="{816CF6FA-32AF-47FC-B6D9-352A5BC68A72}"/>
    <cellStyle name="40% - Énfasis5 2 3 3 2 2 6" xfId="32768" xr:uid="{10C14F9D-43B3-4D00-85E4-1C0EB79E0312}"/>
    <cellStyle name="40% - Énfasis5 2 3 3 2 3" xfId="2849" xr:uid="{835ACAE5-D717-4A9E-98A1-47AD5D3F4070}"/>
    <cellStyle name="40% - Énfasis5 2 3 3 2 3 2" xfId="6709" xr:uid="{12738DE1-4079-4976-8455-1564C22A23BE}"/>
    <cellStyle name="40% - Énfasis5 2 3 3 2 3 2 2" xfId="14430" xr:uid="{CCA55B02-4223-46CF-AE55-1E37456F2C84}"/>
    <cellStyle name="40% - Énfasis5 2 3 3 2 3 2 2 2" xfId="29872" xr:uid="{F7076A09-D481-4357-8332-DA41EB5D20C9}"/>
    <cellStyle name="40% - Énfasis5 2 3 3 2 3 2 2 2 2" xfId="60756" xr:uid="{75283497-58D7-459B-9963-C2CA31080F1C}"/>
    <cellStyle name="40% - Énfasis5 2 3 3 2 3 2 2 3" xfId="45314" xr:uid="{DAB4EE38-8356-4A91-B758-6E239EEA6F8D}"/>
    <cellStyle name="40% - Énfasis5 2 3 3 2 3 2 3" xfId="22151" xr:uid="{7CD1F914-1FEF-4255-A441-F58A94ADD00F}"/>
    <cellStyle name="40% - Énfasis5 2 3 3 2 3 2 3 2" xfId="53035" xr:uid="{5FCE8924-0E15-4D26-B4C9-B94050D3E8FB}"/>
    <cellStyle name="40% - Énfasis5 2 3 3 2 3 2 4" xfId="37593" xr:uid="{12CD7A98-43AF-4823-BBF4-1DDE84FA66AD}"/>
    <cellStyle name="40% - Énfasis5 2 3 3 2 3 3" xfId="10570" xr:uid="{84697428-52CF-425C-B654-569435BF2C02}"/>
    <cellStyle name="40% - Énfasis5 2 3 3 2 3 3 2" xfId="26012" xr:uid="{CC47A608-9B0C-47EA-98B2-78323227385F}"/>
    <cellStyle name="40% - Énfasis5 2 3 3 2 3 3 2 2" xfId="56896" xr:uid="{6AC23DE3-FB26-4DC9-ABBB-74039EA962E3}"/>
    <cellStyle name="40% - Énfasis5 2 3 3 2 3 3 3" xfId="41454" xr:uid="{3CD17609-68C7-441E-BC30-2A9E8F1023E1}"/>
    <cellStyle name="40% - Énfasis5 2 3 3 2 3 4" xfId="18291" xr:uid="{115DF1DA-DDF2-4292-A5C3-5D649EC9E8F8}"/>
    <cellStyle name="40% - Énfasis5 2 3 3 2 3 4 2" xfId="49175" xr:uid="{B26DC106-1D71-4059-B87E-5F6EDEFBAF7A}"/>
    <cellStyle name="40% - Énfasis5 2 3 3 2 3 5" xfId="33733" xr:uid="{15829FCA-0969-4F3E-B01A-05B737C9BEE6}"/>
    <cellStyle name="40% - Énfasis5 2 3 3 2 4" xfId="4779" xr:uid="{1D80B896-3967-4313-A1A3-1E6BB5E5BE71}"/>
    <cellStyle name="40% - Énfasis5 2 3 3 2 4 2" xfId="12500" xr:uid="{54278E57-34B4-479E-BE5B-226F8D8C1300}"/>
    <cellStyle name="40% - Énfasis5 2 3 3 2 4 2 2" xfId="27942" xr:uid="{7DADC3DE-0C01-4CCF-B87D-415F0872CA0A}"/>
    <cellStyle name="40% - Énfasis5 2 3 3 2 4 2 2 2" xfId="58826" xr:uid="{300492DD-970B-4233-BC79-4D0599D4060F}"/>
    <cellStyle name="40% - Énfasis5 2 3 3 2 4 2 3" xfId="43384" xr:uid="{D84D73E5-8080-4C55-BC41-B5A5B73A3416}"/>
    <cellStyle name="40% - Énfasis5 2 3 3 2 4 3" xfId="20221" xr:uid="{1BE93CB8-200C-414D-BA01-7426E2A35A1C}"/>
    <cellStyle name="40% - Énfasis5 2 3 3 2 4 3 2" xfId="51105" xr:uid="{7C396ECE-84A1-44C7-9139-B10409E97872}"/>
    <cellStyle name="40% - Énfasis5 2 3 3 2 4 4" xfId="35663" xr:uid="{7B256580-6045-43E0-858C-C3EC47F6CC00}"/>
    <cellStyle name="40% - Énfasis5 2 3 3 2 5" xfId="8640" xr:uid="{F1D5C9CF-48F7-45F9-8711-C3D1751D9E9D}"/>
    <cellStyle name="40% - Énfasis5 2 3 3 2 5 2" xfId="24082" xr:uid="{0416CBA2-718B-4D71-83F8-0DFF0A4BFCF7}"/>
    <cellStyle name="40% - Énfasis5 2 3 3 2 5 2 2" xfId="54966" xr:uid="{F1E65DC5-E2B6-4FA2-8388-59A3E47A285A}"/>
    <cellStyle name="40% - Énfasis5 2 3 3 2 5 3" xfId="39524" xr:uid="{85455BFF-0E1D-42DD-B2DF-A820E172C444}"/>
    <cellStyle name="40% - Énfasis5 2 3 3 2 6" xfId="16361" xr:uid="{FB0AD775-A276-46E4-85FD-30C3E5C8F384}"/>
    <cellStyle name="40% - Énfasis5 2 3 3 2 6 2" xfId="47245" xr:uid="{B0185168-D3CB-4609-A8F7-889ED0FBD6C6}"/>
    <cellStyle name="40% - Énfasis5 2 3 3 2 7" xfId="31803" xr:uid="{991E3A92-5B1F-4A19-84E8-1418ED0ACEB7}"/>
    <cellStyle name="40% - Énfasis5 2 3 3 3" xfId="1401" xr:uid="{F5B8CA67-F7BA-4FA3-A529-5A64E2828F6A}"/>
    <cellStyle name="40% - Énfasis5 2 3 3 3 2" xfId="3331" xr:uid="{8D9BC977-9673-41E6-A0E9-24E42169821E}"/>
    <cellStyle name="40% - Énfasis5 2 3 3 3 2 2" xfId="7191" xr:uid="{2A546899-E4B5-4EC5-BFA0-7BDBCDD3258F}"/>
    <cellStyle name="40% - Énfasis5 2 3 3 3 2 2 2" xfId="14912" xr:uid="{BD777D64-1F9D-476F-809E-A534DA1EB533}"/>
    <cellStyle name="40% - Énfasis5 2 3 3 3 2 2 2 2" xfId="30354" xr:uid="{02F189D4-3729-4518-853A-ACBF0499CE00}"/>
    <cellStyle name="40% - Énfasis5 2 3 3 3 2 2 2 2 2" xfId="61238" xr:uid="{7D007379-3989-44B3-883C-8BB4517EC77F}"/>
    <cellStyle name="40% - Énfasis5 2 3 3 3 2 2 2 3" xfId="45796" xr:uid="{D85E6E09-F60B-46AB-974B-0CE32DD36557}"/>
    <cellStyle name="40% - Énfasis5 2 3 3 3 2 2 3" xfId="22633" xr:uid="{6908AAEF-C4C8-458A-A3D4-FE161E286ECE}"/>
    <cellStyle name="40% - Énfasis5 2 3 3 3 2 2 3 2" xfId="53517" xr:uid="{10E12FC8-CF2F-4813-8337-468B7BDB506B}"/>
    <cellStyle name="40% - Énfasis5 2 3 3 3 2 2 4" xfId="38075" xr:uid="{87C26DE6-6E76-412E-86FC-B56827B53B95}"/>
    <cellStyle name="40% - Énfasis5 2 3 3 3 2 3" xfId="11052" xr:uid="{28C41213-9BAA-44DF-9B7D-2EA895812887}"/>
    <cellStyle name="40% - Énfasis5 2 3 3 3 2 3 2" xfId="26494" xr:uid="{3A80C47E-98B8-4CB5-9347-A8F79032F960}"/>
    <cellStyle name="40% - Énfasis5 2 3 3 3 2 3 2 2" xfId="57378" xr:uid="{328490FE-4B7B-4D5E-907D-2D42C867F3F8}"/>
    <cellStyle name="40% - Énfasis5 2 3 3 3 2 3 3" xfId="41936" xr:uid="{5CB3881F-EAAC-4E27-B1A5-1B734F2A623F}"/>
    <cellStyle name="40% - Énfasis5 2 3 3 3 2 4" xfId="18773" xr:uid="{7863709B-E247-43A5-9A1D-C0018545F53F}"/>
    <cellStyle name="40% - Énfasis5 2 3 3 3 2 4 2" xfId="49657" xr:uid="{BEB17846-798A-4C08-A548-4B88B47F6FC4}"/>
    <cellStyle name="40% - Énfasis5 2 3 3 3 2 5" xfId="34215" xr:uid="{F4B2402B-B3E8-4B4E-A594-D3B060B84E13}"/>
    <cellStyle name="40% - Énfasis5 2 3 3 3 3" xfId="5261" xr:uid="{D5669BB7-050A-4097-B334-39BAABEB2E58}"/>
    <cellStyle name="40% - Énfasis5 2 3 3 3 3 2" xfId="12982" xr:uid="{9AF293D0-1FA9-4C62-A4AA-C39DCC5A258F}"/>
    <cellStyle name="40% - Énfasis5 2 3 3 3 3 2 2" xfId="28424" xr:uid="{4F508A42-3E5F-4091-A3A5-0FF2A52EA632}"/>
    <cellStyle name="40% - Énfasis5 2 3 3 3 3 2 2 2" xfId="59308" xr:uid="{3B346704-BE44-4001-8A62-D996E6CB500D}"/>
    <cellStyle name="40% - Énfasis5 2 3 3 3 3 2 3" xfId="43866" xr:uid="{C3822BB7-DEA7-4674-B844-D82D101ADE9B}"/>
    <cellStyle name="40% - Énfasis5 2 3 3 3 3 3" xfId="20703" xr:uid="{559F50F6-54C5-4F05-B162-3A5854CB5D2A}"/>
    <cellStyle name="40% - Énfasis5 2 3 3 3 3 3 2" xfId="51587" xr:uid="{862D6482-B0BA-437C-9009-95CD47677A69}"/>
    <cellStyle name="40% - Énfasis5 2 3 3 3 3 4" xfId="36145" xr:uid="{20176DCC-506A-414F-937B-ED47C113560C}"/>
    <cellStyle name="40% - Énfasis5 2 3 3 3 4" xfId="9122" xr:uid="{5750C89B-1345-45B9-BD0A-3D83E3EE94A0}"/>
    <cellStyle name="40% - Énfasis5 2 3 3 3 4 2" xfId="24564" xr:uid="{A93BC9C6-DA6D-4D6A-A04E-43EED2CB827F}"/>
    <cellStyle name="40% - Énfasis5 2 3 3 3 4 2 2" xfId="55448" xr:uid="{FBAD0FAE-CCFC-48B7-8F02-231B323FC579}"/>
    <cellStyle name="40% - Énfasis5 2 3 3 3 4 3" xfId="40006" xr:uid="{974AC7EC-6106-4ADB-88F3-6C54CFD24F51}"/>
    <cellStyle name="40% - Énfasis5 2 3 3 3 5" xfId="16843" xr:uid="{0EAA9E61-298B-47A0-B284-C91BC89E58EF}"/>
    <cellStyle name="40% - Énfasis5 2 3 3 3 5 2" xfId="47727" xr:uid="{F0CCD305-E38E-42D4-A248-C72141233D1F}"/>
    <cellStyle name="40% - Énfasis5 2 3 3 3 6" xfId="32285" xr:uid="{6F466F19-8250-4A45-A7E9-0F05F044ECD1}"/>
    <cellStyle name="40% - Énfasis5 2 3 3 4" xfId="2366" xr:uid="{75EB9FC6-94EF-4CE2-A3C0-83BAB70935C2}"/>
    <cellStyle name="40% - Énfasis5 2 3 3 4 2" xfId="6226" xr:uid="{DE929404-6DAE-4D2E-9CF6-6BF3A38F8183}"/>
    <cellStyle name="40% - Énfasis5 2 3 3 4 2 2" xfId="13947" xr:uid="{C4C11361-1343-42C5-A35E-19A236157238}"/>
    <cellStyle name="40% - Énfasis5 2 3 3 4 2 2 2" xfId="29389" xr:uid="{DB352FAB-51D5-4BA0-9EF4-9E5B831AC2E5}"/>
    <cellStyle name="40% - Énfasis5 2 3 3 4 2 2 2 2" xfId="60273" xr:uid="{72416B87-242E-45D0-B1B2-D241527B810A}"/>
    <cellStyle name="40% - Énfasis5 2 3 3 4 2 2 3" xfId="44831" xr:uid="{252B469F-8665-4784-BBAE-99BAE292D20E}"/>
    <cellStyle name="40% - Énfasis5 2 3 3 4 2 3" xfId="21668" xr:uid="{039C65A2-4E79-4EDF-AA6F-44191AD043F3}"/>
    <cellStyle name="40% - Énfasis5 2 3 3 4 2 3 2" xfId="52552" xr:uid="{A23F9C67-1BEE-4250-9602-E3E945B04FA5}"/>
    <cellStyle name="40% - Énfasis5 2 3 3 4 2 4" xfId="37110" xr:uid="{859EFE4D-AC6A-4433-8681-3F02AC850684}"/>
    <cellStyle name="40% - Énfasis5 2 3 3 4 3" xfId="10087" xr:uid="{F8B0D2BA-B42D-4682-AF91-5B84C1D7D01E}"/>
    <cellStyle name="40% - Énfasis5 2 3 3 4 3 2" xfId="25529" xr:uid="{1C2FDD1B-94E7-48D9-8180-CADA0A6337CA}"/>
    <cellStyle name="40% - Énfasis5 2 3 3 4 3 2 2" xfId="56413" xr:uid="{68D74376-8919-474E-90DE-6343CB61BD24}"/>
    <cellStyle name="40% - Énfasis5 2 3 3 4 3 3" xfId="40971" xr:uid="{B245FB16-48B6-418F-A7A5-3403854D1C53}"/>
    <cellStyle name="40% - Énfasis5 2 3 3 4 4" xfId="17808" xr:uid="{0E4090E2-13C6-49A8-BEDB-2CA2A915DAF5}"/>
    <cellStyle name="40% - Énfasis5 2 3 3 4 4 2" xfId="48692" xr:uid="{236BF76B-8D60-4755-8139-BCAA835862E2}"/>
    <cellStyle name="40% - Énfasis5 2 3 3 4 5" xfId="33250" xr:uid="{E8D7B38F-19E9-4596-8074-EE8B67C718F5}"/>
    <cellStyle name="40% - Énfasis5 2 3 3 5" xfId="4296" xr:uid="{CEDD7798-3B7B-4516-8100-21DFD9B405B2}"/>
    <cellStyle name="40% - Énfasis5 2 3 3 5 2" xfId="12017" xr:uid="{E9ED804F-8418-4734-9BCF-E8138A2D611C}"/>
    <cellStyle name="40% - Énfasis5 2 3 3 5 2 2" xfId="27459" xr:uid="{F274258F-6F8C-406C-8939-679FE458770B}"/>
    <cellStyle name="40% - Énfasis5 2 3 3 5 2 2 2" xfId="58343" xr:uid="{97ABB838-2F2E-4F97-8E1E-D2ED45679531}"/>
    <cellStyle name="40% - Énfasis5 2 3 3 5 2 3" xfId="42901" xr:uid="{4A1D85D1-E1CE-473A-9565-328D1A6DD180}"/>
    <cellStyle name="40% - Énfasis5 2 3 3 5 3" xfId="19738" xr:uid="{CA76F4EA-4F9B-4723-BC37-70E74864F236}"/>
    <cellStyle name="40% - Énfasis5 2 3 3 5 3 2" xfId="50622" xr:uid="{FD6AE47F-46A8-4DD5-AB2F-695A9EAB8FC5}"/>
    <cellStyle name="40% - Énfasis5 2 3 3 5 4" xfId="35180" xr:uid="{1EFC3756-9043-44AB-B6F0-C81D78F10473}"/>
    <cellStyle name="40% - Énfasis5 2 3 3 6" xfId="8157" xr:uid="{CE5382EC-19E6-479A-A981-38EAF3B18030}"/>
    <cellStyle name="40% - Énfasis5 2 3 3 6 2" xfId="23599" xr:uid="{0B6894DC-F09E-456E-8E5B-A965F51B67B9}"/>
    <cellStyle name="40% - Énfasis5 2 3 3 6 2 2" xfId="54483" xr:uid="{040DB3D3-8BB8-4D39-B1B9-8C9EC187C121}"/>
    <cellStyle name="40% - Énfasis5 2 3 3 6 3" xfId="39041" xr:uid="{7038611F-2D31-4984-9033-06E2D4C52A3C}"/>
    <cellStyle name="40% - Énfasis5 2 3 3 7" xfId="15878" xr:uid="{080596BC-5C04-4678-9EC9-EF4F310B566B}"/>
    <cellStyle name="40% - Énfasis5 2 3 3 7 2" xfId="46762" xr:uid="{658DA75D-D0B0-49D0-A8F2-04C3F8F69BDE}"/>
    <cellStyle name="40% - Énfasis5 2 3 3 8" xfId="31320" xr:uid="{80AA6FED-5253-4C85-B9BF-5C2A4D88C7B7}"/>
    <cellStyle name="40% - Énfasis5 2 3 4" xfId="678" xr:uid="{0EEEA388-35A3-47C0-9046-B7D4F88996D3}"/>
    <cellStyle name="40% - Énfasis5 2 3 4 2" xfId="1643" xr:uid="{5A978D47-1CE1-4382-9C3C-C7E0293B1130}"/>
    <cellStyle name="40% - Énfasis5 2 3 4 2 2" xfId="3573" xr:uid="{C9C6C86D-59E6-4A97-BEB4-582078B9938D}"/>
    <cellStyle name="40% - Énfasis5 2 3 4 2 2 2" xfId="7433" xr:uid="{7AD59AA2-4EC0-4802-9092-62E25A07C61D}"/>
    <cellStyle name="40% - Énfasis5 2 3 4 2 2 2 2" xfId="15154" xr:uid="{69B6320D-FA27-4F84-8126-4DE27794AC6C}"/>
    <cellStyle name="40% - Énfasis5 2 3 4 2 2 2 2 2" xfId="30596" xr:uid="{81D48990-EEC3-4449-BBC9-0AA2F5E2AEA4}"/>
    <cellStyle name="40% - Énfasis5 2 3 4 2 2 2 2 2 2" xfId="61480" xr:uid="{7FECB1AA-40DD-487B-9921-A1A8A0DB7571}"/>
    <cellStyle name="40% - Énfasis5 2 3 4 2 2 2 2 3" xfId="46038" xr:uid="{664818EB-CAD1-40B7-A15F-6B316894C0F8}"/>
    <cellStyle name="40% - Énfasis5 2 3 4 2 2 2 3" xfId="22875" xr:uid="{C3DE6F19-391D-4F9D-82A4-23D7CB4493D2}"/>
    <cellStyle name="40% - Énfasis5 2 3 4 2 2 2 3 2" xfId="53759" xr:uid="{A216FFD9-56B0-47A1-96FD-6960C5402078}"/>
    <cellStyle name="40% - Énfasis5 2 3 4 2 2 2 4" xfId="38317" xr:uid="{12831FC8-7201-4F6B-A3C8-8050D243D938}"/>
    <cellStyle name="40% - Énfasis5 2 3 4 2 2 3" xfId="11294" xr:uid="{FDF2E25C-C7E9-4BA7-8BB2-17A492444D5E}"/>
    <cellStyle name="40% - Énfasis5 2 3 4 2 2 3 2" xfId="26736" xr:uid="{B4C8A1B0-F464-4C85-B5D8-279DED3B571C}"/>
    <cellStyle name="40% - Énfasis5 2 3 4 2 2 3 2 2" xfId="57620" xr:uid="{BC35244F-7F13-4154-9DD5-0A950494E30A}"/>
    <cellStyle name="40% - Énfasis5 2 3 4 2 2 3 3" xfId="42178" xr:uid="{D92CA895-E2DB-4590-9842-BF29CFC474D3}"/>
    <cellStyle name="40% - Énfasis5 2 3 4 2 2 4" xfId="19015" xr:uid="{6F9BA506-65B1-4BED-AAA8-F42618649A7D}"/>
    <cellStyle name="40% - Énfasis5 2 3 4 2 2 4 2" xfId="49899" xr:uid="{59987164-3E71-46B9-BAFA-A54F2223B4BD}"/>
    <cellStyle name="40% - Énfasis5 2 3 4 2 2 5" xfId="34457" xr:uid="{D724A74A-08F0-4B0D-8AA3-3501DDD2CCEE}"/>
    <cellStyle name="40% - Énfasis5 2 3 4 2 3" xfId="5503" xr:uid="{B1CCD11B-1452-42B9-9B37-DBDE8E9B88A8}"/>
    <cellStyle name="40% - Énfasis5 2 3 4 2 3 2" xfId="13224" xr:uid="{2B776D5A-588A-47E6-9BEB-55A8085106BB}"/>
    <cellStyle name="40% - Énfasis5 2 3 4 2 3 2 2" xfId="28666" xr:uid="{CEDA09F1-5F9E-45A7-8912-C7FFA7D08AC4}"/>
    <cellStyle name="40% - Énfasis5 2 3 4 2 3 2 2 2" xfId="59550" xr:uid="{3D517669-F57D-47DA-9CD1-B42B0E1FEAAB}"/>
    <cellStyle name="40% - Énfasis5 2 3 4 2 3 2 3" xfId="44108" xr:uid="{EE530E26-2B8D-47FD-9F0A-89653C521B26}"/>
    <cellStyle name="40% - Énfasis5 2 3 4 2 3 3" xfId="20945" xr:uid="{422407AB-64FC-4F70-A8FD-96799B23E9E2}"/>
    <cellStyle name="40% - Énfasis5 2 3 4 2 3 3 2" xfId="51829" xr:uid="{A813790D-D32C-439D-B37E-957FC7F95ACF}"/>
    <cellStyle name="40% - Énfasis5 2 3 4 2 3 4" xfId="36387" xr:uid="{15FA0871-BDA1-450E-9A4D-2E9A219012B5}"/>
    <cellStyle name="40% - Énfasis5 2 3 4 2 4" xfId="9364" xr:uid="{04740966-687A-4D9F-AAE5-75BBE836B9BC}"/>
    <cellStyle name="40% - Énfasis5 2 3 4 2 4 2" xfId="24806" xr:uid="{212A7B37-A6A4-4E93-A00C-97896C375F38}"/>
    <cellStyle name="40% - Énfasis5 2 3 4 2 4 2 2" xfId="55690" xr:uid="{C46F787A-E84F-49EC-B208-C149B6B4DB6C}"/>
    <cellStyle name="40% - Énfasis5 2 3 4 2 4 3" xfId="40248" xr:uid="{5DDB4896-1FDA-4370-9220-4C93AA88A921}"/>
    <cellStyle name="40% - Énfasis5 2 3 4 2 5" xfId="17085" xr:uid="{1F11B6ED-F036-4B29-BB21-6DFF652B7DA3}"/>
    <cellStyle name="40% - Énfasis5 2 3 4 2 5 2" xfId="47969" xr:uid="{7F4D5534-AB0C-43CE-81B7-9758D1B6AA8B}"/>
    <cellStyle name="40% - Énfasis5 2 3 4 2 6" xfId="32527" xr:uid="{B45F35BE-87A6-4108-A343-5BC753B52CE9}"/>
    <cellStyle name="40% - Énfasis5 2 3 4 3" xfId="2608" xr:uid="{E229D1A8-73FC-46D4-90EB-02DD7ABA9C40}"/>
    <cellStyle name="40% - Énfasis5 2 3 4 3 2" xfId="6468" xr:uid="{04ECD596-8ACF-4FD7-8F99-C14F95AA959F}"/>
    <cellStyle name="40% - Énfasis5 2 3 4 3 2 2" xfId="14189" xr:uid="{2DAA7D58-AAC3-4856-B227-877F5106B276}"/>
    <cellStyle name="40% - Énfasis5 2 3 4 3 2 2 2" xfId="29631" xr:uid="{0FEF9E20-242A-466D-A499-CDACEBC6EC38}"/>
    <cellStyle name="40% - Énfasis5 2 3 4 3 2 2 2 2" xfId="60515" xr:uid="{4228392F-BA44-4EEE-8A01-3A7C07286B5B}"/>
    <cellStyle name="40% - Énfasis5 2 3 4 3 2 2 3" xfId="45073" xr:uid="{D3103B9B-1C9C-47AC-B422-37F66DC54A14}"/>
    <cellStyle name="40% - Énfasis5 2 3 4 3 2 3" xfId="21910" xr:uid="{683FB4BA-87DD-4098-9638-C9B11203B948}"/>
    <cellStyle name="40% - Énfasis5 2 3 4 3 2 3 2" xfId="52794" xr:uid="{3E92D2E6-2649-41DA-954A-3104D0495DB1}"/>
    <cellStyle name="40% - Énfasis5 2 3 4 3 2 4" xfId="37352" xr:uid="{2BC2704F-B74F-40D5-BED8-C7E48D060982}"/>
    <cellStyle name="40% - Énfasis5 2 3 4 3 3" xfId="10329" xr:uid="{E94F4DA1-3C9C-482D-94E1-86501F52DA34}"/>
    <cellStyle name="40% - Énfasis5 2 3 4 3 3 2" xfId="25771" xr:uid="{1DDDBA8E-D285-4C50-810E-B67F18493DF8}"/>
    <cellStyle name="40% - Énfasis5 2 3 4 3 3 2 2" xfId="56655" xr:uid="{C8982859-1B42-4CDC-8049-D285517763C9}"/>
    <cellStyle name="40% - Énfasis5 2 3 4 3 3 3" xfId="41213" xr:uid="{59F3C11C-B427-4D0C-94C8-0E6A0AD5E831}"/>
    <cellStyle name="40% - Énfasis5 2 3 4 3 4" xfId="18050" xr:uid="{03F1EA81-E6A4-4B5A-98C2-5C09EBF2B8F8}"/>
    <cellStyle name="40% - Énfasis5 2 3 4 3 4 2" xfId="48934" xr:uid="{2842ABCE-52A2-4E05-8F7F-379C146ADD15}"/>
    <cellStyle name="40% - Énfasis5 2 3 4 3 5" xfId="33492" xr:uid="{62214262-46B4-48C3-88CB-970703ABD743}"/>
    <cellStyle name="40% - Énfasis5 2 3 4 4" xfId="4538" xr:uid="{FE7D7977-5625-49E9-BF07-030536B1F96C}"/>
    <cellStyle name="40% - Énfasis5 2 3 4 4 2" xfId="12259" xr:uid="{96B53354-32B8-4939-8F89-8ADC3F746DED}"/>
    <cellStyle name="40% - Énfasis5 2 3 4 4 2 2" xfId="27701" xr:uid="{F6863A6C-33F9-4354-B1E7-BA5AEE47EE24}"/>
    <cellStyle name="40% - Énfasis5 2 3 4 4 2 2 2" xfId="58585" xr:uid="{BC437C7B-5C38-41ED-A0FC-216BCA0F3853}"/>
    <cellStyle name="40% - Énfasis5 2 3 4 4 2 3" xfId="43143" xr:uid="{E2443B49-15DD-462F-8C6B-37CC50B004EA}"/>
    <cellStyle name="40% - Énfasis5 2 3 4 4 3" xfId="19980" xr:uid="{48DFB399-5B3E-47E8-BAF0-750D9565D895}"/>
    <cellStyle name="40% - Énfasis5 2 3 4 4 3 2" xfId="50864" xr:uid="{5FBF2FF2-200F-4A91-BF6A-04EE0CD0E4CE}"/>
    <cellStyle name="40% - Énfasis5 2 3 4 4 4" xfId="35422" xr:uid="{99B0C41F-29B9-4E0E-8B5D-BA0F1409EDCD}"/>
    <cellStyle name="40% - Énfasis5 2 3 4 5" xfId="8399" xr:uid="{FDA92E7B-BFCD-489C-9B75-1ECA7A7EC726}"/>
    <cellStyle name="40% - Énfasis5 2 3 4 5 2" xfId="23841" xr:uid="{446664AD-9CE0-4677-AB9E-E8B98D962AAC}"/>
    <cellStyle name="40% - Énfasis5 2 3 4 5 2 2" xfId="54725" xr:uid="{3667DB30-5B4A-4649-9617-3E2C213B30A8}"/>
    <cellStyle name="40% - Énfasis5 2 3 4 5 3" xfId="39283" xr:uid="{3BB4F0F6-2D1D-4D96-8752-623467D28549}"/>
    <cellStyle name="40% - Énfasis5 2 3 4 6" xfId="16120" xr:uid="{93A9F1D6-9789-4A63-A97C-1CA2992B5837}"/>
    <cellStyle name="40% - Énfasis5 2 3 4 6 2" xfId="47004" xr:uid="{3D15B037-58BE-48B8-B650-2464D24E952A}"/>
    <cellStyle name="40% - Énfasis5 2 3 4 7" xfId="31562" xr:uid="{AC340037-343B-404B-B9C9-7CB66FB3B59F}"/>
    <cellStyle name="40% - Énfasis5 2 3 5" xfId="1160" xr:uid="{A705BC0E-58BF-4CDD-99C2-BA94D0F4DDEF}"/>
    <cellStyle name="40% - Énfasis5 2 3 5 2" xfId="3090" xr:uid="{6B22B969-9BF3-4CB6-820F-A8EBF08BAE2A}"/>
    <cellStyle name="40% - Énfasis5 2 3 5 2 2" xfId="6950" xr:uid="{A6214A91-8EB0-46BB-984B-612C4017714C}"/>
    <cellStyle name="40% - Énfasis5 2 3 5 2 2 2" xfId="14671" xr:uid="{AAC9D165-4013-4DC6-8A3D-38C10E14616B}"/>
    <cellStyle name="40% - Énfasis5 2 3 5 2 2 2 2" xfId="30113" xr:uid="{6FAE3F4E-A728-4D8E-A9BC-A6EF3B42EA87}"/>
    <cellStyle name="40% - Énfasis5 2 3 5 2 2 2 2 2" xfId="60997" xr:uid="{68241D64-3A8F-4F42-8ECB-015C302A8E94}"/>
    <cellStyle name="40% - Énfasis5 2 3 5 2 2 2 3" xfId="45555" xr:uid="{242C26E1-3FB4-451E-9BE2-77F936627D70}"/>
    <cellStyle name="40% - Énfasis5 2 3 5 2 2 3" xfId="22392" xr:uid="{A3FB460A-EF6D-40A5-9F29-7511CC347393}"/>
    <cellStyle name="40% - Énfasis5 2 3 5 2 2 3 2" xfId="53276" xr:uid="{83431D45-B2BC-4350-B618-3DC975B948B3}"/>
    <cellStyle name="40% - Énfasis5 2 3 5 2 2 4" xfId="37834" xr:uid="{0022D0E0-A520-4461-829B-A042EBAB3E4F}"/>
    <cellStyle name="40% - Énfasis5 2 3 5 2 3" xfId="10811" xr:uid="{B51629AB-D054-469F-9CAB-96C28B47BD60}"/>
    <cellStyle name="40% - Énfasis5 2 3 5 2 3 2" xfId="26253" xr:uid="{CC82155B-D77C-428E-AB7D-27A48DDDD6BA}"/>
    <cellStyle name="40% - Énfasis5 2 3 5 2 3 2 2" xfId="57137" xr:uid="{3CA599DB-C841-4AE2-9F69-D00B47E1DFA9}"/>
    <cellStyle name="40% - Énfasis5 2 3 5 2 3 3" xfId="41695" xr:uid="{882D562E-F8C7-4581-99B9-0038FA7D95FB}"/>
    <cellStyle name="40% - Énfasis5 2 3 5 2 4" xfId="18532" xr:uid="{9B2DA3BF-31FD-4ED8-AEA6-B4054DBE093A}"/>
    <cellStyle name="40% - Énfasis5 2 3 5 2 4 2" xfId="49416" xr:uid="{48A7C25F-9F91-4548-83E8-B5B43BDA05BA}"/>
    <cellStyle name="40% - Énfasis5 2 3 5 2 5" xfId="33974" xr:uid="{C0D395E5-F4AC-41BE-8E83-845C4F4BBFCE}"/>
    <cellStyle name="40% - Énfasis5 2 3 5 3" xfId="5020" xr:uid="{2CE56C75-81E1-4968-9ACD-21A9590FFA62}"/>
    <cellStyle name="40% - Énfasis5 2 3 5 3 2" xfId="12741" xr:uid="{BE3F1282-CD27-427E-A735-DB9D507A50CA}"/>
    <cellStyle name="40% - Énfasis5 2 3 5 3 2 2" xfId="28183" xr:uid="{53FF0244-FB97-424A-95B2-5B3B848CDCDF}"/>
    <cellStyle name="40% - Énfasis5 2 3 5 3 2 2 2" xfId="59067" xr:uid="{17598595-5E4D-44C4-8E3F-06BD508C309A}"/>
    <cellStyle name="40% - Énfasis5 2 3 5 3 2 3" xfId="43625" xr:uid="{D1F08D37-1571-4AAD-99F4-6FA527FF3EB3}"/>
    <cellStyle name="40% - Énfasis5 2 3 5 3 3" xfId="20462" xr:uid="{D7779AA4-DB3D-466C-AB41-6440050CF023}"/>
    <cellStyle name="40% - Énfasis5 2 3 5 3 3 2" xfId="51346" xr:uid="{07FAF71F-2849-4BE0-9362-5162F5479B2C}"/>
    <cellStyle name="40% - Énfasis5 2 3 5 3 4" xfId="35904" xr:uid="{14796DE0-5953-4C49-A09E-111F6ED02315}"/>
    <cellStyle name="40% - Énfasis5 2 3 5 4" xfId="8881" xr:uid="{7109A1D3-5DDC-438A-9832-C17077CEF968}"/>
    <cellStyle name="40% - Énfasis5 2 3 5 4 2" xfId="24323" xr:uid="{96BB2881-95D7-4E87-B883-48036006010D}"/>
    <cellStyle name="40% - Énfasis5 2 3 5 4 2 2" xfId="55207" xr:uid="{0E09A181-CFF8-41C1-83DB-BAF15ED4E592}"/>
    <cellStyle name="40% - Énfasis5 2 3 5 4 3" xfId="39765" xr:uid="{FB9AF217-512D-489B-8C8A-62CE654C4293}"/>
    <cellStyle name="40% - Énfasis5 2 3 5 5" xfId="16602" xr:uid="{1DEE32EF-6DB4-4B25-A7F6-965214688D64}"/>
    <cellStyle name="40% - Énfasis5 2 3 5 5 2" xfId="47486" xr:uid="{369CC072-9DE5-4BA6-B2A8-3F419DAA1F68}"/>
    <cellStyle name="40% - Énfasis5 2 3 5 6" xfId="32044" xr:uid="{016A3245-8A43-443B-B050-01BAE083B8B9}"/>
    <cellStyle name="40% - Énfasis5 2 3 6" xfId="2125" xr:uid="{CBBBB08B-400A-4357-98C0-5D84C6BC7A76}"/>
    <cellStyle name="40% - Énfasis5 2 3 6 2" xfId="5985" xr:uid="{25E30A13-CF16-4D1B-A0B1-76C8AE8314C8}"/>
    <cellStyle name="40% - Énfasis5 2 3 6 2 2" xfId="13706" xr:uid="{6BAA5E8E-D283-410A-AA90-BCF0BA95415B}"/>
    <cellStyle name="40% - Énfasis5 2 3 6 2 2 2" xfId="29148" xr:uid="{CB1334A3-4B30-4E90-ADE5-6175DD58624C}"/>
    <cellStyle name="40% - Énfasis5 2 3 6 2 2 2 2" xfId="60032" xr:uid="{9EC87930-E5A0-4D9B-9709-CB3480E648E0}"/>
    <cellStyle name="40% - Énfasis5 2 3 6 2 2 3" xfId="44590" xr:uid="{20C9F861-AF95-4414-9C68-7589BF016EB1}"/>
    <cellStyle name="40% - Énfasis5 2 3 6 2 3" xfId="21427" xr:uid="{0E231F47-B440-408C-AF68-8AAFE40CD4B8}"/>
    <cellStyle name="40% - Énfasis5 2 3 6 2 3 2" xfId="52311" xr:uid="{1500EDC4-700E-440A-8AEB-D25464452274}"/>
    <cellStyle name="40% - Énfasis5 2 3 6 2 4" xfId="36869" xr:uid="{D3AC3A3D-865A-48A9-8419-3EE72FE65C8E}"/>
    <cellStyle name="40% - Énfasis5 2 3 6 3" xfId="9846" xr:uid="{317A7C61-3F44-4B80-9459-AC0C9D08F193}"/>
    <cellStyle name="40% - Énfasis5 2 3 6 3 2" xfId="25288" xr:uid="{910B3F7B-32E4-4BE9-9FEA-C59602D6B206}"/>
    <cellStyle name="40% - Énfasis5 2 3 6 3 2 2" xfId="56172" xr:uid="{5DE23AF9-3B7C-4FF0-9217-275766F0F5CA}"/>
    <cellStyle name="40% - Énfasis5 2 3 6 3 3" xfId="40730" xr:uid="{069CA91A-05A4-40DA-AFC7-D7F758F4E128}"/>
    <cellStyle name="40% - Énfasis5 2 3 6 4" xfId="17567" xr:uid="{79CDF00A-CBE9-488D-9E8B-827C60FCBD35}"/>
    <cellStyle name="40% - Énfasis5 2 3 6 4 2" xfId="48451" xr:uid="{F2A87869-027D-4AA4-8868-4CAB36C07754}"/>
    <cellStyle name="40% - Énfasis5 2 3 6 5" xfId="33009" xr:uid="{5C48E8EE-39AF-4AE7-9DA5-7C3CAE509387}"/>
    <cellStyle name="40% - Énfasis5 2 3 7" xfId="4055" xr:uid="{B24CDC75-0293-4F42-BCA2-D0026610583F}"/>
    <cellStyle name="40% - Énfasis5 2 3 7 2" xfId="11776" xr:uid="{ABA9632D-50C1-4648-8440-BA668CD4047C}"/>
    <cellStyle name="40% - Énfasis5 2 3 7 2 2" xfId="27218" xr:uid="{CEC98FAB-96DE-47CE-8C0D-EE56DDD36671}"/>
    <cellStyle name="40% - Énfasis5 2 3 7 2 2 2" xfId="58102" xr:uid="{2D73F0E7-60C2-4BE3-901C-5E5FB8C6D884}"/>
    <cellStyle name="40% - Énfasis5 2 3 7 2 3" xfId="42660" xr:uid="{913D28E0-8517-4EAB-98CA-CA002D62220A}"/>
    <cellStyle name="40% - Énfasis5 2 3 7 3" xfId="19497" xr:uid="{7638CE39-0ECD-44C3-BC95-83FE91054C19}"/>
    <cellStyle name="40% - Énfasis5 2 3 7 3 2" xfId="50381" xr:uid="{E6057869-94A0-43BB-9FC3-EC778A0FE025}"/>
    <cellStyle name="40% - Énfasis5 2 3 7 4" xfId="34939" xr:uid="{28129830-0662-47F8-808E-43DB6868DA45}"/>
    <cellStyle name="40% - Énfasis5 2 3 8" xfId="7916" xr:uid="{74130360-A210-434E-90AC-0899F1F44648}"/>
    <cellStyle name="40% - Énfasis5 2 3 8 2" xfId="23358" xr:uid="{9D1E32AD-D2FB-4DC9-96FA-83ADB466499E}"/>
    <cellStyle name="40% - Énfasis5 2 3 8 2 2" xfId="54242" xr:uid="{62C11EA9-ED1F-4094-ABAE-5929CAE076A3}"/>
    <cellStyle name="40% - Énfasis5 2 3 8 3" xfId="38800" xr:uid="{5DBE7678-5D55-4393-A7FB-91CD8FE788E4}"/>
    <cellStyle name="40% - Énfasis5 2 3 9" xfId="15637" xr:uid="{8F50F70A-EACB-4CFE-B4F1-FD51C1731C90}"/>
    <cellStyle name="40% - Énfasis5 2 3 9 2" xfId="46521" xr:uid="{6FBE939C-27A4-4BB2-A8B9-72843AC5CEFE}"/>
    <cellStyle name="40% - Énfasis5 2 4" xfId="117" xr:uid="{69A090AC-A5A0-4977-AB51-9EF069C449DE}"/>
    <cellStyle name="40% - Énfasis5 2 4 10" xfId="31080" xr:uid="{616A0512-F143-4FF9-AC12-628619B5FE8E}"/>
    <cellStyle name="40% - Énfasis5 2 4 2" xfId="339" xr:uid="{AAC4490F-F239-4F12-A691-6F3C2CE0BFA0}"/>
    <cellStyle name="40% - Énfasis5 2 4 2 2" xfId="582" xr:uid="{56096564-DF5C-4598-8C90-445D939245BA}"/>
    <cellStyle name="40% - Énfasis5 2 4 2 2 2" xfId="1065" xr:uid="{3B7E9993-C436-4E23-8B79-A18919ED006F}"/>
    <cellStyle name="40% - Énfasis5 2 4 2 2 2 2" xfId="2030" xr:uid="{1A1E76FE-1D45-44BA-BBA0-A3F25A877F64}"/>
    <cellStyle name="40% - Énfasis5 2 4 2 2 2 2 2" xfId="3960" xr:uid="{5A4AE892-E80E-48F0-9223-C999339ED604}"/>
    <cellStyle name="40% - Énfasis5 2 4 2 2 2 2 2 2" xfId="7820" xr:uid="{E59A3047-CC17-4E3B-A29D-7026666B8B0C}"/>
    <cellStyle name="40% - Énfasis5 2 4 2 2 2 2 2 2 2" xfId="15541" xr:uid="{1ECA3FBC-5BBF-46FA-AA6A-A4B4426D5B85}"/>
    <cellStyle name="40% - Énfasis5 2 4 2 2 2 2 2 2 2 2" xfId="30983" xr:uid="{C27BCFA6-4D21-4C3E-92AC-2628493B6BEA}"/>
    <cellStyle name="40% - Énfasis5 2 4 2 2 2 2 2 2 2 2 2" xfId="61867" xr:uid="{B74AC52E-D11F-460D-A00A-8FA4D7A8CA81}"/>
    <cellStyle name="40% - Énfasis5 2 4 2 2 2 2 2 2 2 3" xfId="46425" xr:uid="{CBA0DFA1-3636-4B10-8070-2300A45160A4}"/>
    <cellStyle name="40% - Énfasis5 2 4 2 2 2 2 2 2 3" xfId="23262" xr:uid="{36A76C68-527E-4716-897F-F85472A83A97}"/>
    <cellStyle name="40% - Énfasis5 2 4 2 2 2 2 2 2 3 2" xfId="54146" xr:uid="{8A57625F-5614-405F-BDBE-3B9E1583971C}"/>
    <cellStyle name="40% - Énfasis5 2 4 2 2 2 2 2 2 4" xfId="38704" xr:uid="{835A5199-9ACE-4B01-8C79-5F501A7D6BD6}"/>
    <cellStyle name="40% - Énfasis5 2 4 2 2 2 2 2 3" xfId="11681" xr:uid="{7103F04F-1B8B-4ADF-B875-0C86C092CEDA}"/>
    <cellStyle name="40% - Énfasis5 2 4 2 2 2 2 2 3 2" xfId="27123" xr:uid="{FFE552EF-F277-4AF3-A189-102BAE56EFE6}"/>
    <cellStyle name="40% - Énfasis5 2 4 2 2 2 2 2 3 2 2" xfId="58007" xr:uid="{DC3CC48C-AA03-45B8-B23E-4F4217174B43}"/>
    <cellStyle name="40% - Énfasis5 2 4 2 2 2 2 2 3 3" xfId="42565" xr:uid="{D02640DB-467D-4515-A35B-80BA6E0C519D}"/>
    <cellStyle name="40% - Énfasis5 2 4 2 2 2 2 2 4" xfId="19402" xr:uid="{E207B8E5-7470-4901-878B-FB4FE3411E8E}"/>
    <cellStyle name="40% - Énfasis5 2 4 2 2 2 2 2 4 2" xfId="50286" xr:uid="{E4221796-7855-403D-844B-1D8A6AF2FDCB}"/>
    <cellStyle name="40% - Énfasis5 2 4 2 2 2 2 2 5" xfId="34844" xr:uid="{FBC31984-2A8D-4A4B-98E4-8F819BA0E82C}"/>
    <cellStyle name="40% - Énfasis5 2 4 2 2 2 2 3" xfId="5890" xr:uid="{03C2B1B8-0999-4D93-917A-942484CE53D5}"/>
    <cellStyle name="40% - Énfasis5 2 4 2 2 2 2 3 2" xfId="13611" xr:uid="{ACD7E3FC-2285-42FA-A0F3-02E33D46601A}"/>
    <cellStyle name="40% - Énfasis5 2 4 2 2 2 2 3 2 2" xfId="29053" xr:uid="{09E55BBB-44E3-40BC-91D3-13FF37CF342C}"/>
    <cellStyle name="40% - Énfasis5 2 4 2 2 2 2 3 2 2 2" xfId="59937" xr:uid="{3B40E1A1-A3E0-48EF-B57D-CB929E44757D}"/>
    <cellStyle name="40% - Énfasis5 2 4 2 2 2 2 3 2 3" xfId="44495" xr:uid="{4D261BE1-6505-4EB2-A5B8-FFFEE2FA657D}"/>
    <cellStyle name="40% - Énfasis5 2 4 2 2 2 2 3 3" xfId="21332" xr:uid="{F41D48B4-56C2-46EC-8DD3-EDBD57AD583C}"/>
    <cellStyle name="40% - Énfasis5 2 4 2 2 2 2 3 3 2" xfId="52216" xr:uid="{22117D32-3D6B-41C3-98B8-5F9DADD99971}"/>
    <cellStyle name="40% - Énfasis5 2 4 2 2 2 2 3 4" xfId="36774" xr:uid="{9B58CF91-4303-404D-B67C-C06290FA7B80}"/>
    <cellStyle name="40% - Énfasis5 2 4 2 2 2 2 4" xfId="9751" xr:uid="{4F8FF72E-3600-4333-B509-3BBBFC3B9C3D}"/>
    <cellStyle name="40% - Énfasis5 2 4 2 2 2 2 4 2" xfId="25193" xr:uid="{A97D0719-0F7F-42A5-86FC-76C927BD3B27}"/>
    <cellStyle name="40% - Énfasis5 2 4 2 2 2 2 4 2 2" xfId="56077" xr:uid="{63182F50-A9A7-4D60-8F95-7BFC6CEC2E02}"/>
    <cellStyle name="40% - Énfasis5 2 4 2 2 2 2 4 3" xfId="40635" xr:uid="{B66EB86C-988D-4E20-ACEA-0F637ECE4A1B}"/>
    <cellStyle name="40% - Énfasis5 2 4 2 2 2 2 5" xfId="17472" xr:uid="{F1E6908F-99C0-46E3-9F8C-F393DA0D9A27}"/>
    <cellStyle name="40% - Énfasis5 2 4 2 2 2 2 5 2" xfId="48356" xr:uid="{B03ACE99-0EF1-40EE-B393-031AA375B66A}"/>
    <cellStyle name="40% - Énfasis5 2 4 2 2 2 2 6" xfId="32914" xr:uid="{387EDEA7-56D3-4FBD-9E56-07E484CE37B0}"/>
    <cellStyle name="40% - Énfasis5 2 4 2 2 2 3" xfId="2995" xr:uid="{6926F6E0-4920-4010-AF14-C409D61856D0}"/>
    <cellStyle name="40% - Énfasis5 2 4 2 2 2 3 2" xfId="6855" xr:uid="{49C85AD5-C101-48DA-9450-746F86A6101F}"/>
    <cellStyle name="40% - Énfasis5 2 4 2 2 2 3 2 2" xfId="14576" xr:uid="{5461DE3C-1EF0-481F-A293-A5102984DF52}"/>
    <cellStyle name="40% - Énfasis5 2 4 2 2 2 3 2 2 2" xfId="30018" xr:uid="{6482916A-78C9-42F7-A925-ED6E6182D747}"/>
    <cellStyle name="40% - Énfasis5 2 4 2 2 2 3 2 2 2 2" xfId="60902" xr:uid="{8EEAFE92-9AC3-460A-832F-E1EC8459ECFE}"/>
    <cellStyle name="40% - Énfasis5 2 4 2 2 2 3 2 2 3" xfId="45460" xr:uid="{9651D514-30D1-4B70-907D-158EA6F0D248}"/>
    <cellStyle name="40% - Énfasis5 2 4 2 2 2 3 2 3" xfId="22297" xr:uid="{1830C16E-330E-4234-9858-5B2F4CD00304}"/>
    <cellStyle name="40% - Énfasis5 2 4 2 2 2 3 2 3 2" xfId="53181" xr:uid="{E640F05F-EA97-456C-B19F-C9CB78D219CC}"/>
    <cellStyle name="40% - Énfasis5 2 4 2 2 2 3 2 4" xfId="37739" xr:uid="{58CD1BFB-75AB-43C5-B048-DFC0EBEA45F4}"/>
    <cellStyle name="40% - Énfasis5 2 4 2 2 2 3 3" xfId="10716" xr:uid="{6BA5852A-2EEF-4C8D-8E86-23990AA3E637}"/>
    <cellStyle name="40% - Énfasis5 2 4 2 2 2 3 3 2" xfId="26158" xr:uid="{8124023A-9E0E-4673-B4B9-AE233F847EE1}"/>
    <cellStyle name="40% - Énfasis5 2 4 2 2 2 3 3 2 2" xfId="57042" xr:uid="{706CCDCB-024A-4210-8B9E-948797822958}"/>
    <cellStyle name="40% - Énfasis5 2 4 2 2 2 3 3 3" xfId="41600" xr:uid="{1B086837-F0BD-4EE0-A735-571E93862103}"/>
    <cellStyle name="40% - Énfasis5 2 4 2 2 2 3 4" xfId="18437" xr:uid="{A3DA95F4-3E74-48DB-936E-5C1A4A89C9DF}"/>
    <cellStyle name="40% - Énfasis5 2 4 2 2 2 3 4 2" xfId="49321" xr:uid="{3C0AFC97-4F1C-4863-BF92-2D448C3B0B1F}"/>
    <cellStyle name="40% - Énfasis5 2 4 2 2 2 3 5" xfId="33879" xr:uid="{BEB343CB-1AD2-462C-A97C-F2408693FDAF}"/>
    <cellStyle name="40% - Énfasis5 2 4 2 2 2 4" xfId="4925" xr:uid="{87A27178-32C1-43AD-91BF-A99D09B763B9}"/>
    <cellStyle name="40% - Énfasis5 2 4 2 2 2 4 2" xfId="12646" xr:uid="{EB2BB133-4673-427D-8A5C-EA398F7FA004}"/>
    <cellStyle name="40% - Énfasis5 2 4 2 2 2 4 2 2" xfId="28088" xr:uid="{EC09358A-AAD6-42C6-A19F-0E13BFC11AE0}"/>
    <cellStyle name="40% - Énfasis5 2 4 2 2 2 4 2 2 2" xfId="58972" xr:uid="{942CD02A-BCF8-425B-9BE8-3C1535FECC6F}"/>
    <cellStyle name="40% - Énfasis5 2 4 2 2 2 4 2 3" xfId="43530" xr:uid="{9921AED3-79A5-4AB6-AD90-647DE9DE8AAF}"/>
    <cellStyle name="40% - Énfasis5 2 4 2 2 2 4 3" xfId="20367" xr:uid="{ADB58433-5687-4417-82EA-D388DD9F2E0F}"/>
    <cellStyle name="40% - Énfasis5 2 4 2 2 2 4 3 2" xfId="51251" xr:uid="{DA903EC4-113E-4DD2-BC35-62470874BF48}"/>
    <cellStyle name="40% - Énfasis5 2 4 2 2 2 4 4" xfId="35809" xr:uid="{6182CD0C-6839-48D5-9724-E8648C6B7F84}"/>
    <cellStyle name="40% - Énfasis5 2 4 2 2 2 5" xfId="8786" xr:uid="{2E7C95C6-D48F-4FD7-A44C-F98F5B4444B0}"/>
    <cellStyle name="40% - Énfasis5 2 4 2 2 2 5 2" xfId="24228" xr:uid="{2DF03189-F643-4BA6-BCDD-5F31E78E0859}"/>
    <cellStyle name="40% - Énfasis5 2 4 2 2 2 5 2 2" xfId="55112" xr:uid="{506C0558-E089-4B1D-B2A3-5B0CEA69C5D9}"/>
    <cellStyle name="40% - Énfasis5 2 4 2 2 2 5 3" xfId="39670" xr:uid="{64BA207E-A994-40CF-B386-C3EDED8A3568}"/>
    <cellStyle name="40% - Énfasis5 2 4 2 2 2 6" xfId="16507" xr:uid="{2C0B8401-C148-41E7-9840-90C2ADC98CD8}"/>
    <cellStyle name="40% - Énfasis5 2 4 2 2 2 6 2" xfId="47391" xr:uid="{FA5A6F3A-4B52-4324-B5EE-4A61E066340D}"/>
    <cellStyle name="40% - Énfasis5 2 4 2 2 2 7" xfId="31949" xr:uid="{373C7138-50FB-4E64-9A1C-DD5F03B96289}"/>
    <cellStyle name="40% - Énfasis5 2 4 2 2 3" xfId="1547" xr:uid="{25C86EA4-A73E-4A44-9946-3EB9095C6397}"/>
    <cellStyle name="40% - Énfasis5 2 4 2 2 3 2" xfId="3477" xr:uid="{F3C3F24E-00BB-43AF-A17C-AD6D6F0B239D}"/>
    <cellStyle name="40% - Énfasis5 2 4 2 2 3 2 2" xfId="7337" xr:uid="{9D492594-C63C-4B61-A4E5-18A0BB2194B1}"/>
    <cellStyle name="40% - Énfasis5 2 4 2 2 3 2 2 2" xfId="15058" xr:uid="{A6642CD1-AD30-4D36-BD59-5C6EEABC4440}"/>
    <cellStyle name="40% - Énfasis5 2 4 2 2 3 2 2 2 2" xfId="30500" xr:uid="{034E3569-EFA3-4E7F-AE27-D08A90E5B4F8}"/>
    <cellStyle name="40% - Énfasis5 2 4 2 2 3 2 2 2 2 2" xfId="61384" xr:uid="{5FBF877E-2CB9-4E82-B4C0-1E36A4EE10FB}"/>
    <cellStyle name="40% - Énfasis5 2 4 2 2 3 2 2 2 3" xfId="45942" xr:uid="{E557A574-B44C-4493-AD32-B597D2470036}"/>
    <cellStyle name="40% - Énfasis5 2 4 2 2 3 2 2 3" xfId="22779" xr:uid="{1C2A8513-E89F-4694-8B9C-1E9B2E109180}"/>
    <cellStyle name="40% - Énfasis5 2 4 2 2 3 2 2 3 2" xfId="53663" xr:uid="{643DEB54-075A-4378-87C9-75104AD7D4CB}"/>
    <cellStyle name="40% - Énfasis5 2 4 2 2 3 2 2 4" xfId="38221" xr:uid="{E6A1201B-2E77-4DEA-988B-73EEA5C8B556}"/>
    <cellStyle name="40% - Énfasis5 2 4 2 2 3 2 3" xfId="11198" xr:uid="{27AFFBA3-AD18-4888-9400-D7D8F5AAD759}"/>
    <cellStyle name="40% - Énfasis5 2 4 2 2 3 2 3 2" xfId="26640" xr:uid="{AE9DF206-6BE8-4673-9C14-31CCC22EAB29}"/>
    <cellStyle name="40% - Énfasis5 2 4 2 2 3 2 3 2 2" xfId="57524" xr:uid="{1AE807B8-AB17-4E8D-89C1-F2B2A4FED0FC}"/>
    <cellStyle name="40% - Énfasis5 2 4 2 2 3 2 3 3" xfId="42082" xr:uid="{5BD54596-FD3E-47B6-B605-7B9AE6108DA3}"/>
    <cellStyle name="40% - Énfasis5 2 4 2 2 3 2 4" xfId="18919" xr:uid="{3A38FEE9-35B7-4B42-9E89-40C784021234}"/>
    <cellStyle name="40% - Énfasis5 2 4 2 2 3 2 4 2" xfId="49803" xr:uid="{AAF221EE-70F7-49F6-9873-D86FCAC76ED1}"/>
    <cellStyle name="40% - Énfasis5 2 4 2 2 3 2 5" xfId="34361" xr:uid="{BBFFA5D9-9C50-479B-8241-A223C707FF16}"/>
    <cellStyle name="40% - Énfasis5 2 4 2 2 3 3" xfId="5407" xr:uid="{51E1F1F0-D2CB-4726-8951-8835B86A34B4}"/>
    <cellStyle name="40% - Énfasis5 2 4 2 2 3 3 2" xfId="13128" xr:uid="{1010795E-B2BC-4216-9891-8904807B3D2A}"/>
    <cellStyle name="40% - Énfasis5 2 4 2 2 3 3 2 2" xfId="28570" xr:uid="{DF40BA67-71A9-496F-AC32-0FEF86BB09C7}"/>
    <cellStyle name="40% - Énfasis5 2 4 2 2 3 3 2 2 2" xfId="59454" xr:uid="{0AEC8BE2-59DB-4D42-9E77-DEAB974E71D1}"/>
    <cellStyle name="40% - Énfasis5 2 4 2 2 3 3 2 3" xfId="44012" xr:uid="{A0C632D7-A85E-415E-8493-CD6868A61183}"/>
    <cellStyle name="40% - Énfasis5 2 4 2 2 3 3 3" xfId="20849" xr:uid="{29DB2014-3452-4531-AA12-E74CDC0BF34D}"/>
    <cellStyle name="40% - Énfasis5 2 4 2 2 3 3 3 2" xfId="51733" xr:uid="{689E9C70-2182-433E-870F-E424D036EBB3}"/>
    <cellStyle name="40% - Énfasis5 2 4 2 2 3 3 4" xfId="36291" xr:uid="{70592094-315A-432D-A6AB-52C55EACCC3E}"/>
    <cellStyle name="40% - Énfasis5 2 4 2 2 3 4" xfId="9268" xr:uid="{81B2EB32-F5BF-4AE5-ACE9-E660A1A658CB}"/>
    <cellStyle name="40% - Énfasis5 2 4 2 2 3 4 2" xfId="24710" xr:uid="{7A43186A-96DC-449A-A5C6-85EE3408DBEC}"/>
    <cellStyle name="40% - Énfasis5 2 4 2 2 3 4 2 2" xfId="55594" xr:uid="{8D172BAF-FDBB-4E5F-AE42-D166773644DF}"/>
    <cellStyle name="40% - Énfasis5 2 4 2 2 3 4 3" xfId="40152" xr:uid="{FCAFE2FE-71A0-4CBC-97F7-4631E7F48EBC}"/>
    <cellStyle name="40% - Énfasis5 2 4 2 2 3 5" xfId="16989" xr:uid="{A9F8A7DE-2F8B-4062-9887-8CB39F6C21AF}"/>
    <cellStyle name="40% - Énfasis5 2 4 2 2 3 5 2" xfId="47873" xr:uid="{6B518CC0-6E5B-4469-8011-772111B6F5F7}"/>
    <cellStyle name="40% - Énfasis5 2 4 2 2 3 6" xfId="32431" xr:uid="{A26D60F9-7A5D-462C-AF74-47FFF51A03CD}"/>
    <cellStyle name="40% - Énfasis5 2 4 2 2 4" xfId="2512" xr:uid="{E052DF75-F4CB-4F4A-A68A-5B4443071481}"/>
    <cellStyle name="40% - Énfasis5 2 4 2 2 4 2" xfId="6372" xr:uid="{06F38831-67D3-449D-9EEB-EA8039629C1E}"/>
    <cellStyle name="40% - Énfasis5 2 4 2 2 4 2 2" xfId="14093" xr:uid="{01259C48-856E-4FE9-8F53-DF4A96E41B7A}"/>
    <cellStyle name="40% - Énfasis5 2 4 2 2 4 2 2 2" xfId="29535" xr:uid="{46080CDC-C497-4879-BCC2-A0A68BBC9DB4}"/>
    <cellStyle name="40% - Énfasis5 2 4 2 2 4 2 2 2 2" xfId="60419" xr:uid="{EF1D42BB-6775-489E-BA6A-75FC9A8C90B4}"/>
    <cellStyle name="40% - Énfasis5 2 4 2 2 4 2 2 3" xfId="44977" xr:uid="{3314ED51-38FE-4573-ACFB-32B7114B0BEA}"/>
    <cellStyle name="40% - Énfasis5 2 4 2 2 4 2 3" xfId="21814" xr:uid="{C508B903-2076-477B-BDD3-2DEBC88E15D0}"/>
    <cellStyle name="40% - Énfasis5 2 4 2 2 4 2 3 2" xfId="52698" xr:uid="{B2FC6AED-3EF7-4911-AC9B-C0F6A7516F3D}"/>
    <cellStyle name="40% - Énfasis5 2 4 2 2 4 2 4" xfId="37256" xr:uid="{8438E42C-50C7-4A09-9108-6A131929176E}"/>
    <cellStyle name="40% - Énfasis5 2 4 2 2 4 3" xfId="10233" xr:uid="{D9CBAD41-DC0E-40BB-AB6B-A20E48DD1B63}"/>
    <cellStyle name="40% - Énfasis5 2 4 2 2 4 3 2" xfId="25675" xr:uid="{0019A22D-780F-46A1-96DD-BBA2A9B5D9AE}"/>
    <cellStyle name="40% - Énfasis5 2 4 2 2 4 3 2 2" xfId="56559" xr:uid="{960CA035-4C99-400B-84E9-555B24B64EF6}"/>
    <cellStyle name="40% - Énfasis5 2 4 2 2 4 3 3" xfId="41117" xr:uid="{D7D09F5D-B451-42DB-AEB4-5356225428C9}"/>
    <cellStyle name="40% - Énfasis5 2 4 2 2 4 4" xfId="17954" xr:uid="{684326CC-1A20-420F-AD86-CD67B7CD1079}"/>
    <cellStyle name="40% - Énfasis5 2 4 2 2 4 4 2" xfId="48838" xr:uid="{18B0C96A-238E-41EF-BE95-CA17A573E213}"/>
    <cellStyle name="40% - Énfasis5 2 4 2 2 4 5" xfId="33396" xr:uid="{181A3E2D-08AE-4175-8BDB-BC4FF4B1DBCB}"/>
    <cellStyle name="40% - Énfasis5 2 4 2 2 5" xfId="4442" xr:uid="{2329D30D-33F1-4D81-B4D9-599F82D2AEBF}"/>
    <cellStyle name="40% - Énfasis5 2 4 2 2 5 2" xfId="12163" xr:uid="{EE264D78-E302-40D2-987D-F62E81146F41}"/>
    <cellStyle name="40% - Énfasis5 2 4 2 2 5 2 2" xfId="27605" xr:uid="{6547BD11-086E-41CE-9F44-D4FAC5878ED7}"/>
    <cellStyle name="40% - Énfasis5 2 4 2 2 5 2 2 2" xfId="58489" xr:uid="{C28CAED1-9202-4499-B1DF-7437DDCDE0D5}"/>
    <cellStyle name="40% - Énfasis5 2 4 2 2 5 2 3" xfId="43047" xr:uid="{09EE04EA-C73E-46B9-8A08-FA5E88F2DE7E}"/>
    <cellStyle name="40% - Énfasis5 2 4 2 2 5 3" xfId="19884" xr:uid="{7807E040-E193-4407-BE0D-6BBB8CEC1CC2}"/>
    <cellStyle name="40% - Énfasis5 2 4 2 2 5 3 2" xfId="50768" xr:uid="{AE9CC3E2-779E-46D6-9D8D-094610C671C9}"/>
    <cellStyle name="40% - Énfasis5 2 4 2 2 5 4" xfId="35326" xr:uid="{CD19E0FA-3C8D-493D-A298-34A1D0816939}"/>
    <cellStyle name="40% - Énfasis5 2 4 2 2 6" xfId="8303" xr:uid="{BA0C025F-F6A4-4957-A432-087668A3AD85}"/>
    <cellStyle name="40% - Énfasis5 2 4 2 2 6 2" xfId="23745" xr:uid="{9C291E0A-890F-488B-918A-6551EA18E569}"/>
    <cellStyle name="40% - Énfasis5 2 4 2 2 6 2 2" xfId="54629" xr:uid="{C8624682-0419-4D2F-B4AA-D5BE1740BC5A}"/>
    <cellStyle name="40% - Énfasis5 2 4 2 2 6 3" xfId="39187" xr:uid="{DFF8B0B8-F7E1-46A9-A81E-E10F124FF04D}"/>
    <cellStyle name="40% - Énfasis5 2 4 2 2 7" xfId="16024" xr:uid="{C681DAEA-D439-4E90-BF01-6C82899738FA}"/>
    <cellStyle name="40% - Énfasis5 2 4 2 2 7 2" xfId="46908" xr:uid="{D3012AA5-1B63-4302-AE2A-4A18901DE48F}"/>
    <cellStyle name="40% - Énfasis5 2 4 2 2 8" xfId="31466" xr:uid="{15DB386E-CE05-4689-B223-D2E62A178A89}"/>
    <cellStyle name="40% - Énfasis5 2 4 2 3" xfId="824" xr:uid="{C3C0AD08-44E0-4B66-94B2-B8E8EB4261A2}"/>
    <cellStyle name="40% - Énfasis5 2 4 2 3 2" xfId="1789" xr:uid="{6873FA98-BE2D-4EEB-8EB3-BB6EF08F708A}"/>
    <cellStyle name="40% - Énfasis5 2 4 2 3 2 2" xfId="3719" xr:uid="{475B5C93-0AE1-484B-8FC7-8DDE11975211}"/>
    <cellStyle name="40% - Énfasis5 2 4 2 3 2 2 2" xfId="7579" xr:uid="{60CC3C30-6D15-408B-9EC3-0425B5208E86}"/>
    <cellStyle name="40% - Énfasis5 2 4 2 3 2 2 2 2" xfId="15300" xr:uid="{9CB48F03-AC38-4DD9-8AD0-27AB2D8CA9B5}"/>
    <cellStyle name="40% - Énfasis5 2 4 2 3 2 2 2 2 2" xfId="30742" xr:uid="{9D8565F1-7118-4B56-868B-F3B155D756D0}"/>
    <cellStyle name="40% - Énfasis5 2 4 2 3 2 2 2 2 2 2" xfId="61626" xr:uid="{141097BF-4F22-44FE-8C69-792DE38B70BA}"/>
    <cellStyle name="40% - Énfasis5 2 4 2 3 2 2 2 2 3" xfId="46184" xr:uid="{4F962902-FA53-4FAF-BC65-975BA22F3185}"/>
    <cellStyle name="40% - Énfasis5 2 4 2 3 2 2 2 3" xfId="23021" xr:uid="{D49C33A6-2340-463D-B859-9E78B1D3F977}"/>
    <cellStyle name="40% - Énfasis5 2 4 2 3 2 2 2 3 2" xfId="53905" xr:uid="{5592A9D3-8D85-4583-8AF4-783C12E7F1A4}"/>
    <cellStyle name="40% - Énfasis5 2 4 2 3 2 2 2 4" xfId="38463" xr:uid="{ECED5A37-CDCF-49A5-BD68-1AF1487E9544}"/>
    <cellStyle name="40% - Énfasis5 2 4 2 3 2 2 3" xfId="11440" xr:uid="{A9EEF64A-5134-4F37-93EF-CB6B8FA7E3E0}"/>
    <cellStyle name="40% - Énfasis5 2 4 2 3 2 2 3 2" xfId="26882" xr:uid="{6D4E8975-539D-45C9-AFFD-7BC09DE05A8E}"/>
    <cellStyle name="40% - Énfasis5 2 4 2 3 2 2 3 2 2" xfId="57766" xr:uid="{AC00A1FC-E741-4229-AA89-6EAD07F6854A}"/>
    <cellStyle name="40% - Énfasis5 2 4 2 3 2 2 3 3" xfId="42324" xr:uid="{F0D306AD-AD3F-4F11-971E-256422B6D28F}"/>
    <cellStyle name="40% - Énfasis5 2 4 2 3 2 2 4" xfId="19161" xr:uid="{22D23435-855E-49C5-99C7-C69A63C2B2B5}"/>
    <cellStyle name="40% - Énfasis5 2 4 2 3 2 2 4 2" xfId="50045" xr:uid="{E448F1C5-71A9-4489-8B57-941FBABA9609}"/>
    <cellStyle name="40% - Énfasis5 2 4 2 3 2 2 5" xfId="34603" xr:uid="{2455FFA8-028A-43DC-8ECF-7712C939177E}"/>
    <cellStyle name="40% - Énfasis5 2 4 2 3 2 3" xfId="5649" xr:uid="{60C33737-3D2A-4BD1-9619-BAB51BE7B021}"/>
    <cellStyle name="40% - Énfasis5 2 4 2 3 2 3 2" xfId="13370" xr:uid="{75A2310E-34D0-4DF6-A725-621E2953AD80}"/>
    <cellStyle name="40% - Énfasis5 2 4 2 3 2 3 2 2" xfId="28812" xr:uid="{34854E8A-28C6-4AB6-BF15-F3218BFF48B3}"/>
    <cellStyle name="40% - Énfasis5 2 4 2 3 2 3 2 2 2" xfId="59696" xr:uid="{14F165BD-864A-46A4-8DFA-1CB66441861E}"/>
    <cellStyle name="40% - Énfasis5 2 4 2 3 2 3 2 3" xfId="44254" xr:uid="{E7F70BC4-81FA-4072-B723-FD1D59CC87C2}"/>
    <cellStyle name="40% - Énfasis5 2 4 2 3 2 3 3" xfId="21091" xr:uid="{9F1F0A51-A0B9-47DE-B164-1A980679808B}"/>
    <cellStyle name="40% - Énfasis5 2 4 2 3 2 3 3 2" xfId="51975" xr:uid="{0B4BE792-4C22-40FE-AA45-C5708295A081}"/>
    <cellStyle name="40% - Énfasis5 2 4 2 3 2 3 4" xfId="36533" xr:uid="{EDCDC329-AD15-482F-A784-CC1813C26E19}"/>
    <cellStyle name="40% - Énfasis5 2 4 2 3 2 4" xfId="9510" xr:uid="{18F641DD-F457-4213-88AE-47E81A79E87A}"/>
    <cellStyle name="40% - Énfasis5 2 4 2 3 2 4 2" xfId="24952" xr:uid="{4C1131BE-5259-45FE-8265-25681D9F2A20}"/>
    <cellStyle name="40% - Énfasis5 2 4 2 3 2 4 2 2" xfId="55836" xr:uid="{F5AE8146-58B2-47F0-B926-584C1B5ADF5F}"/>
    <cellStyle name="40% - Énfasis5 2 4 2 3 2 4 3" xfId="40394" xr:uid="{5BA6139E-B027-4E67-8FFB-1D266A4F4F5D}"/>
    <cellStyle name="40% - Énfasis5 2 4 2 3 2 5" xfId="17231" xr:uid="{3F811642-6DC9-4C53-BC6A-0429ABCDEC0B}"/>
    <cellStyle name="40% - Énfasis5 2 4 2 3 2 5 2" xfId="48115" xr:uid="{288C85BF-CC55-45A2-A7AE-16CF92DD2EFA}"/>
    <cellStyle name="40% - Énfasis5 2 4 2 3 2 6" xfId="32673" xr:uid="{09F7EC38-87B8-4414-90CB-5EA9C0E89DF4}"/>
    <cellStyle name="40% - Énfasis5 2 4 2 3 3" xfId="2754" xr:uid="{A99812B1-93D5-4F80-8115-8CA26D2B5BCC}"/>
    <cellStyle name="40% - Énfasis5 2 4 2 3 3 2" xfId="6614" xr:uid="{E88EA93E-B405-44B5-B4BC-BBD4A4065A73}"/>
    <cellStyle name="40% - Énfasis5 2 4 2 3 3 2 2" xfId="14335" xr:uid="{41927461-028F-4761-BC2E-15A4507BC7C6}"/>
    <cellStyle name="40% - Énfasis5 2 4 2 3 3 2 2 2" xfId="29777" xr:uid="{37FAAA64-3754-45E5-9E46-C0DD78D5AA1A}"/>
    <cellStyle name="40% - Énfasis5 2 4 2 3 3 2 2 2 2" xfId="60661" xr:uid="{07ED6638-00DA-47E4-AF82-AC6AEF9D2A56}"/>
    <cellStyle name="40% - Énfasis5 2 4 2 3 3 2 2 3" xfId="45219" xr:uid="{166ACBD7-125F-4F0D-ABC7-2936A2821AE4}"/>
    <cellStyle name="40% - Énfasis5 2 4 2 3 3 2 3" xfId="22056" xr:uid="{B2CF90C8-4103-4DD3-B862-E0A4D06DAD26}"/>
    <cellStyle name="40% - Énfasis5 2 4 2 3 3 2 3 2" xfId="52940" xr:uid="{7320CDE2-BC10-4D83-B8CE-E150A3D9E3C3}"/>
    <cellStyle name="40% - Énfasis5 2 4 2 3 3 2 4" xfId="37498" xr:uid="{A19BACB7-B187-4229-98D8-A4B2E431B98D}"/>
    <cellStyle name="40% - Énfasis5 2 4 2 3 3 3" xfId="10475" xr:uid="{4860F2C8-C612-445A-881C-2D5EA2D836F7}"/>
    <cellStyle name="40% - Énfasis5 2 4 2 3 3 3 2" xfId="25917" xr:uid="{C0515002-43ED-4FC0-A2BF-2E6514116F41}"/>
    <cellStyle name="40% - Énfasis5 2 4 2 3 3 3 2 2" xfId="56801" xr:uid="{5246E90B-454C-4F66-A488-59777A078A4E}"/>
    <cellStyle name="40% - Énfasis5 2 4 2 3 3 3 3" xfId="41359" xr:uid="{353F1B2E-D863-4936-89BE-A1873BD3B391}"/>
    <cellStyle name="40% - Énfasis5 2 4 2 3 3 4" xfId="18196" xr:uid="{DB608A26-14F7-421C-9575-4FFCA4FF04D8}"/>
    <cellStyle name="40% - Énfasis5 2 4 2 3 3 4 2" xfId="49080" xr:uid="{58620620-F297-4609-8134-02195BEF4771}"/>
    <cellStyle name="40% - Énfasis5 2 4 2 3 3 5" xfId="33638" xr:uid="{74435554-1802-4779-9A27-0F13F3EABCAF}"/>
    <cellStyle name="40% - Énfasis5 2 4 2 3 4" xfId="4684" xr:uid="{F1E200C5-C740-494F-AC6B-499A69D72CD0}"/>
    <cellStyle name="40% - Énfasis5 2 4 2 3 4 2" xfId="12405" xr:uid="{A493A31F-E6C6-42D7-A6F8-E087E2609112}"/>
    <cellStyle name="40% - Énfasis5 2 4 2 3 4 2 2" xfId="27847" xr:uid="{2D58B453-4AB0-4C37-B793-5166F1409499}"/>
    <cellStyle name="40% - Énfasis5 2 4 2 3 4 2 2 2" xfId="58731" xr:uid="{EFFCF68B-180A-42F8-95B1-61FFC544FB2A}"/>
    <cellStyle name="40% - Énfasis5 2 4 2 3 4 2 3" xfId="43289" xr:uid="{030DE669-F03E-4249-9FC4-1AAC2342BBFA}"/>
    <cellStyle name="40% - Énfasis5 2 4 2 3 4 3" xfId="20126" xr:uid="{6C589AC1-BDBB-467E-A2AD-46D3C4D5FFE6}"/>
    <cellStyle name="40% - Énfasis5 2 4 2 3 4 3 2" xfId="51010" xr:uid="{DA83A6E5-3385-451A-897E-012EE7DEB45A}"/>
    <cellStyle name="40% - Énfasis5 2 4 2 3 4 4" xfId="35568" xr:uid="{938DC27C-37BB-4F34-8513-FD1902B4BA6C}"/>
    <cellStyle name="40% - Énfasis5 2 4 2 3 5" xfId="8545" xr:uid="{8B85E32A-32CF-4A9E-A416-018411BF0F40}"/>
    <cellStyle name="40% - Énfasis5 2 4 2 3 5 2" xfId="23987" xr:uid="{F1048BCA-CEDF-4A38-AFEE-2E5159C9DDBF}"/>
    <cellStyle name="40% - Énfasis5 2 4 2 3 5 2 2" xfId="54871" xr:uid="{063009E0-708A-4E60-B882-42B8544B1FA2}"/>
    <cellStyle name="40% - Énfasis5 2 4 2 3 5 3" xfId="39429" xr:uid="{12101DD9-E906-4474-9CBA-E23F437D543E}"/>
    <cellStyle name="40% - Énfasis5 2 4 2 3 6" xfId="16266" xr:uid="{B534F9BC-E516-48F3-8B57-1C45DA519062}"/>
    <cellStyle name="40% - Énfasis5 2 4 2 3 6 2" xfId="47150" xr:uid="{975D649A-D2CA-40D8-89AB-5B645ADF05BD}"/>
    <cellStyle name="40% - Énfasis5 2 4 2 3 7" xfId="31708" xr:uid="{0C3D28B4-E275-4D97-B62F-EFCB1A4FCAB3}"/>
    <cellStyle name="40% - Énfasis5 2 4 2 4" xfId="1306" xr:uid="{4F31C692-CB03-4D54-AECE-9EF4AFC72CEE}"/>
    <cellStyle name="40% - Énfasis5 2 4 2 4 2" xfId="3236" xr:uid="{AD549E34-25B8-4045-B38E-140A9A518CEF}"/>
    <cellStyle name="40% - Énfasis5 2 4 2 4 2 2" xfId="7096" xr:uid="{42E8790D-2413-4209-97E2-9320EC43E6D8}"/>
    <cellStyle name="40% - Énfasis5 2 4 2 4 2 2 2" xfId="14817" xr:uid="{6B518512-C862-40F9-BF23-CE9CD1620802}"/>
    <cellStyle name="40% - Énfasis5 2 4 2 4 2 2 2 2" xfId="30259" xr:uid="{00DE7707-9D34-41B1-A97A-A2A6FA02F23C}"/>
    <cellStyle name="40% - Énfasis5 2 4 2 4 2 2 2 2 2" xfId="61143" xr:uid="{72A16AF6-DFBC-4977-A9D3-3D00A0F45597}"/>
    <cellStyle name="40% - Énfasis5 2 4 2 4 2 2 2 3" xfId="45701" xr:uid="{38E7A958-C03A-44AE-9E1D-F015C9F77C09}"/>
    <cellStyle name="40% - Énfasis5 2 4 2 4 2 2 3" xfId="22538" xr:uid="{D11B1ED2-66E6-4498-80E3-612ACB6879AD}"/>
    <cellStyle name="40% - Énfasis5 2 4 2 4 2 2 3 2" xfId="53422" xr:uid="{9A97D4E5-97DC-464E-A3FB-E78868C39B69}"/>
    <cellStyle name="40% - Énfasis5 2 4 2 4 2 2 4" xfId="37980" xr:uid="{0581FFF5-E7E2-4FBB-9B5D-3C0114A436B2}"/>
    <cellStyle name="40% - Énfasis5 2 4 2 4 2 3" xfId="10957" xr:uid="{241D50B7-2097-4000-9D98-6C65D2E509B1}"/>
    <cellStyle name="40% - Énfasis5 2 4 2 4 2 3 2" xfId="26399" xr:uid="{FDA12220-8BCB-4BF9-8518-83BD03FACD18}"/>
    <cellStyle name="40% - Énfasis5 2 4 2 4 2 3 2 2" xfId="57283" xr:uid="{AD0FD4B3-99FF-418E-85EA-8C2B8D7C5A8F}"/>
    <cellStyle name="40% - Énfasis5 2 4 2 4 2 3 3" xfId="41841" xr:uid="{EB5F8E4E-3E37-4915-BD39-891C05DBCCD6}"/>
    <cellStyle name="40% - Énfasis5 2 4 2 4 2 4" xfId="18678" xr:uid="{DDBFB366-247D-44F8-B12A-FA9118E9C617}"/>
    <cellStyle name="40% - Énfasis5 2 4 2 4 2 4 2" xfId="49562" xr:uid="{2562E6BB-5859-426C-96D5-EBC39B3A2AD9}"/>
    <cellStyle name="40% - Énfasis5 2 4 2 4 2 5" xfId="34120" xr:uid="{C19D3A76-5B31-45A2-B764-2968E6755796}"/>
    <cellStyle name="40% - Énfasis5 2 4 2 4 3" xfId="5166" xr:uid="{D66F8B32-53D7-4EA9-879B-3D46BCBBF888}"/>
    <cellStyle name="40% - Énfasis5 2 4 2 4 3 2" xfId="12887" xr:uid="{C74B35E7-779A-4E8B-8BF0-0B285D0A7836}"/>
    <cellStyle name="40% - Énfasis5 2 4 2 4 3 2 2" xfId="28329" xr:uid="{418A94D8-9884-496B-8BD2-4AB4A83DD359}"/>
    <cellStyle name="40% - Énfasis5 2 4 2 4 3 2 2 2" xfId="59213" xr:uid="{E5BBA648-5FB7-4A34-A062-0A8DA747E6AE}"/>
    <cellStyle name="40% - Énfasis5 2 4 2 4 3 2 3" xfId="43771" xr:uid="{24DFA867-B033-4724-AE2A-2663FFC643D5}"/>
    <cellStyle name="40% - Énfasis5 2 4 2 4 3 3" xfId="20608" xr:uid="{277AE91E-864F-46D9-B24D-D5968EBDBB71}"/>
    <cellStyle name="40% - Énfasis5 2 4 2 4 3 3 2" xfId="51492" xr:uid="{D9F2E3DE-4D71-4698-88D9-09B1CAB5CADE}"/>
    <cellStyle name="40% - Énfasis5 2 4 2 4 3 4" xfId="36050" xr:uid="{587E00AB-6410-4E53-8667-54C6A17C9243}"/>
    <cellStyle name="40% - Énfasis5 2 4 2 4 4" xfId="9027" xr:uid="{72B76865-76B2-45FB-AB33-D3459621AB82}"/>
    <cellStyle name="40% - Énfasis5 2 4 2 4 4 2" xfId="24469" xr:uid="{A4F908A2-5B17-4720-8E7F-BE8417E3ED66}"/>
    <cellStyle name="40% - Énfasis5 2 4 2 4 4 2 2" xfId="55353" xr:uid="{261F0187-5DC4-40BA-BCD1-053A1757C815}"/>
    <cellStyle name="40% - Énfasis5 2 4 2 4 4 3" xfId="39911" xr:uid="{F237114F-5E08-4EC6-83CF-AD36BCCA68A5}"/>
    <cellStyle name="40% - Énfasis5 2 4 2 4 5" xfId="16748" xr:uid="{F48D4BEC-E06C-4FD7-92CE-1F668D114E15}"/>
    <cellStyle name="40% - Énfasis5 2 4 2 4 5 2" xfId="47632" xr:uid="{4F76ABFE-1C45-4A19-8B86-D4AC0425B11C}"/>
    <cellStyle name="40% - Énfasis5 2 4 2 4 6" xfId="32190" xr:uid="{29126304-6C63-4641-A4C7-A559186398AA}"/>
    <cellStyle name="40% - Énfasis5 2 4 2 5" xfId="2271" xr:uid="{65A241C9-5BBC-49BC-AF40-7ACE22BD8F09}"/>
    <cellStyle name="40% - Énfasis5 2 4 2 5 2" xfId="6131" xr:uid="{119051F7-3815-4952-9095-F696AC70595C}"/>
    <cellStyle name="40% - Énfasis5 2 4 2 5 2 2" xfId="13852" xr:uid="{22AA0FE9-2494-44A4-9503-C8A75AC1500B}"/>
    <cellStyle name="40% - Énfasis5 2 4 2 5 2 2 2" xfId="29294" xr:uid="{6608F327-EA47-48AC-8B54-39E4C6D34A92}"/>
    <cellStyle name="40% - Énfasis5 2 4 2 5 2 2 2 2" xfId="60178" xr:uid="{6999AE50-B1CD-45EC-8869-B98C869552B5}"/>
    <cellStyle name="40% - Énfasis5 2 4 2 5 2 2 3" xfId="44736" xr:uid="{133FFEA0-CE1E-41A4-A150-E2084A3DA6AC}"/>
    <cellStyle name="40% - Énfasis5 2 4 2 5 2 3" xfId="21573" xr:uid="{44F45E58-82C2-4814-A1A6-AD4166342E19}"/>
    <cellStyle name="40% - Énfasis5 2 4 2 5 2 3 2" xfId="52457" xr:uid="{B221BB98-2BA6-4A0D-9A96-C7CE1305F63E}"/>
    <cellStyle name="40% - Énfasis5 2 4 2 5 2 4" xfId="37015" xr:uid="{0A2B9EDC-3A7E-4D06-B86A-3DE141F9C834}"/>
    <cellStyle name="40% - Énfasis5 2 4 2 5 3" xfId="9992" xr:uid="{C82296CC-1909-4F5B-A781-9228E494F234}"/>
    <cellStyle name="40% - Énfasis5 2 4 2 5 3 2" xfId="25434" xr:uid="{C5A91269-4E87-4AE7-BC95-2055A34471CC}"/>
    <cellStyle name="40% - Énfasis5 2 4 2 5 3 2 2" xfId="56318" xr:uid="{3467D9A3-DFED-4A5E-A287-EB53BC6FE293}"/>
    <cellStyle name="40% - Énfasis5 2 4 2 5 3 3" xfId="40876" xr:uid="{07412FC3-D0C8-458B-933F-E57D18668432}"/>
    <cellStyle name="40% - Énfasis5 2 4 2 5 4" xfId="17713" xr:uid="{AB662778-0F5C-49ED-ABFE-685E6C3BA966}"/>
    <cellStyle name="40% - Énfasis5 2 4 2 5 4 2" xfId="48597" xr:uid="{7190B8AD-4FC7-4DCA-8C16-C5936B247CA6}"/>
    <cellStyle name="40% - Énfasis5 2 4 2 5 5" xfId="33155" xr:uid="{613F76FA-6293-4BE1-B218-C3C8A82353F0}"/>
    <cellStyle name="40% - Énfasis5 2 4 2 6" xfId="4201" xr:uid="{7DAC1731-EC41-4469-B8E4-150183F4BC60}"/>
    <cellStyle name="40% - Énfasis5 2 4 2 6 2" xfId="11922" xr:uid="{F6241956-BE88-4775-814A-DD598B7B4E1A}"/>
    <cellStyle name="40% - Énfasis5 2 4 2 6 2 2" xfId="27364" xr:uid="{65014420-26B0-4C5C-8CFF-7861605FBC93}"/>
    <cellStyle name="40% - Énfasis5 2 4 2 6 2 2 2" xfId="58248" xr:uid="{81C029C6-8582-42AA-BF8B-C3A003685354}"/>
    <cellStyle name="40% - Énfasis5 2 4 2 6 2 3" xfId="42806" xr:uid="{CB201ACE-503E-4FBB-BC1B-9C1D5B32BFC3}"/>
    <cellStyle name="40% - Énfasis5 2 4 2 6 3" xfId="19643" xr:uid="{7DD5CE3D-220F-4255-9471-23853F7E57BC}"/>
    <cellStyle name="40% - Énfasis5 2 4 2 6 3 2" xfId="50527" xr:uid="{F13DEEEC-36BA-4642-AAB2-F240E3000D2F}"/>
    <cellStyle name="40% - Énfasis5 2 4 2 6 4" xfId="35085" xr:uid="{A357EFB4-81AF-48E0-9ACF-4E5A54DB1024}"/>
    <cellStyle name="40% - Énfasis5 2 4 2 7" xfId="8062" xr:uid="{F02A70EC-8C62-45F6-AB9B-71864294DB81}"/>
    <cellStyle name="40% - Énfasis5 2 4 2 7 2" xfId="23504" xr:uid="{844CE23D-1157-467B-A9ED-BFCD3A0B3BC6}"/>
    <cellStyle name="40% - Énfasis5 2 4 2 7 2 2" xfId="54388" xr:uid="{FFD18A42-D023-4AB2-BCCF-8EB947A148BA}"/>
    <cellStyle name="40% - Énfasis5 2 4 2 7 3" xfId="38946" xr:uid="{A3BC1EBC-4421-4DAC-9DB9-3AB6FC0B16D7}"/>
    <cellStyle name="40% - Énfasis5 2 4 2 8" xfId="15783" xr:uid="{BC3BB99E-36FE-42EA-B525-D97EDC958566}"/>
    <cellStyle name="40% - Énfasis5 2 4 2 8 2" xfId="46667" xr:uid="{BF3A4751-ED09-4A01-82FF-5C2C801ACE9E}"/>
    <cellStyle name="40% - Énfasis5 2 4 2 9" xfId="31225" xr:uid="{31B4F56B-C5E7-4B47-8632-AFB49184D45B}"/>
    <cellStyle name="40% - Énfasis5 2 4 3" xfId="436" xr:uid="{5CEDAB11-1DB5-431B-B0DE-D2DA866CC084}"/>
    <cellStyle name="40% - Énfasis5 2 4 3 2" xfId="920" xr:uid="{4D4D5561-78FA-4C35-B928-2285065BF69D}"/>
    <cellStyle name="40% - Énfasis5 2 4 3 2 2" xfId="1885" xr:uid="{D0FF8F0F-01FF-48F5-95B6-D441C6DE52E6}"/>
    <cellStyle name="40% - Énfasis5 2 4 3 2 2 2" xfId="3815" xr:uid="{BCEB7B44-C523-4795-B419-48C2C4EE41E7}"/>
    <cellStyle name="40% - Énfasis5 2 4 3 2 2 2 2" xfId="7675" xr:uid="{71DA119B-3C74-447B-B370-F010F76C6A33}"/>
    <cellStyle name="40% - Énfasis5 2 4 3 2 2 2 2 2" xfId="15396" xr:uid="{AFA59442-E033-4AC3-901B-D0696D6F3A12}"/>
    <cellStyle name="40% - Énfasis5 2 4 3 2 2 2 2 2 2" xfId="30838" xr:uid="{3A3CA287-3F92-4121-A738-33F51FD483E4}"/>
    <cellStyle name="40% - Énfasis5 2 4 3 2 2 2 2 2 2 2" xfId="61722" xr:uid="{22B08E09-EA4F-42B1-AD28-59517FA6DA46}"/>
    <cellStyle name="40% - Énfasis5 2 4 3 2 2 2 2 2 3" xfId="46280" xr:uid="{C284F17D-BC6B-4C19-BE27-DDEFE333235B}"/>
    <cellStyle name="40% - Énfasis5 2 4 3 2 2 2 2 3" xfId="23117" xr:uid="{40895359-3BA4-48D8-A811-3F2589F75127}"/>
    <cellStyle name="40% - Énfasis5 2 4 3 2 2 2 2 3 2" xfId="54001" xr:uid="{8EC2894F-1A48-4973-8EE7-6BDBDCE813ED}"/>
    <cellStyle name="40% - Énfasis5 2 4 3 2 2 2 2 4" xfId="38559" xr:uid="{7FAB8921-3130-4B92-9349-00AAE7106BB7}"/>
    <cellStyle name="40% - Énfasis5 2 4 3 2 2 2 3" xfId="11536" xr:uid="{D6027DB7-D889-4006-9F06-C5D98F0263B5}"/>
    <cellStyle name="40% - Énfasis5 2 4 3 2 2 2 3 2" xfId="26978" xr:uid="{50F276B3-D1B2-4C8B-8220-64924E5439BC}"/>
    <cellStyle name="40% - Énfasis5 2 4 3 2 2 2 3 2 2" xfId="57862" xr:uid="{00943013-977A-4331-A42C-C07C9C392078}"/>
    <cellStyle name="40% - Énfasis5 2 4 3 2 2 2 3 3" xfId="42420" xr:uid="{A06C72E1-0DF0-45AA-ADE7-249AD38C9A12}"/>
    <cellStyle name="40% - Énfasis5 2 4 3 2 2 2 4" xfId="19257" xr:uid="{90D364C7-4FD0-48A8-8D34-8D22083ACB3E}"/>
    <cellStyle name="40% - Énfasis5 2 4 3 2 2 2 4 2" xfId="50141" xr:uid="{1052F8C3-7DED-4EDA-9F1E-EE6562697006}"/>
    <cellStyle name="40% - Énfasis5 2 4 3 2 2 2 5" xfId="34699" xr:uid="{5A3128CB-6FB9-4475-BD43-01E3A3F50A29}"/>
    <cellStyle name="40% - Énfasis5 2 4 3 2 2 3" xfId="5745" xr:uid="{80FBF82B-92D9-4F9E-9FC2-FBF7057ED0E8}"/>
    <cellStyle name="40% - Énfasis5 2 4 3 2 2 3 2" xfId="13466" xr:uid="{13133B22-3070-4176-B673-2FA6CE50885A}"/>
    <cellStyle name="40% - Énfasis5 2 4 3 2 2 3 2 2" xfId="28908" xr:uid="{960D9531-5A10-4918-B748-23E7A6146744}"/>
    <cellStyle name="40% - Énfasis5 2 4 3 2 2 3 2 2 2" xfId="59792" xr:uid="{7E4B0799-B61E-46DA-A7FC-37CEE1462832}"/>
    <cellStyle name="40% - Énfasis5 2 4 3 2 2 3 2 3" xfId="44350" xr:uid="{71E13EBC-A2DB-4D3D-9D31-F60C4F61FFD8}"/>
    <cellStyle name="40% - Énfasis5 2 4 3 2 2 3 3" xfId="21187" xr:uid="{14A195C9-DAF5-4497-8665-34D41E2BFEC1}"/>
    <cellStyle name="40% - Énfasis5 2 4 3 2 2 3 3 2" xfId="52071" xr:uid="{02A28FA9-24E7-46F8-A27A-70CA33B9F779}"/>
    <cellStyle name="40% - Énfasis5 2 4 3 2 2 3 4" xfId="36629" xr:uid="{7A17BE35-3BE9-4B89-99CA-ECC110541CD2}"/>
    <cellStyle name="40% - Énfasis5 2 4 3 2 2 4" xfId="9606" xr:uid="{DE10D509-1C32-4329-B991-5EBC75981E24}"/>
    <cellStyle name="40% - Énfasis5 2 4 3 2 2 4 2" xfId="25048" xr:uid="{88B595F0-3ED9-40AA-A814-26283A311CAC}"/>
    <cellStyle name="40% - Énfasis5 2 4 3 2 2 4 2 2" xfId="55932" xr:uid="{C55A204E-7F9B-42C2-B363-FCA9212977D3}"/>
    <cellStyle name="40% - Énfasis5 2 4 3 2 2 4 3" xfId="40490" xr:uid="{0EE792AB-FEFE-4399-B4A4-E05E13B107E9}"/>
    <cellStyle name="40% - Énfasis5 2 4 3 2 2 5" xfId="17327" xr:uid="{1623FD34-DA19-4D1F-A200-A4D58DF7FD63}"/>
    <cellStyle name="40% - Énfasis5 2 4 3 2 2 5 2" xfId="48211" xr:uid="{E2D4222C-10F2-4636-8E3F-EC9E84A1DF29}"/>
    <cellStyle name="40% - Énfasis5 2 4 3 2 2 6" xfId="32769" xr:uid="{FFB9E869-2C38-4DFA-B5F0-E153C9D9E085}"/>
    <cellStyle name="40% - Énfasis5 2 4 3 2 3" xfId="2850" xr:uid="{539F4A23-1C19-4D1F-A326-41673AB53555}"/>
    <cellStyle name="40% - Énfasis5 2 4 3 2 3 2" xfId="6710" xr:uid="{603A70D0-9D70-4E6F-9FCD-C349DD64F3E4}"/>
    <cellStyle name="40% - Énfasis5 2 4 3 2 3 2 2" xfId="14431" xr:uid="{371E033B-B248-4BE9-8869-300DFE53C3B1}"/>
    <cellStyle name="40% - Énfasis5 2 4 3 2 3 2 2 2" xfId="29873" xr:uid="{E3A21DB3-4AA3-4DFD-979D-CD7F8B50E4ED}"/>
    <cellStyle name="40% - Énfasis5 2 4 3 2 3 2 2 2 2" xfId="60757" xr:uid="{2577A83F-D8A2-4E89-83E1-7FFA5BDF7E86}"/>
    <cellStyle name="40% - Énfasis5 2 4 3 2 3 2 2 3" xfId="45315" xr:uid="{6444597B-1899-438C-8ED3-61B10AD3A566}"/>
    <cellStyle name="40% - Énfasis5 2 4 3 2 3 2 3" xfId="22152" xr:uid="{1D4532B0-4679-4786-B017-EA63AF1BC798}"/>
    <cellStyle name="40% - Énfasis5 2 4 3 2 3 2 3 2" xfId="53036" xr:uid="{713B93B6-A321-499E-89D8-B6CEB6CE082E}"/>
    <cellStyle name="40% - Énfasis5 2 4 3 2 3 2 4" xfId="37594" xr:uid="{93B5D7D2-351F-4212-9882-02EC001DF460}"/>
    <cellStyle name="40% - Énfasis5 2 4 3 2 3 3" xfId="10571" xr:uid="{ECF6306D-B72D-4F92-B4F0-10ACFAC973A0}"/>
    <cellStyle name="40% - Énfasis5 2 4 3 2 3 3 2" xfId="26013" xr:uid="{571B0471-9263-40F5-A91C-1A20097F49E9}"/>
    <cellStyle name="40% - Énfasis5 2 4 3 2 3 3 2 2" xfId="56897" xr:uid="{3E4D7188-B272-4771-843C-EB01258CC839}"/>
    <cellStyle name="40% - Énfasis5 2 4 3 2 3 3 3" xfId="41455" xr:uid="{3B7A30E0-4CCC-491A-8083-EE98EE3CFBA4}"/>
    <cellStyle name="40% - Énfasis5 2 4 3 2 3 4" xfId="18292" xr:uid="{1D6DBAD8-5CCC-4B99-A440-8C275782C4C1}"/>
    <cellStyle name="40% - Énfasis5 2 4 3 2 3 4 2" xfId="49176" xr:uid="{941E3550-F0C6-4386-8B63-E78CE9FD318E}"/>
    <cellStyle name="40% - Énfasis5 2 4 3 2 3 5" xfId="33734" xr:uid="{E8BF8CC0-A4C5-4CDC-B387-89AA500476E4}"/>
    <cellStyle name="40% - Énfasis5 2 4 3 2 4" xfId="4780" xr:uid="{6EBD3839-B13C-4211-8C28-7D25BE368CFD}"/>
    <cellStyle name="40% - Énfasis5 2 4 3 2 4 2" xfId="12501" xr:uid="{D44809C2-CF44-4F6C-8321-1622EB4FEC05}"/>
    <cellStyle name="40% - Énfasis5 2 4 3 2 4 2 2" xfId="27943" xr:uid="{BA77A60D-6887-4348-8187-75784796C4C3}"/>
    <cellStyle name="40% - Énfasis5 2 4 3 2 4 2 2 2" xfId="58827" xr:uid="{B5F793D4-1492-4ABC-9562-35F167A5662B}"/>
    <cellStyle name="40% - Énfasis5 2 4 3 2 4 2 3" xfId="43385" xr:uid="{BA4E0F26-72E5-4292-AB2F-64DDA4277523}"/>
    <cellStyle name="40% - Énfasis5 2 4 3 2 4 3" xfId="20222" xr:uid="{8EB2AFC9-1332-4BF7-8147-D718AD90BB92}"/>
    <cellStyle name="40% - Énfasis5 2 4 3 2 4 3 2" xfId="51106" xr:uid="{714A9181-61EC-4663-BEC2-9B813B7AB85E}"/>
    <cellStyle name="40% - Énfasis5 2 4 3 2 4 4" xfId="35664" xr:uid="{777148BA-5446-4EC5-ABD0-8F4C14DDE166}"/>
    <cellStyle name="40% - Énfasis5 2 4 3 2 5" xfId="8641" xr:uid="{8F729A45-FBA5-4CDC-B258-2DBEB249190B}"/>
    <cellStyle name="40% - Énfasis5 2 4 3 2 5 2" xfId="24083" xr:uid="{38B09552-30C0-4C26-9E72-61C0348C64BF}"/>
    <cellStyle name="40% - Énfasis5 2 4 3 2 5 2 2" xfId="54967" xr:uid="{F67DBECD-07ED-40AE-A58F-1CDB7A98AE2E}"/>
    <cellStyle name="40% - Énfasis5 2 4 3 2 5 3" xfId="39525" xr:uid="{422200E3-6391-4BE9-B770-EFECE8D98252}"/>
    <cellStyle name="40% - Énfasis5 2 4 3 2 6" xfId="16362" xr:uid="{EA03DAA2-48C2-42AF-A952-9317C77E9E7D}"/>
    <cellStyle name="40% - Énfasis5 2 4 3 2 6 2" xfId="47246" xr:uid="{50E9E924-9436-4333-A51E-70B90A3D19C3}"/>
    <cellStyle name="40% - Énfasis5 2 4 3 2 7" xfId="31804" xr:uid="{9DBCD4CD-3D62-428F-BD2F-9BA2EFE72F51}"/>
    <cellStyle name="40% - Énfasis5 2 4 3 3" xfId="1402" xr:uid="{835006CB-11BA-4F61-A920-D214F7CB1401}"/>
    <cellStyle name="40% - Énfasis5 2 4 3 3 2" xfId="3332" xr:uid="{D845C627-93A8-48A9-8430-48A4E2F59955}"/>
    <cellStyle name="40% - Énfasis5 2 4 3 3 2 2" xfId="7192" xr:uid="{C8C7A918-1F54-4287-865F-E952C91FDBB9}"/>
    <cellStyle name="40% - Énfasis5 2 4 3 3 2 2 2" xfId="14913" xr:uid="{A9A5EDE0-36BF-4361-B203-5A88F0897420}"/>
    <cellStyle name="40% - Énfasis5 2 4 3 3 2 2 2 2" xfId="30355" xr:uid="{FE2A349E-FD10-4E07-A11A-A2D9300B812B}"/>
    <cellStyle name="40% - Énfasis5 2 4 3 3 2 2 2 2 2" xfId="61239" xr:uid="{B2BC18C2-8D21-4E41-9292-CB6712E60005}"/>
    <cellStyle name="40% - Énfasis5 2 4 3 3 2 2 2 3" xfId="45797" xr:uid="{6523CD1A-A31D-417C-8688-3B8635AACE88}"/>
    <cellStyle name="40% - Énfasis5 2 4 3 3 2 2 3" xfId="22634" xr:uid="{90ED8E9A-0869-4B74-97F0-50A3FB7ED137}"/>
    <cellStyle name="40% - Énfasis5 2 4 3 3 2 2 3 2" xfId="53518" xr:uid="{AA09AE0D-9D8B-4947-9357-F7CD095766A4}"/>
    <cellStyle name="40% - Énfasis5 2 4 3 3 2 2 4" xfId="38076" xr:uid="{3553C1A2-C1B1-4A60-9953-9FFC8C0ABCA8}"/>
    <cellStyle name="40% - Énfasis5 2 4 3 3 2 3" xfId="11053" xr:uid="{442157AA-B8BD-4EC5-B41C-680FC8E5AD4C}"/>
    <cellStyle name="40% - Énfasis5 2 4 3 3 2 3 2" xfId="26495" xr:uid="{C5164624-A9E2-4BCC-8527-F8435463DB31}"/>
    <cellStyle name="40% - Énfasis5 2 4 3 3 2 3 2 2" xfId="57379" xr:uid="{8E0BC582-8A65-44FF-B0D0-2415955D634A}"/>
    <cellStyle name="40% - Énfasis5 2 4 3 3 2 3 3" xfId="41937" xr:uid="{2C8EBC37-4ADA-453F-AC37-5A50991BFD90}"/>
    <cellStyle name="40% - Énfasis5 2 4 3 3 2 4" xfId="18774" xr:uid="{644E66A3-D9E3-436E-B737-71B4E88CC13F}"/>
    <cellStyle name="40% - Énfasis5 2 4 3 3 2 4 2" xfId="49658" xr:uid="{7C16997A-552E-4630-AF0A-E23CBA4BD5BE}"/>
    <cellStyle name="40% - Énfasis5 2 4 3 3 2 5" xfId="34216" xr:uid="{99B98195-A9DC-4B55-9324-575196CD4AB0}"/>
    <cellStyle name="40% - Énfasis5 2 4 3 3 3" xfId="5262" xr:uid="{1BD5BDF5-CCF7-4D35-93EB-DFA7B64E7C42}"/>
    <cellStyle name="40% - Énfasis5 2 4 3 3 3 2" xfId="12983" xr:uid="{FA1F527B-89EB-4812-B28B-D355E64E5E26}"/>
    <cellStyle name="40% - Énfasis5 2 4 3 3 3 2 2" xfId="28425" xr:uid="{97BE5F6E-6D71-441B-8E67-9218E18A1C68}"/>
    <cellStyle name="40% - Énfasis5 2 4 3 3 3 2 2 2" xfId="59309" xr:uid="{C5227B7D-8555-4F73-9BBF-7D5213FD53F2}"/>
    <cellStyle name="40% - Énfasis5 2 4 3 3 3 2 3" xfId="43867" xr:uid="{B41E3023-8F0C-405D-B034-03E6032014FC}"/>
    <cellStyle name="40% - Énfasis5 2 4 3 3 3 3" xfId="20704" xr:uid="{00C9B0A0-997C-4083-BBC0-37996F2C1C41}"/>
    <cellStyle name="40% - Énfasis5 2 4 3 3 3 3 2" xfId="51588" xr:uid="{0371A014-8F02-41A7-8A83-193F88219C04}"/>
    <cellStyle name="40% - Énfasis5 2 4 3 3 3 4" xfId="36146" xr:uid="{86F733FE-4CD8-4718-96D0-F5205919F733}"/>
    <cellStyle name="40% - Énfasis5 2 4 3 3 4" xfId="9123" xr:uid="{18B07F4A-0AB9-4C39-BE64-F2A2189497A6}"/>
    <cellStyle name="40% - Énfasis5 2 4 3 3 4 2" xfId="24565" xr:uid="{CE3D0DAB-9BCB-4B37-BBB8-5F8772BBEE0B}"/>
    <cellStyle name="40% - Énfasis5 2 4 3 3 4 2 2" xfId="55449" xr:uid="{F826A927-A8F5-4999-8D23-453394441B0F}"/>
    <cellStyle name="40% - Énfasis5 2 4 3 3 4 3" xfId="40007" xr:uid="{8EEA6FC1-DCF7-46E0-BA00-CDD84897673C}"/>
    <cellStyle name="40% - Énfasis5 2 4 3 3 5" xfId="16844" xr:uid="{CCFA1141-577E-4FE6-82E7-477644116E93}"/>
    <cellStyle name="40% - Énfasis5 2 4 3 3 5 2" xfId="47728" xr:uid="{C0A5BC9D-B3F8-426A-9850-682BFF1D74EA}"/>
    <cellStyle name="40% - Énfasis5 2 4 3 3 6" xfId="32286" xr:uid="{81C04F37-C1D5-4E2D-8FA1-B2CD7B342BB9}"/>
    <cellStyle name="40% - Énfasis5 2 4 3 4" xfId="2367" xr:uid="{A93B4375-0D42-418E-A7AC-D8CF684D2D6D}"/>
    <cellStyle name="40% - Énfasis5 2 4 3 4 2" xfId="6227" xr:uid="{D0C8D9BD-1142-4D84-AAEF-3331A89BE6C4}"/>
    <cellStyle name="40% - Énfasis5 2 4 3 4 2 2" xfId="13948" xr:uid="{9BB49194-1138-4200-968D-D8BA0C749FE8}"/>
    <cellStyle name="40% - Énfasis5 2 4 3 4 2 2 2" xfId="29390" xr:uid="{09596667-7DC3-4B81-841F-B1687C29FDDC}"/>
    <cellStyle name="40% - Énfasis5 2 4 3 4 2 2 2 2" xfId="60274" xr:uid="{1E8C4533-0C8B-4CD7-A34D-7E2B929EA350}"/>
    <cellStyle name="40% - Énfasis5 2 4 3 4 2 2 3" xfId="44832" xr:uid="{103D664A-A20E-450F-B37F-A35A6FE4DC97}"/>
    <cellStyle name="40% - Énfasis5 2 4 3 4 2 3" xfId="21669" xr:uid="{81D99566-E176-4291-9DAC-6816395ABA89}"/>
    <cellStyle name="40% - Énfasis5 2 4 3 4 2 3 2" xfId="52553" xr:uid="{0D3EEFE1-073E-43A1-AA8B-735177B3F8A6}"/>
    <cellStyle name="40% - Énfasis5 2 4 3 4 2 4" xfId="37111" xr:uid="{ED9B75F9-E3AD-485E-B9DE-FB558C2C3CDA}"/>
    <cellStyle name="40% - Énfasis5 2 4 3 4 3" xfId="10088" xr:uid="{3B7A2872-ACC4-4A48-B244-27AE778EDE14}"/>
    <cellStyle name="40% - Énfasis5 2 4 3 4 3 2" xfId="25530" xr:uid="{0E681BF8-4997-401F-B926-314444BDF83B}"/>
    <cellStyle name="40% - Énfasis5 2 4 3 4 3 2 2" xfId="56414" xr:uid="{BA397D30-7F3D-43EA-A018-2C784AE1DAC1}"/>
    <cellStyle name="40% - Énfasis5 2 4 3 4 3 3" xfId="40972" xr:uid="{9526104E-B798-4985-BBFC-5BB990978275}"/>
    <cellStyle name="40% - Énfasis5 2 4 3 4 4" xfId="17809" xr:uid="{24875B88-CDBB-4051-BF50-E651A4760C50}"/>
    <cellStyle name="40% - Énfasis5 2 4 3 4 4 2" xfId="48693" xr:uid="{FD31E554-FE72-4511-BE8F-FB2382966339}"/>
    <cellStyle name="40% - Énfasis5 2 4 3 4 5" xfId="33251" xr:uid="{0825D3AC-800A-4F33-9023-249AD31B1EBB}"/>
    <cellStyle name="40% - Énfasis5 2 4 3 5" xfId="4297" xr:uid="{3D849036-92D9-4277-B11D-9D9E8F4B2F44}"/>
    <cellStyle name="40% - Énfasis5 2 4 3 5 2" xfId="12018" xr:uid="{F2EECF05-DB4D-4D28-9D18-8F04BFC0939F}"/>
    <cellStyle name="40% - Énfasis5 2 4 3 5 2 2" xfId="27460" xr:uid="{230D022D-E9A3-46D8-AFE9-524809ED664B}"/>
    <cellStyle name="40% - Énfasis5 2 4 3 5 2 2 2" xfId="58344" xr:uid="{9FBB38D7-50E5-468B-BFC9-4311580079F0}"/>
    <cellStyle name="40% - Énfasis5 2 4 3 5 2 3" xfId="42902" xr:uid="{894D64BE-6406-4D28-9390-D3382326DDF6}"/>
    <cellStyle name="40% - Énfasis5 2 4 3 5 3" xfId="19739" xr:uid="{BA2910DF-CE1D-4D46-BAF1-71C2089E63CC}"/>
    <cellStyle name="40% - Énfasis5 2 4 3 5 3 2" xfId="50623" xr:uid="{B06879FF-CD2E-43DE-974E-31FEE2DFA899}"/>
    <cellStyle name="40% - Énfasis5 2 4 3 5 4" xfId="35181" xr:uid="{317D3251-AA5D-46B3-A8DE-CCB29617C6D5}"/>
    <cellStyle name="40% - Énfasis5 2 4 3 6" xfId="8158" xr:uid="{509EF878-F3AA-450F-AC2C-4D18793086A1}"/>
    <cellStyle name="40% - Énfasis5 2 4 3 6 2" xfId="23600" xr:uid="{D80A25A4-F850-4A4D-ADD7-8186540000A2}"/>
    <cellStyle name="40% - Énfasis5 2 4 3 6 2 2" xfId="54484" xr:uid="{28B15273-2750-48A2-B40A-360C8893D783}"/>
    <cellStyle name="40% - Énfasis5 2 4 3 6 3" xfId="39042" xr:uid="{BE346D3C-ADB4-446D-A0EA-3FAA9EB7B6F2}"/>
    <cellStyle name="40% - Énfasis5 2 4 3 7" xfId="15879" xr:uid="{1CAF8475-F3C2-4A9C-B9D4-FF4A6EFED53C}"/>
    <cellStyle name="40% - Énfasis5 2 4 3 7 2" xfId="46763" xr:uid="{C177003B-85D3-47C7-ADFF-5FDA91EF423C}"/>
    <cellStyle name="40% - Énfasis5 2 4 3 8" xfId="31321" xr:uid="{0A8E821F-5BF3-4716-BC6F-4F644B3D9FED}"/>
    <cellStyle name="40% - Énfasis5 2 4 4" xfId="679" xr:uid="{32C78BA0-A17C-447F-909F-879D5B819C61}"/>
    <cellStyle name="40% - Énfasis5 2 4 4 2" xfId="1644" xr:uid="{C0E9849A-95A7-4953-BB14-70C92BDFFF77}"/>
    <cellStyle name="40% - Énfasis5 2 4 4 2 2" xfId="3574" xr:uid="{BF42D6EC-F00F-411D-927D-6E5F9DEC7045}"/>
    <cellStyle name="40% - Énfasis5 2 4 4 2 2 2" xfId="7434" xr:uid="{B1478039-C829-4FC4-A274-87DE1F12FE30}"/>
    <cellStyle name="40% - Énfasis5 2 4 4 2 2 2 2" xfId="15155" xr:uid="{AA50DDA5-C444-4032-BFB1-57BC1B88DEF7}"/>
    <cellStyle name="40% - Énfasis5 2 4 4 2 2 2 2 2" xfId="30597" xr:uid="{C6E9E592-FAB1-4619-878C-8F3B6C284BB2}"/>
    <cellStyle name="40% - Énfasis5 2 4 4 2 2 2 2 2 2" xfId="61481" xr:uid="{ED627AD6-6825-41DA-ABF1-38906D2A1EF4}"/>
    <cellStyle name="40% - Énfasis5 2 4 4 2 2 2 2 3" xfId="46039" xr:uid="{BBD8EA79-4273-47FF-8077-61BA79DA5FC5}"/>
    <cellStyle name="40% - Énfasis5 2 4 4 2 2 2 3" xfId="22876" xr:uid="{43C9A2CD-D513-44CF-AA58-6B4C331E7CDC}"/>
    <cellStyle name="40% - Énfasis5 2 4 4 2 2 2 3 2" xfId="53760" xr:uid="{5E4EB5D3-0292-4D53-BE3B-9F145E6E64D3}"/>
    <cellStyle name="40% - Énfasis5 2 4 4 2 2 2 4" xfId="38318" xr:uid="{B31060EA-28D5-4F5F-864C-F9FDF2299885}"/>
    <cellStyle name="40% - Énfasis5 2 4 4 2 2 3" xfId="11295" xr:uid="{80C5C25A-D036-4A22-85B2-72F8277FF1E9}"/>
    <cellStyle name="40% - Énfasis5 2 4 4 2 2 3 2" xfId="26737" xr:uid="{75564692-1561-4EA6-BEC5-AAA36AE846A0}"/>
    <cellStyle name="40% - Énfasis5 2 4 4 2 2 3 2 2" xfId="57621" xr:uid="{49CD3F4B-7411-4D1E-8C8E-8DDB586A7A02}"/>
    <cellStyle name="40% - Énfasis5 2 4 4 2 2 3 3" xfId="42179" xr:uid="{A85B98C7-367C-44FE-A963-0812E767493A}"/>
    <cellStyle name="40% - Énfasis5 2 4 4 2 2 4" xfId="19016" xr:uid="{DEAC4E9D-07E3-47B5-B113-146679E933D6}"/>
    <cellStyle name="40% - Énfasis5 2 4 4 2 2 4 2" xfId="49900" xr:uid="{53A10262-6FB7-4BF3-A2A3-35A2B24FC149}"/>
    <cellStyle name="40% - Énfasis5 2 4 4 2 2 5" xfId="34458" xr:uid="{E84E1988-AD94-4BDA-BCAC-51D7FE7DE742}"/>
    <cellStyle name="40% - Énfasis5 2 4 4 2 3" xfId="5504" xr:uid="{8B064D12-ED55-49B3-A6A7-8D6CB408B322}"/>
    <cellStyle name="40% - Énfasis5 2 4 4 2 3 2" xfId="13225" xr:uid="{2D32D967-613B-4917-8716-51BBEEC66941}"/>
    <cellStyle name="40% - Énfasis5 2 4 4 2 3 2 2" xfId="28667" xr:uid="{140CEC86-F73B-4F9D-846E-73FE75D6B62D}"/>
    <cellStyle name="40% - Énfasis5 2 4 4 2 3 2 2 2" xfId="59551" xr:uid="{A5C9524B-6CA0-421E-BC41-1F70F5B60C78}"/>
    <cellStyle name="40% - Énfasis5 2 4 4 2 3 2 3" xfId="44109" xr:uid="{10B7B814-B066-4A77-A13E-F76DEB4125EA}"/>
    <cellStyle name="40% - Énfasis5 2 4 4 2 3 3" xfId="20946" xr:uid="{E2FE6E58-E5D7-4EAB-AFD2-DEF8D288D804}"/>
    <cellStyle name="40% - Énfasis5 2 4 4 2 3 3 2" xfId="51830" xr:uid="{6E974BBE-00A1-406F-AC9D-FE4296F854D0}"/>
    <cellStyle name="40% - Énfasis5 2 4 4 2 3 4" xfId="36388" xr:uid="{507F6CA5-ADAB-4387-9509-182556F5AD07}"/>
    <cellStyle name="40% - Énfasis5 2 4 4 2 4" xfId="9365" xr:uid="{2A83EB6A-9D69-4548-A833-23020E019F69}"/>
    <cellStyle name="40% - Énfasis5 2 4 4 2 4 2" xfId="24807" xr:uid="{2808913A-AEC8-46D4-AD65-B583E902CD3A}"/>
    <cellStyle name="40% - Énfasis5 2 4 4 2 4 2 2" xfId="55691" xr:uid="{78E60E16-08AB-4C29-B6A7-FED4CDDC3594}"/>
    <cellStyle name="40% - Énfasis5 2 4 4 2 4 3" xfId="40249" xr:uid="{9453FA20-DBE3-4B64-BF1B-3310FB7180C4}"/>
    <cellStyle name="40% - Énfasis5 2 4 4 2 5" xfId="17086" xr:uid="{0E11B5E4-1228-4DB3-B7D9-C04FD40CDC3D}"/>
    <cellStyle name="40% - Énfasis5 2 4 4 2 5 2" xfId="47970" xr:uid="{41569111-459B-4F52-BBD9-D1B3C7F6DA75}"/>
    <cellStyle name="40% - Énfasis5 2 4 4 2 6" xfId="32528" xr:uid="{19494A84-DE12-4E0F-9F6F-3893EF6C4BDC}"/>
    <cellStyle name="40% - Énfasis5 2 4 4 3" xfId="2609" xr:uid="{11B75F6B-2031-40AC-BC2A-E40D2E9DE26F}"/>
    <cellStyle name="40% - Énfasis5 2 4 4 3 2" xfId="6469" xr:uid="{68035AC6-32D1-480B-8A04-BE98F81BD157}"/>
    <cellStyle name="40% - Énfasis5 2 4 4 3 2 2" xfId="14190" xr:uid="{531C1FBC-0455-4FB6-ABC9-E4790A7AF514}"/>
    <cellStyle name="40% - Énfasis5 2 4 4 3 2 2 2" xfId="29632" xr:uid="{5EC2E86E-F8C3-4951-9AD0-DCC1344C9578}"/>
    <cellStyle name="40% - Énfasis5 2 4 4 3 2 2 2 2" xfId="60516" xr:uid="{E4F0DC93-EACD-4393-90D8-77CC4EF157B0}"/>
    <cellStyle name="40% - Énfasis5 2 4 4 3 2 2 3" xfId="45074" xr:uid="{11D643C9-7A6E-4E83-982E-9830CA6327EA}"/>
    <cellStyle name="40% - Énfasis5 2 4 4 3 2 3" xfId="21911" xr:uid="{DD8E7E11-9913-4CBE-8073-CA770F8722FE}"/>
    <cellStyle name="40% - Énfasis5 2 4 4 3 2 3 2" xfId="52795" xr:uid="{4B2C678A-5470-476F-81DF-3983F7C27905}"/>
    <cellStyle name="40% - Énfasis5 2 4 4 3 2 4" xfId="37353" xr:uid="{19C344CF-95F1-472C-AFBF-1CE132EB2A50}"/>
    <cellStyle name="40% - Énfasis5 2 4 4 3 3" xfId="10330" xr:uid="{A9F77AC8-6F7B-4A4C-8A46-7131F52C2CF3}"/>
    <cellStyle name="40% - Énfasis5 2 4 4 3 3 2" xfId="25772" xr:uid="{8D4C1251-F5AB-49FA-96A2-F7898033AE5C}"/>
    <cellStyle name="40% - Énfasis5 2 4 4 3 3 2 2" xfId="56656" xr:uid="{08EBD906-E03F-4C05-A659-88ECAE142F59}"/>
    <cellStyle name="40% - Énfasis5 2 4 4 3 3 3" xfId="41214" xr:uid="{62758828-38FF-4C98-B4AE-8EF686912EC1}"/>
    <cellStyle name="40% - Énfasis5 2 4 4 3 4" xfId="18051" xr:uid="{FFBC06E5-EAB0-4493-86B9-50C532D66295}"/>
    <cellStyle name="40% - Énfasis5 2 4 4 3 4 2" xfId="48935" xr:uid="{F7B5C12D-35B6-404F-806A-578F58BEB9DD}"/>
    <cellStyle name="40% - Énfasis5 2 4 4 3 5" xfId="33493" xr:uid="{7B23076C-FDDF-48B7-9648-97B93877106C}"/>
    <cellStyle name="40% - Énfasis5 2 4 4 4" xfId="4539" xr:uid="{41C817C5-2850-4EAE-BE25-60FE8D690EF8}"/>
    <cellStyle name="40% - Énfasis5 2 4 4 4 2" xfId="12260" xr:uid="{8C1CF40D-2A95-4547-AB53-589240A983A0}"/>
    <cellStyle name="40% - Énfasis5 2 4 4 4 2 2" xfId="27702" xr:uid="{CDDDA50B-7135-4D9E-97D4-CD96C36D78A2}"/>
    <cellStyle name="40% - Énfasis5 2 4 4 4 2 2 2" xfId="58586" xr:uid="{72F008DA-5FEC-41D2-A541-4194B71DE934}"/>
    <cellStyle name="40% - Énfasis5 2 4 4 4 2 3" xfId="43144" xr:uid="{D781BB17-FE37-40F4-B461-F3AA7F83C7B8}"/>
    <cellStyle name="40% - Énfasis5 2 4 4 4 3" xfId="19981" xr:uid="{B69FC21E-04A6-420B-B54B-CB68733739B7}"/>
    <cellStyle name="40% - Énfasis5 2 4 4 4 3 2" xfId="50865" xr:uid="{5746A535-9BF3-433A-AC16-4EB1A0B0E40E}"/>
    <cellStyle name="40% - Énfasis5 2 4 4 4 4" xfId="35423" xr:uid="{8FE287CF-A6CC-4C1F-B1B4-A21802A7A5E8}"/>
    <cellStyle name="40% - Énfasis5 2 4 4 5" xfId="8400" xr:uid="{39EBCFE9-8ABC-4EBF-B12B-FF8FB615658E}"/>
    <cellStyle name="40% - Énfasis5 2 4 4 5 2" xfId="23842" xr:uid="{134BDD57-4994-4FB2-8B11-80D5CCD390CA}"/>
    <cellStyle name="40% - Énfasis5 2 4 4 5 2 2" xfId="54726" xr:uid="{F7AAF0C8-12EA-443F-B907-13C79B39F162}"/>
    <cellStyle name="40% - Énfasis5 2 4 4 5 3" xfId="39284" xr:uid="{304F546A-10F0-4831-B354-AD07259F683F}"/>
    <cellStyle name="40% - Énfasis5 2 4 4 6" xfId="16121" xr:uid="{1E097015-1FD3-48C8-B93C-70AB336686B0}"/>
    <cellStyle name="40% - Énfasis5 2 4 4 6 2" xfId="47005" xr:uid="{F00A1364-A784-42C1-BBA1-122D255C4461}"/>
    <cellStyle name="40% - Énfasis5 2 4 4 7" xfId="31563" xr:uid="{7556D57F-5C13-43AA-B069-2F97D04BA008}"/>
    <cellStyle name="40% - Énfasis5 2 4 5" xfId="1161" xr:uid="{BD467B0C-8AA6-42F3-A424-CB72C59150F0}"/>
    <cellStyle name="40% - Énfasis5 2 4 5 2" xfId="3091" xr:uid="{8FFC2022-2C39-45DC-9BC9-295B141D0293}"/>
    <cellStyle name="40% - Énfasis5 2 4 5 2 2" xfId="6951" xr:uid="{D78248CE-9E14-4A97-BF5B-9CBEFE12C605}"/>
    <cellStyle name="40% - Énfasis5 2 4 5 2 2 2" xfId="14672" xr:uid="{1F1F9A22-3D2D-45A6-9ED5-183B2744DDC2}"/>
    <cellStyle name="40% - Énfasis5 2 4 5 2 2 2 2" xfId="30114" xr:uid="{D1630BE4-640E-4AE9-87A7-3CD7729FBC5B}"/>
    <cellStyle name="40% - Énfasis5 2 4 5 2 2 2 2 2" xfId="60998" xr:uid="{413FA94F-91DE-45BD-AE82-5E20CC0AD1B2}"/>
    <cellStyle name="40% - Énfasis5 2 4 5 2 2 2 3" xfId="45556" xr:uid="{F5C21AB2-2629-4D35-ADBC-60902173A3D6}"/>
    <cellStyle name="40% - Énfasis5 2 4 5 2 2 3" xfId="22393" xr:uid="{31169E89-359D-4B32-B5DF-F8C038A4150C}"/>
    <cellStyle name="40% - Énfasis5 2 4 5 2 2 3 2" xfId="53277" xr:uid="{DA0C3C45-0255-4B97-9ACB-FF1A6DA84CF2}"/>
    <cellStyle name="40% - Énfasis5 2 4 5 2 2 4" xfId="37835" xr:uid="{42D1458B-AE12-4B26-96B7-E45C1B52D1C7}"/>
    <cellStyle name="40% - Énfasis5 2 4 5 2 3" xfId="10812" xr:uid="{715F38A5-A4E7-41D5-8478-221F6E48F89C}"/>
    <cellStyle name="40% - Énfasis5 2 4 5 2 3 2" xfId="26254" xr:uid="{45FF475E-FC37-4963-B4EA-962C5C3BB759}"/>
    <cellStyle name="40% - Énfasis5 2 4 5 2 3 2 2" xfId="57138" xr:uid="{7E88DDBE-5E80-4C40-AC96-FBD6D427B1C8}"/>
    <cellStyle name="40% - Énfasis5 2 4 5 2 3 3" xfId="41696" xr:uid="{5014F97D-D7BE-4544-B504-B12E7884CC1D}"/>
    <cellStyle name="40% - Énfasis5 2 4 5 2 4" xfId="18533" xr:uid="{0B58F696-CDBA-476A-915A-134D89AE1B4E}"/>
    <cellStyle name="40% - Énfasis5 2 4 5 2 4 2" xfId="49417" xr:uid="{578102DA-E7FB-4E09-A35A-DD0EB131D890}"/>
    <cellStyle name="40% - Énfasis5 2 4 5 2 5" xfId="33975" xr:uid="{6CD02329-D0BF-4F51-9740-FD6ED4988CE6}"/>
    <cellStyle name="40% - Énfasis5 2 4 5 3" xfId="5021" xr:uid="{58EB4FE5-4698-41C7-AEC5-36FACAB92C7A}"/>
    <cellStyle name="40% - Énfasis5 2 4 5 3 2" xfId="12742" xr:uid="{694D0C7D-35CA-41BA-AF7B-116864E1BD34}"/>
    <cellStyle name="40% - Énfasis5 2 4 5 3 2 2" xfId="28184" xr:uid="{E7A017F0-0597-479E-829F-63AB22C36AFA}"/>
    <cellStyle name="40% - Énfasis5 2 4 5 3 2 2 2" xfId="59068" xr:uid="{DF33210B-81EE-4E45-BE07-06A46B3E112A}"/>
    <cellStyle name="40% - Énfasis5 2 4 5 3 2 3" xfId="43626" xr:uid="{B7633876-FAB5-4045-956B-D768E4F57CA9}"/>
    <cellStyle name="40% - Énfasis5 2 4 5 3 3" xfId="20463" xr:uid="{6A818E40-DC7D-4726-8459-CAF5675EE71D}"/>
    <cellStyle name="40% - Énfasis5 2 4 5 3 3 2" xfId="51347" xr:uid="{8E0E9F7B-EFFF-49BC-A19E-3BC354C519BA}"/>
    <cellStyle name="40% - Énfasis5 2 4 5 3 4" xfId="35905" xr:uid="{3CD45923-FC2D-40CB-95FE-154ACC60EF7B}"/>
    <cellStyle name="40% - Énfasis5 2 4 5 4" xfId="8882" xr:uid="{829F22A2-34CF-4276-A2DA-8371FEFD15CA}"/>
    <cellStyle name="40% - Énfasis5 2 4 5 4 2" xfId="24324" xr:uid="{E03ABA6B-E33F-405E-8E97-56FA0E7F5B61}"/>
    <cellStyle name="40% - Énfasis5 2 4 5 4 2 2" xfId="55208" xr:uid="{3BA0F7F2-921C-4B85-AA40-0D20A0C556A2}"/>
    <cellStyle name="40% - Énfasis5 2 4 5 4 3" xfId="39766" xr:uid="{F16F59A9-FABF-4F1D-BD18-7830D54518E9}"/>
    <cellStyle name="40% - Énfasis5 2 4 5 5" xfId="16603" xr:uid="{51772205-1FD7-4629-A5EF-BC8D6279126A}"/>
    <cellStyle name="40% - Énfasis5 2 4 5 5 2" xfId="47487" xr:uid="{3C9ED50D-3F3B-4ADA-B540-211FF4944B80}"/>
    <cellStyle name="40% - Énfasis5 2 4 5 6" xfId="32045" xr:uid="{80006543-E46D-4816-B4F4-491076CDD991}"/>
    <cellStyle name="40% - Énfasis5 2 4 6" xfId="2126" xr:uid="{0C651F7F-88C2-4A79-B8E3-19BD4CBAA1B4}"/>
    <cellStyle name="40% - Énfasis5 2 4 6 2" xfId="5986" xr:uid="{F9BAF607-EB1D-4C70-8360-05AC628962BF}"/>
    <cellStyle name="40% - Énfasis5 2 4 6 2 2" xfId="13707" xr:uid="{D4CCA046-D260-496A-8D75-2F33F06758AA}"/>
    <cellStyle name="40% - Énfasis5 2 4 6 2 2 2" xfId="29149" xr:uid="{4FF0E417-FE3C-4A34-97A4-F1FD42FF2985}"/>
    <cellStyle name="40% - Énfasis5 2 4 6 2 2 2 2" xfId="60033" xr:uid="{7E9171F4-F002-4920-AD23-05A0F2C39118}"/>
    <cellStyle name="40% - Énfasis5 2 4 6 2 2 3" xfId="44591" xr:uid="{18791130-A3AB-4E66-93F4-5BE5169C1DDC}"/>
    <cellStyle name="40% - Énfasis5 2 4 6 2 3" xfId="21428" xr:uid="{8200BC3F-47FF-4582-814F-620F149B4CCF}"/>
    <cellStyle name="40% - Énfasis5 2 4 6 2 3 2" xfId="52312" xr:uid="{151CB676-CF51-472B-9452-0A4B2F63CF26}"/>
    <cellStyle name="40% - Énfasis5 2 4 6 2 4" xfId="36870" xr:uid="{B4CA1D04-BF34-4EF5-ADDC-BE2F47D955FB}"/>
    <cellStyle name="40% - Énfasis5 2 4 6 3" xfId="9847" xr:uid="{A1A1EE9E-6DA5-4225-9B83-3B64A24AE588}"/>
    <cellStyle name="40% - Énfasis5 2 4 6 3 2" xfId="25289" xr:uid="{9EE4F096-6DE0-4894-AABA-B49EF9049225}"/>
    <cellStyle name="40% - Énfasis5 2 4 6 3 2 2" xfId="56173" xr:uid="{1B3484D4-55C9-4684-BFAF-81BFDAE875C3}"/>
    <cellStyle name="40% - Énfasis5 2 4 6 3 3" xfId="40731" xr:uid="{95FAF130-0F4A-4E44-A268-B90086454DE1}"/>
    <cellStyle name="40% - Énfasis5 2 4 6 4" xfId="17568" xr:uid="{8892FE07-6174-4EEB-980E-5BC8BA3C1D4C}"/>
    <cellStyle name="40% - Énfasis5 2 4 6 4 2" xfId="48452" xr:uid="{904205C4-CE12-4856-96F8-C0347B6E15C3}"/>
    <cellStyle name="40% - Énfasis5 2 4 6 5" xfId="33010" xr:uid="{60D2A794-601B-40C2-9CFA-F1F749FAF045}"/>
    <cellStyle name="40% - Énfasis5 2 4 7" xfId="4056" xr:uid="{85F8B961-BADC-4E3A-BEBF-9D5316546AA1}"/>
    <cellStyle name="40% - Énfasis5 2 4 7 2" xfId="11777" xr:uid="{95197065-258B-4CCC-9850-1BA2913C79AD}"/>
    <cellStyle name="40% - Énfasis5 2 4 7 2 2" xfId="27219" xr:uid="{082BEB53-FCE6-400B-98E6-63A878168FF1}"/>
    <cellStyle name="40% - Énfasis5 2 4 7 2 2 2" xfId="58103" xr:uid="{8DC3EA38-8B03-4446-844B-5DBB37FF114C}"/>
    <cellStyle name="40% - Énfasis5 2 4 7 2 3" xfId="42661" xr:uid="{53E1C8AE-AA01-4161-BF45-5556C6681807}"/>
    <cellStyle name="40% - Énfasis5 2 4 7 3" xfId="19498" xr:uid="{9B699070-FAE7-4043-AEE9-4BE14AC51D0E}"/>
    <cellStyle name="40% - Énfasis5 2 4 7 3 2" xfId="50382" xr:uid="{FEE6BDBD-04E7-4A99-8836-E60D186970D5}"/>
    <cellStyle name="40% - Énfasis5 2 4 7 4" xfId="34940" xr:uid="{91C68274-5508-429C-B50A-EEF191B8BC1B}"/>
    <cellStyle name="40% - Énfasis5 2 4 8" xfId="7917" xr:uid="{E68CEB10-9A0C-4316-A3DD-E3B692FE9F57}"/>
    <cellStyle name="40% - Énfasis5 2 4 8 2" xfId="23359" xr:uid="{EEF5814F-98BD-4085-9CF0-65A7E8970E3D}"/>
    <cellStyle name="40% - Énfasis5 2 4 8 2 2" xfId="54243" xr:uid="{CAEDA1B5-65AB-45E5-985A-1607AB748CE5}"/>
    <cellStyle name="40% - Énfasis5 2 4 8 3" xfId="38801" xr:uid="{B9C9A547-0D79-476F-BB77-91187AD5B0E0}"/>
    <cellStyle name="40% - Énfasis5 2 4 9" xfId="15638" xr:uid="{468DCFF6-491C-47E8-9867-6355B3BC0465}"/>
    <cellStyle name="40% - Énfasis5 2 4 9 2" xfId="46522" xr:uid="{AC789B62-7CBC-4768-B47A-D94348EB82F4}"/>
    <cellStyle name="40% - Énfasis5 2 5" xfId="259" xr:uid="{C9875A8C-CCB3-4C1B-972B-D9DF8058E361}"/>
    <cellStyle name="40% - Énfasis5 2 5 2" xfId="502" xr:uid="{8807315B-9D47-470C-AF60-875360EC0B4E}"/>
    <cellStyle name="40% - Énfasis5 2 5 2 2" xfId="985" xr:uid="{B7F7EEB8-6C00-4058-B74E-8640FD1A4D11}"/>
    <cellStyle name="40% - Énfasis5 2 5 2 2 2" xfId="1950" xr:uid="{A0A75C71-0C20-4759-9312-3D4DAC8BA94C}"/>
    <cellStyle name="40% - Énfasis5 2 5 2 2 2 2" xfId="3880" xr:uid="{87270E00-8A99-4125-84F9-DD7FDFC2FC04}"/>
    <cellStyle name="40% - Énfasis5 2 5 2 2 2 2 2" xfId="7740" xr:uid="{32C411AC-8F1F-4510-9588-F9AF4D8E7B71}"/>
    <cellStyle name="40% - Énfasis5 2 5 2 2 2 2 2 2" xfId="15461" xr:uid="{0EA40FF5-897B-411A-B7E0-A007FFE34238}"/>
    <cellStyle name="40% - Énfasis5 2 5 2 2 2 2 2 2 2" xfId="30903" xr:uid="{67E27BA7-0C9E-4C41-BF04-36BCBF5F93AD}"/>
    <cellStyle name="40% - Énfasis5 2 5 2 2 2 2 2 2 2 2" xfId="61787" xr:uid="{EAB0E9B2-3746-4FB1-86B7-722AE87528B7}"/>
    <cellStyle name="40% - Énfasis5 2 5 2 2 2 2 2 2 3" xfId="46345" xr:uid="{52073C39-104D-488E-BDF5-6A81FB1BC948}"/>
    <cellStyle name="40% - Énfasis5 2 5 2 2 2 2 2 3" xfId="23182" xr:uid="{4120EBD9-D637-4F88-B789-3BE18BED7F6B}"/>
    <cellStyle name="40% - Énfasis5 2 5 2 2 2 2 2 3 2" xfId="54066" xr:uid="{F3AB778A-F9AA-447C-B3C3-FFE461791721}"/>
    <cellStyle name="40% - Énfasis5 2 5 2 2 2 2 2 4" xfId="38624" xr:uid="{DB6D42BC-F99C-4924-95E1-FA833810020F}"/>
    <cellStyle name="40% - Énfasis5 2 5 2 2 2 2 3" xfId="11601" xr:uid="{97E55D96-3138-4BFE-A2D2-3FEAD8996EE0}"/>
    <cellStyle name="40% - Énfasis5 2 5 2 2 2 2 3 2" xfId="27043" xr:uid="{258C22AC-5CF0-4F5A-8631-9D63728EA4D4}"/>
    <cellStyle name="40% - Énfasis5 2 5 2 2 2 2 3 2 2" xfId="57927" xr:uid="{8BF217EF-BF9E-4DDB-B448-6A1F1F579938}"/>
    <cellStyle name="40% - Énfasis5 2 5 2 2 2 2 3 3" xfId="42485" xr:uid="{D433D3E0-AB67-4E73-885D-D6C5D48CE051}"/>
    <cellStyle name="40% - Énfasis5 2 5 2 2 2 2 4" xfId="19322" xr:uid="{E68BEACB-7CAB-4037-A60A-732908582ECF}"/>
    <cellStyle name="40% - Énfasis5 2 5 2 2 2 2 4 2" xfId="50206" xr:uid="{9FA3E34E-D8C9-47AB-9160-2BF23874DA41}"/>
    <cellStyle name="40% - Énfasis5 2 5 2 2 2 2 5" xfId="34764" xr:uid="{036A2ED3-A030-4BBF-B7B0-1BDA6B8DBCED}"/>
    <cellStyle name="40% - Énfasis5 2 5 2 2 2 3" xfId="5810" xr:uid="{D0152A1A-2415-42AB-9AE2-10BF8779BBD5}"/>
    <cellStyle name="40% - Énfasis5 2 5 2 2 2 3 2" xfId="13531" xr:uid="{3FA9F854-D282-41DE-A105-7FA5EF47C17F}"/>
    <cellStyle name="40% - Énfasis5 2 5 2 2 2 3 2 2" xfId="28973" xr:uid="{EC9C6F7A-22E2-4A91-83DE-DCFFC084F7B4}"/>
    <cellStyle name="40% - Énfasis5 2 5 2 2 2 3 2 2 2" xfId="59857" xr:uid="{B936D60A-B574-444C-AF73-3BA6C4475B4B}"/>
    <cellStyle name="40% - Énfasis5 2 5 2 2 2 3 2 3" xfId="44415" xr:uid="{8ADDCB10-3140-42AC-A80B-9F8A2F80C0EE}"/>
    <cellStyle name="40% - Énfasis5 2 5 2 2 2 3 3" xfId="21252" xr:uid="{4B9679DD-5CC7-41E3-AB81-F022B793275A}"/>
    <cellStyle name="40% - Énfasis5 2 5 2 2 2 3 3 2" xfId="52136" xr:uid="{D40B3539-E233-4571-9021-4F781016AD4B}"/>
    <cellStyle name="40% - Énfasis5 2 5 2 2 2 3 4" xfId="36694" xr:uid="{C892697C-1D40-43A6-8A4E-10FD98D065C0}"/>
    <cellStyle name="40% - Énfasis5 2 5 2 2 2 4" xfId="9671" xr:uid="{A9E3BF11-B71F-473C-8A57-3F13D3CC52E7}"/>
    <cellStyle name="40% - Énfasis5 2 5 2 2 2 4 2" xfId="25113" xr:uid="{144E2C39-9E68-4F7A-B94D-8AC07BFA218E}"/>
    <cellStyle name="40% - Énfasis5 2 5 2 2 2 4 2 2" xfId="55997" xr:uid="{A86FA65B-97AE-4C2F-9A85-F4DCE2AC2C13}"/>
    <cellStyle name="40% - Énfasis5 2 5 2 2 2 4 3" xfId="40555" xr:uid="{24F05401-4CD7-45B7-B148-7EECBD61FA0E}"/>
    <cellStyle name="40% - Énfasis5 2 5 2 2 2 5" xfId="17392" xr:uid="{DF719A7F-9E76-41CA-9E78-BD7FAE344B19}"/>
    <cellStyle name="40% - Énfasis5 2 5 2 2 2 5 2" xfId="48276" xr:uid="{651C96C9-973C-4FE9-AEBD-9C54D4148571}"/>
    <cellStyle name="40% - Énfasis5 2 5 2 2 2 6" xfId="32834" xr:uid="{988FCC1B-368B-4C36-95C1-CF9A0C82725C}"/>
    <cellStyle name="40% - Énfasis5 2 5 2 2 3" xfId="2915" xr:uid="{8A8504A7-03BF-46F2-8968-FC0245D7D2F9}"/>
    <cellStyle name="40% - Énfasis5 2 5 2 2 3 2" xfId="6775" xr:uid="{BFAE6A1B-7A93-4387-9AF6-98A6315B88A9}"/>
    <cellStyle name="40% - Énfasis5 2 5 2 2 3 2 2" xfId="14496" xr:uid="{CCF0054A-0A72-4B6D-951D-1659910E4C81}"/>
    <cellStyle name="40% - Énfasis5 2 5 2 2 3 2 2 2" xfId="29938" xr:uid="{A8C43AAE-01D5-4497-966B-3E858F8DF18A}"/>
    <cellStyle name="40% - Énfasis5 2 5 2 2 3 2 2 2 2" xfId="60822" xr:uid="{2D54C24D-3E0D-4FE3-96D1-618AE968391F}"/>
    <cellStyle name="40% - Énfasis5 2 5 2 2 3 2 2 3" xfId="45380" xr:uid="{4AAE034A-61EF-4E3F-9445-03ABAE870AEA}"/>
    <cellStyle name="40% - Énfasis5 2 5 2 2 3 2 3" xfId="22217" xr:uid="{1F12C917-E90E-429D-9DD9-99DE8EADEFFB}"/>
    <cellStyle name="40% - Énfasis5 2 5 2 2 3 2 3 2" xfId="53101" xr:uid="{8E6D659A-005B-4E83-93E3-5B2BCAB2F337}"/>
    <cellStyle name="40% - Énfasis5 2 5 2 2 3 2 4" xfId="37659" xr:uid="{42AC29C5-0AC8-41F7-9F33-7CFB035010CD}"/>
    <cellStyle name="40% - Énfasis5 2 5 2 2 3 3" xfId="10636" xr:uid="{05B40897-039C-4152-A315-8ADF807F22B4}"/>
    <cellStyle name="40% - Énfasis5 2 5 2 2 3 3 2" xfId="26078" xr:uid="{3BDA8334-FC5A-4CE6-B336-846473FB5EA2}"/>
    <cellStyle name="40% - Énfasis5 2 5 2 2 3 3 2 2" xfId="56962" xr:uid="{7B74A2D9-6947-4200-847B-4D39CAE3F6EA}"/>
    <cellStyle name="40% - Énfasis5 2 5 2 2 3 3 3" xfId="41520" xr:uid="{05D225BD-B2B3-4397-A27E-BE904442DA62}"/>
    <cellStyle name="40% - Énfasis5 2 5 2 2 3 4" xfId="18357" xr:uid="{C3D5E01E-0FD2-411A-B9EB-CEEA54E6C320}"/>
    <cellStyle name="40% - Énfasis5 2 5 2 2 3 4 2" xfId="49241" xr:uid="{A893E299-FAA8-4072-8A68-59F3C978EB20}"/>
    <cellStyle name="40% - Énfasis5 2 5 2 2 3 5" xfId="33799" xr:uid="{275900C7-4AAF-433E-B908-A7D9C36C8B38}"/>
    <cellStyle name="40% - Énfasis5 2 5 2 2 4" xfId="4845" xr:uid="{578BCEC1-72FC-4B31-823E-8B4943833FBE}"/>
    <cellStyle name="40% - Énfasis5 2 5 2 2 4 2" xfId="12566" xr:uid="{A27212D9-6F2D-42BD-99C2-53B0F2C7F96F}"/>
    <cellStyle name="40% - Énfasis5 2 5 2 2 4 2 2" xfId="28008" xr:uid="{0589173B-B83F-41E5-A267-E69586D7AC2A}"/>
    <cellStyle name="40% - Énfasis5 2 5 2 2 4 2 2 2" xfId="58892" xr:uid="{D0970DF8-10E7-485C-81F6-D74A26B81313}"/>
    <cellStyle name="40% - Énfasis5 2 5 2 2 4 2 3" xfId="43450" xr:uid="{328E428A-9CFF-4556-AA7C-3AC6B85EFF28}"/>
    <cellStyle name="40% - Énfasis5 2 5 2 2 4 3" xfId="20287" xr:uid="{E694C271-6F4B-4FEF-AF12-2838388956A3}"/>
    <cellStyle name="40% - Énfasis5 2 5 2 2 4 3 2" xfId="51171" xr:uid="{CF04653A-8B98-4240-A48A-41BEEEB7B374}"/>
    <cellStyle name="40% - Énfasis5 2 5 2 2 4 4" xfId="35729" xr:uid="{510EC762-F359-4C4F-94E5-D18BB03C9F2F}"/>
    <cellStyle name="40% - Énfasis5 2 5 2 2 5" xfId="8706" xr:uid="{DF5B7689-66D9-4E66-81F5-B73819FF4908}"/>
    <cellStyle name="40% - Énfasis5 2 5 2 2 5 2" xfId="24148" xr:uid="{9DA0D74F-FFF8-4DEF-9AA4-65A82E6B346E}"/>
    <cellStyle name="40% - Énfasis5 2 5 2 2 5 2 2" xfId="55032" xr:uid="{98CC13C0-4DE4-440A-AF3C-42508B3AD56E}"/>
    <cellStyle name="40% - Énfasis5 2 5 2 2 5 3" xfId="39590" xr:uid="{6CB1CDFB-CE74-47F3-A604-0B05CF7E675C}"/>
    <cellStyle name="40% - Énfasis5 2 5 2 2 6" xfId="16427" xr:uid="{6D8384FF-3B04-4729-871F-F824EA80137F}"/>
    <cellStyle name="40% - Énfasis5 2 5 2 2 6 2" xfId="47311" xr:uid="{AF0B79FC-D7DC-4C8A-8842-3A3AAD5190A0}"/>
    <cellStyle name="40% - Énfasis5 2 5 2 2 7" xfId="31869" xr:uid="{8F8E333E-3B8D-4738-865E-F2DAC8464708}"/>
    <cellStyle name="40% - Énfasis5 2 5 2 3" xfId="1467" xr:uid="{99C3DA0C-253A-4E50-A4F6-50B5897F3831}"/>
    <cellStyle name="40% - Énfasis5 2 5 2 3 2" xfId="3397" xr:uid="{62C19EB0-9270-444C-B493-7F1712F2A3D2}"/>
    <cellStyle name="40% - Énfasis5 2 5 2 3 2 2" xfId="7257" xr:uid="{3FA2CDD7-EA94-41B5-B881-392FE62E2E43}"/>
    <cellStyle name="40% - Énfasis5 2 5 2 3 2 2 2" xfId="14978" xr:uid="{E5E870D8-D434-4C04-8FC0-71429C7D34CF}"/>
    <cellStyle name="40% - Énfasis5 2 5 2 3 2 2 2 2" xfId="30420" xr:uid="{652CEE7A-C825-4DAA-B054-780DAE04989C}"/>
    <cellStyle name="40% - Énfasis5 2 5 2 3 2 2 2 2 2" xfId="61304" xr:uid="{FE1BDA0F-D6B2-4745-A675-A701BAB624E9}"/>
    <cellStyle name="40% - Énfasis5 2 5 2 3 2 2 2 3" xfId="45862" xr:uid="{FC1B1E05-9122-4A2D-A80B-EAD5814EB293}"/>
    <cellStyle name="40% - Énfasis5 2 5 2 3 2 2 3" xfId="22699" xr:uid="{5C9E0704-C048-42B1-A990-2CD1594A9BD0}"/>
    <cellStyle name="40% - Énfasis5 2 5 2 3 2 2 3 2" xfId="53583" xr:uid="{0381A7BF-6489-403A-A53C-1A5C15A7552E}"/>
    <cellStyle name="40% - Énfasis5 2 5 2 3 2 2 4" xfId="38141" xr:uid="{FD6586BC-ECB0-4717-9B23-AA2F76E22F6C}"/>
    <cellStyle name="40% - Énfasis5 2 5 2 3 2 3" xfId="11118" xr:uid="{7DAD2F30-7B56-47CD-9BF4-FE30930FD7E4}"/>
    <cellStyle name="40% - Énfasis5 2 5 2 3 2 3 2" xfId="26560" xr:uid="{26CA37A7-5A33-471B-8352-AADF54CF6248}"/>
    <cellStyle name="40% - Énfasis5 2 5 2 3 2 3 2 2" xfId="57444" xr:uid="{906D1254-D83D-4D89-84CA-F1C87FCE110E}"/>
    <cellStyle name="40% - Énfasis5 2 5 2 3 2 3 3" xfId="42002" xr:uid="{05138295-4409-4EDD-8F4F-0E7BD68E1B8A}"/>
    <cellStyle name="40% - Énfasis5 2 5 2 3 2 4" xfId="18839" xr:uid="{60750866-BD19-4A28-8B50-6BE88F24859A}"/>
    <cellStyle name="40% - Énfasis5 2 5 2 3 2 4 2" xfId="49723" xr:uid="{41217FC0-BC1A-48BB-A41D-5F6B68E78CC1}"/>
    <cellStyle name="40% - Énfasis5 2 5 2 3 2 5" xfId="34281" xr:uid="{564593C9-DD66-44BB-BA5D-3F12F463DB89}"/>
    <cellStyle name="40% - Énfasis5 2 5 2 3 3" xfId="5327" xr:uid="{E88CCE61-8BDD-4C4B-9415-2C123111C947}"/>
    <cellStyle name="40% - Énfasis5 2 5 2 3 3 2" xfId="13048" xr:uid="{A869C3EE-91FE-491F-AAED-8B5413160748}"/>
    <cellStyle name="40% - Énfasis5 2 5 2 3 3 2 2" xfId="28490" xr:uid="{B7E300CE-23A7-45BA-A7D4-706627D30B8D}"/>
    <cellStyle name="40% - Énfasis5 2 5 2 3 3 2 2 2" xfId="59374" xr:uid="{8D91D475-780C-4F69-BE98-109D6B59549F}"/>
    <cellStyle name="40% - Énfasis5 2 5 2 3 3 2 3" xfId="43932" xr:uid="{346EB1BA-54E8-431F-9A66-D4AC76E7F434}"/>
    <cellStyle name="40% - Énfasis5 2 5 2 3 3 3" xfId="20769" xr:uid="{7C254F9F-21DE-4409-8EF6-A25666616DD2}"/>
    <cellStyle name="40% - Énfasis5 2 5 2 3 3 3 2" xfId="51653" xr:uid="{DF8A25B4-0E14-4BED-B089-0A677E81E83C}"/>
    <cellStyle name="40% - Énfasis5 2 5 2 3 3 4" xfId="36211" xr:uid="{457BC54E-C5AF-49AF-8969-87C9112CB68A}"/>
    <cellStyle name="40% - Énfasis5 2 5 2 3 4" xfId="9188" xr:uid="{94141F3E-03AE-46F5-82D9-643614A45D22}"/>
    <cellStyle name="40% - Énfasis5 2 5 2 3 4 2" xfId="24630" xr:uid="{8A34573E-6596-4E72-835D-F7404690E0C6}"/>
    <cellStyle name="40% - Énfasis5 2 5 2 3 4 2 2" xfId="55514" xr:uid="{995865A3-51C8-466B-90C9-23D5261BD038}"/>
    <cellStyle name="40% - Énfasis5 2 5 2 3 4 3" xfId="40072" xr:uid="{98162057-4A0E-46CC-B00C-5EA2B554542F}"/>
    <cellStyle name="40% - Énfasis5 2 5 2 3 5" xfId="16909" xr:uid="{CC1EC705-653D-4F08-89C9-B640E6748019}"/>
    <cellStyle name="40% - Énfasis5 2 5 2 3 5 2" xfId="47793" xr:uid="{C6936B9E-AD45-4730-826D-EF6D554A0136}"/>
    <cellStyle name="40% - Énfasis5 2 5 2 3 6" xfId="32351" xr:uid="{C1B67F92-66A5-441E-BB04-6E12840307BD}"/>
    <cellStyle name="40% - Énfasis5 2 5 2 4" xfId="2432" xr:uid="{C587037E-AC7D-4FB7-B2F9-5DC55C812943}"/>
    <cellStyle name="40% - Énfasis5 2 5 2 4 2" xfId="6292" xr:uid="{1D778F3F-2914-4E9D-859A-C2448FB11100}"/>
    <cellStyle name="40% - Énfasis5 2 5 2 4 2 2" xfId="14013" xr:uid="{7D63AA08-52F5-47EC-88FB-DE714E03C70B}"/>
    <cellStyle name="40% - Énfasis5 2 5 2 4 2 2 2" xfId="29455" xr:uid="{0853DA4A-69EC-4909-A828-DA65BB70625D}"/>
    <cellStyle name="40% - Énfasis5 2 5 2 4 2 2 2 2" xfId="60339" xr:uid="{3023FAE5-1652-498A-8AA7-1F8230D671B5}"/>
    <cellStyle name="40% - Énfasis5 2 5 2 4 2 2 3" xfId="44897" xr:uid="{D931A64F-F0AE-4796-88F1-6BB0FA6A4CCC}"/>
    <cellStyle name="40% - Énfasis5 2 5 2 4 2 3" xfId="21734" xr:uid="{A596E446-8B98-4321-B0BC-09D969FAE712}"/>
    <cellStyle name="40% - Énfasis5 2 5 2 4 2 3 2" xfId="52618" xr:uid="{D9B7914F-F1F3-4487-BB43-E77C21AFC638}"/>
    <cellStyle name="40% - Énfasis5 2 5 2 4 2 4" xfId="37176" xr:uid="{DD7A9DC8-AC2A-40C2-95B0-ADA80B8A9191}"/>
    <cellStyle name="40% - Énfasis5 2 5 2 4 3" xfId="10153" xr:uid="{A18C4027-1444-490F-A2BD-F1845FCEDF69}"/>
    <cellStyle name="40% - Énfasis5 2 5 2 4 3 2" xfId="25595" xr:uid="{1E21E7EA-5A29-42A4-A4BF-B51A0D37A0D8}"/>
    <cellStyle name="40% - Énfasis5 2 5 2 4 3 2 2" xfId="56479" xr:uid="{700FE1E8-A516-489F-A393-3D9A3931F378}"/>
    <cellStyle name="40% - Énfasis5 2 5 2 4 3 3" xfId="41037" xr:uid="{3BA4AEC0-783F-49FE-BD60-D137798FFFF0}"/>
    <cellStyle name="40% - Énfasis5 2 5 2 4 4" xfId="17874" xr:uid="{E53FC26C-DE70-46FD-AA6E-AF11A21E6A4C}"/>
    <cellStyle name="40% - Énfasis5 2 5 2 4 4 2" xfId="48758" xr:uid="{B87F2AD8-E37E-44A9-8C72-3090DB31C958}"/>
    <cellStyle name="40% - Énfasis5 2 5 2 4 5" xfId="33316" xr:uid="{676E0A0F-F5D2-42C4-B0C5-1E167BA008E0}"/>
    <cellStyle name="40% - Énfasis5 2 5 2 5" xfId="4362" xr:uid="{71CD1449-05A6-4A26-9AA3-1ACBE9EF6875}"/>
    <cellStyle name="40% - Énfasis5 2 5 2 5 2" xfId="12083" xr:uid="{EEF18BD4-3692-4A96-9DDB-1B3788B44EB7}"/>
    <cellStyle name="40% - Énfasis5 2 5 2 5 2 2" xfId="27525" xr:uid="{88C386C7-CA10-4BE2-928A-0FD3B1C8BFF6}"/>
    <cellStyle name="40% - Énfasis5 2 5 2 5 2 2 2" xfId="58409" xr:uid="{23CA6330-7630-4D26-BF6F-679D1976EDA2}"/>
    <cellStyle name="40% - Énfasis5 2 5 2 5 2 3" xfId="42967" xr:uid="{59616EDB-B027-4799-BEBC-306CA9BF1FDE}"/>
    <cellStyle name="40% - Énfasis5 2 5 2 5 3" xfId="19804" xr:uid="{AC639742-7B71-4E27-8673-1CF3CCFEA602}"/>
    <cellStyle name="40% - Énfasis5 2 5 2 5 3 2" xfId="50688" xr:uid="{05142FB1-6A27-4924-A9A2-5407B988D617}"/>
    <cellStyle name="40% - Énfasis5 2 5 2 5 4" xfId="35246" xr:uid="{12AA0665-0F9A-480A-A431-24056EABAF64}"/>
    <cellStyle name="40% - Énfasis5 2 5 2 6" xfId="8223" xr:uid="{8802C27F-E73C-4FC2-BAD0-2DB573152EE9}"/>
    <cellStyle name="40% - Énfasis5 2 5 2 6 2" xfId="23665" xr:uid="{8A0A8E50-26C1-4C79-8107-64608D3975E8}"/>
    <cellStyle name="40% - Énfasis5 2 5 2 6 2 2" xfId="54549" xr:uid="{48A6A06A-5131-479E-B19A-214CC323BE04}"/>
    <cellStyle name="40% - Énfasis5 2 5 2 6 3" xfId="39107" xr:uid="{15D3720F-7AB4-49DA-942B-4F6266ED858B}"/>
    <cellStyle name="40% - Énfasis5 2 5 2 7" xfId="15944" xr:uid="{4BD9C533-BEDE-4609-B1A2-751484FE8A2C}"/>
    <cellStyle name="40% - Énfasis5 2 5 2 7 2" xfId="46828" xr:uid="{D23BF279-433A-4DD1-9D66-528BAF4B508A}"/>
    <cellStyle name="40% - Énfasis5 2 5 2 8" xfId="31386" xr:uid="{400D3B4A-BF06-4CD5-BBAA-CD9F941114C1}"/>
    <cellStyle name="40% - Énfasis5 2 5 3" xfId="744" xr:uid="{3A52808C-3602-470B-8B69-93F52ACD1F69}"/>
    <cellStyle name="40% - Énfasis5 2 5 3 2" xfId="1709" xr:uid="{6CE1D5BD-BA33-4A9E-A5C6-50D89E3FA805}"/>
    <cellStyle name="40% - Énfasis5 2 5 3 2 2" xfId="3639" xr:uid="{0138B2B8-C6EB-4C20-9F47-16AF5E29547E}"/>
    <cellStyle name="40% - Énfasis5 2 5 3 2 2 2" xfId="7499" xr:uid="{4843EB3D-B917-4DCC-A2A3-32D7926B1373}"/>
    <cellStyle name="40% - Énfasis5 2 5 3 2 2 2 2" xfId="15220" xr:uid="{21DAB02D-324F-4B1A-A336-60BA8024E4D6}"/>
    <cellStyle name="40% - Énfasis5 2 5 3 2 2 2 2 2" xfId="30662" xr:uid="{93D4C9B7-7F7A-4832-94B9-9D136457B38E}"/>
    <cellStyle name="40% - Énfasis5 2 5 3 2 2 2 2 2 2" xfId="61546" xr:uid="{E047C2BB-CCBB-4CDD-94CD-E6DF8AF62CF5}"/>
    <cellStyle name="40% - Énfasis5 2 5 3 2 2 2 2 3" xfId="46104" xr:uid="{B727996B-DB7F-4EF2-8DA0-2A106B52EEC5}"/>
    <cellStyle name="40% - Énfasis5 2 5 3 2 2 2 3" xfId="22941" xr:uid="{0D1F05F2-422D-46FD-9D01-638DD9A3C8C3}"/>
    <cellStyle name="40% - Énfasis5 2 5 3 2 2 2 3 2" xfId="53825" xr:uid="{F97B7901-82D8-4D57-8DF2-E5928DF91CFD}"/>
    <cellStyle name="40% - Énfasis5 2 5 3 2 2 2 4" xfId="38383" xr:uid="{A06EF9CE-DA9A-47E6-B128-FC81787BBD05}"/>
    <cellStyle name="40% - Énfasis5 2 5 3 2 2 3" xfId="11360" xr:uid="{FE5F459A-02CD-4A08-9907-6BD6543F515D}"/>
    <cellStyle name="40% - Énfasis5 2 5 3 2 2 3 2" xfId="26802" xr:uid="{B3F46486-2468-4FDF-9463-8C788815A6C6}"/>
    <cellStyle name="40% - Énfasis5 2 5 3 2 2 3 2 2" xfId="57686" xr:uid="{943F7645-8299-44C3-BF72-5BDBC4FE3B2F}"/>
    <cellStyle name="40% - Énfasis5 2 5 3 2 2 3 3" xfId="42244" xr:uid="{B9B2F01C-7B65-4BBD-82C0-AD670AF75E79}"/>
    <cellStyle name="40% - Énfasis5 2 5 3 2 2 4" xfId="19081" xr:uid="{F7C87262-EA88-4669-99AA-B900DFAA7E5B}"/>
    <cellStyle name="40% - Énfasis5 2 5 3 2 2 4 2" xfId="49965" xr:uid="{45DED233-654F-4532-97B0-F82D35221763}"/>
    <cellStyle name="40% - Énfasis5 2 5 3 2 2 5" xfId="34523" xr:uid="{1B7D11DA-175E-41C4-8035-B3F132822C36}"/>
    <cellStyle name="40% - Énfasis5 2 5 3 2 3" xfId="5569" xr:uid="{B8912513-5775-465B-859F-94A524ABD264}"/>
    <cellStyle name="40% - Énfasis5 2 5 3 2 3 2" xfId="13290" xr:uid="{E17AEB16-FFAD-4FFB-8EB3-1D6B189F0DE4}"/>
    <cellStyle name="40% - Énfasis5 2 5 3 2 3 2 2" xfId="28732" xr:uid="{9DE803FD-308E-498F-9A99-7F8D4097B74C}"/>
    <cellStyle name="40% - Énfasis5 2 5 3 2 3 2 2 2" xfId="59616" xr:uid="{FCA409BC-F4DA-47D8-9ED7-528D25A6A33D}"/>
    <cellStyle name="40% - Énfasis5 2 5 3 2 3 2 3" xfId="44174" xr:uid="{8C02185D-87F4-42BD-88E7-5737B78813B6}"/>
    <cellStyle name="40% - Énfasis5 2 5 3 2 3 3" xfId="21011" xr:uid="{1D88B0DF-618F-4375-BAD4-6FB5CAF19FE3}"/>
    <cellStyle name="40% - Énfasis5 2 5 3 2 3 3 2" xfId="51895" xr:uid="{23B4B62D-EE0C-4BA2-80F8-60BCD4429241}"/>
    <cellStyle name="40% - Énfasis5 2 5 3 2 3 4" xfId="36453" xr:uid="{87915238-E909-44B9-9B2F-FEBEA3F4BDC6}"/>
    <cellStyle name="40% - Énfasis5 2 5 3 2 4" xfId="9430" xr:uid="{35754727-D652-4B4E-A842-C4099769FFE0}"/>
    <cellStyle name="40% - Énfasis5 2 5 3 2 4 2" xfId="24872" xr:uid="{F7DD07EC-5D1C-46B0-986F-91D5B0F37318}"/>
    <cellStyle name="40% - Énfasis5 2 5 3 2 4 2 2" xfId="55756" xr:uid="{14F42997-0791-4CA9-B64F-D3007CDB5F79}"/>
    <cellStyle name="40% - Énfasis5 2 5 3 2 4 3" xfId="40314" xr:uid="{9BD64861-F009-471E-801B-E2F67F9A0C91}"/>
    <cellStyle name="40% - Énfasis5 2 5 3 2 5" xfId="17151" xr:uid="{AB5C640B-9AB6-4E64-AF75-0A6F91F1B1FB}"/>
    <cellStyle name="40% - Énfasis5 2 5 3 2 5 2" xfId="48035" xr:uid="{E8C669DD-C8E8-4D19-8C71-6463B0F07228}"/>
    <cellStyle name="40% - Énfasis5 2 5 3 2 6" xfId="32593" xr:uid="{733C0210-00D2-4DB1-A3EA-36ED8A4D15BC}"/>
    <cellStyle name="40% - Énfasis5 2 5 3 3" xfId="2674" xr:uid="{8B80AFF9-F846-4B79-A23B-AB8570C2ACDD}"/>
    <cellStyle name="40% - Énfasis5 2 5 3 3 2" xfId="6534" xr:uid="{63315BD6-0995-420B-AF74-9288BA2DF465}"/>
    <cellStyle name="40% - Énfasis5 2 5 3 3 2 2" xfId="14255" xr:uid="{34B493D6-1335-4AF9-A747-B1982429C302}"/>
    <cellStyle name="40% - Énfasis5 2 5 3 3 2 2 2" xfId="29697" xr:uid="{2B4A1083-B602-4EE9-AC91-AE995552B87B}"/>
    <cellStyle name="40% - Énfasis5 2 5 3 3 2 2 2 2" xfId="60581" xr:uid="{E220041B-FA8B-4599-AD4F-6F94DD1E709F}"/>
    <cellStyle name="40% - Énfasis5 2 5 3 3 2 2 3" xfId="45139" xr:uid="{D93BE9C3-EA8D-44DF-B916-59BA11950FAD}"/>
    <cellStyle name="40% - Énfasis5 2 5 3 3 2 3" xfId="21976" xr:uid="{FA29F271-E926-4049-8C72-7C02E8CC4982}"/>
    <cellStyle name="40% - Énfasis5 2 5 3 3 2 3 2" xfId="52860" xr:uid="{BBF7DA22-911C-4CB1-9E59-6DEFDCF70EBD}"/>
    <cellStyle name="40% - Énfasis5 2 5 3 3 2 4" xfId="37418" xr:uid="{365C6C1F-7F15-46DC-955C-AB92281848B7}"/>
    <cellStyle name="40% - Énfasis5 2 5 3 3 3" xfId="10395" xr:uid="{FDA1E747-C211-4F7B-95A0-19DBC6FBBC82}"/>
    <cellStyle name="40% - Énfasis5 2 5 3 3 3 2" xfId="25837" xr:uid="{E253323E-D111-437E-B51B-C347B20089AD}"/>
    <cellStyle name="40% - Énfasis5 2 5 3 3 3 2 2" xfId="56721" xr:uid="{FEDC5B78-40AE-4923-A669-D23E21A3ADB0}"/>
    <cellStyle name="40% - Énfasis5 2 5 3 3 3 3" xfId="41279" xr:uid="{6B43B328-E134-4CF4-AE06-256CCEFFFBE8}"/>
    <cellStyle name="40% - Énfasis5 2 5 3 3 4" xfId="18116" xr:uid="{67C77BFB-5909-4A79-A0D9-C9FE75CAB8F8}"/>
    <cellStyle name="40% - Énfasis5 2 5 3 3 4 2" xfId="49000" xr:uid="{C760FB34-B81D-4588-8B5E-28ACFB3DB478}"/>
    <cellStyle name="40% - Énfasis5 2 5 3 3 5" xfId="33558" xr:uid="{5BF7594B-B841-4333-907C-257492C6F2A7}"/>
    <cellStyle name="40% - Énfasis5 2 5 3 4" xfId="4604" xr:uid="{945227A2-D4A0-4C59-893F-F437A5E378C4}"/>
    <cellStyle name="40% - Énfasis5 2 5 3 4 2" xfId="12325" xr:uid="{7250027F-EB9D-435A-90BF-6A18CF7385E8}"/>
    <cellStyle name="40% - Énfasis5 2 5 3 4 2 2" xfId="27767" xr:uid="{2223DDB1-9654-445F-93EC-13EE6CD681A1}"/>
    <cellStyle name="40% - Énfasis5 2 5 3 4 2 2 2" xfId="58651" xr:uid="{F221F1A5-BC83-454B-A3BE-5ED97457C02F}"/>
    <cellStyle name="40% - Énfasis5 2 5 3 4 2 3" xfId="43209" xr:uid="{878D0A92-4271-4BF0-884C-A4B310112BE4}"/>
    <cellStyle name="40% - Énfasis5 2 5 3 4 3" xfId="20046" xr:uid="{7D865972-B13A-4BAA-8EE2-2A78C24CA0EB}"/>
    <cellStyle name="40% - Énfasis5 2 5 3 4 3 2" xfId="50930" xr:uid="{09CCB96B-FE7A-4AEF-BE75-DD86A9F00BA2}"/>
    <cellStyle name="40% - Énfasis5 2 5 3 4 4" xfId="35488" xr:uid="{B02ACEBB-B72F-42FA-9B25-E939C9192CA4}"/>
    <cellStyle name="40% - Énfasis5 2 5 3 5" xfId="8465" xr:uid="{33B7D8B9-E257-445A-8656-AE6AC35C3131}"/>
    <cellStyle name="40% - Énfasis5 2 5 3 5 2" xfId="23907" xr:uid="{041FE583-BB59-4D3B-96A4-2381F319EE71}"/>
    <cellStyle name="40% - Énfasis5 2 5 3 5 2 2" xfId="54791" xr:uid="{05D333DD-6DBD-4EE6-8E53-CA700ACA4EBB}"/>
    <cellStyle name="40% - Énfasis5 2 5 3 5 3" xfId="39349" xr:uid="{75B8953E-74FC-4CFD-BB75-B0B42712EEBB}"/>
    <cellStyle name="40% - Énfasis5 2 5 3 6" xfId="16186" xr:uid="{337F3249-4C07-4993-B540-0AFA65152607}"/>
    <cellStyle name="40% - Énfasis5 2 5 3 6 2" xfId="47070" xr:uid="{DC6C9B5E-4FFC-4661-BF45-8B3C231F7447}"/>
    <cellStyle name="40% - Énfasis5 2 5 3 7" xfId="31628" xr:uid="{67AC09F8-C5CA-46B9-AC62-DB62FF8EB607}"/>
    <cellStyle name="40% - Énfasis5 2 5 4" xfId="1226" xr:uid="{ACFF5E36-2972-4303-8A62-6D76129E86F6}"/>
    <cellStyle name="40% - Énfasis5 2 5 4 2" xfId="3156" xr:uid="{121EE820-41BC-4EA7-9911-BAC19FF2EC2F}"/>
    <cellStyle name="40% - Énfasis5 2 5 4 2 2" xfId="7016" xr:uid="{DA538244-831E-4214-AFDC-89566566A1EB}"/>
    <cellStyle name="40% - Énfasis5 2 5 4 2 2 2" xfId="14737" xr:uid="{A27E3B2A-995C-4B7C-B104-994C9C59E080}"/>
    <cellStyle name="40% - Énfasis5 2 5 4 2 2 2 2" xfId="30179" xr:uid="{32ACE023-7C9C-4778-B66F-86A3BF0B6E86}"/>
    <cellStyle name="40% - Énfasis5 2 5 4 2 2 2 2 2" xfId="61063" xr:uid="{9217E5DB-6D86-4A93-A7C8-F1A5F45C7076}"/>
    <cellStyle name="40% - Énfasis5 2 5 4 2 2 2 3" xfId="45621" xr:uid="{4E07E2F3-BC53-4560-A91E-40D5A67F069A}"/>
    <cellStyle name="40% - Énfasis5 2 5 4 2 2 3" xfId="22458" xr:uid="{118DA4DF-B46F-48FB-967C-98FF00E7A1B8}"/>
    <cellStyle name="40% - Énfasis5 2 5 4 2 2 3 2" xfId="53342" xr:uid="{61855E76-7768-492A-813B-97201252C96C}"/>
    <cellStyle name="40% - Énfasis5 2 5 4 2 2 4" xfId="37900" xr:uid="{BB19537F-B708-4276-B288-08B0420BD671}"/>
    <cellStyle name="40% - Énfasis5 2 5 4 2 3" xfId="10877" xr:uid="{BD3D6B7D-AF37-46EF-9D23-69CDF9467EBA}"/>
    <cellStyle name="40% - Énfasis5 2 5 4 2 3 2" xfId="26319" xr:uid="{606C2922-C51A-4438-8263-4335E989FF61}"/>
    <cellStyle name="40% - Énfasis5 2 5 4 2 3 2 2" xfId="57203" xr:uid="{D193D985-B085-44A8-986A-F00011D70B5C}"/>
    <cellStyle name="40% - Énfasis5 2 5 4 2 3 3" xfId="41761" xr:uid="{79B292DB-66D3-4E0A-887E-EB2E83076A71}"/>
    <cellStyle name="40% - Énfasis5 2 5 4 2 4" xfId="18598" xr:uid="{6CA7BD24-01AF-4508-BB01-F602B6DCD662}"/>
    <cellStyle name="40% - Énfasis5 2 5 4 2 4 2" xfId="49482" xr:uid="{3D9D5CB0-B7B1-4228-8872-C512312B78E2}"/>
    <cellStyle name="40% - Énfasis5 2 5 4 2 5" xfId="34040" xr:uid="{96DEF9C3-84F9-47BF-A70A-C27DDA468715}"/>
    <cellStyle name="40% - Énfasis5 2 5 4 3" xfId="5086" xr:uid="{829657B3-0D9E-4E1B-AA30-18D02C5AC478}"/>
    <cellStyle name="40% - Énfasis5 2 5 4 3 2" xfId="12807" xr:uid="{7F672541-4107-4724-A9FB-6F662BB9C28C}"/>
    <cellStyle name="40% - Énfasis5 2 5 4 3 2 2" xfId="28249" xr:uid="{A7C972B9-25D9-434B-A8C0-1C3AABEACEC8}"/>
    <cellStyle name="40% - Énfasis5 2 5 4 3 2 2 2" xfId="59133" xr:uid="{CD218EA6-6642-43AD-B109-B63D41894A3A}"/>
    <cellStyle name="40% - Énfasis5 2 5 4 3 2 3" xfId="43691" xr:uid="{065E5A8A-1E63-4064-915B-B5E54860248B}"/>
    <cellStyle name="40% - Énfasis5 2 5 4 3 3" xfId="20528" xr:uid="{4F51DAE3-8FCC-423D-AF25-7BEC591F4273}"/>
    <cellStyle name="40% - Énfasis5 2 5 4 3 3 2" xfId="51412" xr:uid="{FC987765-B7D0-429D-A46F-192873EABF9F}"/>
    <cellStyle name="40% - Énfasis5 2 5 4 3 4" xfId="35970" xr:uid="{600DBACF-FE7F-4DC3-84E6-F58CBD68C71F}"/>
    <cellStyle name="40% - Énfasis5 2 5 4 4" xfId="8947" xr:uid="{02E25BD2-2F16-4717-B219-001993689699}"/>
    <cellStyle name="40% - Énfasis5 2 5 4 4 2" xfId="24389" xr:uid="{B24E9E65-B93D-4605-A651-8D157E2C88F7}"/>
    <cellStyle name="40% - Énfasis5 2 5 4 4 2 2" xfId="55273" xr:uid="{A8E7BAA6-2FC5-4B4C-9B39-54356691A21E}"/>
    <cellStyle name="40% - Énfasis5 2 5 4 4 3" xfId="39831" xr:uid="{C0063508-3B2A-4022-B308-8FD35818D2B4}"/>
    <cellStyle name="40% - Énfasis5 2 5 4 5" xfId="16668" xr:uid="{37CEEF0E-8369-4299-AA6B-9C0612D74AD3}"/>
    <cellStyle name="40% - Énfasis5 2 5 4 5 2" xfId="47552" xr:uid="{CCB56DE5-EBC9-40CE-BA02-63728D923F9A}"/>
    <cellStyle name="40% - Énfasis5 2 5 4 6" xfId="32110" xr:uid="{A88196E7-A126-4A8E-8D3F-59720F2F17EF}"/>
    <cellStyle name="40% - Énfasis5 2 5 5" xfId="2191" xr:uid="{75A6159A-90C2-42F6-8B61-BE0A6334849A}"/>
    <cellStyle name="40% - Énfasis5 2 5 5 2" xfId="6051" xr:uid="{8D4D5C33-AA68-4B85-8033-5284F2A0A875}"/>
    <cellStyle name="40% - Énfasis5 2 5 5 2 2" xfId="13772" xr:uid="{352A08E1-DCAE-4D6F-9409-42BAA5E57353}"/>
    <cellStyle name="40% - Énfasis5 2 5 5 2 2 2" xfId="29214" xr:uid="{35995458-EC0F-4FC9-933C-8963229F74E8}"/>
    <cellStyle name="40% - Énfasis5 2 5 5 2 2 2 2" xfId="60098" xr:uid="{471A26B1-90A4-491E-83F4-244D47FE6667}"/>
    <cellStyle name="40% - Énfasis5 2 5 5 2 2 3" xfId="44656" xr:uid="{127A55A2-329A-4EBC-90B9-771F43650DC8}"/>
    <cellStyle name="40% - Énfasis5 2 5 5 2 3" xfId="21493" xr:uid="{C273F303-75A9-4D62-9E23-53A76D72784E}"/>
    <cellStyle name="40% - Énfasis5 2 5 5 2 3 2" xfId="52377" xr:uid="{D671C333-4E50-4782-BD24-EBE20F43F027}"/>
    <cellStyle name="40% - Énfasis5 2 5 5 2 4" xfId="36935" xr:uid="{7489DD23-9526-4F8C-AFD9-ACDF72E1CF47}"/>
    <cellStyle name="40% - Énfasis5 2 5 5 3" xfId="9912" xr:uid="{EF1963A4-A321-41DF-A28B-907C313FDE92}"/>
    <cellStyle name="40% - Énfasis5 2 5 5 3 2" xfId="25354" xr:uid="{F3B9DBB9-2DD9-42F0-9ACF-582EC9B7615C}"/>
    <cellStyle name="40% - Énfasis5 2 5 5 3 2 2" xfId="56238" xr:uid="{7DCC3A8F-8A50-43DE-B85F-F95329445709}"/>
    <cellStyle name="40% - Énfasis5 2 5 5 3 3" xfId="40796" xr:uid="{11BBB065-018A-4833-8763-017CE5113E37}"/>
    <cellStyle name="40% - Énfasis5 2 5 5 4" xfId="17633" xr:uid="{45706CB3-5594-4552-BAEF-10501686EEF0}"/>
    <cellStyle name="40% - Énfasis5 2 5 5 4 2" xfId="48517" xr:uid="{C0DBEA6D-5220-4078-9B10-572B7C6E8DE7}"/>
    <cellStyle name="40% - Énfasis5 2 5 5 5" xfId="33075" xr:uid="{3DCC70BA-590E-4CB2-BC7D-A3EC543AF49F}"/>
    <cellStyle name="40% - Énfasis5 2 5 6" xfId="4121" xr:uid="{B94F6E1D-4F12-4C2E-889A-0E44923AB231}"/>
    <cellStyle name="40% - Énfasis5 2 5 6 2" xfId="11842" xr:uid="{C5908305-3AC1-4455-8DE9-AD5EE6F4540F}"/>
    <cellStyle name="40% - Énfasis5 2 5 6 2 2" xfId="27284" xr:uid="{9B5FE175-81A4-4D88-AEAF-5F9EFF5D0695}"/>
    <cellStyle name="40% - Énfasis5 2 5 6 2 2 2" xfId="58168" xr:uid="{57D2852E-BDED-4F93-8891-7733924938A1}"/>
    <cellStyle name="40% - Énfasis5 2 5 6 2 3" xfId="42726" xr:uid="{B5110357-DEC7-41BD-99F5-8827E6839E45}"/>
    <cellStyle name="40% - Énfasis5 2 5 6 3" xfId="19563" xr:uid="{71FABCAF-C885-4585-99CA-B4037514832F}"/>
    <cellStyle name="40% - Énfasis5 2 5 6 3 2" xfId="50447" xr:uid="{D5D4AD3D-4EA0-4000-BA2B-77D2AD7FED85}"/>
    <cellStyle name="40% - Énfasis5 2 5 6 4" xfId="35005" xr:uid="{EF8157F2-E563-42B3-8AEA-E63ABF3ACCE6}"/>
    <cellStyle name="40% - Énfasis5 2 5 7" xfId="7982" xr:uid="{7DD74A27-43FD-4C4E-A551-0AAF4DCA11B9}"/>
    <cellStyle name="40% - Énfasis5 2 5 7 2" xfId="23424" xr:uid="{2CD2D916-1CCF-454A-A805-DB620F429752}"/>
    <cellStyle name="40% - Énfasis5 2 5 7 2 2" xfId="54308" xr:uid="{D5696412-B5F1-47B6-B2A7-48B2CA4BEE3B}"/>
    <cellStyle name="40% - Énfasis5 2 5 7 3" xfId="38866" xr:uid="{50A1C23C-E003-4F12-8069-514F4A6361BD}"/>
    <cellStyle name="40% - Énfasis5 2 5 8" xfId="15703" xr:uid="{513FA86E-752F-4874-9CEC-AF2F5572FBEA}"/>
    <cellStyle name="40% - Énfasis5 2 5 8 2" xfId="46587" xr:uid="{27A05836-AD9B-4B93-9294-46877279B1D8}"/>
    <cellStyle name="40% - Énfasis5 2 5 9" xfId="31145" xr:uid="{E4D6995C-99D6-49EA-920B-74B3AF011D8E}"/>
    <cellStyle name="40% - Énfasis5 2 6" xfId="431" xr:uid="{58139A15-BA33-4ABC-BC14-71EB00C808C6}"/>
    <cellStyle name="40% - Énfasis5 2 6 2" xfId="915" xr:uid="{22E89DD2-1518-4EBE-ACD2-55E4391D5F89}"/>
    <cellStyle name="40% - Énfasis5 2 6 2 2" xfId="1880" xr:uid="{457F6771-8E72-43A6-A4BE-560ED4E49BC1}"/>
    <cellStyle name="40% - Énfasis5 2 6 2 2 2" xfId="3810" xr:uid="{E85E54AC-6356-4A5C-89B2-68BFE5D5B6CE}"/>
    <cellStyle name="40% - Énfasis5 2 6 2 2 2 2" xfId="7670" xr:uid="{83DBC865-9DED-4D5F-B0E1-60DE615648CC}"/>
    <cellStyle name="40% - Énfasis5 2 6 2 2 2 2 2" xfId="15391" xr:uid="{7A303610-0307-4783-B8B6-93304F2A8B12}"/>
    <cellStyle name="40% - Énfasis5 2 6 2 2 2 2 2 2" xfId="30833" xr:uid="{B2CBE8B2-8BE6-4398-A106-543B5875844A}"/>
    <cellStyle name="40% - Énfasis5 2 6 2 2 2 2 2 2 2" xfId="61717" xr:uid="{6AD727BD-6242-4A84-A0CC-C9321757AEA4}"/>
    <cellStyle name="40% - Énfasis5 2 6 2 2 2 2 2 3" xfId="46275" xr:uid="{2A90245C-70A2-426A-A8D0-316F0639C885}"/>
    <cellStyle name="40% - Énfasis5 2 6 2 2 2 2 3" xfId="23112" xr:uid="{541B4F67-7524-433A-AC3D-8FD3A39253A0}"/>
    <cellStyle name="40% - Énfasis5 2 6 2 2 2 2 3 2" xfId="53996" xr:uid="{DDB8B660-38D8-4A64-8036-DA2AE78EF6AA}"/>
    <cellStyle name="40% - Énfasis5 2 6 2 2 2 2 4" xfId="38554" xr:uid="{2D66CD79-A4A0-4794-A073-93F1FD2C287C}"/>
    <cellStyle name="40% - Énfasis5 2 6 2 2 2 3" xfId="11531" xr:uid="{245B541D-E5AD-4968-8335-19CA967E5495}"/>
    <cellStyle name="40% - Énfasis5 2 6 2 2 2 3 2" xfId="26973" xr:uid="{F2037A64-8F8B-44BD-8F51-3B0C4174FD53}"/>
    <cellStyle name="40% - Énfasis5 2 6 2 2 2 3 2 2" xfId="57857" xr:uid="{15640353-DED0-4EB3-B2FE-3A94433C3898}"/>
    <cellStyle name="40% - Énfasis5 2 6 2 2 2 3 3" xfId="42415" xr:uid="{3D7F206A-1786-4194-B5EF-BC0ED4F904DB}"/>
    <cellStyle name="40% - Énfasis5 2 6 2 2 2 4" xfId="19252" xr:uid="{9A9F09D6-B79D-4B72-A20C-EB8A86D46CE7}"/>
    <cellStyle name="40% - Énfasis5 2 6 2 2 2 4 2" xfId="50136" xr:uid="{1CB5D9C9-95BB-46EF-9A4C-2E5CA60F248B}"/>
    <cellStyle name="40% - Énfasis5 2 6 2 2 2 5" xfId="34694" xr:uid="{4A650423-8E85-4EDC-81A2-C810C141D5CC}"/>
    <cellStyle name="40% - Énfasis5 2 6 2 2 3" xfId="5740" xr:uid="{4A2E9A96-45B1-4CEC-9C7A-C5DEB21CB7E8}"/>
    <cellStyle name="40% - Énfasis5 2 6 2 2 3 2" xfId="13461" xr:uid="{822B5389-7B1B-4CC6-B286-742333E4D8FF}"/>
    <cellStyle name="40% - Énfasis5 2 6 2 2 3 2 2" xfId="28903" xr:uid="{40EDE40B-A655-4835-BCBC-70EC4F4F287E}"/>
    <cellStyle name="40% - Énfasis5 2 6 2 2 3 2 2 2" xfId="59787" xr:uid="{96C6792F-0410-40C3-B6C6-DB8CD0902CDB}"/>
    <cellStyle name="40% - Énfasis5 2 6 2 2 3 2 3" xfId="44345" xr:uid="{D0D9685E-6B81-442E-A1AB-997746E470DD}"/>
    <cellStyle name="40% - Énfasis5 2 6 2 2 3 3" xfId="21182" xr:uid="{989EE1FD-E9D1-43F6-ACD3-9CEA6AE6C089}"/>
    <cellStyle name="40% - Énfasis5 2 6 2 2 3 3 2" xfId="52066" xr:uid="{0ACE14B1-A271-48FF-A712-02E3ED840B91}"/>
    <cellStyle name="40% - Énfasis5 2 6 2 2 3 4" xfId="36624" xr:uid="{DE1235D1-9861-4E6A-BBC4-47B8DCDD3011}"/>
    <cellStyle name="40% - Énfasis5 2 6 2 2 4" xfId="9601" xr:uid="{E02EEA88-FEC7-41BA-8C3D-03CF28DF7D26}"/>
    <cellStyle name="40% - Énfasis5 2 6 2 2 4 2" xfId="25043" xr:uid="{4D767887-CB0B-4CB0-9E87-103E1A5A5AD9}"/>
    <cellStyle name="40% - Énfasis5 2 6 2 2 4 2 2" xfId="55927" xr:uid="{3A7F0AA3-D9D2-4822-8915-D0E7A300FD09}"/>
    <cellStyle name="40% - Énfasis5 2 6 2 2 4 3" xfId="40485" xr:uid="{690BE19A-1169-45F9-A876-1C237CE831FC}"/>
    <cellStyle name="40% - Énfasis5 2 6 2 2 5" xfId="17322" xr:uid="{1172BE6C-4200-4930-992A-F0A1FDD8652D}"/>
    <cellStyle name="40% - Énfasis5 2 6 2 2 5 2" xfId="48206" xr:uid="{08D0D204-6CAE-4C5C-9DF9-3ADD07017450}"/>
    <cellStyle name="40% - Énfasis5 2 6 2 2 6" xfId="32764" xr:uid="{6AE029A8-0BD9-4DAA-A8CE-B4F3D497B907}"/>
    <cellStyle name="40% - Énfasis5 2 6 2 3" xfId="2845" xr:uid="{703D3BE3-A281-46CE-9312-1BC8A69A1F11}"/>
    <cellStyle name="40% - Énfasis5 2 6 2 3 2" xfId="6705" xr:uid="{6F9C590D-4AE7-4CC9-874F-86CBA0D86826}"/>
    <cellStyle name="40% - Énfasis5 2 6 2 3 2 2" xfId="14426" xr:uid="{BC5FF052-D97E-44A8-A52A-E9FBA20710F5}"/>
    <cellStyle name="40% - Énfasis5 2 6 2 3 2 2 2" xfId="29868" xr:uid="{ED53DF1D-1B39-45CA-8CCC-3BD7CE696838}"/>
    <cellStyle name="40% - Énfasis5 2 6 2 3 2 2 2 2" xfId="60752" xr:uid="{464EFDA8-49F1-4A0B-A8B9-4CA97F499AFC}"/>
    <cellStyle name="40% - Énfasis5 2 6 2 3 2 2 3" xfId="45310" xr:uid="{8866DD67-8FFF-4964-8533-2C2A7521C968}"/>
    <cellStyle name="40% - Énfasis5 2 6 2 3 2 3" xfId="22147" xr:uid="{3622AABC-224E-400B-AA7B-9BE31FD0995B}"/>
    <cellStyle name="40% - Énfasis5 2 6 2 3 2 3 2" xfId="53031" xr:uid="{4A13B6F7-81F0-47C1-98CE-9DE5DBB6E0D7}"/>
    <cellStyle name="40% - Énfasis5 2 6 2 3 2 4" xfId="37589" xr:uid="{0B94856A-CDD4-46A0-A360-1BC252295C37}"/>
    <cellStyle name="40% - Énfasis5 2 6 2 3 3" xfId="10566" xr:uid="{05843CD8-A0A8-4127-9D94-2138F753552D}"/>
    <cellStyle name="40% - Énfasis5 2 6 2 3 3 2" xfId="26008" xr:uid="{E1FCC23C-2F29-4207-A7F0-31246CBA36D7}"/>
    <cellStyle name="40% - Énfasis5 2 6 2 3 3 2 2" xfId="56892" xr:uid="{B532DA8F-2380-4902-895B-3889F2453386}"/>
    <cellStyle name="40% - Énfasis5 2 6 2 3 3 3" xfId="41450" xr:uid="{E1AA7CAF-A44B-4562-9F6D-A984D4DC2AED}"/>
    <cellStyle name="40% - Énfasis5 2 6 2 3 4" xfId="18287" xr:uid="{FAAC4051-5782-48D2-9CEF-68A6623C2712}"/>
    <cellStyle name="40% - Énfasis5 2 6 2 3 4 2" xfId="49171" xr:uid="{F5EFBD94-F451-4BCF-ACEE-BC0FA0FBC8F2}"/>
    <cellStyle name="40% - Énfasis5 2 6 2 3 5" xfId="33729" xr:uid="{F3C181B8-19B0-41D4-8E19-A58E0F769BC4}"/>
    <cellStyle name="40% - Énfasis5 2 6 2 4" xfId="4775" xr:uid="{DF0D3BEF-9F55-47F2-9792-5D82C19CFFC2}"/>
    <cellStyle name="40% - Énfasis5 2 6 2 4 2" xfId="12496" xr:uid="{5E820892-3E05-409F-8194-C2B5168ACE92}"/>
    <cellStyle name="40% - Énfasis5 2 6 2 4 2 2" xfId="27938" xr:uid="{6E394257-894D-4F93-836B-2885A93718BB}"/>
    <cellStyle name="40% - Énfasis5 2 6 2 4 2 2 2" xfId="58822" xr:uid="{D4F39FE3-2BC4-44D8-B092-0EF19A371E4C}"/>
    <cellStyle name="40% - Énfasis5 2 6 2 4 2 3" xfId="43380" xr:uid="{67B8B4A6-78EA-47D4-ABE3-A95FBCEEF2C5}"/>
    <cellStyle name="40% - Énfasis5 2 6 2 4 3" xfId="20217" xr:uid="{B1BD0EF1-8487-40E1-AF52-0955837E3FB9}"/>
    <cellStyle name="40% - Énfasis5 2 6 2 4 3 2" xfId="51101" xr:uid="{23818F47-7DA8-4B6A-B7F6-53B9D6BA96D3}"/>
    <cellStyle name="40% - Énfasis5 2 6 2 4 4" xfId="35659" xr:uid="{BF176B1E-19BF-4131-9D92-ED0CCE260A7E}"/>
    <cellStyle name="40% - Énfasis5 2 6 2 5" xfId="8636" xr:uid="{FC37FD1D-AE43-41B2-A697-3E5640B45E3D}"/>
    <cellStyle name="40% - Énfasis5 2 6 2 5 2" xfId="24078" xr:uid="{63BBCF9D-BF92-4649-B903-4E1AB6ECA8E5}"/>
    <cellStyle name="40% - Énfasis5 2 6 2 5 2 2" xfId="54962" xr:uid="{EEDE65DC-457D-4E41-A499-9921E6536464}"/>
    <cellStyle name="40% - Énfasis5 2 6 2 5 3" xfId="39520" xr:uid="{CAD4AD24-42AE-47C1-9C51-8A1076CF9DE3}"/>
    <cellStyle name="40% - Énfasis5 2 6 2 6" xfId="16357" xr:uid="{0785E8E6-5967-4E72-B588-672BF5A944C6}"/>
    <cellStyle name="40% - Énfasis5 2 6 2 6 2" xfId="47241" xr:uid="{258B7991-8DE0-48A2-9661-B299205538AD}"/>
    <cellStyle name="40% - Énfasis5 2 6 2 7" xfId="31799" xr:uid="{95AD4C19-E047-417D-A39F-6E4B62A8D979}"/>
    <cellStyle name="40% - Énfasis5 2 6 3" xfId="1397" xr:uid="{F0919E08-5731-4E3B-BBC8-9C1CFBE40082}"/>
    <cellStyle name="40% - Énfasis5 2 6 3 2" xfId="3327" xr:uid="{25AD1F5E-96D7-4496-ACE0-6378ED9C36DC}"/>
    <cellStyle name="40% - Énfasis5 2 6 3 2 2" xfId="7187" xr:uid="{A96C34D4-9B08-4915-88B8-95EE7B0DFF20}"/>
    <cellStyle name="40% - Énfasis5 2 6 3 2 2 2" xfId="14908" xr:uid="{2AFCB10D-4153-4979-BB7D-EF2C8B916E76}"/>
    <cellStyle name="40% - Énfasis5 2 6 3 2 2 2 2" xfId="30350" xr:uid="{FBD23AC4-AA2A-41A3-B0DE-556CAE57B0DA}"/>
    <cellStyle name="40% - Énfasis5 2 6 3 2 2 2 2 2" xfId="61234" xr:uid="{8C651797-6141-4444-82BE-22D49AE74552}"/>
    <cellStyle name="40% - Énfasis5 2 6 3 2 2 2 3" xfId="45792" xr:uid="{3D065270-42F6-4F7F-A4EC-3F8E2C72942C}"/>
    <cellStyle name="40% - Énfasis5 2 6 3 2 2 3" xfId="22629" xr:uid="{88FEAD8E-7597-4283-9BA9-77B9E8EF15F2}"/>
    <cellStyle name="40% - Énfasis5 2 6 3 2 2 3 2" xfId="53513" xr:uid="{FE3A5393-51D1-42BD-A662-2ED7EED807EC}"/>
    <cellStyle name="40% - Énfasis5 2 6 3 2 2 4" xfId="38071" xr:uid="{285627EE-D292-450C-B081-5327525866D4}"/>
    <cellStyle name="40% - Énfasis5 2 6 3 2 3" xfId="11048" xr:uid="{DBFE8081-0E68-482E-95E0-A1DF55AD346E}"/>
    <cellStyle name="40% - Énfasis5 2 6 3 2 3 2" xfId="26490" xr:uid="{E096A891-BB31-4789-B73B-F7C2F441FE3E}"/>
    <cellStyle name="40% - Énfasis5 2 6 3 2 3 2 2" xfId="57374" xr:uid="{932E45EF-3D06-4F2C-8E99-D00D873E1D96}"/>
    <cellStyle name="40% - Énfasis5 2 6 3 2 3 3" xfId="41932" xr:uid="{3F0DAC00-B64F-4DA0-9434-A421921B13DE}"/>
    <cellStyle name="40% - Énfasis5 2 6 3 2 4" xfId="18769" xr:uid="{C50EA6B1-EA2C-46FE-A612-C135FDAF144B}"/>
    <cellStyle name="40% - Énfasis5 2 6 3 2 4 2" xfId="49653" xr:uid="{1D2C3E8A-AA23-4285-BC26-8558A0687EA7}"/>
    <cellStyle name="40% - Énfasis5 2 6 3 2 5" xfId="34211" xr:uid="{DBA3C7E1-74CD-4AFA-86CC-3F3C09482D8B}"/>
    <cellStyle name="40% - Énfasis5 2 6 3 3" xfId="5257" xr:uid="{67FBD28B-0CB8-4D2A-A25A-69ACBB41EF92}"/>
    <cellStyle name="40% - Énfasis5 2 6 3 3 2" xfId="12978" xr:uid="{2FF63E46-CE9A-4201-BE62-57CD59723DF7}"/>
    <cellStyle name="40% - Énfasis5 2 6 3 3 2 2" xfId="28420" xr:uid="{5F4C8AAE-2734-4828-8E44-9F9B25848C58}"/>
    <cellStyle name="40% - Énfasis5 2 6 3 3 2 2 2" xfId="59304" xr:uid="{19DDFCB4-C3D7-4561-A978-6451441B3A08}"/>
    <cellStyle name="40% - Énfasis5 2 6 3 3 2 3" xfId="43862" xr:uid="{EF360073-BF58-4056-BFF5-187F2CA9760E}"/>
    <cellStyle name="40% - Énfasis5 2 6 3 3 3" xfId="20699" xr:uid="{8B966AE6-028D-400A-9F5F-5130949F0C0D}"/>
    <cellStyle name="40% - Énfasis5 2 6 3 3 3 2" xfId="51583" xr:uid="{08F4B89F-EEDC-44DD-91CF-6887BE024EC1}"/>
    <cellStyle name="40% - Énfasis5 2 6 3 3 4" xfId="36141" xr:uid="{B630748C-1AEA-4EF2-98F8-515F86AF7231}"/>
    <cellStyle name="40% - Énfasis5 2 6 3 4" xfId="9118" xr:uid="{02BB93DE-A09B-46F6-908E-76C915FF7DDE}"/>
    <cellStyle name="40% - Énfasis5 2 6 3 4 2" xfId="24560" xr:uid="{DAC9EF0A-3D3B-4FC4-844D-031A096F67BF}"/>
    <cellStyle name="40% - Énfasis5 2 6 3 4 2 2" xfId="55444" xr:uid="{D988EB40-7E8E-453F-9CE6-65483DFA1114}"/>
    <cellStyle name="40% - Énfasis5 2 6 3 4 3" xfId="40002" xr:uid="{88A91770-7CD0-4032-BB0E-6B3155EAA4F4}"/>
    <cellStyle name="40% - Énfasis5 2 6 3 5" xfId="16839" xr:uid="{84D74CB1-134E-4397-A05A-E9732627C0AF}"/>
    <cellStyle name="40% - Énfasis5 2 6 3 5 2" xfId="47723" xr:uid="{CBA41FFA-F993-48DA-8B24-42CEFB89724C}"/>
    <cellStyle name="40% - Énfasis5 2 6 3 6" xfId="32281" xr:uid="{BBBAC351-EF68-4DEA-9EF9-AB49A66497F3}"/>
    <cellStyle name="40% - Énfasis5 2 6 4" xfId="2362" xr:uid="{49C866FB-361B-4BC5-9AF2-F0E08BDF55B5}"/>
    <cellStyle name="40% - Énfasis5 2 6 4 2" xfId="6222" xr:uid="{05E5FD91-B1D0-49AC-8598-335B55582E8E}"/>
    <cellStyle name="40% - Énfasis5 2 6 4 2 2" xfId="13943" xr:uid="{2C090B57-C86D-45FF-8D42-F5186156EE3E}"/>
    <cellStyle name="40% - Énfasis5 2 6 4 2 2 2" xfId="29385" xr:uid="{0ADAAE2D-7DED-4E92-B61B-8CC7D3A1EB1D}"/>
    <cellStyle name="40% - Énfasis5 2 6 4 2 2 2 2" xfId="60269" xr:uid="{417667CE-7FA0-4553-9C98-66E2E9938480}"/>
    <cellStyle name="40% - Énfasis5 2 6 4 2 2 3" xfId="44827" xr:uid="{BE68E410-ADEC-472F-A258-362B02D603CE}"/>
    <cellStyle name="40% - Énfasis5 2 6 4 2 3" xfId="21664" xr:uid="{9F64F8CB-F75B-4CC5-80D8-CBEA2A1D8751}"/>
    <cellStyle name="40% - Énfasis5 2 6 4 2 3 2" xfId="52548" xr:uid="{EAA27C42-4CCE-4CE3-AA63-92BEB6AC88B3}"/>
    <cellStyle name="40% - Énfasis5 2 6 4 2 4" xfId="37106" xr:uid="{4EFBFC9C-E721-4C27-B47F-AAE768417963}"/>
    <cellStyle name="40% - Énfasis5 2 6 4 3" xfId="10083" xr:uid="{D2328BE2-578D-499F-AE1A-016E03692E08}"/>
    <cellStyle name="40% - Énfasis5 2 6 4 3 2" xfId="25525" xr:uid="{A957FF13-4B89-45F7-BFDB-EC8F2C022152}"/>
    <cellStyle name="40% - Énfasis5 2 6 4 3 2 2" xfId="56409" xr:uid="{5A3F7089-F187-4A1C-9814-2E6E56CE91EB}"/>
    <cellStyle name="40% - Énfasis5 2 6 4 3 3" xfId="40967" xr:uid="{D790A0A6-01FA-46EA-B7C8-D3866845ECE4}"/>
    <cellStyle name="40% - Énfasis5 2 6 4 4" xfId="17804" xr:uid="{5E282EEC-1AED-4B3F-801D-C77BD17778CD}"/>
    <cellStyle name="40% - Énfasis5 2 6 4 4 2" xfId="48688" xr:uid="{E29F22FD-49B8-494E-8082-95AF44598D15}"/>
    <cellStyle name="40% - Énfasis5 2 6 4 5" xfId="33246" xr:uid="{737DE770-FF9A-4549-8992-232CDB95C3E5}"/>
    <cellStyle name="40% - Énfasis5 2 6 5" xfId="4292" xr:uid="{D9705A5F-37DA-43C8-BE9C-21ADAFC51998}"/>
    <cellStyle name="40% - Énfasis5 2 6 5 2" xfId="12013" xr:uid="{EED2AF90-15E2-4C91-90DB-9CDEB1332C86}"/>
    <cellStyle name="40% - Énfasis5 2 6 5 2 2" xfId="27455" xr:uid="{BCCB9ABD-646F-427B-9C1C-E4D17F3F3CDA}"/>
    <cellStyle name="40% - Énfasis5 2 6 5 2 2 2" xfId="58339" xr:uid="{C5928AB4-4EA6-4FBE-A75C-344FF201C639}"/>
    <cellStyle name="40% - Énfasis5 2 6 5 2 3" xfId="42897" xr:uid="{3747C26A-CA8B-49DA-96B5-90ABA698067A}"/>
    <cellStyle name="40% - Énfasis5 2 6 5 3" xfId="19734" xr:uid="{FB6940C0-4C5B-4FCA-AE0E-7FDA6AAC2A23}"/>
    <cellStyle name="40% - Énfasis5 2 6 5 3 2" xfId="50618" xr:uid="{BA40CC33-F1DC-407A-8A13-1A4EEC905545}"/>
    <cellStyle name="40% - Énfasis5 2 6 5 4" xfId="35176" xr:uid="{228A37F0-029D-4549-A5B0-111DF76F0344}"/>
    <cellStyle name="40% - Énfasis5 2 6 6" xfId="8153" xr:uid="{9DD52AC6-2ED8-411D-AD75-788183F053D3}"/>
    <cellStyle name="40% - Énfasis5 2 6 6 2" xfId="23595" xr:uid="{A91FCA14-8D04-4933-B61A-F82E42F40C72}"/>
    <cellStyle name="40% - Énfasis5 2 6 6 2 2" xfId="54479" xr:uid="{8AB83DEB-E2FF-4C85-9190-E00B57EFE166}"/>
    <cellStyle name="40% - Énfasis5 2 6 6 3" xfId="39037" xr:uid="{A40AAA8C-6057-43D5-80DD-AF9B4B4E0FE3}"/>
    <cellStyle name="40% - Énfasis5 2 6 7" xfId="15874" xr:uid="{903CF205-CB9D-44C7-8EAF-F6FCD295C925}"/>
    <cellStyle name="40% - Énfasis5 2 6 7 2" xfId="46758" xr:uid="{266F8CAF-C7FC-494E-AE9B-7DB7E3D75FCB}"/>
    <cellStyle name="40% - Énfasis5 2 6 8" xfId="31316" xr:uid="{98A27436-BF11-48BF-A713-EF612ECC12F4}"/>
    <cellStyle name="40% - Énfasis5 2 7" xfId="674" xr:uid="{CA879D24-2162-4226-8128-4612B309F2C2}"/>
    <cellStyle name="40% - Énfasis5 2 7 2" xfId="1639" xr:uid="{67F21B14-9DD2-41A2-917E-D96FAC70456B}"/>
    <cellStyle name="40% - Énfasis5 2 7 2 2" xfId="3569" xr:uid="{C04426D6-8CD3-46E4-AEAC-717BCC193021}"/>
    <cellStyle name="40% - Énfasis5 2 7 2 2 2" xfId="7429" xr:uid="{D7C45AFB-5D79-4632-9DCE-7FE0398908FC}"/>
    <cellStyle name="40% - Énfasis5 2 7 2 2 2 2" xfId="15150" xr:uid="{0C391BD3-ACF0-42D7-BD97-4C4196520889}"/>
    <cellStyle name="40% - Énfasis5 2 7 2 2 2 2 2" xfId="30592" xr:uid="{4B191639-8F11-47E4-8DB1-DAFC7588F6E0}"/>
    <cellStyle name="40% - Énfasis5 2 7 2 2 2 2 2 2" xfId="61476" xr:uid="{3AEA5D6A-B886-4EC5-8341-E4615622E5BC}"/>
    <cellStyle name="40% - Énfasis5 2 7 2 2 2 2 3" xfId="46034" xr:uid="{6B3CC463-0062-4467-8050-67A049B9C87F}"/>
    <cellStyle name="40% - Énfasis5 2 7 2 2 2 3" xfId="22871" xr:uid="{25246D77-9441-4FC5-B3FD-18DB10D8A344}"/>
    <cellStyle name="40% - Énfasis5 2 7 2 2 2 3 2" xfId="53755" xr:uid="{78F5F248-D9BC-41DC-8CAC-18DEAAAC3AF6}"/>
    <cellStyle name="40% - Énfasis5 2 7 2 2 2 4" xfId="38313" xr:uid="{E0534546-AB33-496B-B025-173C1A4D92B2}"/>
    <cellStyle name="40% - Énfasis5 2 7 2 2 3" xfId="11290" xr:uid="{4D18316D-72BC-4865-8834-D7DA6204602B}"/>
    <cellStyle name="40% - Énfasis5 2 7 2 2 3 2" xfId="26732" xr:uid="{6BD65355-3761-4E55-922F-00CAA2CB8BC2}"/>
    <cellStyle name="40% - Énfasis5 2 7 2 2 3 2 2" xfId="57616" xr:uid="{55716155-4F3B-4E39-9578-7B097063A3FE}"/>
    <cellStyle name="40% - Énfasis5 2 7 2 2 3 3" xfId="42174" xr:uid="{1BE677CB-7877-4FBF-B88E-9595B6C7F830}"/>
    <cellStyle name="40% - Énfasis5 2 7 2 2 4" xfId="19011" xr:uid="{BA3BC544-4418-4E1E-8AFF-957133A55FC1}"/>
    <cellStyle name="40% - Énfasis5 2 7 2 2 4 2" xfId="49895" xr:uid="{1C6C0546-8566-46B9-8126-DB367680B28E}"/>
    <cellStyle name="40% - Énfasis5 2 7 2 2 5" xfId="34453" xr:uid="{19C455AA-360F-421C-B7C2-C77E3D415C88}"/>
    <cellStyle name="40% - Énfasis5 2 7 2 3" xfId="5499" xr:uid="{EBA05E96-312B-41C2-893D-646E0B259248}"/>
    <cellStyle name="40% - Énfasis5 2 7 2 3 2" xfId="13220" xr:uid="{5A475737-A8A5-47DA-AA80-E5A1A992A3CA}"/>
    <cellStyle name="40% - Énfasis5 2 7 2 3 2 2" xfId="28662" xr:uid="{41F608EF-B565-4EBD-8AF7-A55F06B4013E}"/>
    <cellStyle name="40% - Énfasis5 2 7 2 3 2 2 2" xfId="59546" xr:uid="{F02F04D3-2E49-4651-9EA8-E5FE16454A3D}"/>
    <cellStyle name="40% - Énfasis5 2 7 2 3 2 3" xfId="44104" xr:uid="{E1E50EC8-CA33-4CCA-A010-6FF39FA8BE26}"/>
    <cellStyle name="40% - Énfasis5 2 7 2 3 3" xfId="20941" xr:uid="{D0E949EC-AF2A-4756-88D2-44BF52B76829}"/>
    <cellStyle name="40% - Énfasis5 2 7 2 3 3 2" xfId="51825" xr:uid="{9B1033F1-88A2-401E-84B5-4B4DE65D7370}"/>
    <cellStyle name="40% - Énfasis5 2 7 2 3 4" xfId="36383" xr:uid="{A3347DFD-4473-4D9F-BFB3-B78AC3EA34A4}"/>
    <cellStyle name="40% - Énfasis5 2 7 2 4" xfId="9360" xr:uid="{E2C43F93-71EF-4881-B47D-DAD807F5BE6F}"/>
    <cellStyle name="40% - Énfasis5 2 7 2 4 2" xfId="24802" xr:uid="{1BFB5BB3-EA8C-4ECD-92A6-11C721C4EFFC}"/>
    <cellStyle name="40% - Énfasis5 2 7 2 4 2 2" xfId="55686" xr:uid="{3F33D7C8-C6B3-4A56-A487-A96E729F8A21}"/>
    <cellStyle name="40% - Énfasis5 2 7 2 4 3" xfId="40244" xr:uid="{ABDE5AFF-63C2-49CD-885A-993CD1DFD886}"/>
    <cellStyle name="40% - Énfasis5 2 7 2 5" xfId="17081" xr:uid="{BB3E08F3-A9C4-439E-9475-BC6A29F39C56}"/>
    <cellStyle name="40% - Énfasis5 2 7 2 5 2" xfId="47965" xr:uid="{8075C06C-990A-40CB-9C00-0F089D09093A}"/>
    <cellStyle name="40% - Énfasis5 2 7 2 6" xfId="32523" xr:uid="{C691BC87-45E3-48CF-ACB6-6046C6C50C08}"/>
    <cellStyle name="40% - Énfasis5 2 7 3" xfId="2604" xr:uid="{F73C92D6-BFB8-461F-8C48-DCBC1118B483}"/>
    <cellStyle name="40% - Énfasis5 2 7 3 2" xfId="6464" xr:uid="{0EDB46B5-0529-43F1-B9D8-430295830A0A}"/>
    <cellStyle name="40% - Énfasis5 2 7 3 2 2" xfId="14185" xr:uid="{9821775D-C586-4E6F-A548-2B4B0884C7A3}"/>
    <cellStyle name="40% - Énfasis5 2 7 3 2 2 2" xfId="29627" xr:uid="{61B2B454-8076-436A-B613-05C39A266972}"/>
    <cellStyle name="40% - Énfasis5 2 7 3 2 2 2 2" xfId="60511" xr:uid="{D8E1F3A2-EF66-48CF-8851-EFFE7CFB3BE9}"/>
    <cellStyle name="40% - Énfasis5 2 7 3 2 2 3" xfId="45069" xr:uid="{6217FBFB-DAF6-4212-A885-56F0628744EC}"/>
    <cellStyle name="40% - Énfasis5 2 7 3 2 3" xfId="21906" xr:uid="{5FDD9CEC-2999-4F89-B894-7252042E1DFF}"/>
    <cellStyle name="40% - Énfasis5 2 7 3 2 3 2" xfId="52790" xr:uid="{38E59844-95B5-446F-B515-C5DBBC2FA072}"/>
    <cellStyle name="40% - Énfasis5 2 7 3 2 4" xfId="37348" xr:uid="{B4D10398-B807-4CB7-A109-2F73BA10374C}"/>
    <cellStyle name="40% - Énfasis5 2 7 3 3" xfId="10325" xr:uid="{7AED3341-3BBE-46E1-AB9F-5570D3397F8F}"/>
    <cellStyle name="40% - Énfasis5 2 7 3 3 2" xfId="25767" xr:uid="{201D8604-D870-4596-B19C-1043FC23125A}"/>
    <cellStyle name="40% - Énfasis5 2 7 3 3 2 2" xfId="56651" xr:uid="{E3EA7EBB-A5F4-4F62-B10F-5B4B302947F9}"/>
    <cellStyle name="40% - Énfasis5 2 7 3 3 3" xfId="41209" xr:uid="{EE1136C5-7BAF-4426-B6ED-69E013BA6BEA}"/>
    <cellStyle name="40% - Énfasis5 2 7 3 4" xfId="18046" xr:uid="{F97B7D82-CB28-4B29-845C-4321092C4099}"/>
    <cellStyle name="40% - Énfasis5 2 7 3 4 2" xfId="48930" xr:uid="{9E3C94C3-A2C0-4563-8C35-76DC56E9AD67}"/>
    <cellStyle name="40% - Énfasis5 2 7 3 5" xfId="33488" xr:uid="{54A82171-B6A6-4346-A1E5-24E257CD4166}"/>
    <cellStyle name="40% - Énfasis5 2 7 4" xfId="4534" xr:uid="{E8ED1C90-6567-4A15-8371-2F18075A2283}"/>
    <cellStyle name="40% - Énfasis5 2 7 4 2" xfId="12255" xr:uid="{5406C113-0ACE-45A1-997C-98969CDD8F34}"/>
    <cellStyle name="40% - Énfasis5 2 7 4 2 2" xfId="27697" xr:uid="{153A44BA-4579-4905-80CB-377C296CABF6}"/>
    <cellStyle name="40% - Énfasis5 2 7 4 2 2 2" xfId="58581" xr:uid="{1B2E6092-79A0-4F07-AD1A-4DBFE9F84D42}"/>
    <cellStyle name="40% - Énfasis5 2 7 4 2 3" xfId="43139" xr:uid="{93921BDF-6056-41C7-A9EA-8F840039D1FE}"/>
    <cellStyle name="40% - Énfasis5 2 7 4 3" xfId="19976" xr:uid="{6AE8B9CD-9F68-4240-B240-A9E46E89B753}"/>
    <cellStyle name="40% - Énfasis5 2 7 4 3 2" xfId="50860" xr:uid="{503D67DE-08B1-40F3-8E61-50B53CF8C79E}"/>
    <cellStyle name="40% - Énfasis5 2 7 4 4" xfId="35418" xr:uid="{B2FBF88C-FD24-4A5B-BCF3-C3EBFD9318E4}"/>
    <cellStyle name="40% - Énfasis5 2 7 5" xfId="8395" xr:uid="{60B3AEB7-0AE2-4EF3-A2D9-FE3D98120016}"/>
    <cellStyle name="40% - Énfasis5 2 7 5 2" xfId="23837" xr:uid="{1B24F6FF-D01C-49DC-90E0-D47CABAF6698}"/>
    <cellStyle name="40% - Énfasis5 2 7 5 2 2" xfId="54721" xr:uid="{9019ADD6-5519-46EA-B668-C4AA209F58D9}"/>
    <cellStyle name="40% - Énfasis5 2 7 5 3" xfId="39279" xr:uid="{D83C09A1-259C-4305-85D8-B3AAAE9A45D9}"/>
    <cellStyle name="40% - Énfasis5 2 7 6" xfId="16116" xr:uid="{BE7EBA37-4168-494A-8613-6C24C5DDC076}"/>
    <cellStyle name="40% - Énfasis5 2 7 6 2" xfId="47000" xr:uid="{6139977F-A573-4AAC-8BDA-0982459E8CE2}"/>
    <cellStyle name="40% - Énfasis5 2 7 7" xfId="31558" xr:uid="{49178939-D735-406B-94D4-B2A2887DAF9B}"/>
    <cellStyle name="40% - Énfasis5 2 8" xfId="1156" xr:uid="{317F992F-FBF8-4EB6-890B-3ED7C7B1F490}"/>
    <cellStyle name="40% - Énfasis5 2 8 2" xfId="3086" xr:uid="{545F4B1C-6942-4F50-BB63-147B37AB845F}"/>
    <cellStyle name="40% - Énfasis5 2 8 2 2" xfId="6946" xr:uid="{B8EB6771-0EA9-4302-8DBF-8F0F15F2FD40}"/>
    <cellStyle name="40% - Énfasis5 2 8 2 2 2" xfId="14667" xr:uid="{E2780974-7880-4EA4-9BD0-BA0E23DE2196}"/>
    <cellStyle name="40% - Énfasis5 2 8 2 2 2 2" xfId="30109" xr:uid="{70C1725D-A308-48A0-BACA-E3936F725460}"/>
    <cellStyle name="40% - Énfasis5 2 8 2 2 2 2 2" xfId="60993" xr:uid="{618E234F-5F3C-4802-A904-556DFDCD59B2}"/>
    <cellStyle name="40% - Énfasis5 2 8 2 2 2 3" xfId="45551" xr:uid="{2B25A017-2E26-4F57-8D98-0197F49D0D8F}"/>
    <cellStyle name="40% - Énfasis5 2 8 2 2 3" xfId="22388" xr:uid="{A0E60DB2-325D-43C1-928D-C5637E149240}"/>
    <cellStyle name="40% - Énfasis5 2 8 2 2 3 2" xfId="53272" xr:uid="{A7EE3B9D-C831-4A90-A44F-CBF7FC129AE1}"/>
    <cellStyle name="40% - Énfasis5 2 8 2 2 4" xfId="37830" xr:uid="{4AB0D29F-33EF-4D3F-AFFC-E8F9141B7C7B}"/>
    <cellStyle name="40% - Énfasis5 2 8 2 3" xfId="10807" xr:uid="{55070EB8-6DF8-4011-9F00-B4C8C0A74C8F}"/>
    <cellStyle name="40% - Énfasis5 2 8 2 3 2" xfId="26249" xr:uid="{2FE76B8C-5BDD-4F05-84D9-62797AADFA69}"/>
    <cellStyle name="40% - Énfasis5 2 8 2 3 2 2" xfId="57133" xr:uid="{143A2FB8-4C67-4888-BE87-F231F2C1FD88}"/>
    <cellStyle name="40% - Énfasis5 2 8 2 3 3" xfId="41691" xr:uid="{7813B405-CD43-4B71-B0FD-BEEF7BEE2B9D}"/>
    <cellStyle name="40% - Énfasis5 2 8 2 4" xfId="18528" xr:uid="{111E0398-9179-47F0-91F5-8C463455188A}"/>
    <cellStyle name="40% - Énfasis5 2 8 2 4 2" xfId="49412" xr:uid="{C9565C62-0138-4B6C-9C16-6A50499E352B}"/>
    <cellStyle name="40% - Énfasis5 2 8 2 5" xfId="33970" xr:uid="{43B11659-81DA-4A4A-BA7A-EBD44C86310B}"/>
    <cellStyle name="40% - Énfasis5 2 8 3" xfId="5016" xr:uid="{432A8E9E-9D75-45C9-96EE-F3BFB1B70D63}"/>
    <cellStyle name="40% - Énfasis5 2 8 3 2" xfId="12737" xr:uid="{7817FEDB-AF36-4823-ADAC-0EC3298B9C04}"/>
    <cellStyle name="40% - Énfasis5 2 8 3 2 2" xfId="28179" xr:uid="{6EA89D17-0924-45E0-BA92-F9456EA4B796}"/>
    <cellStyle name="40% - Énfasis5 2 8 3 2 2 2" xfId="59063" xr:uid="{77492613-6FB3-4663-ACB7-4D4F3EE0549C}"/>
    <cellStyle name="40% - Énfasis5 2 8 3 2 3" xfId="43621" xr:uid="{F9DD9E53-8BE0-45DD-9C04-04C502142CD9}"/>
    <cellStyle name="40% - Énfasis5 2 8 3 3" xfId="20458" xr:uid="{3933522F-4A16-4199-B86F-0CDE7C69FA42}"/>
    <cellStyle name="40% - Énfasis5 2 8 3 3 2" xfId="51342" xr:uid="{9A3DD9D5-E949-4A79-8616-8E8BB076DA55}"/>
    <cellStyle name="40% - Énfasis5 2 8 3 4" xfId="35900" xr:uid="{7F3954D2-2254-4B11-A890-BB8E8FEC092E}"/>
    <cellStyle name="40% - Énfasis5 2 8 4" xfId="8877" xr:uid="{0246C8EC-F9DA-4D20-92C7-0A6D18B9C9D3}"/>
    <cellStyle name="40% - Énfasis5 2 8 4 2" xfId="24319" xr:uid="{6C192206-0734-4454-9916-3AC9D0A30255}"/>
    <cellStyle name="40% - Énfasis5 2 8 4 2 2" xfId="55203" xr:uid="{E12B13B1-114E-4F65-86BC-6451158CA3C8}"/>
    <cellStyle name="40% - Énfasis5 2 8 4 3" xfId="39761" xr:uid="{0C66420B-0C2D-4B75-B495-84256EE4EE70}"/>
    <cellStyle name="40% - Énfasis5 2 8 5" xfId="16598" xr:uid="{7FF0D542-8748-4237-889F-F29164CB5072}"/>
    <cellStyle name="40% - Énfasis5 2 8 5 2" xfId="47482" xr:uid="{E3BCA762-FD02-4B35-B072-1E0DE8E3CF88}"/>
    <cellStyle name="40% - Énfasis5 2 8 6" xfId="32040" xr:uid="{DC54D1E7-34D4-4BD3-AE2A-870C3FA68F90}"/>
    <cellStyle name="40% - Énfasis5 2 9" xfId="2121" xr:uid="{01C07692-C799-4565-ADEC-6AE05E7B23ED}"/>
    <cellStyle name="40% - Énfasis5 2 9 2" xfId="5981" xr:uid="{21B7F89A-DCBD-465F-A6F3-B3E5519EB6A6}"/>
    <cellStyle name="40% - Énfasis5 2 9 2 2" xfId="13702" xr:uid="{C3A709F5-7568-42FB-BDCC-F5B6D62324E6}"/>
    <cellStyle name="40% - Énfasis5 2 9 2 2 2" xfId="29144" xr:uid="{EDB616BC-8725-4B7D-A65D-357E403ED53C}"/>
    <cellStyle name="40% - Énfasis5 2 9 2 2 2 2" xfId="60028" xr:uid="{00E92643-174A-4A56-ABA1-D6227A264257}"/>
    <cellStyle name="40% - Énfasis5 2 9 2 2 3" xfId="44586" xr:uid="{975B7E00-4D73-46F6-8FB6-843356189E9B}"/>
    <cellStyle name="40% - Énfasis5 2 9 2 3" xfId="21423" xr:uid="{682AE713-CAD8-4D3D-A168-7AAB881ADCBB}"/>
    <cellStyle name="40% - Énfasis5 2 9 2 3 2" xfId="52307" xr:uid="{1AD7A0D7-50BA-4D94-94C0-2A8C56EEA387}"/>
    <cellStyle name="40% - Énfasis5 2 9 2 4" xfId="36865" xr:uid="{68650C33-8BFF-4424-87AD-51D66C92759B}"/>
    <cellStyle name="40% - Énfasis5 2 9 3" xfId="9842" xr:uid="{67006B1B-1141-44C2-B10E-8D68034B1EB6}"/>
    <cellStyle name="40% - Énfasis5 2 9 3 2" xfId="25284" xr:uid="{302BF4AC-32D1-44A5-8A00-40D0A68134DA}"/>
    <cellStyle name="40% - Énfasis5 2 9 3 2 2" xfId="56168" xr:uid="{2515FF22-90A9-4E1F-975A-5623CB5DCF9F}"/>
    <cellStyle name="40% - Énfasis5 2 9 3 3" xfId="40726" xr:uid="{5592688F-45D2-4707-AA01-E49C87F97C95}"/>
    <cellStyle name="40% - Énfasis5 2 9 4" xfId="17563" xr:uid="{7A6C8EF6-2BAF-4085-9E9F-B49DE6E2A986}"/>
    <cellStyle name="40% - Énfasis5 2 9 4 2" xfId="48447" xr:uid="{D6D5C317-A64C-4961-83C0-4453B1C6BBDB}"/>
    <cellStyle name="40% - Énfasis5 2 9 5" xfId="33005" xr:uid="{9A3C77E3-E8C9-4BAE-8CE3-0B871B0F98E4}"/>
    <cellStyle name="40% - Énfasis5 3" xfId="61984" xr:uid="{2D2B53D7-2A11-49C0-9E71-1A3E0E3A634A}"/>
    <cellStyle name="40% - Énfasis6" xfId="40" builtinId="51" customBuiltin="1"/>
    <cellStyle name="40% - Énfasis6 2" xfId="118" xr:uid="{6238ED1A-B2A8-4B67-B4BA-1D1EAEC10811}"/>
    <cellStyle name="40% - Énfasis6 2 10" xfId="4057" xr:uid="{C99C5996-A125-42ED-8025-4F6A9D99E765}"/>
    <cellStyle name="40% - Énfasis6 2 10 2" xfId="11778" xr:uid="{055C67B7-9B14-4CB5-A465-5D87C9A79349}"/>
    <cellStyle name="40% - Énfasis6 2 10 2 2" xfId="27220" xr:uid="{923B7B37-7B76-4DFE-8DFF-A6A033F9569D}"/>
    <cellStyle name="40% - Énfasis6 2 10 2 2 2" xfId="58104" xr:uid="{FADC91DC-069D-408C-B41D-F68FA0174ABC}"/>
    <cellStyle name="40% - Énfasis6 2 10 2 3" xfId="42662" xr:uid="{46DEBBC9-137F-4DB0-94F1-87093676FEDF}"/>
    <cellStyle name="40% - Énfasis6 2 10 3" xfId="19499" xr:uid="{04B80DB9-A5FF-4593-94DC-24FF09373082}"/>
    <cellStyle name="40% - Énfasis6 2 10 3 2" xfId="50383" xr:uid="{46E93A7A-F6EB-49E5-AF54-3647ADDD4BCE}"/>
    <cellStyle name="40% - Énfasis6 2 10 4" xfId="34941" xr:uid="{20581E85-B6EE-430C-88CD-46D1F8118809}"/>
    <cellStyle name="40% - Énfasis6 2 11" xfId="7918" xr:uid="{CDE24505-53E4-4FAC-AC07-A0AB56D49CC7}"/>
    <cellStyle name="40% - Énfasis6 2 11 2" xfId="23360" xr:uid="{F06B28EC-CDD7-4F5C-916C-1374A6B4B613}"/>
    <cellStyle name="40% - Énfasis6 2 11 2 2" xfId="54244" xr:uid="{62AE0B69-1BB1-461F-97E1-50A8776CC309}"/>
    <cellStyle name="40% - Énfasis6 2 11 3" xfId="38802" xr:uid="{75103E4C-E0CB-4C6F-8310-4C8C0DB92B95}"/>
    <cellStyle name="40% - Énfasis6 2 12" xfId="15639" xr:uid="{4FF98832-336C-4742-9E64-6B6EA41CAF9F}"/>
    <cellStyle name="40% - Énfasis6 2 12 2" xfId="46523" xr:uid="{4E446A8F-B3B9-4810-9798-5705D9BF9D2C}"/>
    <cellStyle name="40% - Énfasis6 2 13" xfId="31081" xr:uid="{2C46DF60-1FAB-459F-9B37-F2859657E279}"/>
    <cellStyle name="40% - Énfasis6 2 14" xfId="61913" xr:uid="{1321C2BC-7397-44FE-868D-C4B84A7469A6}"/>
    <cellStyle name="40% - Énfasis6 2 2" xfId="119" xr:uid="{B3410247-D106-4B83-9952-812A1DDE1334}"/>
    <cellStyle name="40% - Énfasis6 2 2 10" xfId="7919" xr:uid="{091654F1-F3B9-4C09-8B48-A8AC30C2EB21}"/>
    <cellStyle name="40% - Énfasis6 2 2 10 2" xfId="23361" xr:uid="{70FDE7E3-4C0C-4A46-B2BC-E7336F4FAB2D}"/>
    <cellStyle name="40% - Énfasis6 2 2 10 2 2" xfId="54245" xr:uid="{D06F81A2-F680-44F4-9A01-B72F0102D5BF}"/>
    <cellStyle name="40% - Énfasis6 2 2 10 3" xfId="38803" xr:uid="{DD5DF6FA-EAEE-42AF-BC72-037851BCE9D1}"/>
    <cellStyle name="40% - Énfasis6 2 2 11" xfId="15640" xr:uid="{EDBCC18D-C9C6-4E6A-BF98-1827BE04CF67}"/>
    <cellStyle name="40% - Énfasis6 2 2 11 2" xfId="46524" xr:uid="{DBFC0C1F-2F1A-497B-864F-3B0D8F2C01A2}"/>
    <cellStyle name="40% - Énfasis6 2 2 12" xfId="31082" xr:uid="{DA0148CB-E687-44CD-B971-2E59BEC22D9B}"/>
    <cellStyle name="40% - Énfasis6 2 2 2" xfId="120" xr:uid="{9C1D994B-8488-4082-9BF6-C99E2716FCCE}"/>
    <cellStyle name="40% - Énfasis6 2 2 2 10" xfId="31083" xr:uid="{226E5F43-0E7D-4B38-AD8A-4B7DA655C676}"/>
    <cellStyle name="40% - Énfasis6 2 2 2 2" xfId="320" xr:uid="{D95A29E2-2815-4698-A2FF-48C2ACC2665A}"/>
    <cellStyle name="40% - Énfasis6 2 2 2 2 2" xfId="563" xr:uid="{D14ED739-7827-4885-A083-3C0E13CB4B6D}"/>
    <cellStyle name="40% - Énfasis6 2 2 2 2 2 2" xfId="1046" xr:uid="{3945BF92-D2F2-4077-8757-511F10C6D314}"/>
    <cellStyle name="40% - Énfasis6 2 2 2 2 2 2 2" xfId="2011" xr:uid="{DFD5CA7D-C4DE-4125-B676-F5E5E8D1F24E}"/>
    <cellStyle name="40% - Énfasis6 2 2 2 2 2 2 2 2" xfId="3941" xr:uid="{E3E70732-85E7-49AD-8DEE-3E454AB5C41C}"/>
    <cellStyle name="40% - Énfasis6 2 2 2 2 2 2 2 2 2" xfId="7801" xr:uid="{B8D74607-B1E0-4121-A5AD-354A4B3B77D8}"/>
    <cellStyle name="40% - Énfasis6 2 2 2 2 2 2 2 2 2 2" xfId="15522" xr:uid="{B56E3087-4C22-4570-8B69-53D779CD89E1}"/>
    <cellStyle name="40% - Énfasis6 2 2 2 2 2 2 2 2 2 2 2" xfId="30964" xr:uid="{10EE9B75-B28C-45D6-AA1A-77AFD75592FA}"/>
    <cellStyle name="40% - Énfasis6 2 2 2 2 2 2 2 2 2 2 2 2" xfId="61848" xr:uid="{62531B41-2A65-493B-8DC5-1BED1F9A4DE0}"/>
    <cellStyle name="40% - Énfasis6 2 2 2 2 2 2 2 2 2 2 3" xfId="46406" xr:uid="{CE288238-868C-4DD2-BCB6-677E13932AC1}"/>
    <cellStyle name="40% - Énfasis6 2 2 2 2 2 2 2 2 2 3" xfId="23243" xr:uid="{BD14645B-2C03-47B7-85A2-4E17FB8BE6A0}"/>
    <cellStyle name="40% - Énfasis6 2 2 2 2 2 2 2 2 2 3 2" xfId="54127" xr:uid="{172DE92C-2A2B-4185-B16D-703BEB8E9D4C}"/>
    <cellStyle name="40% - Énfasis6 2 2 2 2 2 2 2 2 2 4" xfId="38685" xr:uid="{9682CE57-89B7-48B9-8472-974C5B6CD7A5}"/>
    <cellStyle name="40% - Énfasis6 2 2 2 2 2 2 2 2 3" xfId="11662" xr:uid="{AEF28922-7C12-4806-8699-A9B5FD318175}"/>
    <cellStyle name="40% - Énfasis6 2 2 2 2 2 2 2 2 3 2" xfId="27104" xr:uid="{7F842976-BC9B-4F18-8641-7A7B1887E25E}"/>
    <cellStyle name="40% - Énfasis6 2 2 2 2 2 2 2 2 3 2 2" xfId="57988" xr:uid="{63D07BE6-38F4-463E-B59C-4D880F859AB0}"/>
    <cellStyle name="40% - Énfasis6 2 2 2 2 2 2 2 2 3 3" xfId="42546" xr:uid="{BF492FB2-3BA6-475D-9161-A0B13B6D200A}"/>
    <cellStyle name="40% - Énfasis6 2 2 2 2 2 2 2 2 4" xfId="19383" xr:uid="{36BD04CC-4E82-4683-9D67-A11C1D306ABA}"/>
    <cellStyle name="40% - Énfasis6 2 2 2 2 2 2 2 2 4 2" xfId="50267" xr:uid="{AE2C6D33-C6F1-47CA-BA8D-84B19CC416EE}"/>
    <cellStyle name="40% - Énfasis6 2 2 2 2 2 2 2 2 5" xfId="34825" xr:uid="{21DCCAFB-91E9-4955-A268-3D6AD4561DA6}"/>
    <cellStyle name="40% - Énfasis6 2 2 2 2 2 2 2 3" xfId="5871" xr:uid="{FBD4D192-A2D7-44DB-86AB-42E8FC9A62CE}"/>
    <cellStyle name="40% - Énfasis6 2 2 2 2 2 2 2 3 2" xfId="13592" xr:uid="{64EB1907-2151-42F6-851C-6DF340E068AA}"/>
    <cellStyle name="40% - Énfasis6 2 2 2 2 2 2 2 3 2 2" xfId="29034" xr:uid="{2A1F5C6F-7410-4EB3-8174-46C05DC542CD}"/>
    <cellStyle name="40% - Énfasis6 2 2 2 2 2 2 2 3 2 2 2" xfId="59918" xr:uid="{5E3D14EB-19A6-4D9C-8C00-5D72D45D3E2B}"/>
    <cellStyle name="40% - Énfasis6 2 2 2 2 2 2 2 3 2 3" xfId="44476" xr:uid="{B36DC9BF-1279-4B09-A13D-6BF1BD7B5B89}"/>
    <cellStyle name="40% - Énfasis6 2 2 2 2 2 2 2 3 3" xfId="21313" xr:uid="{181A9839-4714-4193-AFA8-48DC4C1D8722}"/>
    <cellStyle name="40% - Énfasis6 2 2 2 2 2 2 2 3 3 2" xfId="52197" xr:uid="{6CF8A8F9-B441-4709-83F0-94BE0467AEF9}"/>
    <cellStyle name="40% - Énfasis6 2 2 2 2 2 2 2 3 4" xfId="36755" xr:uid="{78EE8795-CA99-4AB8-A9EB-40FFEF3DAE99}"/>
    <cellStyle name="40% - Énfasis6 2 2 2 2 2 2 2 4" xfId="9732" xr:uid="{5B55D981-7750-49C9-A54C-127C4EC6AA3B}"/>
    <cellStyle name="40% - Énfasis6 2 2 2 2 2 2 2 4 2" xfId="25174" xr:uid="{F9389CA1-76D9-49EE-A3E1-A7B6EEA3EB36}"/>
    <cellStyle name="40% - Énfasis6 2 2 2 2 2 2 2 4 2 2" xfId="56058" xr:uid="{3D75C876-E8A1-4196-9EB4-9ADCFEE16727}"/>
    <cellStyle name="40% - Énfasis6 2 2 2 2 2 2 2 4 3" xfId="40616" xr:uid="{0FFD7125-4063-4827-A9EF-EF8B0EE302CE}"/>
    <cellStyle name="40% - Énfasis6 2 2 2 2 2 2 2 5" xfId="17453" xr:uid="{66931BF3-F110-4DD1-84D9-C358414FF12A}"/>
    <cellStyle name="40% - Énfasis6 2 2 2 2 2 2 2 5 2" xfId="48337" xr:uid="{674FEE40-CBD7-4AAC-B88B-5FCC5ABCD65E}"/>
    <cellStyle name="40% - Énfasis6 2 2 2 2 2 2 2 6" xfId="32895" xr:uid="{A2D069A7-BD7A-4032-8930-27124254DD07}"/>
    <cellStyle name="40% - Énfasis6 2 2 2 2 2 2 3" xfId="2976" xr:uid="{C23793BB-F1B4-478C-B8B3-F45B5F6A9821}"/>
    <cellStyle name="40% - Énfasis6 2 2 2 2 2 2 3 2" xfId="6836" xr:uid="{B33FDADB-0098-4373-9FF9-05A344F433AA}"/>
    <cellStyle name="40% - Énfasis6 2 2 2 2 2 2 3 2 2" xfId="14557" xr:uid="{0CAE364E-78A3-4A32-A441-D8A96424B525}"/>
    <cellStyle name="40% - Énfasis6 2 2 2 2 2 2 3 2 2 2" xfId="29999" xr:uid="{E2A6BD0A-94B3-4151-A8C3-F14A4AE76649}"/>
    <cellStyle name="40% - Énfasis6 2 2 2 2 2 2 3 2 2 2 2" xfId="60883" xr:uid="{B807E252-A459-45FC-83BD-97335AB9B745}"/>
    <cellStyle name="40% - Énfasis6 2 2 2 2 2 2 3 2 2 3" xfId="45441" xr:uid="{697CCDD1-11F0-4B1D-AE04-F010E41A86CD}"/>
    <cellStyle name="40% - Énfasis6 2 2 2 2 2 2 3 2 3" xfId="22278" xr:uid="{11E0C2A3-FCC8-4B55-90B7-3E61F3072963}"/>
    <cellStyle name="40% - Énfasis6 2 2 2 2 2 2 3 2 3 2" xfId="53162" xr:uid="{9D77898C-408E-4EC1-939F-A7D086E8563B}"/>
    <cellStyle name="40% - Énfasis6 2 2 2 2 2 2 3 2 4" xfId="37720" xr:uid="{1D2FCE3F-354B-4045-904E-D45B7DF4A8CE}"/>
    <cellStyle name="40% - Énfasis6 2 2 2 2 2 2 3 3" xfId="10697" xr:uid="{BAD7B533-CF95-4997-BDF1-0917FC4CB117}"/>
    <cellStyle name="40% - Énfasis6 2 2 2 2 2 2 3 3 2" xfId="26139" xr:uid="{3F97EE10-8720-4691-BA3C-71D047453D68}"/>
    <cellStyle name="40% - Énfasis6 2 2 2 2 2 2 3 3 2 2" xfId="57023" xr:uid="{810331A7-8F71-4090-95FE-9BFDCD348782}"/>
    <cellStyle name="40% - Énfasis6 2 2 2 2 2 2 3 3 3" xfId="41581" xr:uid="{93718349-9945-492A-ACC1-9C6DF9FC011B}"/>
    <cellStyle name="40% - Énfasis6 2 2 2 2 2 2 3 4" xfId="18418" xr:uid="{0320C0DD-8364-48B3-A28F-1A32A90201C4}"/>
    <cellStyle name="40% - Énfasis6 2 2 2 2 2 2 3 4 2" xfId="49302" xr:uid="{46E76C6A-3148-4223-8889-A9490A32EDA6}"/>
    <cellStyle name="40% - Énfasis6 2 2 2 2 2 2 3 5" xfId="33860" xr:uid="{B496C279-0622-4053-A2BE-AA3EC0C0D096}"/>
    <cellStyle name="40% - Énfasis6 2 2 2 2 2 2 4" xfId="4906" xr:uid="{ABBD1862-8F82-4F94-A603-3F815D828AE0}"/>
    <cellStyle name="40% - Énfasis6 2 2 2 2 2 2 4 2" xfId="12627" xr:uid="{F58BA915-F045-4ECB-93B6-158C60DCBC1C}"/>
    <cellStyle name="40% - Énfasis6 2 2 2 2 2 2 4 2 2" xfId="28069" xr:uid="{D147FD1D-53AF-485C-836D-382177611D32}"/>
    <cellStyle name="40% - Énfasis6 2 2 2 2 2 2 4 2 2 2" xfId="58953" xr:uid="{5E8079AB-E119-4935-9259-490DE46F9061}"/>
    <cellStyle name="40% - Énfasis6 2 2 2 2 2 2 4 2 3" xfId="43511" xr:uid="{26D8ECB3-08D2-4D85-BED9-645C297169A7}"/>
    <cellStyle name="40% - Énfasis6 2 2 2 2 2 2 4 3" xfId="20348" xr:uid="{33B41458-7413-4CDD-9582-4FCB0B391CDA}"/>
    <cellStyle name="40% - Énfasis6 2 2 2 2 2 2 4 3 2" xfId="51232" xr:uid="{42C3F8B5-DC57-4B71-8462-E7C30C3A70AC}"/>
    <cellStyle name="40% - Énfasis6 2 2 2 2 2 2 4 4" xfId="35790" xr:uid="{E93D5BEC-5BD2-4CAE-BFED-2D9401FF9F1A}"/>
    <cellStyle name="40% - Énfasis6 2 2 2 2 2 2 5" xfId="8767" xr:uid="{70622B4A-164F-484C-8752-AF6AA0191585}"/>
    <cellStyle name="40% - Énfasis6 2 2 2 2 2 2 5 2" xfId="24209" xr:uid="{EC256D91-2DF8-46B5-802E-31950CAB7279}"/>
    <cellStyle name="40% - Énfasis6 2 2 2 2 2 2 5 2 2" xfId="55093" xr:uid="{FA45629E-5537-4A1F-977E-CC14D2C50C64}"/>
    <cellStyle name="40% - Énfasis6 2 2 2 2 2 2 5 3" xfId="39651" xr:uid="{72005F57-0CBA-4EAE-A7DA-23A431A3445D}"/>
    <cellStyle name="40% - Énfasis6 2 2 2 2 2 2 6" xfId="16488" xr:uid="{3923F6AE-FDA8-415B-B6E8-C2B3F04AEB27}"/>
    <cellStyle name="40% - Énfasis6 2 2 2 2 2 2 6 2" xfId="47372" xr:uid="{DE34C8E5-9864-4932-8BB2-1D19F394FC3B}"/>
    <cellStyle name="40% - Énfasis6 2 2 2 2 2 2 7" xfId="31930" xr:uid="{12356609-67C3-40B0-8242-B8599754F661}"/>
    <cellStyle name="40% - Énfasis6 2 2 2 2 2 3" xfId="1528" xr:uid="{83DD9494-9DC5-4B34-BBC4-801CF3D78FB9}"/>
    <cellStyle name="40% - Énfasis6 2 2 2 2 2 3 2" xfId="3458" xr:uid="{B60ECE8C-7586-43F3-8B7A-7FA833687994}"/>
    <cellStyle name="40% - Énfasis6 2 2 2 2 2 3 2 2" xfId="7318" xr:uid="{4FF1C933-655F-46A0-891E-2475700EB664}"/>
    <cellStyle name="40% - Énfasis6 2 2 2 2 2 3 2 2 2" xfId="15039" xr:uid="{5DA44DCA-7B9A-4D9C-AA80-71C90FEA3AF1}"/>
    <cellStyle name="40% - Énfasis6 2 2 2 2 2 3 2 2 2 2" xfId="30481" xr:uid="{BE8FB6DC-7D27-41D1-B2B9-D253F4E5E072}"/>
    <cellStyle name="40% - Énfasis6 2 2 2 2 2 3 2 2 2 2 2" xfId="61365" xr:uid="{434062E8-DA58-4972-97D5-58980E823C02}"/>
    <cellStyle name="40% - Énfasis6 2 2 2 2 2 3 2 2 2 3" xfId="45923" xr:uid="{6B34C217-4F84-4441-ADA9-044E9EA7DA56}"/>
    <cellStyle name="40% - Énfasis6 2 2 2 2 2 3 2 2 3" xfId="22760" xr:uid="{3ADDF5D3-3DBF-4784-AE1C-99DF4FA9291C}"/>
    <cellStyle name="40% - Énfasis6 2 2 2 2 2 3 2 2 3 2" xfId="53644" xr:uid="{66B04550-BA17-4270-A08B-56AE9D36D2EB}"/>
    <cellStyle name="40% - Énfasis6 2 2 2 2 2 3 2 2 4" xfId="38202" xr:uid="{503AC368-CDE7-47AE-9C3B-14EFE6BF8CA5}"/>
    <cellStyle name="40% - Énfasis6 2 2 2 2 2 3 2 3" xfId="11179" xr:uid="{FA96A8E5-9289-4364-A607-5637966250DA}"/>
    <cellStyle name="40% - Énfasis6 2 2 2 2 2 3 2 3 2" xfId="26621" xr:uid="{C6941DC8-0FF2-4381-9772-3DBBAEAD8204}"/>
    <cellStyle name="40% - Énfasis6 2 2 2 2 2 3 2 3 2 2" xfId="57505" xr:uid="{80B0F9B1-43C2-451E-B916-2620D40506A8}"/>
    <cellStyle name="40% - Énfasis6 2 2 2 2 2 3 2 3 3" xfId="42063" xr:uid="{D181EE0E-465E-43DB-B624-77676D343C26}"/>
    <cellStyle name="40% - Énfasis6 2 2 2 2 2 3 2 4" xfId="18900" xr:uid="{DE8453F3-CADA-4950-A22B-59579482C736}"/>
    <cellStyle name="40% - Énfasis6 2 2 2 2 2 3 2 4 2" xfId="49784" xr:uid="{849934EE-E342-4A05-983C-4301EB833F4E}"/>
    <cellStyle name="40% - Énfasis6 2 2 2 2 2 3 2 5" xfId="34342" xr:uid="{FAFF86C2-6845-454C-A7BF-D56A8ED8A96D}"/>
    <cellStyle name="40% - Énfasis6 2 2 2 2 2 3 3" xfId="5388" xr:uid="{73D41414-CAB7-4D8F-9A0E-E39C9B2C10D7}"/>
    <cellStyle name="40% - Énfasis6 2 2 2 2 2 3 3 2" xfId="13109" xr:uid="{E1FB8CC7-CADD-452A-8CEE-C8BC8CE9B8A9}"/>
    <cellStyle name="40% - Énfasis6 2 2 2 2 2 3 3 2 2" xfId="28551" xr:uid="{EE663A80-ED2B-4B33-86B4-F30D60EE592B}"/>
    <cellStyle name="40% - Énfasis6 2 2 2 2 2 3 3 2 2 2" xfId="59435" xr:uid="{F5B90861-9CF1-4AE7-B435-B45BE03E070F}"/>
    <cellStyle name="40% - Énfasis6 2 2 2 2 2 3 3 2 3" xfId="43993" xr:uid="{88412119-615D-4394-9DA7-8263ED37380E}"/>
    <cellStyle name="40% - Énfasis6 2 2 2 2 2 3 3 3" xfId="20830" xr:uid="{761532CF-3206-4E4A-95C4-535F6B491F56}"/>
    <cellStyle name="40% - Énfasis6 2 2 2 2 2 3 3 3 2" xfId="51714" xr:uid="{8A0ABC10-AC9C-4BFA-82A6-A0DB7E383434}"/>
    <cellStyle name="40% - Énfasis6 2 2 2 2 2 3 3 4" xfId="36272" xr:uid="{6E9B4BA6-48FC-4036-933E-6150E001FFD2}"/>
    <cellStyle name="40% - Énfasis6 2 2 2 2 2 3 4" xfId="9249" xr:uid="{934E07BB-E0CC-4A59-A82B-2308A9A2C13A}"/>
    <cellStyle name="40% - Énfasis6 2 2 2 2 2 3 4 2" xfId="24691" xr:uid="{A2088B56-492D-4BD6-8379-4394B5D23B3E}"/>
    <cellStyle name="40% - Énfasis6 2 2 2 2 2 3 4 2 2" xfId="55575" xr:uid="{FB4B4DFE-F21A-4342-A662-59BA76B6766B}"/>
    <cellStyle name="40% - Énfasis6 2 2 2 2 2 3 4 3" xfId="40133" xr:uid="{FCEAF4E2-9A47-430B-8368-F88E47BE4D47}"/>
    <cellStyle name="40% - Énfasis6 2 2 2 2 2 3 5" xfId="16970" xr:uid="{3C94C395-6A8A-4EA1-91A9-8BFB4A61F374}"/>
    <cellStyle name="40% - Énfasis6 2 2 2 2 2 3 5 2" xfId="47854" xr:uid="{5E9568A8-A71B-4AC8-A10C-26575264743D}"/>
    <cellStyle name="40% - Énfasis6 2 2 2 2 2 3 6" xfId="32412" xr:uid="{FD9E4241-167B-4278-BDD9-3616B73EB8EC}"/>
    <cellStyle name="40% - Énfasis6 2 2 2 2 2 4" xfId="2493" xr:uid="{8A4BB959-D091-43EC-BDFD-0728C514185D}"/>
    <cellStyle name="40% - Énfasis6 2 2 2 2 2 4 2" xfId="6353" xr:uid="{52EFD90D-92A6-491D-A94C-231ABFA28AB4}"/>
    <cellStyle name="40% - Énfasis6 2 2 2 2 2 4 2 2" xfId="14074" xr:uid="{07DA35CF-0A9E-49D5-B6C6-7D40F51853C8}"/>
    <cellStyle name="40% - Énfasis6 2 2 2 2 2 4 2 2 2" xfId="29516" xr:uid="{8501C778-2E28-4FA5-917D-F42F86EDE183}"/>
    <cellStyle name="40% - Énfasis6 2 2 2 2 2 4 2 2 2 2" xfId="60400" xr:uid="{37260CFD-9695-4F32-A19D-1635605E5853}"/>
    <cellStyle name="40% - Énfasis6 2 2 2 2 2 4 2 2 3" xfId="44958" xr:uid="{6659FD92-39BE-4E17-AD90-6C38787823EC}"/>
    <cellStyle name="40% - Énfasis6 2 2 2 2 2 4 2 3" xfId="21795" xr:uid="{723BB6BD-012E-45F5-B549-746C65AE4D13}"/>
    <cellStyle name="40% - Énfasis6 2 2 2 2 2 4 2 3 2" xfId="52679" xr:uid="{518942B0-874D-4D0F-97D0-2DBB7BAFDF6B}"/>
    <cellStyle name="40% - Énfasis6 2 2 2 2 2 4 2 4" xfId="37237" xr:uid="{C2FB2F36-48BC-4E71-A4E3-E851334AF8AA}"/>
    <cellStyle name="40% - Énfasis6 2 2 2 2 2 4 3" xfId="10214" xr:uid="{E18F9C26-D1AC-4CC0-94F2-982E87F730CE}"/>
    <cellStyle name="40% - Énfasis6 2 2 2 2 2 4 3 2" xfId="25656" xr:uid="{89674246-5B4F-4508-BB0C-0A8B8D3383A6}"/>
    <cellStyle name="40% - Énfasis6 2 2 2 2 2 4 3 2 2" xfId="56540" xr:uid="{4AC81C5B-09E0-4814-8420-71DCAF111EE3}"/>
    <cellStyle name="40% - Énfasis6 2 2 2 2 2 4 3 3" xfId="41098" xr:uid="{9C2BDFBE-61A6-4547-9E4A-B5E2EDE0070C}"/>
    <cellStyle name="40% - Énfasis6 2 2 2 2 2 4 4" xfId="17935" xr:uid="{60E756B1-C1C9-4C2D-BDFC-F04DEF8DFE52}"/>
    <cellStyle name="40% - Énfasis6 2 2 2 2 2 4 4 2" xfId="48819" xr:uid="{21BB1D50-F49A-4E0D-9B22-CB4C4B366937}"/>
    <cellStyle name="40% - Énfasis6 2 2 2 2 2 4 5" xfId="33377" xr:uid="{B058CB8B-21FD-4455-9F6F-5CB52A54EB7A}"/>
    <cellStyle name="40% - Énfasis6 2 2 2 2 2 5" xfId="4423" xr:uid="{F07653F5-EC62-4850-B3C5-AD8C8DD4EEB6}"/>
    <cellStyle name="40% - Énfasis6 2 2 2 2 2 5 2" xfId="12144" xr:uid="{D9D270BD-C993-4706-9FF3-2B8D79B954B7}"/>
    <cellStyle name="40% - Énfasis6 2 2 2 2 2 5 2 2" xfId="27586" xr:uid="{C9416CE4-D084-473B-BD2F-A6705CFF3B9A}"/>
    <cellStyle name="40% - Énfasis6 2 2 2 2 2 5 2 2 2" xfId="58470" xr:uid="{834D9A42-642B-4BE1-84C6-990A4E832988}"/>
    <cellStyle name="40% - Énfasis6 2 2 2 2 2 5 2 3" xfId="43028" xr:uid="{728FE1EC-A6E4-4ABB-80B1-0ACEC9A35082}"/>
    <cellStyle name="40% - Énfasis6 2 2 2 2 2 5 3" xfId="19865" xr:uid="{559E5443-C6FB-4E0C-883C-7A9A632DA5BA}"/>
    <cellStyle name="40% - Énfasis6 2 2 2 2 2 5 3 2" xfId="50749" xr:uid="{761A3C63-A612-4946-9AF2-0670D0FD982C}"/>
    <cellStyle name="40% - Énfasis6 2 2 2 2 2 5 4" xfId="35307" xr:uid="{3B4597BF-D41D-4879-BC4C-13E1384D97E4}"/>
    <cellStyle name="40% - Énfasis6 2 2 2 2 2 6" xfId="8284" xr:uid="{513A0869-0508-4CA7-88B7-612D1428E362}"/>
    <cellStyle name="40% - Énfasis6 2 2 2 2 2 6 2" xfId="23726" xr:uid="{EB4DB701-8C45-474B-A1D2-D66E8F72EEF1}"/>
    <cellStyle name="40% - Énfasis6 2 2 2 2 2 6 2 2" xfId="54610" xr:uid="{DD97B666-1BEC-475B-9DCE-06B1D0E7B9AF}"/>
    <cellStyle name="40% - Énfasis6 2 2 2 2 2 6 3" xfId="39168" xr:uid="{A06A2E38-BD22-4944-B94E-D25CEE405EFA}"/>
    <cellStyle name="40% - Énfasis6 2 2 2 2 2 7" xfId="16005" xr:uid="{E101BBBA-1C8B-454A-8567-5FE41822A9A0}"/>
    <cellStyle name="40% - Énfasis6 2 2 2 2 2 7 2" xfId="46889" xr:uid="{16326AD7-2BB8-48CF-93BB-161267A29128}"/>
    <cellStyle name="40% - Énfasis6 2 2 2 2 2 8" xfId="31447" xr:uid="{A1AEED75-AF7D-444D-AC0D-590E8DBC76D9}"/>
    <cellStyle name="40% - Énfasis6 2 2 2 2 3" xfId="805" xr:uid="{2061D859-E340-4031-BBBB-84070E64D83A}"/>
    <cellStyle name="40% - Énfasis6 2 2 2 2 3 2" xfId="1770" xr:uid="{2158A64C-C952-464A-BE3A-5B28E6DE4256}"/>
    <cellStyle name="40% - Énfasis6 2 2 2 2 3 2 2" xfId="3700" xr:uid="{69B20AB7-0310-4190-B1F7-279B35F7F429}"/>
    <cellStyle name="40% - Énfasis6 2 2 2 2 3 2 2 2" xfId="7560" xr:uid="{1BFECAEE-E05D-4F77-8715-C046A8ED051F}"/>
    <cellStyle name="40% - Énfasis6 2 2 2 2 3 2 2 2 2" xfId="15281" xr:uid="{506477F9-E69C-452B-9452-C21ADC6FC8F4}"/>
    <cellStyle name="40% - Énfasis6 2 2 2 2 3 2 2 2 2 2" xfId="30723" xr:uid="{A771767E-F3A4-49E5-A20C-4B8F53EB1553}"/>
    <cellStyle name="40% - Énfasis6 2 2 2 2 3 2 2 2 2 2 2" xfId="61607" xr:uid="{66775E88-B6FB-46E6-959A-D26D455920F9}"/>
    <cellStyle name="40% - Énfasis6 2 2 2 2 3 2 2 2 2 3" xfId="46165" xr:uid="{24E2C941-7E89-43B1-9D92-415CC33735CE}"/>
    <cellStyle name="40% - Énfasis6 2 2 2 2 3 2 2 2 3" xfId="23002" xr:uid="{8DE6FD26-4C1D-4CA6-829E-2FB6C5A3F493}"/>
    <cellStyle name="40% - Énfasis6 2 2 2 2 3 2 2 2 3 2" xfId="53886" xr:uid="{6F05F068-B660-41B1-9926-156E273CA754}"/>
    <cellStyle name="40% - Énfasis6 2 2 2 2 3 2 2 2 4" xfId="38444" xr:uid="{9BC12E9B-C22A-483E-9045-713AF22489AB}"/>
    <cellStyle name="40% - Énfasis6 2 2 2 2 3 2 2 3" xfId="11421" xr:uid="{BCA1B247-CEAD-4B1A-BE39-D670FB4A86BF}"/>
    <cellStyle name="40% - Énfasis6 2 2 2 2 3 2 2 3 2" xfId="26863" xr:uid="{0CE25DA3-82F1-4F1A-B484-0240652508C8}"/>
    <cellStyle name="40% - Énfasis6 2 2 2 2 3 2 2 3 2 2" xfId="57747" xr:uid="{F3024997-743A-41D8-A411-34701ED04243}"/>
    <cellStyle name="40% - Énfasis6 2 2 2 2 3 2 2 3 3" xfId="42305" xr:uid="{AB557BBE-6F0E-47AC-849F-77C0B77DE931}"/>
    <cellStyle name="40% - Énfasis6 2 2 2 2 3 2 2 4" xfId="19142" xr:uid="{86A0A4D7-3CAF-416C-842C-A36976521F8E}"/>
    <cellStyle name="40% - Énfasis6 2 2 2 2 3 2 2 4 2" xfId="50026" xr:uid="{8AD731C5-8A7B-4678-A872-E1A1D58F75D8}"/>
    <cellStyle name="40% - Énfasis6 2 2 2 2 3 2 2 5" xfId="34584" xr:uid="{91685A06-DE2B-48E9-97DF-B6CA53E6F930}"/>
    <cellStyle name="40% - Énfasis6 2 2 2 2 3 2 3" xfId="5630" xr:uid="{7214410D-8CEF-4E8E-B6CE-0723C8D04ED7}"/>
    <cellStyle name="40% - Énfasis6 2 2 2 2 3 2 3 2" xfId="13351" xr:uid="{CD485265-6DB5-4C9B-BA16-B736BABF3AD7}"/>
    <cellStyle name="40% - Énfasis6 2 2 2 2 3 2 3 2 2" xfId="28793" xr:uid="{13EFCFA4-B20D-4E11-844D-7D14210A8A88}"/>
    <cellStyle name="40% - Énfasis6 2 2 2 2 3 2 3 2 2 2" xfId="59677" xr:uid="{D2D801F6-6113-44F3-B5FD-DED0DDC3AAC3}"/>
    <cellStyle name="40% - Énfasis6 2 2 2 2 3 2 3 2 3" xfId="44235" xr:uid="{099E4203-7371-4A1C-9EF8-BD8E047E911E}"/>
    <cellStyle name="40% - Énfasis6 2 2 2 2 3 2 3 3" xfId="21072" xr:uid="{45735E0A-695D-47D2-A039-C26ED96D386C}"/>
    <cellStyle name="40% - Énfasis6 2 2 2 2 3 2 3 3 2" xfId="51956" xr:uid="{D476D165-5E31-4CF5-A939-E07D417C93A7}"/>
    <cellStyle name="40% - Énfasis6 2 2 2 2 3 2 3 4" xfId="36514" xr:uid="{15DEA323-622A-4923-AC1A-7B68A13115D4}"/>
    <cellStyle name="40% - Énfasis6 2 2 2 2 3 2 4" xfId="9491" xr:uid="{41D7A414-FBB7-4CBE-BF85-7DB8F033B7E3}"/>
    <cellStyle name="40% - Énfasis6 2 2 2 2 3 2 4 2" xfId="24933" xr:uid="{B734700C-0D92-4433-A76A-A8A161DDBA02}"/>
    <cellStyle name="40% - Énfasis6 2 2 2 2 3 2 4 2 2" xfId="55817" xr:uid="{DF0575CF-BB2C-454D-B5C5-0319B2ACC45E}"/>
    <cellStyle name="40% - Énfasis6 2 2 2 2 3 2 4 3" xfId="40375" xr:uid="{5BDBA7BB-D5C5-4138-8BD7-E2AFE901DC02}"/>
    <cellStyle name="40% - Énfasis6 2 2 2 2 3 2 5" xfId="17212" xr:uid="{7A2084F6-7441-4F24-8B42-359E72F7AB40}"/>
    <cellStyle name="40% - Énfasis6 2 2 2 2 3 2 5 2" xfId="48096" xr:uid="{E787FB84-431D-440C-9D21-184BB893C4DB}"/>
    <cellStyle name="40% - Énfasis6 2 2 2 2 3 2 6" xfId="32654" xr:uid="{563A2E3F-7284-4ECA-B61D-398565BAB667}"/>
    <cellStyle name="40% - Énfasis6 2 2 2 2 3 3" xfId="2735" xr:uid="{5D9E924A-9D19-43E2-B9E7-8AB4B06A7263}"/>
    <cellStyle name="40% - Énfasis6 2 2 2 2 3 3 2" xfId="6595" xr:uid="{325527C9-1DB3-4B1F-AEE7-6EF2AC52A34C}"/>
    <cellStyle name="40% - Énfasis6 2 2 2 2 3 3 2 2" xfId="14316" xr:uid="{3B0A27A2-4052-4ED3-B839-577746D30ACC}"/>
    <cellStyle name="40% - Énfasis6 2 2 2 2 3 3 2 2 2" xfId="29758" xr:uid="{FC63A2EE-5379-4E18-9659-70C92FC25DCA}"/>
    <cellStyle name="40% - Énfasis6 2 2 2 2 3 3 2 2 2 2" xfId="60642" xr:uid="{1597840C-7B94-4147-8259-D498499D0A9C}"/>
    <cellStyle name="40% - Énfasis6 2 2 2 2 3 3 2 2 3" xfId="45200" xr:uid="{CFB4D902-24FD-49E8-8DBE-2DB018087166}"/>
    <cellStyle name="40% - Énfasis6 2 2 2 2 3 3 2 3" xfId="22037" xr:uid="{E708D9BB-1B84-45A3-882C-8E173A01375E}"/>
    <cellStyle name="40% - Énfasis6 2 2 2 2 3 3 2 3 2" xfId="52921" xr:uid="{570B8E17-A94E-4E60-9B6C-E0D6BF69EC50}"/>
    <cellStyle name="40% - Énfasis6 2 2 2 2 3 3 2 4" xfId="37479" xr:uid="{1E74AA1C-E130-4CDC-BCE9-A938A015CA7B}"/>
    <cellStyle name="40% - Énfasis6 2 2 2 2 3 3 3" xfId="10456" xr:uid="{ECB15F86-FD34-4F2B-A7A2-5F92311BDB81}"/>
    <cellStyle name="40% - Énfasis6 2 2 2 2 3 3 3 2" xfId="25898" xr:uid="{42BF385E-9649-442C-A04E-9BF83F9161BC}"/>
    <cellStyle name="40% - Énfasis6 2 2 2 2 3 3 3 2 2" xfId="56782" xr:uid="{8BCD0750-0490-4381-9EEB-B77ED81AC6E8}"/>
    <cellStyle name="40% - Énfasis6 2 2 2 2 3 3 3 3" xfId="41340" xr:uid="{264999CD-D0C8-48A2-AB4A-281C2D16088F}"/>
    <cellStyle name="40% - Énfasis6 2 2 2 2 3 3 4" xfId="18177" xr:uid="{5116A452-EFF8-4C4A-9FF4-8F63ED30C51E}"/>
    <cellStyle name="40% - Énfasis6 2 2 2 2 3 3 4 2" xfId="49061" xr:uid="{4372ABA4-2490-4F7D-9193-A822FB34AAFA}"/>
    <cellStyle name="40% - Énfasis6 2 2 2 2 3 3 5" xfId="33619" xr:uid="{50388E21-E27E-42A0-AEDA-A34CB4A93221}"/>
    <cellStyle name="40% - Énfasis6 2 2 2 2 3 4" xfId="4665" xr:uid="{14604B5B-9B25-4C3F-BFAF-4E30C09CBA58}"/>
    <cellStyle name="40% - Énfasis6 2 2 2 2 3 4 2" xfId="12386" xr:uid="{CD49E88C-38E5-4B30-804C-58E45E7116D5}"/>
    <cellStyle name="40% - Énfasis6 2 2 2 2 3 4 2 2" xfId="27828" xr:uid="{8245D6B4-5BD9-463B-8889-5399A3D1D2B4}"/>
    <cellStyle name="40% - Énfasis6 2 2 2 2 3 4 2 2 2" xfId="58712" xr:uid="{22265F4D-62A7-468E-BFFA-54AA674E9AC7}"/>
    <cellStyle name="40% - Énfasis6 2 2 2 2 3 4 2 3" xfId="43270" xr:uid="{CF607888-368D-4828-B880-D8FD34AD2720}"/>
    <cellStyle name="40% - Énfasis6 2 2 2 2 3 4 3" xfId="20107" xr:uid="{D8C4E2F5-10BA-40D0-B6B8-7BC986D16F0C}"/>
    <cellStyle name="40% - Énfasis6 2 2 2 2 3 4 3 2" xfId="50991" xr:uid="{9AD794CC-DAD7-43A6-898D-E6A3C201BCDA}"/>
    <cellStyle name="40% - Énfasis6 2 2 2 2 3 4 4" xfId="35549" xr:uid="{3BE23E1C-1A3C-4FEC-B999-A2EA41400823}"/>
    <cellStyle name="40% - Énfasis6 2 2 2 2 3 5" xfId="8526" xr:uid="{14A4DDCF-8C3F-4630-9636-5A87C5A0D899}"/>
    <cellStyle name="40% - Énfasis6 2 2 2 2 3 5 2" xfId="23968" xr:uid="{3FBB1947-53D0-4D72-8895-6777675F650C}"/>
    <cellStyle name="40% - Énfasis6 2 2 2 2 3 5 2 2" xfId="54852" xr:uid="{EF360A0F-9325-4BCB-AE8B-BC20B7CE3F06}"/>
    <cellStyle name="40% - Énfasis6 2 2 2 2 3 5 3" xfId="39410" xr:uid="{53D223C9-B32E-44FA-8CE9-782ADB635803}"/>
    <cellStyle name="40% - Énfasis6 2 2 2 2 3 6" xfId="16247" xr:uid="{A540F941-CB7A-45A8-BCF9-A67A2166E0B9}"/>
    <cellStyle name="40% - Énfasis6 2 2 2 2 3 6 2" xfId="47131" xr:uid="{2C677ECD-288F-44A0-ADFF-9550A26D8099}"/>
    <cellStyle name="40% - Énfasis6 2 2 2 2 3 7" xfId="31689" xr:uid="{CF829A1B-A967-47EF-9EBB-D52D1E825222}"/>
    <cellStyle name="40% - Énfasis6 2 2 2 2 4" xfId="1287" xr:uid="{A888BC22-A4DF-44B7-B077-B6980D522AA3}"/>
    <cellStyle name="40% - Énfasis6 2 2 2 2 4 2" xfId="3217" xr:uid="{A033BB41-24CA-4E54-AB42-169FB399B6A3}"/>
    <cellStyle name="40% - Énfasis6 2 2 2 2 4 2 2" xfId="7077" xr:uid="{6A50B9AA-467C-482A-B4CA-BC1196E207ED}"/>
    <cellStyle name="40% - Énfasis6 2 2 2 2 4 2 2 2" xfId="14798" xr:uid="{BDCF2BDA-26E5-4718-83E0-EA575E799EB8}"/>
    <cellStyle name="40% - Énfasis6 2 2 2 2 4 2 2 2 2" xfId="30240" xr:uid="{C1E84CCB-2917-49FD-804A-C3BC5960985C}"/>
    <cellStyle name="40% - Énfasis6 2 2 2 2 4 2 2 2 2 2" xfId="61124" xr:uid="{21B34295-6964-4912-9096-E4A24B2E8C42}"/>
    <cellStyle name="40% - Énfasis6 2 2 2 2 4 2 2 2 3" xfId="45682" xr:uid="{ABDDC22D-0F1A-4AB1-AAC0-B0BA262166EA}"/>
    <cellStyle name="40% - Énfasis6 2 2 2 2 4 2 2 3" xfId="22519" xr:uid="{F2A8EDAA-D6CA-4054-941A-5906E8BA6D8E}"/>
    <cellStyle name="40% - Énfasis6 2 2 2 2 4 2 2 3 2" xfId="53403" xr:uid="{BDFAB1D4-C827-4D91-BFB0-D2344682B5D2}"/>
    <cellStyle name="40% - Énfasis6 2 2 2 2 4 2 2 4" xfId="37961" xr:uid="{3FE172E6-468E-491D-923B-AC74CFC5E275}"/>
    <cellStyle name="40% - Énfasis6 2 2 2 2 4 2 3" xfId="10938" xr:uid="{AAD50A88-D717-4C0D-9853-F8313D64D503}"/>
    <cellStyle name="40% - Énfasis6 2 2 2 2 4 2 3 2" xfId="26380" xr:uid="{D9B58DCE-8CEE-49A9-B8A9-FFF1322EF9C3}"/>
    <cellStyle name="40% - Énfasis6 2 2 2 2 4 2 3 2 2" xfId="57264" xr:uid="{5F721788-4C79-411A-A0E8-4036377FB9DE}"/>
    <cellStyle name="40% - Énfasis6 2 2 2 2 4 2 3 3" xfId="41822" xr:uid="{0F81566D-C18A-43E0-868A-3E93AAA4C221}"/>
    <cellStyle name="40% - Énfasis6 2 2 2 2 4 2 4" xfId="18659" xr:uid="{0DF01412-06FA-49BC-94B2-4656CD319773}"/>
    <cellStyle name="40% - Énfasis6 2 2 2 2 4 2 4 2" xfId="49543" xr:uid="{87915E29-AAC6-457A-888E-D5DE60801010}"/>
    <cellStyle name="40% - Énfasis6 2 2 2 2 4 2 5" xfId="34101" xr:uid="{D5D39D7B-2332-43EF-9946-6C8A0FA10A0D}"/>
    <cellStyle name="40% - Énfasis6 2 2 2 2 4 3" xfId="5147" xr:uid="{51F2687F-5138-4B19-B276-C18DC9529B9E}"/>
    <cellStyle name="40% - Énfasis6 2 2 2 2 4 3 2" xfId="12868" xr:uid="{8D25958C-53F1-4143-8D92-79C93E865BFF}"/>
    <cellStyle name="40% - Énfasis6 2 2 2 2 4 3 2 2" xfId="28310" xr:uid="{48CC457B-E81E-45A3-8374-F2AAEF341D5D}"/>
    <cellStyle name="40% - Énfasis6 2 2 2 2 4 3 2 2 2" xfId="59194" xr:uid="{33B999D9-AA79-40FC-B70A-39C78A18BDCF}"/>
    <cellStyle name="40% - Énfasis6 2 2 2 2 4 3 2 3" xfId="43752" xr:uid="{BEE8014C-9748-4858-AF3A-D8F482D5163A}"/>
    <cellStyle name="40% - Énfasis6 2 2 2 2 4 3 3" xfId="20589" xr:uid="{C9236D23-E642-4D96-9510-A23A38382152}"/>
    <cellStyle name="40% - Énfasis6 2 2 2 2 4 3 3 2" xfId="51473" xr:uid="{21BE5158-6390-4A8B-9D1F-CC4C0F355B41}"/>
    <cellStyle name="40% - Énfasis6 2 2 2 2 4 3 4" xfId="36031" xr:uid="{A0A408ED-64ED-4FE9-86CC-3929C42726DA}"/>
    <cellStyle name="40% - Énfasis6 2 2 2 2 4 4" xfId="9008" xr:uid="{F2591177-9AB1-4BAB-9F8F-D26676CAA110}"/>
    <cellStyle name="40% - Énfasis6 2 2 2 2 4 4 2" xfId="24450" xr:uid="{AD2DD02E-5CE5-4B85-A2D4-F5FB0B53565A}"/>
    <cellStyle name="40% - Énfasis6 2 2 2 2 4 4 2 2" xfId="55334" xr:uid="{197A5F72-29C5-4B1B-92E6-10EC5F3438CB}"/>
    <cellStyle name="40% - Énfasis6 2 2 2 2 4 4 3" xfId="39892" xr:uid="{60F09681-051A-444E-8C96-D7F95794BA42}"/>
    <cellStyle name="40% - Énfasis6 2 2 2 2 4 5" xfId="16729" xr:uid="{C807EC9E-DC43-4EE0-8B75-BFE0F61F9302}"/>
    <cellStyle name="40% - Énfasis6 2 2 2 2 4 5 2" xfId="47613" xr:uid="{2515C135-219C-4F06-952B-AA1F8536B3E8}"/>
    <cellStyle name="40% - Énfasis6 2 2 2 2 4 6" xfId="32171" xr:uid="{E3087E60-BF02-4926-8F94-AD19A1ECDFB5}"/>
    <cellStyle name="40% - Énfasis6 2 2 2 2 5" xfId="2252" xr:uid="{F683F52C-2803-4BDA-BB15-00751999A3C1}"/>
    <cellStyle name="40% - Énfasis6 2 2 2 2 5 2" xfId="6112" xr:uid="{5849F83F-8066-45DC-AAD9-F638EAEF392E}"/>
    <cellStyle name="40% - Énfasis6 2 2 2 2 5 2 2" xfId="13833" xr:uid="{F0FF635D-2599-4DF9-8700-96CA21FEE0DE}"/>
    <cellStyle name="40% - Énfasis6 2 2 2 2 5 2 2 2" xfId="29275" xr:uid="{8262A5A5-66CD-4FF3-B8C3-0D1D7442013A}"/>
    <cellStyle name="40% - Énfasis6 2 2 2 2 5 2 2 2 2" xfId="60159" xr:uid="{2E351F54-ECF6-4D19-A3C1-E1D161D28AA3}"/>
    <cellStyle name="40% - Énfasis6 2 2 2 2 5 2 2 3" xfId="44717" xr:uid="{0049D181-8498-4C69-AB76-8C66E5BD0253}"/>
    <cellStyle name="40% - Énfasis6 2 2 2 2 5 2 3" xfId="21554" xr:uid="{415862B3-CAA2-4D55-8158-54EBBCE4D16D}"/>
    <cellStyle name="40% - Énfasis6 2 2 2 2 5 2 3 2" xfId="52438" xr:uid="{F9C563D4-9726-4AD3-A8F0-1B0A00D872BD}"/>
    <cellStyle name="40% - Énfasis6 2 2 2 2 5 2 4" xfId="36996" xr:uid="{E0703155-168F-435F-A90F-133FDD95A880}"/>
    <cellStyle name="40% - Énfasis6 2 2 2 2 5 3" xfId="9973" xr:uid="{55C52518-06C7-4FE8-A74B-9F5047C311D9}"/>
    <cellStyle name="40% - Énfasis6 2 2 2 2 5 3 2" xfId="25415" xr:uid="{2E945B53-3C4C-4C6E-A714-529BFDE4E988}"/>
    <cellStyle name="40% - Énfasis6 2 2 2 2 5 3 2 2" xfId="56299" xr:uid="{59D091A7-518C-46E6-81D6-B6CFD1BB2172}"/>
    <cellStyle name="40% - Énfasis6 2 2 2 2 5 3 3" xfId="40857" xr:uid="{A74D219B-BD85-4691-9B25-C9560D7167B9}"/>
    <cellStyle name="40% - Énfasis6 2 2 2 2 5 4" xfId="17694" xr:uid="{9B3E4B70-F2BA-48DA-AB00-89B78CB1AEEE}"/>
    <cellStyle name="40% - Énfasis6 2 2 2 2 5 4 2" xfId="48578" xr:uid="{9BAC1892-2671-4DB3-8B8C-BE368DC42EFD}"/>
    <cellStyle name="40% - Énfasis6 2 2 2 2 5 5" xfId="33136" xr:uid="{EB3D70F5-7FAD-40E2-8734-A5254FC620F3}"/>
    <cellStyle name="40% - Énfasis6 2 2 2 2 6" xfId="4182" xr:uid="{5DB70A6A-59E5-4D39-9145-25E0ABE7F1D6}"/>
    <cellStyle name="40% - Énfasis6 2 2 2 2 6 2" xfId="11903" xr:uid="{80AE8252-7109-40D0-B1EC-B711A256D0AC}"/>
    <cellStyle name="40% - Énfasis6 2 2 2 2 6 2 2" xfId="27345" xr:uid="{C16123DD-3405-4585-8517-504496E18187}"/>
    <cellStyle name="40% - Énfasis6 2 2 2 2 6 2 2 2" xfId="58229" xr:uid="{3A10935B-3573-4E48-96FE-8378FF799431}"/>
    <cellStyle name="40% - Énfasis6 2 2 2 2 6 2 3" xfId="42787" xr:uid="{B6D4C119-BE35-4AAB-8C63-B8BA45929510}"/>
    <cellStyle name="40% - Énfasis6 2 2 2 2 6 3" xfId="19624" xr:uid="{A918990F-A48A-4638-961B-2624E7DFA676}"/>
    <cellStyle name="40% - Énfasis6 2 2 2 2 6 3 2" xfId="50508" xr:uid="{29A2D75F-2154-4906-8A85-F0817A3F3485}"/>
    <cellStyle name="40% - Énfasis6 2 2 2 2 6 4" xfId="35066" xr:uid="{E733CF90-5895-43FE-96B3-5567EF927CAD}"/>
    <cellStyle name="40% - Énfasis6 2 2 2 2 7" xfId="8043" xr:uid="{86056C41-E431-4CD5-8705-34D3F3644649}"/>
    <cellStyle name="40% - Énfasis6 2 2 2 2 7 2" xfId="23485" xr:uid="{502A958E-C32F-4048-BC23-C677945147A2}"/>
    <cellStyle name="40% - Énfasis6 2 2 2 2 7 2 2" xfId="54369" xr:uid="{AB17B6D0-28F4-4688-9147-AA2F264F89B6}"/>
    <cellStyle name="40% - Énfasis6 2 2 2 2 7 3" xfId="38927" xr:uid="{3670CA76-C5A5-4044-8900-A86BE851DC2A}"/>
    <cellStyle name="40% - Énfasis6 2 2 2 2 8" xfId="15764" xr:uid="{A08A785B-DAEC-4F12-A720-D8B77C1C284C}"/>
    <cellStyle name="40% - Énfasis6 2 2 2 2 8 2" xfId="46648" xr:uid="{D1220694-6605-4315-AFC6-282D50D626A6}"/>
    <cellStyle name="40% - Énfasis6 2 2 2 2 9" xfId="31206" xr:uid="{67BED892-3342-4AA1-A466-7A450860A1CA}"/>
    <cellStyle name="40% - Énfasis6 2 2 2 3" xfId="439" xr:uid="{FD1A812B-E101-4192-9DE3-06232FC90B5F}"/>
    <cellStyle name="40% - Énfasis6 2 2 2 3 2" xfId="923" xr:uid="{CB601F44-6EE9-47BC-B393-7AF4CD58FD78}"/>
    <cellStyle name="40% - Énfasis6 2 2 2 3 2 2" xfId="1888" xr:uid="{952EAAB4-4590-44F9-89B5-83258A586C1E}"/>
    <cellStyle name="40% - Énfasis6 2 2 2 3 2 2 2" xfId="3818" xr:uid="{151222BC-36C2-4814-832B-1D98659D39BF}"/>
    <cellStyle name="40% - Énfasis6 2 2 2 3 2 2 2 2" xfId="7678" xr:uid="{DD097263-D92B-44B9-B07A-4EB33D144D1C}"/>
    <cellStyle name="40% - Énfasis6 2 2 2 3 2 2 2 2 2" xfId="15399" xr:uid="{44108488-8F77-4E94-BFB1-A47A8E28830D}"/>
    <cellStyle name="40% - Énfasis6 2 2 2 3 2 2 2 2 2 2" xfId="30841" xr:uid="{A3F6AA99-90FB-40BC-B51A-9DD44A96165C}"/>
    <cellStyle name="40% - Énfasis6 2 2 2 3 2 2 2 2 2 2 2" xfId="61725" xr:uid="{13522280-330C-4F6D-B8C1-6E4345CE301D}"/>
    <cellStyle name="40% - Énfasis6 2 2 2 3 2 2 2 2 2 3" xfId="46283" xr:uid="{34449C15-5D91-422A-9CE6-7D48E95C425C}"/>
    <cellStyle name="40% - Énfasis6 2 2 2 3 2 2 2 2 3" xfId="23120" xr:uid="{0C8D8553-8114-4C58-85B3-494AF3785029}"/>
    <cellStyle name="40% - Énfasis6 2 2 2 3 2 2 2 2 3 2" xfId="54004" xr:uid="{51E81CCD-66C7-4300-B77E-AC9A2EC6F27D}"/>
    <cellStyle name="40% - Énfasis6 2 2 2 3 2 2 2 2 4" xfId="38562" xr:uid="{92BB627A-C950-4EBA-BD87-AD88B4714069}"/>
    <cellStyle name="40% - Énfasis6 2 2 2 3 2 2 2 3" xfId="11539" xr:uid="{AC1B9ABB-69BF-4E03-8A1C-3BB00D0BFA27}"/>
    <cellStyle name="40% - Énfasis6 2 2 2 3 2 2 2 3 2" xfId="26981" xr:uid="{090720E0-F44C-433F-89C2-2191B714C503}"/>
    <cellStyle name="40% - Énfasis6 2 2 2 3 2 2 2 3 2 2" xfId="57865" xr:uid="{74362703-2F75-42A1-BCCF-27978FE4E67D}"/>
    <cellStyle name="40% - Énfasis6 2 2 2 3 2 2 2 3 3" xfId="42423" xr:uid="{4BCF4658-FCD0-4471-82F8-005E7B4AD816}"/>
    <cellStyle name="40% - Énfasis6 2 2 2 3 2 2 2 4" xfId="19260" xr:uid="{CDBB9A3F-E601-43AC-B232-DF5F90CD8B81}"/>
    <cellStyle name="40% - Énfasis6 2 2 2 3 2 2 2 4 2" xfId="50144" xr:uid="{09916BF7-3D54-485A-9E32-9D6499A9F2D9}"/>
    <cellStyle name="40% - Énfasis6 2 2 2 3 2 2 2 5" xfId="34702" xr:uid="{1986260A-80C7-48F6-9C87-2770E30EB5BF}"/>
    <cellStyle name="40% - Énfasis6 2 2 2 3 2 2 3" xfId="5748" xr:uid="{4B0AC404-4AC6-4603-A5E4-F144931D5FA6}"/>
    <cellStyle name="40% - Énfasis6 2 2 2 3 2 2 3 2" xfId="13469" xr:uid="{3835823D-8F85-4481-8D9F-79F58F376095}"/>
    <cellStyle name="40% - Énfasis6 2 2 2 3 2 2 3 2 2" xfId="28911" xr:uid="{00372465-EC49-4E2D-B159-71EEA049A39C}"/>
    <cellStyle name="40% - Énfasis6 2 2 2 3 2 2 3 2 2 2" xfId="59795" xr:uid="{90140F91-0A05-4549-B445-52AB9D54CA04}"/>
    <cellStyle name="40% - Énfasis6 2 2 2 3 2 2 3 2 3" xfId="44353" xr:uid="{C56FE90E-A154-4EA9-AA1E-1A7A30DF9E95}"/>
    <cellStyle name="40% - Énfasis6 2 2 2 3 2 2 3 3" xfId="21190" xr:uid="{494CFB39-F7F3-49B7-94AA-9BFFCBC86FE2}"/>
    <cellStyle name="40% - Énfasis6 2 2 2 3 2 2 3 3 2" xfId="52074" xr:uid="{E97D036D-2CC6-46C4-817E-71917EB3B4E8}"/>
    <cellStyle name="40% - Énfasis6 2 2 2 3 2 2 3 4" xfId="36632" xr:uid="{C41BD391-DC4E-44D8-887D-0FA3BDCB6989}"/>
    <cellStyle name="40% - Énfasis6 2 2 2 3 2 2 4" xfId="9609" xr:uid="{6FC7B801-CCFA-4BBA-9BC8-E9D2A7F7F8D7}"/>
    <cellStyle name="40% - Énfasis6 2 2 2 3 2 2 4 2" xfId="25051" xr:uid="{D4278CB8-16AB-4F0F-9504-520D1B531102}"/>
    <cellStyle name="40% - Énfasis6 2 2 2 3 2 2 4 2 2" xfId="55935" xr:uid="{AF7F54C9-3204-4F25-A881-D0457CFEC9BD}"/>
    <cellStyle name="40% - Énfasis6 2 2 2 3 2 2 4 3" xfId="40493" xr:uid="{AA2E046A-9A7A-44EF-BC5A-A1CE199FB2C3}"/>
    <cellStyle name="40% - Énfasis6 2 2 2 3 2 2 5" xfId="17330" xr:uid="{B8C8D012-0064-4879-9588-1AF68DB5C510}"/>
    <cellStyle name="40% - Énfasis6 2 2 2 3 2 2 5 2" xfId="48214" xr:uid="{2AA79E0F-5FBE-4EE5-A100-3C2F54452A6D}"/>
    <cellStyle name="40% - Énfasis6 2 2 2 3 2 2 6" xfId="32772" xr:uid="{1FBD6763-2438-4446-95AE-D27A2EB8929C}"/>
    <cellStyle name="40% - Énfasis6 2 2 2 3 2 3" xfId="2853" xr:uid="{8DC7DC0C-E6C9-4C58-890C-DB1E44BC5FE8}"/>
    <cellStyle name="40% - Énfasis6 2 2 2 3 2 3 2" xfId="6713" xr:uid="{AD6536F5-E471-4857-9560-014B1C0FB62D}"/>
    <cellStyle name="40% - Énfasis6 2 2 2 3 2 3 2 2" xfId="14434" xr:uid="{0C2065E3-AA1B-4715-A816-97464867E590}"/>
    <cellStyle name="40% - Énfasis6 2 2 2 3 2 3 2 2 2" xfId="29876" xr:uid="{29EB6B20-42E2-4986-940C-499E1E052A2C}"/>
    <cellStyle name="40% - Énfasis6 2 2 2 3 2 3 2 2 2 2" xfId="60760" xr:uid="{85C8CF1F-F861-43DD-B2BD-361B617AEDEF}"/>
    <cellStyle name="40% - Énfasis6 2 2 2 3 2 3 2 2 3" xfId="45318" xr:uid="{2ADF10C3-F7C6-4BF4-BE92-5A8E31A98DC8}"/>
    <cellStyle name="40% - Énfasis6 2 2 2 3 2 3 2 3" xfId="22155" xr:uid="{01BD3EF3-8C65-4F55-B3DA-AAEAD165CB7E}"/>
    <cellStyle name="40% - Énfasis6 2 2 2 3 2 3 2 3 2" xfId="53039" xr:uid="{64FEC319-2527-4ED7-BFB9-44B6D7426A7C}"/>
    <cellStyle name="40% - Énfasis6 2 2 2 3 2 3 2 4" xfId="37597" xr:uid="{DF15C803-A1BB-47BE-AE40-0C0C9D4F8C2C}"/>
    <cellStyle name="40% - Énfasis6 2 2 2 3 2 3 3" xfId="10574" xr:uid="{3FA647FF-E6E6-44A6-BA1D-AF20CE2FA594}"/>
    <cellStyle name="40% - Énfasis6 2 2 2 3 2 3 3 2" xfId="26016" xr:uid="{9B87ED2F-8110-4363-8142-6CEE2899DF7F}"/>
    <cellStyle name="40% - Énfasis6 2 2 2 3 2 3 3 2 2" xfId="56900" xr:uid="{7F3F42D1-0E0A-4E15-83FF-8C61D7A3A45D}"/>
    <cellStyle name="40% - Énfasis6 2 2 2 3 2 3 3 3" xfId="41458" xr:uid="{6CB87158-A816-49D6-8CB9-50057D7A7DD1}"/>
    <cellStyle name="40% - Énfasis6 2 2 2 3 2 3 4" xfId="18295" xr:uid="{349E69D8-B938-4007-991C-8A157E1A588A}"/>
    <cellStyle name="40% - Énfasis6 2 2 2 3 2 3 4 2" xfId="49179" xr:uid="{135CAA82-98DE-45A6-8DC3-1D278D27587C}"/>
    <cellStyle name="40% - Énfasis6 2 2 2 3 2 3 5" xfId="33737" xr:uid="{4480B406-B89F-45B7-939F-3D6D7A7E5AD0}"/>
    <cellStyle name="40% - Énfasis6 2 2 2 3 2 4" xfId="4783" xr:uid="{61DEA2C5-E383-482E-8550-0E69EB61BBC4}"/>
    <cellStyle name="40% - Énfasis6 2 2 2 3 2 4 2" xfId="12504" xr:uid="{06B23FF6-B3C3-4CD6-BC55-5716C2402881}"/>
    <cellStyle name="40% - Énfasis6 2 2 2 3 2 4 2 2" xfId="27946" xr:uid="{01DE5CB7-03AF-450F-8FF2-C45DB6B569AE}"/>
    <cellStyle name="40% - Énfasis6 2 2 2 3 2 4 2 2 2" xfId="58830" xr:uid="{74CB041C-20AB-4176-A65D-DB1D2BAD7047}"/>
    <cellStyle name="40% - Énfasis6 2 2 2 3 2 4 2 3" xfId="43388" xr:uid="{370983D0-F1F4-4C25-B522-AC0D73C8A1C9}"/>
    <cellStyle name="40% - Énfasis6 2 2 2 3 2 4 3" xfId="20225" xr:uid="{896FBA85-F7E3-4B17-AD96-345CFB654030}"/>
    <cellStyle name="40% - Énfasis6 2 2 2 3 2 4 3 2" xfId="51109" xr:uid="{C0ECCDF4-5660-4C49-8264-5941BBE2996B}"/>
    <cellStyle name="40% - Énfasis6 2 2 2 3 2 4 4" xfId="35667" xr:uid="{784FACF1-0CBA-47F7-BDB3-3239BDC1682E}"/>
    <cellStyle name="40% - Énfasis6 2 2 2 3 2 5" xfId="8644" xr:uid="{104D2F41-C477-4B73-BDAB-666AABADE661}"/>
    <cellStyle name="40% - Énfasis6 2 2 2 3 2 5 2" xfId="24086" xr:uid="{272D9A66-5F60-4D92-8A02-C2D69189DB19}"/>
    <cellStyle name="40% - Énfasis6 2 2 2 3 2 5 2 2" xfId="54970" xr:uid="{9E1BCB9E-76FE-4193-9070-015FAFA0CCF7}"/>
    <cellStyle name="40% - Énfasis6 2 2 2 3 2 5 3" xfId="39528" xr:uid="{36001AD1-D690-4591-8E4F-809E0B1FBAB6}"/>
    <cellStyle name="40% - Énfasis6 2 2 2 3 2 6" xfId="16365" xr:uid="{EE82E003-8951-4BF3-9FF5-1A4B7A15DF1F}"/>
    <cellStyle name="40% - Énfasis6 2 2 2 3 2 6 2" xfId="47249" xr:uid="{E7160A0D-33AF-4DFB-A21D-ECE9C6AE7FC0}"/>
    <cellStyle name="40% - Énfasis6 2 2 2 3 2 7" xfId="31807" xr:uid="{B388B40E-2C2D-4986-978A-15A74A06DAC0}"/>
    <cellStyle name="40% - Énfasis6 2 2 2 3 3" xfId="1405" xr:uid="{C6D01C51-B3D6-4912-9A03-BFD46C7F312F}"/>
    <cellStyle name="40% - Énfasis6 2 2 2 3 3 2" xfId="3335" xr:uid="{CC3B5DCF-6237-4994-BA0A-8CA1AB1EEC91}"/>
    <cellStyle name="40% - Énfasis6 2 2 2 3 3 2 2" xfId="7195" xr:uid="{2F049687-4055-4C9C-8545-9E2944E192D8}"/>
    <cellStyle name="40% - Énfasis6 2 2 2 3 3 2 2 2" xfId="14916" xr:uid="{72403F10-E81D-4375-BE39-D4C36493852F}"/>
    <cellStyle name="40% - Énfasis6 2 2 2 3 3 2 2 2 2" xfId="30358" xr:uid="{D85647C5-6AE8-4793-BB41-CA81B640EF16}"/>
    <cellStyle name="40% - Énfasis6 2 2 2 3 3 2 2 2 2 2" xfId="61242" xr:uid="{09DE21C1-CFE2-4B4B-8138-7536EFB6E1AB}"/>
    <cellStyle name="40% - Énfasis6 2 2 2 3 3 2 2 2 3" xfId="45800" xr:uid="{3A4A78BB-4C4C-4CDD-BB3A-D07990E34CD8}"/>
    <cellStyle name="40% - Énfasis6 2 2 2 3 3 2 2 3" xfId="22637" xr:uid="{CD8CD266-0FD1-4338-9357-010686630593}"/>
    <cellStyle name="40% - Énfasis6 2 2 2 3 3 2 2 3 2" xfId="53521" xr:uid="{BD0C138E-BD57-433A-B12C-5EE6DE5F90A0}"/>
    <cellStyle name="40% - Énfasis6 2 2 2 3 3 2 2 4" xfId="38079" xr:uid="{3371EED1-1383-4405-920B-740F7EC7E9DD}"/>
    <cellStyle name="40% - Énfasis6 2 2 2 3 3 2 3" xfId="11056" xr:uid="{E23274CF-783C-4B5A-A217-81665CAE9C9A}"/>
    <cellStyle name="40% - Énfasis6 2 2 2 3 3 2 3 2" xfId="26498" xr:uid="{7FF51068-352F-42CA-83D0-91C5856F7A94}"/>
    <cellStyle name="40% - Énfasis6 2 2 2 3 3 2 3 2 2" xfId="57382" xr:uid="{B8803681-B298-40C4-96B5-A3AA96D971F1}"/>
    <cellStyle name="40% - Énfasis6 2 2 2 3 3 2 3 3" xfId="41940" xr:uid="{38AF4E94-3828-48AB-B828-CCD469568931}"/>
    <cellStyle name="40% - Énfasis6 2 2 2 3 3 2 4" xfId="18777" xr:uid="{C040106D-3E9A-4DFB-8BC7-43128520AFE3}"/>
    <cellStyle name="40% - Énfasis6 2 2 2 3 3 2 4 2" xfId="49661" xr:uid="{5264015A-1AAF-4441-B900-C19914165EB5}"/>
    <cellStyle name="40% - Énfasis6 2 2 2 3 3 2 5" xfId="34219" xr:uid="{849CC417-9057-4DA7-9810-D4B1EF272B27}"/>
    <cellStyle name="40% - Énfasis6 2 2 2 3 3 3" xfId="5265" xr:uid="{432EF968-F2D0-46DC-8527-A4017040500E}"/>
    <cellStyle name="40% - Énfasis6 2 2 2 3 3 3 2" xfId="12986" xr:uid="{B900A405-99B5-4C15-BC68-9BC13C8358F8}"/>
    <cellStyle name="40% - Énfasis6 2 2 2 3 3 3 2 2" xfId="28428" xr:uid="{EB30270B-66C9-4570-A052-4E1DA830D826}"/>
    <cellStyle name="40% - Énfasis6 2 2 2 3 3 3 2 2 2" xfId="59312" xr:uid="{FDB0D8DE-BDB2-49DB-9A54-14A0A01557CD}"/>
    <cellStyle name="40% - Énfasis6 2 2 2 3 3 3 2 3" xfId="43870" xr:uid="{3A41254F-41EF-4E02-8C1C-8E5443970FFE}"/>
    <cellStyle name="40% - Énfasis6 2 2 2 3 3 3 3" xfId="20707" xr:uid="{9F589346-F2FA-4D04-B0C6-C9C58207E3D6}"/>
    <cellStyle name="40% - Énfasis6 2 2 2 3 3 3 3 2" xfId="51591" xr:uid="{8AA55C03-B1BC-47F4-9188-E787CE581852}"/>
    <cellStyle name="40% - Énfasis6 2 2 2 3 3 3 4" xfId="36149" xr:uid="{79593D30-BD8B-420F-81D4-1ADD6A4538AD}"/>
    <cellStyle name="40% - Énfasis6 2 2 2 3 3 4" xfId="9126" xr:uid="{00E74524-14EC-4EA5-9431-BCB23EEA54FB}"/>
    <cellStyle name="40% - Énfasis6 2 2 2 3 3 4 2" xfId="24568" xr:uid="{3B3420D0-D973-4C26-9034-2480B83BD35D}"/>
    <cellStyle name="40% - Énfasis6 2 2 2 3 3 4 2 2" xfId="55452" xr:uid="{A34D5967-FC43-4A64-AA5B-E0F297E0FDFD}"/>
    <cellStyle name="40% - Énfasis6 2 2 2 3 3 4 3" xfId="40010" xr:uid="{B0BABDA5-C76D-4517-928C-08159EFD5FC0}"/>
    <cellStyle name="40% - Énfasis6 2 2 2 3 3 5" xfId="16847" xr:uid="{DDE8DCC2-45C2-4737-B78F-B6BE6979762D}"/>
    <cellStyle name="40% - Énfasis6 2 2 2 3 3 5 2" xfId="47731" xr:uid="{9716A9AD-D268-446F-8B4F-9E24E91552C6}"/>
    <cellStyle name="40% - Énfasis6 2 2 2 3 3 6" xfId="32289" xr:uid="{783D1AB3-7B72-46DD-BE21-8C392645EAEC}"/>
    <cellStyle name="40% - Énfasis6 2 2 2 3 4" xfId="2370" xr:uid="{CC5B4B20-816E-44DF-90BB-8B1A48640E44}"/>
    <cellStyle name="40% - Énfasis6 2 2 2 3 4 2" xfId="6230" xr:uid="{F3D77134-D518-4DAD-BFBB-16AB247CA451}"/>
    <cellStyle name="40% - Énfasis6 2 2 2 3 4 2 2" xfId="13951" xr:uid="{C2DDD05E-75FD-4BD0-9664-8B559AD826A1}"/>
    <cellStyle name="40% - Énfasis6 2 2 2 3 4 2 2 2" xfId="29393" xr:uid="{BA89072C-490B-42B5-A79C-C510589EBBD0}"/>
    <cellStyle name="40% - Énfasis6 2 2 2 3 4 2 2 2 2" xfId="60277" xr:uid="{0760B385-2357-4854-82DE-E8793E6BCA98}"/>
    <cellStyle name="40% - Énfasis6 2 2 2 3 4 2 2 3" xfId="44835" xr:uid="{B0BEEE4E-1092-4E38-9B0D-C28A09309965}"/>
    <cellStyle name="40% - Énfasis6 2 2 2 3 4 2 3" xfId="21672" xr:uid="{61E54324-F399-4C0B-90D3-B502C84FDDA0}"/>
    <cellStyle name="40% - Énfasis6 2 2 2 3 4 2 3 2" xfId="52556" xr:uid="{5F026AE8-6073-43EC-B760-F6AE2A6EA094}"/>
    <cellStyle name="40% - Énfasis6 2 2 2 3 4 2 4" xfId="37114" xr:uid="{98FF3424-ABBF-4432-9B8D-85B9C2692E27}"/>
    <cellStyle name="40% - Énfasis6 2 2 2 3 4 3" xfId="10091" xr:uid="{2F39619A-47EB-4CED-AD77-FF7CF345BEE3}"/>
    <cellStyle name="40% - Énfasis6 2 2 2 3 4 3 2" xfId="25533" xr:uid="{4CC85280-EA22-415C-B5F8-4D248F142116}"/>
    <cellStyle name="40% - Énfasis6 2 2 2 3 4 3 2 2" xfId="56417" xr:uid="{02545042-C299-4A73-BBF4-1A96423EA05F}"/>
    <cellStyle name="40% - Énfasis6 2 2 2 3 4 3 3" xfId="40975" xr:uid="{55E0D6C3-75E2-42A4-94C3-EDC1BCCF769D}"/>
    <cellStyle name="40% - Énfasis6 2 2 2 3 4 4" xfId="17812" xr:uid="{03A7010B-936B-4DE4-B0B8-EBEA90CDEE1E}"/>
    <cellStyle name="40% - Énfasis6 2 2 2 3 4 4 2" xfId="48696" xr:uid="{1D07D0A7-9FDD-490A-9793-2D06AD6A791E}"/>
    <cellStyle name="40% - Énfasis6 2 2 2 3 4 5" xfId="33254" xr:uid="{FEB0DCE2-A226-4195-8F4D-83773E252839}"/>
    <cellStyle name="40% - Énfasis6 2 2 2 3 5" xfId="4300" xr:uid="{2BA2C0E8-F09D-4428-B7B2-F3E24A03FA77}"/>
    <cellStyle name="40% - Énfasis6 2 2 2 3 5 2" xfId="12021" xr:uid="{41C936BB-12DD-45DA-A486-14E5D3AB7BA3}"/>
    <cellStyle name="40% - Énfasis6 2 2 2 3 5 2 2" xfId="27463" xr:uid="{A6D6481D-1AAD-46AE-9718-7C2084B1709D}"/>
    <cellStyle name="40% - Énfasis6 2 2 2 3 5 2 2 2" xfId="58347" xr:uid="{1A2A91C9-1530-4E93-A20B-9D3140FA1F6D}"/>
    <cellStyle name="40% - Énfasis6 2 2 2 3 5 2 3" xfId="42905" xr:uid="{0A7F59DE-C253-4E54-8B22-759128F3723E}"/>
    <cellStyle name="40% - Énfasis6 2 2 2 3 5 3" xfId="19742" xr:uid="{1CE6CDA5-AFED-444C-A935-8F0B67DED562}"/>
    <cellStyle name="40% - Énfasis6 2 2 2 3 5 3 2" xfId="50626" xr:uid="{8D27B844-D17B-4E02-8B8D-C838C625B598}"/>
    <cellStyle name="40% - Énfasis6 2 2 2 3 5 4" xfId="35184" xr:uid="{DDCF89F9-D693-4A09-83E2-195184460348}"/>
    <cellStyle name="40% - Énfasis6 2 2 2 3 6" xfId="8161" xr:uid="{A8C595DD-FEE5-47F2-8E9F-E6AC5FD6CA2B}"/>
    <cellStyle name="40% - Énfasis6 2 2 2 3 6 2" xfId="23603" xr:uid="{6FAA52EA-0E1F-41B2-8BC3-EF09C1D5E2C8}"/>
    <cellStyle name="40% - Énfasis6 2 2 2 3 6 2 2" xfId="54487" xr:uid="{9E05D30B-5D65-4E52-B677-682CA4C3F7AD}"/>
    <cellStyle name="40% - Énfasis6 2 2 2 3 6 3" xfId="39045" xr:uid="{8E30A085-64EA-4D7F-A864-B5F80B5DCAC1}"/>
    <cellStyle name="40% - Énfasis6 2 2 2 3 7" xfId="15882" xr:uid="{D0CB2BCB-CE85-46D7-9B4C-F8C50E2F3B18}"/>
    <cellStyle name="40% - Énfasis6 2 2 2 3 7 2" xfId="46766" xr:uid="{E528FAAB-0981-48C2-B5FC-49813C9AE67B}"/>
    <cellStyle name="40% - Énfasis6 2 2 2 3 8" xfId="31324" xr:uid="{94BB11D7-041B-42A0-9687-B13113019EC9}"/>
    <cellStyle name="40% - Énfasis6 2 2 2 4" xfId="682" xr:uid="{31B0CA0D-692D-4744-A2B1-AB7D92F013BD}"/>
    <cellStyle name="40% - Énfasis6 2 2 2 4 2" xfId="1647" xr:uid="{C7E6E226-04D8-46BD-9B46-F40DB487C3E3}"/>
    <cellStyle name="40% - Énfasis6 2 2 2 4 2 2" xfId="3577" xr:uid="{A2D97032-F81E-44C7-A74C-AEED451EB8FD}"/>
    <cellStyle name="40% - Énfasis6 2 2 2 4 2 2 2" xfId="7437" xr:uid="{996BD59A-F45C-4247-B32F-0BD654D124D0}"/>
    <cellStyle name="40% - Énfasis6 2 2 2 4 2 2 2 2" xfId="15158" xr:uid="{FC780425-981B-4BF5-B841-5DDB32DDF7A4}"/>
    <cellStyle name="40% - Énfasis6 2 2 2 4 2 2 2 2 2" xfId="30600" xr:uid="{04F4359D-8482-4508-BAD2-735608F7933E}"/>
    <cellStyle name="40% - Énfasis6 2 2 2 4 2 2 2 2 2 2" xfId="61484" xr:uid="{448FB62E-E61B-43F1-85C7-AE51CE1A2962}"/>
    <cellStyle name="40% - Énfasis6 2 2 2 4 2 2 2 2 3" xfId="46042" xr:uid="{C14C6190-E05D-4C35-A398-63A8969FED8C}"/>
    <cellStyle name="40% - Énfasis6 2 2 2 4 2 2 2 3" xfId="22879" xr:uid="{EB93A521-543B-462D-A190-5A1613F5D26A}"/>
    <cellStyle name="40% - Énfasis6 2 2 2 4 2 2 2 3 2" xfId="53763" xr:uid="{55B67C10-2C2B-4829-9523-994FB4921FDB}"/>
    <cellStyle name="40% - Énfasis6 2 2 2 4 2 2 2 4" xfId="38321" xr:uid="{3BBB3AFE-4387-4A99-AB33-983581DA5AEC}"/>
    <cellStyle name="40% - Énfasis6 2 2 2 4 2 2 3" xfId="11298" xr:uid="{778ADCD4-D2CD-4E6D-A6E8-9C8BB09AE656}"/>
    <cellStyle name="40% - Énfasis6 2 2 2 4 2 2 3 2" xfId="26740" xr:uid="{CF941FBB-0BE8-4CB4-AD53-7D480F5D9D33}"/>
    <cellStyle name="40% - Énfasis6 2 2 2 4 2 2 3 2 2" xfId="57624" xr:uid="{0D1165DB-83F6-4EE8-8918-273E8F18059A}"/>
    <cellStyle name="40% - Énfasis6 2 2 2 4 2 2 3 3" xfId="42182" xr:uid="{2CD18365-363F-4B3C-B893-62FAEF0D8F6B}"/>
    <cellStyle name="40% - Énfasis6 2 2 2 4 2 2 4" xfId="19019" xr:uid="{D896E9AC-F844-4C61-8FD6-1F3AC78CC56A}"/>
    <cellStyle name="40% - Énfasis6 2 2 2 4 2 2 4 2" xfId="49903" xr:uid="{044F41D6-CD12-473E-9539-03670B78DF32}"/>
    <cellStyle name="40% - Énfasis6 2 2 2 4 2 2 5" xfId="34461" xr:uid="{890C8A42-507D-4D1C-91AC-17CBF0DCBC02}"/>
    <cellStyle name="40% - Énfasis6 2 2 2 4 2 3" xfId="5507" xr:uid="{2C271FA9-9BE1-4E85-908D-89A53C9C4EC1}"/>
    <cellStyle name="40% - Énfasis6 2 2 2 4 2 3 2" xfId="13228" xr:uid="{ECAC372F-BDA2-4CF6-9947-0B18746D31DB}"/>
    <cellStyle name="40% - Énfasis6 2 2 2 4 2 3 2 2" xfId="28670" xr:uid="{F103EC60-7D3A-4BF9-AEAF-3BAB9CBF2A79}"/>
    <cellStyle name="40% - Énfasis6 2 2 2 4 2 3 2 2 2" xfId="59554" xr:uid="{A36442F2-B372-4CA2-8145-5064D4593ACC}"/>
    <cellStyle name="40% - Énfasis6 2 2 2 4 2 3 2 3" xfId="44112" xr:uid="{C20A9C40-9DD2-4CB9-94F4-5CBE0810B1D3}"/>
    <cellStyle name="40% - Énfasis6 2 2 2 4 2 3 3" xfId="20949" xr:uid="{8CFD33AF-267B-4FF1-B0DF-7E3730B6458D}"/>
    <cellStyle name="40% - Énfasis6 2 2 2 4 2 3 3 2" xfId="51833" xr:uid="{0B6A6F96-EA5D-4A52-9D38-EA70F94709C6}"/>
    <cellStyle name="40% - Énfasis6 2 2 2 4 2 3 4" xfId="36391" xr:uid="{71725C12-5F58-4903-9E47-760C1ECC0589}"/>
    <cellStyle name="40% - Énfasis6 2 2 2 4 2 4" xfId="9368" xr:uid="{4B16C8AA-AD05-4B80-A523-70375F557F48}"/>
    <cellStyle name="40% - Énfasis6 2 2 2 4 2 4 2" xfId="24810" xr:uid="{C7D0FE60-90B1-4E22-A270-2E7DA23C6BCD}"/>
    <cellStyle name="40% - Énfasis6 2 2 2 4 2 4 2 2" xfId="55694" xr:uid="{807C1E91-8C85-4E87-B7C8-677E579A0823}"/>
    <cellStyle name="40% - Énfasis6 2 2 2 4 2 4 3" xfId="40252" xr:uid="{D1679F5D-FF04-46CB-8EDE-93B58CD3A3B0}"/>
    <cellStyle name="40% - Énfasis6 2 2 2 4 2 5" xfId="17089" xr:uid="{8DB9F138-87C1-4302-BC36-CB80904E5524}"/>
    <cellStyle name="40% - Énfasis6 2 2 2 4 2 5 2" xfId="47973" xr:uid="{8082E966-33DB-47C3-B3E5-830A4788E0F9}"/>
    <cellStyle name="40% - Énfasis6 2 2 2 4 2 6" xfId="32531" xr:uid="{C8EBF92D-1827-4A42-9907-6BDB34990971}"/>
    <cellStyle name="40% - Énfasis6 2 2 2 4 3" xfId="2612" xr:uid="{941C4AB9-6F76-49F3-B92D-08948ED6FCC2}"/>
    <cellStyle name="40% - Énfasis6 2 2 2 4 3 2" xfId="6472" xr:uid="{288AE22A-B2AA-4852-8E9C-752A3BFD602D}"/>
    <cellStyle name="40% - Énfasis6 2 2 2 4 3 2 2" xfId="14193" xr:uid="{DEA57EA5-AF90-47F6-B7E3-8165B64AD888}"/>
    <cellStyle name="40% - Énfasis6 2 2 2 4 3 2 2 2" xfId="29635" xr:uid="{C7AC3E83-78D9-4F72-8E35-7B48A0F49EA1}"/>
    <cellStyle name="40% - Énfasis6 2 2 2 4 3 2 2 2 2" xfId="60519" xr:uid="{AE98EF71-0CBB-4133-9460-D2AB15116C18}"/>
    <cellStyle name="40% - Énfasis6 2 2 2 4 3 2 2 3" xfId="45077" xr:uid="{08FC3BBB-005A-4302-854A-993B083A66A8}"/>
    <cellStyle name="40% - Énfasis6 2 2 2 4 3 2 3" xfId="21914" xr:uid="{DAFE5922-AC0A-4F05-A660-EB08F55B981E}"/>
    <cellStyle name="40% - Énfasis6 2 2 2 4 3 2 3 2" xfId="52798" xr:uid="{AB638052-C783-4C22-A4EE-4B3F36837965}"/>
    <cellStyle name="40% - Énfasis6 2 2 2 4 3 2 4" xfId="37356" xr:uid="{FEF87D08-D682-45CB-A436-5FBD645D02A0}"/>
    <cellStyle name="40% - Énfasis6 2 2 2 4 3 3" xfId="10333" xr:uid="{357F0948-A73D-4CC3-AA47-8011BD385201}"/>
    <cellStyle name="40% - Énfasis6 2 2 2 4 3 3 2" xfId="25775" xr:uid="{22C8961E-DF66-4B3F-8FCF-1C7E6611420D}"/>
    <cellStyle name="40% - Énfasis6 2 2 2 4 3 3 2 2" xfId="56659" xr:uid="{EEE318EC-EE2A-4CF5-91C5-0725B741423A}"/>
    <cellStyle name="40% - Énfasis6 2 2 2 4 3 3 3" xfId="41217" xr:uid="{16FA11E0-7810-4C63-AA2F-4029C53400FA}"/>
    <cellStyle name="40% - Énfasis6 2 2 2 4 3 4" xfId="18054" xr:uid="{C9338070-6C15-4956-A72A-15AE78F4DA00}"/>
    <cellStyle name="40% - Énfasis6 2 2 2 4 3 4 2" xfId="48938" xr:uid="{EB16F6E9-0872-49FD-80FB-ED27F7085EEB}"/>
    <cellStyle name="40% - Énfasis6 2 2 2 4 3 5" xfId="33496" xr:uid="{9ED0CBA1-4745-4B82-BF67-1E2804D6BBBB}"/>
    <cellStyle name="40% - Énfasis6 2 2 2 4 4" xfId="4542" xr:uid="{DA8228F4-2757-4D0E-8B43-4D85BF917D92}"/>
    <cellStyle name="40% - Énfasis6 2 2 2 4 4 2" xfId="12263" xr:uid="{76EA6EF7-D735-4832-83BF-9E532E45AA51}"/>
    <cellStyle name="40% - Énfasis6 2 2 2 4 4 2 2" xfId="27705" xr:uid="{2FF098C8-2B76-4504-A1BF-7FA25F2FBCA6}"/>
    <cellStyle name="40% - Énfasis6 2 2 2 4 4 2 2 2" xfId="58589" xr:uid="{A6F1D188-94E9-4366-AA4A-DC90F09E0361}"/>
    <cellStyle name="40% - Énfasis6 2 2 2 4 4 2 3" xfId="43147" xr:uid="{3A432458-87CA-4E64-9059-B62DF20E09FF}"/>
    <cellStyle name="40% - Énfasis6 2 2 2 4 4 3" xfId="19984" xr:uid="{4C964004-F40F-4FC1-9C56-3240FE0EFC35}"/>
    <cellStyle name="40% - Énfasis6 2 2 2 4 4 3 2" xfId="50868" xr:uid="{6E04C4AA-A3B8-42E4-8DD8-38970B3856D5}"/>
    <cellStyle name="40% - Énfasis6 2 2 2 4 4 4" xfId="35426" xr:uid="{041FC2B0-0622-4B39-80ED-3218EB41BE8E}"/>
    <cellStyle name="40% - Énfasis6 2 2 2 4 5" xfId="8403" xr:uid="{037595E5-5893-4913-8D10-F3142F76FABC}"/>
    <cellStyle name="40% - Énfasis6 2 2 2 4 5 2" xfId="23845" xr:uid="{8DEFBF69-C64C-4891-9892-4254FBE29BC4}"/>
    <cellStyle name="40% - Énfasis6 2 2 2 4 5 2 2" xfId="54729" xr:uid="{2518A48F-6CC8-4E6E-8F32-2EFED54309CB}"/>
    <cellStyle name="40% - Énfasis6 2 2 2 4 5 3" xfId="39287" xr:uid="{B105053E-4971-4B8D-8950-BCFD74F2FD54}"/>
    <cellStyle name="40% - Énfasis6 2 2 2 4 6" xfId="16124" xr:uid="{A8586839-BD72-487B-A17B-06C60BF638C2}"/>
    <cellStyle name="40% - Énfasis6 2 2 2 4 6 2" xfId="47008" xr:uid="{9BFD89EB-7A3E-4289-A574-76DDB4A92B5A}"/>
    <cellStyle name="40% - Énfasis6 2 2 2 4 7" xfId="31566" xr:uid="{16E5A272-F358-4352-AF50-DD73A06B5C58}"/>
    <cellStyle name="40% - Énfasis6 2 2 2 5" xfId="1164" xr:uid="{86E0B237-B95D-44A8-875B-D63F7FC00790}"/>
    <cellStyle name="40% - Énfasis6 2 2 2 5 2" xfId="3094" xr:uid="{1139DD69-19ED-440E-BF81-69ED994FDB9C}"/>
    <cellStyle name="40% - Énfasis6 2 2 2 5 2 2" xfId="6954" xr:uid="{858605B7-E7AB-4032-BB7E-FE20FD6A9159}"/>
    <cellStyle name="40% - Énfasis6 2 2 2 5 2 2 2" xfId="14675" xr:uid="{33285CAC-6F77-4C81-BF88-C74C001B2F61}"/>
    <cellStyle name="40% - Énfasis6 2 2 2 5 2 2 2 2" xfId="30117" xr:uid="{A38FBE67-C96C-4110-9CE6-CE305182B8F3}"/>
    <cellStyle name="40% - Énfasis6 2 2 2 5 2 2 2 2 2" xfId="61001" xr:uid="{05EB7EAF-E539-4F30-8D7B-E4B316BABE3D}"/>
    <cellStyle name="40% - Énfasis6 2 2 2 5 2 2 2 3" xfId="45559" xr:uid="{6B64E571-646E-4FA7-B890-60E96CA2094E}"/>
    <cellStyle name="40% - Énfasis6 2 2 2 5 2 2 3" xfId="22396" xr:uid="{7EBF34F8-4857-4FED-83A9-08C3CE4CE4F5}"/>
    <cellStyle name="40% - Énfasis6 2 2 2 5 2 2 3 2" xfId="53280" xr:uid="{E29A9C0E-00D1-4527-83BD-272B68BE31DE}"/>
    <cellStyle name="40% - Énfasis6 2 2 2 5 2 2 4" xfId="37838" xr:uid="{06BF0DAF-6907-4EA7-8C04-564CEEA79C4A}"/>
    <cellStyle name="40% - Énfasis6 2 2 2 5 2 3" xfId="10815" xr:uid="{F036B49E-E1EF-46EA-8C1E-71FD652DA27F}"/>
    <cellStyle name="40% - Énfasis6 2 2 2 5 2 3 2" xfId="26257" xr:uid="{6995EC13-B6C7-4E05-A3DC-7C8E93B63464}"/>
    <cellStyle name="40% - Énfasis6 2 2 2 5 2 3 2 2" xfId="57141" xr:uid="{0A2B474C-0B1A-4EF1-8929-34429C9773E5}"/>
    <cellStyle name="40% - Énfasis6 2 2 2 5 2 3 3" xfId="41699" xr:uid="{89A1B853-069A-45E9-B65A-3D54C2DE3DFB}"/>
    <cellStyle name="40% - Énfasis6 2 2 2 5 2 4" xfId="18536" xr:uid="{85C33A01-FEFA-4C26-8174-426B3C9BF89A}"/>
    <cellStyle name="40% - Énfasis6 2 2 2 5 2 4 2" xfId="49420" xr:uid="{8ECA37C1-6BC2-4F38-B027-C5A62BF37CD5}"/>
    <cellStyle name="40% - Énfasis6 2 2 2 5 2 5" xfId="33978" xr:uid="{7B4FA5AE-04AA-47CC-91A1-8C36A2D97363}"/>
    <cellStyle name="40% - Énfasis6 2 2 2 5 3" xfId="5024" xr:uid="{349C8621-F72F-4A58-A4D8-33CCF739A44A}"/>
    <cellStyle name="40% - Énfasis6 2 2 2 5 3 2" xfId="12745" xr:uid="{A6F90F04-9553-4981-B8F2-8A60589E28DA}"/>
    <cellStyle name="40% - Énfasis6 2 2 2 5 3 2 2" xfId="28187" xr:uid="{C89338DA-01A4-428B-B136-AC9893015C48}"/>
    <cellStyle name="40% - Énfasis6 2 2 2 5 3 2 2 2" xfId="59071" xr:uid="{D65EAAF8-196F-4E5A-8A7A-FDE4C75DDE09}"/>
    <cellStyle name="40% - Énfasis6 2 2 2 5 3 2 3" xfId="43629" xr:uid="{5D50E391-2F52-4883-8CD0-6071FF0E9973}"/>
    <cellStyle name="40% - Énfasis6 2 2 2 5 3 3" xfId="20466" xr:uid="{90CDD2FC-C6ED-4970-87B3-D77679B7D2C0}"/>
    <cellStyle name="40% - Énfasis6 2 2 2 5 3 3 2" xfId="51350" xr:uid="{233E6BF5-9C77-4681-B081-C8900AFE0620}"/>
    <cellStyle name="40% - Énfasis6 2 2 2 5 3 4" xfId="35908" xr:uid="{940C4F8E-E594-414C-9638-3550602FD856}"/>
    <cellStyle name="40% - Énfasis6 2 2 2 5 4" xfId="8885" xr:uid="{85A26553-F7DB-4CFC-9D17-66DF62744929}"/>
    <cellStyle name="40% - Énfasis6 2 2 2 5 4 2" xfId="24327" xr:uid="{AEC8A7C8-67CE-4E5D-AE97-88BF263E0CEB}"/>
    <cellStyle name="40% - Énfasis6 2 2 2 5 4 2 2" xfId="55211" xr:uid="{07D418A9-D333-443A-8619-9837D0DBDED1}"/>
    <cellStyle name="40% - Énfasis6 2 2 2 5 4 3" xfId="39769" xr:uid="{B114F9CE-311A-4846-B685-E79DB4746470}"/>
    <cellStyle name="40% - Énfasis6 2 2 2 5 5" xfId="16606" xr:uid="{7C5A1818-EFAC-4412-8844-547E5409AA7A}"/>
    <cellStyle name="40% - Énfasis6 2 2 2 5 5 2" xfId="47490" xr:uid="{8E6FB120-D912-4709-BB47-5E114F489F40}"/>
    <cellStyle name="40% - Énfasis6 2 2 2 5 6" xfId="32048" xr:uid="{B2929AC1-B656-454D-A19A-4BE41B633A2A}"/>
    <cellStyle name="40% - Énfasis6 2 2 2 6" xfId="2129" xr:uid="{4626F357-B0C0-40AD-9783-CB6BFE1DDF01}"/>
    <cellStyle name="40% - Énfasis6 2 2 2 6 2" xfId="5989" xr:uid="{862311C7-6FA2-4AE6-953D-74174E0EA755}"/>
    <cellStyle name="40% - Énfasis6 2 2 2 6 2 2" xfId="13710" xr:uid="{6775661A-F0F5-4B53-934B-C9D674ED5F8C}"/>
    <cellStyle name="40% - Énfasis6 2 2 2 6 2 2 2" xfId="29152" xr:uid="{C22BB05C-0D0E-4990-918A-85464839A40C}"/>
    <cellStyle name="40% - Énfasis6 2 2 2 6 2 2 2 2" xfId="60036" xr:uid="{61F1B782-90EC-4204-8994-1542B7647794}"/>
    <cellStyle name="40% - Énfasis6 2 2 2 6 2 2 3" xfId="44594" xr:uid="{98D707C8-5296-43C4-88FD-E6A6E1EAA65B}"/>
    <cellStyle name="40% - Énfasis6 2 2 2 6 2 3" xfId="21431" xr:uid="{A8E83DDE-9D72-4D6E-A9EB-E16863FC43FA}"/>
    <cellStyle name="40% - Énfasis6 2 2 2 6 2 3 2" xfId="52315" xr:uid="{CFFE494F-004D-4168-B5CE-C6C8619DB898}"/>
    <cellStyle name="40% - Énfasis6 2 2 2 6 2 4" xfId="36873" xr:uid="{5344D4B8-C626-42AE-B814-C16386D5D226}"/>
    <cellStyle name="40% - Énfasis6 2 2 2 6 3" xfId="9850" xr:uid="{34FAC99A-D55D-4D85-82F4-1412B3439ADA}"/>
    <cellStyle name="40% - Énfasis6 2 2 2 6 3 2" xfId="25292" xr:uid="{461F4E8E-B92E-4AAD-BEEB-03515F1CBB81}"/>
    <cellStyle name="40% - Énfasis6 2 2 2 6 3 2 2" xfId="56176" xr:uid="{BBD3B64A-CEF6-464E-8327-CA28D979C48D}"/>
    <cellStyle name="40% - Énfasis6 2 2 2 6 3 3" xfId="40734" xr:uid="{A0F5830E-F047-44B4-A7F9-A78273A5338D}"/>
    <cellStyle name="40% - Énfasis6 2 2 2 6 4" xfId="17571" xr:uid="{5AC52C5C-FE44-40AE-9658-C31DA0A8AF98}"/>
    <cellStyle name="40% - Énfasis6 2 2 2 6 4 2" xfId="48455" xr:uid="{45E33EE0-82C9-4097-9DB5-5650650B58C6}"/>
    <cellStyle name="40% - Énfasis6 2 2 2 6 5" xfId="33013" xr:uid="{A9B5B3D9-2213-49E1-88DB-925D0DEB1E56}"/>
    <cellStyle name="40% - Énfasis6 2 2 2 7" xfId="4059" xr:uid="{12CB043D-70D7-49C7-81E5-FDE9B261269D}"/>
    <cellStyle name="40% - Énfasis6 2 2 2 7 2" xfId="11780" xr:uid="{3A21A8EB-6033-41EC-8498-EBAF187CBFE2}"/>
    <cellStyle name="40% - Énfasis6 2 2 2 7 2 2" xfId="27222" xr:uid="{2EC75434-278B-4ACB-A33A-9BEBCA7998C6}"/>
    <cellStyle name="40% - Énfasis6 2 2 2 7 2 2 2" xfId="58106" xr:uid="{5AFD514C-4322-4BFC-AF58-D594A6A20B8B}"/>
    <cellStyle name="40% - Énfasis6 2 2 2 7 2 3" xfId="42664" xr:uid="{3A47EF7C-14E6-48B6-86DE-977DEDF3977D}"/>
    <cellStyle name="40% - Énfasis6 2 2 2 7 3" xfId="19501" xr:uid="{12876C4A-85F2-4F25-9547-F8DFCC116E24}"/>
    <cellStyle name="40% - Énfasis6 2 2 2 7 3 2" xfId="50385" xr:uid="{D8CA7949-8CC5-4D83-9F6C-38B5E10EECAF}"/>
    <cellStyle name="40% - Énfasis6 2 2 2 7 4" xfId="34943" xr:uid="{F5E75611-64F3-4BC9-9D9F-A2E00CB888E8}"/>
    <cellStyle name="40% - Énfasis6 2 2 2 8" xfId="7920" xr:uid="{DD0C1D7B-0148-4588-A35D-AC4D123FE224}"/>
    <cellStyle name="40% - Énfasis6 2 2 2 8 2" xfId="23362" xr:uid="{18349960-EE81-4777-9B87-29B3F51F6A91}"/>
    <cellStyle name="40% - Énfasis6 2 2 2 8 2 2" xfId="54246" xr:uid="{6E94F006-8A11-4BC9-B531-3DBB361DD945}"/>
    <cellStyle name="40% - Énfasis6 2 2 2 8 3" xfId="38804" xr:uid="{155680EA-B7C7-4B00-8D9D-D77DCCF63989}"/>
    <cellStyle name="40% - Énfasis6 2 2 2 9" xfId="15641" xr:uid="{79FB17D4-7352-4AC7-BAFB-10902A20098B}"/>
    <cellStyle name="40% - Énfasis6 2 2 2 9 2" xfId="46525" xr:uid="{C29D0B17-962A-4D0A-8D46-0F7D7F752DFA}"/>
    <cellStyle name="40% - Énfasis6 2 2 3" xfId="121" xr:uid="{E31534B6-A133-4EB0-9C0A-49EA0777DF67}"/>
    <cellStyle name="40% - Énfasis6 2 2 3 10" xfId="31084" xr:uid="{ACC55A73-DE6D-4C2A-8E01-E4879293BE47}"/>
    <cellStyle name="40% - Énfasis6 2 2 3 2" xfId="360" xr:uid="{80854BD6-5C95-4428-8EBB-6676B9360536}"/>
    <cellStyle name="40% - Énfasis6 2 2 3 2 2" xfId="603" xr:uid="{C3E570C9-923C-40A4-B139-ACC3C6312A56}"/>
    <cellStyle name="40% - Énfasis6 2 2 3 2 2 2" xfId="1086" xr:uid="{811FEB41-2C95-4AF3-A507-D0EF31890AF3}"/>
    <cellStyle name="40% - Énfasis6 2 2 3 2 2 2 2" xfId="2051" xr:uid="{6A7543DF-CD6E-4099-B1B8-DCFC8480F5A0}"/>
    <cellStyle name="40% - Énfasis6 2 2 3 2 2 2 2 2" xfId="3981" xr:uid="{50014629-D7DB-41D0-A956-A8840F36D6C3}"/>
    <cellStyle name="40% - Énfasis6 2 2 3 2 2 2 2 2 2" xfId="7841" xr:uid="{1339E0E0-2580-4C5B-BA2F-77E5C95E5AC8}"/>
    <cellStyle name="40% - Énfasis6 2 2 3 2 2 2 2 2 2 2" xfId="15562" xr:uid="{835A1F7C-EFB2-4481-ABEB-4B84C94610CB}"/>
    <cellStyle name="40% - Énfasis6 2 2 3 2 2 2 2 2 2 2 2" xfId="31004" xr:uid="{8E290945-0871-4F19-B371-AD057C671EE9}"/>
    <cellStyle name="40% - Énfasis6 2 2 3 2 2 2 2 2 2 2 2 2" xfId="61888" xr:uid="{30E30218-61C7-4385-BF6E-2E6B3FF8866D}"/>
    <cellStyle name="40% - Énfasis6 2 2 3 2 2 2 2 2 2 2 3" xfId="46446" xr:uid="{BA66E8A9-78B4-4CB3-B38F-BB1CED97A62E}"/>
    <cellStyle name="40% - Énfasis6 2 2 3 2 2 2 2 2 2 3" xfId="23283" xr:uid="{A283C25B-0FDC-4B5B-8537-8A778B184637}"/>
    <cellStyle name="40% - Énfasis6 2 2 3 2 2 2 2 2 2 3 2" xfId="54167" xr:uid="{CEDA81BF-BE96-406E-9AA5-08726C65468C}"/>
    <cellStyle name="40% - Énfasis6 2 2 3 2 2 2 2 2 2 4" xfId="38725" xr:uid="{30C92949-81A7-4DA7-8CAD-54ECD6481151}"/>
    <cellStyle name="40% - Énfasis6 2 2 3 2 2 2 2 2 3" xfId="11702" xr:uid="{E96EBC31-F739-474B-BD49-A8E66FC86E56}"/>
    <cellStyle name="40% - Énfasis6 2 2 3 2 2 2 2 2 3 2" xfId="27144" xr:uid="{3DE29263-D16B-4DDF-BCC7-5DE70F85F73E}"/>
    <cellStyle name="40% - Énfasis6 2 2 3 2 2 2 2 2 3 2 2" xfId="58028" xr:uid="{D2B8932A-49F3-45D5-880E-9A12E4D3E820}"/>
    <cellStyle name="40% - Énfasis6 2 2 3 2 2 2 2 2 3 3" xfId="42586" xr:uid="{5EAC94AD-43E3-49B2-B82E-471D010DA75F}"/>
    <cellStyle name="40% - Énfasis6 2 2 3 2 2 2 2 2 4" xfId="19423" xr:uid="{D45B3832-8D50-4F10-B495-0B81AE625380}"/>
    <cellStyle name="40% - Énfasis6 2 2 3 2 2 2 2 2 4 2" xfId="50307" xr:uid="{E77CC0BF-3CA5-478E-BA9B-32ED1A6794E2}"/>
    <cellStyle name="40% - Énfasis6 2 2 3 2 2 2 2 2 5" xfId="34865" xr:uid="{C81AE5E2-2AFC-4E1E-B0BD-DFED81A635F4}"/>
    <cellStyle name="40% - Énfasis6 2 2 3 2 2 2 2 3" xfId="5911" xr:uid="{4DFC22D9-2600-4098-AD98-0ACFD71D70F6}"/>
    <cellStyle name="40% - Énfasis6 2 2 3 2 2 2 2 3 2" xfId="13632" xr:uid="{0302947B-00AF-42A0-871F-8A9F74BDB8C1}"/>
    <cellStyle name="40% - Énfasis6 2 2 3 2 2 2 2 3 2 2" xfId="29074" xr:uid="{8D0B0FCB-83CA-46F9-AF2B-283C33D178A8}"/>
    <cellStyle name="40% - Énfasis6 2 2 3 2 2 2 2 3 2 2 2" xfId="59958" xr:uid="{B17DC829-AA74-4CFA-96C7-66C6113466F9}"/>
    <cellStyle name="40% - Énfasis6 2 2 3 2 2 2 2 3 2 3" xfId="44516" xr:uid="{DDF4D3EF-7031-4CC1-A85F-A91BCCEF191E}"/>
    <cellStyle name="40% - Énfasis6 2 2 3 2 2 2 2 3 3" xfId="21353" xr:uid="{9FEC1DA6-51CD-43C0-A534-2CDC3E0A9E2E}"/>
    <cellStyle name="40% - Énfasis6 2 2 3 2 2 2 2 3 3 2" xfId="52237" xr:uid="{C8B26B64-B334-4035-A163-54D4531462EE}"/>
    <cellStyle name="40% - Énfasis6 2 2 3 2 2 2 2 3 4" xfId="36795" xr:uid="{69FB17ED-9D95-415B-B1C0-B83806701A2F}"/>
    <cellStyle name="40% - Énfasis6 2 2 3 2 2 2 2 4" xfId="9772" xr:uid="{486CC679-3A98-4C19-90A2-215544E28F31}"/>
    <cellStyle name="40% - Énfasis6 2 2 3 2 2 2 2 4 2" xfId="25214" xr:uid="{34D5E2A9-D67D-443B-BC51-AD79516AEA75}"/>
    <cellStyle name="40% - Énfasis6 2 2 3 2 2 2 2 4 2 2" xfId="56098" xr:uid="{F8420652-063B-4C71-B488-40A946B1E095}"/>
    <cellStyle name="40% - Énfasis6 2 2 3 2 2 2 2 4 3" xfId="40656" xr:uid="{040E3DAD-0419-48BC-BF90-7384133C44CD}"/>
    <cellStyle name="40% - Énfasis6 2 2 3 2 2 2 2 5" xfId="17493" xr:uid="{CD5E02DB-EED8-499C-B042-CAD87A342589}"/>
    <cellStyle name="40% - Énfasis6 2 2 3 2 2 2 2 5 2" xfId="48377" xr:uid="{3A0B6735-5D0E-451B-AC9E-5EDF2799E70F}"/>
    <cellStyle name="40% - Énfasis6 2 2 3 2 2 2 2 6" xfId="32935" xr:uid="{C76795F2-C702-418F-951D-F51198522AA5}"/>
    <cellStyle name="40% - Énfasis6 2 2 3 2 2 2 3" xfId="3016" xr:uid="{542B041F-9F5C-42A5-AC49-53FF69C7A5D2}"/>
    <cellStyle name="40% - Énfasis6 2 2 3 2 2 2 3 2" xfId="6876" xr:uid="{C646FE37-7D8F-4518-A9D1-FD44926B245A}"/>
    <cellStyle name="40% - Énfasis6 2 2 3 2 2 2 3 2 2" xfId="14597" xr:uid="{045AB53E-5C25-4D82-B383-98D4E8BDA2B4}"/>
    <cellStyle name="40% - Énfasis6 2 2 3 2 2 2 3 2 2 2" xfId="30039" xr:uid="{D69D8AE9-3C77-41DA-AA33-C17159A5116C}"/>
    <cellStyle name="40% - Énfasis6 2 2 3 2 2 2 3 2 2 2 2" xfId="60923" xr:uid="{0C197F99-5821-4470-B8D1-B49CF771BB85}"/>
    <cellStyle name="40% - Énfasis6 2 2 3 2 2 2 3 2 2 3" xfId="45481" xr:uid="{826BCD2F-3572-45F3-A4A9-1A315E9ADA9C}"/>
    <cellStyle name="40% - Énfasis6 2 2 3 2 2 2 3 2 3" xfId="22318" xr:uid="{ADB9A198-413C-4AE7-8B2E-81C35705DE3F}"/>
    <cellStyle name="40% - Énfasis6 2 2 3 2 2 2 3 2 3 2" xfId="53202" xr:uid="{F1308C3F-58C6-4993-A68F-F98855B54480}"/>
    <cellStyle name="40% - Énfasis6 2 2 3 2 2 2 3 2 4" xfId="37760" xr:uid="{64EE012C-88E0-47DC-BE78-B5519602A4D4}"/>
    <cellStyle name="40% - Énfasis6 2 2 3 2 2 2 3 3" xfId="10737" xr:uid="{57D4219C-B3F2-45A9-9DA7-DAF2AF03C307}"/>
    <cellStyle name="40% - Énfasis6 2 2 3 2 2 2 3 3 2" xfId="26179" xr:uid="{8F5746CF-171A-424E-846A-E642316AF28F}"/>
    <cellStyle name="40% - Énfasis6 2 2 3 2 2 2 3 3 2 2" xfId="57063" xr:uid="{907DEB39-85BD-48D6-84C3-9AFD4CBA3288}"/>
    <cellStyle name="40% - Énfasis6 2 2 3 2 2 2 3 3 3" xfId="41621" xr:uid="{A7DA5EAA-4FCE-443E-99F0-41074776F287}"/>
    <cellStyle name="40% - Énfasis6 2 2 3 2 2 2 3 4" xfId="18458" xr:uid="{DE95AB7E-C476-43A0-AA87-CD01552B951E}"/>
    <cellStyle name="40% - Énfasis6 2 2 3 2 2 2 3 4 2" xfId="49342" xr:uid="{96018946-D088-4CFB-8E19-2F58D0AE91F0}"/>
    <cellStyle name="40% - Énfasis6 2 2 3 2 2 2 3 5" xfId="33900" xr:uid="{0CC339E3-33F5-41F1-AE5C-A6F655E2DA60}"/>
    <cellStyle name="40% - Énfasis6 2 2 3 2 2 2 4" xfId="4946" xr:uid="{68CC79F2-2819-41EF-AD16-34D230FA49D4}"/>
    <cellStyle name="40% - Énfasis6 2 2 3 2 2 2 4 2" xfId="12667" xr:uid="{2B3AE4CD-3380-4B39-88A6-56FD786475EE}"/>
    <cellStyle name="40% - Énfasis6 2 2 3 2 2 2 4 2 2" xfId="28109" xr:uid="{9D260CA1-5320-4471-AA76-CAA828561B6C}"/>
    <cellStyle name="40% - Énfasis6 2 2 3 2 2 2 4 2 2 2" xfId="58993" xr:uid="{90FDE93B-0862-45E4-A001-0678141D563A}"/>
    <cellStyle name="40% - Énfasis6 2 2 3 2 2 2 4 2 3" xfId="43551" xr:uid="{92BB8DD9-F78C-4A08-BEEF-75BDA05EEB93}"/>
    <cellStyle name="40% - Énfasis6 2 2 3 2 2 2 4 3" xfId="20388" xr:uid="{C3871C83-5AE4-4334-BF12-81735F27E39B}"/>
    <cellStyle name="40% - Énfasis6 2 2 3 2 2 2 4 3 2" xfId="51272" xr:uid="{44ED9E5F-1850-479B-BFA5-5840038E3D63}"/>
    <cellStyle name="40% - Énfasis6 2 2 3 2 2 2 4 4" xfId="35830" xr:uid="{61400C6F-ED59-447B-83F0-6BCD83861F44}"/>
    <cellStyle name="40% - Énfasis6 2 2 3 2 2 2 5" xfId="8807" xr:uid="{2B43833F-CD52-4C1D-BBE7-B6A85BC4C747}"/>
    <cellStyle name="40% - Énfasis6 2 2 3 2 2 2 5 2" xfId="24249" xr:uid="{79C0641E-91F1-4837-B6CE-9D9940B38627}"/>
    <cellStyle name="40% - Énfasis6 2 2 3 2 2 2 5 2 2" xfId="55133" xr:uid="{E85A1411-E1EF-4D5E-96CA-ECCC992AC0E7}"/>
    <cellStyle name="40% - Énfasis6 2 2 3 2 2 2 5 3" xfId="39691" xr:uid="{A74D325D-929C-43B9-861B-734AA582A1D5}"/>
    <cellStyle name="40% - Énfasis6 2 2 3 2 2 2 6" xfId="16528" xr:uid="{4FA8150F-EB70-4226-93DB-B27B9D97BCBA}"/>
    <cellStyle name="40% - Énfasis6 2 2 3 2 2 2 6 2" xfId="47412" xr:uid="{0CF57805-6936-4EA5-8A11-EB5B1E7D19DD}"/>
    <cellStyle name="40% - Énfasis6 2 2 3 2 2 2 7" xfId="31970" xr:uid="{73DC80CC-D589-4D20-B16A-28FB4C78A54A}"/>
    <cellStyle name="40% - Énfasis6 2 2 3 2 2 3" xfId="1568" xr:uid="{3C338A9E-22B4-4BC2-85FE-689031F2C93B}"/>
    <cellStyle name="40% - Énfasis6 2 2 3 2 2 3 2" xfId="3498" xr:uid="{7CE70FF9-992E-4690-9CAF-238BB2D24A2A}"/>
    <cellStyle name="40% - Énfasis6 2 2 3 2 2 3 2 2" xfId="7358" xr:uid="{50F88D5B-2C5B-4533-98B5-33EE812E2992}"/>
    <cellStyle name="40% - Énfasis6 2 2 3 2 2 3 2 2 2" xfId="15079" xr:uid="{43D4FBED-0BBF-48E2-9920-165FDAECDAE4}"/>
    <cellStyle name="40% - Énfasis6 2 2 3 2 2 3 2 2 2 2" xfId="30521" xr:uid="{830AC266-BAC4-416A-BB9C-EEE2CDF008DF}"/>
    <cellStyle name="40% - Énfasis6 2 2 3 2 2 3 2 2 2 2 2" xfId="61405" xr:uid="{AD86FBA7-5751-4997-BEFF-A9CBC75C32A4}"/>
    <cellStyle name="40% - Énfasis6 2 2 3 2 2 3 2 2 2 3" xfId="45963" xr:uid="{E8C6AC2A-AB63-4F05-83D5-A4CFEDD76D04}"/>
    <cellStyle name="40% - Énfasis6 2 2 3 2 2 3 2 2 3" xfId="22800" xr:uid="{D742D723-1A2C-4FA2-A725-846CC0979727}"/>
    <cellStyle name="40% - Énfasis6 2 2 3 2 2 3 2 2 3 2" xfId="53684" xr:uid="{5C749445-EFE8-4148-9663-D0BDE6E9F160}"/>
    <cellStyle name="40% - Énfasis6 2 2 3 2 2 3 2 2 4" xfId="38242" xr:uid="{1836CC1A-C238-4341-8AE9-10D26846E3E8}"/>
    <cellStyle name="40% - Énfasis6 2 2 3 2 2 3 2 3" xfId="11219" xr:uid="{131890C2-D8F8-4C4C-A91A-5430001CF267}"/>
    <cellStyle name="40% - Énfasis6 2 2 3 2 2 3 2 3 2" xfId="26661" xr:uid="{445D67D3-F574-40E3-909D-4A0EB87D17AF}"/>
    <cellStyle name="40% - Énfasis6 2 2 3 2 2 3 2 3 2 2" xfId="57545" xr:uid="{54905D79-CA1C-443A-B290-0D6BEDCCFB9C}"/>
    <cellStyle name="40% - Énfasis6 2 2 3 2 2 3 2 3 3" xfId="42103" xr:uid="{4925B424-5922-4622-BED5-86E7D7BBAB3F}"/>
    <cellStyle name="40% - Énfasis6 2 2 3 2 2 3 2 4" xfId="18940" xr:uid="{DAC1AE9A-37FE-481C-A192-2C9DA5FFF033}"/>
    <cellStyle name="40% - Énfasis6 2 2 3 2 2 3 2 4 2" xfId="49824" xr:uid="{79BBA9CE-9C3F-4F39-9DF0-CDD53E21A963}"/>
    <cellStyle name="40% - Énfasis6 2 2 3 2 2 3 2 5" xfId="34382" xr:uid="{1097BCFD-9F2B-4E0B-BD2C-2AA52E1969DC}"/>
    <cellStyle name="40% - Énfasis6 2 2 3 2 2 3 3" xfId="5428" xr:uid="{EE139573-E435-4164-9FB1-DE8FE9922824}"/>
    <cellStyle name="40% - Énfasis6 2 2 3 2 2 3 3 2" xfId="13149" xr:uid="{5D2F7910-AD48-4587-97F3-A5FEB07C2CE4}"/>
    <cellStyle name="40% - Énfasis6 2 2 3 2 2 3 3 2 2" xfId="28591" xr:uid="{14761871-6C06-4306-B58D-75AA22287420}"/>
    <cellStyle name="40% - Énfasis6 2 2 3 2 2 3 3 2 2 2" xfId="59475" xr:uid="{864ECACB-1A8E-4906-88A0-122B360B3234}"/>
    <cellStyle name="40% - Énfasis6 2 2 3 2 2 3 3 2 3" xfId="44033" xr:uid="{E022D28A-21DF-4E79-A2AC-ACE7687BECA2}"/>
    <cellStyle name="40% - Énfasis6 2 2 3 2 2 3 3 3" xfId="20870" xr:uid="{D26A7124-F15F-492E-8314-14B6906F3527}"/>
    <cellStyle name="40% - Énfasis6 2 2 3 2 2 3 3 3 2" xfId="51754" xr:uid="{746C9256-F0B4-4571-8BC2-92ABE74EF0EF}"/>
    <cellStyle name="40% - Énfasis6 2 2 3 2 2 3 3 4" xfId="36312" xr:uid="{D783BCFF-9F5C-4D08-8D06-C1EBDCA54EA4}"/>
    <cellStyle name="40% - Énfasis6 2 2 3 2 2 3 4" xfId="9289" xr:uid="{53B4D3A1-5BEE-4C6E-B3A9-7DA2A33E2734}"/>
    <cellStyle name="40% - Énfasis6 2 2 3 2 2 3 4 2" xfId="24731" xr:uid="{49329872-A3DF-45BD-9BA1-B3E6B625F9AA}"/>
    <cellStyle name="40% - Énfasis6 2 2 3 2 2 3 4 2 2" xfId="55615" xr:uid="{C74F6CD4-18D8-4CF5-9202-FF51ED801007}"/>
    <cellStyle name="40% - Énfasis6 2 2 3 2 2 3 4 3" xfId="40173" xr:uid="{D849614D-C1FE-444D-8FAF-7322BA0A7AED}"/>
    <cellStyle name="40% - Énfasis6 2 2 3 2 2 3 5" xfId="17010" xr:uid="{3FEB0944-5202-485A-B074-2397C1DB2A24}"/>
    <cellStyle name="40% - Énfasis6 2 2 3 2 2 3 5 2" xfId="47894" xr:uid="{58F3189A-BEE0-44A8-8A57-D228006985BA}"/>
    <cellStyle name="40% - Énfasis6 2 2 3 2 2 3 6" xfId="32452" xr:uid="{2276AF4C-DCF2-43B4-81DB-20CF63C306D8}"/>
    <cellStyle name="40% - Énfasis6 2 2 3 2 2 4" xfId="2533" xr:uid="{8B64B638-C226-49FA-B46F-D1834147EF0E}"/>
    <cellStyle name="40% - Énfasis6 2 2 3 2 2 4 2" xfId="6393" xr:uid="{1893CCC7-682C-4F3A-B036-7FFC31711D19}"/>
    <cellStyle name="40% - Énfasis6 2 2 3 2 2 4 2 2" xfId="14114" xr:uid="{9718A6DA-1E43-4231-A863-7409D5BE332E}"/>
    <cellStyle name="40% - Énfasis6 2 2 3 2 2 4 2 2 2" xfId="29556" xr:uid="{9F4AD9DB-E429-4E7B-B250-8EE1E2BECE0D}"/>
    <cellStyle name="40% - Énfasis6 2 2 3 2 2 4 2 2 2 2" xfId="60440" xr:uid="{81046E18-2F07-4944-A0FE-C128DFF600AB}"/>
    <cellStyle name="40% - Énfasis6 2 2 3 2 2 4 2 2 3" xfId="44998" xr:uid="{36F9E5CD-ECC3-46C5-829A-0013E8812FCB}"/>
    <cellStyle name="40% - Énfasis6 2 2 3 2 2 4 2 3" xfId="21835" xr:uid="{F1D05941-DC04-4FEE-ACD6-C2401974E5E1}"/>
    <cellStyle name="40% - Énfasis6 2 2 3 2 2 4 2 3 2" xfId="52719" xr:uid="{F561D8B1-7BBA-4F8D-9B8F-A4EBD174E691}"/>
    <cellStyle name="40% - Énfasis6 2 2 3 2 2 4 2 4" xfId="37277" xr:uid="{84816A21-DBB5-42AF-B6F9-9A4208BF2317}"/>
    <cellStyle name="40% - Énfasis6 2 2 3 2 2 4 3" xfId="10254" xr:uid="{8DD667FD-ECF0-4DE0-8E7A-21FECDA134A7}"/>
    <cellStyle name="40% - Énfasis6 2 2 3 2 2 4 3 2" xfId="25696" xr:uid="{27B6C042-AB0E-4BFA-B1A2-31D4B64D91D4}"/>
    <cellStyle name="40% - Énfasis6 2 2 3 2 2 4 3 2 2" xfId="56580" xr:uid="{D6F6777F-6E05-4BD4-B184-D2CA3838C6AA}"/>
    <cellStyle name="40% - Énfasis6 2 2 3 2 2 4 3 3" xfId="41138" xr:uid="{4F81DAFC-3FDC-45B5-B66E-B800836DB873}"/>
    <cellStyle name="40% - Énfasis6 2 2 3 2 2 4 4" xfId="17975" xr:uid="{424557A2-7AB1-4270-9AED-D942C4E5ACC6}"/>
    <cellStyle name="40% - Énfasis6 2 2 3 2 2 4 4 2" xfId="48859" xr:uid="{229D4691-9581-426E-B84D-3828983F7638}"/>
    <cellStyle name="40% - Énfasis6 2 2 3 2 2 4 5" xfId="33417" xr:uid="{8DCE658B-6159-4C6C-8636-6120A0D02819}"/>
    <cellStyle name="40% - Énfasis6 2 2 3 2 2 5" xfId="4463" xr:uid="{EDB73441-B1B6-4C14-926C-DB74F65C9361}"/>
    <cellStyle name="40% - Énfasis6 2 2 3 2 2 5 2" xfId="12184" xr:uid="{7B5782AC-BD7C-41B3-AC48-6ABA7F14F60D}"/>
    <cellStyle name="40% - Énfasis6 2 2 3 2 2 5 2 2" xfId="27626" xr:uid="{34DCC5AD-FFEB-4975-ADDB-8361B5325269}"/>
    <cellStyle name="40% - Énfasis6 2 2 3 2 2 5 2 2 2" xfId="58510" xr:uid="{43092EC7-A847-4CA4-B04D-BC0D807314DE}"/>
    <cellStyle name="40% - Énfasis6 2 2 3 2 2 5 2 3" xfId="43068" xr:uid="{B6429593-9494-46F2-A969-1CAF1507DB68}"/>
    <cellStyle name="40% - Énfasis6 2 2 3 2 2 5 3" xfId="19905" xr:uid="{216E19AB-D46E-4CEE-A143-A80D890C9B46}"/>
    <cellStyle name="40% - Énfasis6 2 2 3 2 2 5 3 2" xfId="50789" xr:uid="{BEA5E567-385F-4BAB-B010-596A614155FC}"/>
    <cellStyle name="40% - Énfasis6 2 2 3 2 2 5 4" xfId="35347" xr:uid="{9374919A-FBBD-4784-8061-93B9CE2CA092}"/>
    <cellStyle name="40% - Énfasis6 2 2 3 2 2 6" xfId="8324" xr:uid="{93274CCC-273A-4060-A945-8E52CBE66F72}"/>
    <cellStyle name="40% - Énfasis6 2 2 3 2 2 6 2" xfId="23766" xr:uid="{38DFBA3D-D527-44D4-A8C9-65C9D60B3DAC}"/>
    <cellStyle name="40% - Énfasis6 2 2 3 2 2 6 2 2" xfId="54650" xr:uid="{AC9E62CC-4E59-4650-A954-70B70727709C}"/>
    <cellStyle name="40% - Énfasis6 2 2 3 2 2 6 3" xfId="39208" xr:uid="{17AB49B4-B2DD-4AB6-BD97-7A1FA3C6EB46}"/>
    <cellStyle name="40% - Énfasis6 2 2 3 2 2 7" xfId="16045" xr:uid="{699013E6-E923-4D06-81F6-734E1FD8F7CA}"/>
    <cellStyle name="40% - Énfasis6 2 2 3 2 2 7 2" xfId="46929" xr:uid="{6CFFA4C1-6119-4FDC-81BC-84578BB63085}"/>
    <cellStyle name="40% - Énfasis6 2 2 3 2 2 8" xfId="31487" xr:uid="{25C2C0BC-04AD-4EEB-9B1D-A9710D0B6DD3}"/>
    <cellStyle name="40% - Énfasis6 2 2 3 2 3" xfId="845" xr:uid="{D9924DA7-861D-440B-8B09-460751A61E56}"/>
    <cellStyle name="40% - Énfasis6 2 2 3 2 3 2" xfId="1810" xr:uid="{A73A5B51-C256-4B23-A122-B54AF1D676F8}"/>
    <cellStyle name="40% - Énfasis6 2 2 3 2 3 2 2" xfId="3740" xr:uid="{A899FDFE-C305-412D-A884-F3D446328522}"/>
    <cellStyle name="40% - Énfasis6 2 2 3 2 3 2 2 2" xfId="7600" xr:uid="{EE005D80-57AC-4BF9-8151-13651A0E2482}"/>
    <cellStyle name="40% - Énfasis6 2 2 3 2 3 2 2 2 2" xfId="15321" xr:uid="{8EEDDCA1-D404-4BF4-A2BB-00FA170D81D0}"/>
    <cellStyle name="40% - Énfasis6 2 2 3 2 3 2 2 2 2 2" xfId="30763" xr:uid="{7DD81111-02C2-4F39-92C4-8805C4C1F256}"/>
    <cellStyle name="40% - Énfasis6 2 2 3 2 3 2 2 2 2 2 2" xfId="61647" xr:uid="{34AE4D4F-8CEC-48F1-811F-B4FAF18CA5A1}"/>
    <cellStyle name="40% - Énfasis6 2 2 3 2 3 2 2 2 2 3" xfId="46205" xr:uid="{2B89271C-3B73-4764-A3E2-B1B602CC15A9}"/>
    <cellStyle name="40% - Énfasis6 2 2 3 2 3 2 2 2 3" xfId="23042" xr:uid="{89CBCF29-2FD5-44CF-BF21-1F668FC1115A}"/>
    <cellStyle name="40% - Énfasis6 2 2 3 2 3 2 2 2 3 2" xfId="53926" xr:uid="{7060D05C-CEE9-4C4F-B646-AF067D6F7179}"/>
    <cellStyle name="40% - Énfasis6 2 2 3 2 3 2 2 2 4" xfId="38484" xr:uid="{BAA3DA46-B894-49ED-ACE9-86241241516C}"/>
    <cellStyle name="40% - Énfasis6 2 2 3 2 3 2 2 3" xfId="11461" xr:uid="{ED232E3D-6100-4997-8CC8-BF1BEE5CF0F8}"/>
    <cellStyle name="40% - Énfasis6 2 2 3 2 3 2 2 3 2" xfId="26903" xr:uid="{A3052665-5816-4662-BB2C-3584BFE0BD64}"/>
    <cellStyle name="40% - Énfasis6 2 2 3 2 3 2 2 3 2 2" xfId="57787" xr:uid="{A9E6A5C7-F4CA-449B-A246-C7F193D0EE5D}"/>
    <cellStyle name="40% - Énfasis6 2 2 3 2 3 2 2 3 3" xfId="42345" xr:uid="{F28DDF52-63E4-4CC3-8001-DDFCFE69C0ED}"/>
    <cellStyle name="40% - Énfasis6 2 2 3 2 3 2 2 4" xfId="19182" xr:uid="{718F8985-B0EE-4F75-9FE8-A8BDCD7AAE6F}"/>
    <cellStyle name="40% - Énfasis6 2 2 3 2 3 2 2 4 2" xfId="50066" xr:uid="{A1A3FF7D-09C2-4DC3-8582-9B56568C439E}"/>
    <cellStyle name="40% - Énfasis6 2 2 3 2 3 2 2 5" xfId="34624" xr:uid="{CD50AB28-9A0F-4A26-A5FD-C7C1AEA19614}"/>
    <cellStyle name="40% - Énfasis6 2 2 3 2 3 2 3" xfId="5670" xr:uid="{E50CEDA3-3DD2-4125-9D4D-A869A3CCBC5C}"/>
    <cellStyle name="40% - Énfasis6 2 2 3 2 3 2 3 2" xfId="13391" xr:uid="{EA212CD9-024A-4048-821E-C9A203BE7385}"/>
    <cellStyle name="40% - Énfasis6 2 2 3 2 3 2 3 2 2" xfId="28833" xr:uid="{2CA23D0C-F73D-40FF-A9BA-84492ACD8B64}"/>
    <cellStyle name="40% - Énfasis6 2 2 3 2 3 2 3 2 2 2" xfId="59717" xr:uid="{9720B2CE-29D3-4A27-A606-39D85BE65A55}"/>
    <cellStyle name="40% - Énfasis6 2 2 3 2 3 2 3 2 3" xfId="44275" xr:uid="{FD13E4C4-7880-47FC-BC0A-7BB7130A816A}"/>
    <cellStyle name="40% - Énfasis6 2 2 3 2 3 2 3 3" xfId="21112" xr:uid="{D331EA07-9FD8-4775-BED6-E7F2A4487667}"/>
    <cellStyle name="40% - Énfasis6 2 2 3 2 3 2 3 3 2" xfId="51996" xr:uid="{5A813D07-846D-4976-B08A-7ABD3FFB1317}"/>
    <cellStyle name="40% - Énfasis6 2 2 3 2 3 2 3 4" xfId="36554" xr:uid="{01CC5250-58AF-480F-8C49-161DC384CE6F}"/>
    <cellStyle name="40% - Énfasis6 2 2 3 2 3 2 4" xfId="9531" xr:uid="{8CCB7BD2-1D8A-4631-9DEB-EFD76509C5C8}"/>
    <cellStyle name="40% - Énfasis6 2 2 3 2 3 2 4 2" xfId="24973" xr:uid="{914F3A27-9B6C-4340-B0AA-0800A7A3D27F}"/>
    <cellStyle name="40% - Énfasis6 2 2 3 2 3 2 4 2 2" xfId="55857" xr:uid="{7BB2F637-9DD7-4B0A-8AE1-1099CD8C01D0}"/>
    <cellStyle name="40% - Énfasis6 2 2 3 2 3 2 4 3" xfId="40415" xr:uid="{3BCC8183-3360-4795-B622-81456838A880}"/>
    <cellStyle name="40% - Énfasis6 2 2 3 2 3 2 5" xfId="17252" xr:uid="{6A11976C-54E2-4D21-9EC1-2393B494536C}"/>
    <cellStyle name="40% - Énfasis6 2 2 3 2 3 2 5 2" xfId="48136" xr:uid="{F80785E7-2D4E-42AE-97BC-68C1E0CBE418}"/>
    <cellStyle name="40% - Énfasis6 2 2 3 2 3 2 6" xfId="32694" xr:uid="{19EB2393-9DB4-4170-B4AD-15CDEDAC4D77}"/>
    <cellStyle name="40% - Énfasis6 2 2 3 2 3 3" xfId="2775" xr:uid="{210D71AB-C9DA-4B1B-9DB4-2B2E07D35B8D}"/>
    <cellStyle name="40% - Énfasis6 2 2 3 2 3 3 2" xfId="6635" xr:uid="{3C16C7A5-18BD-46E4-A651-7C8E3DB8AC46}"/>
    <cellStyle name="40% - Énfasis6 2 2 3 2 3 3 2 2" xfId="14356" xr:uid="{05FFF856-9BBF-47DB-BFD4-6F5A92777707}"/>
    <cellStyle name="40% - Énfasis6 2 2 3 2 3 3 2 2 2" xfId="29798" xr:uid="{C51801AB-894F-49DC-9FCD-52A933A19E5E}"/>
    <cellStyle name="40% - Énfasis6 2 2 3 2 3 3 2 2 2 2" xfId="60682" xr:uid="{DB91A58C-2F69-4BCC-9477-D6B7B4ABEB8B}"/>
    <cellStyle name="40% - Énfasis6 2 2 3 2 3 3 2 2 3" xfId="45240" xr:uid="{487CAC92-D7FB-440E-B418-9DE82D716C0F}"/>
    <cellStyle name="40% - Énfasis6 2 2 3 2 3 3 2 3" xfId="22077" xr:uid="{98E22542-44B7-46C8-B48D-E37BA6F68306}"/>
    <cellStyle name="40% - Énfasis6 2 2 3 2 3 3 2 3 2" xfId="52961" xr:uid="{B98C0959-DAE4-4E17-AF80-32B352DE922D}"/>
    <cellStyle name="40% - Énfasis6 2 2 3 2 3 3 2 4" xfId="37519" xr:uid="{26869983-112B-49D9-9500-346A7E68D85A}"/>
    <cellStyle name="40% - Énfasis6 2 2 3 2 3 3 3" xfId="10496" xr:uid="{1A749778-8ED7-4F82-87CC-2C162CB7756C}"/>
    <cellStyle name="40% - Énfasis6 2 2 3 2 3 3 3 2" xfId="25938" xr:uid="{91483CA3-65F2-4CEE-AD93-BED1887FF156}"/>
    <cellStyle name="40% - Énfasis6 2 2 3 2 3 3 3 2 2" xfId="56822" xr:uid="{EAAA47D5-04E7-4D85-AB5C-BFEEF03C84F7}"/>
    <cellStyle name="40% - Énfasis6 2 2 3 2 3 3 3 3" xfId="41380" xr:uid="{2B1F8442-C2AE-4BAC-923E-6F438AEA8C42}"/>
    <cellStyle name="40% - Énfasis6 2 2 3 2 3 3 4" xfId="18217" xr:uid="{3A94EBE0-8D2D-4070-B594-C7FD9E8EB378}"/>
    <cellStyle name="40% - Énfasis6 2 2 3 2 3 3 4 2" xfId="49101" xr:uid="{FBC37102-2F45-4805-9DE8-D9DD126A2AA6}"/>
    <cellStyle name="40% - Énfasis6 2 2 3 2 3 3 5" xfId="33659" xr:uid="{25B44204-41EB-4EAE-A2D6-0C2202F81618}"/>
    <cellStyle name="40% - Énfasis6 2 2 3 2 3 4" xfId="4705" xr:uid="{2408C2D6-2029-4F27-A26A-E901F59A15A0}"/>
    <cellStyle name="40% - Énfasis6 2 2 3 2 3 4 2" xfId="12426" xr:uid="{42B076BF-DC38-42A1-ACB0-528CFA38F887}"/>
    <cellStyle name="40% - Énfasis6 2 2 3 2 3 4 2 2" xfId="27868" xr:uid="{8EE053BA-DD8A-4ABE-A4AC-11F136C22CF6}"/>
    <cellStyle name="40% - Énfasis6 2 2 3 2 3 4 2 2 2" xfId="58752" xr:uid="{1AC0F04D-8267-41F9-B846-9EFCAAA58ACC}"/>
    <cellStyle name="40% - Énfasis6 2 2 3 2 3 4 2 3" xfId="43310" xr:uid="{124733F0-C63A-48A4-B881-5DA35CDDB6DB}"/>
    <cellStyle name="40% - Énfasis6 2 2 3 2 3 4 3" xfId="20147" xr:uid="{1FA409FE-A27A-4479-88D4-8F1E09300E73}"/>
    <cellStyle name="40% - Énfasis6 2 2 3 2 3 4 3 2" xfId="51031" xr:uid="{9F38F3A3-CE93-4BFE-8F7F-C92CEAEECDE4}"/>
    <cellStyle name="40% - Énfasis6 2 2 3 2 3 4 4" xfId="35589" xr:uid="{09CE8227-2F53-4823-A1FD-9F73D0E98C6C}"/>
    <cellStyle name="40% - Énfasis6 2 2 3 2 3 5" xfId="8566" xr:uid="{0ED5B700-DED8-4149-9A5E-629D9BFC4AD3}"/>
    <cellStyle name="40% - Énfasis6 2 2 3 2 3 5 2" xfId="24008" xr:uid="{676A451D-A513-410D-B7C5-96CD5EE2F5C4}"/>
    <cellStyle name="40% - Énfasis6 2 2 3 2 3 5 2 2" xfId="54892" xr:uid="{2368E28D-E8E2-4F0D-AC5A-9325FD8FFC22}"/>
    <cellStyle name="40% - Énfasis6 2 2 3 2 3 5 3" xfId="39450" xr:uid="{A934C413-E941-4DCE-BB2B-518B2E20B064}"/>
    <cellStyle name="40% - Énfasis6 2 2 3 2 3 6" xfId="16287" xr:uid="{029450C7-14C6-4EA3-BB85-B39F6DAC45D2}"/>
    <cellStyle name="40% - Énfasis6 2 2 3 2 3 6 2" xfId="47171" xr:uid="{7F2254BC-1438-400A-9508-E5A21B0717FA}"/>
    <cellStyle name="40% - Énfasis6 2 2 3 2 3 7" xfId="31729" xr:uid="{73D5BBDF-1146-4A73-9190-05A886433466}"/>
    <cellStyle name="40% - Énfasis6 2 2 3 2 4" xfId="1327" xr:uid="{6DB7C3EF-B722-4C07-8FBD-EBDAF725B8BF}"/>
    <cellStyle name="40% - Énfasis6 2 2 3 2 4 2" xfId="3257" xr:uid="{BA193F11-CABD-43DE-9B82-AA9A52CD2AC1}"/>
    <cellStyle name="40% - Énfasis6 2 2 3 2 4 2 2" xfId="7117" xr:uid="{31B53880-4FD7-46AF-BCB7-33175E5098F1}"/>
    <cellStyle name="40% - Énfasis6 2 2 3 2 4 2 2 2" xfId="14838" xr:uid="{BDA744A3-E80C-4DA1-B660-D97A84D0BE73}"/>
    <cellStyle name="40% - Énfasis6 2 2 3 2 4 2 2 2 2" xfId="30280" xr:uid="{12A56C8F-9650-4F70-906B-155E7E143E01}"/>
    <cellStyle name="40% - Énfasis6 2 2 3 2 4 2 2 2 2 2" xfId="61164" xr:uid="{D9AD9653-0D7F-4B9B-A7A0-8F599154D649}"/>
    <cellStyle name="40% - Énfasis6 2 2 3 2 4 2 2 2 3" xfId="45722" xr:uid="{B9AF8DA0-6661-4CBC-885D-62A508BF4F82}"/>
    <cellStyle name="40% - Énfasis6 2 2 3 2 4 2 2 3" xfId="22559" xr:uid="{693CCBD8-2DF3-4409-B806-3AEA3BBC3B06}"/>
    <cellStyle name="40% - Énfasis6 2 2 3 2 4 2 2 3 2" xfId="53443" xr:uid="{BB788751-1F9C-43EB-A11D-2D4F9BB2C3A2}"/>
    <cellStyle name="40% - Énfasis6 2 2 3 2 4 2 2 4" xfId="38001" xr:uid="{B90D5D51-3070-439B-8B78-7417149CF882}"/>
    <cellStyle name="40% - Énfasis6 2 2 3 2 4 2 3" xfId="10978" xr:uid="{3D04EF2A-2007-4BC0-97DF-AC4FA170DDB4}"/>
    <cellStyle name="40% - Énfasis6 2 2 3 2 4 2 3 2" xfId="26420" xr:uid="{32ECE9EB-B4E3-499B-9D41-BB0E43570D43}"/>
    <cellStyle name="40% - Énfasis6 2 2 3 2 4 2 3 2 2" xfId="57304" xr:uid="{D200949A-941D-4603-8B09-0DE5762A6DF3}"/>
    <cellStyle name="40% - Énfasis6 2 2 3 2 4 2 3 3" xfId="41862" xr:uid="{75E73439-9FEE-4AB3-9913-8732C5D986B2}"/>
    <cellStyle name="40% - Énfasis6 2 2 3 2 4 2 4" xfId="18699" xr:uid="{C175695C-C45A-43C1-9EEA-91421B750BD4}"/>
    <cellStyle name="40% - Énfasis6 2 2 3 2 4 2 4 2" xfId="49583" xr:uid="{BA009644-14DF-41C0-8073-CEDA5AEB50F3}"/>
    <cellStyle name="40% - Énfasis6 2 2 3 2 4 2 5" xfId="34141" xr:uid="{F6A2A853-BDB7-4690-AC16-5702CB90091F}"/>
    <cellStyle name="40% - Énfasis6 2 2 3 2 4 3" xfId="5187" xr:uid="{8C50C210-04ED-408B-A225-95FE098FDB72}"/>
    <cellStyle name="40% - Énfasis6 2 2 3 2 4 3 2" xfId="12908" xr:uid="{D01DEE52-3208-43A4-81BA-F7AB044538D4}"/>
    <cellStyle name="40% - Énfasis6 2 2 3 2 4 3 2 2" xfId="28350" xr:uid="{1ADD275C-0B7C-48ED-B5EB-FF646C9CFBEB}"/>
    <cellStyle name="40% - Énfasis6 2 2 3 2 4 3 2 2 2" xfId="59234" xr:uid="{B51CC917-9221-4E4B-9078-77385E556330}"/>
    <cellStyle name="40% - Énfasis6 2 2 3 2 4 3 2 3" xfId="43792" xr:uid="{1B066041-A2E0-42CA-A8EC-4CA5A7B82155}"/>
    <cellStyle name="40% - Énfasis6 2 2 3 2 4 3 3" xfId="20629" xr:uid="{C3C96F23-0FE2-4BE9-87AA-2649B68EA3CE}"/>
    <cellStyle name="40% - Énfasis6 2 2 3 2 4 3 3 2" xfId="51513" xr:uid="{E346FED2-955A-483C-964D-04ED7638B44E}"/>
    <cellStyle name="40% - Énfasis6 2 2 3 2 4 3 4" xfId="36071" xr:uid="{E01091B6-08AD-4B34-B65E-7EF4AE907E74}"/>
    <cellStyle name="40% - Énfasis6 2 2 3 2 4 4" xfId="9048" xr:uid="{443AF19C-D415-440E-B32B-86CB9B999D39}"/>
    <cellStyle name="40% - Énfasis6 2 2 3 2 4 4 2" xfId="24490" xr:uid="{824D204F-463B-4C49-BB93-F37E982C5C1B}"/>
    <cellStyle name="40% - Énfasis6 2 2 3 2 4 4 2 2" xfId="55374" xr:uid="{7237B929-FDD1-4D22-BAEC-3690E9A577D5}"/>
    <cellStyle name="40% - Énfasis6 2 2 3 2 4 4 3" xfId="39932" xr:uid="{25A92F9E-ED8F-4DB6-8D3C-4A7CB6D75F29}"/>
    <cellStyle name="40% - Énfasis6 2 2 3 2 4 5" xfId="16769" xr:uid="{58E5B4D6-C462-4773-A7C9-E5B23997AE75}"/>
    <cellStyle name="40% - Énfasis6 2 2 3 2 4 5 2" xfId="47653" xr:uid="{F22CDF41-953C-4CB6-9727-697F1F8F5C9D}"/>
    <cellStyle name="40% - Énfasis6 2 2 3 2 4 6" xfId="32211" xr:uid="{9440E547-26B5-4D26-865A-2875F572A585}"/>
    <cellStyle name="40% - Énfasis6 2 2 3 2 5" xfId="2292" xr:uid="{B3B03B3A-4DBA-4C36-9015-A62C9642A3B6}"/>
    <cellStyle name="40% - Énfasis6 2 2 3 2 5 2" xfId="6152" xr:uid="{5725B864-EB13-46FA-BA89-B3D9FC3F877D}"/>
    <cellStyle name="40% - Énfasis6 2 2 3 2 5 2 2" xfId="13873" xr:uid="{D429698B-5BB7-4DE9-BA11-27B9DE7FB590}"/>
    <cellStyle name="40% - Énfasis6 2 2 3 2 5 2 2 2" xfId="29315" xr:uid="{1CD29939-6C25-4B87-A7D1-ED34BC66C8D9}"/>
    <cellStyle name="40% - Énfasis6 2 2 3 2 5 2 2 2 2" xfId="60199" xr:uid="{A7670B20-0FD8-4B41-98BD-250971838934}"/>
    <cellStyle name="40% - Énfasis6 2 2 3 2 5 2 2 3" xfId="44757" xr:uid="{0DDFBC11-B951-4A4A-8903-88B3044898A5}"/>
    <cellStyle name="40% - Énfasis6 2 2 3 2 5 2 3" xfId="21594" xr:uid="{029B55D3-F740-4B64-B326-45501BDC7A6B}"/>
    <cellStyle name="40% - Énfasis6 2 2 3 2 5 2 3 2" xfId="52478" xr:uid="{8D00D46D-A4BA-47A1-ACAF-F7CBF27FF6EC}"/>
    <cellStyle name="40% - Énfasis6 2 2 3 2 5 2 4" xfId="37036" xr:uid="{5C3E3C1C-49EE-4D77-8D46-E5E9FD8B047C}"/>
    <cellStyle name="40% - Énfasis6 2 2 3 2 5 3" xfId="10013" xr:uid="{40F81239-9E5B-4FCC-B3A6-3B2BD72761F0}"/>
    <cellStyle name="40% - Énfasis6 2 2 3 2 5 3 2" xfId="25455" xr:uid="{ED66885F-3463-4020-8405-592565DB5C54}"/>
    <cellStyle name="40% - Énfasis6 2 2 3 2 5 3 2 2" xfId="56339" xr:uid="{9AAC3973-BAE9-4099-BB09-42D2A01C3BAB}"/>
    <cellStyle name="40% - Énfasis6 2 2 3 2 5 3 3" xfId="40897" xr:uid="{DD9A1ACF-361B-4058-BFF4-A0626B1E55C6}"/>
    <cellStyle name="40% - Énfasis6 2 2 3 2 5 4" xfId="17734" xr:uid="{7227F548-D9AD-4766-960E-F24ABFAB2696}"/>
    <cellStyle name="40% - Énfasis6 2 2 3 2 5 4 2" xfId="48618" xr:uid="{E988A6BA-A10C-420C-8B7B-A5EC070BD6D1}"/>
    <cellStyle name="40% - Énfasis6 2 2 3 2 5 5" xfId="33176" xr:uid="{F7886983-49A7-40C5-B868-E2190B1D09BE}"/>
    <cellStyle name="40% - Énfasis6 2 2 3 2 6" xfId="4222" xr:uid="{D55E5D45-E929-4594-A3A4-D1DF1AFDA5FE}"/>
    <cellStyle name="40% - Énfasis6 2 2 3 2 6 2" xfId="11943" xr:uid="{E71BF14C-56EB-4072-8821-903A8E5A2783}"/>
    <cellStyle name="40% - Énfasis6 2 2 3 2 6 2 2" xfId="27385" xr:uid="{FD6AD692-8CC7-4546-94E5-A26CB4190389}"/>
    <cellStyle name="40% - Énfasis6 2 2 3 2 6 2 2 2" xfId="58269" xr:uid="{A4184B16-D7D2-48F2-A9ED-AE8FC9039302}"/>
    <cellStyle name="40% - Énfasis6 2 2 3 2 6 2 3" xfId="42827" xr:uid="{63A9E1B7-4B6D-497A-8D43-535863A1D8BB}"/>
    <cellStyle name="40% - Énfasis6 2 2 3 2 6 3" xfId="19664" xr:uid="{7017B0DE-41E7-4E1A-A78E-63C3D2768D8F}"/>
    <cellStyle name="40% - Énfasis6 2 2 3 2 6 3 2" xfId="50548" xr:uid="{22C6C23F-94D8-458C-988E-324CD12DA4C7}"/>
    <cellStyle name="40% - Énfasis6 2 2 3 2 6 4" xfId="35106" xr:uid="{EE4E6229-5F9A-4824-B924-B7C61CCCE5E2}"/>
    <cellStyle name="40% - Énfasis6 2 2 3 2 7" xfId="8083" xr:uid="{262F5603-3DBD-49A4-9B7D-0FE2ABBEAE3D}"/>
    <cellStyle name="40% - Énfasis6 2 2 3 2 7 2" xfId="23525" xr:uid="{2995DDB3-DFB7-4EEC-8548-7869EED8E4B9}"/>
    <cellStyle name="40% - Énfasis6 2 2 3 2 7 2 2" xfId="54409" xr:uid="{645645F2-F049-4FC7-A145-2799BDBE5E0F}"/>
    <cellStyle name="40% - Énfasis6 2 2 3 2 7 3" xfId="38967" xr:uid="{EF08A20F-06AE-4E7E-8EAC-DD0251BC8ABD}"/>
    <cellStyle name="40% - Énfasis6 2 2 3 2 8" xfId="15804" xr:uid="{FFA6B770-2260-4B7E-A092-73ACACEE7CB9}"/>
    <cellStyle name="40% - Énfasis6 2 2 3 2 8 2" xfId="46688" xr:uid="{E05090D0-AE03-481C-956A-5187E28937ED}"/>
    <cellStyle name="40% - Énfasis6 2 2 3 2 9" xfId="31246" xr:uid="{9284C809-34C9-4E0A-A9A3-12F5E729FC0C}"/>
    <cellStyle name="40% - Énfasis6 2 2 3 3" xfId="440" xr:uid="{DC9FF853-9779-4D79-BB79-1B29025E2CE0}"/>
    <cellStyle name="40% - Énfasis6 2 2 3 3 2" xfId="924" xr:uid="{E3818CA8-8747-4D41-8505-2FC5A2DD0875}"/>
    <cellStyle name="40% - Énfasis6 2 2 3 3 2 2" xfId="1889" xr:uid="{0A5D4038-C9A0-48AD-884B-55155FFA9562}"/>
    <cellStyle name="40% - Énfasis6 2 2 3 3 2 2 2" xfId="3819" xr:uid="{26B18757-FEA2-4FE9-BD92-21D6D13A4724}"/>
    <cellStyle name="40% - Énfasis6 2 2 3 3 2 2 2 2" xfId="7679" xr:uid="{A9B5B5AF-AA16-4852-A117-C3E48113CCE2}"/>
    <cellStyle name="40% - Énfasis6 2 2 3 3 2 2 2 2 2" xfId="15400" xr:uid="{A31EF3DC-CCCC-44AA-9655-5B1DC50C2E39}"/>
    <cellStyle name="40% - Énfasis6 2 2 3 3 2 2 2 2 2 2" xfId="30842" xr:uid="{962CF295-20C7-4419-AD92-0C4E7B2A0705}"/>
    <cellStyle name="40% - Énfasis6 2 2 3 3 2 2 2 2 2 2 2" xfId="61726" xr:uid="{6E54CBD0-F79F-4D67-8ABF-A4D707EB9E4F}"/>
    <cellStyle name="40% - Énfasis6 2 2 3 3 2 2 2 2 2 3" xfId="46284" xr:uid="{EA95557F-1794-4E34-B5D6-73AFCF026A57}"/>
    <cellStyle name="40% - Énfasis6 2 2 3 3 2 2 2 2 3" xfId="23121" xr:uid="{8CFC34D5-39EB-4A5E-84A4-09738FE19DB8}"/>
    <cellStyle name="40% - Énfasis6 2 2 3 3 2 2 2 2 3 2" xfId="54005" xr:uid="{90A03F06-B204-4EB6-8049-02696E7ED0D5}"/>
    <cellStyle name="40% - Énfasis6 2 2 3 3 2 2 2 2 4" xfId="38563" xr:uid="{F2C3A4EE-FA6B-4F80-B95E-FD99004D7373}"/>
    <cellStyle name="40% - Énfasis6 2 2 3 3 2 2 2 3" xfId="11540" xr:uid="{6253E56B-BBB4-457D-B5E9-377675675B97}"/>
    <cellStyle name="40% - Énfasis6 2 2 3 3 2 2 2 3 2" xfId="26982" xr:uid="{119DD049-DE6A-45A8-8951-E5FF8F98706F}"/>
    <cellStyle name="40% - Énfasis6 2 2 3 3 2 2 2 3 2 2" xfId="57866" xr:uid="{DAE0A279-BC92-41D8-8147-D723ACF62624}"/>
    <cellStyle name="40% - Énfasis6 2 2 3 3 2 2 2 3 3" xfId="42424" xr:uid="{16844DCA-9893-412E-971D-83BFBC1F3DEC}"/>
    <cellStyle name="40% - Énfasis6 2 2 3 3 2 2 2 4" xfId="19261" xr:uid="{1BDD19DA-9511-4A67-8800-8DDBE114D444}"/>
    <cellStyle name="40% - Énfasis6 2 2 3 3 2 2 2 4 2" xfId="50145" xr:uid="{A2E53960-E8E9-453A-8445-DD498FACD4F0}"/>
    <cellStyle name="40% - Énfasis6 2 2 3 3 2 2 2 5" xfId="34703" xr:uid="{8F9688A6-6D66-4037-BA5F-1039C841B0A3}"/>
    <cellStyle name="40% - Énfasis6 2 2 3 3 2 2 3" xfId="5749" xr:uid="{BC8C4074-6589-4ABD-BC02-D2007D707D1D}"/>
    <cellStyle name="40% - Énfasis6 2 2 3 3 2 2 3 2" xfId="13470" xr:uid="{437F4BB6-E61D-4AB6-A5D9-6F4415452CD1}"/>
    <cellStyle name="40% - Énfasis6 2 2 3 3 2 2 3 2 2" xfId="28912" xr:uid="{90AFB049-C945-4B4E-9E83-B1BFC9627ABB}"/>
    <cellStyle name="40% - Énfasis6 2 2 3 3 2 2 3 2 2 2" xfId="59796" xr:uid="{58D9C85A-4E89-4173-BE5A-27F289E05667}"/>
    <cellStyle name="40% - Énfasis6 2 2 3 3 2 2 3 2 3" xfId="44354" xr:uid="{9A9F3AC4-7D8E-4DB5-BBAF-0AA936A98A32}"/>
    <cellStyle name="40% - Énfasis6 2 2 3 3 2 2 3 3" xfId="21191" xr:uid="{BFF3FA8D-8188-4EF9-AC69-80FA0C69621D}"/>
    <cellStyle name="40% - Énfasis6 2 2 3 3 2 2 3 3 2" xfId="52075" xr:uid="{2D7FD11C-B748-4218-AFE5-984849FBE73A}"/>
    <cellStyle name="40% - Énfasis6 2 2 3 3 2 2 3 4" xfId="36633" xr:uid="{C2311B18-BA2B-40C4-A614-E31E7AF175E4}"/>
    <cellStyle name="40% - Énfasis6 2 2 3 3 2 2 4" xfId="9610" xr:uid="{D6F5E9FD-F9A8-4040-86FE-10DDD1C841A4}"/>
    <cellStyle name="40% - Énfasis6 2 2 3 3 2 2 4 2" xfId="25052" xr:uid="{C1FB8B1D-3561-46DB-A5A6-8D2AF7D922A0}"/>
    <cellStyle name="40% - Énfasis6 2 2 3 3 2 2 4 2 2" xfId="55936" xr:uid="{03F33113-B98C-41D1-904E-A8865EB6CA0C}"/>
    <cellStyle name="40% - Énfasis6 2 2 3 3 2 2 4 3" xfId="40494" xr:uid="{8254C709-ABEF-41D4-BDAE-F6C91EF79850}"/>
    <cellStyle name="40% - Énfasis6 2 2 3 3 2 2 5" xfId="17331" xr:uid="{A498343C-4FDF-4DE7-BC05-723A52D9671E}"/>
    <cellStyle name="40% - Énfasis6 2 2 3 3 2 2 5 2" xfId="48215" xr:uid="{01A10420-3401-4095-B01E-51213AFA5D84}"/>
    <cellStyle name="40% - Énfasis6 2 2 3 3 2 2 6" xfId="32773" xr:uid="{84FBF5E1-D486-46F6-83E0-F3A7419AFCE4}"/>
    <cellStyle name="40% - Énfasis6 2 2 3 3 2 3" xfId="2854" xr:uid="{490C7F24-B34D-4713-90AD-D5756FEA95B8}"/>
    <cellStyle name="40% - Énfasis6 2 2 3 3 2 3 2" xfId="6714" xr:uid="{55989811-C620-4C24-9E28-3C766EECBEC6}"/>
    <cellStyle name="40% - Énfasis6 2 2 3 3 2 3 2 2" xfId="14435" xr:uid="{A5483A68-4ACF-4914-8FD3-F25DF94B7BB2}"/>
    <cellStyle name="40% - Énfasis6 2 2 3 3 2 3 2 2 2" xfId="29877" xr:uid="{7D71E01A-CAB7-494F-AF76-B26EB3887954}"/>
    <cellStyle name="40% - Énfasis6 2 2 3 3 2 3 2 2 2 2" xfId="60761" xr:uid="{09BD29EF-97AE-412D-9CC4-4E5E2C4E38D9}"/>
    <cellStyle name="40% - Énfasis6 2 2 3 3 2 3 2 2 3" xfId="45319" xr:uid="{26C4EB72-A81A-4865-BB9B-C6C8BDE08204}"/>
    <cellStyle name="40% - Énfasis6 2 2 3 3 2 3 2 3" xfId="22156" xr:uid="{15587716-ABA8-4C71-B4BF-38759076DE21}"/>
    <cellStyle name="40% - Énfasis6 2 2 3 3 2 3 2 3 2" xfId="53040" xr:uid="{118ABF53-883B-4295-8737-E78A131B48F1}"/>
    <cellStyle name="40% - Énfasis6 2 2 3 3 2 3 2 4" xfId="37598" xr:uid="{08EF1F2B-C11E-451F-A39D-6D7BB54BDB30}"/>
    <cellStyle name="40% - Énfasis6 2 2 3 3 2 3 3" xfId="10575" xr:uid="{F634CD66-6AA7-473B-9E17-0D8A1B6D452E}"/>
    <cellStyle name="40% - Énfasis6 2 2 3 3 2 3 3 2" xfId="26017" xr:uid="{9A9A5DF4-7C4F-4DDE-89CC-0740E0053FBE}"/>
    <cellStyle name="40% - Énfasis6 2 2 3 3 2 3 3 2 2" xfId="56901" xr:uid="{E83E826B-5AA8-4A83-86E3-E7913CD0DF58}"/>
    <cellStyle name="40% - Énfasis6 2 2 3 3 2 3 3 3" xfId="41459" xr:uid="{877D2277-2FE2-41E9-87F6-619E39A1A25C}"/>
    <cellStyle name="40% - Énfasis6 2 2 3 3 2 3 4" xfId="18296" xr:uid="{5BF20320-FBD8-406A-8150-663A061AC212}"/>
    <cellStyle name="40% - Énfasis6 2 2 3 3 2 3 4 2" xfId="49180" xr:uid="{5B4D0AC3-E092-422E-B6D3-E5DFC2F004EE}"/>
    <cellStyle name="40% - Énfasis6 2 2 3 3 2 3 5" xfId="33738" xr:uid="{716295E4-DF68-4354-A143-42E2387C5790}"/>
    <cellStyle name="40% - Énfasis6 2 2 3 3 2 4" xfId="4784" xr:uid="{41AA4E7F-9DB5-42BC-A658-4464E108FEB4}"/>
    <cellStyle name="40% - Énfasis6 2 2 3 3 2 4 2" xfId="12505" xr:uid="{C444EA2E-3E38-4E92-A638-88F4C6AC6E93}"/>
    <cellStyle name="40% - Énfasis6 2 2 3 3 2 4 2 2" xfId="27947" xr:uid="{1D585556-56B5-43E2-B770-0B290517535D}"/>
    <cellStyle name="40% - Énfasis6 2 2 3 3 2 4 2 2 2" xfId="58831" xr:uid="{B9592F6E-C3EC-4AF0-A02F-87C69CB4DCB0}"/>
    <cellStyle name="40% - Énfasis6 2 2 3 3 2 4 2 3" xfId="43389" xr:uid="{84AEF3B4-665D-4A55-AF94-22E9CA3025AE}"/>
    <cellStyle name="40% - Énfasis6 2 2 3 3 2 4 3" xfId="20226" xr:uid="{DCF3A647-B676-495D-8D01-A546D7CADF3D}"/>
    <cellStyle name="40% - Énfasis6 2 2 3 3 2 4 3 2" xfId="51110" xr:uid="{23A1C4BB-8B1B-47ED-B808-1CBC939FF03B}"/>
    <cellStyle name="40% - Énfasis6 2 2 3 3 2 4 4" xfId="35668" xr:uid="{453616E1-478B-4E05-A17C-F2FC491CF868}"/>
    <cellStyle name="40% - Énfasis6 2 2 3 3 2 5" xfId="8645" xr:uid="{8F58F7F7-DC1E-4602-86AA-C4C22C0DB2FF}"/>
    <cellStyle name="40% - Énfasis6 2 2 3 3 2 5 2" xfId="24087" xr:uid="{FC081793-43FF-47E4-902A-CBF88C38C2CE}"/>
    <cellStyle name="40% - Énfasis6 2 2 3 3 2 5 2 2" xfId="54971" xr:uid="{72F36998-0780-4C44-AE28-F2196335251B}"/>
    <cellStyle name="40% - Énfasis6 2 2 3 3 2 5 3" xfId="39529" xr:uid="{C552C8B6-82C8-43AA-8A13-ED99DC4D2E00}"/>
    <cellStyle name="40% - Énfasis6 2 2 3 3 2 6" xfId="16366" xr:uid="{14BBCAB3-A9C1-4803-8C43-64AB226250E7}"/>
    <cellStyle name="40% - Énfasis6 2 2 3 3 2 6 2" xfId="47250" xr:uid="{2149B373-8F25-4F7B-90D4-DEBC822E8F9E}"/>
    <cellStyle name="40% - Énfasis6 2 2 3 3 2 7" xfId="31808" xr:uid="{65888215-BF2A-438F-B7D9-C77991E3D109}"/>
    <cellStyle name="40% - Énfasis6 2 2 3 3 3" xfId="1406" xr:uid="{FD6FBE11-B87E-41EE-B931-67926E6662AC}"/>
    <cellStyle name="40% - Énfasis6 2 2 3 3 3 2" xfId="3336" xr:uid="{AA8EC0CF-D982-4FEA-9E06-5712F0177F18}"/>
    <cellStyle name="40% - Énfasis6 2 2 3 3 3 2 2" xfId="7196" xr:uid="{934A0303-CDC2-460E-8AD3-9874593DCF02}"/>
    <cellStyle name="40% - Énfasis6 2 2 3 3 3 2 2 2" xfId="14917" xr:uid="{F1DF4D6D-1C9C-4A2E-9935-9B01E2AADFCE}"/>
    <cellStyle name="40% - Énfasis6 2 2 3 3 3 2 2 2 2" xfId="30359" xr:uid="{C623627D-7279-4A5B-BCFC-982C4C8F8060}"/>
    <cellStyle name="40% - Énfasis6 2 2 3 3 3 2 2 2 2 2" xfId="61243" xr:uid="{30C53952-2540-4CB7-8725-27249C8A50EA}"/>
    <cellStyle name="40% - Énfasis6 2 2 3 3 3 2 2 2 3" xfId="45801" xr:uid="{DAAE3097-EAE3-4A6B-A960-CEF273F764FB}"/>
    <cellStyle name="40% - Énfasis6 2 2 3 3 3 2 2 3" xfId="22638" xr:uid="{AA82C6C4-E8E8-4DDF-9B25-4BFD8C7BF408}"/>
    <cellStyle name="40% - Énfasis6 2 2 3 3 3 2 2 3 2" xfId="53522" xr:uid="{9A203F20-C970-4B88-A420-96775896C545}"/>
    <cellStyle name="40% - Énfasis6 2 2 3 3 3 2 2 4" xfId="38080" xr:uid="{5453C871-ABD9-4DE9-B477-4AE57B7A2A5B}"/>
    <cellStyle name="40% - Énfasis6 2 2 3 3 3 2 3" xfId="11057" xr:uid="{2C469896-0942-4EB4-9ED2-212733634B69}"/>
    <cellStyle name="40% - Énfasis6 2 2 3 3 3 2 3 2" xfId="26499" xr:uid="{177FFAD0-9B4C-4EEE-A975-6F33718A7C45}"/>
    <cellStyle name="40% - Énfasis6 2 2 3 3 3 2 3 2 2" xfId="57383" xr:uid="{75354988-9044-442B-8416-D2E7FA996C84}"/>
    <cellStyle name="40% - Énfasis6 2 2 3 3 3 2 3 3" xfId="41941" xr:uid="{E72873E4-7C60-417E-A5EE-CC63F6E566A2}"/>
    <cellStyle name="40% - Énfasis6 2 2 3 3 3 2 4" xfId="18778" xr:uid="{CC5A278C-7E65-4BD5-887A-1CBDC2DFC9BC}"/>
    <cellStyle name="40% - Énfasis6 2 2 3 3 3 2 4 2" xfId="49662" xr:uid="{65823B6D-E0B4-459C-9087-8A28B3808CF4}"/>
    <cellStyle name="40% - Énfasis6 2 2 3 3 3 2 5" xfId="34220" xr:uid="{7EF15CE4-CA50-4950-8D57-E178B4FDFEB8}"/>
    <cellStyle name="40% - Énfasis6 2 2 3 3 3 3" xfId="5266" xr:uid="{8C5ECF84-C793-4374-B0EF-6B86DDAF3642}"/>
    <cellStyle name="40% - Énfasis6 2 2 3 3 3 3 2" xfId="12987" xr:uid="{5C73AA59-5B57-468B-BE06-CBF2AB5856B3}"/>
    <cellStyle name="40% - Énfasis6 2 2 3 3 3 3 2 2" xfId="28429" xr:uid="{B0D0E9E4-94C9-43EB-BA22-15278717BD1F}"/>
    <cellStyle name="40% - Énfasis6 2 2 3 3 3 3 2 2 2" xfId="59313" xr:uid="{2D7E1DDB-E09D-4539-B582-B31D71DB0CBF}"/>
    <cellStyle name="40% - Énfasis6 2 2 3 3 3 3 2 3" xfId="43871" xr:uid="{75197F0F-1C51-43FA-A4B6-8A935291A981}"/>
    <cellStyle name="40% - Énfasis6 2 2 3 3 3 3 3" xfId="20708" xr:uid="{9F1626B3-ED8A-4AB1-A943-013921FAECDF}"/>
    <cellStyle name="40% - Énfasis6 2 2 3 3 3 3 3 2" xfId="51592" xr:uid="{6CBB62F7-9375-4D7F-BA78-2CA019EC11E2}"/>
    <cellStyle name="40% - Énfasis6 2 2 3 3 3 3 4" xfId="36150" xr:uid="{F35B3CF9-E682-42C9-AD4C-6897C491CB77}"/>
    <cellStyle name="40% - Énfasis6 2 2 3 3 3 4" xfId="9127" xr:uid="{8B3CC10D-8384-4343-9299-A24127BAEC1A}"/>
    <cellStyle name="40% - Énfasis6 2 2 3 3 3 4 2" xfId="24569" xr:uid="{944903B2-3C47-46D4-8593-D9814125272B}"/>
    <cellStyle name="40% - Énfasis6 2 2 3 3 3 4 2 2" xfId="55453" xr:uid="{032C8E55-A7FF-4FB8-92F0-6D2837002FFF}"/>
    <cellStyle name="40% - Énfasis6 2 2 3 3 3 4 3" xfId="40011" xr:uid="{62BE2668-C5A1-4CA8-86A1-F8E946E24B20}"/>
    <cellStyle name="40% - Énfasis6 2 2 3 3 3 5" xfId="16848" xr:uid="{2B0C15B4-5E71-4422-94DE-2B3819784FF7}"/>
    <cellStyle name="40% - Énfasis6 2 2 3 3 3 5 2" xfId="47732" xr:uid="{3608C66B-FB0A-48A2-B0F1-E4206C19B0F8}"/>
    <cellStyle name="40% - Énfasis6 2 2 3 3 3 6" xfId="32290" xr:uid="{81A468AB-6C1E-4309-8DA5-0F4283133222}"/>
    <cellStyle name="40% - Énfasis6 2 2 3 3 4" xfId="2371" xr:uid="{34FF8BC2-069C-4073-B0BC-A45A84692429}"/>
    <cellStyle name="40% - Énfasis6 2 2 3 3 4 2" xfId="6231" xr:uid="{E470349A-EC1A-4C24-BB13-58FCE39373D2}"/>
    <cellStyle name="40% - Énfasis6 2 2 3 3 4 2 2" xfId="13952" xr:uid="{96672FEF-87ED-4986-BDA9-6F0C45FCD071}"/>
    <cellStyle name="40% - Énfasis6 2 2 3 3 4 2 2 2" xfId="29394" xr:uid="{E105C571-6BCE-43B1-8E6D-8B3B39798656}"/>
    <cellStyle name="40% - Énfasis6 2 2 3 3 4 2 2 2 2" xfId="60278" xr:uid="{C857752E-28C7-4732-B971-793912B92809}"/>
    <cellStyle name="40% - Énfasis6 2 2 3 3 4 2 2 3" xfId="44836" xr:uid="{0048D641-2D24-4868-809F-3694E7CCD9D6}"/>
    <cellStyle name="40% - Énfasis6 2 2 3 3 4 2 3" xfId="21673" xr:uid="{2641CDDF-7655-4ED3-B681-E3F852D38D6F}"/>
    <cellStyle name="40% - Énfasis6 2 2 3 3 4 2 3 2" xfId="52557" xr:uid="{F9F7D428-2397-417B-AAA2-3BF03363BB92}"/>
    <cellStyle name="40% - Énfasis6 2 2 3 3 4 2 4" xfId="37115" xr:uid="{B516287B-9EB2-454B-8CDE-E512BF31E689}"/>
    <cellStyle name="40% - Énfasis6 2 2 3 3 4 3" xfId="10092" xr:uid="{BAE631A1-B7E2-4096-B314-7707C8816229}"/>
    <cellStyle name="40% - Énfasis6 2 2 3 3 4 3 2" xfId="25534" xr:uid="{42A7B8EA-66C5-4C11-B962-94C804595D98}"/>
    <cellStyle name="40% - Énfasis6 2 2 3 3 4 3 2 2" xfId="56418" xr:uid="{06F5E74F-5583-4AFD-8461-125560DA0E19}"/>
    <cellStyle name="40% - Énfasis6 2 2 3 3 4 3 3" xfId="40976" xr:uid="{982A245F-E500-4A30-80ED-0B5A983A502A}"/>
    <cellStyle name="40% - Énfasis6 2 2 3 3 4 4" xfId="17813" xr:uid="{427D84EE-C7A0-47FA-81F9-4CD7E55B76F3}"/>
    <cellStyle name="40% - Énfasis6 2 2 3 3 4 4 2" xfId="48697" xr:uid="{88AB7283-9E88-454C-9376-19E53FB87E5A}"/>
    <cellStyle name="40% - Énfasis6 2 2 3 3 4 5" xfId="33255" xr:uid="{EC1AF6A6-36DD-4730-92FD-A2153D418D42}"/>
    <cellStyle name="40% - Énfasis6 2 2 3 3 5" xfId="4301" xr:uid="{6DE5A624-4CFD-4346-AE0C-FEACD4955D5D}"/>
    <cellStyle name="40% - Énfasis6 2 2 3 3 5 2" xfId="12022" xr:uid="{D3E74828-AAC2-43F9-88E1-99E2F6B07CD3}"/>
    <cellStyle name="40% - Énfasis6 2 2 3 3 5 2 2" xfId="27464" xr:uid="{527D8729-DC81-4268-9224-D29EEFCA3FC9}"/>
    <cellStyle name="40% - Énfasis6 2 2 3 3 5 2 2 2" xfId="58348" xr:uid="{F35846D3-A950-4544-AFA6-3884DA81B00E}"/>
    <cellStyle name="40% - Énfasis6 2 2 3 3 5 2 3" xfId="42906" xr:uid="{F62C3AC1-D465-4F6A-B364-E4CDED2C3877}"/>
    <cellStyle name="40% - Énfasis6 2 2 3 3 5 3" xfId="19743" xr:uid="{97A96BC5-BC78-4DF9-8E12-187BED72F342}"/>
    <cellStyle name="40% - Énfasis6 2 2 3 3 5 3 2" xfId="50627" xr:uid="{B61ACE83-0AF6-41E7-B937-E626EDB145CB}"/>
    <cellStyle name="40% - Énfasis6 2 2 3 3 5 4" xfId="35185" xr:uid="{FEB736B1-55DC-4BB5-96B6-5DF006824DF4}"/>
    <cellStyle name="40% - Énfasis6 2 2 3 3 6" xfId="8162" xr:uid="{0B615586-9584-4542-ABC6-BD35C1378E23}"/>
    <cellStyle name="40% - Énfasis6 2 2 3 3 6 2" xfId="23604" xr:uid="{7DAD3B5B-E91D-46EB-BDE3-D485EDAD2037}"/>
    <cellStyle name="40% - Énfasis6 2 2 3 3 6 2 2" xfId="54488" xr:uid="{EDE7043A-5E32-4DB9-93EB-3353644D4953}"/>
    <cellStyle name="40% - Énfasis6 2 2 3 3 6 3" xfId="39046" xr:uid="{33378494-A808-4873-A014-F1981E8750F4}"/>
    <cellStyle name="40% - Énfasis6 2 2 3 3 7" xfId="15883" xr:uid="{CA4D7EB5-1084-4244-9587-59DADFFDAFF0}"/>
    <cellStyle name="40% - Énfasis6 2 2 3 3 7 2" xfId="46767" xr:uid="{9A2B7FD0-C9F0-4F5D-B2A6-B0498B59ED50}"/>
    <cellStyle name="40% - Énfasis6 2 2 3 3 8" xfId="31325" xr:uid="{DF181769-D5D4-43B3-A1ED-226E4A193C75}"/>
    <cellStyle name="40% - Énfasis6 2 2 3 4" xfId="683" xr:uid="{F86DF3C7-E243-4565-9BAF-B024B2E7710A}"/>
    <cellStyle name="40% - Énfasis6 2 2 3 4 2" xfId="1648" xr:uid="{827E9809-1049-4AB1-A681-34F797B7ED0C}"/>
    <cellStyle name="40% - Énfasis6 2 2 3 4 2 2" xfId="3578" xr:uid="{1D639816-0365-43D7-827A-48AC09415D63}"/>
    <cellStyle name="40% - Énfasis6 2 2 3 4 2 2 2" xfId="7438" xr:uid="{CE83BC09-AB3F-4CD8-8404-C1FD2EBE32E1}"/>
    <cellStyle name="40% - Énfasis6 2 2 3 4 2 2 2 2" xfId="15159" xr:uid="{C39EE618-4FA2-4FF1-A45E-8AC64A187251}"/>
    <cellStyle name="40% - Énfasis6 2 2 3 4 2 2 2 2 2" xfId="30601" xr:uid="{150D0DD4-27B7-4466-89FE-E3DD2A23151C}"/>
    <cellStyle name="40% - Énfasis6 2 2 3 4 2 2 2 2 2 2" xfId="61485" xr:uid="{2B9271D1-7F86-4DA8-8DCB-E66C0F8A44BF}"/>
    <cellStyle name="40% - Énfasis6 2 2 3 4 2 2 2 2 3" xfId="46043" xr:uid="{A536EB8C-3086-4009-8765-95F616F1562F}"/>
    <cellStyle name="40% - Énfasis6 2 2 3 4 2 2 2 3" xfId="22880" xr:uid="{AA642F71-4238-493F-B57A-342EBA48FE2B}"/>
    <cellStyle name="40% - Énfasis6 2 2 3 4 2 2 2 3 2" xfId="53764" xr:uid="{5F560B6D-0F8C-4A61-9FB1-D469A64840E7}"/>
    <cellStyle name="40% - Énfasis6 2 2 3 4 2 2 2 4" xfId="38322" xr:uid="{4C3392B9-4CFE-40DF-9FE0-E661D8122290}"/>
    <cellStyle name="40% - Énfasis6 2 2 3 4 2 2 3" xfId="11299" xr:uid="{D26A0C15-845B-45B1-A879-97A25F5E4350}"/>
    <cellStyle name="40% - Énfasis6 2 2 3 4 2 2 3 2" xfId="26741" xr:uid="{AAC5CA0D-2AEC-4A76-9C4E-494D4F96E7FC}"/>
    <cellStyle name="40% - Énfasis6 2 2 3 4 2 2 3 2 2" xfId="57625" xr:uid="{1054AFA5-0768-43A1-861B-8600D50A2161}"/>
    <cellStyle name="40% - Énfasis6 2 2 3 4 2 2 3 3" xfId="42183" xr:uid="{D1B5B197-7F16-473B-B87C-FC4FE3677602}"/>
    <cellStyle name="40% - Énfasis6 2 2 3 4 2 2 4" xfId="19020" xr:uid="{A56E6379-92AA-4FC3-829C-8AAA551F8174}"/>
    <cellStyle name="40% - Énfasis6 2 2 3 4 2 2 4 2" xfId="49904" xr:uid="{483F5184-6F45-45A3-8E55-7EA4F3F776DA}"/>
    <cellStyle name="40% - Énfasis6 2 2 3 4 2 2 5" xfId="34462" xr:uid="{8F5D08B1-6A6C-46E9-BD36-6AFDF7664E67}"/>
    <cellStyle name="40% - Énfasis6 2 2 3 4 2 3" xfId="5508" xr:uid="{A7C47A00-0973-4505-9FCC-54F8D198D181}"/>
    <cellStyle name="40% - Énfasis6 2 2 3 4 2 3 2" xfId="13229" xr:uid="{EA085EBA-A006-4BDE-872E-24A0DE24FAAC}"/>
    <cellStyle name="40% - Énfasis6 2 2 3 4 2 3 2 2" xfId="28671" xr:uid="{37F7C0EC-3061-4E44-8123-30322C3DAF6C}"/>
    <cellStyle name="40% - Énfasis6 2 2 3 4 2 3 2 2 2" xfId="59555" xr:uid="{B1BC95BC-DC3B-4E2A-9126-8879BCF82C0B}"/>
    <cellStyle name="40% - Énfasis6 2 2 3 4 2 3 2 3" xfId="44113" xr:uid="{2C85579A-0525-4CF8-BB97-3C978601CAFF}"/>
    <cellStyle name="40% - Énfasis6 2 2 3 4 2 3 3" xfId="20950" xr:uid="{928C553C-E6E0-4FB2-A774-2A1EBB8342E3}"/>
    <cellStyle name="40% - Énfasis6 2 2 3 4 2 3 3 2" xfId="51834" xr:uid="{A222A319-E796-4C0C-9E3C-116DA6975375}"/>
    <cellStyle name="40% - Énfasis6 2 2 3 4 2 3 4" xfId="36392" xr:uid="{3E8F7352-521C-4D6A-A0DA-84148D03FEF3}"/>
    <cellStyle name="40% - Énfasis6 2 2 3 4 2 4" xfId="9369" xr:uid="{E8C52EED-C3D5-4ADA-B318-BF6817C4B7DE}"/>
    <cellStyle name="40% - Énfasis6 2 2 3 4 2 4 2" xfId="24811" xr:uid="{F621CED8-115B-4E51-A1D8-7895F771EA7C}"/>
    <cellStyle name="40% - Énfasis6 2 2 3 4 2 4 2 2" xfId="55695" xr:uid="{F7512519-EFBB-4B2C-A94B-11E9A213ACDC}"/>
    <cellStyle name="40% - Énfasis6 2 2 3 4 2 4 3" xfId="40253" xr:uid="{041DFE67-5B0A-4DD6-ACB8-05FF388647CF}"/>
    <cellStyle name="40% - Énfasis6 2 2 3 4 2 5" xfId="17090" xr:uid="{B29BAFF7-4181-4156-B965-EA31433EA71F}"/>
    <cellStyle name="40% - Énfasis6 2 2 3 4 2 5 2" xfId="47974" xr:uid="{2B1BA37E-01B2-4FAC-95E4-38B56EFC17F4}"/>
    <cellStyle name="40% - Énfasis6 2 2 3 4 2 6" xfId="32532" xr:uid="{70D5E743-235D-45E9-86BF-2B83C7889818}"/>
    <cellStyle name="40% - Énfasis6 2 2 3 4 3" xfId="2613" xr:uid="{4F2377AB-299A-496B-B1A9-657A07F3430F}"/>
    <cellStyle name="40% - Énfasis6 2 2 3 4 3 2" xfId="6473" xr:uid="{EBBED7DF-73ED-4D2E-8238-82305ECBBBFB}"/>
    <cellStyle name="40% - Énfasis6 2 2 3 4 3 2 2" xfId="14194" xr:uid="{DF60027C-9EAC-46F2-8A7C-41B60BBB456D}"/>
    <cellStyle name="40% - Énfasis6 2 2 3 4 3 2 2 2" xfId="29636" xr:uid="{5D2DD0C4-66D6-4D7B-8000-2B8F03FCAF24}"/>
    <cellStyle name="40% - Énfasis6 2 2 3 4 3 2 2 2 2" xfId="60520" xr:uid="{DEF1A61C-04F6-48B2-B10A-3DE0CAB7431B}"/>
    <cellStyle name="40% - Énfasis6 2 2 3 4 3 2 2 3" xfId="45078" xr:uid="{FA71BD7A-DCD7-4FE5-B0A4-BC02D88B97A1}"/>
    <cellStyle name="40% - Énfasis6 2 2 3 4 3 2 3" xfId="21915" xr:uid="{BE14532D-34E8-4462-A3F2-7F3EF909A67F}"/>
    <cellStyle name="40% - Énfasis6 2 2 3 4 3 2 3 2" xfId="52799" xr:uid="{7674C0B5-986B-4759-82F4-E707C3086530}"/>
    <cellStyle name="40% - Énfasis6 2 2 3 4 3 2 4" xfId="37357" xr:uid="{38BCE655-FAA2-4ED0-9CE4-B83B22FD43FF}"/>
    <cellStyle name="40% - Énfasis6 2 2 3 4 3 3" xfId="10334" xr:uid="{F07079C4-A4B9-47AA-840F-B2FD21E08CC6}"/>
    <cellStyle name="40% - Énfasis6 2 2 3 4 3 3 2" xfId="25776" xr:uid="{452A0088-D47A-4FCF-B030-89CDBAF5A1E6}"/>
    <cellStyle name="40% - Énfasis6 2 2 3 4 3 3 2 2" xfId="56660" xr:uid="{5AEADBF3-A66A-4EA0-A64B-A653BD7F55D1}"/>
    <cellStyle name="40% - Énfasis6 2 2 3 4 3 3 3" xfId="41218" xr:uid="{CE322CD0-8257-41C9-B517-0D6ADE2C78F1}"/>
    <cellStyle name="40% - Énfasis6 2 2 3 4 3 4" xfId="18055" xr:uid="{0D4F8DD0-7F68-466C-9E5F-0DCB61AE5990}"/>
    <cellStyle name="40% - Énfasis6 2 2 3 4 3 4 2" xfId="48939" xr:uid="{3F45079F-1E78-4892-9519-F46CBA06187D}"/>
    <cellStyle name="40% - Énfasis6 2 2 3 4 3 5" xfId="33497" xr:uid="{32F08989-F9AF-4B9C-9EBC-3BCE705F592F}"/>
    <cellStyle name="40% - Énfasis6 2 2 3 4 4" xfId="4543" xr:uid="{37D57D57-799B-483F-968A-B94517E96381}"/>
    <cellStyle name="40% - Énfasis6 2 2 3 4 4 2" xfId="12264" xr:uid="{146C277C-2CA7-44F4-96A2-108E0CA79A49}"/>
    <cellStyle name="40% - Énfasis6 2 2 3 4 4 2 2" xfId="27706" xr:uid="{2E4EDBEA-6094-4956-A296-5F5B2A8869EE}"/>
    <cellStyle name="40% - Énfasis6 2 2 3 4 4 2 2 2" xfId="58590" xr:uid="{08CC0ECF-DA05-4D75-982C-8ADDB55492F5}"/>
    <cellStyle name="40% - Énfasis6 2 2 3 4 4 2 3" xfId="43148" xr:uid="{A9B19217-E118-4AE7-869A-58F2B8525D57}"/>
    <cellStyle name="40% - Énfasis6 2 2 3 4 4 3" xfId="19985" xr:uid="{0FC126A4-8B03-4312-A6F9-56CA3F0EC92C}"/>
    <cellStyle name="40% - Énfasis6 2 2 3 4 4 3 2" xfId="50869" xr:uid="{B6BCAD52-CF7A-4DE3-9ECF-BB38FE6A0639}"/>
    <cellStyle name="40% - Énfasis6 2 2 3 4 4 4" xfId="35427" xr:uid="{9EFCBD61-F41D-46AF-A342-CF0CFF423869}"/>
    <cellStyle name="40% - Énfasis6 2 2 3 4 5" xfId="8404" xr:uid="{4D8CB88A-B4AF-49A2-A35F-064D09AF5903}"/>
    <cellStyle name="40% - Énfasis6 2 2 3 4 5 2" xfId="23846" xr:uid="{07700595-CAF9-44A3-A9BA-110C8FFAAEE7}"/>
    <cellStyle name="40% - Énfasis6 2 2 3 4 5 2 2" xfId="54730" xr:uid="{B06BFE8D-47EB-4E42-A769-475D653A092C}"/>
    <cellStyle name="40% - Énfasis6 2 2 3 4 5 3" xfId="39288" xr:uid="{E7C24049-695E-48ED-B1A8-EA3C15992BE6}"/>
    <cellStyle name="40% - Énfasis6 2 2 3 4 6" xfId="16125" xr:uid="{5F390015-04AA-445F-A5E8-A6414ABD62B0}"/>
    <cellStyle name="40% - Énfasis6 2 2 3 4 6 2" xfId="47009" xr:uid="{444E8ED0-05E1-4CBF-A25F-741DE76E1907}"/>
    <cellStyle name="40% - Énfasis6 2 2 3 4 7" xfId="31567" xr:uid="{00CD7C61-1F9C-46F7-922E-2BE313057400}"/>
    <cellStyle name="40% - Énfasis6 2 2 3 5" xfId="1165" xr:uid="{38CEC4DA-E924-43C4-9CE2-262A975D0505}"/>
    <cellStyle name="40% - Énfasis6 2 2 3 5 2" xfId="3095" xr:uid="{8EEC152D-05E9-41D4-A04D-B28A2B49B468}"/>
    <cellStyle name="40% - Énfasis6 2 2 3 5 2 2" xfId="6955" xr:uid="{A282E12F-829A-4899-802A-6151F0F57393}"/>
    <cellStyle name="40% - Énfasis6 2 2 3 5 2 2 2" xfId="14676" xr:uid="{9827FA33-F5AF-47BA-9D24-2B6BE2DFBB82}"/>
    <cellStyle name="40% - Énfasis6 2 2 3 5 2 2 2 2" xfId="30118" xr:uid="{2D6A6FBF-8722-4DCA-A41D-A56EFD95B8D2}"/>
    <cellStyle name="40% - Énfasis6 2 2 3 5 2 2 2 2 2" xfId="61002" xr:uid="{89631698-1F43-40BA-AC68-7D727911CC55}"/>
    <cellStyle name="40% - Énfasis6 2 2 3 5 2 2 2 3" xfId="45560" xr:uid="{8F422753-8EAD-4490-8981-18956A38BA05}"/>
    <cellStyle name="40% - Énfasis6 2 2 3 5 2 2 3" xfId="22397" xr:uid="{4178C36A-59AC-4761-8057-232CA1C09CD1}"/>
    <cellStyle name="40% - Énfasis6 2 2 3 5 2 2 3 2" xfId="53281" xr:uid="{EC5DA2DC-A7D7-400C-97EF-38506BE77D16}"/>
    <cellStyle name="40% - Énfasis6 2 2 3 5 2 2 4" xfId="37839" xr:uid="{6D8B5CF9-4A25-4F76-97C7-7D8AAB4548AE}"/>
    <cellStyle name="40% - Énfasis6 2 2 3 5 2 3" xfId="10816" xr:uid="{C664E321-AA29-4EF2-A9AC-A6472B09F118}"/>
    <cellStyle name="40% - Énfasis6 2 2 3 5 2 3 2" xfId="26258" xr:uid="{2A808013-FB23-4475-AD3F-70311E83CAD0}"/>
    <cellStyle name="40% - Énfasis6 2 2 3 5 2 3 2 2" xfId="57142" xr:uid="{ED9FB27E-DB59-4127-9C51-4D61F9628A03}"/>
    <cellStyle name="40% - Énfasis6 2 2 3 5 2 3 3" xfId="41700" xr:uid="{13DE9CB1-057B-4064-8155-EE5C29F93BBB}"/>
    <cellStyle name="40% - Énfasis6 2 2 3 5 2 4" xfId="18537" xr:uid="{6122BBCA-8E43-42E2-857B-84B9670CA47C}"/>
    <cellStyle name="40% - Énfasis6 2 2 3 5 2 4 2" xfId="49421" xr:uid="{28A12198-3A37-4B27-B968-6CC769C7269F}"/>
    <cellStyle name="40% - Énfasis6 2 2 3 5 2 5" xfId="33979" xr:uid="{A3ED94E1-DA27-49C6-B814-B7E634839C34}"/>
    <cellStyle name="40% - Énfasis6 2 2 3 5 3" xfId="5025" xr:uid="{E9F7A794-180E-4C70-8474-7927CAE3B985}"/>
    <cellStyle name="40% - Énfasis6 2 2 3 5 3 2" xfId="12746" xr:uid="{1B40DA43-0251-4C0A-9E47-220800174471}"/>
    <cellStyle name="40% - Énfasis6 2 2 3 5 3 2 2" xfId="28188" xr:uid="{EACAFB50-E25E-42EA-9DF6-7CE4250395D6}"/>
    <cellStyle name="40% - Énfasis6 2 2 3 5 3 2 2 2" xfId="59072" xr:uid="{AC1D7513-FA49-466E-BA70-8E62FB3260C2}"/>
    <cellStyle name="40% - Énfasis6 2 2 3 5 3 2 3" xfId="43630" xr:uid="{FB3AADDB-50EC-482E-8C3D-122C43A40456}"/>
    <cellStyle name="40% - Énfasis6 2 2 3 5 3 3" xfId="20467" xr:uid="{4D20F13A-73B5-4FBF-B2B8-34C60CFDAF68}"/>
    <cellStyle name="40% - Énfasis6 2 2 3 5 3 3 2" xfId="51351" xr:uid="{53B94D71-4EB8-41B2-9226-A82454F86D79}"/>
    <cellStyle name="40% - Énfasis6 2 2 3 5 3 4" xfId="35909" xr:uid="{7B42DBF7-4654-45FA-BC48-EEED961C8967}"/>
    <cellStyle name="40% - Énfasis6 2 2 3 5 4" xfId="8886" xr:uid="{790C8C3C-0D8D-4731-8902-98D940BB619E}"/>
    <cellStyle name="40% - Énfasis6 2 2 3 5 4 2" xfId="24328" xr:uid="{51472C16-85F4-456B-9AA0-9A806E1CF7CC}"/>
    <cellStyle name="40% - Énfasis6 2 2 3 5 4 2 2" xfId="55212" xr:uid="{C02A25D3-00FB-4AC0-8D27-20A5D1A84089}"/>
    <cellStyle name="40% - Énfasis6 2 2 3 5 4 3" xfId="39770" xr:uid="{0B7DCB13-9A86-4E58-917B-F0BA7544C988}"/>
    <cellStyle name="40% - Énfasis6 2 2 3 5 5" xfId="16607" xr:uid="{3019F686-D06E-493D-9EE5-6FFEE854AE93}"/>
    <cellStyle name="40% - Énfasis6 2 2 3 5 5 2" xfId="47491" xr:uid="{DE574244-6574-48DC-BB12-1A467A6A2B49}"/>
    <cellStyle name="40% - Énfasis6 2 2 3 5 6" xfId="32049" xr:uid="{9A463063-A74B-4C0F-BDE2-B97C0222EDBC}"/>
    <cellStyle name="40% - Énfasis6 2 2 3 6" xfId="2130" xr:uid="{501BBA73-3AD6-44FC-B248-CA46313099F3}"/>
    <cellStyle name="40% - Énfasis6 2 2 3 6 2" xfId="5990" xr:uid="{9233D316-0051-4955-8021-43E5C10D41ED}"/>
    <cellStyle name="40% - Énfasis6 2 2 3 6 2 2" xfId="13711" xr:uid="{359DE257-ECAA-497E-8126-16B9C6219525}"/>
    <cellStyle name="40% - Énfasis6 2 2 3 6 2 2 2" xfId="29153" xr:uid="{E0A6D0D3-92FC-4F62-B23C-4BBE81274EB5}"/>
    <cellStyle name="40% - Énfasis6 2 2 3 6 2 2 2 2" xfId="60037" xr:uid="{6A4E2964-E0BB-4957-AE16-811B99A719E7}"/>
    <cellStyle name="40% - Énfasis6 2 2 3 6 2 2 3" xfId="44595" xr:uid="{370E74BC-952B-4C1A-A1D6-ADA2AE89A6F0}"/>
    <cellStyle name="40% - Énfasis6 2 2 3 6 2 3" xfId="21432" xr:uid="{BA5A3A72-C480-4F9F-BD55-A9B49DCB8568}"/>
    <cellStyle name="40% - Énfasis6 2 2 3 6 2 3 2" xfId="52316" xr:uid="{EBE2BF64-3195-4651-84A8-CAAFD9888165}"/>
    <cellStyle name="40% - Énfasis6 2 2 3 6 2 4" xfId="36874" xr:uid="{F82887C8-2807-4705-B4F5-F567FFD80387}"/>
    <cellStyle name="40% - Énfasis6 2 2 3 6 3" xfId="9851" xr:uid="{4982271F-F7BD-43A2-9C75-241BC522C7C7}"/>
    <cellStyle name="40% - Énfasis6 2 2 3 6 3 2" xfId="25293" xr:uid="{79C22687-3D8E-4CED-8B25-FA885F88700F}"/>
    <cellStyle name="40% - Énfasis6 2 2 3 6 3 2 2" xfId="56177" xr:uid="{2FD99AFF-2AE4-4317-8A21-AD04B27C733D}"/>
    <cellStyle name="40% - Énfasis6 2 2 3 6 3 3" xfId="40735" xr:uid="{86E6BC3C-7906-41DB-85BA-F75746DE8426}"/>
    <cellStyle name="40% - Énfasis6 2 2 3 6 4" xfId="17572" xr:uid="{A36A7DCA-57BE-42AA-BF89-021D9EC75D88}"/>
    <cellStyle name="40% - Énfasis6 2 2 3 6 4 2" xfId="48456" xr:uid="{58DE5BC5-5E6F-4BAA-98C3-152ADAAB9D8A}"/>
    <cellStyle name="40% - Énfasis6 2 2 3 6 5" xfId="33014" xr:uid="{560CAD7A-77A9-4FFD-8DC9-BD0BA378F7F1}"/>
    <cellStyle name="40% - Énfasis6 2 2 3 7" xfId="4060" xr:uid="{C86AC804-A9D1-4AC9-8822-C7E03562F038}"/>
    <cellStyle name="40% - Énfasis6 2 2 3 7 2" xfId="11781" xr:uid="{84871300-F729-45D2-8A4E-3B91E0A5A5C0}"/>
    <cellStyle name="40% - Énfasis6 2 2 3 7 2 2" xfId="27223" xr:uid="{60A2ACA7-A71B-493E-8CA9-309350E538FD}"/>
    <cellStyle name="40% - Énfasis6 2 2 3 7 2 2 2" xfId="58107" xr:uid="{D380B6BC-6FB3-4470-839D-CBCE3E54A18C}"/>
    <cellStyle name="40% - Énfasis6 2 2 3 7 2 3" xfId="42665" xr:uid="{587675E0-4488-4A4E-9129-D2D26C1B00B9}"/>
    <cellStyle name="40% - Énfasis6 2 2 3 7 3" xfId="19502" xr:uid="{520A84A4-63CD-45FF-BB82-CF2057A75E58}"/>
    <cellStyle name="40% - Énfasis6 2 2 3 7 3 2" xfId="50386" xr:uid="{B54A95F9-C7ED-4D99-8FD8-08233FF6C366}"/>
    <cellStyle name="40% - Énfasis6 2 2 3 7 4" xfId="34944" xr:uid="{14434E7C-1399-47F5-8691-6012C07CB5F3}"/>
    <cellStyle name="40% - Énfasis6 2 2 3 8" xfId="7921" xr:uid="{F88CC349-297D-48BF-B245-7DCAD556C587}"/>
    <cellStyle name="40% - Énfasis6 2 2 3 8 2" xfId="23363" xr:uid="{0369D368-B5E0-46F5-A22B-115D63B67863}"/>
    <cellStyle name="40% - Énfasis6 2 2 3 8 2 2" xfId="54247" xr:uid="{28CAA9FB-2A9F-480A-8AA9-F7BF844ADAFE}"/>
    <cellStyle name="40% - Énfasis6 2 2 3 8 3" xfId="38805" xr:uid="{215BCA87-76EB-4C95-86B0-E8C8B7BC1105}"/>
    <cellStyle name="40% - Énfasis6 2 2 3 9" xfId="15642" xr:uid="{60748C09-FE5A-46E3-8470-3DC0EE79381F}"/>
    <cellStyle name="40% - Énfasis6 2 2 3 9 2" xfId="46526" xr:uid="{B8B899B9-BAE8-4164-A83B-7E7D50E949B9}"/>
    <cellStyle name="40% - Énfasis6 2 2 4" xfId="280" xr:uid="{7CBCD47C-BDCB-4824-88B9-3FD2634E21DE}"/>
    <cellStyle name="40% - Énfasis6 2 2 4 2" xfId="523" xr:uid="{DB976982-655E-4BD1-946B-54C8A5AAE1B3}"/>
    <cellStyle name="40% - Énfasis6 2 2 4 2 2" xfId="1006" xr:uid="{DEF190EF-04E7-408C-879A-B7407BF2D5A4}"/>
    <cellStyle name="40% - Énfasis6 2 2 4 2 2 2" xfId="1971" xr:uid="{A182D367-3438-46CA-8FD8-AB351DABFDF1}"/>
    <cellStyle name="40% - Énfasis6 2 2 4 2 2 2 2" xfId="3901" xr:uid="{FEE7782D-002A-47CA-80AC-713C4AFB9D72}"/>
    <cellStyle name="40% - Énfasis6 2 2 4 2 2 2 2 2" xfId="7761" xr:uid="{22AF6CD4-C73B-46EB-9229-BCC71C4501C8}"/>
    <cellStyle name="40% - Énfasis6 2 2 4 2 2 2 2 2 2" xfId="15482" xr:uid="{635B9AF9-D0D3-4BA3-B204-F0D4EDA48839}"/>
    <cellStyle name="40% - Énfasis6 2 2 4 2 2 2 2 2 2 2" xfId="30924" xr:uid="{5164F83C-8BC1-4D7E-A92A-48D86AA11930}"/>
    <cellStyle name="40% - Énfasis6 2 2 4 2 2 2 2 2 2 2 2" xfId="61808" xr:uid="{48549A41-CC10-4E4D-86BE-1F0F9DE56651}"/>
    <cellStyle name="40% - Énfasis6 2 2 4 2 2 2 2 2 2 3" xfId="46366" xr:uid="{B3536080-4A64-4291-8DEF-ABC5583BCB95}"/>
    <cellStyle name="40% - Énfasis6 2 2 4 2 2 2 2 2 3" xfId="23203" xr:uid="{BD937E91-2649-49C0-A951-25A16438D6F7}"/>
    <cellStyle name="40% - Énfasis6 2 2 4 2 2 2 2 2 3 2" xfId="54087" xr:uid="{FB77C6AD-68E7-4D85-8139-5DC17E688FB5}"/>
    <cellStyle name="40% - Énfasis6 2 2 4 2 2 2 2 2 4" xfId="38645" xr:uid="{46FF095A-56D8-4C65-BCA4-E82D6A0700AD}"/>
    <cellStyle name="40% - Énfasis6 2 2 4 2 2 2 2 3" xfId="11622" xr:uid="{B1C5AB05-4977-41F0-9B80-F81725AC2B87}"/>
    <cellStyle name="40% - Énfasis6 2 2 4 2 2 2 2 3 2" xfId="27064" xr:uid="{771FF9D3-93A9-48B1-91BE-0F156ADB4C78}"/>
    <cellStyle name="40% - Énfasis6 2 2 4 2 2 2 2 3 2 2" xfId="57948" xr:uid="{CEB97C7D-DB45-4955-9479-A8CC9E7DFAB3}"/>
    <cellStyle name="40% - Énfasis6 2 2 4 2 2 2 2 3 3" xfId="42506" xr:uid="{9675D458-8E64-4B52-A98D-0E727A8FD7C6}"/>
    <cellStyle name="40% - Énfasis6 2 2 4 2 2 2 2 4" xfId="19343" xr:uid="{CB83CF7C-7ED9-4F4A-8E0A-747591849205}"/>
    <cellStyle name="40% - Énfasis6 2 2 4 2 2 2 2 4 2" xfId="50227" xr:uid="{54EB8AED-BA6F-4E81-A1F3-7530D55A4036}"/>
    <cellStyle name="40% - Énfasis6 2 2 4 2 2 2 2 5" xfId="34785" xr:uid="{E3A10402-CAB8-4224-93CD-98473D38E997}"/>
    <cellStyle name="40% - Énfasis6 2 2 4 2 2 2 3" xfId="5831" xr:uid="{550375BC-A4B6-456A-B7BF-A5F2C7D5A36D}"/>
    <cellStyle name="40% - Énfasis6 2 2 4 2 2 2 3 2" xfId="13552" xr:uid="{22C1BA75-3A5C-44C4-93D4-E93F83ADD5D8}"/>
    <cellStyle name="40% - Énfasis6 2 2 4 2 2 2 3 2 2" xfId="28994" xr:uid="{0F3F61F1-9C85-4C16-83BB-CBD6A9270741}"/>
    <cellStyle name="40% - Énfasis6 2 2 4 2 2 2 3 2 2 2" xfId="59878" xr:uid="{9831004F-0786-4848-B4B9-185D7A673529}"/>
    <cellStyle name="40% - Énfasis6 2 2 4 2 2 2 3 2 3" xfId="44436" xr:uid="{21F180BB-511D-40C6-811F-33EF5A7EE60F}"/>
    <cellStyle name="40% - Énfasis6 2 2 4 2 2 2 3 3" xfId="21273" xr:uid="{8C3EB30F-AD18-4346-8252-4F588D0F57B0}"/>
    <cellStyle name="40% - Énfasis6 2 2 4 2 2 2 3 3 2" xfId="52157" xr:uid="{FE61C942-745A-45D4-B0A4-045024626BE2}"/>
    <cellStyle name="40% - Énfasis6 2 2 4 2 2 2 3 4" xfId="36715" xr:uid="{60760F32-B046-4F08-9F3C-9165D1CAEE98}"/>
    <cellStyle name="40% - Énfasis6 2 2 4 2 2 2 4" xfId="9692" xr:uid="{C3186F42-E32F-4F47-8CBA-B4DDB89631E7}"/>
    <cellStyle name="40% - Énfasis6 2 2 4 2 2 2 4 2" xfId="25134" xr:uid="{DA4A84C3-0FD1-49DB-8E7E-F3145EB79549}"/>
    <cellStyle name="40% - Énfasis6 2 2 4 2 2 2 4 2 2" xfId="56018" xr:uid="{7FE9B6F0-431C-45E7-874F-B95DFBE904F0}"/>
    <cellStyle name="40% - Énfasis6 2 2 4 2 2 2 4 3" xfId="40576" xr:uid="{36BFDFBD-FCDA-4D7D-BF3E-4ECF8FBC21D3}"/>
    <cellStyle name="40% - Énfasis6 2 2 4 2 2 2 5" xfId="17413" xr:uid="{073BF8E6-F2D7-4631-A9F2-8311654CDD6E}"/>
    <cellStyle name="40% - Énfasis6 2 2 4 2 2 2 5 2" xfId="48297" xr:uid="{02E71295-E204-46E4-B9BA-E016484E7730}"/>
    <cellStyle name="40% - Énfasis6 2 2 4 2 2 2 6" xfId="32855" xr:uid="{A41DFB00-FD9F-4496-83CB-9F2C2F8D3D3A}"/>
    <cellStyle name="40% - Énfasis6 2 2 4 2 2 3" xfId="2936" xr:uid="{6FE3A43B-5E30-400E-8DEB-F042320EFE76}"/>
    <cellStyle name="40% - Énfasis6 2 2 4 2 2 3 2" xfId="6796" xr:uid="{19BE078C-EFBA-4542-8956-43FB9F7ADF83}"/>
    <cellStyle name="40% - Énfasis6 2 2 4 2 2 3 2 2" xfId="14517" xr:uid="{57F79B0A-1746-4D89-8ADE-AC602D8D7DD4}"/>
    <cellStyle name="40% - Énfasis6 2 2 4 2 2 3 2 2 2" xfId="29959" xr:uid="{AEB55368-CA52-4ECB-B1FA-3E161D51293A}"/>
    <cellStyle name="40% - Énfasis6 2 2 4 2 2 3 2 2 2 2" xfId="60843" xr:uid="{04BE37EA-568E-4A9F-96C1-DB08DDAD34C8}"/>
    <cellStyle name="40% - Énfasis6 2 2 4 2 2 3 2 2 3" xfId="45401" xr:uid="{B9C4239F-42A0-4C8F-9F97-32E50622EB63}"/>
    <cellStyle name="40% - Énfasis6 2 2 4 2 2 3 2 3" xfId="22238" xr:uid="{9E896F0B-B59C-4818-95DE-68B244C8E246}"/>
    <cellStyle name="40% - Énfasis6 2 2 4 2 2 3 2 3 2" xfId="53122" xr:uid="{268A73D2-09F6-4E75-AABB-DA107842EB90}"/>
    <cellStyle name="40% - Énfasis6 2 2 4 2 2 3 2 4" xfId="37680" xr:uid="{0F6BE1A6-DC49-414E-8A54-00C6C9242A8E}"/>
    <cellStyle name="40% - Énfasis6 2 2 4 2 2 3 3" xfId="10657" xr:uid="{BA887EDC-56F1-4636-B57A-B1DE8D7746E1}"/>
    <cellStyle name="40% - Énfasis6 2 2 4 2 2 3 3 2" xfId="26099" xr:uid="{F2532A8E-4273-4474-85BE-0CE6AE45F579}"/>
    <cellStyle name="40% - Énfasis6 2 2 4 2 2 3 3 2 2" xfId="56983" xr:uid="{492E2827-3E9C-4938-9639-274048647151}"/>
    <cellStyle name="40% - Énfasis6 2 2 4 2 2 3 3 3" xfId="41541" xr:uid="{5760A6AD-D3D9-41C9-A299-409044C86EBD}"/>
    <cellStyle name="40% - Énfasis6 2 2 4 2 2 3 4" xfId="18378" xr:uid="{2A906240-6330-40F8-ABE8-10CCDC56371C}"/>
    <cellStyle name="40% - Énfasis6 2 2 4 2 2 3 4 2" xfId="49262" xr:uid="{1904329D-6B88-4D90-9FC7-FE4016F9716B}"/>
    <cellStyle name="40% - Énfasis6 2 2 4 2 2 3 5" xfId="33820" xr:uid="{A5595196-1CDB-44D6-B0E1-A270BEF44BAA}"/>
    <cellStyle name="40% - Énfasis6 2 2 4 2 2 4" xfId="4866" xr:uid="{995468B3-C7E1-4E4F-9337-511D7C4C9469}"/>
    <cellStyle name="40% - Énfasis6 2 2 4 2 2 4 2" xfId="12587" xr:uid="{C165A518-E07E-4530-AC61-CAAC5ABE61C7}"/>
    <cellStyle name="40% - Énfasis6 2 2 4 2 2 4 2 2" xfId="28029" xr:uid="{6F22B297-3586-4BB2-ACAC-E8D0D425908C}"/>
    <cellStyle name="40% - Énfasis6 2 2 4 2 2 4 2 2 2" xfId="58913" xr:uid="{3969B59D-2233-46D8-BA7A-95C58DD4B23A}"/>
    <cellStyle name="40% - Énfasis6 2 2 4 2 2 4 2 3" xfId="43471" xr:uid="{DD00A3C0-1CFF-44C9-A030-79E576EAE5D6}"/>
    <cellStyle name="40% - Énfasis6 2 2 4 2 2 4 3" xfId="20308" xr:uid="{C701AD84-4BB9-4ECE-967A-6AA55E22FB51}"/>
    <cellStyle name="40% - Énfasis6 2 2 4 2 2 4 3 2" xfId="51192" xr:uid="{525D77B7-D525-4F77-8883-9E9CD132968B}"/>
    <cellStyle name="40% - Énfasis6 2 2 4 2 2 4 4" xfId="35750" xr:uid="{CCD07C86-B074-44E1-8BDD-8397BB29E726}"/>
    <cellStyle name="40% - Énfasis6 2 2 4 2 2 5" xfId="8727" xr:uid="{377941AD-02DC-43FC-82B2-18250CEF2B3A}"/>
    <cellStyle name="40% - Énfasis6 2 2 4 2 2 5 2" xfId="24169" xr:uid="{17D0FB3D-98B9-455F-8E7B-5FFF5A5CD9C4}"/>
    <cellStyle name="40% - Énfasis6 2 2 4 2 2 5 2 2" xfId="55053" xr:uid="{3E01F9EB-EA00-41EE-AF15-C2D809A2A66D}"/>
    <cellStyle name="40% - Énfasis6 2 2 4 2 2 5 3" xfId="39611" xr:uid="{F3C21C41-DDA5-4149-8BF0-03364FBD6277}"/>
    <cellStyle name="40% - Énfasis6 2 2 4 2 2 6" xfId="16448" xr:uid="{918D0CE9-C07D-4B8C-B351-75B6F0A98BD6}"/>
    <cellStyle name="40% - Énfasis6 2 2 4 2 2 6 2" xfId="47332" xr:uid="{52D96EDC-11B3-46E4-B1C7-AA4ADFE703E9}"/>
    <cellStyle name="40% - Énfasis6 2 2 4 2 2 7" xfId="31890" xr:uid="{F0ACBB68-71E5-4444-A621-FBD357372823}"/>
    <cellStyle name="40% - Énfasis6 2 2 4 2 3" xfId="1488" xr:uid="{FBD4F6F6-C087-414A-B4B0-1E3453E163DA}"/>
    <cellStyle name="40% - Énfasis6 2 2 4 2 3 2" xfId="3418" xr:uid="{243FCE44-4266-48D5-ACFD-E8A695446641}"/>
    <cellStyle name="40% - Énfasis6 2 2 4 2 3 2 2" xfId="7278" xr:uid="{644EAE3F-55B5-4954-9B29-CA03604B4705}"/>
    <cellStyle name="40% - Énfasis6 2 2 4 2 3 2 2 2" xfId="14999" xr:uid="{62A76260-C8AC-4C99-AEA6-4E395AF98519}"/>
    <cellStyle name="40% - Énfasis6 2 2 4 2 3 2 2 2 2" xfId="30441" xr:uid="{DBF9211B-B659-4EE3-9487-1E2DCEF7446F}"/>
    <cellStyle name="40% - Énfasis6 2 2 4 2 3 2 2 2 2 2" xfId="61325" xr:uid="{279581CB-4FC2-4F17-88AC-66B8D214C2D3}"/>
    <cellStyle name="40% - Énfasis6 2 2 4 2 3 2 2 2 3" xfId="45883" xr:uid="{8155BDA6-025C-4E9F-B0EF-5A7F72B21A82}"/>
    <cellStyle name="40% - Énfasis6 2 2 4 2 3 2 2 3" xfId="22720" xr:uid="{D206A708-9709-4CEE-817A-7C525178EC9D}"/>
    <cellStyle name="40% - Énfasis6 2 2 4 2 3 2 2 3 2" xfId="53604" xr:uid="{FB74D727-6192-43DF-947C-3FB6EB894106}"/>
    <cellStyle name="40% - Énfasis6 2 2 4 2 3 2 2 4" xfId="38162" xr:uid="{80D19B4C-A114-415F-8C13-B5FEAFC70D86}"/>
    <cellStyle name="40% - Énfasis6 2 2 4 2 3 2 3" xfId="11139" xr:uid="{790C47EA-FE20-4FAC-B14A-BCBA598BA7CD}"/>
    <cellStyle name="40% - Énfasis6 2 2 4 2 3 2 3 2" xfId="26581" xr:uid="{D2DB62FE-F5CE-41C3-9338-A60068321126}"/>
    <cellStyle name="40% - Énfasis6 2 2 4 2 3 2 3 2 2" xfId="57465" xr:uid="{6F700EB8-E857-479B-8A3D-E7EF1A43A85D}"/>
    <cellStyle name="40% - Énfasis6 2 2 4 2 3 2 3 3" xfId="42023" xr:uid="{FFEB44D5-E384-4955-B289-FF29E4EFB2E2}"/>
    <cellStyle name="40% - Énfasis6 2 2 4 2 3 2 4" xfId="18860" xr:uid="{FF513B57-2D0B-425A-B8D6-94C7BEDB6C69}"/>
    <cellStyle name="40% - Énfasis6 2 2 4 2 3 2 4 2" xfId="49744" xr:uid="{37F0FF9F-84B2-4AA0-99A6-8E88B87D4A54}"/>
    <cellStyle name="40% - Énfasis6 2 2 4 2 3 2 5" xfId="34302" xr:uid="{57D1DD2B-4778-4BEA-B795-20BEFB512AD3}"/>
    <cellStyle name="40% - Énfasis6 2 2 4 2 3 3" xfId="5348" xr:uid="{0D3182E6-5C35-4F8E-A2FB-D456E5889B5F}"/>
    <cellStyle name="40% - Énfasis6 2 2 4 2 3 3 2" xfId="13069" xr:uid="{69A697CC-3307-422E-8202-CFF71DA666EC}"/>
    <cellStyle name="40% - Énfasis6 2 2 4 2 3 3 2 2" xfId="28511" xr:uid="{B6A2FCAF-5DD8-4B50-997D-FDB818733731}"/>
    <cellStyle name="40% - Énfasis6 2 2 4 2 3 3 2 2 2" xfId="59395" xr:uid="{A261D6E5-637D-4ADF-91BF-D587DCFD5762}"/>
    <cellStyle name="40% - Énfasis6 2 2 4 2 3 3 2 3" xfId="43953" xr:uid="{E31A3281-3AF7-4994-8527-B3954A23FA9C}"/>
    <cellStyle name="40% - Énfasis6 2 2 4 2 3 3 3" xfId="20790" xr:uid="{14ABF741-EEEF-4524-ABE1-2EC56AA03BB1}"/>
    <cellStyle name="40% - Énfasis6 2 2 4 2 3 3 3 2" xfId="51674" xr:uid="{CE428D54-4D49-4121-A3D8-C15EEC5F7770}"/>
    <cellStyle name="40% - Énfasis6 2 2 4 2 3 3 4" xfId="36232" xr:uid="{ABF5C667-3C7C-43A6-A01E-50B9221176C7}"/>
    <cellStyle name="40% - Énfasis6 2 2 4 2 3 4" xfId="9209" xr:uid="{D9D21137-9F48-4F0F-9D77-2B4F80246FB8}"/>
    <cellStyle name="40% - Énfasis6 2 2 4 2 3 4 2" xfId="24651" xr:uid="{6825F21C-2EAF-46BA-A554-BE1926C8E939}"/>
    <cellStyle name="40% - Énfasis6 2 2 4 2 3 4 2 2" xfId="55535" xr:uid="{B8430C02-FF40-4F34-973B-53933C03F61A}"/>
    <cellStyle name="40% - Énfasis6 2 2 4 2 3 4 3" xfId="40093" xr:uid="{4E0F2F3E-A47C-4C05-8E72-3CFAC92E7AFB}"/>
    <cellStyle name="40% - Énfasis6 2 2 4 2 3 5" xfId="16930" xr:uid="{3ED960A3-7D0F-451F-AD47-0B5D3A8229F9}"/>
    <cellStyle name="40% - Énfasis6 2 2 4 2 3 5 2" xfId="47814" xr:uid="{6C30D985-753B-4EBF-BDA6-DEA7146F19B7}"/>
    <cellStyle name="40% - Énfasis6 2 2 4 2 3 6" xfId="32372" xr:uid="{51F0CFFB-6148-439C-A8F8-A4E48A9B3466}"/>
    <cellStyle name="40% - Énfasis6 2 2 4 2 4" xfId="2453" xr:uid="{444E5DFA-AED1-4691-9BC0-5BD670A8F326}"/>
    <cellStyle name="40% - Énfasis6 2 2 4 2 4 2" xfId="6313" xr:uid="{9FC03CA3-A80C-4751-A7AB-C00862FC825B}"/>
    <cellStyle name="40% - Énfasis6 2 2 4 2 4 2 2" xfId="14034" xr:uid="{AFA98AC8-41B8-40FE-A6C2-927DA3584BDA}"/>
    <cellStyle name="40% - Énfasis6 2 2 4 2 4 2 2 2" xfId="29476" xr:uid="{2A520014-8AFE-42B0-B2E1-9FE1EAE706BB}"/>
    <cellStyle name="40% - Énfasis6 2 2 4 2 4 2 2 2 2" xfId="60360" xr:uid="{1A0141BC-3451-486D-8B9E-9A9ECA2A9631}"/>
    <cellStyle name="40% - Énfasis6 2 2 4 2 4 2 2 3" xfId="44918" xr:uid="{0F07EDC7-A397-422A-A281-FA05D57E5C41}"/>
    <cellStyle name="40% - Énfasis6 2 2 4 2 4 2 3" xfId="21755" xr:uid="{0B4D16D6-37E3-4744-BE42-C4E679568323}"/>
    <cellStyle name="40% - Énfasis6 2 2 4 2 4 2 3 2" xfId="52639" xr:uid="{9B15A7B1-873E-421F-9A5B-03D768704CF8}"/>
    <cellStyle name="40% - Énfasis6 2 2 4 2 4 2 4" xfId="37197" xr:uid="{9A75F497-F10F-499E-BC5B-3E83CB84C6BB}"/>
    <cellStyle name="40% - Énfasis6 2 2 4 2 4 3" xfId="10174" xr:uid="{ECF843BA-D5E5-4624-9227-39AE7A340097}"/>
    <cellStyle name="40% - Énfasis6 2 2 4 2 4 3 2" xfId="25616" xr:uid="{83861B0C-79F9-4B22-9E15-6290D6AE07FF}"/>
    <cellStyle name="40% - Énfasis6 2 2 4 2 4 3 2 2" xfId="56500" xr:uid="{1E426BF2-48ED-46CD-8BD1-183CF3078281}"/>
    <cellStyle name="40% - Énfasis6 2 2 4 2 4 3 3" xfId="41058" xr:uid="{70D6536D-AB96-40C2-8061-12AD53DE3B8C}"/>
    <cellStyle name="40% - Énfasis6 2 2 4 2 4 4" xfId="17895" xr:uid="{8286C777-B0B7-458E-B156-033DF9D18F35}"/>
    <cellStyle name="40% - Énfasis6 2 2 4 2 4 4 2" xfId="48779" xr:uid="{2D3BC803-2562-4E38-B5D8-4F349BCE606E}"/>
    <cellStyle name="40% - Énfasis6 2 2 4 2 4 5" xfId="33337" xr:uid="{0DB50085-3445-4249-A123-1449A197B06E}"/>
    <cellStyle name="40% - Énfasis6 2 2 4 2 5" xfId="4383" xr:uid="{798B01E5-B909-4130-A497-01D4EA5A33D1}"/>
    <cellStyle name="40% - Énfasis6 2 2 4 2 5 2" xfId="12104" xr:uid="{C9747352-9AFB-41EE-97D3-A1DEF92EC217}"/>
    <cellStyle name="40% - Énfasis6 2 2 4 2 5 2 2" xfId="27546" xr:uid="{C0B2F16C-30AF-4078-B5E3-A9B493AB196A}"/>
    <cellStyle name="40% - Énfasis6 2 2 4 2 5 2 2 2" xfId="58430" xr:uid="{85D795B8-C96D-4BFE-AB3E-15604656A92A}"/>
    <cellStyle name="40% - Énfasis6 2 2 4 2 5 2 3" xfId="42988" xr:uid="{BA5BE769-29F1-4698-8DD9-94528D0A45F5}"/>
    <cellStyle name="40% - Énfasis6 2 2 4 2 5 3" xfId="19825" xr:uid="{C8D45C47-F1CB-4874-9E2F-C04FB167288F}"/>
    <cellStyle name="40% - Énfasis6 2 2 4 2 5 3 2" xfId="50709" xr:uid="{6888FAA4-9C7B-406B-BCBE-8C12D31733AC}"/>
    <cellStyle name="40% - Énfasis6 2 2 4 2 5 4" xfId="35267" xr:uid="{DACE2326-8A57-472B-B94F-C99917049706}"/>
    <cellStyle name="40% - Énfasis6 2 2 4 2 6" xfId="8244" xr:uid="{6261C10E-8CC1-486B-B339-E225C074E9AE}"/>
    <cellStyle name="40% - Énfasis6 2 2 4 2 6 2" xfId="23686" xr:uid="{EBBD7BCF-B5CF-4EEC-A224-B800542F4C67}"/>
    <cellStyle name="40% - Énfasis6 2 2 4 2 6 2 2" xfId="54570" xr:uid="{989F5250-7043-4790-9AA6-8E5B4B936BF4}"/>
    <cellStyle name="40% - Énfasis6 2 2 4 2 6 3" xfId="39128" xr:uid="{A256337A-3106-415A-9451-09E0A5748FD7}"/>
    <cellStyle name="40% - Énfasis6 2 2 4 2 7" xfId="15965" xr:uid="{2FF507A3-CE63-422A-8CEF-9DCE15539009}"/>
    <cellStyle name="40% - Énfasis6 2 2 4 2 7 2" xfId="46849" xr:uid="{9D05DB10-D9A8-4B06-A192-00A9990495D1}"/>
    <cellStyle name="40% - Énfasis6 2 2 4 2 8" xfId="31407" xr:uid="{93E5D60C-4A5C-4677-BD3F-BB464019FD7F}"/>
    <cellStyle name="40% - Énfasis6 2 2 4 3" xfId="765" xr:uid="{B07ECA87-E6B6-44FD-8005-382C9781845D}"/>
    <cellStyle name="40% - Énfasis6 2 2 4 3 2" xfId="1730" xr:uid="{97450731-C0B4-4636-8B13-FD5D41DDB4F4}"/>
    <cellStyle name="40% - Énfasis6 2 2 4 3 2 2" xfId="3660" xr:uid="{1B8CCF19-A700-4616-A9EE-6B7FC2746DC0}"/>
    <cellStyle name="40% - Énfasis6 2 2 4 3 2 2 2" xfId="7520" xr:uid="{0CE09B29-1E49-44AC-B20A-E5FB707395B3}"/>
    <cellStyle name="40% - Énfasis6 2 2 4 3 2 2 2 2" xfId="15241" xr:uid="{704DC2B4-2958-4713-A679-160622AF959A}"/>
    <cellStyle name="40% - Énfasis6 2 2 4 3 2 2 2 2 2" xfId="30683" xr:uid="{D40AEE16-D555-4205-A6EC-547769106518}"/>
    <cellStyle name="40% - Énfasis6 2 2 4 3 2 2 2 2 2 2" xfId="61567" xr:uid="{5BC91D2F-4448-4F70-B762-E58A0B988023}"/>
    <cellStyle name="40% - Énfasis6 2 2 4 3 2 2 2 2 3" xfId="46125" xr:uid="{1DB4DA32-567F-48A0-B744-2B6CB9B9BC23}"/>
    <cellStyle name="40% - Énfasis6 2 2 4 3 2 2 2 3" xfId="22962" xr:uid="{05F319D5-4B16-4710-922B-18157073B3F4}"/>
    <cellStyle name="40% - Énfasis6 2 2 4 3 2 2 2 3 2" xfId="53846" xr:uid="{03476624-5CC0-49F3-8090-6116B014853D}"/>
    <cellStyle name="40% - Énfasis6 2 2 4 3 2 2 2 4" xfId="38404" xr:uid="{E557ADF5-43AD-489A-B9D6-F3F0CFE275D8}"/>
    <cellStyle name="40% - Énfasis6 2 2 4 3 2 2 3" xfId="11381" xr:uid="{7BA60FE0-5833-4AF3-8671-3BA73E29A8FA}"/>
    <cellStyle name="40% - Énfasis6 2 2 4 3 2 2 3 2" xfId="26823" xr:uid="{D6582D74-0F2E-4900-8B08-5EF975F28E3D}"/>
    <cellStyle name="40% - Énfasis6 2 2 4 3 2 2 3 2 2" xfId="57707" xr:uid="{7C7F5753-B90B-4A47-9F3A-B9B52E38D3AF}"/>
    <cellStyle name="40% - Énfasis6 2 2 4 3 2 2 3 3" xfId="42265" xr:uid="{878D850F-4312-492F-998B-2306C69B0662}"/>
    <cellStyle name="40% - Énfasis6 2 2 4 3 2 2 4" xfId="19102" xr:uid="{20F95E97-3BC8-4C30-A794-C372D7F667A1}"/>
    <cellStyle name="40% - Énfasis6 2 2 4 3 2 2 4 2" xfId="49986" xr:uid="{D7A97FFA-AE91-4700-B50F-07FC3859F221}"/>
    <cellStyle name="40% - Énfasis6 2 2 4 3 2 2 5" xfId="34544" xr:uid="{61CD4B12-9A3D-441D-A492-97C60B328461}"/>
    <cellStyle name="40% - Énfasis6 2 2 4 3 2 3" xfId="5590" xr:uid="{6CFA2007-C012-4441-8557-D72D91BA758D}"/>
    <cellStyle name="40% - Énfasis6 2 2 4 3 2 3 2" xfId="13311" xr:uid="{CB5AF85C-A32C-4966-8107-5E05E5EEE064}"/>
    <cellStyle name="40% - Énfasis6 2 2 4 3 2 3 2 2" xfId="28753" xr:uid="{C1FCC57E-8A5C-41DF-BE7C-AD6FA8ED3AE3}"/>
    <cellStyle name="40% - Énfasis6 2 2 4 3 2 3 2 2 2" xfId="59637" xr:uid="{AEED2CC6-D124-4E20-94E8-6FA15A1EB735}"/>
    <cellStyle name="40% - Énfasis6 2 2 4 3 2 3 2 3" xfId="44195" xr:uid="{D936303E-658B-4875-A08D-2CEB8A6460E9}"/>
    <cellStyle name="40% - Énfasis6 2 2 4 3 2 3 3" xfId="21032" xr:uid="{F0B3F8D2-FEF5-4133-A10D-3F8A3C248475}"/>
    <cellStyle name="40% - Énfasis6 2 2 4 3 2 3 3 2" xfId="51916" xr:uid="{DCBA31C2-9ED6-40E9-81E1-951EF4150B02}"/>
    <cellStyle name="40% - Énfasis6 2 2 4 3 2 3 4" xfId="36474" xr:uid="{381FBE3C-E1B4-4563-A242-DDE389DF3447}"/>
    <cellStyle name="40% - Énfasis6 2 2 4 3 2 4" xfId="9451" xr:uid="{CB87C88B-39B9-4EAB-B869-845D1C6D6838}"/>
    <cellStyle name="40% - Énfasis6 2 2 4 3 2 4 2" xfId="24893" xr:uid="{FF6BEAE4-9C6B-401E-B55B-6B8EDAC8CAA7}"/>
    <cellStyle name="40% - Énfasis6 2 2 4 3 2 4 2 2" xfId="55777" xr:uid="{8B07F482-561C-4FD6-A633-2C7828964ED0}"/>
    <cellStyle name="40% - Énfasis6 2 2 4 3 2 4 3" xfId="40335" xr:uid="{AC4DAC23-3B66-4625-BD1D-2347F2B70EFE}"/>
    <cellStyle name="40% - Énfasis6 2 2 4 3 2 5" xfId="17172" xr:uid="{4C55BC12-A2CD-47CB-AD67-E815DC6F75BC}"/>
    <cellStyle name="40% - Énfasis6 2 2 4 3 2 5 2" xfId="48056" xr:uid="{56BD2DEE-3959-4F89-A934-AEF0A00B3F6D}"/>
    <cellStyle name="40% - Énfasis6 2 2 4 3 2 6" xfId="32614" xr:uid="{C1ACD4B2-3FC7-4E74-91EB-7E46526E37D4}"/>
    <cellStyle name="40% - Énfasis6 2 2 4 3 3" xfId="2695" xr:uid="{806FCA2F-3041-4945-B05E-20B0C6134AA7}"/>
    <cellStyle name="40% - Énfasis6 2 2 4 3 3 2" xfId="6555" xr:uid="{F60B5936-7C40-4F91-A8E8-F86DC21DC1E4}"/>
    <cellStyle name="40% - Énfasis6 2 2 4 3 3 2 2" xfId="14276" xr:uid="{5C503E93-476F-4605-9795-6EF632C78214}"/>
    <cellStyle name="40% - Énfasis6 2 2 4 3 3 2 2 2" xfId="29718" xr:uid="{F87F9141-7DC4-434F-B440-D9721ABBFBA8}"/>
    <cellStyle name="40% - Énfasis6 2 2 4 3 3 2 2 2 2" xfId="60602" xr:uid="{93B9D0C5-DF70-4553-AF5D-6F6A48C62DB2}"/>
    <cellStyle name="40% - Énfasis6 2 2 4 3 3 2 2 3" xfId="45160" xr:uid="{51882ED4-B00E-4E55-BDBF-7DB144D68CC9}"/>
    <cellStyle name="40% - Énfasis6 2 2 4 3 3 2 3" xfId="21997" xr:uid="{B0046345-151C-4183-9F5E-CAF826328BD7}"/>
    <cellStyle name="40% - Énfasis6 2 2 4 3 3 2 3 2" xfId="52881" xr:uid="{440DFA01-3C81-47F8-B81C-E52BC14F9F1F}"/>
    <cellStyle name="40% - Énfasis6 2 2 4 3 3 2 4" xfId="37439" xr:uid="{D59265E5-FE99-48E9-8740-2B7DAFB0721F}"/>
    <cellStyle name="40% - Énfasis6 2 2 4 3 3 3" xfId="10416" xr:uid="{695B9C75-0FE8-4DC0-9248-8133E8599C05}"/>
    <cellStyle name="40% - Énfasis6 2 2 4 3 3 3 2" xfId="25858" xr:uid="{1F4CA7A5-2214-41B2-BBA6-7F62CE21EBA0}"/>
    <cellStyle name="40% - Énfasis6 2 2 4 3 3 3 2 2" xfId="56742" xr:uid="{FD833111-9AAB-4EBB-97FB-24D94D2311CC}"/>
    <cellStyle name="40% - Énfasis6 2 2 4 3 3 3 3" xfId="41300" xr:uid="{25632007-05B1-4B6B-9F2E-53F7ED60DC43}"/>
    <cellStyle name="40% - Énfasis6 2 2 4 3 3 4" xfId="18137" xr:uid="{9A4B0365-1AB6-4C27-BDAD-0B9ABC1C4DEE}"/>
    <cellStyle name="40% - Énfasis6 2 2 4 3 3 4 2" xfId="49021" xr:uid="{523FB080-9BFF-4C21-A8F2-B0A05610880A}"/>
    <cellStyle name="40% - Énfasis6 2 2 4 3 3 5" xfId="33579" xr:uid="{8BF1709F-5BFE-48C6-9068-725AA71AADF6}"/>
    <cellStyle name="40% - Énfasis6 2 2 4 3 4" xfId="4625" xr:uid="{650CFF59-0C6F-4E60-B8CE-4FF8630B5A4B}"/>
    <cellStyle name="40% - Énfasis6 2 2 4 3 4 2" xfId="12346" xr:uid="{91DBE675-15EB-4A72-B3C9-B3899024D2F1}"/>
    <cellStyle name="40% - Énfasis6 2 2 4 3 4 2 2" xfId="27788" xr:uid="{794193B1-A385-4F73-A99E-BD9FBB581F21}"/>
    <cellStyle name="40% - Énfasis6 2 2 4 3 4 2 2 2" xfId="58672" xr:uid="{F64A58B7-0A94-4FDB-BBAA-FAAF1DF6BD4E}"/>
    <cellStyle name="40% - Énfasis6 2 2 4 3 4 2 3" xfId="43230" xr:uid="{187E9B7F-F143-406A-9D09-BF4F9BA3CEB8}"/>
    <cellStyle name="40% - Énfasis6 2 2 4 3 4 3" xfId="20067" xr:uid="{A3766C3B-30FE-46FE-B679-C53823FAF4AE}"/>
    <cellStyle name="40% - Énfasis6 2 2 4 3 4 3 2" xfId="50951" xr:uid="{C0E6699E-3B21-44C4-8DB8-D5B8CEA97012}"/>
    <cellStyle name="40% - Énfasis6 2 2 4 3 4 4" xfId="35509" xr:uid="{135D40EF-6AF4-420A-ABDD-DCD0A692F853}"/>
    <cellStyle name="40% - Énfasis6 2 2 4 3 5" xfId="8486" xr:uid="{50C37F67-B8C8-462B-8595-E2B46487CAC0}"/>
    <cellStyle name="40% - Énfasis6 2 2 4 3 5 2" xfId="23928" xr:uid="{586D58A2-0ABD-45B8-9825-7B13226FDF82}"/>
    <cellStyle name="40% - Énfasis6 2 2 4 3 5 2 2" xfId="54812" xr:uid="{E11C6332-8686-40E6-8216-FD4BA7042815}"/>
    <cellStyle name="40% - Énfasis6 2 2 4 3 5 3" xfId="39370" xr:uid="{AA427DFD-0358-4968-A518-BD2DAE1B89D8}"/>
    <cellStyle name="40% - Énfasis6 2 2 4 3 6" xfId="16207" xr:uid="{C40E5EA1-38DE-4012-8F93-7FF5612A26A9}"/>
    <cellStyle name="40% - Énfasis6 2 2 4 3 6 2" xfId="47091" xr:uid="{EFEF1D73-B220-4791-840F-B4AD41E7A5F9}"/>
    <cellStyle name="40% - Énfasis6 2 2 4 3 7" xfId="31649" xr:uid="{7CF1499A-5CD2-404E-ACF5-E12A5F12E5B8}"/>
    <cellStyle name="40% - Énfasis6 2 2 4 4" xfId="1247" xr:uid="{29AE5980-CCFB-45E2-96BB-717D304F3794}"/>
    <cellStyle name="40% - Énfasis6 2 2 4 4 2" xfId="3177" xr:uid="{F78C0D42-A993-4D36-9845-5465340E1E9A}"/>
    <cellStyle name="40% - Énfasis6 2 2 4 4 2 2" xfId="7037" xr:uid="{5BAA61BA-F46A-4B36-B790-FCCFF2013DB0}"/>
    <cellStyle name="40% - Énfasis6 2 2 4 4 2 2 2" xfId="14758" xr:uid="{569D90E5-A279-4162-B4D4-4F190AD06DCF}"/>
    <cellStyle name="40% - Énfasis6 2 2 4 4 2 2 2 2" xfId="30200" xr:uid="{180912D6-AD4E-4D84-A89D-86F42C865B23}"/>
    <cellStyle name="40% - Énfasis6 2 2 4 4 2 2 2 2 2" xfId="61084" xr:uid="{495EFC9D-C231-4257-BEE6-D61B16516D00}"/>
    <cellStyle name="40% - Énfasis6 2 2 4 4 2 2 2 3" xfId="45642" xr:uid="{B08BED0E-165A-42EC-90DE-35A62291250B}"/>
    <cellStyle name="40% - Énfasis6 2 2 4 4 2 2 3" xfId="22479" xr:uid="{5EFF86CF-A540-4E77-9450-C8C9AC11A954}"/>
    <cellStyle name="40% - Énfasis6 2 2 4 4 2 2 3 2" xfId="53363" xr:uid="{22D4C68D-5313-4D8B-AC99-E0869A42A933}"/>
    <cellStyle name="40% - Énfasis6 2 2 4 4 2 2 4" xfId="37921" xr:uid="{ECF06E28-96E5-4EF0-9689-A67E2E89D497}"/>
    <cellStyle name="40% - Énfasis6 2 2 4 4 2 3" xfId="10898" xr:uid="{53EEF114-B7BB-453E-935D-7E9504FDF54C}"/>
    <cellStyle name="40% - Énfasis6 2 2 4 4 2 3 2" xfId="26340" xr:uid="{EC6FE7A0-C6D3-45A7-BAF6-CF3B6666929B}"/>
    <cellStyle name="40% - Énfasis6 2 2 4 4 2 3 2 2" xfId="57224" xr:uid="{ADF94DC0-27A6-4679-AC41-5BFF672F95EE}"/>
    <cellStyle name="40% - Énfasis6 2 2 4 4 2 3 3" xfId="41782" xr:uid="{78976E13-02BD-4245-B229-72018A173504}"/>
    <cellStyle name="40% - Énfasis6 2 2 4 4 2 4" xfId="18619" xr:uid="{6C36A714-C42D-4A02-9995-59E116F98A7C}"/>
    <cellStyle name="40% - Énfasis6 2 2 4 4 2 4 2" xfId="49503" xr:uid="{15F347A0-CDB4-4AB3-9DD5-A7C52E4ED661}"/>
    <cellStyle name="40% - Énfasis6 2 2 4 4 2 5" xfId="34061" xr:uid="{0BEC8716-6C55-4025-95E0-595C0CA24655}"/>
    <cellStyle name="40% - Énfasis6 2 2 4 4 3" xfId="5107" xr:uid="{61FB5F51-2BFC-488B-86D8-F32E9C222381}"/>
    <cellStyle name="40% - Énfasis6 2 2 4 4 3 2" xfId="12828" xr:uid="{357E4829-9F1A-4239-AC64-F2182B33442A}"/>
    <cellStyle name="40% - Énfasis6 2 2 4 4 3 2 2" xfId="28270" xr:uid="{67DA916D-F5C5-4CA9-9E5B-1ADDA49D8D60}"/>
    <cellStyle name="40% - Énfasis6 2 2 4 4 3 2 2 2" xfId="59154" xr:uid="{7A6D7A89-EEAE-4F57-814A-4D280FF6BE2A}"/>
    <cellStyle name="40% - Énfasis6 2 2 4 4 3 2 3" xfId="43712" xr:uid="{48B44383-61DC-46FF-B64D-9AA401104F3B}"/>
    <cellStyle name="40% - Énfasis6 2 2 4 4 3 3" xfId="20549" xr:uid="{7A882990-C013-492E-8F08-F6F71E026364}"/>
    <cellStyle name="40% - Énfasis6 2 2 4 4 3 3 2" xfId="51433" xr:uid="{D3A6BB66-4A6F-4D78-9C7F-920297660C81}"/>
    <cellStyle name="40% - Énfasis6 2 2 4 4 3 4" xfId="35991" xr:uid="{A1DC4C31-CB4B-480E-B704-6EEB713A6F44}"/>
    <cellStyle name="40% - Énfasis6 2 2 4 4 4" xfId="8968" xr:uid="{59DF7F3B-006D-4357-B255-81E8DA240F54}"/>
    <cellStyle name="40% - Énfasis6 2 2 4 4 4 2" xfId="24410" xr:uid="{BDC8F20D-24BD-4C65-B7EE-B8E669DC410E}"/>
    <cellStyle name="40% - Énfasis6 2 2 4 4 4 2 2" xfId="55294" xr:uid="{4CC6B5D8-B267-4B17-9626-A6F8701C7A64}"/>
    <cellStyle name="40% - Énfasis6 2 2 4 4 4 3" xfId="39852" xr:uid="{F92CC7CC-BCB3-46B0-86B6-DF0BDDFCE567}"/>
    <cellStyle name="40% - Énfasis6 2 2 4 4 5" xfId="16689" xr:uid="{AD34EA93-C67D-4B3F-AD95-C87E3299D27E}"/>
    <cellStyle name="40% - Énfasis6 2 2 4 4 5 2" xfId="47573" xr:uid="{0749B994-8F62-44D6-81E2-030BAD147B7E}"/>
    <cellStyle name="40% - Énfasis6 2 2 4 4 6" xfId="32131" xr:uid="{147F95DF-D853-4833-BAAB-45669A286A10}"/>
    <cellStyle name="40% - Énfasis6 2 2 4 5" xfId="2212" xr:uid="{C8CBC4E4-EB0A-42BD-A191-E111687F73C4}"/>
    <cellStyle name="40% - Énfasis6 2 2 4 5 2" xfId="6072" xr:uid="{C893652E-7728-47A3-B260-E1F0AB2E0A9D}"/>
    <cellStyle name="40% - Énfasis6 2 2 4 5 2 2" xfId="13793" xr:uid="{088523F2-EF9F-49CE-8154-AC90B39CA2A1}"/>
    <cellStyle name="40% - Énfasis6 2 2 4 5 2 2 2" xfId="29235" xr:uid="{8919E493-19E7-42C1-B168-C5F2D819E7E3}"/>
    <cellStyle name="40% - Énfasis6 2 2 4 5 2 2 2 2" xfId="60119" xr:uid="{779FBA97-8889-4A06-8426-E647C84D8F56}"/>
    <cellStyle name="40% - Énfasis6 2 2 4 5 2 2 3" xfId="44677" xr:uid="{7B1916DF-92B9-4B44-984D-1B2B97A7DF4E}"/>
    <cellStyle name="40% - Énfasis6 2 2 4 5 2 3" xfId="21514" xr:uid="{4D84EDFD-A686-4181-A903-A759459A2AE8}"/>
    <cellStyle name="40% - Énfasis6 2 2 4 5 2 3 2" xfId="52398" xr:uid="{1C689A11-6E78-4F44-944B-6B8840BF611E}"/>
    <cellStyle name="40% - Énfasis6 2 2 4 5 2 4" xfId="36956" xr:uid="{511B1136-D105-4F02-B4D4-7C1A25A27168}"/>
    <cellStyle name="40% - Énfasis6 2 2 4 5 3" xfId="9933" xr:uid="{E3DE30D7-F28E-409A-A675-514C075AD16E}"/>
    <cellStyle name="40% - Énfasis6 2 2 4 5 3 2" xfId="25375" xr:uid="{82657AB6-E5FF-42D3-AA16-AC72EFAE5B41}"/>
    <cellStyle name="40% - Énfasis6 2 2 4 5 3 2 2" xfId="56259" xr:uid="{05FCBE1B-5381-40DE-9810-067FE637170B}"/>
    <cellStyle name="40% - Énfasis6 2 2 4 5 3 3" xfId="40817" xr:uid="{DC358461-DDED-4AD5-822F-2B23B9305B19}"/>
    <cellStyle name="40% - Énfasis6 2 2 4 5 4" xfId="17654" xr:uid="{23498F53-6798-4A90-86BB-FF6B5A8D376B}"/>
    <cellStyle name="40% - Énfasis6 2 2 4 5 4 2" xfId="48538" xr:uid="{36DAF322-E819-4BC6-8768-621BDABED89F}"/>
    <cellStyle name="40% - Énfasis6 2 2 4 5 5" xfId="33096" xr:uid="{646AE222-9FF2-4ECF-BC94-2692152BE5BC}"/>
    <cellStyle name="40% - Énfasis6 2 2 4 6" xfId="4142" xr:uid="{0BF8D5EF-BDC1-4162-B4B8-D55BD8805510}"/>
    <cellStyle name="40% - Énfasis6 2 2 4 6 2" xfId="11863" xr:uid="{098DFF70-A89C-4224-8130-7D94458A6A42}"/>
    <cellStyle name="40% - Énfasis6 2 2 4 6 2 2" xfId="27305" xr:uid="{1E1CAD78-5584-4DB9-89F0-1261DC12B4DD}"/>
    <cellStyle name="40% - Énfasis6 2 2 4 6 2 2 2" xfId="58189" xr:uid="{E6578A1A-563C-48E7-9FA5-0AF4EBCF338A}"/>
    <cellStyle name="40% - Énfasis6 2 2 4 6 2 3" xfId="42747" xr:uid="{893B5DC3-F0F2-4341-AFCC-5F8ED4484FB5}"/>
    <cellStyle name="40% - Énfasis6 2 2 4 6 3" xfId="19584" xr:uid="{7B24CA37-EC25-4AA7-BC87-B7CCCBC161A0}"/>
    <cellStyle name="40% - Énfasis6 2 2 4 6 3 2" xfId="50468" xr:uid="{61172815-0137-4525-AD84-90E0B391D554}"/>
    <cellStyle name="40% - Énfasis6 2 2 4 6 4" xfId="35026" xr:uid="{DDCBB61A-0DA3-469A-9E3C-16806116513B}"/>
    <cellStyle name="40% - Énfasis6 2 2 4 7" xfId="8003" xr:uid="{001E76FE-9FEB-47D1-BC06-F9603834ADFA}"/>
    <cellStyle name="40% - Énfasis6 2 2 4 7 2" xfId="23445" xr:uid="{422B8093-8FAC-4F83-9CCB-B6139FD5CBAA}"/>
    <cellStyle name="40% - Énfasis6 2 2 4 7 2 2" xfId="54329" xr:uid="{C19F54AF-9D33-40AC-9CF2-9E1FDEA89BCC}"/>
    <cellStyle name="40% - Énfasis6 2 2 4 7 3" xfId="38887" xr:uid="{1CEF4C9D-7176-4235-8FAF-604567A63C2F}"/>
    <cellStyle name="40% - Énfasis6 2 2 4 8" xfId="15724" xr:uid="{8ACB2F08-064E-497E-AB39-6AE30995E7CC}"/>
    <cellStyle name="40% - Énfasis6 2 2 4 8 2" xfId="46608" xr:uid="{DFD854E0-EC53-4C1A-AFE4-7F18F626B544}"/>
    <cellStyle name="40% - Énfasis6 2 2 4 9" xfId="31166" xr:uid="{76554C97-6F1E-494A-9A5B-C5DD2B430211}"/>
    <cellStyle name="40% - Énfasis6 2 2 5" xfId="438" xr:uid="{FFBB0799-2F02-42A8-AB49-0C0526B7EA82}"/>
    <cellStyle name="40% - Énfasis6 2 2 5 2" xfId="922" xr:uid="{4CD841B8-7C08-4729-BE00-D78AE37DDCB2}"/>
    <cellStyle name="40% - Énfasis6 2 2 5 2 2" xfId="1887" xr:uid="{8186C6FB-07EB-4D15-9CD8-68FE9D7E014F}"/>
    <cellStyle name="40% - Énfasis6 2 2 5 2 2 2" xfId="3817" xr:uid="{3903C4AC-322B-410F-B591-30FA0518FC31}"/>
    <cellStyle name="40% - Énfasis6 2 2 5 2 2 2 2" xfId="7677" xr:uid="{68CC0BEC-E390-4F6C-972A-A2B4C1FE5AE4}"/>
    <cellStyle name="40% - Énfasis6 2 2 5 2 2 2 2 2" xfId="15398" xr:uid="{D9DEF31D-9D55-4259-8BCA-3435656FED67}"/>
    <cellStyle name="40% - Énfasis6 2 2 5 2 2 2 2 2 2" xfId="30840" xr:uid="{001614C0-84C6-4825-BE37-F57183A0D4F9}"/>
    <cellStyle name="40% - Énfasis6 2 2 5 2 2 2 2 2 2 2" xfId="61724" xr:uid="{EA9BB45B-2320-477D-9DEB-E68B48DBDA06}"/>
    <cellStyle name="40% - Énfasis6 2 2 5 2 2 2 2 2 3" xfId="46282" xr:uid="{98A96300-FE8C-4B64-A827-130B100F9082}"/>
    <cellStyle name="40% - Énfasis6 2 2 5 2 2 2 2 3" xfId="23119" xr:uid="{BF00D98E-5929-4793-870A-136CB5889D26}"/>
    <cellStyle name="40% - Énfasis6 2 2 5 2 2 2 2 3 2" xfId="54003" xr:uid="{7B287AF3-1077-4EA6-A562-D8A3C3945856}"/>
    <cellStyle name="40% - Énfasis6 2 2 5 2 2 2 2 4" xfId="38561" xr:uid="{880A3B69-F87D-452E-8542-72B924836887}"/>
    <cellStyle name="40% - Énfasis6 2 2 5 2 2 2 3" xfId="11538" xr:uid="{2CF33268-8687-4ECF-89F9-77F32A8CCFA6}"/>
    <cellStyle name="40% - Énfasis6 2 2 5 2 2 2 3 2" xfId="26980" xr:uid="{DC694086-B205-483B-A196-EAF8AA9A8F7E}"/>
    <cellStyle name="40% - Énfasis6 2 2 5 2 2 2 3 2 2" xfId="57864" xr:uid="{5F56DE2E-2A59-4677-9B0C-9DF9F7BAED7A}"/>
    <cellStyle name="40% - Énfasis6 2 2 5 2 2 2 3 3" xfId="42422" xr:uid="{4A4AE0B4-F93F-432B-8870-647846FDB771}"/>
    <cellStyle name="40% - Énfasis6 2 2 5 2 2 2 4" xfId="19259" xr:uid="{09149468-2597-4947-A772-D884DE6FEDA8}"/>
    <cellStyle name="40% - Énfasis6 2 2 5 2 2 2 4 2" xfId="50143" xr:uid="{AB4A01A2-49AA-4639-99CF-EA4CCB2C92E1}"/>
    <cellStyle name="40% - Énfasis6 2 2 5 2 2 2 5" xfId="34701" xr:uid="{1BC392A5-06C7-4C56-9A73-D9E0D490B142}"/>
    <cellStyle name="40% - Énfasis6 2 2 5 2 2 3" xfId="5747" xr:uid="{71415679-E484-4860-B478-85D96AEED0EE}"/>
    <cellStyle name="40% - Énfasis6 2 2 5 2 2 3 2" xfId="13468" xr:uid="{0B748258-2246-4F86-A251-00583558F434}"/>
    <cellStyle name="40% - Énfasis6 2 2 5 2 2 3 2 2" xfId="28910" xr:uid="{52EC782B-8CF4-4AAA-9135-B57EDF093E46}"/>
    <cellStyle name="40% - Énfasis6 2 2 5 2 2 3 2 2 2" xfId="59794" xr:uid="{0E89E4CB-5327-48E4-ABC8-7DDDC37931B3}"/>
    <cellStyle name="40% - Énfasis6 2 2 5 2 2 3 2 3" xfId="44352" xr:uid="{FB1CD25F-1E73-493C-A25F-1B2F47CFC813}"/>
    <cellStyle name="40% - Énfasis6 2 2 5 2 2 3 3" xfId="21189" xr:uid="{356269D5-11FB-4B50-83E2-138F259408D1}"/>
    <cellStyle name="40% - Énfasis6 2 2 5 2 2 3 3 2" xfId="52073" xr:uid="{D8BB3108-AD45-44D5-880B-957DFB702A0B}"/>
    <cellStyle name="40% - Énfasis6 2 2 5 2 2 3 4" xfId="36631" xr:uid="{01FDED69-737C-480E-BE97-4B7CC45D9BF2}"/>
    <cellStyle name="40% - Énfasis6 2 2 5 2 2 4" xfId="9608" xr:uid="{5A127CFA-6501-452A-8CF6-0A4F5DFE1994}"/>
    <cellStyle name="40% - Énfasis6 2 2 5 2 2 4 2" xfId="25050" xr:uid="{FAA086D8-363C-44AD-9C32-7A63002056F8}"/>
    <cellStyle name="40% - Énfasis6 2 2 5 2 2 4 2 2" xfId="55934" xr:uid="{D0B0D264-F60A-4B67-AC1C-8001CB5D8D45}"/>
    <cellStyle name="40% - Énfasis6 2 2 5 2 2 4 3" xfId="40492" xr:uid="{B8A1376E-FFF8-4C0B-BB95-089C91C2221E}"/>
    <cellStyle name="40% - Énfasis6 2 2 5 2 2 5" xfId="17329" xr:uid="{8678FCC5-CDD2-4195-9A92-7A619F5DD526}"/>
    <cellStyle name="40% - Énfasis6 2 2 5 2 2 5 2" xfId="48213" xr:uid="{E71CDE8E-D460-4585-A63D-C0772B949445}"/>
    <cellStyle name="40% - Énfasis6 2 2 5 2 2 6" xfId="32771" xr:uid="{B5D4179E-7906-4983-923F-CB4BD135A373}"/>
    <cellStyle name="40% - Énfasis6 2 2 5 2 3" xfId="2852" xr:uid="{2DCC17D9-ED0F-410A-808D-00930D3D9847}"/>
    <cellStyle name="40% - Énfasis6 2 2 5 2 3 2" xfId="6712" xr:uid="{CCDA14A2-9FFB-4859-B451-C0EA330F98CE}"/>
    <cellStyle name="40% - Énfasis6 2 2 5 2 3 2 2" xfId="14433" xr:uid="{8D1A0491-998E-4448-B2B9-47F719A21793}"/>
    <cellStyle name="40% - Énfasis6 2 2 5 2 3 2 2 2" xfId="29875" xr:uid="{D5BA49C6-AE2A-4B3D-944B-1374105CAD3A}"/>
    <cellStyle name="40% - Énfasis6 2 2 5 2 3 2 2 2 2" xfId="60759" xr:uid="{7B878EDD-F381-4F5E-8FBA-F73F1315B175}"/>
    <cellStyle name="40% - Énfasis6 2 2 5 2 3 2 2 3" xfId="45317" xr:uid="{5D1F2751-042B-413A-830C-A05FF130F969}"/>
    <cellStyle name="40% - Énfasis6 2 2 5 2 3 2 3" xfId="22154" xr:uid="{1A7C7CD3-3620-4A30-BC2C-82123BCAD1D3}"/>
    <cellStyle name="40% - Énfasis6 2 2 5 2 3 2 3 2" xfId="53038" xr:uid="{65C66BD9-FA92-4D7D-9CB6-6A4309FFE34B}"/>
    <cellStyle name="40% - Énfasis6 2 2 5 2 3 2 4" xfId="37596" xr:uid="{4B76F94D-5F0E-4E36-BCE5-161D3F0D05FF}"/>
    <cellStyle name="40% - Énfasis6 2 2 5 2 3 3" xfId="10573" xr:uid="{D1B0C922-B370-4190-A1FB-AC134DC7EEF0}"/>
    <cellStyle name="40% - Énfasis6 2 2 5 2 3 3 2" xfId="26015" xr:uid="{534F7503-A119-40AE-A7D3-F410AA194776}"/>
    <cellStyle name="40% - Énfasis6 2 2 5 2 3 3 2 2" xfId="56899" xr:uid="{597F98FC-C630-4E4B-8DAA-E64E0680DADB}"/>
    <cellStyle name="40% - Énfasis6 2 2 5 2 3 3 3" xfId="41457" xr:uid="{B6316DFD-D613-4560-86E4-8AE8F3CADA2C}"/>
    <cellStyle name="40% - Énfasis6 2 2 5 2 3 4" xfId="18294" xr:uid="{E46E0904-4042-4E90-93CC-0AFB9196F196}"/>
    <cellStyle name="40% - Énfasis6 2 2 5 2 3 4 2" xfId="49178" xr:uid="{F707CFCC-1765-41D9-B1B8-71379FA90D88}"/>
    <cellStyle name="40% - Énfasis6 2 2 5 2 3 5" xfId="33736" xr:uid="{1F76444D-C694-427E-BF5D-CE95020D864F}"/>
    <cellStyle name="40% - Énfasis6 2 2 5 2 4" xfId="4782" xr:uid="{0E9EDD89-C6F0-42B1-A24B-8C61B260F4F7}"/>
    <cellStyle name="40% - Énfasis6 2 2 5 2 4 2" xfId="12503" xr:uid="{189B4800-84EB-404A-81A7-6BC758E1665E}"/>
    <cellStyle name="40% - Énfasis6 2 2 5 2 4 2 2" xfId="27945" xr:uid="{68707641-F14F-4D84-985D-891136302074}"/>
    <cellStyle name="40% - Énfasis6 2 2 5 2 4 2 2 2" xfId="58829" xr:uid="{275B8456-5494-4C35-A807-072514F23937}"/>
    <cellStyle name="40% - Énfasis6 2 2 5 2 4 2 3" xfId="43387" xr:uid="{700F6F7C-9966-4696-B644-50B93D6215A0}"/>
    <cellStyle name="40% - Énfasis6 2 2 5 2 4 3" xfId="20224" xr:uid="{22CF1353-3357-4FC5-9073-D2AF26C58B9B}"/>
    <cellStyle name="40% - Énfasis6 2 2 5 2 4 3 2" xfId="51108" xr:uid="{92BDF037-0404-4BD2-BA97-2B31A006667F}"/>
    <cellStyle name="40% - Énfasis6 2 2 5 2 4 4" xfId="35666" xr:uid="{FF1213D0-AFA5-4AA4-B4BE-4C23FFF05045}"/>
    <cellStyle name="40% - Énfasis6 2 2 5 2 5" xfId="8643" xr:uid="{FAF9F8CE-932D-4C0D-829F-12D1A2E2CE45}"/>
    <cellStyle name="40% - Énfasis6 2 2 5 2 5 2" xfId="24085" xr:uid="{09B10A69-D47D-4FA5-B9A7-1F3B3F3A2F74}"/>
    <cellStyle name="40% - Énfasis6 2 2 5 2 5 2 2" xfId="54969" xr:uid="{1B73CCC7-F233-417F-ADB2-DE27798804A2}"/>
    <cellStyle name="40% - Énfasis6 2 2 5 2 5 3" xfId="39527" xr:uid="{B6B9327E-C9CF-441E-950C-7D18B04FE62D}"/>
    <cellStyle name="40% - Énfasis6 2 2 5 2 6" xfId="16364" xr:uid="{5E1194C2-0A38-4A00-A27F-3DF584BD4AD6}"/>
    <cellStyle name="40% - Énfasis6 2 2 5 2 6 2" xfId="47248" xr:uid="{B102D1B1-A00B-4856-8A5A-39F309BF03B9}"/>
    <cellStyle name="40% - Énfasis6 2 2 5 2 7" xfId="31806" xr:uid="{31BD8B41-CEDB-4CE2-8C5D-0181D47D44E4}"/>
    <cellStyle name="40% - Énfasis6 2 2 5 3" xfId="1404" xr:uid="{D79BD4F4-FBF6-4815-9A9C-37AA7C582DEE}"/>
    <cellStyle name="40% - Énfasis6 2 2 5 3 2" xfId="3334" xr:uid="{1449B21E-E676-421E-9FDD-D10A523F3ECF}"/>
    <cellStyle name="40% - Énfasis6 2 2 5 3 2 2" xfId="7194" xr:uid="{96446C0D-761F-4276-ABFA-A7995B7F4FEE}"/>
    <cellStyle name="40% - Énfasis6 2 2 5 3 2 2 2" xfId="14915" xr:uid="{F808CF05-9A8F-459B-9ACA-1F832915C650}"/>
    <cellStyle name="40% - Énfasis6 2 2 5 3 2 2 2 2" xfId="30357" xr:uid="{6FD708EA-1EC4-450F-8F12-D19F73DED629}"/>
    <cellStyle name="40% - Énfasis6 2 2 5 3 2 2 2 2 2" xfId="61241" xr:uid="{04C49285-8E21-4F37-81EB-1FE6E27DA2BB}"/>
    <cellStyle name="40% - Énfasis6 2 2 5 3 2 2 2 3" xfId="45799" xr:uid="{70C59409-F987-4A56-8BBE-38458EB5A2D9}"/>
    <cellStyle name="40% - Énfasis6 2 2 5 3 2 2 3" xfId="22636" xr:uid="{6502672A-6F53-474C-B00E-90129A2CCD25}"/>
    <cellStyle name="40% - Énfasis6 2 2 5 3 2 2 3 2" xfId="53520" xr:uid="{1C5CFC3C-7BEB-4A49-88E4-078DC16808DE}"/>
    <cellStyle name="40% - Énfasis6 2 2 5 3 2 2 4" xfId="38078" xr:uid="{2958F95F-E455-4DF7-A645-144889D60816}"/>
    <cellStyle name="40% - Énfasis6 2 2 5 3 2 3" xfId="11055" xr:uid="{67F84EB4-4711-4A28-A221-1744F8C93656}"/>
    <cellStyle name="40% - Énfasis6 2 2 5 3 2 3 2" xfId="26497" xr:uid="{AB953569-C819-47C0-93CD-55201558CFAC}"/>
    <cellStyle name="40% - Énfasis6 2 2 5 3 2 3 2 2" xfId="57381" xr:uid="{3D7A74F4-76C7-49F2-B8B9-40E97E80311D}"/>
    <cellStyle name="40% - Énfasis6 2 2 5 3 2 3 3" xfId="41939" xr:uid="{1AB007A5-57C1-42FC-8D42-63EB312ADCA3}"/>
    <cellStyle name="40% - Énfasis6 2 2 5 3 2 4" xfId="18776" xr:uid="{2A8EB324-0D69-4B08-B356-965BC801E3FB}"/>
    <cellStyle name="40% - Énfasis6 2 2 5 3 2 4 2" xfId="49660" xr:uid="{2EDD697A-5A40-4626-A83A-613653C91371}"/>
    <cellStyle name="40% - Énfasis6 2 2 5 3 2 5" xfId="34218" xr:uid="{E2736311-279E-4F64-B023-549AE801474F}"/>
    <cellStyle name="40% - Énfasis6 2 2 5 3 3" xfId="5264" xr:uid="{D7652145-E579-46A4-AFE0-55733BE530CE}"/>
    <cellStyle name="40% - Énfasis6 2 2 5 3 3 2" xfId="12985" xr:uid="{8456E0D2-ACEE-483C-A741-3EE25C667E77}"/>
    <cellStyle name="40% - Énfasis6 2 2 5 3 3 2 2" xfId="28427" xr:uid="{20D41A87-6B66-41BF-936F-B33FCF2F1EF5}"/>
    <cellStyle name="40% - Énfasis6 2 2 5 3 3 2 2 2" xfId="59311" xr:uid="{2A1FFF5C-FBAC-473D-B872-DF9194368D4C}"/>
    <cellStyle name="40% - Énfasis6 2 2 5 3 3 2 3" xfId="43869" xr:uid="{17DC3BC1-2B65-4D0D-B0A3-A9618A355B74}"/>
    <cellStyle name="40% - Énfasis6 2 2 5 3 3 3" xfId="20706" xr:uid="{26322060-08EF-4F14-9639-357A2306FB0C}"/>
    <cellStyle name="40% - Énfasis6 2 2 5 3 3 3 2" xfId="51590" xr:uid="{7234C79E-0704-4C91-A269-C1F0497D428A}"/>
    <cellStyle name="40% - Énfasis6 2 2 5 3 3 4" xfId="36148" xr:uid="{C22233E3-E675-442F-ADF4-0B1A3C454FD0}"/>
    <cellStyle name="40% - Énfasis6 2 2 5 3 4" xfId="9125" xr:uid="{95852359-1B26-4EAE-8BE9-697F7E73AA86}"/>
    <cellStyle name="40% - Énfasis6 2 2 5 3 4 2" xfId="24567" xr:uid="{590EBC14-9E68-44D7-9B0F-B90730872421}"/>
    <cellStyle name="40% - Énfasis6 2 2 5 3 4 2 2" xfId="55451" xr:uid="{F2EDECBB-DB12-4A29-B416-D67B51C219BE}"/>
    <cellStyle name="40% - Énfasis6 2 2 5 3 4 3" xfId="40009" xr:uid="{2A8CD29D-C61F-4874-B96F-A7B33A0221C8}"/>
    <cellStyle name="40% - Énfasis6 2 2 5 3 5" xfId="16846" xr:uid="{451B01FF-1103-488D-B4D2-1F024D08A3A3}"/>
    <cellStyle name="40% - Énfasis6 2 2 5 3 5 2" xfId="47730" xr:uid="{3ED57661-BB64-4DFA-B91D-7CEB21A7ACB6}"/>
    <cellStyle name="40% - Énfasis6 2 2 5 3 6" xfId="32288" xr:uid="{0B04BF5C-8B3C-411B-A926-3269FE93F3B9}"/>
    <cellStyle name="40% - Énfasis6 2 2 5 4" xfId="2369" xr:uid="{73D10299-B96E-4EEE-B3FF-873CC43F6A93}"/>
    <cellStyle name="40% - Énfasis6 2 2 5 4 2" xfId="6229" xr:uid="{70556250-AC9C-46F3-B5A0-7F65C1474CAA}"/>
    <cellStyle name="40% - Énfasis6 2 2 5 4 2 2" xfId="13950" xr:uid="{85E61FE4-368D-4241-A2DB-C96FA9AD2784}"/>
    <cellStyle name="40% - Énfasis6 2 2 5 4 2 2 2" xfId="29392" xr:uid="{1B27F2DF-EAB1-49BD-9E80-C1A6CD3BF35B}"/>
    <cellStyle name="40% - Énfasis6 2 2 5 4 2 2 2 2" xfId="60276" xr:uid="{1FF6D6ED-BDEA-4DF4-87FB-4AF632BA2F9E}"/>
    <cellStyle name="40% - Énfasis6 2 2 5 4 2 2 3" xfId="44834" xr:uid="{4F713A2C-22C2-424A-832D-070760978239}"/>
    <cellStyle name="40% - Énfasis6 2 2 5 4 2 3" xfId="21671" xr:uid="{DCBD8778-07FA-47E0-A04F-E0F647F5A71B}"/>
    <cellStyle name="40% - Énfasis6 2 2 5 4 2 3 2" xfId="52555" xr:uid="{F98AE655-E404-4A81-94F0-E0B9B58B69EC}"/>
    <cellStyle name="40% - Énfasis6 2 2 5 4 2 4" xfId="37113" xr:uid="{B6E0816C-CCD6-4E8B-A53C-DB9103231BA3}"/>
    <cellStyle name="40% - Énfasis6 2 2 5 4 3" xfId="10090" xr:uid="{EEA9C126-9ED2-4050-949F-25D36E723407}"/>
    <cellStyle name="40% - Énfasis6 2 2 5 4 3 2" xfId="25532" xr:uid="{A0A75090-92CF-462A-800F-C6DE5D649C54}"/>
    <cellStyle name="40% - Énfasis6 2 2 5 4 3 2 2" xfId="56416" xr:uid="{602A61FA-25D5-4EAC-A241-8CF48F920324}"/>
    <cellStyle name="40% - Énfasis6 2 2 5 4 3 3" xfId="40974" xr:uid="{56CF5EDF-C371-4073-9D87-82474F7FC594}"/>
    <cellStyle name="40% - Énfasis6 2 2 5 4 4" xfId="17811" xr:uid="{1935EF56-A1AB-433A-A48F-A03EE61B0F1B}"/>
    <cellStyle name="40% - Énfasis6 2 2 5 4 4 2" xfId="48695" xr:uid="{04933B2D-D6C0-4F7D-8206-0BE3BB511B38}"/>
    <cellStyle name="40% - Énfasis6 2 2 5 4 5" xfId="33253" xr:uid="{7365068F-0495-4F29-9862-52E55F2EDD6A}"/>
    <cellStyle name="40% - Énfasis6 2 2 5 5" xfId="4299" xr:uid="{A1F2AEA3-410F-4DE5-BF02-4949BB13E191}"/>
    <cellStyle name="40% - Énfasis6 2 2 5 5 2" xfId="12020" xr:uid="{45A269BC-5163-4717-A1AC-842D6C06233E}"/>
    <cellStyle name="40% - Énfasis6 2 2 5 5 2 2" xfId="27462" xr:uid="{40042A40-A19D-4B72-B82F-7F0815AE8D50}"/>
    <cellStyle name="40% - Énfasis6 2 2 5 5 2 2 2" xfId="58346" xr:uid="{CF81F359-608B-4AC7-AC69-41508963CF5B}"/>
    <cellStyle name="40% - Énfasis6 2 2 5 5 2 3" xfId="42904" xr:uid="{0B84EDDD-1C38-4544-8F73-398C59643C3D}"/>
    <cellStyle name="40% - Énfasis6 2 2 5 5 3" xfId="19741" xr:uid="{1464A37F-C826-43AB-B6BE-6C929FED4BF8}"/>
    <cellStyle name="40% - Énfasis6 2 2 5 5 3 2" xfId="50625" xr:uid="{6F3AC15A-C9B1-410C-B2D9-EE1A8A4109EB}"/>
    <cellStyle name="40% - Énfasis6 2 2 5 5 4" xfId="35183" xr:uid="{6E9BB5AB-DE90-416D-ADE8-A5F6C33549EB}"/>
    <cellStyle name="40% - Énfasis6 2 2 5 6" xfId="8160" xr:uid="{E2BF7FE8-C808-4F4E-9CC6-F60C83A45D09}"/>
    <cellStyle name="40% - Énfasis6 2 2 5 6 2" xfId="23602" xr:uid="{BB4E5993-7E84-4C6A-BDD8-C693DD87526D}"/>
    <cellStyle name="40% - Énfasis6 2 2 5 6 2 2" xfId="54486" xr:uid="{60B15549-E14A-42AD-9E89-3F71E9D8D792}"/>
    <cellStyle name="40% - Énfasis6 2 2 5 6 3" xfId="39044" xr:uid="{D89A1DB3-5787-4C6C-B651-8453F7C4D3C1}"/>
    <cellStyle name="40% - Énfasis6 2 2 5 7" xfId="15881" xr:uid="{0C04A5EA-71F0-4A09-B5AC-57D0DF903A6F}"/>
    <cellStyle name="40% - Énfasis6 2 2 5 7 2" xfId="46765" xr:uid="{6200E379-DDAA-4284-9E9A-2835F4DD20AB}"/>
    <cellStyle name="40% - Énfasis6 2 2 5 8" xfId="31323" xr:uid="{73684A3E-2288-4BFA-B02A-BC33F02FFECA}"/>
    <cellStyle name="40% - Énfasis6 2 2 6" xfId="681" xr:uid="{D0D56CFE-10F4-4EE1-AFC9-E0DBB91A2AF7}"/>
    <cellStyle name="40% - Énfasis6 2 2 6 2" xfId="1646" xr:uid="{3D3F5220-35BF-40BE-A1E5-9A0D4FB4354C}"/>
    <cellStyle name="40% - Énfasis6 2 2 6 2 2" xfId="3576" xr:uid="{37CB0F69-1FA1-479A-8A0E-D953CC88C0EC}"/>
    <cellStyle name="40% - Énfasis6 2 2 6 2 2 2" xfId="7436" xr:uid="{CBA41B6C-143C-43D0-AA60-6FD7D9D01D5A}"/>
    <cellStyle name="40% - Énfasis6 2 2 6 2 2 2 2" xfId="15157" xr:uid="{C1EE8FFA-19A5-4D35-AACB-3E77B4493A0C}"/>
    <cellStyle name="40% - Énfasis6 2 2 6 2 2 2 2 2" xfId="30599" xr:uid="{83110365-7387-4D67-BF45-C2F52F1A438D}"/>
    <cellStyle name="40% - Énfasis6 2 2 6 2 2 2 2 2 2" xfId="61483" xr:uid="{A971BD32-3DF6-4576-BEDC-85D89D4D0788}"/>
    <cellStyle name="40% - Énfasis6 2 2 6 2 2 2 2 3" xfId="46041" xr:uid="{529C9971-DD2E-4B1F-8F14-4C3C0C191D84}"/>
    <cellStyle name="40% - Énfasis6 2 2 6 2 2 2 3" xfId="22878" xr:uid="{032A867D-183B-45A5-BDBA-1EB71827C700}"/>
    <cellStyle name="40% - Énfasis6 2 2 6 2 2 2 3 2" xfId="53762" xr:uid="{CAD6D9E5-877F-4D79-869B-0FA5309E80D6}"/>
    <cellStyle name="40% - Énfasis6 2 2 6 2 2 2 4" xfId="38320" xr:uid="{1A985445-CB76-45D3-B239-5FFF908FFC64}"/>
    <cellStyle name="40% - Énfasis6 2 2 6 2 2 3" xfId="11297" xr:uid="{7BEAAF8D-B25D-40B6-977E-5BDDA21E9CC2}"/>
    <cellStyle name="40% - Énfasis6 2 2 6 2 2 3 2" xfId="26739" xr:uid="{C3F28815-2E1A-4D71-AF1C-30FDAFE02BA2}"/>
    <cellStyle name="40% - Énfasis6 2 2 6 2 2 3 2 2" xfId="57623" xr:uid="{CF690D17-F6E9-4EF2-BDC4-C14A12698B1D}"/>
    <cellStyle name="40% - Énfasis6 2 2 6 2 2 3 3" xfId="42181" xr:uid="{B7D5D004-69EA-4F89-ACB6-4CFD03166A9F}"/>
    <cellStyle name="40% - Énfasis6 2 2 6 2 2 4" xfId="19018" xr:uid="{2CB2D8E2-DE36-4E9C-9A18-C522EA9B23CE}"/>
    <cellStyle name="40% - Énfasis6 2 2 6 2 2 4 2" xfId="49902" xr:uid="{8D9FF1CE-366D-4C06-813B-978A7D5E0A79}"/>
    <cellStyle name="40% - Énfasis6 2 2 6 2 2 5" xfId="34460" xr:uid="{56711BD1-8D48-468F-BFEE-95380845BF33}"/>
    <cellStyle name="40% - Énfasis6 2 2 6 2 3" xfId="5506" xr:uid="{619BD9D0-52EC-45AE-B681-8D146E7C18F6}"/>
    <cellStyle name="40% - Énfasis6 2 2 6 2 3 2" xfId="13227" xr:uid="{F2764CD9-04C2-4AFB-A361-BB83B518CB28}"/>
    <cellStyle name="40% - Énfasis6 2 2 6 2 3 2 2" xfId="28669" xr:uid="{78FD2834-B3D3-46DB-9A3B-0E9887151490}"/>
    <cellStyle name="40% - Énfasis6 2 2 6 2 3 2 2 2" xfId="59553" xr:uid="{F5671F0F-E9A0-4938-AF92-C8D7D904190F}"/>
    <cellStyle name="40% - Énfasis6 2 2 6 2 3 2 3" xfId="44111" xr:uid="{6E7544A1-FB72-4158-9C64-5B10C31FA407}"/>
    <cellStyle name="40% - Énfasis6 2 2 6 2 3 3" xfId="20948" xr:uid="{B0ED2920-B463-435D-B18B-4446E4E3A4D4}"/>
    <cellStyle name="40% - Énfasis6 2 2 6 2 3 3 2" xfId="51832" xr:uid="{69DD9BD3-E630-45BE-B2A8-C039FA0B9072}"/>
    <cellStyle name="40% - Énfasis6 2 2 6 2 3 4" xfId="36390" xr:uid="{843E399F-78ED-496F-94F9-A4F35E4EC9B0}"/>
    <cellStyle name="40% - Énfasis6 2 2 6 2 4" xfId="9367" xr:uid="{F925898E-A628-475C-95E3-E73F9DF23BDC}"/>
    <cellStyle name="40% - Énfasis6 2 2 6 2 4 2" xfId="24809" xr:uid="{9939DB14-F865-438B-9BD4-0FF82368BE3B}"/>
    <cellStyle name="40% - Énfasis6 2 2 6 2 4 2 2" xfId="55693" xr:uid="{B4C071AF-E3DB-4981-ABF2-4C8C61052D46}"/>
    <cellStyle name="40% - Énfasis6 2 2 6 2 4 3" xfId="40251" xr:uid="{23D981FA-40DB-4904-A1CD-836E8695FEB2}"/>
    <cellStyle name="40% - Énfasis6 2 2 6 2 5" xfId="17088" xr:uid="{2DF17ECF-6D13-43F0-9FEE-AD80B3D91C7F}"/>
    <cellStyle name="40% - Énfasis6 2 2 6 2 5 2" xfId="47972" xr:uid="{462BBCF3-BFEF-4C92-BC80-912BDF892837}"/>
    <cellStyle name="40% - Énfasis6 2 2 6 2 6" xfId="32530" xr:uid="{2D121148-CA40-4211-9CBB-2F5193DD88A7}"/>
    <cellStyle name="40% - Énfasis6 2 2 6 3" xfId="2611" xr:uid="{0D6ADC49-164B-45B9-936A-3954BFC2F46F}"/>
    <cellStyle name="40% - Énfasis6 2 2 6 3 2" xfId="6471" xr:uid="{8267AB09-9665-4D05-8CA6-A87AF577F257}"/>
    <cellStyle name="40% - Énfasis6 2 2 6 3 2 2" xfId="14192" xr:uid="{F92EA2CC-224D-4EF2-9DF3-9A8DB3379BD4}"/>
    <cellStyle name="40% - Énfasis6 2 2 6 3 2 2 2" xfId="29634" xr:uid="{FAFCBD1B-A3F0-4A2B-B505-5D24C9A818D0}"/>
    <cellStyle name="40% - Énfasis6 2 2 6 3 2 2 2 2" xfId="60518" xr:uid="{970C4592-6CED-460B-AE16-CB8C9247666A}"/>
    <cellStyle name="40% - Énfasis6 2 2 6 3 2 2 3" xfId="45076" xr:uid="{9AA7B626-2F46-4049-8FE2-79A4B5810D8D}"/>
    <cellStyle name="40% - Énfasis6 2 2 6 3 2 3" xfId="21913" xr:uid="{9E98B1C6-91A1-44BF-9829-0C73F8A68D1E}"/>
    <cellStyle name="40% - Énfasis6 2 2 6 3 2 3 2" xfId="52797" xr:uid="{6675206D-78B8-4D6E-A403-2033C9CAFB70}"/>
    <cellStyle name="40% - Énfasis6 2 2 6 3 2 4" xfId="37355" xr:uid="{3B60BB2A-6613-4A06-B77A-A0D69110AA31}"/>
    <cellStyle name="40% - Énfasis6 2 2 6 3 3" xfId="10332" xr:uid="{DE970CAD-5A2D-4172-9A56-B9AC53F66DA6}"/>
    <cellStyle name="40% - Énfasis6 2 2 6 3 3 2" xfId="25774" xr:uid="{5F31699F-AF76-4A03-8958-FC73CAD2CCC3}"/>
    <cellStyle name="40% - Énfasis6 2 2 6 3 3 2 2" xfId="56658" xr:uid="{0188EB48-2FB5-4D11-90D3-9EEC6CE3A8E4}"/>
    <cellStyle name="40% - Énfasis6 2 2 6 3 3 3" xfId="41216" xr:uid="{EA940750-DAC2-4F65-93A5-B07A469E504A}"/>
    <cellStyle name="40% - Énfasis6 2 2 6 3 4" xfId="18053" xr:uid="{9A2533E1-BAAC-4331-BE95-E29D8B496C43}"/>
    <cellStyle name="40% - Énfasis6 2 2 6 3 4 2" xfId="48937" xr:uid="{94C9B3CA-C2DE-4AA5-8E72-77B11120F398}"/>
    <cellStyle name="40% - Énfasis6 2 2 6 3 5" xfId="33495" xr:uid="{94B4EA56-0EAE-43DF-81CB-7BB4A9BF2B16}"/>
    <cellStyle name="40% - Énfasis6 2 2 6 4" xfId="4541" xr:uid="{B63883B4-0699-478A-A9CA-12F63F6D8FEC}"/>
    <cellStyle name="40% - Énfasis6 2 2 6 4 2" xfId="12262" xr:uid="{5F1AC5C0-263A-4771-A249-ABD2D798D7A2}"/>
    <cellStyle name="40% - Énfasis6 2 2 6 4 2 2" xfId="27704" xr:uid="{4D6C52F5-5015-4E25-AC33-B7CE688B51DD}"/>
    <cellStyle name="40% - Énfasis6 2 2 6 4 2 2 2" xfId="58588" xr:uid="{4D66DCA2-3828-47E1-ADCC-1D44D40230F7}"/>
    <cellStyle name="40% - Énfasis6 2 2 6 4 2 3" xfId="43146" xr:uid="{794BC08C-7EEC-4F72-B1AF-93676C5B494C}"/>
    <cellStyle name="40% - Énfasis6 2 2 6 4 3" xfId="19983" xr:uid="{25FE6071-045D-4695-AD6D-09124B2A5FF4}"/>
    <cellStyle name="40% - Énfasis6 2 2 6 4 3 2" xfId="50867" xr:uid="{6C9C5C46-2080-40C2-8657-C89F41E866C0}"/>
    <cellStyle name="40% - Énfasis6 2 2 6 4 4" xfId="35425" xr:uid="{6A3601DD-A277-4CCF-8552-04EAEB374944}"/>
    <cellStyle name="40% - Énfasis6 2 2 6 5" xfId="8402" xr:uid="{DBEE5A46-A148-47F8-8D43-874C747E777F}"/>
    <cellStyle name="40% - Énfasis6 2 2 6 5 2" xfId="23844" xr:uid="{86749230-0B00-4CE2-830D-9DD017D22E58}"/>
    <cellStyle name="40% - Énfasis6 2 2 6 5 2 2" xfId="54728" xr:uid="{7C646FBF-D764-4C2D-BD75-7544D34D14D0}"/>
    <cellStyle name="40% - Énfasis6 2 2 6 5 3" xfId="39286" xr:uid="{9DE3F184-1946-49FB-94AA-9504C4E64DBD}"/>
    <cellStyle name="40% - Énfasis6 2 2 6 6" xfId="16123" xr:uid="{144F40EB-67DF-45B0-99EC-E34B34AFDEBE}"/>
    <cellStyle name="40% - Énfasis6 2 2 6 6 2" xfId="47007" xr:uid="{437D351A-4673-4765-9BEC-EDB58CFED112}"/>
    <cellStyle name="40% - Énfasis6 2 2 6 7" xfId="31565" xr:uid="{5DA45673-4AD1-4BA8-87BE-77AE37EECC22}"/>
    <cellStyle name="40% - Énfasis6 2 2 7" xfId="1163" xr:uid="{CCE6E654-FB96-452E-AE4C-FCE174311274}"/>
    <cellStyle name="40% - Énfasis6 2 2 7 2" xfId="3093" xr:uid="{F21A42E2-1A19-4348-B6B9-313E5ABC6C11}"/>
    <cellStyle name="40% - Énfasis6 2 2 7 2 2" xfId="6953" xr:uid="{668EB021-928E-428E-9F11-D14D6F9EAA21}"/>
    <cellStyle name="40% - Énfasis6 2 2 7 2 2 2" xfId="14674" xr:uid="{1567846D-D5AC-4CB8-A143-2C18D39897E1}"/>
    <cellStyle name="40% - Énfasis6 2 2 7 2 2 2 2" xfId="30116" xr:uid="{30747456-B916-46DE-A37F-2768F99E3FBE}"/>
    <cellStyle name="40% - Énfasis6 2 2 7 2 2 2 2 2" xfId="61000" xr:uid="{8D432020-B9D0-4982-917B-42A733B4EBF0}"/>
    <cellStyle name="40% - Énfasis6 2 2 7 2 2 2 3" xfId="45558" xr:uid="{6BDC7103-E0E5-44C1-9FE5-0E674608CC4C}"/>
    <cellStyle name="40% - Énfasis6 2 2 7 2 2 3" xfId="22395" xr:uid="{CDA1CF75-7254-4ABB-83FA-48DF23D29BBF}"/>
    <cellStyle name="40% - Énfasis6 2 2 7 2 2 3 2" xfId="53279" xr:uid="{00C22C4B-AB16-41E7-B31F-33EBA56406E8}"/>
    <cellStyle name="40% - Énfasis6 2 2 7 2 2 4" xfId="37837" xr:uid="{F322850D-C081-4A0F-8729-BCBB3B056FB5}"/>
    <cellStyle name="40% - Énfasis6 2 2 7 2 3" xfId="10814" xr:uid="{15367743-81C4-4882-9B49-577A674ADCE7}"/>
    <cellStyle name="40% - Énfasis6 2 2 7 2 3 2" xfId="26256" xr:uid="{70712D1B-3A1B-47F2-882E-96958FF32DDF}"/>
    <cellStyle name="40% - Énfasis6 2 2 7 2 3 2 2" xfId="57140" xr:uid="{E33F5E8A-9222-4227-B8CD-C2F09BA263EF}"/>
    <cellStyle name="40% - Énfasis6 2 2 7 2 3 3" xfId="41698" xr:uid="{0E7B4164-875E-4C30-90FC-CC80F2417A7D}"/>
    <cellStyle name="40% - Énfasis6 2 2 7 2 4" xfId="18535" xr:uid="{CDB53474-53C2-43DD-984A-B66F8F87F233}"/>
    <cellStyle name="40% - Énfasis6 2 2 7 2 4 2" xfId="49419" xr:uid="{CB0E8729-461D-4718-8454-AE15590A9730}"/>
    <cellStyle name="40% - Énfasis6 2 2 7 2 5" xfId="33977" xr:uid="{B2DE4416-EF1C-43EB-AF90-1036971C738B}"/>
    <cellStyle name="40% - Énfasis6 2 2 7 3" xfId="5023" xr:uid="{78E3D727-FA5A-44B2-84C4-3730FA0EE1F1}"/>
    <cellStyle name="40% - Énfasis6 2 2 7 3 2" xfId="12744" xr:uid="{0309695A-3DC4-4360-8869-EC5392A5CF77}"/>
    <cellStyle name="40% - Énfasis6 2 2 7 3 2 2" xfId="28186" xr:uid="{83AB3499-2136-48BA-ABA9-E8B39C98D48B}"/>
    <cellStyle name="40% - Énfasis6 2 2 7 3 2 2 2" xfId="59070" xr:uid="{DD9926F7-4F97-4664-BEC9-C1577DA54520}"/>
    <cellStyle name="40% - Énfasis6 2 2 7 3 2 3" xfId="43628" xr:uid="{D07835BE-F090-47CE-9546-B966C9D39232}"/>
    <cellStyle name="40% - Énfasis6 2 2 7 3 3" xfId="20465" xr:uid="{93D986D2-5D7B-4019-A6C7-058280D5407D}"/>
    <cellStyle name="40% - Énfasis6 2 2 7 3 3 2" xfId="51349" xr:uid="{74DE2897-864F-448F-B87A-813E7D27B626}"/>
    <cellStyle name="40% - Énfasis6 2 2 7 3 4" xfId="35907" xr:uid="{92797F2B-3EC9-4C76-8348-DCA4B66F291A}"/>
    <cellStyle name="40% - Énfasis6 2 2 7 4" xfId="8884" xr:uid="{E2302851-E50A-4C01-A73C-C32AF2A00013}"/>
    <cellStyle name="40% - Énfasis6 2 2 7 4 2" xfId="24326" xr:uid="{E17AF33E-1869-4F61-AAE3-62E2C9A37E5D}"/>
    <cellStyle name="40% - Énfasis6 2 2 7 4 2 2" xfId="55210" xr:uid="{B62A54CD-B476-4F0D-A83A-BF56900F8656}"/>
    <cellStyle name="40% - Énfasis6 2 2 7 4 3" xfId="39768" xr:uid="{AC05D778-FDF6-4A6D-B792-CF328E18B6E4}"/>
    <cellStyle name="40% - Énfasis6 2 2 7 5" xfId="16605" xr:uid="{12230C98-64A9-45FA-A8AB-F64F4E343F55}"/>
    <cellStyle name="40% - Énfasis6 2 2 7 5 2" xfId="47489" xr:uid="{4852516D-1D7A-44C8-A06F-C09CBBF0E060}"/>
    <cellStyle name="40% - Énfasis6 2 2 7 6" xfId="32047" xr:uid="{4F77BCE1-5962-47DF-AF1D-60FB9A6D8D02}"/>
    <cellStyle name="40% - Énfasis6 2 2 8" xfId="2128" xr:uid="{78ACB664-78E0-4A41-84E1-D5A9BB880EA7}"/>
    <cellStyle name="40% - Énfasis6 2 2 8 2" xfId="5988" xr:uid="{22ECF4AE-94F8-4E36-8FC0-FAC1F967D35A}"/>
    <cellStyle name="40% - Énfasis6 2 2 8 2 2" xfId="13709" xr:uid="{7E809ABB-87C9-4A19-BBF8-AC6C8F630656}"/>
    <cellStyle name="40% - Énfasis6 2 2 8 2 2 2" xfId="29151" xr:uid="{49E26BB0-DB31-4265-899D-E15E007047BE}"/>
    <cellStyle name="40% - Énfasis6 2 2 8 2 2 2 2" xfId="60035" xr:uid="{990DE7ED-9364-4426-AC2F-2B68FD235C57}"/>
    <cellStyle name="40% - Énfasis6 2 2 8 2 2 3" xfId="44593" xr:uid="{0EA8E605-35F0-467D-8889-20D418A5B279}"/>
    <cellStyle name="40% - Énfasis6 2 2 8 2 3" xfId="21430" xr:uid="{E3511246-AFFB-4A37-AC02-FA4269DA3CE9}"/>
    <cellStyle name="40% - Énfasis6 2 2 8 2 3 2" xfId="52314" xr:uid="{92B16D47-F107-4E24-B5FF-B8505FC24BB7}"/>
    <cellStyle name="40% - Énfasis6 2 2 8 2 4" xfId="36872" xr:uid="{47F7781A-D1B4-49C4-8C77-6436CA3B824E}"/>
    <cellStyle name="40% - Énfasis6 2 2 8 3" xfId="9849" xr:uid="{7399BA37-7725-43EC-9CA0-5DF20ECAF059}"/>
    <cellStyle name="40% - Énfasis6 2 2 8 3 2" xfId="25291" xr:uid="{B4638FDB-E114-4829-912D-5712B857B21F}"/>
    <cellStyle name="40% - Énfasis6 2 2 8 3 2 2" xfId="56175" xr:uid="{0146479A-736A-43BF-8BD0-7DB6B7C33D88}"/>
    <cellStyle name="40% - Énfasis6 2 2 8 3 3" xfId="40733" xr:uid="{612F0287-A9D5-4B21-84C8-602049E8FA17}"/>
    <cellStyle name="40% - Énfasis6 2 2 8 4" xfId="17570" xr:uid="{245763E7-9D0B-4D2C-9BFF-F5CEA4B61CCF}"/>
    <cellStyle name="40% - Énfasis6 2 2 8 4 2" xfId="48454" xr:uid="{DBC85D51-776A-402B-AF8D-E9F1EB266F15}"/>
    <cellStyle name="40% - Énfasis6 2 2 8 5" xfId="33012" xr:uid="{1756AFBA-FD53-48FA-A190-D5DD0C00C8E6}"/>
    <cellStyle name="40% - Énfasis6 2 2 9" xfId="4058" xr:uid="{D9752331-9984-4FBA-A25E-DA0150CF25B3}"/>
    <cellStyle name="40% - Énfasis6 2 2 9 2" xfId="11779" xr:uid="{4C730B60-6529-496C-BBE6-8122947A0745}"/>
    <cellStyle name="40% - Énfasis6 2 2 9 2 2" xfId="27221" xr:uid="{D2339B14-B49F-4961-B0C8-7D2F69D552B3}"/>
    <cellStyle name="40% - Énfasis6 2 2 9 2 2 2" xfId="58105" xr:uid="{B6CC22C0-3BF1-4554-96F6-8A0F3B5CBBFF}"/>
    <cellStyle name="40% - Énfasis6 2 2 9 2 3" xfId="42663" xr:uid="{BF28215E-8D2E-4C75-A015-6333E25E29E9}"/>
    <cellStyle name="40% - Énfasis6 2 2 9 3" xfId="19500" xr:uid="{93A32CC9-B9F8-4205-B943-609FDDE42DBD}"/>
    <cellStyle name="40% - Énfasis6 2 2 9 3 2" xfId="50384" xr:uid="{F22AF8A1-81D6-4E85-B4AD-FC98EE7B1322}"/>
    <cellStyle name="40% - Énfasis6 2 2 9 4" xfId="34942" xr:uid="{52C1F77A-0F36-4171-AC4B-4CA440EC6068}"/>
    <cellStyle name="40% - Énfasis6 2 3" xfId="122" xr:uid="{45F59FE0-0665-4353-B3DD-35848085E89E}"/>
    <cellStyle name="40% - Énfasis6 2 3 10" xfId="31085" xr:uid="{55B12714-7518-4D8A-8713-B9DF377A4113}"/>
    <cellStyle name="40% - Énfasis6 2 3 2" xfId="300" xr:uid="{58CA1A61-6199-4548-B30C-55AB637E3F8B}"/>
    <cellStyle name="40% - Énfasis6 2 3 2 2" xfId="543" xr:uid="{B20373B9-CEB7-47EC-8670-F106B4F7A8D1}"/>
    <cellStyle name="40% - Énfasis6 2 3 2 2 2" xfId="1026" xr:uid="{1110ADA9-2538-4013-BC96-FDDBE5F43527}"/>
    <cellStyle name="40% - Énfasis6 2 3 2 2 2 2" xfId="1991" xr:uid="{2CF127F4-9978-4A9F-B36A-612CFE7478F7}"/>
    <cellStyle name="40% - Énfasis6 2 3 2 2 2 2 2" xfId="3921" xr:uid="{0261E03C-F8B4-4501-900F-97D514216145}"/>
    <cellStyle name="40% - Énfasis6 2 3 2 2 2 2 2 2" xfId="7781" xr:uid="{52EA11E8-6D30-46B6-9C1B-436B549816B1}"/>
    <cellStyle name="40% - Énfasis6 2 3 2 2 2 2 2 2 2" xfId="15502" xr:uid="{46436C33-2760-46AB-891F-F909E12CBCDC}"/>
    <cellStyle name="40% - Énfasis6 2 3 2 2 2 2 2 2 2 2" xfId="30944" xr:uid="{28A1D55C-1236-4153-B3E1-B8095526555D}"/>
    <cellStyle name="40% - Énfasis6 2 3 2 2 2 2 2 2 2 2 2" xfId="61828" xr:uid="{B1F49EB8-31A6-4CA0-8676-D3F321D11675}"/>
    <cellStyle name="40% - Énfasis6 2 3 2 2 2 2 2 2 2 3" xfId="46386" xr:uid="{D9833487-F461-4FF9-BCDE-901A8F308192}"/>
    <cellStyle name="40% - Énfasis6 2 3 2 2 2 2 2 2 3" xfId="23223" xr:uid="{5755986A-23FA-48B9-9FAF-CE102C87ABD8}"/>
    <cellStyle name="40% - Énfasis6 2 3 2 2 2 2 2 2 3 2" xfId="54107" xr:uid="{942A470D-E3AA-4658-B0FB-5469F9524D85}"/>
    <cellStyle name="40% - Énfasis6 2 3 2 2 2 2 2 2 4" xfId="38665" xr:uid="{8E2AE8DC-8F95-40FF-955D-CCD345934A9E}"/>
    <cellStyle name="40% - Énfasis6 2 3 2 2 2 2 2 3" xfId="11642" xr:uid="{CF51529E-6377-4146-B4D6-0353F4A26443}"/>
    <cellStyle name="40% - Énfasis6 2 3 2 2 2 2 2 3 2" xfId="27084" xr:uid="{E1026224-EE8A-4BCE-A0D9-8731EDF11412}"/>
    <cellStyle name="40% - Énfasis6 2 3 2 2 2 2 2 3 2 2" xfId="57968" xr:uid="{C26DE931-3D82-4DA1-9BCC-C8C936390ED1}"/>
    <cellStyle name="40% - Énfasis6 2 3 2 2 2 2 2 3 3" xfId="42526" xr:uid="{5E6E62D1-35F7-40F0-940B-9958521AF968}"/>
    <cellStyle name="40% - Énfasis6 2 3 2 2 2 2 2 4" xfId="19363" xr:uid="{4AD781AA-3626-42C2-8EA4-37C7B7F6E62A}"/>
    <cellStyle name="40% - Énfasis6 2 3 2 2 2 2 2 4 2" xfId="50247" xr:uid="{5DC0ACEF-6DF3-4055-AE53-342B3BC22A01}"/>
    <cellStyle name="40% - Énfasis6 2 3 2 2 2 2 2 5" xfId="34805" xr:uid="{3DC044FB-A368-427E-881A-4F70DA12783D}"/>
    <cellStyle name="40% - Énfasis6 2 3 2 2 2 2 3" xfId="5851" xr:uid="{EA7C8A21-7EAF-47F3-92D6-70A7413BBB45}"/>
    <cellStyle name="40% - Énfasis6 2 3 2 2 2 2 3 2" xfId="13572" xr:uid="{2328DF87-970E-42A7-A735-B3FCD4C09799}"/>
    <cellStyle name="40% - Énfasis6 2 3 2 2 2 2 3 2 2" xfId="29014" xr:uid="{2E7EFDF2-F62D-4B08-81C8-AAEBDC5394A8}"/>
    <cellStyle name="40% - Énfasis6 2 3 2 2 2 2 3 2 2 2" xfId="59898" xr:uid="{EF86EA60-446B-425C-B154-04371D1D4798}"/>
    <cellStyle name="40% - Énfasis6 2 3 2 2 2 2 3 2 3" xfId="44456" xr:uid="{BAEDD439-4B7C-487F-A782-5A70A11BE01A}"/>
    <cellStyle name="40% - Énfasis6 2 3 2 2 2 2 3 3" xfId="21293" xr:uid="{1131C40B-0943-4362-B182-1B955B9902D1}"/>
    <cellStyle name="40% - Énfasis6 2 3 2 2 2 2 3 3 2" xfId="52177" xr:uid="{3C84230E-7A52-4806-9FAC-FD048AB10B5C}"/>
    <cellStyle name="40% - Énfasis6 2 3 2 2 2 2 3 4" xfId="36735" xr:uid="{1EE5C765-03DC-4F2E-B429-6AFA28BC6F63}"/>
    <cellStyle name="40% - Énfasis6 2 3 2 2 2 2 4" xfId="9712" xr:uid="{B5B161A0-BDF5-48BF-A815-043A1C48ACF5}"/>
    <cellStyle name="40% - Énfasis6 2 3 2 2 2 2 4 2" xfId="25154" xr:uid="{46B0EBF2-6AA0-475D-BB5B-CD7CBD75BDB0}"/>
    <cellStyle name="40% - Énfasis6 2 3 2 2 2 2 4 2 2" xfId="56038" xr:uid="{CA50478B-52F4-499D-BA38-591004788221}"/>
    <cellStyle name="40% - Énfasis6 2 3 2 2 2 2 4 3" xfId="40596" xr:uid="{AB2AC395-E198-4345-8707-2CD7E8F0D69A}"/>
    <cellStyle name="40% - Énfasis6 2 3 2 2 2 2 5" xfId="17433" xr:uid="{72500B0D-B64F-4D05-81C5-BA0627778316}"/>
    <cellStyle name="40% - Énfasis6 2 3 2 2 2 2 5 2" xfId="48317" xr:uid="{DEC4849C-DB59-40AF-BB09-FE202F918873}"/>
    <cellStyle name="40% - Énfasis6 2 3 2 2 2 2 6" xfId="32875" xr:uid="{6879B1BE-6C2B-4AD2-AC3C-E3679F967B33}"/>
    <cellStyle name="40% - Énfasis6 2 3 2 2 2 3" xfId="2956" xr:uid="{B7C643BE-F024-44D9-BC13-BD67D0985297}"/>
    <cellStyle name="40% - Énfasis6 2 3 2 2 2 3 2" xfId="6816" xr:uid="{1B7CCA0C-CADB-4777-A89B-E14588C54D4F}"/>
    <cellStyle name="40% - Énfasis6 2 3 2 2 2 3 2 2" xfId="14537" xr:uid="{BCB69976-FCEC-4E2A-B31A-B0A315638977}"/>
    <cellStyle name="40% - Énfasis6 2 3 2 2 2 3 2 2 2" xfId="29979" xr:uid="{5B69AE3A-2D9F-4E26-92FD-04812ED462B9}"/>
    <cellStyle name="40% - Énfasis6 2 3 2 2 2 3 2 2 2 2" xfId="60863" xr:uid="{7576244B-F9FD-400E-ACDA-4FB42F886F3F}"/>
    <cellStyle name="40% - Énfasis6 2 3 2 2 2 3 2 2 3" xfId="45421" xr:uid="{9F77A467-FDA7-4738-A565-266E74F3D8DB}"/>
    <cellStyle name="40% - Énfasis6 2 3 2 2 2 3 2 3" xfId="22258" xr:uid="{2F463748-58C5-468B-AD44-042FF68E38F5}"/>
    <cellStyle name="40% - Énfasis6 2 3 2 2 2 3 2 3 2" xfId="53142" xr:uid="{B2D91047-48B5-440B-8DF0-2C51084D6D71}"/>
    <cellStyle name="40% - Énfasis6 2 3 2 2 2 3 2 4" xfId="37700" xr:uid="{CF250211-9B75-476A-888C-1C66438297AE}"/>
    <cellStyle name="40% - Énfasis6 2 3 2 2 2 3 3" xfId="10677" xr:uid="{D99FB052-2136-4FE6-8788-BA8A25858914}"/>
    <cellStyle name="40% - Énfasis6 2 3 2 2 2 3 3 2" xfId="26119" xr:uid="{27BB47DD-0E6D-40B3-8F69-11D2B3307628}"/>
    <cellStyle name="40% - Énfasis6 2 3 2 2 2 3 3 2 2" xfId="57003" xr:uid="{7E339A4C-053D-4F8A-856E-8796195AAFDD}"/>
    <cellStyle name="40% - Énfasis6 2 3 2 2 2 3 3 3" xfId="41561" xr:uid="{2D31187B-645C-4453-BCE8-5992D6F3A336}"/>
    <cellStyle name="40% - Énfasis6 2 3 2 2 2 3 4" xfId="18398" xr:uid="{D548A9E4-4AFC-45E4-9A4D-9E800791119D}"/>
    <cellStyle name="40% - Énfasis6 2 3 2 2 2 3 4 2" xfId="49282" xr:uid="{467C5B4F-CA2E-4444-8166-33E3ECEFB528}"/>
    <cellStyle name="40% - Énfasis6 2 3 2 2 2 3 5" xfId="33840" xr:uid="{2C6E7100-A7CC-4054-9D34-32E26DABFA9A}"/>
    <cellStyle name="40% - Énfasis6 2 3 2 2 2 4" xfId="4886" xr:uid="{28969C18-9AB2-43E7-A85D-29363D925C25}"/>
    <cellStyle name="40% - Énfasis6 2 3 2 2 2 4 2" xfId="12607" xr:uid="{A9F82640-35B4-4098-8B08-C6A5E552C16F}"/>
    <cellStyle name="40% - Énfasis6 2 3 2 2 2 4 2 2" xfId="28049" xr:uid="{9A9E8DD6-3145-4A6F-ABE8-238E6AAAACA0}"/>
    <cellStyle name="40% - Énfasis6 2 3 2 2 2 4 2 2 2" xfId="58933" xr:uid="{1AB63679-048E-43B0-A786-FB91A681ED5D}"/>
    <cellStyle name="40% - Énfasis6 2 3 2 2 2 4 2 3" xfId="43491" xr:uid="{63CF930A-9F6B-4D54-94E3-7C72D666FAC5}"/>
    <cellStyle name="40% - Énfasis6 2 3 2 2 2 4 3" xfId="20328" xr:uid="{EFE10328-7C33-4E86-8842-3765046F6499}"/>
    <cellStyle name="40% - Énfasis6 2 3 2 2 2 4 3 2" xfId="51212" xr:uid="{B5B6CA41-A679-4082-A475-14CC5AEFBEBC}"/>
    <cellStyle name="40% - Énfasis6 2 3 2 2 2 4 4" xfId="35770" xr:uid="{EC4036DC-16A2-4C24-AEEB-CC5BB3F771E8}"/>
    <cellStyle name="40% - Énfasis6 2 3 2 2 2 5" xfId="8747" xr:uid="{23E05A10-C887-41C6-9B6E-DEB956CECA52}"/>
    <cellStyle name="40% - Énfasis6 2 3 2 2 2 5 2" xfId="24189" xr:uid="{2C9AA8BC-9343-4E6E-B6E4-65D75A16D448}"/>
    <cellStyle name="40% - Énfasis6 2 3 2 2 2 5 2 2" xfId="55073" xr:uid="{0D6CE5B3-A022-44F1-BAAB-48872B515057}"/>
    <cellStyle name="40% - Énfasis6 2 3 2 2 2 5 3" xfId="39631" xr:uid="{81E82AD8-BEA1-43F1-95B4-63B5F5E724E7}"/>
    <cellStyle name="40% - Énfasis6 2 3 2 2 2 6" xfId="16468" xr:uid="{D5242328-6B5A-4CB9-B00B-24226B3E9101}"/>
    <cellStyle name="40% - Énfasis6 2 3 2 2 2 6 2" xfId="47352" xr:uid="{FA09D229-2BBF-4D18-895D-859D46759EF6}"/>
    <cellStyle name="40% - Énfasis6 2 3 2 2 2 7" xfId="31910" xr:uid="{FA9DDDA9-A40D-4122-9B8B-BEAB34BDCAD2}"/>
    <cellStyle name="40% - Énfasis6 2 3 2 2 3" xfId="1508" xr:uid="{636A78AB-0EDB-4AF8-B6CB-324AD7AEBEA8}"/>
    <cellStyle name="40% - Énfasis6 2 3 2 2 3 2" xfId="3438" xr:uid="{B85BF4C2-1172-4890-A0A1-4D7753FD7CC5}"/>
    <cellStyle name="40% - Énfasis6 2 3 2 2 3 2 2" xfId="7298" xr:uid="{71031E4E-C950-47DF-A73F-235505A10B40}"/>
    <cellStyle name="40% - Énfasis6 2 3 2 2 3 2 2 2" xfId="15019" xr:uid="{F9E930EF-2A74-49FF-8491-79997BF058B9}"/>
    <cellStyle name="40% - Énfasis6 2 3 2 2 3 2 2 2 2" xfId="30461" xr:uid="{4EA2FAF9-3EBD-45CC-9395-FBE44AFB41E1}"/>
    <cellStyle name="40% - Énfasis6 2 3 2 2 3 2 2 2 2 2" xfId="61345" xr:uid="{F7E7E38A-BF09-4A1F-9741-EEDACFB975CC}"/>
    <cellStyle name="40% - Énfasis6 2 3 2 2 3 2 2 2 3" xfId="45903" xr:uid="{4472A51C-4DA7-44AE-A56B-0153A1804667}"/>
    <cellStyle name="40% - Énfasis6 2 3 2 2 3 2 2 3" xfId="22740" xr:uid="{4BCEB8E5-0E3F-43D1-AC6F-E8103B54571C}"/>
    <cellStyle name="40% - Énfasis6 2 3 2 2 3 2 2 3 2" xfId="53624" xr:uid="{30D55CE9-C19A-4AF5-BAB5-E6D344E7ACC3}"/>
    <cellStyle name="40% - Énfasis6 2 3 2 2 3 2 2 4" xfId="38182" xr:uid="{801AFFBA-3325-48B0-89ED-5D91BBC8B0F4}"/>
    <cellStyle name="40% - Énfasis6 2 3 2 2 3 2 3" xfId="11159" xr:uid="{07836B34-49EB-47FC-8612-5ADC9408C0F8}"/>
    <cellStyle name="40% - Énfasis6 2 3 2 2 3 2 3 2" xfId="26601" xr:uid="{D45903A2-869A-455B-B9E7-75188CA0ED82}"/>
    <cellStyle name="40% - Énfasis6 2 3 2 2 3 2 3 2 2" xfId="57485" xr:uid="{E092D393-5328-46A3-8EE8-4B11A1D5CA32}"/>
    <cellStyle name="40% - Énfasis6 2 3 2 2 3 2 3 3" xfId="42043" xr:uid="{60236990-63D2-443D-BEFE-AC63627BB853}"/>
    <cellStyle name="40% - Énfasis6 2 3 2 2 3 2 4" xfId="18880" xr:uid="{D6E4B997-118B-4E3F-8748-91388A4A2832}"/>
    <cellStyle name="40% - Énfasis6 2 3 2 2 3 2 4 2" xfId="49764" xr:uid="{E815D48D-54FF-4D38-9D1E-8E10E1722D01}"/>
    <cellStyle name="40% - Énfasis6 2 3 2 2 3 2 5" xfId="34322" xr:uid="{754A0C31-391C-4751-A163-AFC03E2A7830}"/>
    <cellStyle name="40% - Énfasis6 2 3 2 2 3 3" xfId="5368" xr:uid="{26AE978C-2BBE-4A8F-B59B-788DF6D0B03A}"/>
    <cellStyle name="40% - Énfasis6 2 3 2 2 3 3 2" xfId="13089" xr:uid="{62307FC8-A097-4C30-8521-A0B5CB7D7623}"/>
    <cellStyle name="40% - Énfasis6 2 3 2 2 3 3 2 2" xfId="28531" xr:uid="{9437BA8C-5AB5-4454-92B0-E38DC6F24EB4}"/>
    <cellStyle name="40% - Énfasis6 2 3 2 2 3 3 2 2 2" xfId="59415" xr:uid="{A0AB8838-2434-4FA7-B707-F65240A763EE}"/>
    <cellStyle name="40% - Énfasis6 2 3 2 2 3 3 2 3" xfId="43973" xr:uid="{5800E9E1-7D42-4CB8-8D0B-5D5C9AE6A151}"/>
    <cellStyle name="40% - Énfasis6 2 3 2 2 3 3 3" xfId="20810" xr:uid="{C89D5C31-00C2-4222-A1A8-A8CE5FC57E68}"/>
    <cellStyle name="40% - Énfasis6 2 3 2 2 3 3 3 2" xfId="51694" xr:uid="{679DB08A-1563-4972-97B6-813397C64D85}"/>
    <cellStyle name="40% - Énfasis6 2 3 2 2 3 3 4" xfId="36252" xr:uid="{DDA069BE-6B9D-430A-8D3A-9B8B056E5C8D}"/>
    <cellStyle name="40% - Énfasis6 2 3 2 2 3 4" xfId="9229" xr:uid="{73A954CF-3547-44E5-A256-2CBE7D7BDA7D}"/>
    <cellStyle name="40% - Énfasis6 2 3 2 2 3 4 2" xfId="24671" xr:uid="{14D102FB-2F82-4857-9E89-145E49404EE0}"/>
    <cellStyle name="40% - Énfasis6 2 3 2 2 3 4 2 2" xfId="55555" xr:uid="{6C915376-8F50-497A-AAD2-C37166A076B3}"/>
    <cellStyle name="40% - Énfasis6 2 3 2 2 3 4 3" xfId="40113" xr:uid="{54BB4385-AC5C-4AEF-AD54-3842CFC0956C}"/>
    <cellStyle name="40% - Énfasis6 2 3 2 2 3 5" xfId="16950" xr:uid="{5658AC02-62F7-4D47-846F-0F50499FEB04}"/>
    <cellStyle name="40% - Énfasis6 2 3 2 2 3 5 2" xfId="47834" xr:uid="{F7B4C006-FF3F-44AA-8D45-33A199CACE89}"/>
    <cellStyle name="40% - Énfasis6 2 3 2 2 3 6" xfId="32392" xr:uid="{2ED574EB-9BDD-41F7-ACAE-EBAE799CA156}"/>
    <cellStyle name="40% - Énfasis6 2 3 2 2 4" xfId="2473" xr:uid="{4475C507-472A-47F9-AA9A-C4A80E21BFBC}"/>
    <cellStyle name="40% - Énfasis6 2 3 2 2 4 2" xfId="6333" xr:uid="{C9836587-5683-481E-8DBF-F4067F7B4740}"/>
    <cellStyle name="40% - Énfasis6 2 3 2 2 4 2 2" xfId="14054" xr:uid="{D12C5C43-6A15-44F4-8901-E8E2F3FE4D79}"/>
    <cellStyle name="40% - Énfasis6 2 3 2 2 4 2 2 2" xfId="29496" xr:uid="{3D4F4640-48DB-4858-992D-D80F886035E0}"/>
    <cellStyle name="40% - Énfasis6 2 3 2 2 4 2 2 2 2" xfId="60380" xr:uid="{DC03B02B-2636-4900-B568-2D696C59B11C}"/>
    <cellStyle name="40% - Énfasis6 2 3 2 2 4 2 2 3" xfId="44938" xr:uid="{ACDBDC86-D554-4EC8-9775-8D896E00D0CB}"/>
    <cellStyle name="40% - Énfasis6 2 3 2 2 4 2 3" xfId="21775" xr:uid="{689E2826-9ED1-43AA-BDE9-40C7A5725259}"/>
    <cellStyle name="40% - Énfasis6 2 3 2 2 4 2 3 2" xfId="52659" xr:uid="{ABD57735-C802-42A7-8599-2F1352827D79}"/>
    <cellStyle name="40% - Énfasis6 2 3 2 2 4 2 4" xfId="37217" xr:uid="{0E40031D-FDD5-42B6-B25B-F95504F1FE08}"/>
    <cellStyle name="40% - Énfasis6 2 3 2 2 4 3" xfId="10194" xr:uid="{93AE2E57-96C7-454D-BEC8-07A41FEEA643}"/>
    <cellStyle name="40% - Énfasis6 2 3 2 2 4 3 2" xfId="25636" xr:uid="{484385F6-F297-4D1F-A7FF-021E455D26B4}"/>
    <cellStyle name="40% - Énfasis6 2 3 2 2 4 3 2 2" xfId="56520" xr:uid="{BAC1FD53-9FCB-447E-BFD7-B8BB072E3B55}"/>
    <cellStyle name="40% - Énfasis6 2 3 2 2 4 3 3" xfId="41078" xr:uid="{96B38F66-B30B-4C34-84E2-4389BF729DB3}"/>
    <cellStyle name="40% - Énfasis6 2 3 2 2 4 4" xfId="17915" xr:uid="{E9F400C5-A798-4C57-B9C4-6F60CA602F4A}"/>
    <cellStyle name="40% - Énfasis6 2 3 2 2 4 4 2" xfId="48799" xr:uid="{4FF34912-3D03-4E30-8557-EF794EA8FFE1}"/>
    <cellStyle name="40% - Énfasis6 2 3 2 2 4 5" xfId="33357" xr:uid="{A702B8C8-5659-455D-B57C-67CA56CDD1E8}"/>
    <cellStyle name="40% - Énfasis6 2 3 2 2 5" xfId="4403" xr:uid="{1A68B0D1-8F09-4C42-AE2A-FEE651A5F8BC}"/>
    <cellStyle name="40% - Énfasis6 2 3 2 2 5 2" xfId="12124" xr:uid="{1C90F3C9-7D8C-4FF1-924F-88FB16766669}"/>
    <cellStyle name="40% - Énfasis6 2 3 2 2 5 2 2" xfId="27566" xr:uid="{27E5FE38-C982-40AD-9DF6-E3B862A851AB}"/>
    <cellStyle name="40% - Énfasis6 2 3 2 2 5 2 2 2" xfId="58450" xr:uid="{12F5AE3D-9C5E-4836-89D8-3ED51D97A853}"/>
    <cellStyle name="40% - Énfasis6 2 3 2 2 5 2 3" xfId="43008" xr:uid="{A6F8A273-FBF4-4715-8FD6-8C590DE03698}"/>
    <cellStyle name="40% - Énfasis6 2 3 2 2 5 3" xfId="19845" xr:uid="{1AAD854B-1959-48AB-A58A-784ACA3DAFA5}"/>
    <cellStyle name="40% - Énfasis6 2 3 2 2 5 3 2" xfId="50729" xr:uid="{23E3CFF8-895F-49EF-9F74-5FA5C096A75A}"/>
    <cellStyle name="40% - Énfasis6 2 3 2 2 5 4" xfId="35287" xr:uid="{E7F3A4A0-45CF-44EB-92BF-6FD254CDB795}"/>
    <cellStyle name="40% - Énfasis6 2 3 2 2 6" xfId="8264" xr:uid="{B421F277-71F5-4713-AF2F-A0D7BBBF721E}"/>
    <cellStyle name="40% - Énfasis6 2 3 2 2 6 2" xfId="23706" xr:uid="{16261EB9-F625-49E3-9850-799F470E04AD}"/>
    <cellStyle name="40% - Énfasis6 2 3 2 2 6 2 2" xfId="54590" xr:uid="{C5FB85E5-A845-40E7-8707-A4A2A3490A92}"/>
    <cellStyle name="40% - Énfasis6 2 3 2 2 6 3" xfId="39148" xr:uid="{DE629B2E-F3F8-4963-B50E-93C0DC7123C0}"/>
    <cellStyle name="40% - Énfasis6 2 3 2 2 7" xfId="15985" xr:uid="{7829D9FE-44F6-48D5-B50D-9D259D3770BA}"/>
    <cellStyle name="40% - Énfasis6 2 3 2 2 7 2" xfId="46869" xr:uid="{78B2F490-E40B-488B-9B9F-D4DC206F7632}"/>
    <cellStyle name="40% - Énfasis6 2 3 2 2 8" xfId="31427" xr:uid="{6356BA22-843C-4675-8217-EB0E7646A29F}"/>
    <cellStyle name="40% - Énfasis6 2 3 2 3" xfId="785" xr:uid="{4CA67B79-4DBB-4AE4-86E0-2D70DB715445}"/>
    <cellStyle name="40% - Énfasis6 2 3 2 3 2" xfId="1750" xr:uid="{0A9DD1D1-4E0A-460C-B0BC-099984A6197A}"/>
    <cellStyle name="40% - Énfasis6 2 3 2 3 2 2" xfId="3680" xr:uid="{EA45EAD7-D51B-4D37-86B8-5BD449DC88FB}"/>
    <cellStyle name="40% - Énfasis6 2 3 2 3 2 2 2" xfId="7540" xr:uid="{F802C011-AAB3-4626-82FA-A5757D683999}"/>
    <cellStyle name="40% - Énfasis6 2 3 2 3 2 2 2 2" xfId="15261" xr:uid="{47F67B3F-6F6D-4003-A8B0-0CADE177BC4F}"/>
    <cellStyle name="40% - Énfasis6 2 3 2 3 2 2 2 2 2" xfId="30703" xr:uid="{92C4B02A-29FE-43A5-ACD5-4FC7B2E3655D}"/>
    <cellStyle name="40% - Énfasis6 2 3 2 3 2 2 2 2 2 2" xfId="61587" xr:uid="{33C518DB-C4FC-4589-A000-13B17FD84440}"/>
    <cellStyle name="40% - Énfasis6 2 3 2 3 2 2 2 2 3" xfId="46145" xr:uid="{BE1FAFC8-5468-4BE3-9E6D-EA0E99AD91C0}"/>
    <cellStyle name="40% - Énfasis6 2 3 2 3 2 2 2 3" xfId="22982" xr:uid="{F57F1A47-5EF3-4403-9B29-82C46529678D}"/>
    <cellStyle name="40% - Énfasis6 2 3 2 3 2 2 2 3 2" xfId="53866" xr:uid="{5E74AB00-28F0-4D02-881E-554054FFBC91}"/>
    <cellStyle name="40% - Énfasis6 2 3 2 3 2 2 2 4" xfId="38424" xr:uid="{B59687BC-4FA0-436C-80F8-177E7D59AC5B}"/>
    <cellStyle name="40% - Énfasis6 2 3 2 3 2 2 3" xfId="11401" xr:uid="{B76DB151-B7CB-4A2A-8759-15D20B60D9B9}"/>
    <cellStyle name="40% - Énfasis6 2 3 2 3 2 2 3 2" xfId="26843" xr:uid="{94D85A4E-4838-4AF9-A3FE-4799E7CB2426}"/>
    <cellStyle name="40% - Énfasis6 2 3 2 3 2 2 3 2 2" xfId="57727" xr:uid="{6792FACF-41A0-41A4-8D01-11F3900A512F}"/>
    <cellStyle name="40% - Énfasis6 2 3 2 3 2 2 3 3" xfId="42285" xr:uid="{7AACBC9B-823B-48DA-A11B-E389493EF6B4}"/>
    <cellStyle name="40% - Énfasis6 2 3 2 3 2 2 4" xfId="19122" xr:uid="{AD15E258-3556-4B0B-A924-3DAA14E7F5E0}"/>
    <cellStyle name="40% - Énfasis6 2 3 2 3 2 2 4 2" xfId="50006" xr:uid="{278A93CE-732F-4459-B0D9-1A7E24DFBE54}"/>
    <cellStyle name="40% - Énfasis6 2 3 2 3 2 2 5" xfId="34564" xr:uid="{F4059D3A-8B0C-4785-A4F6-8BBF306D9D3A}"/>
    <cellStyle name="40% - Énfasis6 2 3 2 3 2 3" xfId="5610" xr:uid="{1DF54480-901F-429B-8EE6-18B517BEF10B}"/>
    <cellStyle name="40% - Énfasis6 2 3 2 3 2 3 2" xfId="13331" xr:uid="{3CA772FD-EE88-4747-8137-C16ABFD2AA61}"/>
    <cellStyle name="40% - Énfasis6 2 3 2 3 2 3 2 2" xfId="28773" xr:uid="{80ADA97C-96C2-4898-A223-EB4804DE1B98}"/>
    <cellStyle name="40% - Énfasis6 2 3 2 3 2 3 2 2 2" xfId="59657" xr:uid="{BBECFA11-1C8A-4542-ADE7-7B8C237F883F}"/>
    <cellStyle name="40% - Énfasis6 2 3 2 3 2 3 2 3" xfId="44215" xr:uid="{C06C08B3-0AC1-4701-A554-E52EB80E681F}"/>
    <cellStyle name="40% - Énfasis6 2 3 2 3 2 3 3" xfId="21052" xr:uid="{5B137254-C5FB-47B9-94CF-435E06BFF6AC}"/>
    <cellStyle name="40% - Énfasis6 2 3 2 3 2 3 3 2" xfId="51936" xr:uid="{E5A3CC5A-DF47-4F2F-836A-FDFBD7F0AA16}"/>
    <cellStyle name="40% - Énfasis6 2 3 2 3 2 3 4" xfId="36494" xr:uid="{4988C40A-74E1-413C-8E11-0DF7B0166379}"/>
    <cellStyle name="40% - Énfasis6 2 3 2 3 2 4" xfId="9471" xr:uid="{99EE5C2A-0A29-47D3-9FCE-0DAF417F10A4}"/>
    <cellStyle name="40% - Énfasis6 2 3 2 3 2 4 2" xfId="24913" xr:uid="{BAEF9CFA-FFFB-4B9C-85BA-6A91E0E076D3}"/>
    <cellStyle name="40% - Énfasis6 2 3 2 3 2 4 2 2" xfId="55797" xr:uid="{F52BCB86-60A6-4A77-8800-2E5B39C2C05A}"/>
    <cellStyle name="40% - Énfasis6 2 3 2 3 2 4 3" xfId="40355" xr:uid="{C1EC1012-7168-416A-9056-E05226796BEB}"/>
    <cellStyle name="40% - Énfasis6 2 3 2 3 2 5" xfId="17192" xr:uid="{E3B0D572-9D3D-4F14-9C25-2476FB65B7CA}"/>
    <cellStyle name="40% - Énfasis6 2 3 2 3 2 5 2" xfId="48076" xr:uid="{3D7549B9-552E-4F19-BE4E-03B71A520425}"/>
    <cellStyle name="40% - Énfasis6 2 3 2 3 2 6" xfId="32634" xr:uid="{A6A2682A-1E29-4B33-B443-604A22DCE927}"/>
    <cellStyle name="40% - Énfasis6 2 3 2 3 3" xfId="2715" xr:uid="{20C6D4FA-3CD3-496B-BC7B-EB01D87ACCB8}"/>
    <cellStyle name="40% - Énfasis6 2 3 2 3 3 2" xfId="6575" xr:uid="{9A56EF29-BCA8-4B9C-86DC-128A515518C6}"/>
    <cellStyle name="40% - Énfasis6 2 3 2 3 3 2 2" xfId="14296" xr:uid="{99A52DD2-C1C4-4B0A-BBF9-836565DAE7AA}"/>
    <cellStyle name="40% - Énfasis6 2 3 2 3 3 2 2 2" xfId="29738" xr:uid="{3023149C-24BE-4A32-B58B-2E3BED1A7540}"/>
    <cellStyle name="40% - Énfasis6 2 3 2 3 3 2 2 2 2" xfId="60622" xr:uid="{C5F0E75E-49DF-448C-884E-0C80D3502738}"/>
    <cellStyle name="40% - Énfasis6 2 3 2 3 3 2 2 3" xfId="45180" xr:uid="{4D7857AC-E7AA-4FE7-BF28-0EBF57DC8BAF}"/>
    <cellStyle name="40% - Énfasis6 2 3 2 3 3 2 3" xfId="22017" xr:uid="{D5730787-D415-4125-B527-8AF56F623678}"/>
    <cellStyle name="40% - Énfasis6 2 3 2 3 3 2 3 2" xfId="52901" xr:uid="{FF250828-F575-4E6D-A0AF-2FD952C85CB6}"/>
    <cellStyle name="40% - Énfasis6 2 3 2 3 3 2 4" xfId="37459" xr:uid="{666C4CEC-E39E-4874-AFD3-F737EF42E5AB}"/>
    <cellStyle name="40% - Énfasis6 2 3 2 3 3 3" xfId="10436" xr:uid="{8B41D710-7711-4F24-9ED1-8B3660C75425}"/>
    <cellStyle name="40% - Énfasis6 2 3 2 3 3 3 2" xfId="25878" xr:uid="{0724E18C-5AF9-4CD3-B657-E18903903258}"/>
    <cellStyle name="40% - Énfasis6 2 3 2 3 3 3 2 2" xfId="56762" xr:uid="{5A4E09B2-F8C6-4611-9E2E-45E8615A5501}"/>
    <cellStyle name="40% - Énfasis6 2 3 2 3 3 3 3" xfId="41320" xr:uid="{51183CDA-E335-41A0-A903-72B0074EF51C}"/>
    <cellStyle name="40% - Énfasis6 2 3 2 3 3 4" xfId="18157" xr:uid="{10FC880D-68EC-45AA-8F98-5D4308680633}"/>
    <cellStyle name="40% - Énfasis6 2 3 2 3 3 4 2" xfId="49041" xr:uid="{9AD9D337-29EC-414E-9DF2-069045BB5720}"/>
    <cellStyle name="40% - Énfasis6 2 3 2 3 3 5" xfId="33599" xr:uid="{57A1E943-2785-4B02-8A0B-0E3077768BC3}"/>
    <cellStyle name="40% - Énfasis6 2 3 2 3 4" xfId="4645" xr:uid="{F3F2D0B0-26C5-46DF-ADE1-BE35A6FEB4F6}"/>
    <cellStyle name="40% - Énfasis6 2 3 2 3 4 2" xfId="12366" xr:uid="{36F5EBB3-0DB1-4ED3-A56A-C06B2AF2395D}"/>
    <cellStyle name="40% - Énfasis6 2 3 2 3 4 2 2" xfId="27808" xr:uid="{7597D685-81C9-4CDE-98B0-173E1E2E8DC2}"/>
    <cellStyle name="40% - Énfasis6 2 3 2 3 4 2 2 2" xfId="58692" xr:uid="{C6046369-1F66-4DC4-96F8-86D5B374AB03}"/>
    <cellStyle name="40% - Énfasis6 2 3 2 3 4 2 3" xfId="43250" xr:uid="{1F6FBFCD-F7B3-4B90-A001-FEA8C36C3949}"/>
    <cellStyle name="40% - Énfasis6 2 3 2 3 4 3" xfId="20087" xr:uid="{8A74596A-5C85-4BCA-965A-4516EF0AD1D9}"/>
    <cellStyle name="40% - Énfasis6 2 3 2 3 4 3 2" xfId="50971" xr:uid="{6075540F-09E3-4B0E-81F6-33FA4F9579DC}"/>
    <cellStyle name="40% - Énfasis6 2 3 2 3 4 4" xfId="35529" xr:uid="{D6E1EF70-2FEF-48A0-9B84-078BA5D39BAC}"/>
    <cellStyle name="40% - Énfasis6 2 3 2 3 5" xfId="8506" xr:uid="{E6F33A38-AB66-4D91-BFE6-6710A08E4DB0}"/>
    <cellStyle name="40% - Énfasis6 2 3 2 3 5 2" xfId="23948" xr:uid="{00DE258C-0BD4-4C83-A6CE-325E452D2EE5}"/>
    <cellStyle name="40% - Énfasis6 2 3 2 3 5 2 2" xfId="54832" xr:uid="{9C1D5831-B263-4011-B506-DD6BF64C92A4}"/>
    <cellStyle name="40% - Énfasis6 2 3 2 3 5 3" xfId="39390" xr:uid="{49B2BDC6-2CE1-45CE-A220-6ADC52F631FF}"/>
    <cellStyle name="40% - Énfasis6 2 3 2 3 6" xfId="16227" xr:uid="{E24BF867-1C70-4C86-8D93-003DB92D9731}"/>
    <cellStyle name="40% - Énfasis6 2 3 2 3 6 2" xfId="47111" xr:uid="{A858C212-E459-4052-BE40-F91CCE0BE3DB}"/>
    <cellStyle name="40% - Énfasis6 2 3 2 3 7" xfId="31669" xr:uid="{66A70819-D8E8-4C5B-A5EE-9A5626C03C30}"/>
    <cellStyle name="40% - Énfasis6 2 3 2 4" xfId="1267" xr:uid="{075880EC-EE73-4B37-AE22-16F944E76875}"/>
    <cellStyle name="40% - Énfasis6 2 3 2 4 2" xfId="3197" xr:uid="{F4EBDDDA-BF75-4D9D-A30F-C938C385D334}"/>
    <cellStyle name="40% - Énfasis6 2 3 2 4 2 2" xfId="7057" xr:uid="{0283F58A-53E9-4B60-9075-717884B9C37A}"/>
    <cellStyle name="40% - Énfasis6 2 3 2 4 2 2 2" xfId="14778" xr:uid="{A64C0EB5-E18A-48DC-955F-B7729426EAD2}"/>
    <cellStyle name="40% - Énfasis6 2 3 2 4 2 2 2 2" xfId="30220" xr:uid="{87D7E15B-8F0E-4D05-9659-ADE54002C031}"/>
    <cellStyle name="40% - Énfasis6 2 3 2 4 2 2 2 2 2" xfId="61104" xr:uid="{8A05F76B-2187-4A89-9F4E-B9405FB32EEF}"/>
    <cellStyle name="40% - Énfasis6 2 3 2 4 2 2 2 3" xfId="45662" xr:uid="{05A6A54B-6A4F-403E-8ACA-2BE4C258FC72}"/>
    <cellStyle name="40% - Énfasis6 2 3 2 4 2 2 3" xfId="22499" xr:uid="{C4F95796-DEAC-4E85-B847-9B5CC45D94A7}"/>
    <cellStyle name="40% - Énfasis6 2 3 2 4 2 2 3 2" xfId="53383" xr:uid="{BCE9C31C-AB62-40FF-BA86-68EFA2616C80}"/>
    <cellStyle name="40% - Énfasis6 2 3 2 4 2 2 4" xfId="37941" xr:uid="{2E13CB70-2E42-48BB-AD2A-F2A4DFF7C418}"/>
    <cellStyle name="40% - Énfasis6 2 3 2 4 2 3" xfId="10918" xr:uid="{49B2C6EC-4502-40B9-84FF-38D87CB0846C}"/>
    <cellStyle name="40% - Énfasis6 2 3 2 4 2 3 2" xfId="26360" xr:uid="{89D0D974-852D-4D7A-9DD2-8B053544F299}"/>
    <cellStyle name="40% - Énfasis6 2 3 2 4 2 3 2 2" xfId="57244" xr:uid="{3DF3859D-DA60-469D-8B7C-62AE0CE86C85}"/>
    <cellStyle name="40% - Énfasis6 2 3 2 4 2 3 3" xfId="41802" xr:uid="{FA059EF0-4467-469E-B2E3-396E37040579}"/>
    <cellStyle name="40% - Énfasis6 2 3 2 4 2 4" xfId="18639" xr:uid="{67B38C47-9905-4E37-89BD-D85D182D806E}"/>
    <cellStyle name="40% - Énfasis6 2 3 2 4 2 4 2" xfId="49523" xr:uid="{74C22968-75DD-4DCE-9202-6B03300E2B51}"/>
    <cellStyle name="40% - Énfasis6 2 3 2 4 2 5" xfId="34081" xr:uid="{4DF0C570-FB0F-42DF-8C63-2C080C3885DE}"/>
    <cellStyle name="40% - Énfasis6 2 3 2 4 3" xfId="5127" xr:uid="{6CB5C8DA-9C39-4122-8970-C6E13349C566}"/>
    <cellStyle name="40% - Énfasis6 2 3 2 4 3 2" xfId="12848" xr:uid="{8D6248DA-D8FD-4459-B6CB-E73BEDC8D629}"/>
    <cellStyle name="40% - Énfasis6 2 3 2 4 3 2 2" xfId="28290" xr:uid="{CE066FD2-31FA-42DF-A468-2EADAFA86699}"/>
    <cellStyle name="40% - Énfasis6 2 3 2 4 3 2 2 2" xfId="59174" xr:uid="{40742670-03F1-422D-8D74-684EF26A3596}"/>
    <cellStyle name="40% - Énfasis6 2 3 2 4 3 2 3" xfId="43732" xr:uid="{48F2699C-8C4C-4546-A004-CB20F3D63FA5}"/>
    <cellStyle name="40% - Énfasis6 2 3 2 4 3 3" xfId="20569" xr:uid="{E3B82ACE-7C13-4108-AE6E-64D83C2364C3}"/>
    <cellStyle name="40% - Énfasis6 2 3 2 4 3 3 2" xfId="51453" xr:uid="{941AC46D-2A00-4EE0-9EB6-D0755696E186}"/>
    <cellStyle name="40% - Énfasis6 2 3 2 4 3 4" xfId="36011" xr:uid="{C5A55732-61B8-4175-AD56-5529F021E02D}"/>
    <cellStyle name="40% - Énfasis6 2 3 2 4 4" xfId="8988" xr:uid="{88D9A641-FA0E-43FA-AE74-3A1E8C2762C9}"/>
    <cellStyle name="40% - Énfasis6 2 3 2 4 4 2" xfId="24430" xr:uid="{28705907-48B6-465C-B58E-B521DECC68C3}"/>
    <cellStyle name="40% - Énfasis6 2 3 2 4 4 2 2" xfId="55314" xr:uid="{68B262BE-CE44-4F8A-8EAF-E4F720B8C903}"/>
    <cellStyle name="40% - Énfasis6 2 3 2 4 4 3" xfId="39872" xr:uid="{3E52D7E0-4D11-484C-BF3A-05B28257530B}"/>
    <cellStyle name="40% - Énfasis6 2 3 2 4 5" xfId="16709" xr:uid="{588CCC31-B65E-4410-95B2-9B08F81966EA}"/>
    <cellStyle name="40% - Énfasis6 2 3 2 4 5 2" xfId="47593" xr:uid="{40A4E89F-22B8-48F6-8BAF-4379CF2339BD}"/>
    <cellStyle name="40% - Énfasis6 2 3 2 4 6" xfId="32151" xr:uid="{5C07C407-B7E7-4F66-8D3D-0618B42D7270}"/>
    <cellStyle name="40% - Énfasis6 2 3 2 5" xfId="2232" xr:uid="{207BE369-CA33-4634-A9E4-967348C75A9B}"/>
    <cellStyle name="40% - Énfasis6 2 3 2 5 2" xfId="6092" xr:uid="{E6B97669-444F-42AB-B595-1842A4718C3C}"/>
    <cellStyle name="40% - Énfasis6 2 3 2 5 2 2" xfId="13813" xr:uid="{C6FEDBB4-FC68-4B00-AEF1-3D8DEFACD0CB}"/>
    <cellStyle name="40% - Énfasis6 2 3 2 5 2 2 2" xfId="29255" xr:uid="{36976A70-9CAA-4009-B005-BB881D2D3972}"/>
    <cellStyle name="40% - Énfasis6 2 3 2 5 2 2 2 2" xfId="60139" xr:uid="{19369DE3-0C6A-44DF-B7AD-F37224C2E87B}"/>
    <cellStyle name="40% - Énfasis6 2 3 2 5 2 2 3" xfId="44697" xr:uid="{08741761-F9F6-4B83-9755-316FA0ED00AA}"/>
    <cellStyle name="40% - Énfasis6 2 3 2 5 2 3" xfId="21534" xr:uid="{D46F00E2-3840-4E3E-B94E-44A6A39438D2}"/>
    <cellStyle name="40% - Énfasis6 2 3 2 5 2 3 2" xfId="52418" xr:uid="{22EB8CBB-835A-4D1A-8F89-EE2C27165D48}"/>
    <cellStyle name="40% - Énfasis6 2 3 2 5 2 4" xfId="36976" xr:uid="{074BEC7F-E1E0-4BB5-BE16-0E815ED27288}"/>
    <cellStyle name="40% - Énfasis6 2 3 2 5 3" xfId="9953" xr:uid="{163EBB8C-6D58-47C5-A361-15C737BFC1D4}"/>
    <cellStyle name="40% - Énfasis6 2 3 2 5 3 2" xfId="25395" xr:uid="{B24F2EA7-F545-4CFE-B520-EE4A92CFA26E}"/>
    <cellStyle name="40% - Énfasis6 2 3 2 5 3 2 2" xfId="56279" xr:uid="{A38A2137-8227-4734-9DDD-7E050B427106}"/>
    <cellStyle name="40% - Énfasis6 2 3 2 5 3 3" xfId="40837" xr:uid="{61009D58-A6F6-4B09-9DA3-188A4D696014}"/>
    <cellStyle name="40% - Énfasis6 2 3 2 5 4" xfId="17674" xr:uid="{3D15A50B-7648-4941-AD05-53E29B06DD29}"/>
    <cellStyle name="40% - Énfasis6 2 3 2 5 4 2" xfId="48558" xr:uid="{EA6D1336-F800-45C5-834C-6F1ABDB7DD59}"/>
    <cellStyle name="40% - Énfasis6 2 3 2 5 5" xfId="33116" xr:uid="{0CE5C812-C450-4DF3-9B99-5C375AE9B5E5}"/>
    <cellStyle name="40% - Énfasis6 2 3 2 6" xfId="4162" xr:uid="{10647252-A060-400E-AB46-93E56CB10D31}"/>
    <cellStyle name="40% - Énfasis6 2 3 2 6 2" xfId="11883" xr:uid="{533E3726-260C-49B6-92D5-CC685595792A}"/>
    <cellStyle name="40% - Énfasis6 2 3 2 6 2 2" xfId="27325" xr:uid="{E744627C-33C6-424B-9719-7C2691695BCE}"/>
    <cellStyle name="40% - Énfasis6 2 3 2 6 2 2 2" xfId="58209" xr:uid="{FBD0E537-F082-44C1-B477-32E66AB09E2F}"/>
    <cellStyle name="40% - Énfasis6 2 3 2 6 2 3" xfId="42767" xr:uid="{B726B46D-AC45-4327-B17D-C63357129C1A}"/>
    <cellStyle name="40% - Énfasis6 2 3 2 6 3" xfId="19604" xr:uid="{956F47AF-DB7F-4C29-AF31-EBE0294F45BE}"/>
    <cellStyle name="40% - Énfasis6 2 3 2 6 3 2" xfId="50488" xr:uid="{F92F3981-0588-4CEC-B6DE-F5C6488B4864}"/>
    <cellStyle name="40% - Énfasis6 2 3 2 6 4" xfId="35046" xr:uid="{09981DC2-41D3-4111-A802-31B8702E343A}"/>
    <cellStyle name="40% - Énfasis6 2 3 2 7" xfId="8023" xr:uid="{A1996CE1-5DC1-4BA2-8D54-59E8F3C775B7}"/>
    <cellStyle name="40% - Énfasis6 2 3 2 7 2" xfId="23465" xr:uid="{065EECAE-2B04-4E04-8AB6-FF27477CCE37}"/>
    <cellStyle name="40% - Énfasis6 2 3 2 7 2 2" xfId="54349" xr:uid="{2651D077-B91C-4ECC-B328-3B84E29B2C51}"/>
    <cellStyle name="40% - Énfasis6 2 3 2 7 3" xfId="38907" xr:uid="{A53A4FE0-391A-42DC-964A-6FCBF7B23810}"/>
    <cellStyle name="40% - Énfasis6 2 3 2 8" xfId="15744" xr:uid="{6EAEB814-E8C9-41D5-8FFF-74415098F7F1}"/>
    <cellStyle name="40% - Énfasis6 2 3 2 8 2" xfId="46628" xr:uid="{F5121388-6AFA-4DCA-9B05-5A48202E9EBE}"/>
    <cellStyle name="40% - Énfasis6 2 3 2 9" xfId="31186" xr:uid="{2083CE53-03E2-480F-84E6-2A4E546F20EB}"/>
    <cellStyle name="40% - Énfasis6 2 3 3" xfId="441" xr:uid="{517167FF-0166-475E-9E4D-CD94F911F3C8}"/>
    <cellStyle name="40% - Énfasis6 2 3 3 2" xfId="925" xr:uid="{B8265A2E-62F5-424D-ABB1-09BF8AC731A5}"/>
    <cellStyle name="40% - Énfasis6 2 3 3 2 2" xfId="1890" xr:uid="{9C700296-C1A7-443C-B734-7E5BD40BAD3E}"/>
    <cellStyle name="40% - Énfasis6 2 3 3 2 2 2" xfId="3820" xr:uid="{8A4EB7FE-EC5A-48DA-8DF4-6555BA38058B}"/>
    <cellStyle name="40% - Énfasis6 2 3 3 2 2 2 2" xfId="7680" xr:uid="{AE61CB26-A16C-408C-A0CC-03B5DCC0197C}"/>
    <cellStyle name="40% - Énfasis6 2 3 3 2 2 2 2 2" xfId="15401" xr:uid="{7A7F345F-1739-4450-B451-D2553C2EF1F5}"/>
    <cellStyle name="40% - Énfasis6 2 3 3 2 2 2 2 2 2" xfId="30843" xr:uid="{D1D50CF8-EB9C-4F5D-B8BD-0604CC1EA301}"/>
    <cellStyle name="40% - Énfasis6 2 3 3 2 2 2 2 2 2 2" xfId="61727" xr:uid="{90A66E12-C7BB-4FB5-B0BA-BE75BCD5B806}"/>
    <cellStyle name="40% - Énfasis6 2 3 3 2 2 2 2 2 3" xfId="46285" xr:uid="{8E1AE964-D4D7-42FB-9672-1D6CEF737DFC}"/>
    <cellStyle name="40% - Énfasis6 2 3 3 2 2 2 2 3" xfId="23122" xr:uid="{2BD4579A-E88D-443A-AA57-F41E95C0EF28}"/>
    <cellStyle name="40% - Énfasis6 2 3 3 2 2 2 2 3 2" xfId="54006" xr:uid="{8CBCE75F-58DA-4A09-91F4-FCAFAF11BC22}"/>
    <cellStyle name="40% - Énfasis6 2 3 3 2 2 2 2 4" xfId="38564" xr:uid="{F104B1ED-40CF-4F9B-9869-3CC8BB2FE5ED}"/>
    <cellStyle name="40% - Énfasis6 2 3 3 2 2 2 3" xfId="11541" xr:uid="{09ED38C5-4466-44CE-9369-DBC7B44A10B4}"/>
    <cellStyle name="40% - Énfasis6 2 3 3 2 2 2 3 2" xfId="26983" xr:uid="{32898674-55D5-43D9-BC49-47B81211E9C0}"/>
    <cellStyle name="40% - Énfasis6 2 3 3 2 2 2 3 2 2" xfId="57867" xr:uid="{B67ACE22-6067-488D-8775-75AE4211B09F}"/>
    <cellStyle name="40% - Énfasis6 2 3 3 2 2 2 3 3" xfId="42425" xr:uid="{14F46664-9153-4E92-A3C5-3A90233EBCC6}"/>
    <cellStyle name="40% - Énfasis6 2 3 3 2 2 2 4" xfId="19262" xr:uid="{B1C3AE3C-5B32-4218-966F-9CFB32B863DB}"/>
    <cellStyle name="40% - Énfasis6 2 3 3 2 2 2 4 2" xfId="50146" xr:uid="{65F8BACA-D776-4DC4-A8FC-817D38BBF0D5}"/>
    <cellStyle name="40% - Énfasis6 2 3 3 2 2 2 5" xfId="34704" xr:uid="{64951271-0F4D-4656-9889-93D0A537318A}"/>
    <cellStyle name="40% - Énfasis6 2 3 3 2 2 3" xfId="5750" xr:uid="{1BA481AA-DC6D-4B39-9F94-0A97DA16FE32}"/>
    <cellStyle name="40% - Énfasis6 2 3 3 2 2 3 2" xfId="13471" xr:uid="{23205025-F0A7-4402-B98E-7666A2D3252B}"/>
    <cellStyle name="40% - Énfasis6 2 3 3 2 2 3 2 2" xfId="28913" xr:uid="{0D1257F8-C649-4AA5-8847-359050C4AF02}"/>
    <cellStyle name="40% - Énfasis6 2 3 3 2 2 3 2 2 2" xfId="59797" xr:uid="{1826B2A0-0AE5-4860-B656-5B2EA93F1BD5}"/>
    <cellStyle name="40% - Énfasis6 2 3 3 2 2 3 2 3" xfId="44355" xr:uid="{690B6340-FC0D-4F21-8F67-1FD64115AC35}"/>
    <cellStyle name="40% - Énfasis6 2 3 3 2 2 3 3" xfId="21192" xr:uid="{C0C85195-277D-4B07-A44E-8C37FA4D0483}"/>
    <cellStyle name="40% - Énfasis6 2 3 3 2 2 3 3 2" xfId="52076" xr:uid="{62EB0B07-9103-4A7C-8CA1-375B92319302}"/>
    <cellStyle name="40% - Énfasis6 2 3 3 2 2 3 4" xfId="36634" xr:uid="{26B5F639-84B6-4F25-80B3-1F45F893330E}"/>
    <cellStyle name="40% - Énfasis6 2 3 3 2 2 4" xfId="9611" xr:uid="{FBE667FF-8212-44BF-AB34-806DE12702E6}"/>
    <cellStyle name="40% - Énfasis6 2 3 3 2 2 4 2" xfId="25053" xr:uid="{A7E900EE-535D-4422-817A-B715FCA9487E}"/>
    <cellStyle name="40% - Énfasis6 2 3 3 2 2 4 2 2" xfId="55937" xr:uid="{0761C6D2-50FD-40A0-809D-3BAD1D9CD63A}"/>
    <cellStyle name="40% - Énfasis6 2 3 3 2 2 4 3" xfId="40495" xr:uid="{2C10F234-0C22-4FD7-BE6B-021414EE7782}"/>
    <cellStyle name="40% - Énfasis6 2 3 3 2 2 5" xfId="17332" xr:uid="{2CE329C7-AAA4-4A58-9832-84617A40F7CA}"/>
    <cellStyle name="40% - Énfasis6 2 3 3 2 2 5 2" xfId="48216" xr:uid="{F55D8FBF-266D-41CD-AA26-59C5E552878A}"/>
    <cellStyle name="40% - Énfasis6 2 3 3 2 2 6" xfId="32774" xr:uid="{E9DA68F7-2EEC-44CA-9CD2-72F08F013FD4}"/>
    <cellStyle name="40% - Énfasis6 2 3 3 2 3" xfId="2855" xr:uid="{C9EF2A6A-4EA6-4348-B056-1E5729A3AAA1}"/>
    <cellStyle name="40% - Énfasis6 2 3 3 2 3 2" xfId="6715" xr:uid="{6177E0A7-C022-4BF0-A82C-C19AE738E9A7}"/>
    <cellStyle name="40% - Énfasis6 2 3 3 2 3 2 2" xfId="14436" xr:uid="{50B8114B-ED15-4AE9-A2F1-6CEB24C3E280}"/>
    <cellStyle name="40% - Énfasis6 2 3 3 2 3 2 2 2" xfId="29878" xr:uid="{73AE4104-F396-4EE3-B50A-B07FF6433686}"/>
    <cellStyle name="40% - Énfasis6 2 3 3 2 3 2 2 2 2" xfId="60762" xr:uid="{32BB5C89-FAFD-4763-B55B-E14E059653E0}"/>
    <cellStyle name="40% - Énfasis6 2 3 3 2 3 2 2 3" xfId="45320" xr:uid="{34B451C1-896C-4D9B-8747-B876208A8F97}"/>
    <cellStyle name="40% - Énfasis6 2 3 3 2 3 2 3" xfId="22157" xr:uid="{547AE429-9856-41E7-BF9A-7B960BDA4146}"/>
    <cellStyle name="40% - Énfasis6 2 3 3 2 3 2 3 2" xfId="53041" xr:uid="{0490ECE0-17D2-4D39-8F79-F39A0EF3939A}"/>
    <cellStyle name="40% - Énfasis6 2 3 3 2 3 2 4" xfId="37599" xr:uid="{8D24BF56-6BA8-499A-85B6-1BEB82611B77}"/>
    <cellStyle name="40% - Énfasis6 2 3 3 2 3 3" xfId="10576" xr:uid="{93CAE369-B224-4DBB-ACFD-5C9F7023AAA5}"/>
    <cellStyle name="40% - Énfasis6 2 3 3 2 3 3 2" xfId="26018" xr:uid="{24453D2B-896F-4D04-B81E-EE4EAC675BCF}"/>
    <cellStyle name="40% - Énfasis6 2 3 3 2 3 3 2 2" xfId="56902" xr:uid="{A08816E1-5B19-4EB2-A862-D517591A477F}"/>
    <cellStyle name="40% - Énfasis6 2 3 3 2 3 3 3" xfId="41460" xr:uid="{CBECB30F-4D42-4606-82CC-6788DC8427E0}"/>
    <cellStyle name="40% - Énfasis6 2 3 3 2 3 4" xfId="18297" xr:uid="{C8D38FBB-B46A-430C-974C-BD649ACD9659}"/>
    <cellStyle name="40% - Énfasis6 2 3 3 2 3 4 2" xfId="49181" xr:uid="{44DAFB2F-230A-4566-89B4-9FC9EB45EF93}"/>
    <cellStyle name="40% - Énfasis6 2 3 3 2 3 5" xfId="33739" xr:uid="{B21FBB6C-703B-4E56-8C39-3C43998045EB}"/>
    <cellStyle name="40% - Énfasis6 2 3 3 2 4" xfId="4785" xr:uid="{9CF1F2A0-5D93-40EB-B075-4F3480869497}"/>
    <cellStyle name="40% - Énfasis6 2 3 3 2 4 2" xfId="12506" xr:uid="{334D3BC7-D854-4D45-8473-149382A2A001}"/>
    <cellStyle name="40% - Énfasis6 2 3 3 2 4 2 2" xfId="27948" xr:uid="{BB092442-B662-45F6-85BF-C18AE31A12FB}"/>
    <cellStyle name="40% - Énfasis6 2 3 3 2 4 2 2 2" xfId="58832" xr:uid="{64ECFFB3-533D-474F-8544-A83E80A79B1E}"/>
    <cellStyle name="40% - Énfasis6 2 3 3 2 4 2 3" xfId="43390" xr:uid="{98763045-6440-44D2-8A03-8748D6971E4E}"/>
    <cellStyle name="40% - Énfasis6 2 3 3 2 4 3" xfId="20227" xr:uid="{AB14EA36-83AF-468A-B23F-712D29358CEE}"/>
    <cellStyle name="40% - Énfasis6 2 3 3 2 4 3 2" xfId="51111" xr:uid="{4D3B974B-A40C-4239-8746-AE7EF3C54B57}"/>
    <cellStyle name="40% - Énfasis6 2 3 3 2 4 4" xfId="35669" xr:uid="{A6EA697E-E6D2-4EBF-9930-20837A1016D3}"/>
    <cellStyle name="40% - Énfasis6 2 3 3 2 5" xfId="8646" xr:uid="{91BBEFFF-953D-4EA6-B456-DEA90B65A25C}"/>
    <cellStyle name="40% - Énfasis6 2 3 3 2 5 2" xfId="24088" xr:uid="{9DC137FF-1069-4083-9D0E-B73FD6D75621}"/>
    <cellStyle name="40% - Énfasis6 2 3 3 2 5 2 2" xfId="54972" xr:uid="{0FB5DB44-4783-489A-A614-C657F9FCC411}"/>
    <cellStyle name="40% - Énfasis6 2 3 3 2 5 3" xfId="39530" xr:uid="{21B1F81E-289C-4095-B144-23B382874FDD}"/>
    <cellStyle name="40% - Énfasis6 2 3 3 2 6" xfId="16367" xr:uid="{59A13EC7-4D9B-4AEE-AF55-DA6FC079EB2D}"/>
    <cellStyle name="40% - Énfasis6 2 3 3 2 6 2" xfId="47251" xr:uid="{C52185FF-FDC7-4DE0-84FC-1237FBF249CE}"/>
    <cellStyle name="40% - Énfasis6 2 3 3 2 7" xfId="31809" xr:uid="{F9B905F4-409B-46E8-92CB-D911BDA365E9}"/>
    <cellStyle name="40% - Énfasis6 2 3 3 3" xfId="1407" xr:uid="{73D59A87-1B72-47E6-B065-009939CF133A}"/>
    <cellStyle name="40% - Énfasis6 2 3 3 3 2" xfId="3337" xr:uid="{C8B85127-20FD-4FC8-8890-7DF273479388}"/>
    <cellStyle name="40% - Énfasis6 2 3 3 3 2 2" xfId="7197" xr:uid="{B49E9F2D-DBF2-4181-A4B1-440A7041961F}"/>
    <cellStyle name="40% - Énfasis6 2 3 3 3 2 2 2" xfId="14918" xr:uid="{AC90770C-4483-4EE0-8B88-9C5A910A84A4}"/>
    <cellStyle name="40% - Énfasis6 2 3 3 3 2 2 2 2" xfId="30360" xr:uid="{7214669A-705C-4DC4-8C03-5E88EC89101A}"/>
    <cellStyle name="40% - Énfasis6 2 3 3 3 2 2 2 2 2" xfId="61244" xr:uid="{D7DA4F39-E24B-4487-98C7-67E1BA7EB11F}"/>
    <cellStyle name="40% - Énfasis6 2 3 3 3 2 2 2 3" xfId="45802" xr:uid="{D6D21653-72F8-4042-A47B-696C1AB17BD8}"/>
    <cellStyle name="40% - Énfasis6 2 3 3 3 2 2 3" xfId="22639" xr:uid="{6E947308-6F1C-41AA-A26D-303FE6AE1DAF}"/>
    <cellStyle name="40% - Énfasis6 2 3 3 3 2 2 3 2" xfId="53523" xr:uid="{4DE5BF0A-E6B0-4E8F-8A1C-48449187A115}"/>
    <cellStyle name="40% - Énfasis6 2 3 3 3 2 2 4" xfId="38081" xr:uid="{F0DB282A-A032-44DD-A450-56AF5F40783F}"/>
    <cellStyle name="40% - Énfasis6 2 3 3 3 2 3" xfId="11058" xr:uid="{ED85996C-955D-4355-B874-655B6788154D}"/>
    <cellStyle name="40% - Énfasis6 2 3 3 3 2 3 2" xfId="26500" xr:uid="{FB3B7CC6-EB99-4060-AAD5-04B0F7301258}"/>
    <cellStyle name="40% - Énfasis6 2 3 3 3 2 3 2 2" xfId="57384" xr:uid="{BB16518D-B73B-4CE3-A8ED-EE2168D1FC49}"/>
    <cellStyle name="40% - Énfasis6 2 3 3 3 2 3 3" xfId="41942" xr:uid="{55D80023-B082-43AC-997C-FDA0CE2CA122}"/>
    <cellStyle name="40% - Énfasis6 2 3 3 3 2 4" xfId="18779" xr:uid="{8904488D-95CC-4BB7-A985-245F80BC5C3C}"/>
    <cellStyle name="40% - Énfasis6 2 3 3 3 2 4 2" xfId="49663" xr:uid="{FF27D2EB-8F75-439B-B60B-5B75C31C9DB6}"/>
    <cellStyle name="40% - Énfasis6 2 3 3 3 2 5" xfId="34221" xr:uid="{57B0E78B-FFD6-47A4-BB97-6F5683B62ABF}"/>
    <cellStyle name="40% - Énfasis6 2 3 3 3 3" xfId="5267" xr:uid="{6E4CB9D4-813A-40C0-A56F-6BEB40121250}"/>
    <cellStyle name="40% - Énfasis6 2 3 3 3 3 2" xfId="12988" xr:uid="{01F6C48F-C03C-45F1-AB95-581144BC2D80}"/>
    <cellStyle name="40% - Énfasis6 2 3 3 3 3 2 2" xfId="28430" xr:uid="{075E0B5E-1947-4A88-97C5-E7D4DC630A8C}"/>
    <cellStyle name="40% - Énfasis6 2 3 3 3 3 2 2 2" xfId="59314" xr:uid="{9E3385F9-F015-41F1-A6C0-B1D9E46548ED}"/>
    <cellStyle name="40% - Énfasis6 2 3 3 3 3 2 3" xfId="43872" xr:uid="{0C9111C9-DC0A-4C78-8F89-C4A75EE1D136}"/>
    <cellStyle name="40% - Énfasis6 2 3 3 3 3 3" xfId="20709" xr:uid="{8297FF09-8950-47CE-B4B8-A4F04831105D}"/>
    <cellStyle name="40% - Énfasis6 2 3 3 3 3 3 2" xfId="51593" xr:uid="{7404FF7F-9E63-4EB5-8EFF-CB06EE0937CA}"/>
    <cellStyle name="40% - Énfasis6 2 3 3 3 3 4" xfId="36151" xr:uid="{48FD392E-E2D1-48CB-A5CF-B7A31D234E87}"/>
    <cellStyle name="40% - Énfasis6 2 3 3 3 4" xfId="9128" xr:uid="{16D6C5B4-FFF5-4DE4-8ABD-EC0569F38364}"/>
    <cellStyle name="40% - Énfasis6 2 3 3 3 4 2" xfId="24570" xr:uid="{349FD1B1-C4E4-469D-85E4-CA591CE5FE00}"/>
    <cellStyle name="40% - Énfasis6 2 3 3 3 4 2 2" xfId="55454" xr:uid="{BC089FCE-AFE4-43E9-BEE4-BD302FC8E8E6}"/>
    <cellStyle name="40% - Énfasis6 2 3 3 3 4 3" xfId="40012" xr:uid="{9B35DF70-5A6A-45F5-BA61-2D1EC8AAAFA0}"/>
    <cellStyle name="40% - Énfasis6 2 3 3 3 5" xfId="16849" xr:uid="{C868B15D-CD86-44C1-9C62-C854E93854C0}"/>
    <cellStyle name="40% - Énfasis6 2 3 3 3 5 2" xfId="47733" xr:uid="{6B80ECC5-9E86-4A1D-B17F-5CB49E331E7E}"/>
    <cellStyle name="40% - Énfasis6 2 3 3 3 6" xfId="32291" xr:uid="{AE655582-A935-43E5-8973-F9CA1025794B}"/>
    <cellStyle name="40% - Énfasis6 2 3 3 4" xfId="2372" xr:uid="{2DD4DD30-3988-4B0D-97D0-C1B8AC6D8820}"/>
    <cellStyle name="40% - Énfasis6 2 3 3 4 2" xfId="6232" xr:uid="{4545AFF7-2954-4C5B-B6BA-CCEE4B06ECD7}"/>
    <cellStyle name="40% - Énfasis6 2 3 3 4 2 2" xfId="13953" xr:uid="{FC46D7AF-61E7-47C1-B6CA-318CBE84481A}"/>
    <cellStyle name="40% - Énfasis6 2 3 3 4 2 2 2" xfId="29395" xr:uid="{496A6F76-D013-4E93-B97F-38E7E62D33A2}"/>
    <cellStyle name="40% - Énfasis6 2 3 3 4 2 2 2 2" xfId="60279" xr:uid="{3AD140FD-ADDA-4DDE-93A9-59625D58A50F}"/>
    <cellStyle name="40% - Énfasis6 2 3 3 4 2 2 3" xfId="44837" xr:uid="{DF61137F-F8E8-4F46-AA7B-35E515AC1107}"/>
    <cellStyle name="40% - Énfasis6 2 3 3 4 2 3" xfId="21674" xr:uid="{E825211B-8A31-4EC3-8EE5-9986D8CB548D}"/>
    <cellStyle name="40% - Énfasis6 2 3 3 4 2 3 2" xfId="52558" xr:uid="{E9B14EB5-EBBC-446F-8D62-59C829E83700}"/>
    <cellStyle name="40% - Énfasis6 2 3 3 4 2 4" xfId="37116" xr:uid="{8A9AD2E9-C8AA-4838-B82A-069A2A109B9C}"/>
    <cellStyle name="40% - Énfasis6 2 3 3 4 3" xfId="10093" xr:uid="{5593206D-DD0E-42F0-9D19-B3119A6E852D}"/>
    <cellStyle name="40% - Énfasis6 2 3 3 4 3 2" xfId="25535" xr:uid="{2D6683A1-2C24-4A7F-B84E-CAC90C059A33}"/>
    <cellStyle name="40% - Énfasis6 2 3 3 4 3 2 2" xfId="56419" xr:uid="{BF0070C1-A40D-4B6A-9DDA-BFABEE960431}"/>
    <cellStyle name="40% - Énfasis6 2 3 3 4 3 3" xfId="40977" xr:uid="{B24EA914-F7BF-4D8A-8212-F6F6FD71BC51}"/>
    <cellStyle name="40% - Énfasis6 2 3 3 4 4" xfId="17814" xr:uid="{6E17D766-1409-4888-975F-E66CC0B0EBCF}"/>
    <cellStyle name="40% - Énfasis6 2 3 3 4 4 2" xfId="48698" xr:uid="{35DD9495-B53C-48CB-B590-781E7A6046EC}"/>
    <cellStyle name="40% - Énfasis6 2 3 3 4 5" xfId="33256" xr:uid="{6D465D8A-5482-4D3A-ACB6-93E38C5505A7}"/>
    <cellStyle name="40% - Énfasis6 2 3 3 5" xfId="4302" xr:uid="{90EAB74E-5280-4169-B43C-1EC258779B45}"/>
    <cellStyle name="40% - Énfasis6 2 3 3 5 2" xfId="12023" xr:uid="{DB7811F0-6734-484D-AF70-0CB91C8FB84F}"/>
    <cellStyle name="40% - Énfasis6 2 3 3 5 2 2" xfId="27465" xr:uid="{42157636-E63C-4B6A-B2B3-06C1E5144C84}"/>
    <cellStyle name="40% - Énfasis6 2 3 3 5 2 2 2" xfId="58349" xr:uid="{A4C607FF-13F7-43B4-AAA3-0550E5B66E0E}"/>
    <cellStyle name="40% - Énfasis6 2 3 3 5 2 3" xfId="42907" xr:uid="{2F8E94E1-5627-4FE8-9978-CD221509ADFB}"/>
    <cellStyle name="40% - Énfasis6 2 3 3 5 3" xfId="19744" xr:uid="{E4370F8D-7774-44B2-B1B7-13D0172D63A3}"/>
    <cellStyle name="40% - Énfasis6 2 3 3 5 3 2" xfId="50628" xr:uid="{697E1934-E2BB-41C2-9DFF-0BDCEF7D9A4C}"/>
    <cellStyle name="40% - Énfasis6 2 3 3 5 4" xfId="35186" xr:uid="{3A1651E0-A4D8-4466-A131-7D538587BD74}"/>
    <cellStyle name="40% - Énfasis6 2 3 3 6" xfId="8163" xr:uid="{44D174D8-BD28-49CB-8FBC-B34AF4C38537}"/>
    <cellStyle name="40% - Énfasis6 2 3 3 6 2" xfId="23605" xr:uid="{BB0571B5-CB15-4F03-9D93-25261801ECEF}"/>
    <cellStyle name="40% - Énfasis6 2 3 3 6 2 2" xfId="54489" xr:uid="{D4AA3901-9C91-4072-9C13-9304C9E3C872}"/>
    <cellStyle name="40% - Énfasis6 2 3 3 6 3" xfId="39047" xr:uid="{C5329CE5-9DB4-46F5-8415-1A9D608BAEE3}"/>
    <cellStyle name="40% - Énfasis6 2 3 3 7" xfId="15884" xr:uid="{E41FB983-CCDD-4E80-A5F8-E42AF7A72BA3}"/>
    <cellStyle name="40% - Énfasis6 2 3 3 7 2" xfId="46768" xr:uid="{2721A6D2-7D05-4C3A-830A-0851E57F00D9}"/>
    <cellStyle name="40% - Énfasis6 2 3 3 8" xfId="31326" xr:uid="{D9EA1C4F-42C7-4929-B6A4-F88CEF8238A0}"/>
    <cellStyle name="40% - Énfasis6 2 3 4" xfId="684" xr:uid="{EB2B9B0E-F3CC-462D-A6A4-16E00E185711}"/>
    <cellStyle name="40% - Énfasis6 2 3 4 2" xfId="1649" xr:uid="{7DD72264-57FF-4A62-80FC-73B57CBDE69F}"/>
    <cellStyle name="40% - Énfasis6 2 3 4 2 2" xfId="3579" xr:uid="{99FB9845-E3DB-4D16-A5E5-3A2556032F0B}"/>
    <cellStyle name="40% - Énfasis6 2 3 4 2 2 2" xfId="7439" xr:uid="{4ACA31FC-D6F9-45EA-B18E-005C8AC75F84}"/>
    <cellStyle name="40% - Énfasis6 2 3 4 2 2 2 2" xfId="15160" xr:uid="{379A45A0-2F63-4B4F-B4F2-A51A6C2F7E18}"/>
    <cellStyle name="40% - Énfasis6 2 3 4 2 2 2 2 2" xfId="30602" xr:uid="{539BB9DE-8686-4D95-9554-182341712A00}"/>
    <cellStyle name="40% - Énfasis6 2 3 4 2 2 2 2 2 2" xfId="61486" xr:uid="{C760D24B-E7E5-4491-B664-40B8DC961C7B}"/>
    <cellStyle name="40% - Énfasis6 2 3 4 2 2 2 2 3" xfId="46044" xr:uid="{B2CAE34D-58B9-472E-9969-255B06DFDAC7}"/>
    <cellStyle name="40% - Énfasis6 2 3 4 2 2 2 3" xfId="22881" xr:uid="{D98C1CCE-A6CB-4410-9F0C-002AA6184FA1}"/>
    <cellStyle name="40% - Énfasis6 2 3 4 2 2 2 3 2" xfId="53765" xr:uid="{2B6B6F72-3BCB-44C9-9DEF-963EA0C1309D}"/>
    <cellStyle name="40% - Énfasis6 2 3 4 2 2 2 4" xfId="38323" xr:uid="{E5252FBD-73AA-4BB5-892A-518CC4EDC265}"/>
    <cellStyle name="40% - Énfasis6 2 3 4 2 2 3" xfId="11300" xr:uid="{4DE69586-B37B-4980-91DC-389504D11BE5}"/>
    <cellStyle name="40% - Énfasis6 2 3 4 2 2 3 2" xfId="26742" xr:uid="{32FE163C-55E6-423D-8C72-24ED2E6FE6B3}"/>
    <cellStyle name="40% - Énfasis6 2 3 4 2 2 3 2 2" xfId="57626" xr:uid="{16114912-78BA-4CB8-BBBB-BDA09821B2FD}"/>
    <cellStyle name="40% - Énfasis6 2 3 4 2 2 3 3" xfId="42184" xr:uid="{68BEBA7C-01D5-4910-BF05-29F6295F45D9}"/>
    <cellStyle name="40% - Énfasis6 2 3 4 2 2 4" xfId="19021" xr:uid="{35E913D6-04FF-49D7-A404-FEA876F99FED}"/>
    <cellStyle name="40% - Énfasis6 2 3 4 2 2 4 2" xfId="49905" xr:uid="{F489AF59-A4F1-4E3D-A662-64B2847B1DC4}"/>
    <cellStyle name="40% - Énfasis6 2 3 4 2 2 5" xfId="34463" xr:uid="{BA189D9A-ACDC-4384-B3A2-987D80C66BE5}"/>
    <cellStyle name="40% - Énfasis6 2 3 4 2 3" xfId="5509" xr:uid="{5D8CF7A6-A52E-4E7B-A418-D5B4F99F13FE}"/>
    <cellStyle name="40% - Énfasis6 2 3 4 2 3 2" xfId="13230" xr:uid="{96635A39-0C8D-4803-8D79-2E0A103A09F8}"/>
    <cellStyle name="40% - Énfasis6 2 3 4 2 3 2 2" xfId="28672" xr:uid="{7A011B1A-DD89-4B4E-B5C1-638E09440482}"/>
    <cellStyle name="40% - Énfasis6 2 3 4 2 3 2 2 2" xfId="59556" xr:uid="{3A1AF833-70BC-46F1-9DE3-90EFE3CB0F0A}"/>
    <cellStyle name="40% - Énfasis6 2 3 4 2 3 2 3" xfId="44114" xr:uid="{A7E51BD4-C7BB-42A7-860E-059B2CA927CA}"/>
    <cellStyle name="40% - Énfasis6 2 3 4 2 3 3" xfId="20951" xr:uid="{CAFED1CD-8639-455A-8FC5-595933BA50A2}"/>
    <cellStyle name="40% - Énfasis6 2 3 4 2 3 3 2" xfId="51835" xr:uid="{9E447A1D-D9D7-4AE0-9207-ED9A1E4F9F58}"/>
    <cellStyle name="40% - Énfasis6 2 3 4 2 3 4" xfId="36393" xr:uid="{AE1C7167-0C9E-442B-8DDB-A1A02A4AB9EF}"/>
    <cellStyle name="40% - Énfasis6 2 3 4 2 4" xfId="9370" xr:uid="{30B239D2-94B7-4AD2-83D0-93D8CEB4F957}"/>
    <cellStyle name="40% - Énfasis6 2 3 4 2 4 2" xfId="24812" xr:uid="{674ADC53-B9B9-40ED-806C-C505EAAFB60A}"/>
    <cellStyle name="40% - Énfasis6 2 3 4 2 4 2 2" xfId="55696" xr:uid="{037841AE-3610-40E1-82FC-F40C08427095}"/>
    <cellStyle name="40% - Énfasis6 2 3 4 2 4 3" xfId="40254" xr:uid="{64F2C14B-AB6E-4F60-8218-F339A74AA978}"/>
    <cellStyle name="40% - Énfasis6 2 3 4 2 5" xfId="17091" xr:uid="{BDB3E5D2-F934-44E1-87C9-FD7F54EA92A7}"/>
    <cellStyle name="40% - Énfasis6 2 3 4 2 5 2" xfId="47975" xr:uid="{5FA40A15-D7EC-4909-AA59-BD21E3CB934B}"/>
    <cellStyle name="40% - Énfasis6 2 3 4 2 6" xfId="32533" xr:uid="{39712DB4-1FB8-4801-8634-C40522E9024E}"/>
    <cellStyle name="40% - Énfasis6 2 3 4 3" xfId="2614" xr:uid="{684B0B1C-4166-4B12-8A3B-08AD1C8C65C9}"/>
    <cellStyle name="40% - Énfasis6 2 3 4 3 2" xfId="6474" xr:uid="{870ED895-C1B3-40AF-9400-5FF3BFC32222}"/>
    <cellStyle name="40% - Énfasis6 2 3 4 3 2 2" xfId="14195" xr:uid="{F7AF7BB8-8E75-45C3-A477-E0F48801A021}"/>
    <cellStyle name="40% - Énfasis6 2 3 4 3 2 2 2" xfId="29637" xr:uid="{CFC525B6-1E47-4537-8AA2-230932222BBE}"/>
    <cellStyle name="40% - Énfasis6 2 3 4 3 2 2 2 2" xfId="60521" xr:uid="{F802640B-CE30-48DF-AB01-6E2D4AC54C6F}"/>
    <cellStyle name="40% - Énfasis6 2 3 4 3 2 2 3" xfId="45079" xr:uid="{09AF5AB5-AAE4-4F1F-B23B-8B7AFFADD718}"/>
    <cellStyle name="40% - Énfasis6 2 3 4 3 2 3" xfId="21916" xr:uid="{4FCF71E4-0ED0-4F8E-A69C-BC841087D829}"/>
    <cellStyle name="40% - Énfasis6 2 3 4 3 2 3 2" xfId="52800" xr:uid="{627C4E27-B89C-450E-A1B7-D87573EE8664}"/>
    <cellStyle name="40% - Énfasis6 2 3 4 3 2 4" xfId="37358" xr:uid="{A8778195-F54C-4648-A5A8-BA22B09C3D4F}"/>
    <cellStyle name="40% - Énfasis6 2 3 4 3 3" xfId="10335" xr:uid="{2D6C05B6-67D2-4721-BC15-63DB2201F282}"/>
    <cellStyle name="40% - Énfasis6 2 3 4 3 3 2" xfId="25777" xr:uid="{AF7F6E04-337D-460B-97D3-01C04216DE63}"/>
    <cellStyle name="40% - Énfasis6 2 3 4 3 3 2 2" xfId="56661" xr:uid="{80F0BC11-25D6-46F1-A365-D7A2CEF92E43}"/>
    <cellStyle name="40% - Énfasis6 2 3 4 3 3 3" xfId="41219" xr:uid="{C4CE3E35-6398-434A-8E88-D9F4695E8DA2}"/>
    <cellStyle name="40% - Énfasis6 2 3 4 3 4" xfId="18056" xr:uid="{D9FA8D03-134D-4DEB-B1C2-1B81983DC092}"/>
    <cellStyle name="40% - Énfasis6 2 3 4 3 4 2" xfId="48940" xr:uid="{7AFF156D-F9A9-4D6A-BB93-D3C26D35472D}"/>
    <cellStyle name="40% - Énfasis6 2 3 4 3 5" xfId="33498" xr:uid="{442D3F03-7313-4376-AC7A-1BE234D0B2C2}"/>
    <cellStyle name="40% - Énfasis6 2 3 4 4" xfId="4544" xr:uid="{523FFA26-E7A6-45DB-83B7-42E1033A9944}"/>
    <cellStyle name="40% - Énfasis6 2 3 4 4 2" xfId="12265" xr:uid="{F2B22BEF-7B9E-4E67-85FB-F6B3BE0F99A9}"/>
    <cellStyle name="40% - Énfasis6 2 3 4 4 2 2" xfId="27707" xr:uid="{35375F1E-3E08-4354-9EBE-3E490314EEEE}"/>
    <cellStyle name="40% - Énfasis6 2 3 4 4 2 2 2" xfId="58591" xr:uid="{6FA82159-11A5-42EE-A3EA-8B6C13F5E414}"/>
    <cellStyle name="40% - Énfasis6 2 3 4 4 2 3" xfId="43149" xr:uid="{A090AA50-B231-4D6C-9CB2-DA9392DF12F3}"/>
    <cellStyle name="40% - Énfasis6 2 3 4 4 3" xfId="19986" xr:uid="{8AEACBFF-4B8E-406A-83C6-B97A4C4063AA}"/>
    <cellStyle name="40% - Énfasis6 2 3 4 4 3 2" xfId="50870" xr:uid="{77318B52-9AB1-4DD8-BC92-1B8546CBDE6D}"/>
    <cellStyle name="40% - Énfasis6 2 3 4 4 4" xfId="35428" xr:uid="{F0EBE10C-E1F5-43BC-9FFE-34424D09247A}"/>
    <cellStyle name="40% - Énfasis6 2 3 4 5" xfId="8405" xr:uid="{39B7B430-389D-42BB-AE6A-92295CE95BE1}"/>
    <cellStyle name="40% - Énfasis6 2 3 4 5 2" xfId="23847" xr:uid="{4CEE4A08-8292-4293-BFFE-B833235CD6AD}"/>
    <cellStyle name="40% - Énfasis6 2 3 4 5 2 2" xfId="54731" xr:uid="{9D0FF259-36D7-4FDF-90B2-2DE173A21B36}"/>
    <cellStyle name="40% - Énfasis6 2 3 4 5 3" xfId="39289" xr:uid="{A97BBB21-E9BC-4A19-8467-09D5DD4F4444}"/>
    <cellStyle name="40% - Énfasis6 2 3 4 6" xfId="16126" xr:uid="{D0200072-3891-40B8-A926-C9C491BAED76}"/>
    <cellStyle name="40% - Énfasis6 2 3 4 6 2" xfId="47010" xr:uid="{F2AF29CD-B549-4F10-B920-3A645E3FC7AB}"/>
    <cellStyle name="40% - Énfasis6 2 3 4 7" xfId="31568" xr:uid="{FEF3BD00-15EB-49D3-8754-792907AEC5DC}"/>
    <cellStyle name="40% - Énfasis6 2 3 5" xfId="1166" xr:uid="{4E009D65-255D-4BF0-A97C-4E6853F0EC84}"/>
    <cellStyle name="40% - Énfasis6 2 3 5 2" xfId="3096" xr:uid="{5B571F54-D1B7-49FE-9082-7826011B560E}"/>
    <cellStyle name="40% - Énfasis6 2 3 5 2 2" xfId="6956" xr:uid="{BBB3DF14-E844-4184-BF1C-FF77EA90406C}"/>
    <cellStyle name="40% - Énfasis6 2 3 5 2 2 2" xfId="14677" xr:uid="{82C575DF-3C6D-41BF-8058-2F7E9A65CD12}"/>
    <cellStyle name="40% - Énfasis6 2 3 5 2 2 2 2" xfId="30119" xr:uid="{A4E1046F-0A54-4658-949F-FA7E54F28457}"/>
    <cellStyle name="40% - Énfasis6 2 3 5 2 2 2 2 2" xfId="61003" xr:uid="{995AECE5-0453-443C-8303-97EB6DDB6A80}"/>
    <cellStyle name="40% - Énfasis6 2 3 5 2 2 2 3" xfId="45561" xr:uid="{8C6EA23E-BB36-429B-9FA7-4DD91B4CEE24}"/>
    <cellStyle name="40% - Énfasis6 2 3 5 2 2 3" xfId="22398" xr:uid="{CCED34FE-4231-4970-BE99-7770C60AFFA4}"/>
    <cellStyle name="40% - Énfasis6 2 3 5 2 2 3 2" xfId="53282" xr:uid="{0A732941-20BE-4455-AADE-5E3BDEB9081B}"/>
    <cellStyle name="40% - Énfasis6 2 3 5 2 2 4" xfId="37840" xr:uid="{8731173D-4FED-4F4B-B1E2-CA296863596B}"/>
    <cellStyle name="40% - Énfasis6 2 3 5 2 3" xfId="10817" xr:uid="{834D3EE7-D5FD-45B1-96BA-4D1735B74E1A}"/>
    <cellStyle name="40% - Énfasis6 2 3 5 2 3 2" xfId="26259" xr:uid="{278A5D1D-8EF9-4F19-8C0F-A62B849F822A}"/>
    <cellStyle name="40% - Énfasis6 2 3 5 2 3 2 2" xfId="57143" xr:uid="{239BD109-E03C-4C3D-9D8C-4E6B86D7A446}"/>
    <cellStyle name="40% - Énfasis6 2 3 5 2 3 3" xfId="41701" xr:uid="{4F87A338-7D30-4B60-A99A-632CDBF26D9E}"/>
    <cellStyle name="40% - Énfasis6 2 3 5 2 4" xfId="18538" xr:uid="{5DB0D3FD-E38D-4597-B1AB-6A37600E75D0}"/>
    <cellStyle name="40% - Énfasis6 2 3 5 2 4 2" xfId="49422" xr:uid="{538E3FFA-A277-4865-BF8C-D859E435C1C6}"/>
    <cellStyle name="40% - Énfasis6 2 3 5 2 5" xfId="33980" xr:uid="{A5AD7186-7A61-4836-8A8B-D19920311406}"/>
    <cellStyle name="40% - Énfasis6 2 3 5 3" xfId="5026" xr:uid="{8DD3D64C-5F5B-4126-A996-5F6BC87DB453}"/>
    <cellStyle name="40% - Énfasis6 2 3 5 3 2" xfId="12747" xr:uid="{66B9A2F8-E9D7-4BE1-914E-B2E29CEF11F9}"/>
    <cellStyle name="40% - Énfasis6 2 3 5 3 2 2" xfId="28189" xr:uid="{1BBA2259-B39A-417A-96F2-302F9F7FDC5F}"/>
    <cellStyle name="40% - Énfasis6 2 3 5 3 2 2 2" xfId="59073" xr:uid="{B5BA5DCA-5256-47AC-9C0E-F2351C8878C1}"/>
    <cellStyle name="40% - Énfasis6 2 3 5 3 2 3" xfId="43631" xr:uid="{A88F9AE2-65CB-4B57-9DAE-264B29F9C0C4}"/>
    <cellStyle name="40% - Énfasis6 2 3 5 3 3" xfId="20468" xr:uid="{DFE51C43-E887-4303-B9AF-8DCF8EA02FA0}"/>
    <cellStyle name="40% - Énfasis6 2 3 5 3 3 2" xfId="51352" xr:uid="{DB842483-5FFF-4346-A961-F69898476362}"/>
    <cellStyle name="40% - Énfasis6 2 3 5 3 4" xfId="35910" xr:uid="{AF2FACE1-0CAE-4F04-AEE9-D2870552D56B}"/>
    <cellStyle name="40% - Énfasis6 2 3 5 4" xfId="8887" xr:uid="{57A4F455-3068-489E-9E4E-1BD7735C0871}"/>
    <cellStyle name="40% - Énfasis6 2 3 5 4 2" xfId="24329" xr:uid="{7E62CFEF-9E05-4D3F-85F6-61E760AFA3FF}"/>
    <cellStyle name="40% - Énfasis6 2 3 5 4 2 2" xfId="55213" xr:uid="{2769E594-657E-4E5C-B9F3-94057DA7314B}"/>
    <cellStyle name="40% - Énfasis6 2 3 5 4 3" xfId="39771" xr:uid="{6801829B-9042-4774-944D-C6FF49521E22}"/>
    <cellStyle name="40% - Énfasis6 2 3 5 5" xfId="16608" xr:uid="{9D9326CF-DFB9-4C13-86E7-E872CEDBC27D}"/>
    <cellStyle name="40% - Énfasis6 2 3 5 5 2" xfId="47492" xr:uid="{78985ECC-19AA-46E8-9A7F-1D87217E5CC4}"/>
    <cellStyle name="40% - Énfasis6 2 3 5 6" xfId="32050" xr:uid="{A56D01FB-AD44-47A7-8A9A-AEE392A302A8}"/>
    <cellStyle name="40% - Énfasis6 2 3 6" xfId="2131" xr:uid="{B73B5F82-0007-4935-82D0-71DA628A4BED}"/>
    <cellStyle name="40% - Énfasis6 2 3 6 2" xfId="5991" xr:uid="{3A3364F0-F35E-4F3D-A6F8-2276D11938C5}"/>
    <cellStyle name="40% - Énfasis6 2 3 6 2 2" xfId="13712" xr:uid="{836EA68A-1618-4FD4-AA12-5CAD0863C6A9}"/>
    <cellStyle name="40% - Énfasis6 2 3 6 2 2 2" xfId="29154" xr:uid="{14E3EC53-D0FB-46A0-8B8D-C48AA80688EF}"/>
    <cellStyle name="40% - Énfasis6 2 3 6 2 2 2 2" xfId="60038" xr:uid="{F20EA668-274D-4263-9806-6C1FFCDE064D}"/>
    <cellStyle name="40% - Énfasis6 2 3 6 2 2 3" xfId="44596" xr:uid="{357C45EC-AE15-42F3-A19B-C64A719EA2A5}"/>
    <cellStyle name="40% - Énfasis6 2 3 6 2 3" xfId="21433" xr:uid="{D6DB4CA1-ED40-42D0-A51E-EB5B353186FF}"/>
    <cellStyle name="40% - Énfasis6 2 3 6 2 3 2" xfId="52317" xr:uid="{EB69FF71-C603-45C7-B443-389145299A25}"/>
    <cellStyle name="40% - Énfasis6 2 3 6 2 4" xfId="36875" xr:uid="{A9C0A131-65CA-4EE8-B58B-65C8E2C2FDFB}"/>
    <cellStyle name="40% - Énfasis6 2 3 6 3" xfId="9852" xr:uid="{9716FB7A-7024-4DAA-8130-59CCF3C149A6}"/>
    <cellStyle name="40% - Énfasis6 2 3 6 3 2" xfId="25294" xr:uid="{FF341BA8-EE5F-4B35-86F2-15D2A4ABB912}"/>
    <cellStyle name="40% - Énfasis6 2 3 6 3 2 2" xfId="56178" xr:uid="{8B62E73A-7A44-489C-91A5-70D9A1A94F7A}"/>
    <cellStyle name="40% - Énfasis6 2 3 6 3 3" xfId="40736" xr:uid="{24FCFEC2-3CE8-4D9C-88BD-272D2432E04C}"/>
    <cellStyle name="40% - Énfasis6 2 3 6 4" xfId="17573" xr:uid="{70D5BA0A-C46F-4641-AA3C-545ACBCBBD92}"/>
    <cellStyle name="40% - Énfasis6 2 3 6 4 2" xfId="48457" xr:uid="{A66EA80A-0255-4BAE-BF8F-A4957342F75B}"/>
    <cellStyle name="40% - Énfasis6 2 3 6 5" xfId="33015" xr:uid="{688B39DB-D7A4-4791-AA39-89C2DE34C05D}"/>
    <cellStyle name="40% - Énfasis6 2 3 7" xfId="4061" xr:uid="{A2DAF988-DD25-4393-9E45-71B0B529B85E}"/>
    <cellStyle name="40% - Énfasis6 2 3 7 2" xfId="11782" xr:uid="{5753D089-A531-4B54-A54C-E8DA9637298E}"/>
    <cellStyle name="40% - Énfasis6 2 3 7 2 2" xfId="27224" xr:uid="{AF8914B2-4E04-4183-8916-105B8D224243}"/>
    <cellStyle name="40% - Énfasis6 2 3 7 2 2 2" xfId="58108" xr:uid="{C09016F2-2B7B-4A9F-9AF6-DA65E2C6BA4F}"/>
    <cellStyle name="40% - Énfasis6 2 3 7 2 3" xfId="42666" xr:uid="{27CE00C1-693C-4C75-9F3D-7D2BCE57DCE4}"/>
    <cellStyle name="40% - Énfasis6 2 3 7 3" xfId="19503" xr:uid="{FB9F0FA6-3FAA-451F-ADB9-2FB155E0673B}"/>
    <cellStyle name="40% - Énfasis6 2 3 7 3 2" xfId="50387" xr:uid="{8E1685A9-BEAA-4FDF-BFD1-811181ADF5B6}"/>
    <cellStyle name="40% - Énfasis6 2 3 7 4" xfId="34945" xr:uid="{2549E036-8839-4503-B591-1597FF5BA040}"/>
    <cellStyle name="40% - Énfasis6 2 3 8" xfId="7922" xr:uid="{F5A5694E-B8DB-43EB-95B7-221B1D67904D}"/>
    <cellStyle name="40% - Énfasis6 2 3 8 2" xfId="23364" xr:uid="{A6A82A38-6F6E-41E9-A108-E784A5EA388D}"/>
    <cellStyle name="40% - Énfasis6 2 3 8 2 2" xfId="54248" xr:uid="{7AF07521-8B4D-41DC-92DE-E5FBF01DCAFF}"/>
    <cellStyle name="40% - Énfasis6 2 3 8 3" xfId="38806" xr:uid="{21144D20-2B5A-4F5E-BCB5-4DC81E76B558}"/>
    <cellStyle name="40% - Énfasis6 2 3 9" xfId="15643" xr:uid="{B8E085D1-0256-44ED-A20E-84986F70341B}"/>
    <cellStyle name="40% - Énfasis6 2 3 9 2" xfId="46527" xr:uid="{45EB68CA-9211-4B45-B05E-0624D6F8E52A}"/>
    <cellStyle name="40% - Énfasis6 2 4" xfId="123" xr:uid="{42F21DF9-A74F-4676-949D-DCF77DF4FBFF}"/>
    <cellStyle name="40% - Énfasis6 2 4 10" xfId="31086" xr:uid="{C2DC2964-7970-40C5-A772-66FAE5745A44}"/>
    <cellStyle name="40% - Énfasis6 2 4 2" xfId="340" xr:uid="{BE409E7A-9D8E-4CAF-8418-C0420DC84D4A}"/>
    <cellStyle name="40% - Énfasis6 2 4 2 2" xfId="583" xr:uid="{DB6D7AA2-45E2-423F-BB7F-D245FDEBEC0B}"/>
    <cellStyle name="40% - Énfasis6 2 4 2 2 2" xfId="1066" xr:uid="{A148C7EB-5610-402A-A1C6-EE4899C6AE5F}"/>
    <cellStyle name="40% - Énfasis6 2 4 2 2 2 2" xfId="2031" xr:uid="{AA883E37-2143-421B-A530-423444462C87}"/>
    <cellStyle name="40% - Énfasis6 2 4 2 2 2 2 2" xfId="3961" xr:uid="{C233C327-99D3-457E-83A9-B22E59D729A1}"/>
    <cellStyle name="40% - Énfasis6 2 4 2 2 2 2 2 2" xfId="7821" xr:uid="{A76C34EE-7749-4EE7-88ED-E6D160586208}"/>
    <cellStyle name="40% - Énfasis6 2 4 2 2 2 2 2 2 2" xfId="15542" xr:uid="{71A85C07-D0B6-49A6-A60A-9514AC9BD46D}"/>
    <cellStyle name="40% - Énfasis6 2 4 2 2 2 2 2 2 2 2" xfId="30984" xr:uid="{6F1845BC-15F5-40A2-AF5B-DB7C118FD452}"/>
    <cellStyle name="40% - Énfasis6 2 4 2 2 2 2 2 2 2 2 2" xfId="61868" xr:uid="{2343E31F-7907-4994-9A2F-4FFC0347EF88}"/>
    <cellStyle name="40% - Énfasis6 2 4 2 2 2 2 2 2 2 3" xfId="46426" xr:uid="{B071A68D-B941-4811-B41F-FFA4B9F31E0A}"/>
    <cellStyle name="40% - Énfasis6 2 4 2 2 2 2 2 2 3" xfId="23263" xr:uid="{0BE5A0D9-D645-45B7-83CB-A4127B3B39E3}"/>
    <cellStyle name="40% - Énfasis6 2 4 2 2 2 2 2 2 3 2" xfId="54147" xr:uid="{9FBCAB7C-1977-4308-8F48-BBC9E44026CC}"/>
    <cellStyle name="40% - Énfasis6 2 4 2 2 2 2 2 2 4" xfId="38705" xr:uid="{E3F3C96D-E9EF-4A23-9FF8-E8A08AFF1F86}"/>
    <cellStyle name="40% - Énfasis6 2 4 2 2 2 2 2 3" xfId="11682" xr:uid="{8CF4805B-6AA0-430B-8165-AB0981A2CDD3}"/>
    <cellStyle name="40% - Énfasis6 2 4 2 2 2 2 2 3 2" xfId="27124" xr:uid="{12974895-8BF9-4850-80FC-BE5B7958AF02}"/>
    <cellStyle name="40% - Énfasis6 2 4 2 2 2 2 2 3 2 2" xfId="58008" xr:uid="{16A5B60F-9A8D-4EAF-83A4-790B5B6B1547}"/>
    <cellStyle name="40% - Énfasis6 2 4 2 2 2 2 2 3 3" xfId="42566" xr:uid="{1E2209C1-279E-42D0-A2BD-6A95B3B45060}"/>
    <cellStyle name="40% - Énfasis6 2 4 2 2 2 2 2 4" xfId="19403" xr:uid="{82923C30-F5A0-4A15-AEAF-6BD97C2E5954}"/>
    <cellStyle name="40% - Énfasis6 2 4 2 2 2 2 2 4 2" xfId="50287" xr:uid="{D1376198-D0D8-4ABD-B267-035220365A13}"/>
    <cellStyle name="40% - Énfasis6 2 4 2 2 2 2 2 5" xfId="34845" xr:uid="{8D621128-9F86-4EA5-8FA9-2D8B391F3CDC}"/>
    <cellStyle name="40% - Énfasis6 2 4 2 2 2 2 3" xfId="5891" xr:uid="{EA61F008-2017-48E1-8C14-83F5562899E0}"/>
    <cellStyle name="40% - Énfasis6 2 4 2 2 2 2 3 2" xfId="13612" xr:uid="{F1B502BE-DCA4-4181-BA14-180D001CC1D0}"/>
    <cellStyle name="40% - Énfasis6 2 4 2 2 2 2 3 2 2" xfId="29054" xr:uid="{48747452-0300-4F67-B7EE-EB2DC5A7CAB5}"/>
    <cellStyle name="40% - Énfasis6 2 4 2 2 2 2 3 2 2 2" xfId="59938" xr:uid="{D982211E-A63D-4A54-BF60-524A600BFEAD}"/>
    <cellStyle name="40% - Énfasis6 2 4 2 2 2 2 3 2 3" xfId="44496" xr:uid="{B6C7FD67-5715-4215-B7E5-F3BA5A804D17}"/>
    <cellStyle name="40% - Énfasis6 2 4 2 2 2 2 3 3" xfId="21333" xr:uid="{C69EC28E-42E1-4777-9F4B-99ED8A2474C5}"/>
    <cellStyle name="40% - Énfasis6 2 4 2 2 2 2 3 3 2" xfId="52217" xr:uid="{B65F7B89-0B76-47FF-B325-1D30AD54B89B}"/>
    <cellStyle name="40% - Énfasis6 2 4 2 2 2 2 3 4" xfId="36775" xr:uid="{58F8DCC0-23BC-4650-9C9F-871F80F3C874}"/>
    <cellStyle name="40% - Énfasis6 2 4 2 2 2 2 4" xfId="9752" xr:uid="{B9B2DE56-6818-48FB-BDB4-46CF27D4EBCE}"/>
    <cellStyle name="40% - Énfasis6 2 4 2 2 2 2 4 2" xfId="25194" xr:uid="{DCC68D69-D0E4-45AD-8C44-6BDEDEC36501}"/>
    <cellStyle name="40% - Énfasis6 2 4 2 2 2 2 4 2 2" xfId="56078" xr:uid="{9BE2EABF-9604-4A58-9F58-189B38D95704}"/>
    <cellStyle name="40% - Énfasis6 2 4 2 2 2 2 4 3" xfId="40636" xr:uid="{7C741CF9-51CF-4F94-AB7D-E5E915EFD46F}"/>
    <cellStyle name="40% - Énfasis6 2 4 2 2 2 2 5" xfId="17473" xr:uid="{D2B3C0FC-1B78-4CF2-BA3F-328651B9DC9A}"/>
    <cellStyle name="40% - Énfasis6 2 4 2 2 2 2 5 2" xfId="48357" xr:uid="{2C57D1C9-09AA-46E9-BB8F-E1AF7DE9E079}"/>
    <cellStyle name="40% - Énfasis6 2 4 2 2 2 2 6" xfId="32915" xr:uid="{9B93626D-C91A-41C0-B3F3-D6B7BD37D9FF}"/>
    <cellStyle name="40% - Énfasis6 2 4 2 2 2 3" xfId="2996" xr:uid="{8F4D15E5-11AB-44C7-B38A-357C9929F1A6}"/>
    <cellStyle name="40% - Énfasis6 2 4 2 2 2 3 2" xfId="6856" xr:uid="{5387B747-93B4-4AB6-9E22-E0A7AF4C446D}"/>
    <cellStyle name="40% - Énfasis6 2 4 2 2 2 3 2 2" xfId="14577" xr:uid="{558B0C3C-B145-4A28-8182-A0D4D0AD02F4}"/>
    <cellStyle name="40% - Énfasis6 2 4 2 2 2 3 2 2 2" xfId="30019" xr:uid="{4544D472-8E69-496C-8EC0-21580B65FD57}"/>
    <cellStyle name="40% - Énfasis6 2 4 2 2 2 3 2 2 2 2" xfId="60903" xr:uid="{8D19C2BB-7290-445F-B3E2-10D05DD16F5D}"/>
    <cellStyle name="40% - Énfasis6 2 4 2 2 2 3 2 2 3" xfId="45461" xr:uid="{D9B8DE57-3C49-4679-8A65-02DAB5B40105}"/>
    <cellStyle name="40% - Énfasis6 2 4 2 2 2 3 2 3" xfId="22298" xr:uid="{B345E777-FE2D-4A80-A02F-A49F61F6318D}"/>
    <cellStyle name="40% - Énfasis6 2 4 2 2 2 3 2 3 2" xfId="53182" xr:uid="{50061B85-F38C-4CD2-BA40-975A3F4E9C9E}"/>
    <cellStyle name="40% - Énfasis6 2 4 2 2 2 3 2 4" xfId="37740" xr:uid="{BC59526A-AA83-41F9-8EBC-5C89367AB369}"/>
    <cellStyle name="40% - Énfasis6 2 4 2 2 2 3 3" xfId="10717" xr:uid="{A8919B50-EA62-4CEA-89BA-8A49B1860494}"/>
    <cellStyle name="40% - Énfasis6 2 4 2 2 2 3 3 2" xfId="26159" xr:uid="{19F12B76-9712-4541-B5F5-C3D0D3D5E75F}"/>
    <cellStyle name="40% - Énfasis6 2 4 2 2 2 3 3 2 2" xfId="57043" xr:uid="{4A830A71-A9E7-44DB-AE51-BE07DC35BE17}"/>
    <cellStyle name="40% - Énfasis6 2 4 2 2 2 3 3 3" xfId="41601" xr:uid="{7CAA0C28-B4DC-431A-96ED-3F2805DF673B}"/>
    <cellStyle name="40% - Énfasis6 2 4 2 2 2 3 4" xfId="18438" xr:uid="{5D5D4632-6E37-4807-A9CC-0857860D9A2A}"/>
    <cellStyle name="40% - Énfasis6 2 4 2 2 2 3 4 2" xfId="49322" xr:uid="{8951FF1C-73A4-444A-A444-8B7A7BFDE5BD}"/>
    <cellStyle name="40% - Énfasis6 2 4 2 2 2 3 5" xfId="33880" xr:uid="{A12E3256-EED4-42D0-8119-DFC11C8CA693}"/>
    <cellStyle name="40% - Énfasis6 2 4 2 2 2 4" xfId="4926" xr:uid="{7B153D2B-2610-4F9A-9609-FCFA0EF49A3F}"/>
    <cellStyle name="40% - Énfasis6 2 4 2 2 2 4 2" xfId="12647" xr:uid="{A3DB6DAD-5D1B-4528-9E85-156040873978}"/>
    <cellStyle name="40% - Énfasis6 2 4 2 2 2 4 2 2" xfId="28089" xr:uid="{C5ABFD0A-9B16-4AC6-9BA8-1611050ECAB3}"/>
    <cellStyle name="40% - Énfasis6 2 4 2 2 2 4 2 2 2" xfId="58973" xr:uid="{E4A951C3-F47B-4050-95A7-06009EE87BA2}"/>
    <cellStyle name="40% - Énfasis6 2 4 2 2 2 4 2 3" xfId="43531" xr:uid="{735C4614-8B2B-46F1-9492-020CB8C75ED3}"/>
    <cellStyle name="40% - Énfasis6 2 4 2 2 2 4 3" xfId="20368" xr:uid="{813C260F-F1C2-4D4D-BDE1-BC22D5556C43}"/>
    <cellStyle name="40% - Énfasis6 2 4 2 2 2 4 3 2" xfId="51252" xr:uid="{4B84865C-1EA1-4790-B0C9-CD05971232EC}"/>
    <cellStyle name="40% - Énfasis6 2 4 2 2 2 4 4" xfId="35810" xr:uid="{1F17143D-BD5F-49B4-B5CA-5F3C71948B71}"/>
    <cellStyle name="40% - Énfasis6 2 4 2 2 2 5" xfId="8787" xr:uid="{C8BC8080-0FF3-461E-A711-62F621CB152C}"/>
    <cellStyle name="40% - Énfasis6 2 4 2 2 2 5 2" xfId="24229" xr:uid="{15AD4ACF-960E-47DF-99CD-2D8F4BAD1891}"/>
    <cellStyle name="40% - Énfasis6 2 4 2 2 2 5 2 2" xfId="55113" xr:uid="{8E395F9F-0D91-455F-96F4-E6726A12896B}"/>
    <cellStyle name="40% - Énfasis6 2 4 2 2 2 5 3" xfId="39671" xr:uid="{924217FE-49E6-4E3F-87E7-BA521161031E}"/>
    <cellStyle name="40% - Énfasis6 2 4 2 2 2 6" xfId="16508" xr:uid="{5456B417-09E8-4CED-9A83-40CA96153281}"/>
    <cellStyle name="40% - Énfasis6 2 4 2 2 2 6 2" xfId="47392" xr:uid="{5CDF40C5-ACE2-485C-88A6-253E92AFBCAF}"/>
    <cellStyle name="40% - Énfasis6 2 4 2 2 2 7" xfId="31950" xr:uid="{F865DCF6-8F64-467A-8155-03191B6D9A5E}"/>
    <cellStyle name="40% - Énfasis6 2 4 2 2 3" xfId="1548" xr:uid="{F8601958-4AFE-4A21-B052-0EFDC3492ADC}"/>
    <cellStyle name="40% - Énfasis6 2 4 2 2 3 2" xfId="3478" xr:uid="{8FE31CCB-44AC-4939-9808-D7095528F6DB}"/>
    <cellStyle name="40% - Énfasis6 2 4 2 2 3 2 2" xfId="7338" xr:uid="{5D871F8D-FD88-455F-9BFA-FC1E5BC761FD}"/>
    <cellStyle name="40% - Énfasis6 2 4 2 2 3 2 2 2" xfId="15059" xr:uid="{31EDDE5C-1DFD-4C03-97EE-6D43A9145650}"/>
    <cellStyle name="40% - Énfasis6 2 4 2 2 3 2 2 2 2" xfId="30501" xr:uid="{ED19B892-F245-472C-ABF7-6CA497100DA4}"/>
    <cellStyle name="40% - Énfasis6 2 4 2 2 3 2 2 2 2 2" xfId="61385" xr:uid="{8D80BBB7-AD51-4CBF-ABE4-1B0F6973E7E5}"/>
    <cellStyle name="40% - Énfasis6 2 4 2 2 3 2 2 2 3" xfId="45943" xr:uid="{C283039D-AF68-4D33-B5D8-0064833566AE}"/>
    <cellStyle name="40% - Énfasis6 2 4 2 2 3 2 2 3" xfId="22780" xr:uid="{793BFA1B-726F-429B-B7B8-9179BF1EB5E9}"/>
    <cellStyle name="40% - Énfasis6 2 4 2 2 3 2 2 3 2" xfId="53664" xr:uid="{38F40571-6AC6-43F6-96C5-49CBFA139300}"/>
    <cellStyle name="40% - Énfasis6 2 4 2 2 3 2 2 4" xfId="38222" xr:uid="{76FF6F9A-8E06-4DA9-A20C-A3CD0D2B8A9E}"/>
    <cellStyle name="40% - Énfasis6 2 4 2 2 3 2 3" xfId="11199" xr:uid="{B60F0BA0-5229-4CC1-AB68-4DEAC8854693}"/>
    <cellStyle name="40% - Énfasis6 2 4 2 2 3 2 3 2" xfId="26641" xr:uid="{CE168F89-0714-4EAC-B489-68E8DE70839A}"/>
    <cellStyle name="40% - Énfasis6 2 4 2 2 3 2 3 2 2" xfId="57525" xr:uid="{9A5B9D94-6624-40D4-93AB-BF7FF0F9DDB2}"/>
    <cellStyle name="40% - Énfasis6 2 4 2 2 3 2 3 3" xfId="42083" xr:uid="{2A2132C2-243E-4B3C-B1D3-A6B722A616A3}"/>
    <cellStyle name="40% - Énfasis6 2 4 2 2 3 2 4" xfId="18920" xr:uid="{D7B7CBEF-043E-44C8-8A9A-A3F2BBF36DE3}"/>
    <cellStyle name="40% - Énfasis6 2 4 2 2 3 2 4 2" xfId="49804" xr:uid="{89CF430E-CB2C-44BA-AE56-FBA89ACB2E1F}"/>
    <cellStyle name="40% - Énfasis6 2 4 2 2 3 2 5" xfId="34362" xr:uid="{8E69E25F-99E1-491B-8E2C-BF6690B9A3A8}"/>
    <cellStyle name="40% - Énfasis6 2 4 2 2 3 3" xfId="5408" xr:uid="{C8C81AFA-8CD0-409D-A316-F63A0B41B9C4}"/>
    <cellStyle name="40% - Énfasis6 2 4 2 2 3 3 2" xfId="13129" xr:uid="{1893F650-C91D-4DD5-A9CC-FADF0D93A42A}"/>
    <cellStyle name="40% - Énfasis6 2 4 2 2 3 3 2 2" xfId="28571" xr:uid="{1A2B96CA-98D8-4BE2-86F2-424C50F1E2D5}"/>
    <cellStyle name="40% - Énfasis6 2 4 2 2 3 3 2 2 2" xfId="59455" xr:uid="{047B3C56-A906-4178-89DF-CC6FEBA25FF2}"/>
    <cellStyle name="40% - Énfasis6 2 4 2 2 3 3 2 3" xfId="44013" xr:uid="{A15F26AB-A598-4DA1-BC94-D63F19214ADC}"/>
    <cellStyle name="40% - Énfasis6 2 4 2 2 3 3 3" xfId="20850" xr:uid="{6B419794-D278-445B-A9F2-5F21ED647DC7}"/>
    <cellStyle name="40% - Énfasis6 2 4 2 2 3 3 3 2" xfId="51734" xr:uid="{512A1EF6-8960-4D71-B1C7-42B5DC16ED3E}"/>
    <cellStyle name="40% - Énfasis6 2 4 2 2 3 3 4" xfId="36292" xr:uid="{1FDFAD74-976F-42DC-A149-AEA45B15B301}"/>
    <cellStyle name="40% - Énfasis6 2 4 2 2 3 4" xfId="9269" xr:uid="{6F615159-CF64-468F-8D35-08CD93562C62}"/>
    <cellStyle name="40% - Énfasis6 2 4 2 2 3 4 2" xfId="24711" xr:uid="{0DE128AE-1C07-4B94-A43F-FC95521D88D7}"/>
    <cellStyle name="40% - Énfasis6 2 4 2 2 3 4 2 2" xfId="55595" xr:uid="{235FD06C-4365-4AEA-AD14-C889597D150B}"/>
    <cellStyle name="40% - Énfasis6 2 4 2 2 3 4 3" xfId="40153" xr:uid="{173E2AE7-1DDA-4CD2-8DF4-C4C8BFA92D49}"/>
    <cellStyle name="40% - Énfasis6 2 4 2 2 3 5" xfId="16990" xr:uid="{2858B826-BD09-4828-A56F-A14193C6CCEF}"/>
    <cellStyle name="40% - Énfasis6 2 4 2 2 3 5 2" xfId="47874" xr:uid="{E5CCB4A1-3BC6-4A79-8EA0-772A6229344B}"/>
    <cellStyle name="40% - Énfasis6 2 4 2 2 3 6" xfId="32432" xr:uid="{8B38A5FE-78B7-4115-8CA4-3FF45B152EF4}"/>
    <cellStyle name="40% - Énfasis6 2 4 2 2 4" xfId="2513" xr:uid="{6BFAD46D-278E-4EFB-8AE8-78650038F876}"/>
    <cellStyle name="40% - Énfasis6 2 4 2 2 4 2" xfId="6373" xr:uid="{50095D94-4153-4B39-8AD7-DBB439B40A6F}"/>
    <cellStyle name="40% - Énfasis6 2 4 2 2 4 2 2" xfId="14094" xr:uid="{0274B0E9-0B09-4ADD-9BD5-48E5B4559804}"/>
    <cellStyle name="40% - Énfasis6 2 4 2 2 4 2 2 2" xfId="29536" xr:uid="{CC6AC11C-1298-4F12-9050-EBFBBD5F8683}"/>
    <cellStyle name="40% - Énfasis6 2 4 2 2 4 2 2 2 2" xfId="60420" xr:uid="{44CB2389-0044-45E3-8599-D3A4121CC5BE}"/>
    <cellStyle name="40% - Énfasis6 2 4 2 2 4 2 2 3" xfId="44978" xr:uid="{05370362-C386-4B5A-A3AA-632D0E77BEEB}"/>
    <cellStyle name="40% - Énfasis6 2 4 2 2 4 2 3" xfId="21815" xr:uid="{9DF75FCB-B0B2-493E-A160-DA7BE2CAF3E4}"/>
    <cellStyle name="40% - Énfasis6 2 4 2 2 4 2 3 2" xfId="52699" xr:uid="{8D92E519-A056-4EF9-A627-5DAC34F96254}"/>
    <cellStyle name="40% - Énfasis6 2 4 2 2 4 2 4" xfId="37257" xr:uid="{CC86FE4F-C8C7-45D6-93E4-7B9C82D8B792}"/>
    <cellStyle name="40% - Énfasis6 2 4 2 2 4 3" xfId="10234" xr:uid="{39A326B8-81F0-45CB-A6CB-4A023542D329}"/>
    <cellStyle name="40% - Énfasis6 2 4 2 2 4 3 2" xfId="25676" xr:uid="{9496D56B-6DEF-4E33-95E9-E4D8E8F203DE}"/>
    <cellStyle name="40% - Énfasis6 2 4 2 2 4 3 2 2" xfId="56560" xr:uid="{C3664E62-87DF-4AA1-A0EE-34B486D44C0D}"/>
    <cellStyle name="40% - Énfasis6 2 4 2 2 4 3 3" xfId="41118" xr:uid="{4B69C36D-B341-45FC-A99A-681F145DA8AF}"/>
    <cellStyle name="40% - Énfasis6 2 4 2 2 4 4" xfId="17955" xr:uid="{DAA3B118-7B66-4F22-B14A-7BD525743C01}"/>
    <cellStyle name="40% - Énfasis6 2 4 2 2 4 4 2" xfId="48839" xr:uid="{2037FF25-B9F4-433A-9302-99C232D52737}"/>
    <cellStyle name="40% - Énfasis6 2 4 2 2 4 5" xfId="33397" xr:uid="{45FB5D3F-CBB1-47FE-8370-F864E155D32A}"/>
    <cellStyle name="40% - Énfasis6 2 4 2 2 5" xfId="4443" xr:uid="{61D93143-D387-48C6-8C32-7787BC51F078}"/>
    <cellStyle name="40% - Énfasis6 2 4 2 2 5 2" xfId="12164" xr:uid="{DC3BE0E0-1135-4363-B9A2-4D3FFCAF9EF8}"/>
    <cellStyle name="40% - Énfasis6 2 4 2 2 5 2 2" xfId="27606" xr:uid="{41AEF0A3-9396-4B17-8284-58D2031F2551}"/>
    <cellStyle name="40% - Énfasis6 2 4 2 2 5 2 2 2" xfId="58490" xr:uid="{804E0366-3AC1-4D9C-BFB8-0BC6B035F28B}"/>
    <cellStyle name="40% - Énfasis6 2 4 2 2 5 2 3" xfId="43048" xr:uid="{E31C26AE-7D3F-48C9-8AD4-B8979DA445CE}"/>
    <cellStyle name="40% - Énfasis6 2 4 2 2 5 3" xfId="19885" xr:uid="{853B8799-AC65-426A-A495-9F4353F4F260}"/>
    <cellStyle name="40% - Énfasis6 2 4 2 2 5 3 2" xfId="50769" xr:uid="{FFBCDADC-4360-45E6-8BA7-8C5F4D2989BF}"/>
    <cellStyle name="40% - Énfasis6 2 4 2 2 5 4" xfId="35327" xr:uid="{DC2228F9-1622-488C-B7F8-68B9EE255197}"/>
    <cellStyle name="40% - Énfasis6 2 4 2 2 6" xfId="8304" xr:uid="{13DB8A58-49F5-441F-AFE1-70BE39EB5DF6}"/>
    <cellStyle name="40% - Énfasis6 2 4 2 2 6 2" xfId="23746" xr:uid="{2DECF247-964E-470E-9E15-4AEDC66B463D}"/>
    <cellStyle name="40% - Énfasis6 2 4 2 2 6 2 2" xfId="54630" xr:uid="{320FBC4C-CAD2-4E95-A7F6-CD64BCBDF274}"/>
    <cellStyle name="40% - Énfasis6 2 4 2 2 6 3" xfId="39188" xr:uid="{BCDABBD0-ECAC-4015-A629-D43BF18F609D}"/>
    <cellStyle name="40% - Énfasis6 2 4 2 2 7" xfId="16025" xr:uid="{37F5DEF9-7C63-41AD-9B46-8418272296AC}"/>
    <cellStyle name="40% - Énfasis6 2 4 2 2 7 2" xfId="46909" xr:uid="{853013DC-BD0A-4185-B46D-D849B678C033}"/>
    <cellStyle name="40% - Énfasis6 2 4 2 2 8" xfId="31467" xr:uid="{17872BE9-C7C4-4824-B7D5-EC2C0E585BF9}"/>
    <cellStyle name="40% - Énfasis6 2 4 2 3" xfId="825" xr:uid="{93B5BD10-2833-4814-88EA-4AB00791727F}"/>
    <cellStyle name="40% - Énfasis6 2 4 2 3 2" xfId="1790" xr:uid="{A8ADC2E3-3283-4B28-8CF1-943F5E5DD969}"/>
    <cellStyle name="40% - Énfasis6 2 4 2 3 2 2" xfId="3720" xr:uid="{58FA009F-2603-4B6A-A8CF-2C6E87220E2A}"/>
    <cellStyle name="40% - Énfasis6 2 4 2 3 2 2 2" xfId="7580" xr:uid="{C2CACCA8-285B-4002-82B1-FCE75CC7764C}"/>
    <cellStyle name="40% - Énfasis6 2 4 2 3 2 2 2 2" xfId="15301" xr:uid="{8DADD377-524B-45CA-AA74-3CFA7B445D1E}"/>
    <cellStyle name="40% - Énfasis6 2 4 2 3 2 2 2 2 2" xfId="30743" xr:uid="{9865335D-1907-4388-BF56-2E6A2A02D296}"/>
    <cellStyle name="40% - Énfasis6 2 4 2 3 2 2 2 2 2 2" xfId="61627" xr:uid="{1460C09B-DC7A-48BC-B8AB-FF1F1A01DF36}"/>
    <cellStyle name="40% - Énfasis6 2 4 2 3 2 2 2 2 3" xfId="46185" xr:uid="{64E8440E-2886-45D3-8ADD-46D48473F9C7}"/>
    <cellStyle name="40% - Énfasis6 2 4 2 3 2 2 2 3" xfId="23022" xr:uid="{344611C2-445F-43AB-93D9-6ED5583D3C90}"/>
    <cellStyle name="40% - Énfasis6 2 4 2 3 2 2 2 3 2" xfId="53906" xr:uid="{B929C40A-76DC-4BC3-850E-C150DDBFC24B}"/>
    <cellStyle name="40% - Énfasis6 2 4 2 3 2 2 2 4" xfId="38464" xr:uid="{CD4F3E32-1461-4512-B14F-93141F8344CC}"/>
    <cellStyle name="40% - Énfasis6 2 4 2 3 2 2 3" xfId="11441" xr:uid="{F3B97F6F-D8A8-4E1C-91DB-522D5E3F2B2C}"/>
    <cellStyle name="40% - Énfasis6 2 4 2 3 2 2 3 2" xfId="26883" xr:uid="{588B8D6A-0CDC-4671-804E-DD1EB9C7ACFD}"/>
    <cellStyle name="40% - Énfasis6 2 4 2 3 2 2 3 2 2" xfId="57767" xr:uid="{E5AE97A1-5D38-44CA-8667-C4F60ED0A4B0}"/>
    <cellStyle name="40% - Énfasis6 2 4 2 3 2 2 3 3" xfId="42325" xr:uid="{416D4C03-8D26-4BAB-B7CB-3673B2A659BE}"/>
    <cellStyle name="40% - Énfasis6 2 4 2 3 2 2 4" xfId="19162" xr:uid="{5709813B-1338-4586-AD66-8DBD5A442995}"/>
    <cellStyle name="40% - Énfasis6 2 4 2 3 2 2 4 2" xfId="50046" xr:uid="{C1CB342F-9830-4959-ABB4-F37A38929DB5}"/>
    <cellStyle name="40% - Énfasis6 2 4 2 3 2 2 5" xfId="34604" xr:uid="{F859BB60-3E83-490C-A390-D7390DD73955}"/>
    <cellStyle name="40% - Énfasis6 2 4 2 3 2 3" xfId="5650" xr:uid="{AF41A5FE-B271-450F-B45F-5A29DBC80685}"/>
    <cellStyle name="40% - Énfasis6 2 4 2 3 2 3 2" xfId="13371" xr:uid="{389DE2C3-769A-4914-B058-DDF0233488D8}"/>
    <cellStyle name="40% - Énfasis6 2 4 2 3 2 3 2 2" xfId="28813" xr:uid="{B67E8361-BE76-48A1-A71C-554534D967A7}"/>
    <cellStyle name="40% - Énfasis6 2 4 2 3 2 3 2 2 2" xfId="59697" xr:uid="{57C73ACB-3DA8-43EE-ADE3-F17D5F6E16D3}"/>
    <cellStyle name="40% - Énfasis6 2 4 2 3 2 3 2 3" xfId="44255" xr:uid="{E6CAB8D3-2557-489F-A98F-CCE8BC8825C7}"/>
    <cellStyle name="40% - Énfasis6 2 4 2 3 2 3 3" xfId="21092" xr:uid="{E1D52B34-E722-480C-9000-1BDB960DF925}"/>
    <cellStyle name="40% - Énfasis6 2 4 2 3 2 3 3 2" xfId="51976" xr:uid="{CF634C94-2E54-428C-B87C-C10ACAA0D989}"/>
    <cellStyle name="40% - Énfasis6 2 4 2 3 2 3 4" xfId="36534" xr:uid="{DCDD3E57-E369-42C5-8C67-7701471B67D1}"/>
    <cellStyle name="40% - Énfasis6 2 4 2 3 2 4" xfId="9511" xr:uid="{0511C007-85CA-42AE-B18C-0658CB52A16E}"/>
    <cellStyle name="40% - Énfasis6 2 4 2 3 2 4 2" xfId="24953" xr:uid="{248B5DF3-618E-4F7C-939F-E10169310678}"/>
    <cellStyle name="40% - Énfasis6 2 4 2 3 2 4 2 2" xfId="55837" xr:uid="{4C6669FE-863B-4831-BE9C-9E5A1E990BD0}"/>
    <cellStyle name="40% - Énfasis6 2 4 2 3 2 4 3" xfId="40395" xr:uid="{FC5743F9-F088-458F-B795-E0A04EA0FC87}"/>
    <cellStyle name="40% - Énfasis6 2 4 2 3 2 5" xfId="17232" xr:uid="{76A8F6D5-8F63-4BF2-A386-71C634A8FAB2}"/>
    <cellStyle name="40% - Énfasis6 2 4 2 3 2 5 2" xfId="48116" xr:uid="{052B97FC-277D-47FF-B40D-ED90AC169844}"/>
    <cellStyle name="40% - Énfasis6 2 4 2 3 2 6" xfId="32674" xr:uid="{3CF19D07-4F90-4A57-B2BC-3136F222E535}"/>
    <cellStyle name="40% - Énfasis6 2 4 2 3 3" xfId="2755" xr:uid="{00E9BB5F-BD8B-4C0F-A98B-063C32DE2DC7}"/>
    <cellStyle name="40% - Énfasis6 2 4 2 3 3 2" xfId="6615" xr:uid="{8E5F912B-6F38-40E2-8FB4-E69988DC2027}"/>
    <cellStyle name="40% - Énfasis6 2 4 2 3 3 2 2" xfId="14336" xr:uid="{2D14367A-E471-4A2C-8FDE-8E95D370AB4F}"/>
    <cellStyle name="40% - Énfasis6 2 4 2 3 3 2 2 2" xfId="29778" xr:uid="{96495A30-B2D0-482B-8292-A45B40C50671}"/>
    <cellStyle name="40% - Énfasis6 2 4 2 3 3 2 2 2 2" xfId="60662" xr:uid="{536593F9-B901-4C84-94D7-F8B2FD2D010D}"/>
    <cellStyle name="40% - Énfasis6 2 4 2 3 3 2 2 3" xfId="45220" xr:uid="{CF4A83F4-316E-4B87-A117-F02C1CD7F413}"/>
    <cellStyle name="40% - Énfasis6 2 4 2 3 3 2 3" xfId="22057" xr:uid="{A98F8A15-F6EE-46F5-B06F-953BA0785FF9}"/>
    <cellStyle name="40% - Énfasis6 2 4 2 3 3 2 3 2" xfId="52941" xr:uid="{9026315F-5825-4149-A4FF-C0ABDEFF79D5}"/>
    <cellStyle name="40% - Énfasis6 2 4 2 3 3 2 4" xfId="37499" xr:uid="{92220F03-BC04-4B05-A49D-DFA12350810E}"/>
    <cellStyle name="40% - Énfasis6 2 4 2 3 3 3" xfId="10476" xr:uid="{99B47B29-9E03-4A07-A0C3-8C3E981EC504}"/>
    <cellStyle name="40% - Énfasis6 2 4 2 3 3 3 2" xfId="25918" xr:uid="{B2EE2639-39F3-4E76-9C61-07BA32C40CA2}"/>
    <cellStyle name="40% - Énfasis6 2 4 2 3 3 3 2 2" xfId="56802" xr:uid="{DC9D6D28-EE60-44F7-B256-9E3FD02415F5}"/>
    <cellStyle name="40% - Énfasis6 2 4 2 3 3 3 3" xfId="41360" xr:uid="{32DABAA8-4FD2-40CD-8A41-E331AB1CD4CF}"/>
    <cellStyle name="40% - Énfasis6 2 4 2 3 3 4" xfId="18197" xr:uid="{CF00EBCA-E5B5-4675-8EF1-93E4F57C9D28}"/>
    <cellStyle name="40% - Énfasis6 2 4 2 3 3 4 2" xfId="49081" xr:uid="{37CCC211-719B-4E90-A16B-63001AF21C81}"/>
    <cellStyle name="40% - Énfasis6 2 4 2 3 3 5" xfId="33639" xr:uid="{47721C3D-1ADE-4956-8EBE-A1119D99E077}"/>
    <cellStyle name="40% - Énfasis6 2 4 2 3 4" xfId="4685" xr:uid="{C8737F24-A2D4-4618-982B-D79B1F8BA7D1}"/>
    <cellStyle name="40% - Énfasis6 2 4 2 3 4 2" xfId="12406" xr:uid="{5BB7659F-D80A-48CB-9201-F60AC55DFBFC}"/>
    <cellStyle name="40% - Énfasis6 2 4 2 3 4 2 2" xfId="27848" xr:uid="{E32F80F0-D29A-4830-8B20-1E38534D90DF}"/>
    <cellStyle name="40% - Énfasis6 2 4 2 3 4 2 2 2" xfId="58732" xr:uid="{CD5895E6-188A-4C0C-8A61-8C3C71600EE2}"/>
    <cellStyle name="40% - Énfasis6 2 4 2 3 4 2 3" xfId="43290" xr:uid="{AEBE601C-2F84-4AFF-A096-A45BC26E6976}"/>
    <cellStyle name="40% - Énfasis6 2 4 2 3 4 3" xfId="20127" xr:uid="{614C3FD7-6D81-4AB2-962E-A435FA3DFBC9}"/>
    <cellStyle name="40% - Énfasis6 2 4 2 3 4 3 2" xfId="51011" xr:uid="{DE55F23E-F9B8-4C97-B07C-BDC5B2886301}"/>
    <cellStyle name="40% - Énfasis6 2 4 2 3 4 4" xfId="35569" xr:uid="{EB101223-616D-45B9-8971-DD652FEDAEF1}"/>
    <cellStyle name="40% - Énfasis6 2 4 2 3 5" xfId="8546" xr:uid="{8E63658D-E158-4ACA-B6DA-0BD4B7410EA6}"/>
    <cellStyle name="40% - Énfasis6 2 4 2 3 5 2" xfId="23988" xr:uid="{85DCA396-98FF-4170-B213-8761F3CE7543}"/>
    <cellStyle name="40% - Énfasis6 2 4 2 3 5 2 2" xfId="54872" xr:uid="{1448832D-DD1F-4A91-B4CA-BD576D7642FF}"/>
    <cellStyle name="40% - Énfasis6 2 4 2 3 5 3" xfId="39430" xr:uid="{C26539DC-35C4-4072-AA7C-E751911261C2}"/>
    <cellStyle name="40% - Énfasis6 2 4 2 3 6" xfId="16267" xr:uid="{C550F2DD-1EDC-47B4-81A8-D1F8EDA645A1}"/>
    <cellStyle name="40% - Énfasis6 2 4 2 3 6 2" xfId="47151" xr:uid="{BF09DEF8-A676-426E-8FD9-8C4EEE8A6863}"/>
    <cellStyle name="40% - Énfasis6 2 4 2 3 7" xfId="31709" xr:uid="{E3E0AB0E-B627-49E7-AFFB-D7A4F572F537}"/>
    <cellStyle name="40% - Énfasis6 2 4 2 4" xfId="1307" xr:uid="{DAA85D07-E0F7-4DE4-A9A7-53EF0BDA50B4}"/>
    <cellStyle name="40% - Énfasis6 2 4 2 4 2" xfId="3237" xr:uid="{B4E4943A-CCD1-4F9D-A471-CA57E2DD2CE7}"/>
    <cellStyle name="40% - Énfasis6 2 4 2 4 2 2" xfId="7097" xr:uid="{A72F44F2-A291-4FF2-B859-319E78885AAB}"/>
    <cellStyle name="40% - Énfasis6 2 4 2 4 2 2 2" xfId="14818" xr:uid="{1D117F00-9300-4C27-ACCE-16892D9B5EEA}"/>
    <cellStyle name="40% - Énfasis6 2 4 2 4 2 2 2 2" xfId="30260" xr:uid="{85912384-83A8-42DE-8948-A9B4DA58A53C}"/>
    <cellStyle name="40% - Énfasis6 2 4 2 4 2 2 2 2 2" xfId="61144" xr:uid="{A4591275-04B3-4ACB-BBF2-3EF4C594FD9F}"/>
    <cellStyle name="40% - Énfasis6 2 4 2 4 2 2 2 3" xfId="45702" xr:uid="{854C7069-83CB-47A9-A84D-5E1127BC4C06}"/>
    <cellStyle name="40% - Énfasis6 2 4 2 4 2 2 3" xfId="22539" xr:uid="{26CBB03F-EA36-4FE6-B513-836E6F541969}"/>
    <cellStyle name="40% - Énfasis6 2 4 2 4 2 2 3 2" xfId="53423" xr:uid="{F350ACFA-4A67-4410-BA85-3A79A047A140}"/>
    <cellStyle name="40% - Énfasis6 2 4 2 4 2 2 4" xfId="37981" xr:uid="{CB2B58A3-A06B-49B3-8056-947349670FBA}"/>
    <cellStyle name="40% - Énfasis6 2 4 2 4 2 3" xfId="10958" xr:uid="{9CA21FC8-3BF6-4F09-AFAA-9E0E1E0A8EB3}"/>
    <cellStyle name="40% - Énfasis6 2 4 2 4 2 3 2" xfId="26400" xr:uid="{CB83C0CF-F093-4CD7-9395-4C3E9AD42742}"/>
    <cellStyle name="40% - Énfasis6 2 4 2 4 2 3 2 2" xfId="57284" xr:uid="{E6D0E018-67E8-4B42-84BF-CD37A682BB7B}"/>
    <cellStyle name="40% - Énfasis6 2 4 2 4 2 3 3" xfId="41842" xr:uid="{CC0F5572-0061-44BD-A44A-A70F9868D1AC}"/>
    <cellStyle name="40% - Énfasis6 2 4 2 4 2 4" xfId="18679" xr:uid="{678659D4-2586-48D9-BFF1-CF68290A11C5}"/>
    <cellStyle name="40% - Énfasis6 2 4 2 4 2 4 2" xfId="49563" xr:uid="{25EF1CA3-B2D9-4715-8113-A721B1A98536}"/>
    <cellStyle name="40% - Énfasis6 2 4 2 4 2 5" xfId="34121" xr:uid="{A1F5BF18-B971-4B8C-9FAC-062449DF9A0A}"/>
    <cellStyle name="40% - Énfasis6 2 4 2 4 3" xfId="5167" xr:uid="{49140D5E-4E4F-4D60-A635-56E36E2636D4}"/>
    <cellStyle name="40% - Énfasis6 2 4 2 4 3 2" xfId="12888" xr:uid="{4196C8F4-56E4-4E53-A7B1-FF5B2569F924}"/>
    <cellStyle name="40% - Énfasis6 2 4 2 4 3 2 2" xfId="28330" xr:uid="{25349176-794B-4B6E-86C2-ED2A577DACFC}"/>
    <cellStyle name="40% - Énfasis6 2 4 2 4 3 2 2 2" xfId="59214" xr:uid="{535DCC10-735B-4E67-9F49-D11DCCCE3CE1}"/>
    <cellStyle name="40% - Énfasis6 2 4 2 4 3 2 3" xfId="43772" xr:uid="{1EE5EA07-A04E-492E-8283-4723869AECE8}"/>
    <cellStyle name="40% - Énfasis6 2 4 2 4 3 3" xfId="20609" xr:uid="{3AFA9E06-30DD-4187-9397-2D33E4F99576}"/>
    <cellStyle name="40% - Énfasis6 2 4 2 4 3 3 2" xfId="51493" xr:uid="{DB7FC315-A430-41CC-B469-0E2F4AE3F36A}"/>
    <cellStyle name="40% - Énfasis6 2 4 2 4 3 4" xfId="36051" xr:uid="{BD87BED1-5EFE-4E17-8239-85C17932EA73}"/>
    <cellStyle name="40% - Énfasis6 2 4 2 4 4" xfId="9028" xr:uid="{951A70B1-8967-4744-8078-40A25AA74F96}"/>
    <cellStyle name="40% - Énfasis6 2 4 2 4 4 2" xfId="24470" xr:uid="{8D9EEF9A-6926-4713-948E-18C6450E2264}"/>
    <cellStyle name="40% - Énfasis6 2 4 2 4 4 2 2" xfId="55354" xr:uid="{E9493A66-6400-4F77-9EEC-6F55F2DA348C}"/>
    <cellStyle name="40% - Énfasis6 2 4 2 4 4 3" xfId="39912" xr:uid="{24FD53EC-FC64-479B-B6FC-E4F3CCFF8A74}"/>
    <cellStyle name="40% - Énfasis6 2 4 2 4 5" xfId="16749" xr:uid="{FAE11480-7DEE-4255-AC4B-8541BBB77BAF}"/>
    <cellStyle name="40% - Énfasis6 2 4 2 4 5 2" xfId="47633" xr:uid="{82DE2393-7592-4913-ADE8-6020ECB8C897}"/>
    <cellStyle name="40% - Énfasis6 2 4 2 4 6" xfId="32191" xr:uid="{EF144F7F-9E5D-4594-9379-616CC54F4FF0}"/>
    <cellStyle name="40% - Énfasis6 2 4 2 5" xfId="2272" xr:uid="{26DFA99F-A477-48D0-80B0-13C6194401E8}"/>
    <cellStyle name="40% - Énfasis6 2 4 2 5 2" xfId="6132" xr:uid="{9B8E5FD5-A0A7-4A69-A544-8BD1D1A31751}"/>
    <cellStyle name="40% - Énfasis6 2 4 2 5 2 2" xfId="13853" xr:uid="{D5443B24-41EA-4869-935B-4BFF6C095492}"/>
    <cellStyle name="40% - Énfasis6 2 4 2 5 2 2 2" xfId="29295" xr:uid="{CF2BBB19-A7B1-4477-A230-86CFE8A0CEBD}"/>
    <cellStyle name="40% - Énfasis6 2 4 2 5 2 2 2 2" xfId="60179" xr:uid="{D969FD5B-E250-4740-AF66-74E1EF7A4BDE}"/>
    <cellStyle name="40% - Énfasis6 2 4 2 5 2 2 3" xfId="44737" xr:uid="{013F1052-9D6B-4D98-93BA-4B24056085E9}"/>
    <cellStyle name="40% - Énfasis6 2 4 2 5 2 3" xfId="21574" xr:uid="{EC74C7BC-789F-4669-89B0-9F103B356A2D}"/>
    <cellStyle name="40% - Énfasis6 2 4 2 5 2 3 2" xfId="52458" xr:uid="{C4BD0BBB-AFBB-436B-AE70-1DED4AC433C7}"/>
    <cellStyle name="40% - Énfasis6 2 4 2 5 2 4" xfId="37016" xr:uid="{7E119CEE-A19C-44F9-8E50-65308E3AD20D}"/>
    <cellStyle name="40% - Énfasis6 2 4 2 5 3" xfId="9993" xr:uid="{56997607-7348-4F5F-A00E-2F7EC33FE950}"/>
    <cellStyle name="40% - Énfasis6 2 4 2 5 3 2" xfId="25435" xr:uid="{86F1964A-4D7D-468B-9933-07EF45CD4185}"/>
    <cellStyle name="40% - Énfasis6 2 4 2 5 3 2 2" xfId="56319" xr:uid="{909D15B1-35C7-4FA0-91C6-37F89799D2A8}"/>
    <cellStyle name="40% - Énfasis6 2 4 2 5 3 3" xfId="40877" xr:uid="{A131C380-A89A-4576-9161-5FDCB17ED0A4}"/>
    <cellStyle name="40% - Énfasis6 2 4 2 5 4" xfId="17714" xr:uid="{FA95E122-7D92-4925-B666-B88528B4BAD2}"/>
    <cellStyle name="40% - Énfasis6 2 4 2 5 4 2" xfId="48598" xr:uid="{7797135F-E7A8-475C-B7B7-B8084449FC0A}"/>
    <cellStyle name="40% - Énfasis6 2 4 2 5 5" xfId="33156" xr:uid="{13E2E9B6-EFDD-4CD1-95C6-14A7C4FA3DB1}"/>
    <cellStyle name="40% - Énfasis6 2 4 2 6" xfId="4202" xr:uid="{61917022-8AF8-4060-8D5E-E4E3445C947F}"/>
    <cellStyle name="40% - Énfasis6 2 4 2 6 2" xfId="11923" xr:uid="{C47BE12C-6154-400E-935A-C8EAC6139CF6}"/>
    <cellStyle name="40% - Énfasis6 2 4 2 6 2 2" xfId="27365" xr:uid="{BAA36F46-35B9-4B9E-815B-F0CF1213A5B8}"/>
    <cellStyle name="40% - Énfasis6 2 4 2 6 2 2 2" xfId="58249" xr:uid="{5BB92D14-F668-4833-A5CB-0BE38D2B44C5}"/>
    <cellStyle name="40% - Énfasis6 2 4 2 6 2 3" xfId="42807" xr:uid="{F16040CC-176A-4DCC-A2DD-350A59C8275E}"/>
    <cellStyle name="40% - Énfasis6 2 4 2 6 3" xfId="19644" xr:uid="{CC88C9AC-D6D7-4E73-A32B-6243651EB7BD}"/>
    <cellStyle name="40% - Énfasis6 2 4 2 6 3 2" xfId="50528" xr:uid="{FDDB6103-EF7C-4B1F-9404-2B89460F54BE}"/>
    <cellStyle name="40% - Énfasis6 2 4 2 6 4" xfId="35086" xr:uid="{F1741ED5-3177-4523-9368-24F5A371AAA9}"/>
    <cellStyle name="40% - Énfasis6 2 4 2 7" xfId="8063" xr:uid="{5D4BC455-0A7A-4DAD-91C3-7F1F67E5F9FA}"/>
    <cellStyle name="40% - Énfasis6 2 4 2 7 2" xfId="23505" xr:uid="{16ED77AC-D8EE-4A0B-83A3-2CE0DC3C6D87}"/>
    <cellStyle name="40% - Énfasis6 2 4 2 7 2 2" xfId="54389" xr:uid="{2464A525-842F-4C35-9BDC-688EEFDD491B}"/>
    <cellStyle name="40% - Énfasis6 2 4 2 7 3" xfId="38947" xr:uid="{E949E26B-26E4-43C9-BC6F-6B148DD162A3}"/>
    <cellStyle name="40% - Énfasis6 2 4 2 8" xfId="15784" xr:uid="{B7B95AC9-B9EF-4F4D-9405-9B8A9C716165}"/>
    <cellStyle name="40% - Énfasis6 2 4 2 8 2" xfId="46668" xr:uid="{4B3136D5-E578-4C1D-9FE4-B50EAEF00EDF}"/>
    <cellStyle name="40% - Énfasis6 2 4 2 9" xfId="31226" xr:uid="{1F3E6B75-29B0-4F46-BDB6-B5E298BA1B5A}"/>
    <cellStyle name="40% - Énfasis6 2 4 3" xfId="442" xr:uid="{065714D8-1706-4829-9B86-ACE9BA0E5571}"/>
    <cellStyle name="40% - Énfasis6 2 4 3 2" xfId="926" xr:uid="{3DC47ED9-5DF2-4CC0-829D-29F46CE1BCC0}"/>
    <cellStyle name="40% - Énfasis6 2 4 3 2 2" xfId="1891" xr:uid="{A3DA986D-DFD5-4151-A8F4-A6269E4593EE}"/>
    <cellStyle name="40% - Énfasis6 2 4 3 2 2 2" xfId="3821" xr:uid="{D6CC59B6-2387-4FBE-83CF-4BA722F579D6}"/>
    <cellStyle name="40% - Énfasis6 2 4 3 2 2 2 2" xfId="7681" xr:uid="{D24EA969-9546-4299-83A1-1BB3FB23C7EF}"/>
    <cellStyle name="40% - Énfasis6 2 4 3 2 2 2 2 2" xfId="15402" xr:uid="{ABC5F4B2-FD31-4179-8071-B4C8D10E81D7}"/>
    <cellStyle name="40% - Énfasis6 2 4 3 2 2 2 2 2 2" xfId="30844" xr:uid="{AC7365C7-5BED-4B6D-9C80-444D3786CB2D}"/>
    <cellStyle name="40% - Énfasis6 2 4 3 2 2 2 2 2 2 2" xfId="61728" xr:uid="{B7641030-401F-4CA6-977B-C6FA974F9793}"/>
    <cellStyle name="40% - Énfasis6 2 4 3 2 2 2 2 2 3" xfId="46286" xr:uid="{A3FB66A8-A071-4DE0-9221-7449198397A7}"/>
    <cellStyle name="40% - Énfasis6 2 4 3 2 2 2 2 3" xfId="23123" xr:uid="{79914FA7-057D-48D6-A14A-BA6DE24046C4}"/>
    <cellStyle name="40% - Énfasis6 2 4 3 2 2 2 2 3 2" xfId="54007" xr:uid="{5754152C-C0A8-4C23-8366-55252A36895A}"/>
    <cellStyle name="40% - Énfasis6 2 4 3 2 2 2 2 4" xfId="38565" xr:uid="{E97AB8DB-9CD5-4385-9C00-BD4B8CCC7520}"/>
    <cellStyle name="40% - Énfasis6 2 4 3 2 2 2 3" xfId="11542" xr:uid="{DAB427FE-1C1C-4EFA-AC3B-B0C737069906}"/>
    <cellStyle name="40% - Énfasis6 2 4 3 2 2 2 3 2" xfId="26984" xr:uid="{0F661D3E-4151-4B87-931A-4DEF62B6E433}"/>
    <cellStyle name="40% - Énfasis6 2 4 3 2 2 2 3 2 2" xfId="57868" xr:uid="{01BB9F1D-FBBE-4AF0-BEB7-EB5863BC5300}"/>
    <cellStyle name="40% - Énfasis6 2 4 3 2 2 2 3 3" xfId="42426" xr:uid="{EE224E11-2DF7-44A1-8303-1D703BC14687}"/>
    <cellStyle name="40% - Énfasis6 2 4 3 2 2 2 4" xfId="19263" xr:uid="{FA6C8A71-EE1D-4B79-8ECE-408B0C00D676}"/>
    <cellStyle name="40% - Énfasis6 2 4 3 2 2 2 4 2" xfId="50147" xr:uid="{99AF9C3C-C4FB-4111-A6FD-8882192CC492}"/>
    <cellStyle name="40% - Énfasis6 2 4 3 2 2 2 5" xfId="34705" xr:uid="{835F1C89-E2A2-4947-8FFE-368E2DA7517A}"/>
    <cellStyle name="40% - Énfasis6 2 4 3 2 2 3" xfId="5751" xr:uid="{2FB92532-4A4F-4649-8BB4-DEE6EB00635C}"/>
    <cellStyle name="40% - Énfasis6 2 4 3 2 2 3 2" xfId="13472" xr:uid="{1305D099-327F-4D3E-9974-162116F75A98}"/>
    <cellStyle name="40% - Énfasis6 2 4 3 2 2 3 2 2" xfId="28914" xr:uid="{D554E5F0-D031-4ED0-BD0F-23CECC0D81CF}"/>
    <cellStyle name="40% - Énfasis6 2 4 3 2 2 3 2 2 2" xfId="59798" xr:uid="{D9D5FFE5-0392-4B1D-8352-8877EAB29772}"/>
    <cellStyle name="40% - Énfasis6 2 4 3 2 2 3 2 3" xfId="44356" xr:uid="{4BB874DD-A08A-4726-A508-D89F7A97D4BA}"/>
    <cellStyle name="40% - Énfasis6 2 4 3 2 2 3 3" xfId="21193" xr:uid="{A00D18A3-5A73-4227-9717-BF0185542358}"/>
    <cellStyle name="40% - Énfasis6 2 4 3 2 2 3 3 2" xfId="52077" xr:uid="{03A106DC-549C-47DC-B16A-D36C0D6B134B}"/>
    <cellStyle name="40% - Énfasis6 2 4 3 2 2 3 4" xfId="36635" xr:uid="{1BFB8EDB-24F0-49CE-9565-4551C7045E80}"/>
    <cellStyle name="40% - Énfasis6 2 4 3 2 2 4" xfId="9612" xr:uid="{78E9B193-2A8B-471F-BE91-FBA6E693A365}"/>
    <cellStyle name="40% - Énfasis6 2 4 3 2 2 4 2" xfId="25054" xr:uid="{4F32D840-D52F-4BF8-B913-6CC038177C1A}"/>
    <cellStyle name="40% - Énfasis6 2 4 3 2 2 4 2 2" xfId="55938" xr:uid="{A6068D30-5222-4D14-A198-F885A75F8CDA}"/>
    <cellStyle name="40% - Énfasis6 2 4 3 2 2 4 3" xfId="40496" xr:uid="{BFA20CFB-0651-4668-9C83-201185192659}"/>
    <cellStyle name="40% - Énfasis6 2 4 3 2 2 5" xfId="17333" xr:uid="{E9563821-2489-490C-A763-D152EF5FFF9D}"/>
    <cellStyle name="40% - Énfasis6 2 4 3 2 2 5 2" xfId="48217" xr:uid="{3EEC3A9A-AE5E-4BDC-ABBF-B733D3BE78A2}"/>
    <cellStyle name="40% - Énfasis6 2 4 3 2 2 6" xfId="32775" xr:uid="{57375901-3DB5-4927-83DB-8FBFB8B79474}"/>
    <cellStyle name="40% - Énfasis6 2 4 3 2 3" xfId="2856" xr:uid="{4E594F24-CCC5-4DF7-B72C-3B90FE8FE9CD}"/>
    <cellStyle name="40% - Énfasis6 2 4 3 2 3 2" xfId="6716" xr:uid="{54672BC5-3596-4091-A83C-9E2E820AA465}"/>
    <cellStyle name="40% - Énfasis6 2 4 3 2 3 2 2" xfId="14437" xr:uid="{3FCEDF45-2F63-4677-801E-892BF50B024E}"/>
    <cellStyle name="40% - Énfasis6 2 4 3 2 3 2 2 2" xfId="29879" xr:uid="{CC0E5B7B-8A65-42AB-BD4B-E6A8E835D04B}"/>
    <cellStyle name="40% - Énfasis6 2 4 3 2 3 2 2 2 2" xfId="60763" xr:uid="{D5F08255-6F7B-48ED-8274-834C0ACB427C}"/>
    <cellStyle name="40% - Énfasis6 2 4 3 2 3 2 2 3" xfId="45321" xr:uid="{66BB3CE3-0A14-44DD-A07F-41EC40CFC9D9}"/>
    <cellStyle name="40% - Énfasis6 2 4 3 2 3 2 3" xfId="22158" xr:uid="{C3C461F5-2820-4915-A823-5C8BFFB8F8F8}"/>
    <cellStyle name="40% - Énfasis6 2 4 3 2 3 2 3 2" xfId="53042" xr:uid="{8D40231D-7286-4526-BD61-58C0BF95D5AF}"/>
    <cellStyle name="40% - Énfasis6 2 4 3 2 3 2 4" xfId="37600" xr:uid="{4C70EF04-2396-4D80-8388-B2961296B78F}"/>
    <cellStyle name="40% - Énfasis6 2 4 3 2 3 3" xfId="10577" xr:uid="{60D0624D-97F6-4C15-A183-FBD3DE74E702}"/>
    <cellStyle name="40% - Énfasis6 2 4 3 2 3 3 2" xfId="26019" xr:uid="{759B2B29-75EC-4D6A-88F3-B35F36B8FE0A}"/>
    <cellStyle name="40% - Énfasis6 2 4 3 2 3 3 2 2" xfId="56903" xr:uid="{5F03926A-D5EB-40FC-A044-EE6269EFC031}"/>
    <cellStyle name="40% - Énfasis6 2 4 3 2 3 3 3" xfId="41461" xr:uid="{91D88BD8-13FD-454C-9F1D-F06E7635168C}"/>
    <cellStyle name="40% - Énfasis6 2 4 3 2 3 4" xfId="18298" xr:uid="{54B09667-B040-45A0-AB72-580E80D8316A}"/>
    <cellStyle name="40% - Énfasis6 2 4 3 2 3 4 2" xfId="49182" xr:uid="{0C088F4A-6CEC-4B6D-9E3A-FCA1AC1DA168}"/>
    <cellStyle name="40% - Énfasis6 2 4 3 2 3 5" xfId="33740" xr:uid="{406108CE-EEBA-418F-A0EC-DDC147AF2920}"/>
    <cellStyle name="40% - Énfasis6 2 4 3 2 4" xfId="4786" xr:uid="{D74D425C-3056-4D82-843E-371F05068389}"/>
    <cellStyle name="40% - Énfasis6 2 4 3 2 4 2" xfId="12507" xr:uid="{398C6A36-A007-42F7-B04A-F1A917248396}"/>
    <cellStyle name="40% - Énfasis6 2 4 3 2 4 2 2" xfId="27949" xr:uid="{A2CC58C0-50B5-4755-8004-CCEF39486BF9}"/>
    <cellStyle name="40% - Énfasis6 2 4 3 2 4 2 2 2" xfId="58833" xr:uid="{4F76489F-5C8D-4060-BD99-762BD3A8EE20}"/>
    <cellStyle name="40% - Énfasis6 2 4 3 2 4 2 3" xfId="43391" xr:uid="{822F2D76-2227-4FC1-957B-A5A77A6E037C}"/>
    <cellStyle name="40% - Énfasis6 2 4 3 2 4 3" xfId="20228" xr:uid="{CB1EE24C-E96F-4D87-BD0B-809D644669B2}"/>
    <cellStyle name="40% - Énfasis6 2 4 3 2 4 3 2" xfId="51112" xr:uid="{AB5C2A07-7A13-4420-AA98-18F659F311B0}"/>
    <cellStyle name="40% - Énfasis6 2 4 3 2 4 4" xfId="35670" xr:uid="{515C906E-44F7-4DCA-B9FA-78FC347AF153}"/>
    <cellStyle name="40% - Énfasis6 2 4 3 2 5" xfId="8647" xr:uid="{3D093093-7955-437A-9CF3-C0F3037E3E2D}"/>
    <cellStyle name="40% - Énfasis6 2 4 3 2 5 2" xfId="24089" xr:uid="{EFF019FA-0EA8-4704-A304-502C329D945E}"/>
    <cellStyle name="40% - Énfasis6 2 4 3 2 5 2 2" xfId="54973" xr:uid="{4A5FD0DD-6E06-428A-8F3B-7400DF0539FE}"/>
    <cellStyle name="40% - Énfasis6 2 4 3 2 5 3" xfId="39531" xr:uid="{51667619-C670-403C-8C7A-E9A60667614F}"/>
    <cellStyle name="40% - Énfasis6 2 4 3 2 6" xfId="16368" xr:uid="{FBDB487F-677B-42C8-99B2-83CEB2F9C982}"/>
    <cellStyle name="40% - Énfasis6 2 4 3 2 6 2" xfId="47252" xr:uid="{842D095B-C227-4BB4-A051-5CA0BDF6FB0E}"/>
    <cellStyle name="40% - Énfasis6 2 4 3 2 7" xfId="31810" xr:uid="{284E5FFA-8596-4921-BBA7-917D434C4FD7}"/>
    <cellStyle name="40% - Énfasis6 2 4 3 3" xfId="1408" xr:uid="{8C9822DD-19F3-40F2-B733-63CD42E8974D}"/>
    <cellStyle name="40% - Énfasis6 2 4 3 3 2" xfId="3338" xr:uid="{14D0989D-177B-46B2-8D8F-57E87C2A2059}"/>
    <cellStyle name="40% - Énfasis6 2 4 3 3 2 2" xfId="7198" xr:uid="{3B749388-D69F-484D-97C5-53871CFB1221}"/>
    <cellStyle name="40% - Énfasis6 2 4 3 3 2 2 2" xfId="14919" xr:uid="{BD4B4FC2-B13D-45B1-9856-0A150E8E7683}"/>
    <cellStyle name="40% - Énfasis6 2 4 3 3 2 2 2 2" xfId="30361" xr:uid="{CE7A8030-34AE-4695-BF2F-56CAC5E01B1B}"/>
    <cellStyle name="40% - Énfasis6 2 4 3 3 2 2 2 2 2" xfId="61245" xr:uid="{8A32C2B9-AC22-4397-9FFB-F5199DDE29C7}"/>
    <cellStyle name="40% - Énfasis6 2 4 3 3 2 2 2 3" xfId="45803" xr:uid="{6766B2EA-2C78-44B6-BFC8-07FD03A48486}"/>
    <cellStyle name="40% - Énfasis6 2 4 3 3 2 2 3" xfId="22640" xr:uid="{1CFA03F3-4199-4726-99F8-82F4AF8F75CF}"/>
    <cellStyle name="40% - Énfasis6 2 4 3 3 2 2 3 2" xfId="53524" xr:uid="{408CA612-D0A1-4E27-B7E2-DA803913AD4B}"/>
    <cellStyle name="40% - Énfasis6 2 4 3 3 2 2 4" xfId="38082" xr:uid="{E41CC9FA-4B72-4D07-8948-96511D49105C}"/>
    <cellStyle name="40% - Énfasis6 2 4 3 3 2 3" xfId="11059" xr:uid="{C6EDCAE4-9795-4FBE-B89D-DAA33288B97A}"/>
    <cellStyle name="40% - Énfasis6 2 4 3 3 2 3 2" xfId="26501" xr:uid="{3E86D6BB-49A9-4D8A-B0DB-820AB3891FC8}"/>
    <cellStyle name="40% - Énfasis6 2 4 3 3 2 3 2 2" xfId="57385" xr:uid="{E6D595DA-D4B2-4FF7-8957-B56687C0DE2F}"/>
    <cellStyle name="40% - Énfasis6 2 4 3 3 2 3 3" xfId="41943" xr:uid="{371375A0-676D-4F97-AEB5-65F8D4D22EB2}"/>
    <cellStyle name="40% - Énfasis6 2 4 3 3 2 4" xfId="18780" xr:uid="{B4E49D04-E4F2-49B8-B6BE-AC9F3131999F}"/>
    <cellStyle name="40% - Énfasis6 2 4 3 3 2 4 2" xfId="49664" xr:uid="{8DE27430-7DB6-46B3-9ADB-F1F737140027}"/>
    <cellStyle name="40% - Énfasis6 2 4 3 3 2 5" xfId="34222" xr:uid="{09104C29-79C0-48F5-9824-01BAECCF8F13}"/>
    <cellStyle name="40% - Énfasis6 2 4 3 3 3" xfId="5268" xr:uid="{39B65DAC-76BF-49E6-BE6C-87EB1FA3EA27}"/>
    <cellStyle name="40% - Énfasis6 2 4 3 3 3 2" xfId="12989" xr:uid="{A3C31F4F-3198-4F31-AA1C-375B550CE3B9}"/>
    <cellStyle name="40% - Énfasis6 2 4 3 3 3 2 2" xfId="28431" xr:uid="{3F1BD98B-82B6-40E6-ADCB-07263C1CE6AD}"/>
    <cellStyle name="40% - Énfasis6 2 4 3 3 3 2 2 2" xfId="59315" xr:uid="{254DCD75-39E4-4155-9C5B-EB5D195D0BEB}"/>
    <cellStyle name="40% - Énfasis6 2 4 3 3 3 2 3" xfId="43873" xr:uid="{C6D1AD46-02A3-40F6-9F19-22928E319A11}"/>
    <cellStyle name="40% - Énfasis6 2 4 3 3 3 3" xfId="20710" xr:uid="{99FF9A84-673E-416C-87E4-916562E5F195}"/>
    <cellStyle name="40% - Énfasis6 2 4 3 3 3 3 2" xfId="51594" xr:uid="{648DC674-534F-463D-8755-0B660DC06AFA}"/>
    <cellStyle name="40% - Énfasis6 2 4 3 3 3 4" xfId="36152" xr:uid="{AEDF7A51-F7F2-4CC0-B6FA-7B62A9ABF058}"/>
    <cellStyle name="40% - Énfasis6 2 4 3 3 4" xfId="9129" xr:uid="{7FC7E3AA-E174-44AC-B70E-1F4ACA036B7F}"/>
    <cellStyle name="40% - Énfasis6 2 4 3 3 4 2" xfId="24571" xr:uid="{46FF3372-906E-4D84-A5DD-2ABF1F9C4C93}"/>
    <cellStyle name="40% - Énfasis6 2 4 3 3 4 2 2" xfId="55455" xr:uid="{DCFC6C09-DADF-48B7-A729-A112E70F05BA}"/>
    <cellStyle name="40% - Énfasis6 2 4 3 3 4 3" xfId="40013" xr:uid="{977A4988-DE36-404A-AB6E-6CC8971489A8}"/>
    <cellStyle name="40% - Énfasis6 2 4 3 3 5" xfId="16850" xr:uid="{71BD5427-9A6D-4275-B870-380E9716B7F4}"/>
    <cellStyle name="40% - Énfasis6 2 4 3 3 5 2" xfId="47734" xr:uid="{43926C84-DA5C-48F3-AFD9-C791286E5D1C}"/>
    <cellStyle name="40% - Énfasis6 2 4 3 3 6" xfId="32292" xr:uid="{08537A24-A586-4C9E-AB1F-E1E70557BEC9}"/>
    <cellStyle name="40% - Énfasis6 2 4 3 4" xfId="2373" xr:uid="{CEAA03C5-149F-4F93-8F8D-04B466D05A87}"/>
    <cellStyle name="40% - Énfasis6 2 4 3 4 2" xfId="6233" xr:uid="{81216BCC-9068-4D02-9844-FAFB323E3620}"/>
    <cellStyle name="40% - Énfasis6 2 4 3 4 2 2" xfId="13954" xr:uid="{6F36CF0D-62E7-4D5C-9C7C-B62CC809067B}"/>
    <cellStyle name="40% - Énfasis6 2 4 3 4 2 2 2" xfId="29396" xr:uid="{1BE8B8A5-E302-4C7E-B907-5CD60B72C9BE}"/>
    <cellStyle name="40% - Énfasis6 2 4 3 4 2 2 2 2" xfId="60280" xr:uid="{E261A99E-EEAD-4B4A-B72C-16B89348B3E7}"/>
    <cellStyle name="40% - Énfasis6 2 4 3 4 2 2 3" xfId="44838" xr:uid="{7722BA5C-6706-4C9D-B0CF-671390DC0A8A}"/>
    <cellStyle name="40% - Énfasis6 2 4 3 4 2 3" xfId="21675" xr:uid="{4D135B88-D74B-461D-B521-1FBDE0A04E48}"/>
    <cellStyle name="40% - Énfasis6 2 4 3 4 2 3 2" xfId="52559" xr:uid="{31CF403F-3507-4A1D-B589-1A43B8D6ECF4}"/>
    <cellStyle name="40% - Énfasis6 2 4 3 4 2 4" xfId="37117" xr:uid="{16B877C9-557D-4C7F-9BB0-7F249E190EB9}"/>
    <cellStyle name="40% - Énfasis6 2 4 3 4 3" xfId="10094" xr:uid="{F246FC26-E0B1-445B-A24D-08F32DCF8973}"/>
    <cellStyle name="40% - Énfasis6 2 4 3 4 3 2" xfId="25536" xr:uid="{EE5001F7-EE7B-450F-9CEA-38714ECF983C}"/>
    <cellStyle name="40% - Énfasis6 2 4 3 4 3 2 2" xfId="56420" xr:uid="{6F671691-CCE1-4540-A479-FEEE9BD65F42}"/>
    <cellStyle name="40% - Énfasis6 2 4 3 4 3 3" xfId="40978" xr:uid="{E0E7F574-585A-450F-877D-2A87A33C8E5C}"/>
    <cellStyle name="40% - Énfasis6 2 4 3 4 4" xfId="17815" xr:uid="{3BE24BA9-D63B-4D39-814E-BBB17A1657BB}"/>
    <cellStyle name="40% - Énfasis6 2 4 3 4 4 2" xfId="48699" xr:uid="{84856D19-9AAC-43DA-9293-BCDFFACA2C15}"/>
    <cellStyle name="40% - Énfasis6 2 4 3 4 5" xfId="33257" xr:uid="{94097734-02B8-43E6-B540-5B58E8A2CD1D}"/>
    <cellStyle name="40% - Énfasis6 2 4 3 5" xfId="4303" xr:uid="{3DE78B9A-9902-49AF-A52C-1BE01F217BBC}"/>
    <cellStyle name="40% - Énfasis6 2 4 3 5 2" xfId="12024" xr:uid="{C00059E6-D29D-4A81-8529-F668A09CDCFD}"/>
    <cellStyle name="40% - Énfasis6 2 4 3 5 2 2" xfId="27466" xr:uid="{229D0FCA-C0AF-4832-B72D-ABAEBCE708EC}"/>
    <cellStyle name="40% - Énfasis6 2 4 3 5 2 2 2" xfId="58350" xr:uid="{39036AF7-99E4-4FFE-AA41-856F21EB9D80}"/>
    <cellStyle name="40% - Énfasis6 2 4 3 5 2 3" xfId="42908" xr:uid="{04B80E86-F5DF-4011-9523-1F0687364F93}"/>
    <cellStyle name="40% - Énfasis6 2 4 3 5 3" xfId="19745" xr:uid="{EBDBC44C-E0A6-4AFC-8261-FBED4A51E20A}"/>
    <cellStyle name="40% - Énfasis6 2 4 3 5 3 2" xfId="50629" xr:uid="{4EF73743-14B2-4FE6-8EA9-8119E6FB8A2A}"/>
    <cellStyle name="40% - Énfasis6 2 4 3 5 4" xfId="35187" xr:uid="{F3D81A9E-F462-4641-A13F-EA8613B89CE2}"/>
    <cellStyle name="40% - Énfasis6 2 4 3 6" xfId="8164" xr:uid="{F240C92D-EFE1-4130-9E72-C74969B9F46D}"/>
    <cellStyle name="40% - Énfasis6 2 4 3 6 2" xfId="23606" xr:uid="{2E0160CF-D715-431B-8586-9A0E1B319656}"/>
    <cellStyle name="40% - Énfasis6 2 4 3 6 2 2" xfId="54490" xr:uid="{CDA0FE59-5CED-45E3-AB20-E94B57119178}"/>
    <cellStyle name="40% - Énfasis6 2 4 3 6 3" xfId="39048" xr:uid="{698E17B8-C4F0-415C-9BCC-2F5179A56F8A}"/>
    <cellStyle name="40% - Énfasis6 2 4 3 7" xfId="15885" xr:uid="{EA0368CE-13D3-406D-A7BC-57322F5D0C83}"/>
    <cellStyle name="40% - Énfasis6 2 4 3 7 2" xfId="46769" xr:uid="{BB2F10B0-BCA2-4C9C-942A-47380E0A87DA}"/>
    <cellStyle name="40% - Énfasis6 2 4 3 8" xfId="31327" xr:uid="{80854527-663D-4464-A795-19CDADE33F6B}"/>
    <cellStyle name="40% - Énfasis6 2 4 4" xfId="685" xr:uid="{64380EFF-BCAC-4679-B4E8-7762B5794029}"/>
    <cellStyle name="40% - Énfasis6 2 4 4 2" xfId="1650" xr:uid="{8F1254CC-EABB-4956-AA02-C775D61CDC05}"/>
    <cellStyle name="40% - Énfasis6 2 4 4 2 2" xfId="3580" xr:uid="{2EF3FA27-B5ED-404A-86C4-C231622A6363}"/>
    <cellStyle name="40% - Énfasis6 2 4 4 2 2 2" xfId="7440" xr:uid="{099284E5-DF66-440F-B81E-69A8C0637AA5}"/>
    <cellStyle name="40% - Énfasis6 2 4 4 2 2 2 2" xfId="15161" xr:uid="{D9052BEC-1216-47EE-AD9B-6AA0537D04B9}"/>
    <cellStyle name="40% - Énfasis6 2 4 4 2 2 2 2 2" xfId="30603" xr:uid="{B9180A67-2DA8-4228-BB40-C9A6BF3271F2}"/>
    <cellStyle name="40% - Énfasis6 2 4 4 2 2 2 2 2 2" xfId="61487" xr:uid="{01C3E597-FACC-4B02-9861-2D4C98152679}"/>
    <cellStyle name="40% - Énfasis6 2 4 4 2 2 2 2 3" xfId="46045" xr:uid="{BC6DA4C4-793F-437F-90DB-185054B2C570}"/>
    <cellStyle name="40% - Énfasis6 2 4 4 2 2 2 3" xfId="22882" xr:uid="{62BB428B-309D-4013-BA8D-34ADFC551A7D}"/>
    <cellStyle name="40% - Énfasis6 2 4 4 2 2 2 3 2" xfId="53766" xr:uid="{FD9372FE-566B-4D5B-A602-E783EB12AAFE}"/>
    <cellStyle name="40% - Énfasis6 2 4 4 2 2 2 4" xfId="38324" xr:uid="{67C16EAA-E695-4452-9BBC-5693A65F3D18}"/>
    <cellStyle name="40% - Énfasis6 2 4 4 2 2 3" xfId="11301" xr:uid="{F630CCE5-09CD-485D-9D2D-2AB2E043E862}"/>
    <cellStyle name="40% - Énfasis6 2 4 4 2 2 3 2" xfId="26743" xr:uid="{1938801B-5E6F-4E85-B88A-98DC83528525}"/>
    <cellStyle name="40% - Énfasis6 2 4 4 2 2 3 2 2" xfId="57627" xr:uid="{C8BA90A2-0E4A-45A4-8E26-CDCD40A76E5B}"/>
    <cellStyle name="40% - Énfasis6 2 4 4 2 2 3 3" xfId="42185" xr:uid="{E89B3E83-5989-4E44-9B26-0FBEA316C23F}"/>
    <cellStyle name="40% - Énfasis6 2 4 4 2 2 4" xfId="19022" xr:uid="{92EA0F8E-4742-49E9-A0B5-FE1CE790E7AD}"/>
    <cellStyle name="40% - Énfasis6 2 4 4 2 2 4 2" xfId="49906" xr:uid="{605EDB83-74FC-480F-8F5F-5BEBEC28B8D2}"/>
    <cellStyle name="40% - Énfasis6 2 4 4 2 2 5" xfId="34464" xr:uid="{A70ACE91-09A1-40AF-8F3D-EDFF98B68C8E}"/>
    <cellStyle name="40% - Énfasis6 2 4 4 2 3" xfId="5510" xr:uid="{5E97619C-F2EA-436B-A5DE-40DA64CA1302}"/>
    <cellStyle name="40% - Énfasis6 2 4 4 2 3 2" xfId="13231" xr:uid="{C0178926-50B4-4F51-9C39-417AF82EAB84}"/>
    <cellStyle name="40% - Énfasis6 2 4 4 2 3 2 2" xfId="28673" xr:uid="{4E340A0D-F1D7-4F52-9F0B-B40821F2D811}"/>
    <cellStyle name="40% - Énfasis6 2 4 4 2 3 2 2 2" xfId="59557" xr:uid="{42330D76-383C-46CD-B90F-AE03234D2F41}"/>
    <cellStyle name="40% - Énfasis6 2 4 4 2 3 2 3" xfId="44115" xr:uid="{692F28CE-A13E-4D70-902F-154FB1066303}"/>
    <cellStyle name="40% - Énfasis6 2 4 4 2 3 3" xfId="20952" xr:uid="{E721906B-1943-425C-965D-4E6DFC963F2A}"/>
    <cellStyle name="40% - Énfasis6 2 4 4 2 3 3 2" xfId="51836" xr:uid="{B8ACAC79-C56B-430C-8359-F1AFCB03EC3B}"/>
    <cellStyle name="40% - Énfasis6 2 4 4 2 3 4" xfId="36394" xr:uid="{9F261413-CD80-4A9D-8855-8F4760F225FC}"/>
    <cellStyle name="40% - Énfasis6 2 4 4 2 4" xfId="9371" xr:uid="{6F4D21FE-29EA-49C1-ABAD-EE16D6736588}"/>
    <cellStyle name="40% - Énfasis6 2 4 4 2 4 2" xfId="24813" xr:uid="{242422C3-08CA-4ED9-9CA6-6C95DE59BD27}"/>
    <cellStyle name="40% - Énfasis6 2 4 4 2 4 2 2" xfId="55697" xr:uid="{44F579A2-EBD2-4A75-8893-34D7BEA3D0DD}"/>
    <cellStyle name="40% - Énfasis6 2 4 4 2 4 3" xfId="40255" xr:uid="{AA098DE9-99E1-4894-AAF8-22F6781AFDCA}"/>
    <cellStyle name="40% - Énfasis6 2 4 4 2 5" xfId="17092" xr:uid="{A534B98B-3847-4C34-8FF8-FE09F9F44FFC}"/>
    <cellStyle name="40% - Énfasis6 2 4 4 2 5 2" xfId="47976" xr:uid="{C864BC77-380E-4A16-9FB2-044A09FF2B06}"/>
    <cellStyle name="40% - Énfasis6 2 4 4 2 6" xfId="32534" xr:uid="{5413935B-6C80-42C8-A4EE-94237AECFCC8}"/>
    <cellStyle name="40% - Énfasis6 2 4 4 3" xfId="2615" xr:uid="{9AE7B3C5-9000-4235-AE6F-B8A586399E98}"/>
    <cellStyle name="40% - Énfasis6 2 4 4 3 2" xfId="6475" xr:uid="{056995BB-3953-4389-A3A2-DCD72B7BF6D3}"/>
    <cellStyle name="40% - Énfasis6 2 4 4 3 2 2" xfId="14196" xr:uid="{45663314-15DA-4618-9F6E-D7DD21848D0B}"/>
    <cellStyle name="40% - Énfasis6 2 4 4 3 2 2 2" xfId="29638" xr:uid="{3A453EAC-2DEB-463F-B966-A4FD78E0B9A5}"/>
    <cellStyle name="40% - Énfasis6 2 4 4 3 2 2 2 2" xfId="60522" xr:uid="{7A0C9EA6-3BC4-44DB-B53C-F13A146840B0}"/>
    <cellStyle name="40% - Énfasis6 2 4 4 3 2 2 3" xfId="45080" xr:uid="{5388CF55-A854-4B1A-AA58-F0836B35176B}"/>
    <cellStyle name="40% - Énfasis6 2 4 4 3 2 3" xfId="21917" xr:uid="{2721CD27-0021-4721-9A47-E9D81E852E5C}"/>
    <cellStyle name="40% - Énfasis6 2 4 4 3 2 3 2" xfId="52801" xr:uid="{5CF21CEA-8A0A-42DA-A080-08CB2C721E10}"/>
    <cellStyle name="40% - Énfasis6 2 4 4 3 2 4" xfId="37359" xr:uid="{E0CABF6F-7E51-4D70-8C98-13DCA4E4B3A0}"/>
    <cellStyle name="40% - Énfasis6 2 4 4 3 3" xfId="10336" xr:uid="{32571324-5B03-46E9-A163-DDA6D09B9CA9}"/>
    <cellStyle name="40% - Énfasis6 2 4 4 3 3 2" xfId="25778" xr:uid="{CB091587-817E-43E5-A7B1-EE17662A8537}"/>
    <cellStyle name="40% - Énfasis6 2 4 4 3 3 2 2" xfId="56662" xr:uid="{14770557-4E66-4C5E-9D93-08CF948B723B}"/>
    <cellStyle name="40% - Énfasis6 2 4 4 3 3 3" xfId="41220" xr:uid="{ACD36681-940C-46A9-952E-315E278F542F}"/>
    <cellStyle name="40% - Énfasis6 2 4 4 3 4" xfId="18057" xr:uid="{E894176D-B099-4153-A57B-7193776E4C22}"/>
    <cellStyle name="40% - Énfasis6 2 4 4 3 4 2" xfId="48941" xr:uid="{F73DB07C-8F49-47DE-B46A-535FBA6BD405}"/>
    <cellStyle name="40% - Énfasis6 2 4 4 3 5" xfId="33499" xr:uid="{6A46AFBB-52D2-4CEB-A0FE-20005E5B75A0}"/>
    <cellStyle name="40% - Énfasis6 2 4 4 4" xfId="4545" xr:uid="{1D59784A-50CC-46F1-AC34-F285E965E775}"/>
    <cellStyle name="40% - Énfasis6 2 4 4 4 2" xfId="12266" xr:uid="{6A07551B-F3F2-49C5-80C5-FB54E82F3507}"/>
    <cellStyle name="40% - Énfasis6 2 4 4 4 2 2" xfId="27708" xr:uid="{1650E998-B534-4F8F-BC2E-5A5B1F43684D}"/>
    <cellStyle name="40% - Énfasis6 2 4 4 4 2 2 2" xfId="58592" xr:uid="{63D45CC7-AD52-47D9-BD64-13CAA6CE7B96}"/>
    <cellStyle name="40% - Énfasis6 2 4 4 4 2 3" xfId="43150" xr:uid="{C91EAA86-4F9D-4639-A0D6-96F94D109121}"/>
    <cellStyle name="40% - Énfasis6 2 4 4 4 3" xfId="19987" xr:uid="{006A1FCA-B8D1-42B8-96D7-2C66F47FFB36}"/>
    <cellStyle name="40% - Énfasis6 2 4 4 4 3 2" xfId="50871" xr:uid="{F88F11F4-69B2-4385-918C-BC6FD690EB96}"/>
    <cellStyle name="40% - Énfasis6 2 4 4 4 4" xfId="35429" xr:uid="{9B4A293C-392B-4940-92EC-8FC380113F52}"/>
    <cellStyle name="40% - Énfasis6 2 4 4 5" xfId="8406" xr:uid="{2B3FE8DD-04FD-4E79-95F9-43B7E17544FF}"/>
    <cellStyle name="40% - Énfasis6 2 4 4 5 2" xfId="23848" xr:uid="{93FD2563-2502-4444-A77E-D79150FF75A4}"/>
    <cellStyle name="40% - Énfasis6 2 4 4 5 2 2" xfId="54732" xr:uid="{0FBA4D8C-5A5E-43B4-A18C-176E1FC54DFE}"/>
    <cellStyle name="40% - Énfasis6 2 4 4 5 3" xfId="39290" xr:uid="{C8DBD47B-7C8D-44AE-BB91-93F0EAFAC0A5}"/>
    <cellStyle name="40% - Énfasis6 2 4 4 6" xfId="16127" xr:uid="{3175687D-1946-4947-8312-21BFE969462B}"/>
    <cellStyle name="40% - Énfasis6 2 4 4 6 2" xfId="47011" xr:uid="{2D0356C7-20FA-4A99-A8BE-C017FB47C1D2}"/>
    <cellStyle name="40% - Énfasis6 2 4 4 7" xfId="31569" xr:uid="{27EF0FF3-1513-4D35-93D0-AB816B3401C1}"/>
    <cellStyle name="40% - Énfasis6 2 4 5" xfId="1167" xr:uid="{ABFA40C6-6973-455A-B6B4-EEC4CFA8E356}"/>
    <cellStyle name="40% - Énfasis6 2 4 5 2" xfId="3097" xr:uid="{B9F1E84F-98FF-4782-81DB-E1FAEC7E33DF}"/>
    <cellStyle name="40% - Énfasis6 2 4 5 2 2" xfId="6957" xr:uid="{9235AB52-9522-4D8C-A23F-539677E09A37}"/>
    <cellStyle name="40% - Énfasis6 2 4 5 2 2 2" xfId="14678" xr:uid="{AF551632-439D-4D40-87BA-74C9BF9C4460}"/>
    <cellStyle name="40% - Énfasis6 2 4 5 2 2 2 2" xfId="30120" xr:uid="{5077EEFF-DFE3-4FC1-B91F-096547BE5373}"/>
    <cellStyle name="40% - Énfasis6 2 4 5 2 2 2 2 2" xfId="61004" xr:uid="{8321C9B0-1378-4F3F-A5D4-A0794491029C}"/>
    <cellStyle name="40% - Énfasis6 2 4 5 2 2 2 3" xfId="45562" xr:uid="{B8AEF8B0-C2D8-4AB7-B39F-B57EBA8BB87E}"/>
    <cellStyle name="40% - Énfasis6 2 4 5 2 2 3" xfId="22399" xr:uid="{295D2CB6-D502-4D55-8A26-5D1BB5A030C3}"/>
    <cellStyle name="40% - Énfasis6 2 4 5 2 2 3 2" xfId="53283" xr:uid="{C0A3CF9F-E0BD-4A63-AADD-5100F45A9A6A}"/>
    <cellStyle name="40% - Énfasis6 2 4 5 2 2 4" xfId="37841" xr:uid="{11DBE96E-2180-45EB-93D5-6E130EB50F0F}"/>
    <cellStyle name="40% - Énfasis6 2 4 5 2 3" xfId="10818" xr:uid="{D4B78092-0D5B-48E9-9F54-2B829468FBB2}"/>
    <cellStyle name="40% - Énfasis6 2 4 5 2 3 2" xfId="26260" xr:uid="{DD55121C-7FBB-4363-962A-372BA38EE6C0}"/>
    <cellStyle name="40% - Énfasis6 2 4 5 2 3 2 2" xfId="57144" xr:uid="{C7F5777E-FC65-43C6-B898-A226C7F207C8}"/>
    <cellStyle name="40% - Énfasis6 2 4 5 2 3 3" xfId="41702" xr:uid="{B02C827F-B5B5-41D5-934E-4BB174D5279F}"/>
    <cellStyle name="40% - Énfasis6 2 4 5 2 4" xfId="18539" xr:uid="{9DDC7788-7C0B-4E95-BCB1-9192C67C466C}"/>
    <cellStyle name="40% - Énfasis6 2 4 5 2 4 2" xfId="49423" xr:uid="{47624D77-CDFC-468C-8B58-707152064813}"/>
    <cellStyle name="40% - Énfasis6 2 4 5 2 5" xfId="33981" xr:uid="{A5827DEE-9343-4C12-83CF-A4E320621B03}"/>
    <cellStyle name="40% - Énfasis6 2 4 5 3" xfId="5027" xr:uid="{9EF0A942-D2F1-47C1-B0BA-19DEEBB253EC}"/>
    <cellStyle name="40% - Énfasis6 2 4 5 3 2" xfId="12748" xr:uid="{7949D5F9-428A-449F-B9FB-6CC677C82CAA}"/>
    <cellStyle name="40% - Énfasis6 2 4 5 3 2 2" xfId="28190" xr:uid="{330CFD13-4E6D-41B0-AB31-FB0D4485098C}"/>
    <cellStyle name="40% - Énfasis6 2 4 5 3 2 2 2" xfId="59074" xr:uid="{74020CFC-E209-4AD5-B59C-328D56E18331}"/>
    <cellStyle name="40% - Énfasis6 2 4 5 3 2 3" xfId="43632" xr:uid="{7BF5699B-DC74-490D-B8DA-BCA19A8BE14D}"/>
    <cellStyle name="40% - Énfasis6 2 4 5 3 3" xfId="20469" xr:uid="{27D6F718-BAAD-4BB7-8B39-5C51309E6559}"/>
    <cellStyle name="40% - Énfasis6 2 4 5 3 3 2" xfId="51353" xr:uid="{07791805-4654-41EB-BF73-05A614900323}"/>
    <cellStyle name="40% - Énfasis6 2 4 5 3 4" xfId="35911" xr:uid="{AB2E73D8-9331-45F0-A076-3F456A9C6723}"/>
    <cellStyle name="40% - Énfasis6 2 4 5 4" xfId="8888" xr:uid="{9919E3B5-534A-4B99-9E93-076F97E2D825}"/>
    <cellStyle name="40% - Énfasis6 2 4 5 4 2" xfId="24330" xr:uid="{041C3D36-2957-4667-93EB-D0E675581D5C}"/>
    <cellStyle name="40% - Énfasis6 2 4 5 4 2 2" xfId="55214" xr:uid="{FED3174C-C487-4743-B728-FBCC930337BF}"/>
    <cellStyle name="40% - Énfasis6 2 4 5 4 3" xfId="39772" xr:uid="{29C8A21B-6295-46E0-82BE-CE67794CADAE}"/>
    <cellStyle name="40% - Énfasis6 2 4 5 5" xfId="16609" xr:uid="{A6DCF18B-45C6-401A-8120-E1BE37904BD4}"/>
    <cellStyle name="40% - Énfasis6 2 4 5 5 2" xfId="47493" xr:uid="{50B2B105-21BE-41DA-8C1E-636240EBA055}"/>
    <cellStyle name="40% - Énfasis6 2 4 5 6" xfId="32051" xr:uid="{69D32141-50D9-4F9D-BB10-8D7D3ACFD12E}"/>
    <cellStyle name="40% - Énfasis6 2 4 6" xfId="2132" xr:uid="{CA746648-BD69-48D6-AC2F-63A66AD33D4B}"/>
    <cellStyle name="40% - Énfasis6 2 4 6 2" xfId="5992" xr:uid="{57A99D9D-475A-4B80-BE54-A682E21FCC77}"/>
    <cellStyle name="40% - Énfasis6 2 4 6 2 2" xfId="13713" xr:uid="{E8129CA2-BA04-428B-BCB3-8FB4E36C5A4B}"/>
    <cellStyle name="40% - Énfasis6 2 4 6 2 2 2" xfId="29155" xr:uid="{14BE8D65-86F1-4925-8339-FE2600672131}"/>
    <cellStyle name="40% - Énfasis6 2 4 6 2 2 2 2" xfId="60039" xr:uid="{CDA0DF56-0660-4358-95C4-A9C7DC3C3A01}"/>
    <cellStyle name="40% - Énfasis6 2 4 6 2 2 3" xfId="44597" xr:uid="{A38C4954-A0CB-424D-BA0F-54525A966377}"/>
    <cellStyle name="40% - Énfasis6 2 4 6 2 3" xfId="21434" xr:uid="{7E8FE371-B577-43CA-A615-D2C9150D31EE}"/>
    <cellStyle name="40% - Énfasis6 2 4 6 2 3 2" xfId="52318" xr:uid="{EABC3B3D-D57C-4EF0-9D89-B0098640171B}"/>
    <cellStyle name="40% - Énfasis6 2 4 6 2 4" xfId="36876" xr:uid="{F5A927F8-0214-4230-879D-2E0F96D283CE}"/>
    <cellStyle name="40% - Énfasis6 2 4 6 3" xfId="9853" xr:uid="{2942FBE8-5EE5-4396-8125-B66C1F7AD22E}"/>
    <cellStyle name="40% - Énfasis6 2 4 6 3 2" xfId="25295" xr:uid="{ABCFBFF7-E73E-4D94-8AA6-F236D6B669B3}"/>
    <cellStyle name="40% - Énfasis6 2 4 6 3 2 2" xfId="56179" xr:uid="{BF720762-2A7E-40CE-807C-E0070DFCAEE7}"/>
    <cellStyle name="40% - Énfasis6 2 4 6 3 3" xfId="40737" xr:uid="{94496FF5-BE66-4340-8CC8-AE51CBDDD718}"/>
    <cellStyle name="40% - Énfasis6 2 4 6 4" xfId="17574" xr:uid="{C1D8F4CE-F827-4BCA-88AD-822740503220}"/>
    <cellStyle name="40% - Énfasis6 2 4 6 4 2" xfId="48458" xr:uid="{52ABE80F-0C49-4188-B2BE-97670C91A65C}"/>
    <cellStyle name="40% - Énfasis6 2 4 6 5" xfId="33016" xr:uid="{17729602-D0E3-479C-A931-2253F426E16E}"/>
    <cellStyle name="40% - Énfasis6 2 4 7" xfId="4062" xr:uid="{059DE278-06DE-411D-B141-11B7835FD9DF}"/>
    <cellStyle name="40% - Énfasis6 2 4 7 2" xfId="11783" xr:uid="{FE3CF49F-2538-48AE-B575-1FD1C6399EF7}"/>
    <cellStyle name="40% - Énfasis6 2 4 7 2 2" xfId="27225" xr:uid="{C4C3518C-6470-4042-9911-E58BBBC7B593}"/>
    <cellStyle name="40% - Énfasis6 2 4 7 2 2 2" xfId="58109" xr:uid="{B42F1554-1C60-42E0-B7E4-CCAE2E447BF6}"/>
    <cellStyle name="40% - Énfasis6 2 4 7 2 3" xfId="42667" xr:uid="{344D71A7-CA73-4021-AF75-11C9E5EE83BC}"/>
    <cellStyle name="40% - Énfasis6 2 4 7 3" xfId="19504" xr:uid="{68D2E20A-6B93-4C17-8D49-3830C655F486}"/>
    <cellStyle name="40% - Énfasis6 2 4 7 3 2" xfId="50388" xr:uid="{C94CF9D2-43B2-40AA-ABA8-C4CB26C2059C}"/>
    <cellStyle name="40% - Énfasis6 2 4 7 4" xfId="34946" xr:uid="{36F8D1C0-96FB-42B0-B91D-73DBA6BC6DEF}"/>
    <cellStyle name="40% - Énfasis6 2 4 8" xfId="7923" xr:uid="{45662774-F096-4446-928E-CA6D94B8ACE5}"/>
    <cellStyle name="40% - Énfasis6 2 4 8 2" xfId="23365" xr:uid="{53BA19F4-D9A9-4FDC-A159-F96A7602991D}"/>
    <cellStyle name="40% - Énfasis6 2 4 8 2 2" xfId="54249" xr:uid="{30ADB481-27F8-4D8F-815A-340837C6D208}"/>
    <cellStyle name="40% - Énfasis6 2 4 8 3" xfId="38807" xr:uid="{A379416E-D2B7-42F8-AB80-207122A5FBAB}"/>
    <cellStyle name="40% - Énfasis6 2 4 9" xfId="15644" xr:uid="{24FC1114-70F3-4D7F-B1A5-25CDA80330B2}"/>
    <cellStyle name="40% - Énfasis6 2 4 9 2" xfId="46528" xr:uid="{D9B2F90C-DB98-4CC8-95FF-0558F81C3E8D}"/>
    <cellStyle name="40% - Énfasis6 2 5" xfId="260" xr:uid="{1F0FE481-9BCB-4C2B-BA3C-2B064233A4B2}"/>
    <cellStyle name="40% - Énfasis6 2 5 2" xfId="503" xr:uid="{B4EF7A93-1B6D-4818-9D2E-F0FD5F72F1EA}"/>
    <cellStyle name="40% - Énfasis6 2 5 2 2" xfId="986" xr:uid="{7D354BE9-3293-4D26-AB90-6F376E28B83B}"/>
    <cellStyle name="40% - Énfasis6 2 5 2 2 2" xfId="1951" xr:uid="{0AC11B99-DB0D-45EB-9EED-B0FF6EDEA59D}"/>
    <cellStyle name="40% - Énfasis6 2 5 2 2 2 2" xfId="3881" xr:uid="{59707D4D-8994-4949-B3C9-D9E33762C857}"/>
    <cellStyle name="40% - Énfasis6 2 5 2 2 2 2 2" xfId="7741" xr:uid="{C7E0CD73-CF37-43E4-9F5B-127C01FB6211}"/>
    <cellStyle name="40% - Énfasis6 2 5 2 2 2 2 2 2" xfId="15462" xr:uid="{0C95597C-090D-4EEE-9B64-2A6803538D42}"/>
    <cellStyle name="40% - Énfasis6 2 5 2 2 2 2 2 2 2" xfId="30904" xr:uid="{BC081A2C-10C1-4242-837C-E71694CFE410}"/>
    <cellStyle name="40% - Énfasis6 2 5 2 2 2 2 2 2 2 2" xfId="61788" xr:uid="{325A5799-91AB-4B3E-9610-B6622570857C}"/>
    <cellStyle name="40% - Énfasis6 2 5 2 2 2 2 2 2 3" xfId="46346" xr:uid="{73878589-1F4E-4840-BF9E-767559DA71D0}"/>
    <cellStyle name="40% - Énfasis6 2 5 2 2 2 2 2 3" xfId="23183" xr:uid="{C1439602-7513-4FED-88D7-94ABEF4F65F1}"/>
    <cellStyle name="40% - Énfasis6 2 5 2 2 2 2 2 3 2" xfId="54067" xr:uid="{5F811344-752B-4464-B013-2B5123BCC9E4}"/>
    <cellStyle name="40% - Énfasis6 2 5 2 2 2 2 2 4" xfId="38625" xr:uid="{035F2739-6FAF-4620-955B-DF51CE0CC20B}"/>
    <cellStyle name="40% - Énfasis6 2 5 2 2 2 2 3" xfId="11602" xr:uid="{6304D597-9713-4E16-96A6-F8BF4094A051}"/>
    <cellStyle name="40% - Énfasis6 2 5 2 2 2 2 3 2" xfId="27044" xr:uid="{AA531560-C6E9-46B1-836F-0D1961B2FD5D}"/>
    <cellStyle name="40% - Énfasis6 2 5 2 2 2 2 3 2 2" xfId="57928" xr:uid="{3774E45E-E763-4B2A-A9F6-18EB4F454C55}"/>
    <cellStyle name="40% - Énfasis6 2 5 2 2 2 2 3 3" xfId="42486" xr:uid="{13798A6A-063F-45CB-A664-4F2219A036F4}"/>
    <cellStyle name="40% - Énfasis6 2 5 2 2 2 2 4" xfId="19323" xr:uid="{DC766E43-A11B-41A0-B461-B4D7EBEDFF49}"/>
    <cellStyle name="40% - Énfasis6 2 5 2 2 2 2 4 2" xfId="50207" xr:uid="{3F53B273-1EC8-4EA6-8E5E-DBA7EB0E3A58}"/>
    <cellStyle name="40% - Énfasis6 2 5 2 2 2 2 5" xfId="34765" xr:uid="{A88469B9-D2C2-4367-82BF-65B51ED13AA3}"/>
    <cellStyle name="40% - Énfasis6 2 5 2 2 2 3" xfId="5811" xr:uid="{CB76AC3D-5DF6-4C2E-8269-75FD7FB278BB}"/>
    <cellStyle name="40% - Énfasis6 2 5 2 2 2 3 2" xfId="13532" xr:uid="{B36BC19B-2B43-4E99-B551-A776EB334334}"/>
    <cellStyle name="40% - Énfasis6 2 5 2 2 2 3 2 2" xfId="28974" xr:uid="{F3F232AD-EB58-468B-975A-AC3C7C827109}"/>
    <cellStyle name="40% - Énfasis6 2 5 2 2 2 3 2 2 2" xfId="59858" xr:uid="{AC0078B6-DB15-407C-9DB7-788D85E1F5C7}"/>
    <cellStyle name="40% - Énfasis6 2 5 2 2 2 3 2 3" xfId="44416" xr:uid="{2A751C66-06FE-45C2-816F-18F6A7158591}"/>
    <cellStyle name="40% - Énfasis6 2 5 2 2 2 3 3" xfId="21253" xr:uid="{AC21BC3F-ED8D-48BE-95EA-25A01490DD46}"/>
    <cellStyle name="40% - Énfasis6 2 5 2 2 2 3 3 2" xfId="52137" xr:uid="{63C122B5-95A5-42AE-B88F-7A49BCB187A1}"/>
    <cellStyle name="40% - Énfasis6 2 5 2 2 2 3 4" xfId="36695" xr:uid="{6CF0A416-B209-4EE5-9CAF-F21A67CAAA97}"/>
    <cellStyle name="40% - Énfasis6 2 5 2 2 2 4" xfId="9672" xr:uid="{43280EBE-1A43-430D-81B3-619243282E15}"/>
    <cellStyle name="40% - Énfasis6 2 5 2 2 2 4 2" xfId="25114" xr:uid="{2F79E28B-D830-49CD-A6A0-81D6921C7F31}"/>
    <cellStyle name="40% - Énfasis6 2 5 2 2 2 4 2 2" xfId="55998" xr:uid="{CEBB0203-CCBB-4D7F-80F0-DB893F490E36}"/>
    <cellStyle name="40% - Énfasis6 2 5 2 2 2 4 3" xfId="40556" xr:uid="{E99EA048-0CD3-4369-BA49-ADA70FEF67C2}"/>
    <cellStyle name="40% - Énfasis6 2 5 2 2 2 5" xfId="17393" xr:uid="{58258F5A-1CB2-412C-9574-0D45DA540D88}"/>
    <cellStyle name="40% - Énfasis6 2 5 2 2 2 5 2" xfId="48277" xr:uid="{F734256D-7A04-4920-A577-78C1737150E1}"/>
    <cellStyle name="40% - Énfasis6 2 5 2 2 2 6" xfId="32835" xr:uid="{859DA885-9E6E-4338-AEF5-2FB0852770A3}"/>
    <cellStyle name="40% - Énfasis6 2 5 2 2 3" xfId="2916" xr:uid="{A8A6C19C-F807-49B5-913D-92472E340013}"/>
    <cellStyle name="40% - Énfasis6 2 5 2 2 3 2" xfId="6776" xr:uid="{D552497A-D47F-48EA-B8C7-0D1C4C6F599F}"/>
    <cellStyle name="40% - Énfasis6 2 5 2 2 3 2 2" xfId="14497" xr:uid="{271DAE75-258A-424B-9A9B-6FE18C50590F}"/>
    <cellStyle name="40% - Énfasis6 2 5 2 2 3 2 2 2" xfId="29939" xr:uid="{9C2557DA-7779-4416-A65E-82DC0C80058F}"/>
    <cellStyle name="40% - Énfasis6 2 5 2 2 3 2 2 2 2" xfId="60823" xr:uid="{869A56A9-8867-424B-A9A2-FABFFEF8D017}"/>
    <cellStyle name="40% - Énfasis6 2 5 2 2 3 2 2 3" xfId="45381" xr:uid="{90FB475C-5218-4D9C-9011-A1681FAB8B45}"/>
    <cellStyle name="40% - Énfasis6 2 5 2 2 3 2 3" xfId="22218" xr:uid="{8E765206-14A3-4CF4-A320-58FDC1AA5A85}"/>
    <cellStyle name="40% - Énfasis6 2 5 2 2 3 2 3 2" xfId="53102" xr:uid="{10DD3039-881A-4B00-93F6-C13F5EA17BD3}"/>
    <cellStyle name="40% - Énfasis6 2 5 2 2 3 2 4" xfId="37660" xr:uid="{2378B308-D32E-4D5E-97BA-A8E844E3B803}"/>
    <cellStyle name="40% - Énfasis6 2 5 2 2 3 3" xfId="10637" xr:uid="{7ECCDCCB-E720-46D6-B567-468A61085B0D}"/>
    <cellStyle name="40% - Énfasis6 2 5 2 2 3 3 2" xfId="26079" xr:uid="{CE8DDA92-2676-414E-AA7C-FB38F435D605}"/>
    <cellStyle name="40% - Énfasis6 2 5 2 2 3 3 2 2" xfId="56963" xr:uid="{371FB43D-BD85-45F3-BA4D-418F5197ABC7}"/>
    <cellStyle name="40% - Énfasis6 2 5 2 2 3 3 3" xfId="41521" xr:uid="{639AB415-808A-47DA-BB0A-57B8F67D4E67}"/>
    <cellStyle name="40% - Énfasis6 2 5 2 2 3 4" xfId="18358" xr:uid="{73A6DCBA-FE6A-48CA-9D57-769B6FC7B13E}"/>
    <cellStyle name="40% - Énfasis6 2 5 2 2 3 4 2" xfId="49242" xr:uid="{BEE35D1A-585B-449F-9895-DBC2C49F83D9}"/>
    <cellStyle name="40% - Énfasis6 2 5 2 2 3 5" xfId="33800" xr:uid="{3E6623F5-02E3-45A3-9BD3-5BEBB66D566A}"/>
    <cellStyle name="40% - Énfasis6 2 5 2 2 4" xfId="4846" xr:uid="{D241A7A0-8CBE-41D2-8D73-E5A8A3C6271F}"/>
    <cellStyle name="40% - Énfasis6 2 5 2 2 4 2" xfId="12567" xr:uid="{D7E0990D-2428-48F5-961F-28E18EC437ED}"/>
    <cellStyle name="40% - Énfasis6 2 5 2 2 4 2 2" xfId="28009" xr:uid="{AABDED13-90DE-42A5-BF33-1F95D48B4280}"/>
    <cellStyle name="40% - Énfasis6 2 5 2 2 4 2 2 2" xfId="58893" xr:uid="{6F627A12-5166-4DD0-9B73-D3D258E558A4}"/>
    <cellStyle name="40% - Énfasis6 2 5 2 2 4 2 3" xfId="43451" xr:uid="{57150D1E-E074-4297-8504-EC836DB45C26}"/>
    <cellStyle name="40% - Énfasis6 2 5 2 2 4 3" xfId="20288" xr:uid="{F5ED4361-D38F-4711-9D3C-A75DADCD9A55}"/>
    <cellStyle name="40% - Énfasis6 2 5 2 2 4 3 2" xfId="51172" xr:uid="{36DB8A42-B602-4468-8A20-0FFBDCBE8B0E}"/>
    <cellStyle name="40% - Énfasis6 2 5 2 2 4 4" xfId="35730" xr:uid="{AB8B74B0-1475-488F-B07B-94D254042D74}"/>
    <cellStyle name="40% - Énfasis6 2 5 2 2 5" xfId="8707" xr:uid="{196BCD49-CADC-4610-97FA-624F4342DCFE}"/>
    <cellStyle name="40% - Énfasis6 2 5 2 2 5 2" xfId="24149" xr:uid="{3AA90178-25EF-406D-8F82-3E5D1F40583E}"/>
    <cellStyle name="40% - Énfasis6 2 5 2 2 5 2 2" xfId="55033" xr:uid="{D7A280B0-5531-45A6-88AD-66EF0A3C2275}"/>
    <cellStyle name="40% - Énfasis6 2 5 2 2 5 3" xfId="39591" xr:uid="{00D000F2-0BD0-4945-9392-E2B16D1D94BA}"/>
    <cellStyle name="40% - Énfasis6 2 5 2 2 6" xfId="16428" xr:uid="{2047C0C0-531E-4C26-ACD0-9AE91F3EB1BC}"/>
    <cellStyle name="40% - Énfasis6 2 5 2 2 6 2" xfId="47312" xr:uid="{24DFDA08-F4EF-46F0-AE29-9A0C9A5E44CE}"/>
    <cellStyle name="40% - Énfasis6 2 5 2 2 7" xfId="31870" xr:uid="{1401B3EE-A6B3-488B-AD16-00A3536DAE5F}"/>
    <cellStyle name="40% - Énfasis6 2 5 2 3" xfId="1468" xr:uid="{D7E537E6-5970-420A-BD61-BE1E22A7BC92}"/>
    <cellStyle name="40% - Énfasis6 2 5 2 3 2" xfId="3398" xr:uid="{A7F6030F-E96D-4C9F-99C3-1E3A5B5FB279}"/>
    <cellStyle name="40% - Énfasis6 2 5 2 3 2 2" xfId="7258" xr:uid="{3AF25F86-BD18-48F7-BDC7-8F96B2E4B3C7}"/>
    <cellStyle name="40% - Énfasis6 2 5 2 3 2 2 2" xfId="14979" xr:uid="{7A2D9FEF-BF20-488A-890C-DE3F06DBAC68}"/>
    <cellStyle name="40% - Énfasis6 2 5 2 3 2 2 2 2" xfId="30421" xr:uid="{FA8237F9-C88C-46DB-9046-57C3AB6AE606}"/>
    <cellStyle name="40% - Énfasis6 2 5 2 3 2 2 2 2 2" xfId="61305" xr:uid="{A1A35680-EB2F-41F5-89C4-764F589517BF}"/>
    <cellStyle name="40% - Énfasis6 2 5 2 3 2 2 2 3" xfId="45863" xr:uid="{34C3EDF3-F256-47C4-955F-5181F7FFA0DC}"/>
    <cellStyle name="40% - Énfasis6 2 5 2 3 2 2 3" xfId="22700" xr:uid="{3F071A38-9BAC-480A-B03F-2B3A8250AA7D}"/>
    <cellStyle name="40% - Énfasis6 2 5 2 3 2 2 3 2" xfId="53584" xr:uid="{E5CF1C95-2253-4622-A95A-A71CDCB7AFBA}"/>
    <cellStyle name="40% - Énfasis6 2 5 2 3 2 2 4" xfId="38142" xr:uid="{B319FD31-457C-4025-8569-F1C7C55EFC6A}"/>
    <cellStyle name="40% - Énfasis6 2 5 2 3 2 3" xfId="11119" xr:uid="{85137C78-FB07-47C4-AF1E-A08B2CD66C18}"/>
    <cellStyle name="40% - Énfasis6 2 5 2 3 2 3 2" xfId="26561" xr:uid="{EBA21F57-D4EB-4F41-8CCC-5EE6879530DD}"/>
    <cellStyle name="40% - Énfasis6 2 5 2 3 2 3 2 2" xfId="57445" xr:uid="{A59B5CAF-30B5-40FB-ABE6-C21BD477852E}"/>
    <cellStyle name="40% - Énfasis6 2 5 2 3 2 3 3" xfId="42003" xr:uid="{3C772364-3AE1-4DC2-9F0A-F23CE88D89C1}"/>
    <cellStyle name="40% - Énfasis6 2 5 2 3 2 4" xfId="18840" xr:uid="{636F16DE-702C-4E0F-950C-9E06DB623478}"/>
    <cellStyle name="40% - Énfasis6 2 5 2 3 2 4 2" xfId="49724" xr:uid="{533B21AD-2C55-474C-AB0B-477225F8963C}"/>
    <cellStyle name="40% - Énfasis6 2 5 2 3 2 5" xfId="34282" xr:uid="{D2EBCD29-D575-4A5E-AAF5-4FA5733CFE60}"/>
    <cellStyle name="40% - Énfasis6 2 5 2 3 3" xfId="5328" xr:uid="{533EB23D-F69A-461A-AE62-53EF40F718D5}"/>
    <cellStyle name="40% - Énfasis6 2 5 2 3 3 2" xfId="13049" xr:uid="{F7957C35-1B20-4C76-A6DA-F6912DEC4AA1}"/>
    <cellStyle name="40% - Énfasis6 2 5 2 3 3 2 2" xfId="28491" xr:uid="{A4D2E773-6F75-4B81-AD38-92321B7952D2}"/>
    <cellStyle name="40% - Énfasis6 2 5 2 3 3 2 2 2" xfId="59375" xr:uid="{F9808931-B175-4350-B1F5-1ABB19F76C58}"/>
    <cellStyle name="40% - Énfasis6 2 5 2 3 3 2 3" xfId="43933" xr:uid="{1A4C7BF4-26CE-467F-B8D6-E005C18EB806}"/>
    <cellStyle name="40% - Énfasis6 2 5 2 3 3 3" xfId="20770" xr:uid="{770F9340-3CB7-41DF-A81D-F10762AC20AA}"/>
    <cellStyle name="40% - Énfasis6 2 5 2 3 3 3 2" xfId="51654" xr:uid="{BF30BA59-09AE-4D27-BD1F-3F12CCFF97E3}"/>
    <cellStyle name="40% - Énfasis6 2 5 2 3 3 4" xfId="36212" xr:uid="{4E7CF083-DBD4-43D3-A90D-445FD1F7291C}"/>
    <cellStyle name="40% - Énfasis6 2 5 2 3 4" xfId="9189" xr:uid="{28AEDE7E-2C5C-4463-974A-F45FFA93DB13}"/>
    <cellStyle name="40% - Énfasis6 2 5 2 3 4 2" xfId="24631" xr:uid="{2DA0EA19-9EFC-49F2-8D66-E1D5BBAE607C}"/>
    <cellStyle name="40% - Énfasis6 2 5 2 3 4 2 2" xfId="55515" xr:uid="{703F89AE-E4F7-431D-8C75-9A1D9A2E7EBB}"/>
    <cellStyle name="40% - Énfasis6 2 5 2 3 4 3" xfId="40073" xr:uid="{B0B28FDF-7B4B-4132-B8F8-C8F6B07D5F50}"/>
    <cellStyle name="40% - Énfasis6 2 5 2 3 5" xfId="16910" xr:uid="{01F0F289-59EB-4D27-80D4-451C24606D21}"/>
    <cellStyle name="40% - Énfasis6 2 5 2 3 5 2" xfId="47794" xr:uid="{9982469F-A759-4D25-B65D-D77EFACF8E54}"/>
    <cellStyle name="40% - Énfasis6 2 5 2 3 6" xfId="32352" xr:uid="{12A3E66D-E91B-45C7-AB46-72DE19937222}"/>
    <cellStyle name="40% - Énfasis6 2 5 2 4" xfId="2433" xr:uid="{6912282D-8209-4437-ADC4-260E3FD7B2F7}"/>
    <cellStyle name="40% - Énfasis6 2 5 2 4 2" xfId="6293" xr:uid="{BF29AA1A-54E3-446F-B515-614DA4B33CF6}"/>
    <cellStyle name="40% - Énfasis6 2 5 2 4 2 2" xfId="14014" xr:uid="{FD3EACC3-EB9B-45D3-B87C-2BEAFCB2BC41}"/>
    <cellStyle name="40% - Énfasis6 2 5 2 4 2 2 2" xfId="29456" xr:uid="{E85C601E-73B8-4F37-BE76-E88E55D3561E}"/>
    <cellStyle name="40% - Énfasis6 2 5 2 4 2 2 2 2" xfId="60340" xr:uid="{86D22B9B-39E8-47F2-A49D-6AF48AAAC1F8}"/>
    <cellStyle name="40% - Énfasis6 2 5 2 4 2 2 3" xfId="44898" xr:uid="{97AD6DAB-9726-424B-BF20-6BE1534AA5ED}"/>
    <cellStyle name="40% - Énfasis6 2 5 2 4 2 3" xfId="21735" xr:uid="{D8724FAF-980F-40F7-84A8-9B3E31A7D4E8}"/>
    <cellStyle name="40% - Énfasis6 2 5 2 4 2 3 2" xfId="52619" xr:uid="{D631078B-A41C-4809-9556-37C265A30A0C}"/>
    <cellStyle name="40% - Énfasis6 2 5 2 4 2 4" xfId="37177" xr:uid="{A95E92B4-91AF-4942-A35F-14ED8CE50EB5}"/>
    <cellStyle name="40% - Énfasis6 2 5 2 4 3" xfId="10154" xr:uid="{6FB334DC-72ED-4348-937C-8255259299EA}"/>
    <cellStyle name="40% - Énfasis6 2 5 2 4 3 2" xfId="25596" xr:uid="{FF624DF2-5CB2-45C3-9752-A86D93F6175E}"/>
    <cellStyle name="40% - Énfasis6 2 5 2 4 3 2 2" xfId="56480" xr:uid="{E8EAF117-CC5E-45AB-A294-2CB46D31B091}"/>
    <cellStyle name="40% - Énfasis6 2 5 2 4 3 3" xfId="41038" xr:uid="{4B7DBF17-7C01-4B84-B012-8912DD304B7C}"/>
    <cellStyle name="40% - Énfasis6 2 5 2 4 4" xfId="17875" xr:uid="{A24C30EE-6121-4DDC-9043-0631A870D33A}"/>
    <cellStyle name="40% - Énfasis6 2 5 2 4 4 2" xfId="48759" xr:uid="{9CD993FF-2667-451D-A468-3C204B657F7C}"/>
    <cellStyle name="40% - Énfasis6 2 5 2 4 5" xfId="33317" xr:uid="{C41AE552-4700-4301-AA42-150872B00DF6}"/>
    <cellStyle name="40% - Énfasis6 2 5 2 5" xfId="4363" xr:uid="{DB571307-CCEA-4CA1-BC18-BAD4A6A42397}"/>
    <cellStyle name="40% - Énfasis6 2 5 2 5 2" xfId="12084" xr:uid="{D14701D6-9E3F-4588-8B69-CAE3602B64FB}"/>
    <cellStyle name="40% - Énfasis6 2 5 2 5 2 2" xfId="27526" xr:uid="{E1951D86-CAC2-40A4-BE4E-6A029FCA4F1A}"/>
    <cellStyle name="40% - Énfasis6 2 5 2 5 2 2 2" xfId="58410" xr:uid="{643B5143-4678-45AC-A2FF-099C303020ED}"/>
    <cellStyle name="40% - Énfasis6 2 5 2 5 2 3" xfId="42968" xr:uid="{4AC6D409-4AB3-4C26-9DD7-92A6CBF8742B}"/>
    <cellStyle name="40% - Énfasis6 2 5 2 5 3" xfId="19805" xr:uid="{BADC0804-9114-4A66-A6E8-A896F7EB12F0}"/>
    <cellStyle name="40% - Énfasis6 2 5 2 5 3 2" xfId="50689" xr:uid="{2C8C03BD-AFAF-4604-83AB-85524B920C71}"/>
    <cellStyle name="40% - Énfasis6 2 5 2 5 4" xfId="35247" xr:uid="{A1A0D8ED-1072-4FBB-9A68-B20DF8884B97}"/>
    <cellStyle name="40% - Énfasis6 2 5 2 6" xfId="8224" xr:uid="{C4B0BC5C-FA0D-45D1-A32C-81E4A12F0094}"/>
    <cellStyle name="40% - Énfasis6 2 5 2 6 2" xfId="23666" xr:uid="{CC6936A9-6451-4D0C-AE9C-B50523CBD27E}"/>
    <cellStyle name="40% - Énfasis6 2 5 2 6 2 2" xfId="54550" xr:uid="{BD4DE10F-C908-4BDB-8853-553F6DB9149E}"/>
    <cellStyle name="40% - Énfasis6 2 5 2 6 3" xfId="39108" xr:uid="{FEE58CEA-03A5-4553-AA15-CB8722370F30}"/>
    <cellStyle name="40% - Énfasis6 2 5 2 7" xfId="15945" xr:uid="{726C6EA0-80AC-47EC-997A-0FB771E2D2B4}"/>
    <cellStyle name="40% - Énfasis6 2 5 2 7 2" xfId="46829" xr:uid="{35CC50B7-4216-4A9B-8CFF-438213A635D3}"/>
    <cellStyle name="40% - Énfasis6 2 5 2 8" xfId="31387" xr:uid="{D3E559A4-2364-41E1-B605-7C92D361C147}"/>
    <cellStyle name="40% - Énfasis6 2 5 3" xfId="745" xr:uid="{5A0B2204-8DB7-4F33-B946-C606A9325A13}"/>
    <cellStyle name="40% - Énfasis6 2 5 3 2" xfId="1710" xr:uid="{3EC099C4-687D-4B9E-AA95-609B79D347D2}"/>
    <cellStyle name="40% - Énfasis6 2 5 3 2 2" xfId="3640" xr:uid="{DEC5CB44-5C70-4BEC-8A53-D4E60C94C30E}"/>
    <cellStyle name="40% - Énfasis6 2 5 3 2 2 2" xfId="7500" xr:uid="{0854E6B6-83A8-4A3E-BC37-E12F52519A8B}"/>
    <cellStyle name="40% - Énfasis6 2 5 3 2 2 2 2" xfId="15221" xr:uid="{CD2C2600-97C5-4039-9234-4DA0BB423EB0}"/>
    <cellStyle name="40% - Énfasis6 2 5 3 2 2 2 2 2" xfId="30663" xr:uid="{3290365E-5418-4194-8D67-9EAA282C653C}"/>
    <cellStyle name="40% - Énfasis6 2 5 3 2 2 2 2 2 2" xfId="61547" xr:uid="{FDFDC2C2-016E-47A1-9F51-64C764E3E278}"/>
    <cellStyle name="40% - Énfasis6 2 5 3 2 2 2 2 3" xfId="46105" xr:uid="{532488A0-E126-48A8-A06F-BCB2E1860333}"/>
    <cellStyle name="40% - Énfasis6 2 5 3 2 2 2 3" xfId="22942" xr:uid="{2BCF2029-BF82-451D-96CB-4B8E4FD4A251}"/>
    <cellStyle name="40% - Énfasis6 2 5 3 2 2 2 3 2" xfId="53826" xr:uid="{D68E2FE9-8558-47E0-A66D-A59D602E0B70}"/>
    <cellStyle name="40% - Énfasis6 2 5 3 2 2 2 4" xfId="38384" xr:uid="{4C739787-D467-49E7-AC28-07DC848DBD4D}"/>
    <cellStyle name="40% - Énfasis6 2 5 3 2 2 3" xfId="11361" xr:uid="{79847862-9EC5-4BA1-AC3D-A6D490147C64}"/>
    <cellStyle name="40% - Énfasis6 2 5 3 2 2 3 2" xfId="26803" xr:uid="{1B1D54A8-839D-4DB2-82F4-96F34723111F}"/>
    <cellStyle name="40% - Énfasis6 2 5 3 2 2 3 2 2" xfId="57687" xr:uid="{58AC7985-5370-472A-994E-A4560EC2EC2C}"/>
    <cellStyle name="40% - Énfasis6 2 5 3 2 2 3 3" xfId="42245" xr:uid="{0C5C3634-1FFE-431F-8444-680B4F7F2CF8}"/>
    <cellStyle name="40% - Énfasis6 2 5 3 2 2 4" xfId="19082" xr:uid="{FFEC3DEA-EF00-4D8C-B1E9-41D3DE724A77}"/>
    <cellStyle name="40% - Énfasis6 2 5 3 2 2 4 2" xfId="49966" xr:uid="{89C867FE-37B7-4041-97FA-88ABBF28B02E}"/>
    <cellStyle name="40% - Énfasis6 2 5 3 2 2 5" xfId="34524" xr:uid="{691CCAE4-B639-44D8-8E15-344613D0B367}"/>
    <cellStyle name="40% - Énfasis6 2 5 3 2 3" xfId="5570" xr:uid="{C4F1A28C-65F1-4A61-9262-1E08D7C0C634}"/>
    <cellStyle name="40% - Énfasis6 2 5 3 2 3 2" xfId="13291" xr:uid="{E4C5504D-F732-40F7-B2AF-6F83ED8727E3}"/>
    <cellStyle name="40% - Énfasis6 2 5 3 2 3 2 2" xfId="28733" xr:uid="{997C2AA5-DF92-4218-B9A3-00531068E3D6}"/>
    <cellStyle name="40% - Énfasis6 2 5 3 2 3 2 2 2" xfId="59617" xr:uid="{F3175ED4-1227-478A-BE94-8C91D2C0D68B}"/>
    <cellStyle name="40% - Énfasis6 2 5 3 2 3 2 3" xfId="44175" xr:uid="{0B6AC28E-5FDF-4603-88C5-48B38D7615AE}"/>
    <cellStyle name="40% - Énfasis6 2 5 3 2 3 3" xfId="21012" xr:uid="{C5885C6C-62C8-4F6E-A2BA-6FF7C4DA1C70}"/>
    <cellStyle name="40% - Énfasis6 2 5 3 2 3 3 2" xfId="51896" xr:uid="{D9EDD16E-EC66-4379-A73A-59FB0311B96C}"/>
    <cellStyle name="40% - Énfasis6 2 5 3 2 3 4" xfId="36454" xr:uid="{14AEA561-8A43-47EF-99BD-0796D869B758}"/>
    <cellStyle name="40% - Énfasis6 2 5 3 2 4" xfId="9431" xr:uid="{8409B144-66F6-4F3E-B15A-11581E910BDA}"/>
    <cellStyle name="40% - Énfasis6 2 5 3 2 4 2" xfId="24873" xr:uid="{3DD0A46A-2C32-427F-B92E-1D57D285AB18}"/>
    <cellStyle name="40% - Énfasis6 2 5 3 2 4 2 2" xfId="55757" xr:uid="{CE69266A-FDF8-4767-BD25-9E10315FDDB3}"/>
    <cellStyle name="40% - Énfasis6 2 5 3 2 4 3" xfId="40315" xr:uid="{6E73C611-4656-4DFC-955E-E71F10FB0AEB}"/>
    <cellStyle name="40% - Énfasis6 2 5 3 2 5" xfId="17152" xr:uid="{6841BC1C-2BF3-455C-8A09-65FD8BC37021}"/>
    <cellStyle name="40% - Énfasis6 2 5 3 2 5 2" xfId="48036" xr:uid="{2E3BF233-B52A-4FD5-A6A7-5A2BB63A0D27}"/>
    <cellStyle name="40% - Énfasis6 2 5 3 2 6" xfId="32594" xr:uid="{9C7285CD-5BF1-46C4-BA57-4BFC6AFC3D2F}"/>
    <cellStyle name="40% - Énfasis6 2 5 3 3" xfId="2675" xr:uid="{4DA86A4A-7877-48F7-AEEC-48503CF17AB6}"/>
    <cellStyle name="40% - Énfasis6 2 5 3 3 2" xfId="6535" xr:uid="{AB7D8356-B6D3-4004-BBDD-FC310B78C1F5}"/>
    <cellStyle name="40% - Énfasis6 2 5 3 3 2 2" xfId="14256" xr:uid="{3D84995E-1B92-4A09-B5FC-9834438DCAED}"/>
    <cellStyle name="40% - Énfasis6 2 5 3 3 2 2 2" xfId="29698" xr:uid="{65041D02-7EB3-4663-AD8B-A965E6ABD684}"/>
    <cellStyle name="40% - Énfasis6 2 5 3 3 2 2 2 2" xfId="60582" xr:uid="{DF40A65F-C9F0-4AEA-828C-A22CF65E44AD}"/>
    <cellStyle name="40% - Énfasis6 2 5 3 3 2 2 3" xfId="45140" xr:uid="{A0901F54-A89C-46BD-9D31-A7DDB1192168}"/>
    <cellStyle name="40% - Énfasis6 2 5 3 3 2 3" xfId="21977" xr:uid="{C5F50713-8F51-478C-AEC5-F9F4EAE53963}"/>
    <cellStyle name="40% - Énfasis6 2 5 3 3 2 3 2" xfId="52861" xr:uid="{FC479744-8391-4247-8DB1-7DE388166A12}"/>
    <cellStyle name="40% - Énfasis6 2 5 3 3 2 4" xfId="37419" xr:uid="{FB29403D-9E4B-4BA1-ADF2-3D1B6F691A1D}"/>
    <cellStyle name="40% - Énfasis6 2 5 3 3 3" xfId="10396" xr:uid="{B3FDF815-3380-4615-A840-31F5A7A582F4}"/>
    <cellStyle name="40% - Énfasis6 2 5 3 3 3 2" xfId="25838" xr:uid="{9EEB614D-14B6-47CF-BF04-2759CD6113E1}"/>
    <cellStyle name="40% - Énfasis6 2 5 3 3 3 2 2" xfId="56722" xr:uid="{67AAD08F-97C8-419D-BD4F-0C762953DF99}"/>
    <cellStyle name="40% - Énfasis6 2 5 3 3 3 3" xfId="41280" xr:uid="{6F8A4CD0-B15B-42B3-9335-7933B3B98430}"/>
    <cellStyle name="40% - Énfasis6 2 5 3 3 4" xfId="18117" xr:uid="{FE1F1256-35E2-46F3-922B-E4B8775294ED}"/>
    <cellStyle name="40% - Énfasis6 2 5 3 3 4 2" xfId="49001" xr:uid="{E9495B01-DF29-4C5F-8BE3-5DBC6497E83C}"/>
    <cellStyle name="40% - Énfasis6 2 5 3 3 5" xfId="33559" xr:uid="{00E87623-866C-4486-8619-EF5ADCDEB7E2}"/>
    <cellStyle name="40% - Énfasis6 2 5 3 4" xfId="4605" xr:uid="{681565D1-B395-4E13-8048-9F286B364CEE}"/>
    <cellStyle name="40% - Énfasis6 2 5 3 4 2" xfId="12326" xr:uid="{49AEF831-8065-4568-8233-0E934B305FEE}"/>
    <cellStyle name="40% - Énfasis6 2 5 3 4 2 2" xfId="27768" xr:uid="{FC19A0C3-DE06-41B8-ABAF-EAEB6504FD59}"/>
    <cellStyle name="40% - Énfasis6 2 5 3 4 2 2 2" xfId="58652" xr:uid="{5A280D89-1E82-453C-ADB7-239F61CF34A4}"/>
    <cellStyle name="40% - Énfasis6 2 5 3 4 2 3" xfId="43210" xr:uid="{F64AA90D-90B3-45EA-969E-2F3553E7CB02}"/>
    <cellStyle name="40% - Énfasis6 2 5 3 4 3" xfId="20047" xr:uid="{5A785726-A940-4A90-BEE2-AAFB298BF728}"/>
    <cellStyle name="40% - Énfasis6 2 5 3 4 3 2" xfId="50931" xr:uid="{B5098FAB-D687-47B2-A496-8616E07113ED}"/>
    <cellStyle name="40% - Énfasis6 2 5 3 4 4" xfId="35489" xr:uid="{1CCB58E6-9708-4AED-AA89-5A434A83A5A7}"/>
    <cellStyle name="40% - Énfasis6 2 5 3 5" xfId="8466" xr:uid="{4F6F847D-66E9-408A-AB98-4042670D8F91}"/>
    <cellStyle name="40% - Énfasis6 2 5 3 5 2" xfId="23908" xr:uid="{6639FA2A-61BA-40D4-A9A3-08D082126898}"/>
    <cellStyle name="40% - Énfasis6 2 5 3 5 2 2" xfId="54792" xr:uid="{5EE91C31-E418-49DA-94C6-511AFFC3C604}"/>
    <cellStyle name="40% - Énfasis6 2 5 3 5 3" xfId="39350" xr:uid="{827FB62B-608D-47EA-942B-C675B0C268E6}"/>
    <cellStyle name="40% - Énfasis6 2 5 3 6" xfId="16187" xr:uid="{28676140-D680-42B0-B4AE-332B7F413E87}"/>
    <cellStyle name="40% - Énfasis6 2 5 3 6 2" xfId="47071" xr:uid="{D2508D9C-71DB-443D-A3D0-1130493EABA6}"/>
    <cellStyle name="40% - Énfasis6 2 5 3 7" xfId="31629" xr:uid="{DE900861-C8CA-4C91-961C-3B4DEA064415}"/>
    <cellStyle name="40% - Énfasis6 2 5 4" xfId="1227" xr:uid="{9F2EFC5A-E87E-4928-A2DF-2909819376E6}"/>
    <cellStyle name="40% - Énfasis6 2 5 4 2" xfId="3157" xr:uid="{62A83BCC-6909-473A-9A68-9CEAA2C893BE}"/>
    <cellStyle name="40% - Énfasis6 2 5 4 2 2" xfId="7017" xr:uid="{7CF13C93-277A-438A-8EA3-6A7A6E94AFFA}"/>
    <cellStyle name="40% - Énfasis6 2 5 4 2 2 2" xfId="14738" xr:uid="{B22BE8DA-D083-4DB8-85EE-E13C5E0D768F}"/>
    <cellStyle name="40% - Énfasis6 2 5 4 2 2 2 2" xfId="30180" xr:uid="{2FCE4B46-4F70-4A7D-8D1C-29DFECFB86C2}"/>
    <cellStyle name="40% - Énfasis6 2 5 4 2 2 2 2 2" xfId="61064" xr:uid="{933E183A-B061-49AA-B20D-A119995583C9}"/>
    <cellStyle name="40% - Énfasis6 2 5 4 2 2 2 3" xfId="45622" xr:uid="{3723C408-CDA8-46E4-BD7B-7BC8DFA8A69E}"/>
    <cellStyle name="40% - Énfasis6 2 5 4 2 2 3" xfId="22459" xr:uid="{2D3939F9-33C8-4B85-A1F8-9B490C841178}"/>
    <cellStyle name="40% - Énfasis6 2 5 4 2 2 3 2" xfId="53343" xr:uid="{1CB13415-C7DF-4EEA-98AA-FBC7908563CC}"/>
    <cellStyle name="40% - Énfasis6 2 5 4 2 2 4" xfId="37901" xr:uid="{7F27175B-0801-4191-B14F-A93F03BAD773}"/>
    <cellStyle name="40% - Énfasis6 2 5 4 2 3" xfId="10878" xr:uid="{51511AF4-4E0C-4D7C-B024-7C70365F4BDA}"/>
    <cellStyle name="40% - Énfasis6 2 5 4 2 3 2" xfId="26320" xr:uid="{92D62419-4887-4E95-83F9-3A4F8D5DA3B9}"/>
    <cellStyle name="40% - Énfasis6 2 5 4 2 3 2 2" xfId="57204" xr:uid="{ABAAB3F3-B3B8-4719-96A5-06EE6861099D}"/>
    <cellStyle name="40% - Énfasis6 2 5 4 2 3 3" xfId="41762" xr:uid="{65A2E6ED-ABBE-4B09-A782-9840AD00713D}"/>
    <cellStyle name="40% - Énfasis6 2 5 4 2 4" xfId="18599" xr:uid="{7E5714EB-027A-468F-9447-08810B8BB819}"/>
    <cellStyle name="40% - Énfasis6 2 5 4 2 4 2" xfId="49483" xr:uid="{764CC5E1-D426-4A67-8EE9-4FF90098128A}"/>
    <cellStyle name="40% - Énfasis6 2 5 4 2 5" xfId="34041" xr:uid="{C07B3710-6515-45E7-B229-DF768510F75A}"/>
    <cellStyle name="40% - Énfasis6 2 5 4 3" xfId="5087" xr:uid="{A09E87D0-6CE2-49E3-95A6-765D9CF8921D}"/>
    <cellStyle name="40% - Énfasis6 2 5 4 3 2" xfId="12808" xr:uid="{014D70A1-5E2F-474D-B9B0-42FFC8FDAC19}"/>
    <cellStyle name="40% - Énfasis6 2 5 4 3 2 2" xfId="28250" xr:uid="{F34834DF-5D97-4B34-8FAE-B8DFFA5BD820}"/>
    <cellStyle name="40% - Énfasis6 2 5 4 3 2 2 2" xfId="59134" xr:uid="{20D07DEF-2130-41EB-AD24-C70B11E1DBFA}"/>
    <cellStyle name="40% - Énfasis6 2 5 4 3 2 3" xfId="43692" xr:uid="{78FB8B47-E2C8-44F3-86F1-A3554DFBA827}"/>
    <cellStyle name="40% - Énfasis6 2 5 4 3 3" xfId="20529" xr:uid="{E90A69D6-BC5D-4B0D-A03C-AD1796EE4A9A}"/>
    <cellStyle name="40% - Énfasis6 2 5 4 3 3 2" xfId="51413" xr:uid="{E06EC965-ACBC-4A33-A350-7269D577E719}"/>
    <cellStyle name="40% - Énfasis6 2 5 4 3 4" xfId="35971" xr:uid="{C539E228-5996-4C8F-AD6E-B19C92F75BA8}"/>
    <cellStyle name="40% - Énfasis6 2 5 4 4" xfId="8948" xr:uid="{33435BA8-3063-49F5-BD97-493E5C6DF13D}"/>
    <cellStyle name="40% - Énfasis6 2 5 4 4 2" xfId="24390" xr:uid="{C17DDE85-7C9C-4FA1-89FC-D8FCEE131C00}"/>
    <cellStyle name="40% - Énfasis6 2 5 4 4 2 2" xfId="55274" xr:uid="{A6B07D83-2663-4E29-8D5E-ED63032CB0AD}"/>
    <cellStyle name="40% - Énfasis6 2 5 4 4 3" xfId="39832" xr:uid="{3C6CFEE9-E6AD-4B3B-9EE5-4F2CEF0E42B4}"/>
    <cellStyle name="40% - Énfasis6 2 5 4 5" xfId="16669" xr:uid="{54B2C814-D684-4BEA-BE2C-77655FE548B1}"/>
    <cellStyle name="40% - Énfasis6 2 5 4 5 2" xfId="47553" xr:uid="{FE485BA2-28BD-4E21-8EFD-5F4E718C01E1}"/>
    <cellStyle name="40% - Énfasis6 2 5 4 6" xfId="32111" xr:uid="{4B0D1071-FBCB-4FBF-8CB6-21161094F569}"/>
    <cellStyle name="40% - Énfasis6 2 5 5" xfId="2192" xr:uid="{804F2595-78AC-4EA3-B8F4-E1AE1BD38EFC}"/>
    <cellStyle name="40% - Énfasis6 2 5 5 2" xfId="6052" xr:uid="{FB2F9746-8150-4CC2-8724-F636FB849753}"/>
    <cellStyle name="40% - Énfasis6 2 5 5 2 2" xfId="13773" xr:uid="{12798A87-3799-4991-B74A-602E6E470CE2}"/>
    <cellStyle name="40% - Énfasis6 2 5 5 2 2 2" xfId="29215" xr:uid="{B3F38934-B67D-454D-9808-3DE0F724BF5B}"/>
    <cellStyle name="40% - Énfasis6 2 5 5 2 2 2 2" xfId="60099" xr:uid="{39A5456A-9A00-428A-8425-219F4EEAEFF1}"/>
    <cellStyle name="40% - Énfasis6 2 5 5 2 2 3" xfId="44657" xr:uid="{2EA8A25F-B572-4E5A-8B2B-B870560D742E}"/>
    <cellStyle name="40% - Énfasis6 2 5 5 2 3" xfId="21494" xr:uid="{FCE2411D-E1C4-476D-A7AC-E8211E626035}"/>
    <cellStyle name="40% - Énfasis6 2 5 5 2 3 2" xfId="52378" xr:uid="{64142ABA-07BC-45E6-A21D-83EF5CC24401}"/>
    <cellStyle name="40% - Énfasis6 2 5 5 2 4" xfId="36936" xr:uid="{A3FD1DB7-8146-448F-95A0-873EC9D42CFA}"/>
    <cellStyle name="40% - Énfasis6 2 5 5 3" xfId="9913" xr:uid="{15F4D18D-5CED-4419-B641-CE7F04EFEFEE}"/>
    <cellStyle name="40% - Énfasis6 2 5 5 3 2" xfId="25355" xr:uid="{D82A3308-96A2-4B3C-814F-83F4EBBEEBE2}"/>
    <cellStyle name="40% - Énfasis6 2 5 5 3 2 2" xfId="56239" xr:uid="{F1B9D0CE-26EF-4797-92D3-C7477E777F77}"/>
    <cellStyle name="40% - Énfasis6 2 5 5 3 3" xfId="40797" xr:uid="{DC9BBAF4-CCD1-47A4-822E-84BFAE40E3C6}"/>
    <cellStyle name="40% - Énfasis6 2 5 5 4" xfId="17634" xr:uid="{DB2AAFF4-2F8B-4EB7-B6F3-1C894B678981}"/>
    <cellStyle name="40% - Énfasis6 2 5 5 4 2" xfId="48518" xr:uid="{68D5A991-E9CB-4E00-82DC-80DD47102FEB}"/>
    <cellStyle name="40% - Énfasis6 2 5 5 5" xfId="33076" xr:uid="{4E05FC62-9550-4A59-94E1-F2F0A8041F38}"/>
    <cellStyle name="40% - Énfasis6 2 5 6" xfId="4122" xr:uid="{616A5CA5-DD06-4816-A9B5-9BA066FD7550}"/>
    <cellStyle name="40% - Énfasis6 2 5 6 2" xfId="11843" xr:uid="{74080E2C-2680-4785-AB02-5E8A1B33FF0B}"/>
    <cellStyle name="40% - Énfasis6 2 5 6 2 2" xfId="27285" xr:uid="{7AB583D3-3471-4D2B-8803-D7DD419A2E17}"/>
    <cellStyle name="40% - Énfasis6 2 5 6 2 2 2" xfId="58169" xr:uid="{1BD6597B-21D4-4629-BAD5-A9B7109057F3}"/>
    <cellStyle name="40% - Énfasis6 2 5 6 2 3" xfId="42727" xr:uid="{8C8FFCCF-F184-47D5-9FF0-64A3D2B06FC6}"/>
    <cellStyle name="40% - Énfasis6 2 5 6 3" xfId="19564" xr:uid="{95B99FA8-F64D-4CFC-88E2-ECDADC70CD96}"/>
    <cellStyle name="40% - Énfasis6 2 5 6 3 2" xfId="50448" xr:uid="{DE4CEE46-74D5-4F81-8A71-24C2464069FF}"/>
    <cellStyle name="40% - Énfasis6 2 5 6 4" xfId="35006" xr:uid="{EAB9E0BC-3ABE-4B5C-854D-0A9601085C84}"/>
    <cellStyle name="40% - Énfasis6 2 5 7" xfId="7983" xr:uid="{609B4A98-355A-4912-B9D0-F7D7CF6EB69B}"/>
    <cellStyle name="40% - Énfasis6 2 5 7 2" xfId="23425" xr:uid="{F60E93B1-7AFD-4E0A-9759-675EB5A95CF0}"/>
    <cellStyle name="40% - Énfasis6 2 5 7 2 2" xfId="54309" xr:uid="{60DDCBC9-739A-452A-9CD9-8159E0F68659}"/>
    <cellStyle name="40% - Énfasis6 2 5 7 3" xfId="38867" xr:uid="{0F326A08-6EA3-4056-808E-16DEF7440918}"/>
    <cellStyle name="40% - Énfasis6 2 5 8" xfId="15704" xr:uid="{25BE3D4B-5B00-4B72-86ED-BFA4DBD53366}"/>
    <cellStyle name="40% - Énfasis6 2 5 8 2" xfId="46588" xr:uid="{672AF988-4196-4F41-B1DD-FD0F1CF2E57D}"/>
    <cellStyle name="40% - Énfasis6 2 5 9" xfId="31146" xr:uid="{E3FB423F-AE60-4C9E-9528-FD65F2374185}"/>
    <cellStyle name="40% - Énfasis6 2 6" xfId="437" xr:uid="{55F9D74D-ABEC-4EF3-9BCC-84C96FED23D9}"/>
    <cellStyle name="40% - Énfasis6 2 6 2" xfId="921" xr:uid="{A9B0E6E1-BB6F-4E2B-9C87-B957F84B26A8}"/>
    <cellStyle name="40% - Énfasis6 2 6 2 2" xfId="1886" xr:uid="{7E1EBF3B-025F-447C-BD73-652996007B33}"/>
    <cellStyle name="40% - Énfasis6 2 6 2 2 2" xfId="3816" xr:uid="{433EDBD1-5D16-467F-9222-15BB95339A1D}"/>
    <cellStyle name="40% - Énfasis6 2 6 2 2 2 2" xfId="7676" xr:uid="{553745FC-C8AC-47A6-8D0A-0643C13B08E9}"/>
    <cellStyle name="40% - Énfasis6 2 6 2 2 2 2 2" xfId="15397" xr:uid="{5E76BF12-DA54-44A7-A632-E466719B0E08}"/>
    <cellStyle name="40% - Énfasis6 2 6 2 2 2 2 2 2" xfId="30839" xr:uid="{A2FDFACD-5045-4CB0-AEBB-AE8444D01366}"/>
    <cellStyle name="40% - Énfasis6 2 6 2 2 2 2 2 2 2" xfId="61723" xr:uid="{3C908F93-E88B-4DEB-AF8D-7491FF9DEFA0}"/>
    <cellStyle name="40% - Énfasis6 2 6 2 2 2 2 2 3" xfId="46281" xr:uid="{2191E02F-A9B3-4ACC-8D90-445494051463}"/>
    <cellStyle name="40% - Énfasis6 2 6 2 2 2 2 3" xfId="23118" xr:uid="{412BAE12-EA3C-408B-8725-CFEE83950CB7}"/>
    <cellStyle name="40% - Énfasis6 2 6 2 2 2 2 3 2" xfId="54002" xr:uid="{A5227756-80DE-4EE0-94D1-1667BBF8C99D}"/>
    <cellStyle name="40% - Énfasis6 2 6 2 2 2 2 4" xfId="38560" xr:uid="{1F186720-DD0F-4198-8028-A9216DF4EBF1}"/>
    <cellStyle name="40% - Énfasis6 2 6 2 2 2 3" xfId="11537" xr:uid="{5F53782C-7B46-4BA7-BABA-7A3ED5BFB91E}"/>
    <cellStyle name="40% - Énfasis6 2 6 2 2 2 3 2" xfId="26979" xr:uid="{F20AC030-69BD-49B5-84B8-F6675F86BA6E}"/>
    <cellStyle name="40% - Énfasis6 2 6 2 2 2 3 2 2" xfId="57863" xr:uid="{F24F937F-ABF3-4A15-89B9-F1171D939FC6}"/>
    <cellStyle name="40% - Énfasis6 2 6 2 2 2 3 3" xfId="42421" xr:uid="{A0BAFA61-3F0F-48F2-A7DB-5DD11BBA0BCD}"/>
    <cellStyle name="40% - Énfasis6 2 6 2 2 2 4" xfId="19258" xr:uid="{00AC845E-0A28-497F-9DCA-68FF873ED4F3}"/>
    <cellStyle name="40% - Énfasis6 2 6 2 2 2 4 2" xfId="50142" xr:uid="{EFF19581-E7B3-42CB-8822-7C17D734BC1D}"/>
    <cellStyle name="40% - Énfasis6 2 6 2 2 2 5" xfId="34700" xr:uid="{E3055ED5-5D92-44D2-B39A-57140443C67A}"/>
    <cellStyle name="40% - Énfasis6 2 6 2 2 3" xfId="5746" xr:uid="{E9F3D319-612C-4DCD-BE1C-ADB9A1E41F49}"/>
    <cellStyle name="40% - Énfasis6 2 6 2 2 3 2" xfId="13467" xr:uid="{5012515A-5F9A-4A04-80E0-64C26A953F10}"/>
    <cellStyle name="40% - Énfasis6 2 6 2 2 3 2 2" xfId="28909" xr:uid="{D7F8BCAE-20CA-4314-AA83-86A7108ADCCA}"/>
    <cellStyle name="40% - Énfasis6 2 6 2 2 3 2 2 2" xfId="59793" xr:uid="{E808DDFD-049A-4084-9F9D-131A2A9DF236}"/>
    <cellStyle name="40% - Énfasis6 2 6 2 2 3 2 3" xfId="44351" xr:uid="{4F4B4FE9-7107-465F-B50F-92DE24F7AC9B}"/>
    <cellStyle name="40% - Énfasis6 2 6 2 2 3 3" xfId="21188" xr:uid="{5F34E1BC-CE3B-42FB-A1C4-4154EC0EFDB2}"/>
    <cellStyle name="40% - Énfasis6 2 6 2 2 3 3 2" xfId="52072" xr:uid="{D0D51FE1-223E-442B-8C59-224DB90DC8AA}"/>
    <cellStyle name="40% - Énfasis6 2 6 2 2 3 4" xfId="36630" xr:uid="{89A058BA-F7A4-433B-A204-B02544880343}"/>
    <cellStyle name="40% - Énfasis6 2 6 2 2 4" xfId="9607" xr:uid="{2676C45D-4E77-4571-B4CB-5CEEEC7B3524}"/>
    <cellStyle name="40% - Énfasis6 2 6 2 2 4 2" xfId="25049" xr:uid="{83631AAD-5B89-48D6-9A2F-9DA8700D0A6E}"/>
    <cellStyle name="40% - Énfasis6 2 6 2 2 4 2 2" xfId="55933" xr:uid="{40AF452E-0602-4E6C-860C-305F2CF43433}"/>
    <cellStyle name="40% - Énfasis6 2 6 2 2 4 3" xfId="40491" xr:uid="{F67FDCEA-1B55-40E9-B9F7-43CCF300D237}"/>
    <cellStyle name="40% - Énfasis6 2 6 2 2 5" xfId="17328" xr:uid="{D750CB35-D5B6-469E-A809-B08C1CE1C28E}"/>
    <cellStyle name="40% - Énfasis6 2 6 2 2 5 2" xfId="48212" xr:uid="{6A916733-0F60-40C9-8BA4-E5EA92F4BED1}"/>
    <cellStyle name="40% - Énfasis6 2 6 2 2 6" xfId="32770" xr:uid="{49078707-FA0D-4CE3-89B9-6B648E49D45F}"/>
    <cellStyle name="40% - Énfasis6 2 6 2 3" xfId="2851" xr:uid="{15789DFB-4BAD-4690-AE6B-30C032296607}"/>
    <cellStyle name="40% - Énfasis6 2 6 2 3 2" xfId="6711" xr:uid="{D7433013-46CD-44FF-BF3D-D938062D2D2A}"/>
    <cellStyle name="40% - Énfasis6 2 6 2 3 2 2" xfId="14432" xr:uid="{31F52AD7-EA9A-4B2A-9D81-32986FCAB37A}"/>
    <cellStyle name="40% - Énfasis6 2 6 2 3 2 2 2" xfId="29874" xr:uid="{E9803994-D3A6-4E02-AD96-F00E36DFAEFD}"/>
    <cellStyle name="40% - Énfasis6 2 6 2 3 2 2 2 2" xfId="60758" xr:uid="{746BB354-5AE0-435B-B083-33453763DBE9}"/>
    <cellStyle name="40% - Énfasis6 2 6 2 3 2 2 3" xfId="45316" xr:uid="{6C47BA98-33DC-478B-99DD-AA1B04423A8B}"/>
    <cellStyle name="40% - Énfasis6 2 6 2 3 2 3" xfId="22153" xr:uid="{637F13A6-A84C-4D66-9F29-723AD4C27122}"/>
    <cellStyle name="40% - Énfasis6 2 6 2 3 2 3 2" xfId="53037" xr:uid="{3ABC2643-8BC4-4A07-AACB-BC932BE0566B}"/>
    <cellStyle name="40% - Énfasis6 2 6 2 3 2 4" xfId="37595" xr:uid="{8D817B46-D334-4DF2-B124-0A866E432AF5}"/>
    <cellStyle name="40% - Énfasis6 2 6 2 3 3" xfId="10572" xr:uid="{7D0EA008-2BAF-4C46-8FBE-47498BD9BD79}"/>
    <cellStyle name="40% - Énfasis6 2 6 2 3 3 2" xfId="26014" xr:uid="{BB67A7BF-D11C-4A74-9DB3-B33E5AD26B97}"/>
    <cellStyle name="40% - Énfasis6 2 6 2 3 3 2 2" xfId="56898" xr:uid="{4F891859-5FD3-4359-85F9-6CFB59A43931}"/>
    <cellStyle name="40% - Énfasis6 2 6 2 3 3 3" xfId="41456" xr:uid="{4063BE43-833A-4A64-A2B9-FA818885B8F4}"/>
    <cellStyle name="40% - Énfasis6 2 6 2 3 4" xfId="18293" xr:uid="{063DE0BE-B8E7-421D-9D46-C2969A3B5097}"/>
    <cellStyle name="40% - Énfasis6 2 6 2 3 4 2" xfId="49177" xr:uid="{DCABF242-800B-43ED-857C-F6FE534BA8E2}"/>
    <cellStyle name="40% - Énfasis6 2 6 2 3 5" xfId="33735" xr:uid="{287BBEF3-6692-4681-BC08-E503255FE8D6}"/>
    <cellStyle name="40% - Énfasis6 2 6 2 4" xfId="4781" xr:uid="{49EF7A44-372E-48DF-95DE-BC7B859EF4F8}"/>
    <cellStyle name="40% - Énfasis6 2 6 2 4 2" xfId="12502" xr:uid="{AD5F9DE7-B3B9-4C73-81D2-9574B8E7BB61}"/>
    <cellStyle name="40% - Énfasis6 2 6 2 4 2 2" xfId="27944" xr:uid="{A252D9B9-1D85-4C36-BF01-974742253CDD}"/>
    <cellStyle name="40% - Énfasis6 2 6 2 4 2 2 2" xfId="58828" xr:uid="{AC5E969F-1334-4BE5-80A4-D068D35169A3}"/>
    <cellStyle name="40% - Énfasis6 2 6 2 4 2 3" xfId="43386" xr:uid="{C543E223-6FC3-4437-9E81-7D9A98F1586A}"/>
    <cellStyle name="40% - Énfasis6 2 6 2 4 3" xfId="20223" xr:uid="{E68157F2-ABC8-4C6F-9FBE-7917A9B3509F}"/>
    <cellStyle name="40% - Énfasis6 2 6 2 4 3 2" xfId="51107" xr:uid="{006FC1BB-4725-480D-BA29-7C6D34AB2BEE}"/>
    <cellStyle name="40% - Énfasis6 2 6 2 4 4" xfId="35665" xr:uid="{871D10D3-FB84-4B7B-99E0-F18445CAE75A}"/>
    <cellStyle name="40% - Énfasis6 2 6 2 5" xfId="8642" xr:uid="{92A0330A-B33F-44FC-818E-CF70066B4A90}"/>
    <cellStyle name="40% - Énfasis6 2 6 2 5 2" xfId="24084" xr:uid="{5CC096C4-979A-4414-893F-2084A708CE47}"/>
    <cellStyle name="40% - Énfasis6 2 6 2 5 2 2" xfId="54968" xr:uid="{3E796080-0C8A-4388-8761-5188E152EE61}"/>
    <cellStyle name="40% - Énfasis6 2 6 2 5 3" xfId="39526" xr:uid="{BD07DF7C-B568-4AF8-B41A-EF9F08CBAD1A}"/>
    <cellStyle name="40% - Énfasis6 2 6 2 6" xfId="16363" xr:uid="{7D827A5C-B83E-4506-8E55-08C3B2403B47}"/>
    <cellStyle name="40% - Énfasis6 2 6 2 6 2" xfId="47247" xr:uid="{346E8B52-90CD-446F-BCAA-BACF4B3C2599}"/>
    <cellStyle name="40% - Énfasis6 2 6 2 7" xfId="31805" xr:uid="{A54FDF8A-6B7D-41C5-9538-4127D873E98A}"/>
    <cellStyle name="40% - Énfasis6 2 6 3" xfId="1403" xr:uid="{1656AA3A-55E0-4FFC-A1B0-CFB364414F62}"/>
    <cellStyle name="40% - Énfasis6 2 6 3 2" xfId="3333" xr:uid="{4ABE5E19-3370-4F7F-A48B-9233273ADA65}"/>
    <cellStyle name="40% - Énfasis6 2 6 3 2 2" xfId="7193" xr:uid="{E697D312-F342-4922-9283-A10D9539B894}"/>
    <cellStyle name="40% - Énfasis6 2 6 3 2 2 2" xfId="14914" xr:uid="{37B392EB-C0F4-4EC8-A5F3-37EADAC953CA}"/>
    <cellStyle name="40% - Énfasis6 2 6 3 2 2 2 2" xfId="30356" xr:uid="{5497D703-72D8-4DF4-930B-DF141D446EA3}"/>
    <cellStyle name="40% - Énfasis6 2 6 3 2 2 2 2 2" xfId="61240" xr:uid="{32944511-DDF3-4F01-842D-60E9DF886F9B}"/>
    <cellStyle name="40% - Énfasis6 2 6 3 2 2 2 3" xfId="45798" xr:uid="{1A8206FE-7C7C-4D77-9E12-11DEA1505FC0}"/>
    <cellStyle name="40% - Énfasis6 2 6 3 2 2 3" xfId="22635" xr:uid="{1BEEBB34-BE64-489E-8E3D-6D022EB38A7E}"/>
    <cellStyle name="40% - Énfasis6 2 6 3 2 2 3 2" xfId="53519" xr:uid="{C9B1EDA4-C817-43C4-B832-168399CCDD6A}"/>
    <cellStyle name="40% - Énfasis6 2 6 3 2 2 4" xfId="38077" xr:uid="{60430EAB-72C9-48D4-8221-60201230C172}"/>
    <cellStyle name="40% - Énfasis6 2 6 3 2 3" xfId="11054" xr:uid="{E3D4872E-C3FB-455E-BCA5-261C45FFFABD}"/>
    <cellStyle name="40% - Énfasis6 2 6 3 2 3 2" xfId="26496" xr:uid="{5B6B3C9A-725B-4FB7-88BB-FADD7051B907}"/>
    <cellStyle name="40% - Énfasis6 2 6 3 2 3 2 2" xfId="57380" xr:uid="{D2CD0D71-F99F-405C-A3F2-AFBF5D888090}"/>
    <cellStyle name="40% - Énfasis6 2 6 3 2 3 3" xfId="41938" xr:uid="{6F9F5E7A-87BD-41F0-837B-84AABCB4C0A7}"/>
    <cellStyle name="40% - Énfasis6 2 6 3 2 4" xfId="18775" xr:uid="{56A5C625-4868-48FD-A9C7-7CC99DC050A6}"/>
    <cellStyle name="40% - Énfasis6 2 6 3 2 4 2" xfId="49659" xr:uid="{6C161383-1B59-4139-9E20-7270B20639B7}"/>
    <cellStyle name="40% - Énfasis6 2 6 3 2 5" xfId="34217" xr:uid="{BC9A1AF7-D6E4-49C6-9159-2B0190F2C720}"/>
    <cellStyle name="40% - Énfasis6 2 6 3 3" xfId="5263" xr:uid="{A27B436A-B17C-447E-9B37-CA2BE9B2DBC2}"/>
    <cellStyle name="40% - Énfasis6 2 6 3 3 2" xfId="12984" xr:uid="{4113FD92-5E58-4119-BBC7-511B10532A7F}"/>
    <cellStyle name="40% - Énfasis6 2 6 3 3 2 2" xfId="28426" xr:uid="{AD9A76D6-FC6A-442D-8D7D-00D160EE3AF7}"/>
    <cellStyle name="40% - Énfasis6 2 6 3 3 2 2 2" xfId="59310" xr:uid="{6AF61E8D-A640-4018-9413-19E2FBC6065A}"/>
    <cellStyle name="40% - Énfasis6 2 6 3 3 2 3" xfId="43868" xr:uid="{B2EC1689-5497-4BFE-A942-829B1CBB14AC}"/>
    <cellStyle name="40% - Énfasis6 2 6 3 3 3" xfId="20705" xr:uid="{4AF2F4C0-2487-4A1F-845D-9C945EA34164}"/>
    <cellStyle name="40% - Énfasis6 2 6 3 3 3 2" xfId="51589" xr:uid="{FC1B1701-8317-4B08-93AB-CBF23DB69458}"/>
    <cellStyle name="40% - Énfasis6 2 6 3 3 4" xfId="36147" xr:uid="{B7F996EC-6156-49C4-9FAE-99FD2D490036}"/>
    <cellStyle name="40% - Énfasis6 2 6 3 4" xfId="9124" xr:uid="{9415CEA9-9D11-47E4-B03D-71E61668F6BC}"/>
    <cellStyle name="40% - Énfasis6 2 6 3 4 2" xfId="24566" xr:uid="{E89E1428-E4D3-4009-B07F-6EC9D8FE30DD}"/>
    <cellStyle name="40% - Énfasis6 2 6 3 4 2 2" xfId="55450" xr:uid="{95BF1EF0-2611-4A17-BB03-28BB53BDF3DD}"/>
    <cellStyle name="40% - Énfasis6 2 6 3 4 3" xfId="40008" xr:uid="{13890F45-8FC9-44EF-8E19-05CB54DF78E6}"/>
    <cellStyle name="40% - Énfasis6 2 6 3 5" xfId="16845" xr:uid="{8D9DF697-39BB-42B8-9906-3F192FA527B4}"/>
    <cellStyle name="40% - Énfasis6 2 6 3 5 2" xfId="47729" xr:uid="{B7C0504F-097B-4494-B606-58F3D689D36B}"/>
    <cellStyle name="40% - Énfasis6 2 6 3 6" xfId="32287" xr:uid="{59DD9C74-CF74-4C26-A469-F9AC8CCB215A}"/>
    <cellStyle name="40% - Énfasis6 2 6 4" xfId="2368" xr:uid="{1A40C726-22F6-4561-93E9-2AC89BC0F537}"/>
    <cellStyle name="40% - Énfasis6 2 6 4 2" xfId="6228" xr:uid="{8EFD3A92-8FFB-45F2-9CAB-C80DAC7C8A55}"/>
    <cellStyle name="40% - Énfasis6 2 6 4 2 2" xfId="13949" xr:uid="{03B06DE8-DF28-48F7-A54A-1B840265C52D}"/>
    <cellStyle name="40% - Énfasis6 2 6 4 2 2 2" xfId="29391" xr:uid="{CE468AFF-F74F-419A-878F-96C0866B10F8}"/>
    <cellStyle name="40% - Énfasis6 2 6 4 2 2 2 2" xfId="60275" xr:uid="{35A3DCA1-8AC3-4A1B-A15F-F10F446350FD}"/>
    <cellStyle name="40% - Énfasis6 2 6 4 2 2 3" xfId="44833" xr:uid="{28E68D2A-5CDE-437A-B67B-06399F415778}"/>
    <cellStyle name="40% - Énfasis6 2 6 4 2 3" xfId="21670" xr:uid="{3242314E-33C1-4267-9D6B-F0BF489D1C8E}"/>
    <cellStyle name="40% - Énfasis6 2 6 4 2 3 2" xfId="52554" xr:uid="{E8998656-69FB-44F1-BA27-29A622259B88}"/>
    <cellStyle name="40% - Énfasis6 2 6 4 2 4" xfId="37112" xr:uid="{43D798B0-534D-4A9D-ACF3-0FE5B28154D4}"/>
    <cellStyle name="40% - Énfasis6 2 6 4 3" xfId="10089" xr:uid="{1F5D6D05-BE4A-4179-9D58-679323590013}"/>
    <cellStyle name="40% - Énfasis6 2 6 4 3 2" xfId="25531" xr:uid="{6CAB4D65-729D-4F64-BCE2-FFF7CBA65C1E}"/>
    <cellStyle name="40% - Énfasis6 2 6 4 3 2 2" xfId="56415" xr:uid="{C5BB3DCE-5094-40B5-BC17-DED4F2C69236}"/>
    <cellStyle name="40% - Énfasis6 2 6 4 3 3" xfId="40973" xr:uid="{ED5C27D0-3F96-45C1-9B35-4F22F74F751A}"/>
    <cellStyle name="40% - Énfasis6 2 6 4 4" xfId="17810" xr:uid="{F1D735BE-8DDC-454C-A0B4-7D7A79CD4432}"/>
    <cellStyle name="40% - Énfasis6 2 6 4 4 2" xfId="48694" xr:uid="{CA645CD7-9E37-4F51-A974-4286B1BD5E35}"/>
    <cellStyle name="40% - Énfasis6 2 6 4 5" xfId="33252" xr:uid="{F2E33D1B-F426-435E-BF27-70E20F7BDE67}"/>
    <cellStyle name="40% - Énfasis6 2 6 5" xfId="4298" xr:uid="{6AA194DD-C709-42B4-B85B-559DBED81F4C}"/>
    <cellStyle name="40% - Énfasis6 2 6 5 2" xfId="12019" xr:uid="{92EFC8A8-CE18-4878-803E-D9714BF3A3F5}"/>
    <cellStyle name="40% - Énfasis6 2 6 5 2 2" xfId="27461" xr:uid="{4DD15EDC-41FF-40D4-BE32-D453C718B44D}"/>
    <cellStyle name="40% - Énfasis6 2 6 5 2 2 2" xfId="58345" xr:uid="{C1A0158C-EFE7-4B63-B074-E714FC239E44}"/>
    <cellStyle name="40% - Énfasis6 2 6 5 2 3" xfId="42903" xr:uid="{D8C3651E-F077-4C94-9ACC-59AF079CAC6F}"/>
    <cellStyle name="40% - Énfasis6 2 6 5 3" xfId="19740" xr:uid="{75C4D29C-BF55-4FC5-9F97-660044C11A49}"/>
    <cellStyle name="40% - Énfasis6 2 6 5 3 2" xfId="50624" xr:uid="{D7F1FC40-A598-47CD-95B0-9520405BCC84}"/>
    <cellStyle name="40% - Énfasis6 2 6 5 4" xfId="35182" xr:uid="{7E205FEE-36EB-4CFF-9C36-D59CA8F607F0}"/>
    <cellStyle name="40% - Énfasis6 2 6 6" xfId="8159" xr:uid="{F7340E2D-4ABD-4545-9ABC-6D1F7FD9DD39}"/>
    <cellStyle name="40% - Énfasis6 2 6 6 2" xfId="23601" xr:uid="{FC86148C-33F7-4D03-B1BF-1DF59EFA3BE2}"/>
    <cellStyle name="40% - Énfasis6 2 6 6 2 2" xfId="54485" xr:uid="{7333DE42-0430-4F54-8789-AD1C6BA970B5}"/>
    <cellStyle name="40% - Énfasis6 2 6 6 3" xfId="39043" xr:uid="{D6BD9214-930D-4C59-9694-F3AF97A24584}"/>
    <cellStyle name="40% - Énfasis6 2 6 7" xfId="15880" xr:uid="{DDB75AEE-0511-4538-BC6E-5681FE4E6E4F}"/>
    <cellStyle name="40% - Énfasis6 2 6 7 2" xfId="46764" xr:uid="{5EF79EE5-09A4-4AE6-A926-A82D7265F162}"/>
    <cellStyle name="40% - Énfasis6 2 6 8" xfId="31322" xr:uid="{3752781C-4F30-40E7-8629-F4DF5D286ACD}"/>
    <cellStyle name="40% - Énfasis6 2 7" xfId="680" xr:uid="{F0D1E8C4-2412-40EC-B4A8-6DD96FF0E5E3}"/>
    <cellStyle name="40% - Énfasis6 2 7 2" xfId="1645" xr:uid="{F4E8F83B-23FF-4928-82B0-982B63F1AF7F}"/>
    <cellStyle name="40% - Énfasis6 2 7 2 2" xfId="3575" xr:uid="{11A4396E-1A5B-43DF-9474-E62B0CE9D29B}"/>
    <cellStyle name="40% - Énfasis6 2 7 2 2 2" xfId="7435" xr:uid="{7008D349-DB05-47EE-995D-514A10D1F003}"/>
    <cellStyle name="40% - Énfasis6 2 7 2 2 2 2" xfId="15156" xr:uid="{20245367-9067-45ED-B4DD-6EB1E92C0066}"/>
    <cellStyle name="40% - Énfasis6 2 7 2 2 2 2 2" xfId="30598" xr:uid="{7320A114-3136-427E-8D2A-218C0012644F}"/>
    <cellStyle name="40% - Énfasis6 2 7 2 2 2 2 2 2" xfId="61482" xr:uid="{0276354F-9BA6-40B6-A01C-EA8B6C5999EF}"/>
    <cellStyle name="40% - Énfasis6 2 7 2 2 2 2 3" xfId="46040" xr:uid="{0E7E1493-3430-4998-9E7B-F6800E4DB8D3}"/>
    <cellStyle name="40% - Énfasis6 2 7 2 2 2 3" xfId="22877" xr:uid="{562C85BD-2F45-4A71-85E1-C44A86400A25}"/>
    <cellStyle name="40% - Énfasis6 2 7 2 2 2 3 2" xfId="53761" xr:uid="{D1B7E3DF-FEA2-4AE7-8BCB-F100908E8AA2}"/>
    <cellStyle name="40% - Énfasis6 2 7 2 2 2 4" xfId="38319" xr:uid="{6E91F06B-9104-49AB-A571-C8E7C5876FE0}"/>
    <cellStyle name="40% - Énfasis6 2 7 2 2 3" xfId="11296" xr:uid="{69017221-1743-453D-97EE-CD1F1DD52945}"/>
    <cellStyle name="40% - Énfasis6 2 7 2 2 3 2" xfId="26738" xr:uid="{94C4A84D-4D58-40BC-A52B-570D8BD4C13C}"/>
    <cellStyle name="40% - Énfasis6 2 7 2 2 3 2 2" xfId="57622" xr:uid="{52436CA4-FD98-405F-85E2-06EE2EDC0EB7}"/>
    <cellStyle name="40% - Énfasis6 2 7 2 2 3 3" xfId="42180" xr:uid="{1EAABBD9-7D2E-4101-956B-F665195B2CA1}"/>
    <cellStyle name="40% - Énfasis6 2 7 2 2 4" xfId="19017" xr:uid="{C714F177-2802-4F10-B511-86A5F4433390}"/>
    <cellStyle name="40% - Énfasis6 2 7 2 2 4 2" xfId="49901" xr:uid="{3E6D1683-440A-470F-B515-898AD22F8BBD}"/>
    <cellStyle name="40% - Énfasis6 2 7 2 2 5" xfId="34459" xr:uid="{E85C6F63-A779-4CA6-B074-628BE4C9CC2C}"/>
    <cellStyle name="40% - Énfasis6 2 7 2 3" xfId="5505" xr:uid="{CCCF11EA-9B33-449E-A1FF-72DAEAA7BFF9}"/>
    <cellStyle name="40% - Énfasis6 2 7 2 3 2" xfId="13226" xr:uid="{F6F4261C-9BF6-4818-967A-9C6C443A6E26}"/>
    <cellStyle name="40% - Énfasis6 2 7 2 3 2 2" xfId="28668" xr:uid="{31651D7D-A486-40DB-82E5-A138BEB3BB70}"/>
    <cellStyle name="40% - Énfasis6 2 7 2 3 2 2 2" xfId="59552" xr:uid="{C395A8E4-21AE-4459-A5AE-C78CD3AE9A59}"/>
    <cellStyle name="40% - Énfasis6 2 7 2 3 2 3" xfId="44110" xr:uid="{B047E488-ECFF-4163-8D47-CFF08BB521BB}"/>
    <cellStyle name="40% - Énfasis6 2 7 2 3 3" xfId="20947" xr:uid="{C55F6500-7068-4EA1-A7B5-F06428EE4D7D}"/>
    <cellStyle name="40% - Énfasis6 2 7 2 3 3 2" xfId="51831" xr:uid="{F11D5DA2-FC4D-4855-B67A-ECF387579779}"/>
    <cellStyle name="40% - Énfasis6 2 7 2 3 4" xfId="36389" xr:uid="{50C446C5-7A63-4759-851B-958734A8FEB8}"/>
    <cellStyle name="40% - Énfasis6 2 7 2 4" xfId="9366" xr:uid="{FB10A2A5-5F56-489A-9FC3-7D75C2528CE1}"/>
    <cellStyle name="40% - Énfasis6 2 7 2 4 2" xfId="24808" xr:uid="{EC7CA9B0-59F2-4C19-A927-C4CD12D8292A}"/>
    <cellStyle name="40% - Énfasis6 2 7 2 4 2 2" xfId="55692" xr:uid="{63F128E9-1A02-441C-A22F-1DF6F379922F}"/>
    <cellStyle name="40% - Énfasis6 2 7 2 4 3" xfId="40250" xr:uid="{27F35464-AB37-4963-A7A0-130199AC2160}"/>
    <cellStyle name="40% - Énfasis6 2 7 2 5" xfId="17087" xr:uid="{8CC4281A-B3A8-4E06-846C-1AF0F6C35C98}"/>
    <cellStyle name="40% - Énfasis6 2 7 2 5 2" xfId="47971" xr:uid="{E44C30BA-E78E-44F5-AE6A-2A03662493FE}"/>
    <cellStyle name="40% - Énfasis6 2 7 2 6" xfId="32529" xr:uid="{9552407F-5FCD-4B1F-B260-5201326B2FE6}"/>
    <cellStyle name="40% - Énfasis6 2 7 3" xfId="2610" xr:uid="{D040DA08-6AA8-4ED8-9BBE-E05B6DE15093}"/>
    <cellStyle name="40% - Énfasis6 2 7 3 2" xfId="6470" xr:uid="{E9F82394-8391-48BB-93DE-9DCA32BA18D6}"/>
    <cellStyle name="40% - Énfasis6 2 7 3 2 2" xfId="14191" xr:uid="{2ED90569-7412-4454-8623-6BF818439417}"/>
    <cellStyle name="40% - Énfasis6 2 7 3 2 2 2" xfId="29633" xr:uid="{09CE8F3E-5101-46B9-ABA1-1200C9094735}"/>
    <cellStyle name="40% - Énfasis6 2 7 3 2 2 2 2" xfId="60517" xr:uid="{67120859-1DCC-4F13-8632-5095AFC11AD8}"/>
    <cellStyle name="40% - Énfasis6 2 7 3 2 2 3" xfId="45075" xr:uid="{46BC5BC8-F792-4F23-ADD7-3E64C63AEDF4}"/>
    <cellStyle name="40% - Énfasis6 2 7 3 2 3" xfId="21912" xr:uid="{17B18E70-D3D7-4F1E-9CA8-0E1BD69D3AB4}"/>
    <cellStyle name="40% - Énfasis6 2 7 3 2 3 2" xfId="52796" xr:uid="{9F5F289D-4896-4D8B-9AA6-FED94B3B74F6}"/>
    <cellStyle name="40% - Énfasis6 2 7 3 2 4" xfId="37354" xr:uid="{F647708F-0D0A-4786-B484-43650A831D91}"/>
    <cellStyle name="40% - Énfasis6 2 7 3 3" xfId="10331" xr:uid="{46398803-3C98-4FCF-8D93-2359E3270940}"/>
    <cellStyle name="40% - Énfasis6 2 7 3 3 2" xfId="25773" xr:uid="{CB1AC9EF-83BF-4847-ADAC-305C88A2BEEF}"/>
    <cellStyle name="40% - Énfasis6 2 7 3 3 2 2" xfId="56657" xr:uid="{A38A1BDA-52BC-4749-86B9-C5EF7E2717CF}"/>
    <cellStyle name="40% - Énfasis6 2 7 3 3 3" xfId="41215" xr:uid="{7D1362A6-92E7-43B5-9110-2716BB212394}"/>
    <cellStyle name="40% - Énfasis6 2 7 3 4" xfId="18052" xr:uid="{18407682-AACC-4AB5-8624-0A583C387889}"/>
    <cellStyle name="40% - Énfasis6 2 7 3 4 2" xfId="48936" xr:uid="{7CB77088-44D1-4AC6-B4EA-0439E0C863F8}"/>
    <cellStyle name="40% - Énfasis6 2 7 3 5" xfId="33494" xr:uid="{89F25D1D-A6CD-4469-9E1A-72F0DEA51141}"/>
    <cellStyle name="40% - Énfasis6 2 7 4" xfId="4540" xr:uid="{D8FCCAC3-A90D-4677-BCAB-F84D5ED6B422}"/>
    <cellStyle name="40% - Énfasis6 2 7 4 2" xfId="12261" xr:uid="{1DE6B31E-9ADA-474E-9C80-B281BF02B3AB}"/>
    <cellStyle name="40% - Énfasis6 2 7 4 2 2" xfId="27703" xr:uid="{514A9989-6D89-446D-B572-DAAABD98C9FD}"/>
    <cellStyle name="40% - Énfasis6 2 7 4 2 2 2" xfId="58587" xr:uid="{3481AA66-9020-4FA1-A07F-669DDA9BA360}"/>
    <cellStyle name="40% - Énfasis6 2 7 4 2 3" xfId="43145" xr:uid="{830456F4-9B13-4B4A-A76E-3DE1F6F2F345}"/>
    <cellStyle name="40% - Énfasis6 2 7 4 3" xfId="19982" xr:uid="{E1110552-77C7-473D-92AB-CE761F5C6650}"/>
    <cellStyle name="40% - Énfasis6 2 7 4 3 2" xfId="50866" xr:uid="{D7277F65-6320-4C8E-B10A-B0825C61E071}"/>
    <cellStyle name="40% - Énfasis6 2 7 4 4" xfId="35424" xr:uid="{5597D839-659B-42C6-B3DF-862D8119C674}"/>
    <cellStyle name="40% - Énfasis6 2 7 5" xfId="8401" xr:uid="{566BC639-3BD2-4237-8418-3E11F79E7864}"/>
    <cellStyle name="40% - Énfasis6 2 7 5 2" xfId="23843" xr:uid="{73226A35-5705-4B85-BEF7-BB113825450C}"/>
    <cellStyle name="40% - Énfasis6 2 7 5 2 2" xfId="54727" xr:uid="{F300F075-D790-464E-9A70-C03B218994C7}"/>
    <cellStyle name="40% - Énfasis6 2 7 5 3" xfId="39285" xr:uid="{7ED6E44B-DFE4-4B7F-ACB2-78D3B8219711}"/>
    <cellStyle name="40% - Énfasis6 2 7 6" xfId="16122" xr:uid="{DE45A853-A778-473A-9772-769045DCEE5F}"/>
    <cellStyle name="40% - Énfasis6 2 7 6 2" xfId="47006" xr:uid="{B799E5F7-85AB-4CD2-B164-2004D9511C67}"/>
    <cellStyle name="40% - Énfasis6 2 7 7" xfId="31564" xr:uid="{DDB71ACC-3B37-49B8-B2CA-23E9204EE0A2}"/>
    <cellStyle name="40% - Énfasis6 2 8" xfId="1162" xr:uid="{657D89B6-4421-48FD-8D7B-4E74693732A5}"/>
    <cellStyle name="40% - Énfasis6 2 8 2" xfId="3092" xr:uid="{FE7E2892-6373-4EF1-9F20-7ADC3D17C137}"/>
    <cellStyle name="40% - Énfasis6 2 8 2 2" xfId="6952" xr:uid="{8119D66C-AC7E-4165-B34C-BB8C72F2BF8B}"/>
    <cellStyle name="40% - Énfasis6 2 8 2 2 2" xfId="14673" xr:uid="{8119BB27-657E-4BCC-8913-D85626A78303}"/>
    <cellStyle name="40% - Énfasis6 2 8 2 2 2 2" xfId="30115" xr:uid="{DFE40977-9F2A-4925-9820-CDA82D804F5B}"/>
    <cellStyle name="40% - Énfasis6 2 8 2 2 2 2 2" xfId="60999" xr:uid="{CEEB82F0-C056-4349-8CFD-AACA74528BCE}"/>
    <cellStyle name="40% - Énfasis6 2 8 2 2 2 3" xfId="45557" xr:uid="{D4619486-20DC-4FD7-9F18-D30D92E8A0A6}"/>
    <cellStyle name="40% - Énfasis6 2 8 2 2 3" xfId="22394" xr:uid="{674C74D7-D20C-4EBC-8393-EEB4F2AEC80F}"/>
    <cellStyle name="40% - Énfasis6 2 8 2 2 3 2" xfId="53278" xr:uid="{8A673A36-82FC-4477-9773-73BC67356270}"/>
    <cellStyle name="40% - Énfasis6 2 8 2 2 4" xfId="37836" xr:uid="{2CEC584E-2142-4D27-BC90-168B95807BE8}"/>
    <cellStyle name="40% - Énfasis6 2 8 2 3" xfId="10813" xr:uid="{CE982323-ECF0-4044-8730-0C91F26ECBEB}"/>
    <cellStyle name="40% - Énfasis6 2 8 2 3 2" xfId="26255" xr:uid="{C3C96AC3-1207-4D74-860F-622CA5ED54CD}"/>
    <cellStyle name="40% - Énfasis6 2 8 2 3 2 2" xfId="57139" xr:uid="{7FB59894-77EE-4C5B-9110-789CDB4D64BE}"/>
    <cellStyle name="40% - Énfasis6 2 8 2 3 3" xfId="41697" xr:uid="{A32B6638-B44F-49DB-B940-E08CDAF76619}"/>
    <cellStyle name="40% - Énfasis6 2 8 2 4" xfId="18534" xr:uid="{189C6152-E1B1-4035-949C-EF76A01E8835}"/>
    <cellStyle name="40% - Énfasis6 2 8 2 4 2" xfId="49418" xr:uid="{506F0AA7-E810-413D-8CE6-F3802052E175}"/>
    <cellStyle name="40% - Énfasis6 2 8 2 5" xfId="33976" xr:uid="{04161CE1-20E0-4877-B5A9-9DEF2FC386ED}"/>
    <cellStyle name="40% - Énfasis6 2 8 3" xfId="5022" xr:uid="{E82DB6EB-3DC5-413B-94B3-00B1483D6A15}"/>
    <cellStyle name="40% - Énfasis6 2 8 3 2" xfId="12743" xr:uid="{B79744DB-D46C-41B9-BF27-9F42B485ABC9}"/>
    <cellStyle name="40% - Énfasis6 2 8 3 2 2" xfId="28185" xr:uid="{98BF596D-7B79-4C26-99BC-7E5864684C6C}"/>
    <cellStyle name="40% - Énfasis6 2 8 3 2 2 2" xfId="59069" xr:uid="{1BC3AB77-8740-45C0-A997-6ED515FF4ACF}"/>
    <cellStyle name="40% - Énfasis6 2 8 3 2 3" xfId="43627" xr:uid="{C42C9D38-918B-4D26-A451-03937F691788}"/>
    <cellStyle name="40% - Énfasis6 2 8 3 3" xfId="20464" xr:uid="{6C74073B-2FD0-4BC4-A83D-7FED06A9250F}"/>
    <cellStyle name="40% - Énfasis6 2 8 3 3 2" xfId="51348" xr:uid="{BDA05E1E-8638-4C17-ACAD-7604A1E707B8}"/>
    <cellStyle name="40% - Énfasis6 2 8 3 4" xfId="35906" xr:uid="{82DB145A-7986-4B18-9009-FBEC90530D09}"/>
    <cellStyle name="40% - Énfasis6 2 8 4" xfId="8883" xr:uid="{9F6D4773-8F6D-4CC1-BB5A-4199E2CC013E}"/>
    <cellStyle name="40% - Énfasis6 2 8 4 2" xfId="24325" xr:uid="{8A331012-F82E-4B51-BE1E-F6773292C777}"/>
    <cellStyle name="40% - Énfasis6 2 8 4 2 2" xfId="55209" xr:uid="{67211B0D-7E3C-49C7-97F1-D470D49F6BB3}"/>
    <cellStyle name="40% - Énfasis6 2 8 4 3" xfId="39767" xr:uid="{0C8B52A3-E5A0-4DB4-89BB-900ABC084372}"/>
    <cellStyle name="40% - Énfasis6 2 8 5" xfId="16604" xr:uid="{AE149606-E5CC-432F-9FF2-698858C7EA87}"/>
    <cellStyle name="40% - Énfasis6 2 8 5 2" xfId="47488" xr:uid="{E573C15B-50D3-4DEE-8269-9701BDA7A78C}"/>
    <cellStyle name="40% - Énfasis6 2 8 6" xfId="32046" xr:uid="{F6CF3FC8-E1A6-4CC3-8564-A78967895F8E}"/>
    <cellStyle name="40% - Énfasis6 2 9" xfId="2127" xr:uid="{C059609F-9866-4CCD-BAB4-45BC88EDA8C6}"/>
    <cellStyle name="40% - Énfasis6 2 9 2" xfId="5987" xr:uid="{900BE235-DAB6-4F29-997B-3DCB6E3A7A5C}"/>
    <cellStyle name="40% - Énfasis6 2 9 2 2" xfId="13708" xr:uid="{8F225335-8734-48CA-8C6A-74E230E514D8}"/>
    <cellStyle name="40% - Énfasis6 2 9 2 2 2" xfId="29150" xr:uid="{54E8B329-F5B0-4675-875B-55F4F0062DCE}"/>
    <cellStyle name="40% - Énfasis6 2 9 2 2 2 2" xfId="60034" xr:uid="{5B8519F8-485C-42D1-A1B8-7D07B057EE1B}"/>
    <cellStyle name="40% - Énfasis6 2 9 2 2 3" xfId="44592" xr:uid="{8BE61257-0A42-4FE4-9D3F-9B806BF88E2B}"/>
    <cellStyle name="40% - Énfasis6 2 9 2 3" xfId="21429" xr:uid="{A18B14C1-30E8-4469-B011-41D84D93739E}"/>
    <cellStyle name="40% - Énfasis6 2 9 2 3 2" xfId="52313" xr:uid="{4A26A481-D2E5-4B2B-A48D-3F6779C5AE93}"/>
    <cellStyle name="40% - Énfasis6 2 9 2 4" xfId="36871" xr:uid="{05212C64-AACA-46D0-8FCD-0671EB8FA47D}"/>
    <cellStyle name="40% - Énfasis6 2 9 3" xfId="9848" xr:uid="{C43CFBF4-CEB0-49B6-A886-A833EF4C6509}"/>
    <cellStyle name="40% - Énfasis6 2 9 3 2" xfId="25290" xr:uid="{B53A56E5-5950-429C-BB0B-2BC28804AD7C}"/>
    <cellStyle name="40% - Énfasis6 2 9 3 2 2" xfId="56174" xr:uid="{AC72D048-C23C-4F79-8511-E1D195AFE2C0}"/>
    <cellStyle name="40% - Énfasis6 2 9 3 3" xfId="40732" xr:uid="{5D86A413-6FD5-4904-B0D0-FA020D609961}"/>
    <cellStyle name="40% - Énfasis6 2 9 4" xfId="17569" xr:uid="{EFCC03D7-E7E3-4C73-A2F2-1B0DCF379A9A}"/>
    <cellStyle name="40% - Énfasis6 2 9 4 2" xfId="48453" xr:uid="{88A2A65B-5123-4C94-9096-D8E41BC81A62}"/>
    <cellStyle name="40% - Énfasis6 2 9 5" xfId="33011" xr:uid="{80C825B9-8ABA-44EF-A95D-7C39E5A98389}"/>
    <cellStyle name="40% - Énfasis6 3" xfId="61987" xr:uid="{B8C07782-4032-4FBE-BAA8-136E72692C6E}"/>
    <cellStyle name="60% - Énfasis1" xfId="21" builtinId="32" customBuiltin="1"/>
    <cellStyle name="60% - Énfasis1 2" xfId="124" xr:uid="{D4A7D80E-6E7B-4685-ABCB-027B19866A35}"/>
    <cellStyle name="60% - Énfasis1 2 2" xfId="61991" xr:uid="{77BD6B38-C0D8-41AB-8EB1-87709B109F40}"/>
    <cellStyle name="60% - Énfasis1 2 3" xfId="61964" xr:uid="{C7AB6FE1-76E3-4F1A-BF5D-F22363991E08}"/>
    <cellStyle name="60% - Énfasis1 3" xfId="61973" xr:uid="{0BC9F917-FD5A-4AC9-8F6C-8EC57DFCCB33}"/>
    <cellStyle name="60% - Énfasis2" xfId="25" builtinId="36" customBuiltin="1"/>
    <cellStyle name="60% - Énfasis2 2" xfId="125" xr:uid="{3870FB2C-5F1F-4F95-80B2-42E37ECA2BFD}"/>
    <cellStyle name="60% - Énfasis2 2 2" xfId="61992" xr:uid="{4C4043D0-7724-4DBE-845F-44935C256CE5}"/>
    <cellStyle name="60% - Énfasis2 2 3" xfId="61965" xr:uid="{BD237E4E-866B-42B9-A5CB-F41B6DF15329}"/>
    <cellStyle name="60% - Énfasis2 3" xfId="61976" xr:uid="{7AF1B214-3716-4271-BF64-F0E9F39CC43C}"/>
    <cellStyle name="60% - Énfasis3" xfId="29" builtinId="40" customBuiltin="1"/>
    <cellStyle name="60% - Énfasis3 2" xfId="126" xr:uid="{F26B5932-0182-4D09-B520-1B49BCA4F51A}"/>
    <cellStyle name="60% - Énfasis3 2 2" xfId="61993" xr:uid="{D8689B0C-5142-42DC-980E-3B6F9F745A0F}"/>
    <cellStyle name="60% - Énfasis3 2 3" xfId="61966" xr:uid="{BA7FB1A9-4ACA-4706-8692-53AEDF746F93}"/>
    <cellStyle name="60% - Énfasis3 3" xfId="61979" xr:uid="{DB716AF7-DA8A-4C3A-82B4-FBCF7509C1F6}"/>
    <cellStyle name="60% - Énfasis4" xfId="33" builtinId="44" customBuiltin="1"/>
    <cellStyle name="60% - Énfasis4 2" xfId="127" xr:uid="{1DDA2866-24A9-4CE8-A25A-8DFB70079C1D}"/>
    <cellStyle name="60% - Énfasis4 2 2" xfId="61994" xr:uid="{28734F6A-45BB-406F-9D28-D0E47EBED741}"/>
    <cellStyle name="60% - Énfasis4 2 3" xfId="61967" xr:uid="{A0797628-23E9-42F6-A712-1337CF033E11}"/>
    <cellStyle name="60% - Énfasis4 3" xfId="61982" xr:uid="{0B8AF56D-9255-40AF-8CA0-DD69CD46C6F0}"/>
    <cellStyle name="60% - Énfasis5" xfId="37" builtinId="48" customBuiltin="1"/>
    <cellStyle name="60% - Énfasis5 2" xfId="128" xr:uid="{63CE5B05-62FD-40FF-BBF8-8ADDA5F766B0}"/>
    <cellStyle name="60% - Énfasis5 2 2" xfId="61995" xr:uid="{653BDDF2-42F6-498E-892D-6CCB9EFAAC6E}"/>
    <cellStyle name="60% - Énfasis5 2 3" xfId="61968" xr:uid="{845367A0-2AA9-4976-80FE-0F6D94915E15}"/>
    <cellStyle name="60% - Énfasis5 3" xfId="61985" xr:uid="{30E32E45-B5B2-40BF-A575-76C84D32C098}"/>
    <cellStyle name="60% - Énfasis6" xfId="41" builtinId="52" customBuiltin="1"/>
    <cellStyle name="60% - Énfasis6 2" xfId="129" xr:uid="{76D7EE02-EB8B-446D-A160-B2FC7870F8F9}"/>
    <cellStyle name="60% - Énfasis6 2 2" xfId="61996" xr:uid="{F11B7112-479D-41E5-8BD8-AD22F5ABA324}"/>
    <cellStyle name="60% - Énfasis6 2 3" xfId="61969" xr:uid="{4E79E6A6-F34C-4C7F-B949-09C8E157EE6B}"/>
    <cellStyle name="60% - Énfasis6 3" xfId="61988" xr:uid="{08D0A8E7-C1A3-4FB4-AD75-A764A32E892A}"/>
    <cellStyle name="Actividad" xfId="61934" xr:uid="{5AFC877D-DFC9-4F42-97CB-509FE6D867F5}"/>
    <cellStyle name="Buena 2" xfId="130" xr:uid="{7610DEC7-AABF-4242-80F6-FB4B88DCDCCD}"/>
    <cellStyle name="Bueno" xfId="6" builtinId="26" customBuiltin="1"/>
    <cellStyle name="Cálculo" xfId="11" builtinId="22" customBuiltin="1"/>
    <cellStyle name="Cálculo 2" xfId="131" xr:uid="{BBF5DCF6-D207-4378-BEC2-42F4C9FB8B26}"/>
    <cellStyle name="Celda de comprobación" xfId="13" builtinId="23" customBuiltin="1"/>
    <cellStyle name="Celda de comprobación 2" xfId="132" xr:uid="{ABD6AB2C-9DFC-4328-B8EB-37DAA2601F0E}"/>
    <cellStyle name="Celda vinculada" xfId="12" builtinId="24" customBuiltin="1"/>
    <cellStyle name="Celda vinculada 2" xfId="133" xr:uid="{12156610-7E28-44D9-AAB9-4CF43F71E3D1}"/>
    <cellStyle name="Comma 2" xfId="62002" xr:uid="{60FBAC17-30F1-4994-B119-B3E5C38912C3}"/>
    <cellStyle name="Control del periodo resaltado" xfId="61939" xr:uid="{D45C655B-8B5B-465B-BF6E-E145880EBB5D}"/>
    <cellStyle name="Encabezado 1 2" xfId="61933" xr:uid="{441DE018-7013-4295-8D36-9C9F6228DA40}"/>
    <cellStyle name="Encabezado 4" xfId="5" builtinId="19" customBuiltin="1"/>
    <cellStyle name="Encabezado 4 2" xfId="134" xr:uid="{F5104C7A-F6AA-470A-8AE4-DA9EE3EC3C4F}"/>
    <cellStyle name="Encabezado 4 3" xfId="61943" xr:uid="{B795A937-0E76-4EC0-8828-A0A8A60B910D}"/>
    <cellStyle name="Encabezados de los periodos" xfId="61935" xr:uid="{5626BCA8-D83D-4CAC-9F55-38ABF93C24A0}"/>
    <cellStyle name="Encabezados del proyecto" xfId="61936" xr:uid="{C63E68D6-E6B9-45C3-9DD1-C56710FA98BA}"/>
    <cellStyle name="Énfasis1" xfId="18" builtinId="29" customBuiltin="1"/>
    <cellStyle name="Énfasis1 2" xfId="135" xr:uid="{B9E14812-D12C-4E3D-B0DE-ED1F2923D3AE}"/>
    <cellStyle name="Énfasis2" xfId="22" builtinId="33" customBuiltin="1"/>
    <cellStyle name="Énfasis2 2" xfId="136" xr:uid="{ECD88E1D-C33F-48B3-B5F8-961D2F8BB581}"/>
    <cellStyle name="Énfasis3" xfId="26" builtinId="37" customBuiltin="1"/>
    <cellStyle name="Énfasis3 2" xfId="137" xr:uid="{517E9FEF-F6AB-4980-BBF2-F0D6D71F6A7B}"/>
    <cellStyle name="Énfasis4" xfId="30" builtinId="41" customBuiltin="1"/>
    <cellStyle name="Énfasis4 2" xfId="138" xr:uid="{7E122BEA-6949-44A8-AFA8-09FF2C90F016}"/>
    <cellStyle name="Énfasis5" xfId="34" builtinId="45" customBuiltin="1"/>
    <cellStyle name="Énfasis5 2" xfId="139" xr:uid="{80255948-5768-4AEC-9344-4B1106CEB4F7}"/>
    <cellStyle name="Énfasis6" xfId="38" builtinId="49" customBuiltin="1"/>
    <cellStyle name="Énfasis6 2" xfId="140" xr:uid="{65F2D049-17CF-4698-A9AD-6C70198474DA}"/>
    <cellStyle name="Entrada" xfId="9" builtinId="20" customBuiltin="1"/>
    <cellStyle name="Entrada 2" xfId="141" xr:uid="{8E5113A4-7B71-464C-BC8B-AB5951E65FB5}"/>
    <cellStyle name="Estilo 1" xfId="62001" xr:uid="{81C437A3-43FD-4A17-9676-CEF546B9D117}"/>
    <cellStyle name="Etiqueta" xfId="61937" xr:uid="{AD72F485-D268-4891-A416-5D90D026E48D}"/>
    <cellStyle name="Euro" xfId="142" xr:uid="{3B5A3462-E6CF-4364-BD8F-87B22D91929E}"/>
    <cellStyle name="Euro 2" xfId="143" xr:uid="{2A0004B5-772A-49E2-8056-81E8C3E7F85E}"/>
    <cellStyle name="Euro 2 2" xfId="144" xr:uid="{BCAD9F90-0CFE-4496-B1D3-B3635805BDF1}"/>
    <cellStyle name="Euro 3" xfId="145" xr:uid="{82566C76-3F1A-4728-868C-BAC1830ABC85}"/>
    <cellStyle name="F2" xfId="146" xr:uid="{304ACE40-3F07-49C6-BDE9-6704ECC67E66}"/>
    <cellStyle name="F3" xfId="147" xr:uid="{876D4583-90FC-455D-88C0-5791FC0DBC96}"/>
    <cellStyle name="F4" xfId="148" xr:uid="{A507580F-407D-41E9-816F-194ABDBB3CCB}"/>
    <cellStyle name="F7" xfId="149" xr:uid="{954ACFB6-08B1-41E6-8D8F-E0FE29253477}"/>
    <cellStyle name="Fijo" xfId="150" xr:uid="{7B486126-A5EC-4F4F-975E-751A09C8E829}"/>
    <cellStyle name="Fijo 2" xfId="151" xr:uid="{C459CB18-44A7-4FD0-B6BD-6ABFCD371B3B}"/>
    <cellStyle name="Fijo 2 2" xfId="152" xr:uid="{393557A7-FF1F-46DE-BCA9-33EFF726B477}"/>
    <cellStyle name="Fijo 3" xfId="153" xr:uid="{F18FD95F-05DF-4E7B-A0D9-080D9F846CE0}"/>
    <cellStyle name="Hipervínculo 2" xfId="154" xr:uid="{06109047-ADEA-4BF3-BF9F-F8FC86EF155A}"/>
    <cellStyle name="Incorrecto" xfId="7" builtinId="27" customBuiltin="1"/>
    <cellStyle name="Incorrecto 2" xfId="155" xr:uid="{5B47BA8E-D135-4A10-80F7-40BB7D1DED63}"/>
    <cellStyle name="Leyenda de la duración real" xfId="61947" xr:uid="{FD0B01BA-8F36-4FB6-9939-6B1B5ED39793}"/>
    <cellStyle name="Leyenda de la duración real (fuera del plan)" xfId="61949" xr:uid="{96EE0427-1F8E-40CF-94D1-040498DC534B}"/>
    <cellStyle name="Leyenda del % completado (fuera del plan)" xfId="61950" xr:uid="{EF4B14E4-3787-4AF1-81CA-2C36A54A1B22}"/>
    <cellStyle name="Leyenda del plan" xfId="61946" xr:uid="{E969C09F-A218-4F04-8319-F2496E95A896}"/>
    <cellStyle name="Millares [0]" xfId="1" builtinId="6"/>
    <cellStyle name="Millares [0] 2" xfId="61952" xr:uid="{77A2F8AD-ED8D-4906-9C2D-4CE863491B78}"/>
    <cellStyle name="Millares [0] 2 2" xfId="61990" xr:uid="{7DBAF0FF-366B-4496-B18B-A397E7BDD5D4}"/>
    <cellStyle name="Millares [0] 2 2 2" xfId="62011" xr:uid="{C88C5384-3AEA-419B-AAFC-030457BBD37E}"/>
    <cellStyle name="Millares [0] 2 2 3" xfId="62025" xr:uid="{7741BCDD-3DD5-43D0-A88A-B908BF7B065C}"/>
    <cellStyle name="Millares [0] 2 3" xfId="61963" xr:uid="{06ED7A19-B791-4800-909E-A72364F7CC25}"/>
    <cellStyle name="Millares [0] 2 4" xfId="62008" xr:uid="{0F10B259-EEFF-4EF6-9915-88C93E105EDD}"/>
    <cellStyle name="Millares [0] 2 5" xfId="62022" xr:uid="{2E1A7A58-97EC-4233-98DF-63C6BD0E1526}"/>
    <cellStyle name="Millares [0] 3" xfId="62000" xr:uid="{F23DCA73-BF8B-436A-B3F3-9194F624F4B4}"/>
    <cellStyle name="Millares [0] 4" xfId="62028" xr:uid="{6DD4A60C-CD20-455B-99DB-8C87661E02EB}"/>
    <cellStyle name="Millares [0] 5" xfId="42" xr:uid="{F893F7C5-CA67-4CA5-B4FC-F1F55E689390}"/>
    <cellStyle name="Millares 10" xfId="62005" xr:uid="{68475D56-505A-4D38-AF5F-F64E90DA3C49}"/>
    <cellStyle name="Millares 11" xfId="62017" xr:uid="{19081586-6245-4596-BDAF-E202C663229A}"/>
    <cellStyle name="Millares 12" xfId="62019" xr:uid="{FED11E11-E18B-411C-A020-973F8042E9E7}"/>
    <cellStyle name="Millares 13" xfId="62029" xr:uid="{78D26667-54D0-4CA0-9E61-2F9A4FEB2BE8}"/>
    <cellStyle name="Millares 14" xfId="62031" xr:uid="{CB6D66EB-5DF4-42D5-AAFA-755C7E683FE9}"/>
    <cellStyle name="Millares 2" xfId="45" xr:uid="{C3AD1113-95E7-4740-9439-7AD8335A556F}"/>
    <cellStyle name="Millares 2 2" xfId="156" xr:uid="{AF000BF5-8813-427C-8DB7-9CF8B0F3DD26}"/>
    <cellStyle name="Millares 2 2 2" xfId="61989" xr:uid="{57FE3F1C-96E5-4532-9533-7A30E7EC4A9D}"/>
    <cellStyle name="Millares 2 2 3" xfId="62010" xr:uid="{F27D3077-7FBF-44EF-BA25-4DF6EAD66C8E}"/>
    <cellStyle name="Millares 2 2 4" xfId="62024" xr:uid="{41DECB8E-A901-4186-9DD9-6F44CD6C4D05}"/>
    <cellStyle name="Millares 2 3" xfId="61962" xr:uid="{ACE40D67-A0FA-4FFF-9A44-21C6D8D669F2}"/>
    <cellStyle name="Millares 2 4" xfId="62007" xr:uid="{D6DFBABE-0C97-4422-8304-28E47E6C0432}"/>
    <cellStyle name="Millares 2 5" xfId="62021" xr:uid="{56AE60D1-9C7C-4A07-9878-BAD3ADBBC989}"/>
    <cellStyle name="Millares 2 6" xfId="51" xr:uid="{F38DBC90-DD6E-4D0C-A8A7-A09B130AD3DC}"/>
    <cellStyle name="Millares 3" xfId="157" xr:uid="{CA7780A4-61A6-414F-9706-35C055DFAD5D}"/>
    <cellStyle name="Millares 3 2" xfId="61970" xr:uid="{578F0EE5-609F-4BE7-B810-9293D9049692}"/>
    <cellStyle name="Millares 3 3" xfId="62009" xr:uid="{18A0D56E-E8AC-46F0-BD5A-860800B4E1DE}"/>
    <cellStyle name="Millares 3 4" xfId="62023" xr:uid="{BEBE6368-5293-4B6B-AAD9-20CCD6261CFB}"/>
    <cellStyle name="Millares 4" xfId="61951" xr:uid="{4CB7D625-FBD5-4598-9896-2B3CD81F6553}"/>
    <cellStyle name="Millares 5" xfId="61958" xr:uid="{834928C0-DEB3-4F0C-96AC-AAA634F8B05C}"/>
    <cellStyle name="Millares 6" xfId="61960" xr:uid="{5423CE45-780C-4666-93B0-A86AC365F814}"/>
    <cellStyle name="Millares 7" xfId="61997" xr:uid="{A8FD3082-A53D-461A-9B91-11AF06F66BEA}"/>
    <cellStyle name="Millares 8" xfId="61998" xr:uid="{8EEF9C85-5394-4270-99FF-EFD3FE7BA6C2}"/>
    <cellStyle name="Millares 9" xfId="61999" xr:uid="{3775643E-AD61-4378-832B-CE3C48AFB90F}"/>
    <cellStyle name="Moneda [0] 2" xfId="61954" xr:uid="{9D8261CB-9990-41B7-9BC6-71FBED206984}"/>
    <cellStyle name="Moneda 2" xfId="61953" xr:uid="{4907681A-02B1-4A22-8A41-C732B09B6EBD}"/>
    <cellStyle name="Moneda 3" xfId="61961" xr:uid="{B10D19A2-B619-483A-951B-C3E2E73BB212}"/>
    <cellStyle name="Moneda 4" xfId="62006" xr:uid="{1911CD22-AE92-4A7A-A528-08CF532F8194}"/>
    <cellStyle name="Moneda 5" xfId="62020" xr:uid="{7149CCB7-008F-4B33-AB89-6F36E0DC2D33}"/>
    <cellStyle name="Neutral" xfId="8" builtinId="28" customBuiltin="1"/>
    <cellStyle name="Neutral 2" xfId="158" xr:uid="{252EF71D-933F-475E-B824-3A25A112B618}"/>
    <cellStyle name="No-definido" xfId="159" xr:uid="{27BB4249-308C-43DC-9F5C-E5CAD1CD4920}"/>
    <cellStyle name="Normal" xfId="0" builtinId="0"/>
    <cellStyle name="Normal 10" xfId="160" xr:uid="{341E56F2-F4EE-4437-BF33-5C8422DB6A5D}"/>
    <cellStyle name="Normal 10 10" xfId="4063" xr:uid="{FC15E848-AE38-4031-8C88-048824F84B10}"/>
    <cellStyle name="Normal 10 10 2" xfId="11784" xr:uid="{D97F9B69-3F79-41CA-9113-D7F4A5344797}"/>
    <cellStyle name="Normal 10 10 2 2" xfId="27226" xr:uid="{A9046A0B-2455-4AB4-A761-80375BDF03BF}"/>
    <cellStyle name="Normal 10 10 2 2 2" xfId="58110" xr:uid="{3BCE286B-2AF5-41A0-A372-F5E9E7876BF4}"/>
    <cellStyle name="Normal 10 10 2 3" xfId="42668" xr:uid="{FD092E71-7A90-41E6-9CF9-ECF2A18F7DCB}"/>
    <cellStyle name="Normal 10 10 3" xfId="19505" xr:uid="{DC6E7E43-5E21-4D8E-9E68-9B713D916FE5}"/>
    <cellStyle name="Normal 10 10 3 2" xfId="50389" xr:uid="{5A6AEBBE-66DD-4A70-B702-8F82F1211F2B}"/>
    <cellStyle name="Normal 10 10 4" xfId="34947" xr:uid="{A8B86157-2808-4877-A849-311FD5871281}"/>
    <cellStyle name="Normal 10 11" xfId="7924" xr:uid="{20E9E3C1-9F96-42A5-983D-C7C5C85335BC}"/>
    <cellStyle name="Normal 10 11 2" xfId="23366" xr:uid="{112424B4-C895-4B28-8BE5-29408D72EBED}"/>
    <cellStyle name="Normal 10 11 2 2" xfId="54250" xr:uid="{959E755C-3F62-4A82-B38E-9F502E038EB0}"/>
    <cellStyle name="Normal 10 11 3" xfId="38808" xr:uid="{32EA1328-D1EA-4762-9162-AD17DEDD451C}"/>
    <cellStyle name="Normal 10 12" xfId="15645" xr:uid="{D52F6A2D-8148-46E8-9878-40423250C8F2}"/>
    <cellStyle name="Normal 10 12 2" xfId="46529" xr:uid="{7C19B276-11AC-4E87-B336-F937D944019B}"/>
    <cellStyle name="Normal 10 13" xfId="31087" xr:uid="{CC012A0A-9864-4CAA-BDB0-6E97CB2AB4AF}"/>
    <cellStyle name="Normal 10 14" xfId="50" xr:uid="{D01CC0DF-88EF-4997-8D19-8323F5A5104C}"/>
    <cellStyle name="Normal 10 2" xfId="161" xr:uid="{7BCF28DF-CBEE-4A95-9825-F999F2398246}"/>
    <cellStyle name="Normal 10 2 10" xfId="7925" xr:uid="{8CA656BB-45EB-471E-BE7D-FA17C25FE7CF}"/>
    <cellStyle name="Normal 10 2 10 2" xfId="23367" xr:uid="{B5CD364B-E7B9-491F-8998-5E9A86F60103}"/>
    <cellStyle name="Normal 10 2 10 2 2" xfId="54251" xr:uid="{128C1A98-A3B4-4F90-98C6-32887F833CCB}"/>
    <cellStyle name="Normal 10 2 10 3" xfId="38809" xr:uid="{49D39EA6-9B13-422E-AB45-F4B788CDEF12}"/>
    <cellStyle name="Normal 10 2 11" xfId="15646" xr:uid="{AA96069D-CA1D-4C79-9EC2-C225EDD148F2}"/>
    <cellStyle name="Normal 10 2 11 2" xfId="46530" xr:uid="{9174FD49-944E-4BAB-BCD2-9F7394BC77F4}"/>
    <cellStyle name="Normal 10 2 12" xfId="31088" xr:uid="{1EE06E31-5B85-4AF3-9A56-95BDE657B702}"/>
    <cellStyle name="Normal 10 2 2" xfId="162" xr:uid="{B98737C3-AA8D-41C1-AFE6-B2709CD78018}"/>
    <cellStyle name="Normal 10 2 2 10" xfId="31089" xr:uid="{B9D0E804-F9AF-451E-8AD3-F6EF5AC15C88}"/>
    <cellStyle name="Normal 10 2 2 2" xfId="321" xr:uid="{9DA229BC-24EB-4266-B790-045F22DA284C}"/>
    <cellStyle name="Normal 10 2 2 2 2" xfId="564" xr:uid="{E72DBFAE-F4B4-491E-A64E-06549F7B9E96}"/>
    <cellStyle name="Normal 10 2 2 2 2 2" xfId="1047" xr:uid="{D9A39445-3D31-4594-B763-E2F66A8E6D35}"/>
    <cellStyle name="Normal 10 2 2 2 2 2 2" xfId="2012" xr:uid="{54EBFEAB-EF2C-4FE2-9EA1-C098CC0F53CF}"/>
    <cellStyle name="Normal 10 2 2 2 2 2 2 2" xfId="3942" xr:uid="{0F5E9E90-C67D-4CCB-BE7B-C56D43C5F6CD}"/>
    <cellStyle name="Normal 10 2 2 2 2 2 2 2 2" xfId="7802" xr:uid="{C0F341A5-45EF-4DE1-9747-D99519345C7F}"/>
    <cellStyle name="Normal 10 2 2 2 2 2 2 2 2 2" xfId="15523" xr:uid="{F31607EE-A59B-4450-8135-A242309B4634}"/>
    <cellStyle name="Normal 10 2 2 2 2 2 2 2 2 2 2" xfId="30965" xr:uid="{E1F61F63-F871-494C-8240-FF8FC90A50F2}"/>
    <cellStyle name="Normal 10 2 2 2 2 2 2 2 2 2 2 2" xfId="61849" xr:uid="{6DB7265E-58B2-4F9A-B175-5A654DF2693F}"/>
    <cellStyle name="Normal 10 2 2 2 2 2 2 2 2 2 3" xfId="46407" xr:uid="{82FA2794-4F15-4547-A1DE-9F34C64DE4B0}"/>
    <cellStyle name="Normal 10 2 2 2 2 2 2 2 2 3" xfId="23244" xr:uid="{5955FC82-8BF2-4901-B38D-21042E77D51E}"/>
    <cellStyle name="Normal 10 2 2 2 2 2 2 2 2 3 2" xfId="54128" xr:uid="{40DB4C53-6192-42DA-8803-6B0A82093513}"/>
    <cellStyle name="Normal 10 2 2 2 2 2 2 2 2 4" xfId="38686" xr:uid="{BC2AE079-7280-4F9A-A16A-B8A0997BF3A3}"/>
    <cellStyle name="Normal 10 2 2 2 2 2 2 2 3" xfId="11663" xr:uid="{D58275CD-9641-49C5-9156-D46A5E7C8AA5}"/>
    <cellStyle name="Normal 10 2 2 2 2 2 2 2 3 2" xfId="27105" xr:uid="{1341A17F-39B4-4752-89B0-D713B7F0AA83}"/>
    <cellStyle name="Normal 10 2 2 2 2 2 2 2 3 2 2" xfId="57989" xr:uid="{6B3D9BCE-189B-4F20-B95C-B654915BB08F}"/>
    <cellStyle name="Normal 10 2 2 2 2 2 2 2 3 3" xfId="42547" xr:uid="{35759A49-C1C4-41E4-9615-BEE6671BF37B}"/>
    <cellStyle name="Normal 10 2 2 2 2 2 2 2 4" xfId="19384" xr:uid="{7B01C63C-8970-425C-BA3B-18BDFB2E3A95}"/>
    <cellStyle name="Normal 10 2 2 2 2 2 2 2 4 2" xfId="50268" xr:uid="{83387B94-8328-4DA9-BA05-E444813A1CDA}"/>
    <cellStyle name="Normal 10 2 2 2 2 2 2 2 5" xfId="34826" xr:uid="{05BDE07D-CC4D-4EAB-888A-978215CC8433}"/>
    <cellStyle name="Normal 10 2 2 2 2 2 2 3" xfId="5872" xr:uid="{E49B984A-C119-4C04-BB92-C92B89810AA8}"/>
    <cellStyle name="Normal 10 2 2 2 2 2 2 3 2" xfId="13593" xr:uid="{934C2FDD-8BE5-483B-85D8-C0D63841E369}"/>
    <cellStyle name="Normal 10 2 2 2 2 2 2 3 2 2" xfId="29035" xr:uid="{970B9B3E-93F3-4C92-A96E-35F1192ACD2B}"/>
    <cellStyle name="Normal 10 2 2 2 2 2 2 3 2 2 2" xfId="59919" xr:uid="{E4558E60-904B-4E6A-9FD1-CC4ED829175D}"/>
    <cellStyle name="Normal 10 2 2 2 2 2 2 3 2 3" xfId="44477" xr:uid="{07B4BC17-1CC2-4C45-B4E4-BAA3ADE750D4}"/>
    <cellStyle name="Normal 10 2 2 2 2 2 2 3 3" xfId="21314" xr:uid="{B6CD4FF5-5FA2-4BD5-BDCD-7EEE01E70A71}"/>
    <cellStyle name="Normal 10 2 2 2 2 2 2 3 3 2" xfId="52198" xr:uid="{298AF8E7-E240-40FB-9D09-B4FD3D33576B}"/>
    <cellStyle name="Normal 10 2 2 2 2 2 2 3 4" xfId="36756" xr:uid="{A186807D-5757-4D33-8C08-436BC1EBD10F}"/>
    <cellStyle name="Normal 10 2 2 2 2 2 2 4" xfId="9733" xr:uid="{71ACB296-41D7-4A41-A1DD-3D31D4CF8981}"/>
    <cellStyle name="Normal 10 2 2 2 2 2 2 4 2" xfId="25175" xr:uid="{7A2CFC52-451A-45B1-B8A3-D4D5D1AB05B4}"/>
    <cellStyle name="Normal 10 2 2 2 2 2 2 4 2 2" xfId="56059" xr:uid="{EAE959DF-FA56-46EF-9C2A-7FC00CFA80D5}"/>
    <cellStyle name="Normal 10 2 2 2 2 2 2 4 3" xfId="40617" xr:uid="{4BA11595-3F83-4654-8DDD-C63377FFDE3F}"/>
    <cellStyle name="Normal 10 2 2 2 2 2 2 5" xfId="17454" xr:uid="{25D408EE-C6E2-42AB-BB1D-EA10BF1B43CC}"/>
    <cellStyle name="Normal 10 2 2 2 2 2 2 5 2" xfId="48338" xr:uid="{F7BEF03F-A5F8-4457-88C7-8EAF20BD1E91}"/>
    <cellStyle name="Normal 10 2 2 2 2 2 2 6" xfId="32896" xr:uid="{3E358BE8-76E2-4B1D-BF20-754FF92F81FC}"/>
    <cellStyle name="Normal 10 2 2 2 2 2 3" xfId="2977" xr:uid="{2E229090-7DF7-4F41-B448-F8B4011EE784}"/>
    <cellStyle name="Normal 10 2 2 2 2 2 3 2" xfId="6837" xr:uid="{7F133BFB-C036-4069-8B63-1C3DA2B5102E}"/>
    <cellStyle name="Normal 10 2 2 2 2 2 3 2 2" xfId="14558" xr:uid="{B746BDEC-2209-4EFD-A084-D9BF97492602}"/>
    <cellStyle name="Normal 10 2 2 2 2 2 3 2 2 2" xfId="30000" xr:uid="{185FC250-1BFA-418D-ABB3-151EAAB48357}"/>
    <cellStyle name="Normal 10 2 2 2 2 2 3 2 2 2 2" xfId="60884" xr:uid="{1A06C327-BD59-4306-AEA5-DEF00029EB3A}"/>
    <cellStyle name="Normal 10 2 2 2 2 2 3 2 2 3" xfId="45442" xr:uid="{DDC0F373-3BAC-4A41-8465-E662F18AE17F}"/>
    <cellStyle name="Normal 10 2 2 2 2 2 3 2 3" xfId="22279" xr:uid="{04DDABF7-3033-43B4-8CF7-E285D4342733}"/>
    <cellStyle name="Normal 10 2 2 2 2 2 3 2 3 2" xfId="53163" xr:uid="{DD158F3A-AE99-45BD-B274-1D850CE230D9}"/>
    <cellStyle name="Normal 10 2 2 2 2 2 3 2 4" xfId="37721" xr:uid="{D62B603A-0622-45F7-8A25-E41F250799BD}"/>
    <cellStyle name="Normal 10 2 2 2 2 2 3 3" xfId="10698" xr:uid="{15875221-54EC-41CD-980D-5D700B88B611}"/>
    <cellStyle name="Normal 10 2 2 2 2 2 3 3 2" xfId="26140" xr:uid="{536DFB86-A807-405A-B318-66484408DF00}"/>
    <cellStyle name="Normal 10 2 2 2 2 2 3 3 2 2" xfId="57024" xr:uid="{2849A83A-FC3C-4CF6-822D-360ED80DF015}"/>
    <cellStyle name="Normal 10 2 2 2 2 2 3 3 3" xfId="41582" xr:uid="{CDD173DD-251A-4F61-886E-E72DF4970D41}"/>
    <cellStyle name="Normal 10 2 2 2 2 2 3 4" xfId="18419" xr:uid="{13058236-B6B5-41C3-A202-9A69ADC7BE0B}"/>
    <cellStyle name="Normal 10 2 2 2 2 2 3 4 2" xfId="49303" xr:uid="{F291D9EC-066A-4D7C-810A-22CE2F238495}"/>
    <cellStyle name="Normal 10 2 2 2 2 2 3 5" xfId="33861" xr:uid="{1056F6C7-4D2E-4FA0-892D-D790222A18A6}"/>
    <cellStyle name="Normal 10 2 2 2 2 2 4" xfId="4907" xr:uid="{D412AB30-1D5D-43A9-9475-C265BC5296C6}"/>
    <cellStyle name="Normal 10 2 2 2 2 2 4 2" xfId="12628" xr:uid="{662B1704-B21B-4AE3-8CF7-D508B6122019}"/>
    <cellStyle name="Normal 10 2 2 2 2 2 4 2 2" xfId="28070" xr:uid="{38D86445-AA4E-451C-ADE6-B3A2AD1BFF74}"/>
    <cellStyle name="Normal 10 2 2 2 2 2 4 2 2 2" xfId="58954" xr:uid="{26A69347-9599-488E-B482-A2D719162D8A}"/>
    <cellStyle name="Normal 10 2 2 2 2 2 4 2 3" xfId="43512" xr:uid="{7D2DDF2A-9E7E-4A88-A207-FA29BBB5F1B1}"/>
    <cellStyle name="Normal 10 2 2 2 2 2 4 3" xfId="20349" xr:uid="{0C2BF63B-A4DE-4987-AF0D-B43311057AB1}"/>
    <cellStyle name="Normal 10 2 2 2 2 2 4 3 2" xfId="51233" xr:uid="{3DB98D98-DF2E-41C4-974F-C828A766658D}"/>
    <cellStyle name="Normal 10 2 2 2 2 2 4 4" xfId="35791" xr:uid="{6C3711B3-66D6-48FF-88DB-82C47FB4D777}"/>
    <cellStyle name="Normal 10 2 2 2 2 2 5" xfId="8768" xr:uid="{275FC2EB-786E-4B4B-ACE7-8B29EBAC9117}"/>
    <cellStyle name="Normal 10 2 2 2 2 2 5 2" xfId="24210" xr:uid="{1ECA2E1B-1A0F-4394-898F-852D1F1A4224}"/>
    <cellStyle name="Normal 10 2 2 2 2 2 5 2 2" xfId="55094" xr:uid="{939A70C8-6838-4AC6-BC18-8DEDAEA5B7C8}"/>
    <cellStyle name="Normal 10 2 2 2 2 2 5 3" xfId="39652" xr:uid="{55157B2B-8999-4B01-9B41-04E2059015B3}"/>
    <cellStyle name="Normal 10 2 2 2 2 2 6" xfId="16489" xr:uid="{D55EFE2F-0719-4E5B-834D-ED6B62F2E7AC}"/>
    <cellStyle name="Normal 10 2 2 2 2 2 6 2" xfId="47373" xr:uid="{9C1D885D-F9B7-432E-9872-B6A2370505C4}"/>
    <cellStyle name="Normal 10 2 2 2 2 2 7" xfId="31931" xr:uid="{C3B2D30D-B901-4E18-96A8-33499704DF4E}"/>
    <cellStyle name="Normal 10 2 2 2 2 3" xfId="1529" xr:uid="{FD514350-2FE3-4D41-9834-70EEDA8552CD}"/>
    <cellStyle name="Normal 10 2 2 2 2 3 2" xfId="3459" xr:uid="{042FAF22-A1F2-4AAC-8D01-AEB03A3E7888}"/>
    <cellStyle name="Normal 10 2 2 2 2 3 2 2" xfId="7319" xr:uid="{7A6FB81E-9392-4CDA-B00C-A8EFC59AFFE2}"/>
    <cellStyle name="Normal 10 2 2 2 2 3 2 2 2" xfId="15040" xr:uid="{0574B1A1-06BC-40C1-A4DD-B97DA8858E03}"/>
    <cellStyle name="Normal 10 2 2 2 2 3 2 2 2 2" xfId="30482" xr:uid="{6AE75F6D-3A0F-4291-8C1F-E14D7DC327C4}"/>
    <cellStyle name="Normal 10 2 2 2 2 3 2 2 2 2 2" xfId="61366" xr:uid="{7876F710-007E-451E-B23C-668CE1AF3244}"/>
    <cellStyle name="Normal 10 2 2 2 2 3 2 2 2 3" xfId="45924" xr:uid="{72470257-20D0-4586-BEE5-A08D381F59E0}"/>
    <cellStyle name="Normal 10 2 2 2 2 3 2 2 3" xfId="22761" xr:uid="{CEE21530-9E9B-4337-B4E2-30CDE02B2ED4}"/>
    <cellStyle name="Normal 10 2 2 2 2 3 2 2 3 2" xfId="53645" xr:uid="{627FADC9-5890-425A-9B79-52CC7F526B69}"/>
    <cellStyle name="Normal 10 2 2 2 2 3 2 2 4" xfId="38203" xr:uid="{E5CFE3F7-F690-49B7-A52A-DA4864D9C62A}"/>
    <cellStyle name="Normal 10 2 2 2 2 3 2 3" xfId="11180" xr:uid="{9305A1DC-01D2-4CE3-BD88-D99BD3B9E01C}"/>
    <cellStyle name="Normal 10 2 2 2 2 3 2 3 2" xfId="26622" xr:uid="{4AD35B37-9286-4813-B874-9697CDDA8896}"/>
    <cellStyle name="Normal 10 2 2 2 2 3 2 3 2 2" xfId="57506" xr:uid="{6EE61465-E840-4470-8880-2111808E85A3}"/>
    <cellStyle name="Normal 10 2 2 2 2 3 2 3 3" xfId="42064" xr:uid="{91857493-C71D-43AF-9FDA-81B72DDEFD1D}"/>
    <cellStyle name="Normal 10 2 2 2 2 3 2 4" xfId="18901" xr:uid="{3B4408BE-959D-4C9B-8C64-4900A352FB9E}"/>
    <cellStyle name="Normal 10 2 2 2 2 3 2 4 2" xfId="49785" xr:uid="{B5E6FCFF-BB07-428A-B878-6E14B0E58AEB}"/>
    <cellStyle name="Normal 10 2 2 2 2 3 2 5" xfId="34343" xr:uid="{05941496-8B0A-437F-B8CB-66CBD38F9F35}"/>
    <cellStyle name="Normal 10 2 2 2 2 3 3" xfId="5389" xr:uid="{0B279EE7-59D5-43A0-91D1-3CAD23C14F1B}"/>
    <cellStyle name="Normal 10 2 2 2 2 3 3 2" xfId="13110" xr:uid="{2865E703-06D3-46D0-8F19-29570AD71010}"/>
    <cellStyle name="Normal 10 2 2 2 2 3 3 2 2" xfId="28552" xr:uid="{CC534CE7-57E3-48F6-AF70-90DB407F456C}"/>
    <cellStyle name="Normal 10 2 2 2 2 3 3 2 2 2" xfId="59436" xr:uid="{12B9BB02-00AF-4235-8467-5E91FA85B7C1}"/>
    <cellStyle name="Normal 10 2 2 2 2 3 3 2 3" xfId="43994" xr:uid="{5C9927DC-5265-4CEB-9A28-28EE147A751A}"/>
    <cellStyle name="Normal 10 2 2 2 2 3 3 3" xfId="20831" xr:uid="{2CE15C83-8A5F-4F98-81C7-A083941BE7C0}"/>
    <cellStyle name="Normal 10 2 2 2 2 3 3 3 2" xfId="51715" xr:uid="{7871AEE3-15D5-45C6-BF19-EB1AE810D572}"/>
    <cellStyle name="Normal 10 2 2 2 2 3 3 4" xfId="36273" xr:uid="{E651ED7B-B693-4F87-83BC-0CC7AA3C579E}"/>
    <cellStyle name="Normal 10 2 2 2 2 3 4" xfId="9250" xr:uid="{D36CBE68-E04A-4018-BC03-B2E5D75C2F3A}"/>
    <cellStyle name="Normal 10 2 2 2 2 3 4 2" xfId="24692" xr:uid="{1A0AC086-C403-481B-B773-1BA1B00873CF}"/>
    <cellStyle name="Normal 10 2 2 2 2 3 4 2 2" xfId="55576" xr:uid="{5EE3D598-E569-4303-B2F3-0C74478A876B}"/>
    <cellStyle name="Normal 10 2 2 2 2 3 4 3" xfId="40134" xr:uid="{61739AE3-D7E8-46DD-839F-23B401F3FB3D}"/>
    <cellStyle name="Normal 10 2 2 2 2 3 5" xfId="16971" xr:uid="{2E2C9919-CD73-4BF4-B47B-2372B70E236C}"/>
    <cellStyle name="Normal 10 2 2 2 2 3 5 2" xfId="47855" xr:uid="{EF053673-DEA9-4035-A338-116A684475E8}"/>
    <cellStyle name="Normal 10 2 2 2 2 3 6" xfId="32413" xr:uid="{1588DFDD-A1A5-4B5E-A18D-B2DB9971E3A8}"/>
    <cellStyle name="Normal 10 2 2 2 2 4" xfId="2494" xr:uid="{F03A9AA9-BB3D-4BE5-B229-46EAEEEDAB6B}"/>
    <cellStyle name="Normal 10 2 2 2 2 4 2" xfId="6354" xr:uid="{9483C174-034D-4458-9679-D08322D590C0}"/>
    <cellStyle name="Normal 10 2 2 2 2 4 2 2" xfId="14075" xr:uid="{6FE9BA0A-DEB5-42F0-9928-7AC85ECA4CB9}"/>
    <cellStyle name="Normal 10 2 2 2 2 4 2 2 2" xfId="29517" xr:uid="{9AA14AB0-DAE1-429E-9066-35784683C9D7}"/>
    <cellStyle name="Normal 10 2 2 2 2 4 2 2 2 2" xfId="60401" xr:uid="{0C41EDE4-AB3A-4C10-83E6-F8367446A461}"/>
    <cellStyle name="Normal 10 2 2 2 2 4 2 2 3" xfId="44959" xr:uid="{B5AB6540-301A-4C66-A270-24357E1D7928}"/>
    <cellStyle name="Normal 10 2 2 2 2 4 2 3" xfId="21796" xr:uid="{7BDD2B44-02C8-49AB-A06B-763781685ADD}"/>
    <cellStyle name="Normal 10 2 2 2 2 4 2 3 2" xfId="52680" xr:uid="{2D448F50-8B34-47FB-BD3F-5FDF541EBF8B}"/>
    <cellStyle name="Normal 10 2 2 2 2 4 2 4" xfId="37238" xr:uid="{8608E3A4-670C-44AB-BC81-5D035A847C15}"/>
    <cellStyle name="Normal 10 2 2 2 2 4 3" xfId="10215" xr:uid="{E5C4CA45-7B2B-48AB-ACDE-7FDA4C35D40F}"/>
    <cellStyle name="Normal 10 2 2 2 2 4 3 2" xfId="25657" xr:uid="{756D3D47-1795-42B0-8EC7-F1F6CF1BF573}"/>
    <cellStyle name="Normal 10 2 2 2 2 4 3 2 2" xfId="56541" xr:uid="{4847A46B-9E42-4730-81C2-2D1EBD85A442}"/>
    <cellStyle name="Normal 10 2 2 2 2 4 3 3" xfId="41099" xr:uid="{2509EEBD-EDD7-49D2-B2E4-B6862D808C39}"/>
    <cellStyle name="Normal 10 2 2 2 2 4 4" xfId="17936" xr:uid="{C643D190-7286-403A-8E6D-EC4142FF0C8C}"/>
    <cellStyle name="Normal 10 2 2 2 2 4 4 2" xfId="48820" xr:uid="{114DB376-01CC-4596-AF0D-8D5888C65E28}"/>
    <cellStyle name="Normal 10 2 2 2 2 4 5" xfId="33378" xr:uid="{DDE63FB9-3BA4-4A70-8FB5-66C116210E28}"/>
    <cellStyle name="Normal 10 2 2 2 2 5" xfId="4424" xr:uid="{133DC9B5-9986-47CE-8DF6-1630368E590A}"/>
    <cellStyle name="Normal 10 2 2 2 2 5 2" xfId="12145" xr:uid="{31D90F91-BBB0-44F7-8010-D6543A5DB553}"/>
    <cellStyle name="Normal 10 2 2 2 2 5 2 2" xfId="27587" xr:uid="{EA86329C-D559-4C28-936D-2CD2E2E7E0CD}"/>
    <cellStyle name="Normal 10 2 2 2 2 5 2 2 2" xfId="58471" xr:uid="{56C7AED5-3BB0-4FFD-B841-926F2D362A0A}"/>
    <cellStyle name="Normal 10 2 2 2 2 5 2 3" xfId="43029" xr:uid="{F96D6BC5-A783-4D5D-A274-F52F56E44282}"/>
    <cellStyle name="Normal 10 2 2 2 2 5 3" xfId="19866" xr:uid="{800A54DF-4D75-4DEA-8251-F4F4BA178DD8}"/>
    <cellStyle name="Normal 10 2 2 2 2 5 3 2" xfId="50750" xr:uid="{3981CFE5-D769-4409-A841-690D86124BC6}"/>
    <cellStyle name="Normal 10 2 2 2 2 5 4" xfId="35308" xr:uid="{0D75DEA7-EC1E-4C5B-8F4E-3BF26F7FC18D}"/>
    <cellStyle name="Normal 10 2 2 2 2 6" xfId="8285" xr:uid="{CE87A834-2AF4-4279-9A1C-354AF062F70F}"/>
    <cellStyle name="Normal 10 2 2 2 2 6 2" xfId="23727" xr:uid="{F7F53DC4-CFEC-40B9-ACCC-AA7A53E419E8}"/>
    <cellStyle name="Normal 10 2 2 2 2 6 2 2" xfId="54611" xr:uid="{13ABCC9D-D663-4A05-A5C0-DB4BC0946755}"/>
    <cellStyle name="Normal 10 2 2 2 2 6 3" xfId="39169" xr:uid="{3A3F5EE2-2723-4886-A03C-86987EB9A69E}"/>
    <cellStyle name="Normal 10 2 2 2 2 7" xfId="16006" xr:uid="{2EE95CB1-E1C9-4AE3-B6DA-3E99F691C6EF}"/>
    <cellStyle name="Normal 10 2 2 2 2 7 2" xfId="46890" xr:uid="{6734EC3B-DD32-446B-A313-EBC3F0385100}"/>
    <cellStyle name="Normal 10 2 2 2 2 8" xfId="31448" xr:uid="{B34D2EEB-50A9-486F-B69B-2E57873C70A0}"/>
    <cellStyle name="Normal 10 2 2 2 3" xfId="806" xr:uid="{A67A1709-810D-44B9-B569-2E2B4FD4A918}"/>
    <cellStyle name="Normal 10 2 2 2 3 2" xfId="1771" xr:uid="{F636EE2C-A99B-4173-B627-A189F6FD36AA}"/>
    <cellStyle name="Normal 10 2 2 2 3 2 2" xfId="3701" xr:uid="{C42DF838-21E8-450A-9FA7-3B86B62A3D9E}"/>
    <cellStyle name="Normal 10 2 2 2 3 2 2 2" xfId="7561" xr:uid="{D7699EA1-616F-416F-B899-7313B0F5B34D}"/>
    <cellStyle name="Normal 10 2 2 2 3 2 2 2 2" xfId="15282" xr:uid="{928B1D1E-4E3F-453B-80C9-C6EF577A4FB9}"/>
    <cellStyle name="Normal 10 2 2 2 3 2 2 2 2 2" xfId="30724" xr:uid="{AA5FF932-6A1C-486F-8B73-B3B1E374A6A4}"/>
    <cellStyle name="Normal 10 2 2 2 3 2 2 2 2 2 2" xfId="61608" xr:uid="{7F2C01F8-4D26-4061-907A-8D7D9C323040}"/>
    <cellStyle name="Normal 10 2 2 2 3 2 2 2 2 3" xfId="46166" xr:uid="{F024D464-A159-4A78-B724-40D61C1EDA23}"/>
    <cellStyle name="Normal 10 2 2 2 3 2 2 2 3" xfId="23003" xr:uid="{87EFA62E-A5C9-4679-87C9-62146DF3E460}"/>
    <cellStyle name="Normal 10 2 2 2 3 2 2 2 3 2" xfId="53887" xr:uid="{343ABE72-099B-4D93-A1A0-49182D5A94C2}"/>
    <cellStyle name="Normal 10 2 2 2 3 2 2 2 4" xfId="38445" xr:uid="{1FD9CD29-132A-4F5C-BEC0-8514116C6940}"/>
    <cellStyle name="Normal 10 2 2 2 3 2 2 3" xfId="11422" xr:uid="{6FFC2FC2-ECD9-484C-9D1A-E03DE769177B}"/>
    <cellStyle name="Normal 10 2 2 2 3 2 2 3 2" xfId="26864" xr:uid="{812CBAB9-C7C9-48EE-A3D5-B8938E7CECA3}"/>
    <cellStyle name="Normal 10 2 2 2 3 2 2 3 2 2" xfId="57748" xr:uid="{0DC8B05C-2B7D-4E4A-B088-2FA8EB78D38D}"/>
    <cellStyle name="Normal 10 2 2 2 3 2 2 3 3" xfId="42306" xr:uid="{7336ABFF-4C68-4974-BC95-A6EBECA19510}"/>
    <cellStyle name="Normal 10 2 2 2 3 2 2 4" xfId="19143" xr:uid="{32ACE52A-C476-4D11-A4DC-CD621259DB50}"/>
    <cellStyle name="Normal 10 2 2 2 3 2 2 4 2" xfId="50027" xr:uid="{A375BAA3-48E3-46EC-AB72-CFDF1EEEF224}"/>
    <cellStyle name="Normal 10 2 2 2 3 2 2 5" xfId="34585" xr:uid="{405916C6-A35F-4DF0-A845-95A05419BCE2}"/>
    <cellStyle name="Normal 10 2 2 2 3 2 3" xfId="5631" xr:uid="{ABAB7C39-B53E-44AC-9168-6681E7099758}"/>
    <cellStyle name="Normal 10 2 2 2 3 2 3 2" xfId="13352" xr:uid="{D144E7D5-5D2C-47B9-8B1B-A0DB13041888}"/>
    <cellStyle name="Normal 10 2 2 2 3 2 3 2 2" xfId="28794" xr:uid="{F851AC1A-2FD3-4BBB-BBCA-10D2DF6B2B33}"/>
    <cellStyle name="Normal 10 2 2 2 3 2 3 2 2 2" xfId="59678" xr:uid="{68ECE3CF-B132-41C2-9CA8-BB41E360C20A}"/>
    <cellStyle name="Normal 10 2 2 2 3 2 3 2 3" xfId="44236" xr:uid="{BA4A8265-2FCD-486F-A17D-C233B31212D2}"/>
    <cellStyle name="Normal 10 2 2 2 3 2 3 3" xfId="21073" xr:uid="{BC8775E1-5463-4F8E-84DD-2B86FC29C81B}"/>
    <cellStyle name="Normal 10 2 2 2 3 2 3 3 2" xfId="51957" xr:uid="{A7AC926C-084E-4435-88DD-57F27B8DC9F1}"/>
    <cellStyle name="Normal 10 2 2 2 3 2 3 4" xfId="36515" xr:uid="{51DC1AF0-CD89-4DF5-9B58-B64F8241AFB2}"/>
    <cellStyle name="Normal 10 2 2 2 3 2 4" xfId="9492" xr:uid="{6656AB65-B00D-4E1A-8464-7393E121E412}"/>
    <cellStyle name="Normal 10 2 2 2 3 2 4 2" xfId="24934" xr:uid="{36491ED8-6780-454F-882A-E27328638ACB}"/>
    <cellStyle name="Normal 10 2 2 2 3 2 4 2 2" xfId="55818" xr:uid="{3AF8A495-FFE7-460C-934F-70742C23FDA6}"/>
    <cellStyle name="Normal 10 2 2 2 3 2 4 3" xfId="40376" xr:uid="{BC372962-56D8-4AAC-9F9B-00F12BEE0671}"/>
    <cellStyle name="Normal 10 2 2 2 3 2 5" xfId="17213" xr:uid="{7FCBC981-31F0-4866-9071-D1AAD0F3DA24}"/>
    <cellStyle name="Normal 10 2 2 2 3 2 5 2" xfId="48097" xr:uid="{A62D332B-2118-4FF7-88CA-9F1D5CE7DD4C}"/>
    <cellStyle name="Normal 10 2 2 2 3 2 6" xfId="32655" xr:uid="{31B0EB77-B549-4491-881B-B94C163529AB}"/>
    <cellStyle name="Normal 10 2 2 2 3 3" xfId="2736" xr:uid="{2A4BD10A-338D-4A1B-882D-31FE15997313}"/>
    <cellStyle name="Normal 10 2 2 2 3 3 2" xfId="6596" xr:uid="{90712F24-0B95-4446-8C5A-0A5B90A45FD0}"/>
    <cellStyle name="Normal 10 2 2 2 3 3 2 2" xfId="14317" xr:uid="{D625DFEC-62EB-4B53-862A-C94F6FD55429}"/>
    <cellStyle name="Normal 10 2 2 2 3 3 2 2 2" xfId="29759" xr:uid="{B15E3423-5FF5-428E-A7B4-6928E0C66FD5}"/>
    <cellStyle name="Normal 10 2 2 2 3 3 2 2 2 2" xfId="60643" xr:uid="{78C629FD-CD16-43BB-901E-FF3F394118F3}"/>
    <cellStyle name="Normal 10 2 2 2 3 3 2 2 3" xfId="45201" xr:uid="{1C0D4F37-BA1B-4D97-932E-7482B4F5C0EF}"/>
    <cellStyle name="Normal 10 2 2 2 3 3 2 3" xfId="22038" xr:uid="{491C92DE-5BEA-4E92-8629-1C294AC85D4D}"/>
    <cellStyle name="Normal 10 2 2 2 3 3 2 3 2" xfId="52922" xr:uid="{D26D9F02-DF50-44F6-9009-84CB5C64B240}"/>
    <cellStyle name="Normal 10 2 2 2 3 3 2 4" xfId="37480" xr:uid="{AFBBA452-CDB8-415C-981C-FC08E88326AA}"/>
    <cellStyle name="Normal 10 2 2 2 3 3 3" xfId="10457" xr:uid="{B689A306-C7E4-48CA-97C7-0B43392ED0F8}"/>
    <cellStyle name="Normal 10 2 2 2 3 3 3 2" xfId="25899" xr:uid="{D90017C1-5B81-46C9-AE08-ECF591528990}"/>
    <cellStyle name="Normal 10 2 2 2 3 3 3 2 2" xfId="56783" xr:uid="{4CEEA0E4-68CB-4849-9D8C-17395DAA178C}"/>
    <cellStyle name="Normal 10 2 2 2 3 3 3 3" xfId="41341" xr:uid="{E66B2F51-B214-440A-B372-134AAF3C6A83}"/>
    <cellStyle name="Normal 10 2 2 2 3 3 4" xfId="18178" xr:uid="{DA72391A-5B6A-4C8F-9F65-BD0EC5E2C722}"/>
    <cellStyle name="Normal 10 2 2 2 3 3 4 2" xfId="49062" xr:uid="{4F6CDFD7-73FC-44FD-B951-48457CA7C494}"/>
    <cellStyle name="Normal 10 2 2 2 3 3 5" xfId="33620" xr:uid="{72F7517F-407A-4406-B7B4-7AFC033730EA}"/>
    <cellStyle name="Normal 10 2 2 2 3 4" xfId="4666" xr:uid="{91F14B6D-A9B5-4C34-B280-3C8EEEEDF982}"/>
    <cellStyle name="Normal 10 2 2 2 3 4 2" xfId="12387" xr:uid="{EE72FAB8-D79A-4215-A5DE-F2F10D98BBEF}"/>
    <cellStyle name="Normal 10 2 2 2 3 4 2 2" xfId="27829" xr:uid="{2377FD58-FDC7-4B7F-97F3-9A73F5499004}"/>
    <cellStyle name="Normal 10 2 2 2 3 4 2 2 2" xfId="58713" xr:uid="{9878DBEC-A1C5-4E5D-862E-AE94C054D10F}"/>
    <cellStyle name="Normal 10 2 2 2 3 4 2 3" xfId="43271" xr:uid="{BC4FDC8B-0B3C-45C4-ACD2-83DC62D187E9}"/>
    <cellStyle name="Normal 10 2 2 2 3 4 3" xfId="20108" xr:uid="{971CBDF0-E2F2-4E6E-8BDB-5616F2BBA525}"/>
    <cellStyle name="Normal 10 2 2 2 3 4 3 2" xfId="50992" xr:uid="{AD4FB8F4-E1AD-4C35-936F-EBC7495DE90E}"/>
    <cellStyle name="Normal 10 2 2 2 3 4 4" xfId="35550" xr:uid="{057904BC-C72A-4152-A0FF-187CD7ACE7DA}"/>
    <cellStyle name="Normal 10 2 2 2 3 5" xfId="8527" xr:uid="{845362C5-B04A-4452-B41E-35E0A2EB4A9D}"/>
    <cellStyle name="Normal 10 2 2 2 3 5 2" xfId="23969" xr:uid="{CF0E457F-17CC-4261-8E11-5BCD041CA7E4}"/>
    <cellStyle name="Normal 10 2 2 2 3 5 2 2" xfId="54853" xr:uid="{8F1E3C8F-D2FE-47E1-B3BA-FA1628B7A3C9}"/>
    <cellStyle name="Normal 10 2 2 2 3 5 3" xfId="39411" xr:uid="{7EB0948D-98B1-4B0E-A4CC-75F43BAA22FD}"/>
    <cellStyle name="Normal 10 2 2 2 3 6" xfId="16248" xr:uid="{8DA4B9D1-CCA2-42C7-9172-06250E0BED41}"/>
    <cellStyle name="Normal 10 2 2 2 3 6 2" xfId="47132" xr:uid="{67C26E29-FCA7-4A0E-8AA1-20A5FC18760C}"/>
    <cellStyle name="Normal 10 2 2 2 3 7" xfId="31690" xr:uid="{44502468-46F3-4851-9804-AE5391DBFA54}"/>
    <cellStyle name="Normal 10 2 2 2 4" xfId="1288" xr:uid="{D7ACE6C8-578A-4389-9056-A9C97B4B4C9D}"/>
    <cellStyle name="Normal 10 2 2 2 4 2" xfId="3218" xr:uid="{79ACA1D1-0559-4162-A7FA-4D881085ACA8}"/>
    <cellStyle name="Normal 10 2 2 2 4 2 2" xfId="7078" xr:uid="{2712B916-0376-4CAD-A3CA-A8F21F5B2209}"/>
    <cellStyle name="Normal 10 2 2 2 4 2 2 2" xfId="14799" xr:uid="{4EA0ED73-7805-4BED-B7CB-411EF2796BC9}"/>
    <cellStyle name="Normal 10 2 2 2 4 2 2 2 2" xfId="30241" xr:uid="{89EDB2F9-6A12-463B-9D4E-968CF14A7AA8}"/>
    <cellStyle name="Normal 10 2 2 2 4 2 2 2 2 2" xfId="61125" xr:uid="{F29D945E-A6DE-4BB9-AA03-1DFCB645C407}"/>
    <cellStyle name="Normal 10 2 2 2 4 2 2 2 3" xfId="45683" xr:uid="{A72D294D-BDFF-4CEE-A408-AF0380B3BCEA}"/>
    <cellStyle name="Normal 10 2 2 2 4 2 2 3" xfId="22520" xr:uid="{555E7CAD-62D6-44E1-8DB1-28933FCD01EE}"/>
    <cellStyle name="Normal 10 2 2 2 4 2 2 3 2" xfId="53404" xr:uid="{81AE9663-E850-48DD-B7BF-A38BA493CC8F}"/>
    <cellStyle name="Normal 10 2 2 2 4 2 2 4" xfId="37962" xr:uid="{207EB2E5-D731-4B0C-9203-02DECC63E6C6}"/>
    <cellStyle name="Normal 10 2 2 2 4 2 3" xfId="10939" xr:uid="{4A74B595-2FAF-4AC8-870C-A871560F76FB}"/>
    <cellStyle name="Normal 10 2 2 2 4 2 3 2" xfId="26381" xr:uid="{49EE67D9-86B5-48A6-A972-99DE3E969150}"/>
    <cellStyle name="Normal 10 2 2 2 4 2 3 2 2" xfId="57265" xr:uid="{60C01380-2EBC-44BD-AFC2-56C5C34BC6F3}"/>
    <cellStyle name="Normal 10 2 2 2 4 2 3 3" xfId="41823" xr:uid="{F6CA5D0E-4744-4C75-BCF2-064C91316C2B}"/>
    <cellStyle name="Normal 10 2 2 2 4 2 4" xfId="18660" xr:uid="{25954A96-3437-4410-9614-C9EE2C3726B8}"/>
    <cellStyle name="Normal 10 2 2 2 4 2 4 2" xfId="49544" xr:uid="{4F3D0DB3-69B4-4A4D-B489-68BAD616A03D}"/>
    <cellStyle name="Normal 10 2 2 2 4 2 5" xfId="34102" xr:uid="{8003C382-5C8D-4A61-9986-29F74669E1B2}"/>
    <cellStyle name="Normal 10 2 2 2 4 3" xfId="5148" xr:uid="{0728B6C4-A258-4AAF-9267-5FB93839E10C}"/>
    <cellStyle name="Normal 10 2 2 2 4 3 2" xfId="12869" xr:uid="{3A4A2745-146C-4CB2-85A3-703D3D9DE307}"/>
    <cellStyle name="Normal 10 2 2 2 4 3 2 2" xfId="28311" xr:uid="{ED948344-CA7A-49BE-880F-A261D65BB40F}"/>
    <cellStyle name="Normal 10 2 2 2 4 3 2 2 2" xfId="59195" xr:uid="{EC2FBC23-E722-4512-BC9F-3B2112A53DD6}"/>
    <cellStyle name="Normal 10 2 2 2 4 3 2 3" xfId="43753" xr:uid="{01CA5B27-B613-4B63-9B99-DD1533AFB5D5}"/>
    <cellStyle name="Normal 10 2 2 2 4 3 3" xfId="20590" xr:uid="{539A9DF4-5465-4601-AF2C-CCE1DC33CFF4}"/>
    <cellStyle name="Normal 10 2 2 2 4 3 3 2" xfId="51474" xr:uid="{FC64596D-970D-4669-8480-FBC10DEB908F}"/>
    <cellStyle name="Normal 10 2 2 2 4 3 4" xfId="36032" xr:uid="{65B5DE1D-DC66-4D4F-A2A0-16F38DA1A998}"/>
    <cellStyle name="Normal 10 2 2 2 4 4" xfId="9009" xr:uid="{C8764BEF-5776-4B79-B045-D741BD5968AD}"/>
    <cellStyle name="Normal 10 2 2 2 4 4 2" xfId="24451" xr:uid="{1E621B86-5DFF-482B-A365-7DD6781DAFA1}"/>
    <cellStyle name="Normal 10 2 2 2 4 4 2 2" xfId="55335" xr:uid="{602FF634-64ED-48F6-9F16-BB4BFDBEBFBE}"/>
    <cellStyle name="Normal 10 2 2 2 4 4 3" xfId="39893" xr:uid="{1E8C6795-A3FD-4A30-9D5E-A259DF4219D5}"/>
    <cellStyle name="Normal 10 2 2 2 4 5" xfId="16730" xr:uid="{CE34CF22-7F25-4562-AE1D-A39F58AD2A0D}"/>
    <cellStyle name="Normal 10 2 2 2 4 5 2" xfId="47614" xr:uid="{D52999D1-FC54-4E4C-A69E-F048458DE0A4}"/>
    <cellStyle name="Normal 10 2 2 2 4 6" xfId="32172" xr:uid="{C71FA851-F27A-4D6A-8BBB-00B1EA058ED8}"/>
    <cellStyle name="Normal 10 2 2 2 5" xfId="2253" xr:uid="{F01349BD-C5A3-474E-AA25-B1A699B8DAA6}"/>
    <cellStyle name="Normal 10 2 2 2 5 2" xfId="6113" xr:uid="{9D215765-324D-4887-9E7A-861B04525982}"/>
    <cellStyle name="Normal 10 2 2 2 5 2 2" xfId="13834" xr:uid="{96DA1A5E-CF6F-4E2E-BEB0-CED7D6AC48F6}"/>
    <cellStyle name="Normal 10 2 2 2 5 2 2 2" xfId="29276" xr:uid="{BCB1561B-8360-4F44-8FC1-276A47CC2410}"/>
    <cellStyle name="Normal 10 2 2 2 5 2 2 2 2" xfId="60160" xr:uid="{83657F13-4E7D-4CD4-95AC-49D47CA682F0}"/>
    <cellStyle name="Normal 10 2 2 2 5 2 2 3" xfId="44718" xr:uid="{460FBDEE-7486-4BB7-948D-FEAB7995A580}"/>
    <cellStyle name="Normal 10 2 2 2 5 2 3" xfId="21555" xr:uid="{F65F4234-1FA3-40F1-BF51-58159CD2A3E9}"/>
    <cellStyle name="Normal 10 2 2 2 5 2 3 2" xfId="52439" xr:uid="{734F2CAE-B74A-4391-9032-2E1FF15EB95C}"/>
    <cellStyle name="Normal 10 2 2 2 5 2 4" xfId="36997" xr:uid="{FFA8D464-5A23-43C1-A7BA-58B332762F23}"/>
    <cellStyle name="Normal 10 2 2 2 5 3" xfId="9974" xr:uid="{CBBBB4FF-2396-4766-96F4-4BF2B251C600}"/>
    <cellStyle name="Normal 10 2 2 2 5 3 2" xfId="25416" xr:uid="{2F794963-1F0E-47FC-830C-CF706D9FB229}"/>
    <cellStyle name="Normal 10 2 2 2 5 3 2 2" xfId="56300" xr:uid="{97954F1D-1720-4E37-B62C-A7286F06C6A8}"/>
    <cellStyle name="Normal 10 2 2 2 5 3 3" xfId="40858" xr:uid="{DDCE7F86-6EA3-4312-904C-0F7359C3A54F}"/>
    <cellStyle name="Normal 10 2 2 2 5 4" xfId="17695" xr:uid="{D77C2391-C8AA-4D7B-AFD3-9DF67F281B6B}"/>
    <cellStyle name="Normal 10 2 2 2 5 4 2" xfId="48579" xr:uid="{47C8570F-733B-48ED-804F-6EA4B3FA0A33}"/>
    <cellStyle name="Normal 10 2 2 2 5 5" xfId="33137" xr:uid="{53B7B9C2-F739-4DC2-A616-B98275160847}"/>
    <cellStyle name="Normal 10 2 2 2 6" xfId="4183" xr:uid="{19E99BFF-0777-4C71-96BA-3F62B40FBE4B}"/>
    <cellStyle name="Normal 10 2 2 2 6 2" xfId="11904" xr:uid="{8ACC5EC8-4D55-4F47-AFF4-932D0E6BA24F}"/>
    <cellStyle name="Normal 10 2 2 2 6 2 2" xfId="27346" xr:uid="{83948877-ADC2-49AE-BDE0-8C57A9653E32}"/>
    <cellStyle name="Normal 10 2 2 2 6 2 2 2" xfId="58230" xr:uid="{7DD01A40-63C4-4559-B1B6-910929CA77C2}"/>
    <cellStyle name="Normal 10 2 2 2 6 2 3" xfId="42788" xr:uid="{968E9BDB-E51B-4F48-9E25-5B22B13F03CB}"/>
    <cellStyle name="Normal 10 2 2 2 6 3" xfId="19625" xr:uid="{9B110F6A-CE89-43BD-9107-7C9D695C3535}"/>
    <cellStyle name="Normal 10 2 2 2 6 3 2" xfId="50509" xr:uid="{5E3E8177-E237-4C8D-BF2C-53E61A7EE8AE}"/>
    <cellStyle name="Normal 10 2 2 2 6 4" xfId="35067" xr:uid="{4BEC6AE7-4500-46F0-8E6F-6CF20A22AAE4}"/>
    <cellStyle name="Normal 10 2 2 2 7" xfId="8044" xr:uid="{AD6F49A3-C8F5-45B8-B650-B44DB7E1F083}"/>
    <cellStyle name="Normal 10 2 2 2 7 2" xfId="23486" xr:uid="{24AC5373-3504-4B66-BA22-364EAD78B7C9}"/>
    <cellStyle name="Normal 10 2 2 2 7 2 2" xfId="54370" xr:uid="{B536C07A-D213-4051-9BDE-F18E9ABA7413}"/>
    <cellStyle name="Normal 10 2 2 2 7 3" xfId="38928" xr:uid="{C4F58274-8B0F-447F-A596-E088E5265EF8}"/>
    <cellStyle name="Normal 10 2 2 2 8" xfId="15765" xr:uid="{973AD526-4AA6-4CD2-BE16-BD28123867D6}"/>
    <cellStyle name="Normal 10 2 2 2 8 2" xfId="46649" xr:uid="{71326642-32D5-4731-8F80-22309C14B7D0}"/>
    <cellStyle name="Normal 10 2 2 2 9" xfId="31207" xr:uid="{4B30579E-A47A-400F-AE10-52AD2CF9674F}"/>
    <cellStyle name="Normal 10 2 2 3" xfId="445" xr:uid="{EEC086A3-B4E7-4CD7-9A7C-639E7B58F464}"/>
    <cellStyle name="Normal 10 2 2 3 2" xfId="929" xr:uid="{CDE3C7CE-8235-4F0F-9D98-14CCCC1D6B27}"/>
    <cellStyle name="Normal 10 2 2 3 2 2" xfId="1894" xr:uid="{EE7A89AF-3F52-4155-9414-5FDED8541B19}"/>
    <cellStyle name="Normal 10 2 2 3 2 2 2" xfId="3824" xr:uid="{4E9865AD-747C-4885-9540-C3F353896D67}"/>
    <cellStyle name="Normal 10 2 2 3 2 2 2 2" xfId="7684" xr:uid="{23688F98-E1F8-45AB-8947-F4AC75A745AA}"/>
    <cellStyle name="Normal 10 2 2 3 2 2 2 2 2" xfId="15405" xr:uid="{3A7884E3-64AF-48DF-917F-147B070631C8}"/>
    <cellStyle name="Normal 10 2 2 3 2 2 2 2 2 2" xfId="30847" xr:uid="{B49F7701-A48E-4DA6-916D-D09EAE7A1806}"/>
    <cellStyle name="Normal 10 2 2 3 2 2 2 2 2 2 2" xfId="61731" xr:uid="{D7D271AF-103C-49F6-AB4A-F4D184FE8F18}"/>
    <cellStyle name="Normal 10 2 2 3 2 2 2 2 2 3" xfId="46289" xr:uid="{B145ED8D-00EE-4F18-9BC1-A16F24DD5C3D}"/>
    <cellStyle name="Normal 10 2 2 3 2 2 2 2 3" xfId="23126" xr:uid="{3817E3D6-2E8B-4265-9596-88A5D7BC98B3}"/>
    <cellStyle name="Normal 10 2 2 3 2 2 2 2 3 2" xfId="54010" xr:uid="{8D9D4FB1-4DE1-4D68-B91D-DB141A3AE8A8}"/>
    <cellStyle name="Normal 10 2 2 3 2 2 2 2 4" xfId="38568" xr:uid="{F3105F1A-C5AB-4386-8524-B4D81342DBD8}"/>
    <cellStyle name="Normal 10 2 2 3 2 2 2 3" xfId="11545" xr:uid="{E25F66D2-81BF-458E-BE68-5C66B31693BC}"/>
    <cellStyle name="Normal 10 2 2 3 2 2 2 3 2" xfId="26987" xr:uid="{B804D207-C769-4215-8D2B-F0242086B993}"/>
    <cellStyle name="Normal 10 2 2 3 2 2 2 3 2 2" xfId="57871" xr:uid="{7C1DA985-FFCF-4FAF-988E-DC881BB8C295}"/>
    <cellStyle name="Normal 10 2 2 3 2 2 2 3 3" xfId="42429" xr:uid="{61B2D5AC-52D4-4A2A-9A73-4C9E3ACDF955}"/>
    <cellStyle name="Normal 10 2 2 3 2 2 2 4" xfId="19266" xr:uid="{B8DF1E5B-B79B-4528-AD12-350148F35210}"/>
    <cellStyle name="Normal 10 2 2 3 2 2 2 4 2" xfId="50150" xr:uid="{9504FCD4-8619-4142-B1AA-7A2DE2E3EA2E}"/>
    <cellStyle name="Normal 10 2 2 3 2 2 2 5" xfId="34708" xr:uid="{03A59A2C-2BFA-4367-AFE5-8C1D224B64A9}"/>
    <cellStyle name="Normal 10 2 2 3 2 2 3" xfId="5754" xr:uid="{39C6C153-2067-4AD1-B015-615CCE63D42A}"/>
    <cellStyle name="Normal 10 2 2 3 2 2 3 2" xfId="13475" xr:uid="{7D1F2256-4B32-4374-B60F-74C688F5A19C}"/>
    <cellStyle name="Normal 10 2 2 3 2 2 3 2 2" xfId="28917" xr:uid="{8A3FC93E-52EB-4889-B39F-6E372DF721FE}"/>
    <cellStyle name="Normal 10 2 2 3 2 2 3 2 2 2" xfId="59801" xr:uid="{FE4783AB-7727-406C-89C6-88388B78B87D}"/>
    <cellStyle name="Normal 10 2 2 3 2 2 3 2 3" xfId="44359" xr:uid="{B71911AC-0D84-4F72-93CC-0785B3151D74}"/>
    <cellStyle name="Normal 10 2 2 3 2 2 3 3" xfId="21196" xr:uid="{58256474-A3EA-4848-BD36-F7C72C5EE46F}"/>
    <cellStyle name="Normal 10 2 2 3 2 2 3 3 2" xfId="52080" xr:uid="{13843896-66CD-4940-84DE-053BA8BF1F8B}"/>
    <cellStyle name="Normal 10 2 2 3 2 2 3 4" xfId="36638" xr:uid="{C5A58AE6-6AC0-4D2F-AA6C-26924778BBB9}"/>
    <cellStyle name="Normal 10 2 2 3 2 2 4" xfId="9615" xr:uid="{3D720D9B-A5A8-4411-9AE7-C3FC79AF3EC2}"/>
    <cellStyle name="Normal 10 2 2 3 2 2 4 2" xfId="25057" xr:uid="{C4D9E71D-629B-40B5-A902-555EE5DDF33F}"/>
    <cellStyle name="Normal 10 2 2 3 2 2 4 2 2" xfId="55941" xr:uid="{A3B8A441-E57B-482F-AFE7-3B339F714233}"/>
    <cellStyle name="Normal 10 2 2 3 2 2 4 3" xfId="40499" xr:uid="{394F44D3-CF6A-4395-85A2-8F81AEBDCFD6}"/>
    <cellStyle name="Normal 10 2 2 3 2 2 5" xfId="17336" xr:uid="{DA1AE12D-6F84-4666-8504-1C359082A5B2}"/>
    <cellStyle name="Normal 10 2 2 3 2 2 5 2" xfId="48220" xr:uid="{9A323501-419E-477D-82C5-74756F51F502}"/>
    <cellStyle name="Normal 10 2 2 3 2 2 6" xfId="32778" xr:uid="{7A9C7C12-1E35-4EF8-B4DC-0B5D1FB8F2FF}"/>
    <cellStyle name="Normal 10 2 2 3 2 3" xfId="2859" xr:uid="{37BA3894-7B20-4EDF-8CB6-E20EC4594441}"/>
    <cellStyle name="Normal 10 2 2 3 2 3 2" xfId="6719" xr:uid="{5FB55267-9EDA-43CC-9F77-38065F3CD3C0}"/>
    <cellStyle name="Normal 10 2 2 3 2 3 2 2" xfId="14440" xr:uid="{866982F2-F85F-4D77-AFCD-EEB94878335C}"/>
    <cellStyle name="Normal 10 2 2 3 2 3 2 2 2" xfId="29882" xr:uid="{75C5AD55-B973-4C44-8D4E-3D0245CD56F8}"/>
    <cellStyle name="Normal 10 2 2 3 2 3 2 2 2 2" xfId="60766" xr:uid="{4E19061A-6C00-4C71-99FB-5333BC3D3D46}"/>
    <cellStyle name="Normal 10 2 2 3 2 3 2 2 3" xfId="45324" xr:uid="{3A19C593-A505-4DF2-89CE-2CE5B48A59DE}"/>
    <cellStyle name="Normal 10 2 2 3 2 3 2 3" xfId="22161" xr:uid="{C8C13293-D11E-4105-9D90-426F3C0320DC}"/>
    <cellStyle name="Normal 10 2 2 3 2 3 2 3 2" xfId="53045" xr:uid="{1B2BD34B-6C17-4340-8939-3BA3212BDBDF}"/>
    <cellStyle name="Normal 10 2 2 3 2 3 2 4" xfId="37603" xr:uid="{EB2E9574-247B-4D6D-ADDF-7E81A0838284}"/>
    <cellStyle name="Normal 10 2 2 3 2 3 3" xfId="10580" xr:uid="{38556C52-E386-4016-BE5F-FEF176060F32}"/>
    <cellStyle name="Normal 10 2 2 3 2 3 3 2" xfId="26022" xr:uid="{AFF803E6-C3F8-4DD6-ADD6-F75867ECB556}"/>
    <cellStyle name="Normal 10 2 2 3 2 3 3 2 2" xfId="56906" xr:uid="{2E133B26-761C-4FAA-BFC5-6B8447CF118E}"/>
    <cellStyle name="Normal 10 2 2 3 2 3 3 3" xfId="41464" xr:uid="{8038EFA2-1B70-4857-8DC5-77104FA5D522}"/>
    <cellStyle name="Normal 10 2 2 3 2 3 4" xfId="18301" xr:uid="{3EE0F65D-EADA-439A-BC90-CC281A0882AC}"/>
    <cellStyle name="Normal 10 2 2 3 2 3 4 2" xfId="49185" xr:uid="{006EF8B8-C9B0-4DAC-AA3E-DF3FAE7418FB}"/>
    <cellStyle name="Normal 10 2 2 3 2 3 5" xfId="33743" xr:uid="{1503FF59-7D25-4AE6-AF39-4EDAAF086FBC}"/>
    <cellStyle name="Normal 10 2 2 3 2 4" xfId="4789" xr:uid="{77C5B623-BE4E-4EA5-A591-8F0767008FB2}"/>
    <cellStyle name="Normal 10 2 2 3 2 4 2" xfId="12510" xr:uid="{E7376619-AD3E-4530-BAA7-ADF725C0479C}"/>
    <cellStyle name="Normal 10 2 2 3 2 4 2 2" xfId="27952" xr:uid="{912E9124-4C6A-4C6C-AF48-DD527778AC71}"/>
    <cellStyle name="Normal 10 2 2 3 2 4 2 2 2" xfId="58836" xr:uid="{6B51FFB9-2C7F-42A2-AC76-31D23F388B5D}"/>
    <cellStyle name="Normal 10 2 2 3 2 4 2 3" xfId="43394" xr:uid="{8D0018E4-1401-4BB9-B3A9-8ADB976A64EA}"/>
    <cellStyle name="Normal 10 2 2 3 2 4 3" xfId="20231" xr:uid="{42B4636C-6B6B-4D45-83B3-FD79464F0B99}"/>
    <cellStyle name="Normal 10 2 2 3 2 4 3 2" xfId="51115" xr:uid="{42218313-B3FE-4071-B993-326F100FD7A9}"/>
    <cellStyle name="Normal 10 2 2 3 2 4 4" xfId="35673" xr:uid="{D4F80777-D499-4ADC-A1E0-CAE99C1B9A63}"/>
    <cellStyle name="Normal 10 2 2 3 2 5" xfId="8650" xr:uid="{2E067E1A-F16B-4B64-AA0B-660E088E3C06}"/>
    <cellStyle name="Normal 10 2 2 3 2 5 2" xfId="24092" xr:uid="{3B69DF74-B08D-4245-B8E2-1DCFDB4523E2}"/>
    <cellStyle name="Normal 10 2 2 3 2 5 2 2" xfId="54976" xr:uid="{8871A2E6-F712-49AC-84EB-670430B4D08F}"/>
    <cellStyle name="Normal 10 2 2 3 2 5 3" xfId="39534" xr:uid="{A58035B2-593D-4A20-AF71-6772B9B807AA}"/>
    <cellStyle name="Normal 10 2 2 3 2 6" xfId="16371" xr:uid="{F5069939-6271-4E2B-93C2-6AD97B1CDFB9}"/>
    <cellStyle name="Normal 10 2 2 3 2 6 2" xfId="47255" xr:uid="{098A5613-685C-4457-890F-F125A07951A5}"/>
    <cellStyle name="Normal 10 2 2 3 2 7" xfId="31813" xr:uid="{7D95C383-D17C-487B-925A-1AAC1B8495BF}"/>
    <cellStyle name="Normal 10 2 2 3 3" xfId="1411" xr:uid="{F2098B39-FDFB-46C1-AAAB-DAFC5A563749}"/>
    <cellStyle name="Normal 10 2 2 3 3 2" xfId="3341" xr:uid="{44E34A67-CED0-44FE-ADE8-39DF9189D1CD}"/>
    <cellStyle name="Normal 10 2 2 3 3 2 2" xfId="7201" xr:uid="{AFAA29A5-643F-4685-8D2A-B29124306D8A}"/>
    <cellStyle name="Normal 10 2 2 3 3 2 2 2" xfId="14922" xr:uid="{E33E54A5-5D52-49BA-A68F-3589A16602B5}"/>
    <cellStyle name="Normal 10 2 2 3 3 2 2 2 2" xfId="30364" xr:uid="{EF697065-B8C0-4324-9EE3-E66FB2A732DD}"/>
    <cellStyle name="Normal 10 2 2 3 3 2 2 2 2 2" xfId="61248" xr:uid="{295CB14B-8FAA-4724-AB62-850E9DCEE59E}"/>
    <cellStyle name="Normal 10 2 2 3 3 2 2 2 3" xfId="45806" xr:uid="{2874ED9A-3925-49A9-88D4-E0055BDE8EC0}"/>
    <cellStyle name="Normal 10 2 2 3 3 2 2 3" xfId="22643" xr:uid="{CEA4BE7A-07DD-4B7C-9991-3F6AA01265A0}"/>
    <cellStyle name="Normal 10 2 2 3 3 2 2 3 2" xfId="53527" xr:uid="{70CF9AD4-FEED-4479-B114-825DA28C39B7}"/>
    <cellStyle name="Normal 10 2 2 3 3 2 2 4" xfId="38085" xr:uid="{68B83612-D988-4165-A282-E178F3717E2F}"/>
    <cellStyle name="Normal 10 2 2 3 3 2 3" xfId="11062" xr:uid="{4DCFB217-C790-4033-8782-8C4E255149EC}"/>
    <cellStyle name="Normal 10 2 2 3 3 2 3 2" xfId="26504" xr:uid="{2E93CB65-08CC-43C8-B8EB-48EF4792728F}"/>
    <cellStyle name="Normal 10 2 2 3 3 2 3 2 2" xfId="57388" xr:uid="{F0B1EE09-ABA0-425F-A6A4-3266AC4D7CC1}"/>
    <cellStyle name="Normal 10 2 2 3 3 2 3 3" xfId="41946" xr:uid="{F3A4A3D6-A349-4635-B238-1A45203C5A6D}"/>
    <cellStyle name="Normal 10 2 2 3 3 2 4" xfId="18783" xr:uid="{FD493205-EF3E-4EF6-82CD-672B62E8AB06}"/>
    <cellStyle name="Normal 10 2 2 3 3 2 4 2" xfId="49667" xr:uid="{544D9052-3400-4217-94CD-DFF3735EC5A0}"/>
    <cellStyle name="Normal 10 2 2 3 3 2 5" xfId="34225" xr:uid="{DEBC33D6-1E59-4497-B6EF-7C719E6B78B2}"/>
    <cellStyle name="Normal 10 2 2 3 3 3" xfId="5271" xr:uid="{FBC03163-9E63-43F5-AFE0-2D9ADD5C42E8}"/>
    <cellStyle name="Normal 10 2 2 3 3 3 2" xfId="12992" xr:uid="{BB0B345E-9077-477A-B63F-9690C474F0FC}"/>
    <cellStyle name="Normal 10 2 2 3 3 3 2 2" xfId="28434" xr:uid="{858F51C2-A679-4C18-8CA4-45D540FD0ACA}"/>
    <cellStyle name="Normal 10 2 2 3 3 3 2 2 2" xfId="59318" xr:uid="{DE39BA5E-03A9-4E25-9DEC-41C52D84B935}"/>
    <cellStyle name="Normal 10 2 2 3 3 3 2 3" xfId="43876" xr:uid="{567B631A-DC26-4524-BE07-51E7076BF01D}"/>
    <cellStyle name="Normal 10 2 2 3 3 3 3" xfId="20713" xr:uid="{EEFD84AD-0CB0-435F-A0ED-AEDB800701F0}"/>
    <cellStyle name="Normal 10 2 2 3 3 3 3 2" xfId="51597" xr:uid="{E8B06ED9-ACCD-4ED6-90BD-180C3E6E7645}"/>
    <cellStyle name="Normal 10 2 2 3 3 3 4" xfId="36155" xr:uid="{9065F03A-AEA3-45A6-B9F9-089534A0ABDC}"/>
    <cellStyle name="Normal 10 2 2 3 3 4" xfId="9132" xr:uid="{11134666-144D-4088-A68A-EA5A694A5BC8}"/>
    <cellStyle name="Normal 10 2 2 3 3 4 2" xfId="24574" xr:uid="{545E07AE-FD9B-4410-A476-AA18F6DEEEBC}"/>
    <cellStyle name="Normal 10 2 2 3 3 4 2 2" xfId="55458" xr:uid="{069146DB-ABF4-43A7-8E6E-1B9EE424B929}"/>
    <cellStyle name="Normal 10 2 2 3 3 4 3" xfId="40016" xr:uid="{D1A2ACB6-9D8F-4712-9BF0-AEA1A42D6A14}"/>
    <cellStyle name="Normal 10 2 2 3 3 5" xfId="16853" xr:uid="{4235B28E-70D3-47E5-B826-485A236B5399}"/>
    <cellStyle name="Normal 10 2 2 3 3 5 2" xfId="47737" xr:uid="{7370A8CC-6D40-419A-8718-FB270B5D8BC7}"/>
    <cellStyle name="Normal 10 2 2 3 3 6" xfId="32295" xr:uid="{38A801A9-3F8E-4E61-A0EA-EF42025F5966}"/>
    <cellStyle name="Normal 10 2 2 3 4" xfId="2376" xr:uid="{E7E57E09-B237-405E-8D46-131EC99C971D}"/>
    <cellStyle name="Normal 10 2 2 3 4 2" xfId="6236" xr:uid="{F5617A92-C7B6-4C68-AA08-ECA258B2475E}"/>
    <cellStyle name="Normal 10 2 2 3 4 2 2" xfId="13957" xr:uid="{108D0948-D4DE-4521-87A5-BFF7730A837F}"/>
    <cellStyle name="Normal 10 2 2 3 4 2 2 2" xfId="29399" xr:uid="{0A18860F-DE40-4F54-BED5-798E521E14AC}"/>
    <cellStyle name="Normal 10 2 2 3 4 2 2 2 2" xfId="60283" xr:uid="{B57E401B-964F-47C0-8866-CFD0FFC0C240}"/>
    <cellStyle name="Normal 10 2 2 3 4 2 2 3" xfId="44841" xr:uid="{E20AB29A-58B1-4FE5-BC83-F9FD624D1CE4}"/>
    <cellStyle name="Normal 10 2 2 3 4 2 3" xfId="21678" xr:uid="{240F1C66-5DA1-49BC-B2EE-1DCB319FB3A4}"/>
    <cellStyle name="Normal 10 2 2 3 4 2 3 2" xfId="52562" xr:uid="{0B233919-E5CC-454B-B33C-C67CCC5DC2E9}"/>
    <cellStyle name="Normal 10 2 2 3 4 2 4" xfId="37120" xr:uid="{F91C9BCB-3377-4F0D-ADDC-79A215597D83}"/>
    <cellStyle name="Normal 10 2 2 3 4 3" xfId="10097" xr:uid="{605E04B8-E833-4E24-A8EC-C54C0DFC7E44}"/>
    <cellStyle name="Normal 10 2 2 3 4 3 2" xfId="25539" xr:uid="{E431A0C0-7875-4ABF-96C5-F7EF3173E453}"/>
    <cellStyle name="Normal 10 2 2 3 4 3 2 2" xfId="56423" xr:uid="{27287B81-7BA2-453E-B5F9-EEE443CFD697}"/>
    <cellStyle name="Normal 10 2 2 3 4 3 3" xfId="40981" xr:uid="{88B1D414-9627-4832-A6A3-C7FC064EB2B8}"/>
    <cellStyle name="Normal 10 2 2 3 4 4" xfId="17818" xr:uid="{D992FFC4-F033-4D99-B04D-D82F59C96417}"/>
    <cellStyle name="Normal 10 2 2 3 4 4 2" xfId="48702" xr:uid="{F64ACC4C-02D5-48CA-B1AF-4C394DC8A816}"/>
    <cellStyle name="Normal 10 2 2 3 4 5" xfId="33260" xr:uid="{12A0D7CF-F9C5-4CB6-AC8C-1DDFDAE5AE75}"/>
    <cellStyle name="Normal 10 2 2 3 5" xfId="4306" xr:uid="{35457B2A-5C01-4731-84A5-399B5E4C2682}"/>
    <cellStyle name="Normal 10 2 2 3 5 2" xfId="12027" xr:uid="{644CC555-B678-4BBE-B201-F3788370C789}"/>
    <cellStyle name="Normal 10 2 2 3 5 2 2" xfId="27469" xr:uid="{A1BAAEF5-5C1A-40AB-A3A3-AD66CFFF857B}"/>
    <cellStyle name="Normal 10 2 2 3 5 2 2 2" xfId="58353" xr:uid="{AA961D29-7206-44BD-9984-028BB1A59D49}"/>
    <cellStyle name="Normal 10 2 2 3 5 2 3" xfId="42911" xr:uid="{9471DEEA-2848-44F8-B120-41B899735D78}"/>
    <cellStyle name="Normal 10 2 2 3 5 3" xfId="19748" xr:uid="{F8446C4A-8FE1-4B21-9873-FC119BDCF5BA}"/>
    <cellStyle name="Normal 10 2 2 3 5 3 2" xfId="50632" xr:uid="{DDA692AE-20FB-4CFC-8D4E-E86BA0750847}"/>
    <cellStyle name="Normal 10 2 2 3 5 4" xfId="35190" xr:uid="{563D6CFA-9F4E-4990-B04B-60E14641D52F}"/>
    <cellStyle name="Normal 10 2 2 3 6" xfId="8167" xr:uid="{B46B52D0-741C-4219-9B54-62185E4EB8B1}"/>
    <cellStyle name="Normal 10 2 2 3 6 2" xfId="23609" xr:uid="{29FD4BD9-6215-4216-AE66-603089405A99}"/>
    <cellStyle name="Normal 10 2 2 3 6 2 2" xfId="54493" xr:uid="{6B93BFC4-6951-498C-A2AC-6AA6515DCAD9}"/>
    <cellStyle name="Normal 10 2 2 3 6 3" xfId="39051" xr:uid="{FABCD036-FB55-48B9-BF50-6645BE32A7E0}"/>
    <cellStyle name="Normal 10 2 2 3 7" xfId="15888" xr:uid="{602016FF-2829-4D13-9EE7-DC2D412AD18C}"/>
    <cellStyle name="Normal 10 2 2 3 7 2" xfId="46772" xr:uid="{11ABD7A4-7066-4A4B-A4F7-6E63D3E6306E}"/>
    <cellStyle name="Normal 10 2 2 3 8" xfId="31330" xr:uid="{4696FB9A-23D1-4AF2-ABE4-A873F56CE9E2}"/>
    <cellStyle name="Normal 10 2 2 4" xfId="688" xr:uid="{B94435B4-7CF7-4225-A7E7-05ABF577C0CD}"/>
    <cellStyle name="Normal 10 2 2 4 2" xfId="1653" xr:uid="{77E00A48-8380-4500-97D9-0078D02DD4B8}"/>
    <cellStyle name="Normal 10 2 2 4 2 2" xfId="3583" xr:uid="{5E26D4D8-23A7-4619-B5BA-6E3D481F03AD}"/>
    <cellStyle name="Normal 10 2 2 4 2 2 2" xfId="7443" xr:uid="{6E27B229-65CA-43D3-B35F-EB0CBB51E7C9}"/>
    <cellStyle name="Normal 10 2 2 4 2 2 2 2" xfId="15164" xr:uid="{2486A144-D9E3-4E33-BBC8-C97272EEA385}"/>
    <cellStyle name="Normal 10 2 2 4 2 2 2 2 2" xfId="30606" xr:uid="{214E6F9E-C33B-4FD0-8D27-9548A3803C4F}"/>
    <cellStyle name="Normal 10 2 2 4 2 2 2 2 2 2" xfId="61490" xr:uid="{98B6274B-3C96-4BED-A33E-E26576E75157}"/>
    <cellStyle name="Normal 10 2 2 4 2 2 2 2 3" xfId="46048" xr:uid="{38209159-1EA8-4233-99EF-BD866E4F4854}"/>
    <cellStyle name="Normal 10 2 2 4 2 2 2 3" xfId="22885" xr:uid="{2020F802-8FB4-4708-B19D-988CA03DD591}"/>
    <cellStyle name="Normal 10 2 2 4 2 2 2 3 2" xfId="53769" xr:uid="{845AAB10-0518-49A2-B591-574E8F02E4E2}"/>
    <cellStyle name="Normal 10 2 2 4 2 2 2 4" xfId="38327" xr:uid="{FCCF12DB-D719-4468-99BF-BC362DBB653A}"/>
    <cellStyle name="Normal 10 2 2 4 2 2 3" xfId="11304" xr:uid="{3E31FE62-71BC-4BB3-8106-A84A79831A5B}"/>
    <cellStyle name="Normal 10 2 2 4 2 2 3 2" xfId="26746" xr:uid="{C7BD865F-B2E3-4477-9BEB-A226C9EB3BB0}"/>
    <cellStyle name="Normal 10 2 2 4 2 2 3 2 2" xfId="57630" xr:uid="{E2D4608B-6823-4753-B619-4385335477D9}"/>
    <cellStyle name="Normal 10 2 2 4 2 2 3 3" xfId="42188" xr:uid="{C25A56B6-7F1E-40E6-85ED-CC35BB778043}"/>
    <cellStyle name="Normal 10 2 2 4 2 2 4" xfId="19025" xr:uid="{1B2D1FAA-4209-4AE8-BE0E-1A58DEAA86FD}"/>
    <cellStyle name="Normal 10 2 2 4 2 2 4 2" xfId="49909" xr:uid="{54AE1E16-5082-4099-A701-5AD861BC2753}"/>
    <cellStyle name="Normal 10 2 2 4 2 2 5" xfId="34467" xr:uid="{11521DCB-0553-41F6-A5C7-18724A5386A8}"/>
    <cellStyle name="Normal 10 2 2 4 2 3" xfId="5513" xr:uid="{62706E9A-B686-4317-A68A-E38BC048D489}"/>
    <cellStyle name="Normal 10 2 2 4 2 3 2" xfId="13234" xr:uid="{EA81B191-6346-42E7-A1F7-DF704B6ED126}"/>
    <cellStyle name="Normal 10 2 2 4 2 3 2 2" xfId="28676" xr:uid="{962E4456-0281-4A3C-B6D5-AF88275AEBAB}"/>
    <cellStyle name="Normal 10 2 2 4 2 3 2 2 2" xfId="59560" xr:uid="{26B7F626-BFA3-4239-A9D1-6C35D29EAB4A}"/>
    <cellStyle name="Normal 10 2 2 4 2 3 2 3" xfId="44118" xr:uid="{46F4F121-CCBE-410F-9B14-9C1AE1039C24}"/>
    <cellStyle name="Normal 10 2 2 4 2 3 3" xfId="20955" xr:uid="{4800126D-354F-4EF6-BED3-725CBA650891}"/>
    <cellStyle name="Normal 10 2 2 4 2 3 3 2" xfId="51839" xr:uid="{E33805CF-E537-494C-B2E7-01600C6A7C5D}"/>
    <cellStyle name="Normal 10 2 2 4 2 3 4" xfId="36397" xr:uid="{63AB1B03-8698-4D77-8D5E-B99328AB6B9C}"/>
    <cellStyle name="Normal 10 2 2 4 2 4" xfId="9374" xr:uid="{82A158FE-FB08-497C-B6FF-D2CCEDED93C6}"/>
    <cellStyle name="Normal 10 2 2 4 2 4 2" xfId="24816" xr:uid="{D34E707C-BD69-488C-A402-5F5B51327F51}"/>
    <cellStyle name="Normal 10 2 2 4 2 4 2 2" xfId="55700" xr:uid="{CD91CD77-994C-4889-B585-B46FC45D04A5}"/>
    <cellStyle name="Normal 10 2 2 4 2 4 3" xfId="40258" xr:uid="{104A8FE0-4F6A-4DB9-B7B2-E4D34EF22F7D}"/>
    <cellStyle name="Normal 10 2 2 4 2 5" xfId="17095" xr:uid="{974CB7A2-D180-4FFD-8C93-8D0CF6D41B46}"/>
    <cellStyle name="Normal 10 2 2 4 2 5 2" xfId="47979" xr:uid="{91C0C942-429C-4E4F-9020-F6336AAE9360}"/>
    <cellStyle name="Normal 10 2 2 4 2 6" xfId="32537" xr:uid="{ACFC096E-9F76-4C11-9E16-7C56F0C8C768}"/>
    <cellStyle name="Normal 10 2 2 4 3" xfId="2618" xr:uid="{C1278FCD-E46B-47BB-A243-B823DB76CC67}"/>
    <cellStyle name="Normal 10 2 2 4 3 2" xfId="6478" xr:uid="{3875C77E-27F5-4A3D-BAB1-C5E4312DE832}"/>
    <cellStyle name="Normal 10 2 2 4 3 2 2" xfId="14199" xr:uid="{46D2AFF9-5D72-48D6-8AB8-6341D4F13285}"/>
    <cellStyle name="Normal 10 2 2 4 3 2 2 2" xfId="29641" xr:uid="{8594FB60-C873-4295-B4F2-260CE8CA37B0}"/>
    <cellStyle name="Normal 10 2 2 4 3 2 2 2 2" xfId="60525" xr:uid="{85EF88E6-E5F3-4BED-98E8-86107B73F47D}"/>
    <cellStyle name="Normal 10 2 2 4 3 2 2 3" xfId="45083" xr:uid="{DADCF28B-655C-4CA9-9BC9-F4F7D3EC5345}"/>
    <cellStyle name="Normal 10 2 2 4 3 2 3" xfId="21920" xr:uid="{36CAB298-6943-49AF-A8A4-DBF5ABAF879D}"/>
    <cellStyle name="Normal 10 2 2 4 3 2 3 2" xfId="52804" xr:uid="{BE787652-5344-4C35-8EBE-0F56E0157F9A}"/>
    <cellStyle name="Normal 10 2 2 4 3 2 4" xfId="37362" xr:uid="{C8BE6B69-6A65-4C74-972C-DCBDEEFE74D4}"/>
    <cellStyle name="Normal 10 2 2 4 3 3" xfId="10339" xr:uid="{7F6A5B3A-B7F5-4E59-8A33-714B2B303E62}"/>
    <cellStyle name="Normal 10 2 2 4 3 3 2" xfId="25781" xr:uid="{D3A45A9C-94DC-4442-93C7-E3D399516C7A}"/>
    <cellStyle name="Normal 10 2 2 4 3 3 2 2" xfId="56665" xr:uid="{9A08B862-FB53-41E8-9020-00306FC8B70D}"/>
    <cellStyle name="Normal 10 2 2 4 3 3 3" xfId="41223" xr:uid="{6DA6BF65-1AED-4C2F-93A3-36C1B7FCA0E6}"/>
    <cellStyle name="Normal 10 2 2 4 3 4" xfId="18060" xr:uid="{277A75F4-1C31-4A0B-99D8-36FB0602C1D9}"/>
    <cellStyle name="Normal 10 2 2 4 3 4 2" xfId="48944" xr:uid="{30AC16A1-73ED-4D35-A70C-BECBFDC42A02}"/>
    <cellStyle name="Normal 10 2 2 4 3 5" xfId="33502" xr:uid="{8B916A89-007C-470F-81F2-00F2B89E0751}"/>
    <cellStyle name="Normal 10 2 2 4 4" xfId="4548" xr:uid="{7369200B-9D6B-493B-B824-5E50A025559A}"/>
    <cellStyle name="Normal 10 2 2 4 4 2" xfId="12269" xr:uid="{81D51171-4485-4BA6-BF3D-E9AEC585C5A4}"/>
    <cellStyle name="Normal 10 2 2 4 4 2 2" xfId="27711" xr:uid="{7B2D3E45-8E07-4835-8F1C-AED43F08B05D}"/>
    <cellStyle name="Normal 10 2 2 4 4 2 2 2" xfId="58595" xr:uid="{B23386F4-F292-4AEE-86DA-70B75E556439}"/>
    <cellStyle name="Normal 10 2 2 4 4 2 3" xfId="43153" xr:uid="{9AB7DBF1-391E-4803-9E8B-20CC3689172B}"/>
    <cellStyle name="Normal 10 2 2 4 4 3" xfId="19990" xr:uid="{D94C5E06-68F8-4FD6-A36A-18B1D5B832F6}"/>
    <cellStyle name="Normal 10 2 2 4 4 3 2" xfId="50874" xr:uid="{49B51A44-B446-4881-85B9-CDD6FD23D99E}"/>
    <cellStyle name="Normal 10 2 2 4 4 4" xfId="35432" xr:uid="{9F96488D-E35A-4DC0-9EDB-E5B084ABEB61}"/>
    <cellStyle name="Normal 10 2 2 4 5" xfId="8409" xr:uid="{0856E601-0088-41FD-AE13-F26EEF00F7DC}"/>
    <cellStyle name="Normal 10 2 2 4 5 2" xfId="23851" xr:uid="{45DD64C8-1FB2-40AD-8DFE-6649C91BD983}"/>
    <cellStyle name="Normal 10 2 2 4 5 2 2" xfId="54735" xr:uid="{6683C4B3-F1CE-4B17-A0F8-3CFDE5CA9F22}"/>
    <cellStyle name="Normal 10 2 2 4 5 3" xfId="39293" xr:uid="{C2C7F724-CB20-4FE7-A21A-1E7B981AF26C}"/>
    <cellStyle name="Normal 10 2 2 4 6" xfId="16130" xr:uid="{500DFB5D-98DD-414F-8FAB-6871329E5B06}"/>
    <cellStyle name="Normal 10 2 2 4 6 2" xfId="47014" xr:uid="{04AF6165-970F-4E1D-93BA-A016B797FD00}"/>
    <cellStyle name="Normal 10 2 2 4 7" xfId="31572" xr:uid="{2D9BA74E-0565-4CB5-9A51-32C36B84B41F}"/>
    <cellStyle name="Normal 10 2 2 5" xfId="1170" xr:uid="{51C51B78-0D4D-4815-94CE-9EBA0E37C370}"/>
    <cellStyle name="Normal 10 2 2 5 2" xfId="3100" xr:uid="{D47F5E79-5509-48AC-9339-4860655CDCCA}"/>
    <cellStyle name="Normal 10 2 2 5 2 2" xfId="6960" xr:uid="{08D18C63-199B-48DA-A951-2AC5173C2BC6}"/>
    <cellStyle name="Normal 10 2 2 5 2 2 2" xfId="14681" xr:uid="{5AC43BC7-8A90-4AB1-BCDA-22FBD2898185}"/>
    <cellStyle name="Normal 10 2 2 5 2 2 2 2" xfId="30123" xr:uid="{570AAD60-34DD-4EC1-AE8C-ACAA451CAAFC}"/>
    <cellStyle name="Normal 10 2 2 5 2 2 2 2 2" xfId="61007" xr:uid="{E3915D23-4FB4-4320-A91E-DE7C2266F45C}"/>
    <cellStyle name="Normal 10 2 2 5 2 2 2 3" xfId="45565" xr:uid="{F5611414-7BF5-403B-9D0B-E8E27C4E32E9}"/>
    <cellStyle name="Normal 10 2 2 5 2 2 3" xfId="22402" xr:uid="{3BD31178-1503-4085-8AEE-813A33FF300A}"/>
    <cellStyle name="Normal 10 2 2 5 2 2 3 2" xfId="53286" xr:uid="{FB074498-111D-49A6-897D-4BAB8ABD9E63}"/>
    <cellStyle name="Normal 10 2 2 5 2 2 4" xfId="37844" xr:uid="{C2FEE67E-E81E-46DB-ACC8-655644F212F4}"/>
    <cellStyle name="Normal 10 2 2 5 2 3" xfId="10821" xr:uid="{002C4ADE-8203-4DE5-B6FB-6678F79D69DF}"/>
    <cellStyle name="Normal 10 2 2 5 2 3 2" xfId="26263" xr:uid="{99BBD523-083C-49A3-B45B-EFCE3F54C88B}"/>
    <cellStyle name="Normal 10 2 2 5 2 3 2 2" xfId="57147" xr:uid="{5F2C7AD6-11C2-4F64-85C5-40184E552219}"/>
    <cellStyle name="Normal 10 2 2 5 2 3 3" xfId="41705" xr:uid="{04C01DC7-7865-4795-96F2-8E7B050FAAEC}"/>
    <cellStyle name="Normal 10 2 2 5 2 4" xfId="18542" xr:uid="{E1BACD69-ABC6-47D4-9D34-06D39346BFF2}"/>
    <cellStyle name="Normal 10 2 2 5 2 4 2" xfId="49426" xr:uid="{B4666754-3A5D-45EB-AA15-ADB60CAD3282}"/>
    <cellStyle name="Normal 10 2 2 5 2 5" xfId="33984" xr:uid="{84EB253C-6180-41C9-AD3F-501D589530CF}"/>
    <cellStyle name="Normal 10 2 2 5 3" xfId="5030" xr:uid="{7B5AC2A0-56A5-4B1D-ADD0-4F3E94303BE6}"/>
    <cellStyle name="Normal 10 2 2 5 3 2" xfId="12751" xr:uid="{96214D4A-8847-4DCB-841B-5C4AC107C870}"/>
    <cellStyle name="Normal 10 2 2 5 3 2 2" xfId="28193" xr:uid="{3FD5FA73-7581-43BE-87D2-46CF556E0D2E}"/>
    <cellStyle name="Normal 10 2 2 5 3 2 2 2" xfId="59077" xr:uid="{6406610D-24E9-4927-BD14-8C13CF80E5A1}"/>
    <cellStyle name="Normal 10 2 2 5 3 2 3" xfId="43635" xr:uid="{09D432E9-63AB-4DFB-9656-853310BCABD3}"/>
    <cellStyle name="Normal 10 2 2 5 3 3" xfId="20472" xr:uid="{83306254-7F7C-4FFC-BDED-BE175F986E6D}"/>
    <cellStyle name="Normal 10 2 2 5 3 3 2" xfId="51356" xr:uid="{DDE32894-BC03-4892-BBB8-1E9E7068BA79}"/>
    <cellStyle name="Normal 10 2 2 5 3 4" xfId="35914" xr:uid="{7D48127C-BF6E-4F49-8B42-9AB5479A5793}"/>
    <cellStyle name="Normal 10 2 2 5 4" xfId="8891" xr:uid="{66994D92-B77B-4E62-B42E-6A8E3CF7D41F}"/>
    <cellStyle name="Normal 10 2 2 5 4 2" xfId="24333" xr:uid="{101943AB-6BBA-4070-BB75-19AE8B5D53A9}"/>
    <cellStyle name="Normal 10 2 2 5 4 2 2" xfId="55217" xr:uid="{C9132970-7F64-4826-9788-1E972C778E08}"/>
    <cellStyle name="Normal 10 2 2 5 4 3" xfId="39775" xr:uid="{AD190422-8C26-4167-BC23-719EB657E519}"/>
    <cellStyle name="Normal 10 2 2 5 5" xfId="16612" xr:uid="{ABF576B7-DD91-4205-8981-9ADB38E48577}"/>
    <cellStyle name="Normal 10 2 2 5 5 2" xfId="47496" xr:uid="{26749691-B2CA-4382-91CA-16F9AF079B59}"/>
    <cellStyle name="Normal 10 2 2 5 6" xfId="32054" xr:uid="{D32ABF5C-8D91-402C-AC8A-A6A742C2FEA9}"/>
    <cellStyle name="Normal 10 2 2 6" xfId="2135" xr:uid="{3837080B-7B35-4A71-B639-5A6B4349567C}"/>
    <cellStyle name="Normal 10 2 2 6 2" xfId="5995" xr:uid="{535C54E9-AD3C-4431-9296-129091D572B6}"/>
    <cellStyle name="Normal 10 2 2 6 2 2" xfId="13716" xr:uid="{3DBD1111-E9A8-45C7-B38F-27F604F36993}"/>
    <cellStyle name="Normal 10 2 2 6 2 2 2" xfId="29158" xr:uid="{76E2BF7F-B0C3-4B4F-B40D-DA7DF5E144C8}"/>
    <cellStyle name="Normal 10 2 2 6 2 2 2 2" xfId="60042" xr:uid="{28020508-A17C-4B7E-8FF5-FA3584687CB7}"/>
    <cellStyle name="Normal 10 2 2 6 2 2 3" xfId="44600" xr:uid="{C5FA797B-1FEC-43F0-A70F-DE5A5921F981}"/>
    <cellStyle name="Normal 10 2 2 6 2 3" xfId="21437" xr:uid="{1B4584C1-8D4D-481F-AAEA-2EB05F45EB41}"/>
    <cellStyle name="Normal 10 2 2 6 2 3 2" xfId="52321" xr:uid="{C8372642-E83B-4CFD-B88A-881F949E761A}"/>
    <cellStyle name="Normal 10 2 2 6 2 4" xfId="36879" xr:uid="{A9BB6A71-48F5-48E2-8E16-7BD160E460B3}"/>
    <cellStyle name="Normal 10 2 2 6 3" xfId="9856" xr:uid="{045A677C-7443-443F-8377-5050F99CE5DE}"/>
    <cellStyle name="Normal 10 2 2 6 3 2" xfId="25298" xr:uid="{5CA635FB-1001-4CFB-8491-67B9AB823E6B}"/>
    <cellStyle name="Normal 10 2 2 6 3 2 2" xfId="56182" xr:uid="{AB736FF2-9B9E-4892-AF58-DD4A7B35C892}"/>
    <cellStyle name="Normal 10 2 2 6 3 3" xfId="40740" xr:uid="{31159491-313A-4F17-851E-9B1DCA7D08DD}"/>
    <cellStyle name="Normal 10 2 2 6 4" xfId="17577" xr:uid="{D4A3BBB3-61B9-41E7-A906-C042EB4D3DE4}"/>
    <cellStyle name="Normal 10 2 2 6 4 2" xfId="48461" xr:uid="{2A5F8CC8-D76A-4F32-90E6-4CDD0F9E2F5A}"/>
    <cellStyle name="Normal 10 2 2 6 5" xfId="33019" xr:uid="{F0E76E05-82CD-46BB-8AB5-D0E9A96C6A29}"/>
    <cellStyle name="Normal 10 2 2 7" xfId="4065" xr:uid="{42E0077E-D3E6-48FF-948E-F986537A21AC}"/>
    <cellStyle name="Normal 10 2 2 7 2" xfId="11786" xr:uid="{6C3AAC60-725B-493C-9214-FFB7FB7016A4}"/>
    <cellStyle name="Normal 10 2 2 7 2 2" xfId="27228" xr:uid="{3963833B-7CEA-437C-A809-427A5267D9A3}"/>
    <cellStyle name="Normal 10 2 2 7 2 2 2" xfId="58112" xr:uid="{7E5FE3B4-A93E-4B56-9DA3-DBD537636BCE}"/>
    <cellStyle name="Normal 10 2 2 7 2 3" xfId="42670" xr:uid="{AA22E290-85A6-4DDB-B0EE-B00860927A05}"/>
    <cellStyle name="Normal 10 2 2 7 3" xfId="19507" xr:uid="{866E8224-7F34-4DC0-B519-AD051A55276B}"/>
    <cellStyle name="Normal 10 2 2 7 3 2" xfId="50391" xr:uid="{5AC33CA4-72E4-4782-9933-FB746E91EB8B}"/>
    <cellStyle name="Normal 10 2 2 7 4" xfId="34949" xr:uid="{2E08AEE7-17ED-4463-A425-1412890C0BDB}"/>
    <cellStyle name="Normal 10 2 2 8" xfId="7926" xr:uid="{087D5954-10A2-43E4-9365-2F9C76C68136}"/>
    <cellStyle name="Normal 10 2 2 8 2" xfId="23368" xr:uid="{00574F5E-C7B4-47D8-BD62-79349C93C41A}"/>
    <cellStyle name="Normal 10 2 2 8 2 2" xfId="54252" xr:uid="{BB0A1336-0D3A-4350-A375-BE413E64B70A}"/>
    <cellStyle name="Normal 10 2 2 8 3" xfId="38810" xr:uid="{C054E47A-CE6B-44DD-9A3B-14EECF172B37}"/>
    <cellStyle name="Normal 10 2 2 9" xfId="15647" xr:uid="{B00D4FA5-1B4D-4007-B2DC-D2D9099A8003}"/>
    <cellStyle name="Normal 10 2 2 9 2" xfId="46531" xr:uid="{822070E0-F25B-4989-920E-AAAC4A2093A8}"/>
    <cellStyle name="Normal 10 2 3" xfId="163" xr:uid="{5B86B892-529F-4827-B011-347579EFA151}"/>
    <cellStyle name="Normal 10 2 3 10" xfId="31090" xr:uid="{0669B945-C5D6-4FC0-8896-201600070DAE}"/>
    <cellStyle name="Normal 10 2 3 2" xfId="361" xr:uid="{62E6972C-88E9-4460-86FB-56984F4C042D}"/>
    <cellStyle name="Normal 10 2 3 2 2" xfId="604" xr:uid="{6DD0DC49-998E-45B6-9A4A-009FE0F6A514}"/>
    <cellStyle name="Normal 10 2 3 2 2 2" xfId="1087" xr:uid="{8CE54E02-0200-4612-B33F-09329489E0A2}"/>
    <cellStyle name="Normal 10 2 3 2 2 2 2" xfId="2052" xr:uid="{A123751D-6AC1-4F1A-B945-39F6B9C8C625}"/>
    <cellStyle name="Normal 10 2 3 2 2 2 2 2" xfId="3982" xr:uid="{151BCF1B-3CA1-4146-AC0A-15B177F48CA6}"/>
    <cellStyle name="Normal 10 2 3 2 2 2 2 2 2" xfId="7842" xr:uid="{D4FCAE9D-165F-48ED-A737-D700BCFA6944}"/>
    <cellStyle name="Normal 10 2 3 2 2 2 2 2 2 2" xfId="15563" xr:uid="{D53CE938-5928-4110-9C87-83695D6BDD64}"/>
    <cellStyle name="Normal 10 2 3 2 2 2 2 2 2 2 2" xfId="31005" xr:uid="{D1DD0D46-BA2F-4FF8-9388-0AD94507441A}"/>
    <cellStyle name="Normal 10 2 3 2 2 2 2 2 2 2 2 2" xfId="61889" xr:uid="{592A1EC8-B574-48CD-83F7-68C57850860E}"/>
    <cellStyle name="Normal 10 2 3 2 2 2 2 2 2 2 3" xfId="46447" xr:uid="{DF0CF606-ABA7-4F49-8097-0F3A4CA61F50}"/>
    <cellStyle name="Normal 10 2 3 2 2 2 2 2 2 3" xfId="23284" xr:uid="{65A4A4D4-DBF0-49AD-80EA-61C0FE3D547B}"/>
    <cellStyle name="Normal 10 2 3 2 2 2 2 2 2 3 2" xfId="54168" xr:uid="{EB016A61-C8B4-4F16-B2B3-2145E45DAA6F}"/>
    <cellStyle name="Normal 10 2 3 2 2 2 2 2 2 4" xfId="38726" xr:uid="{45458A28-C765-43EC-9E6A-B6A82F0BA43D}"/>
    <cellStyle name="Normal 10 2 3 2 2 2 2 2 3" xfId="11703" xr:uid="{91875E09-3B4E-4A72-879C-6F5CDFF662D5}"/>
    <cellStyle name="Normal 10 2 3 2 2 2 2 2 3 2" xfId="27145" xr:uid="{67C17F84-D43B-420E-9596-9FB9FF4A8835}"/>
    <cellStyle name="Normal 10 2 3 2 2 2 2 2 3 2 2" xfId="58029" xr:uid="{68F19DC7-9140-41B1-B211-0D179D5E5FA7}"/>
    <cellStyle name="Normal 10 2 3 2 2 2 2 2 3 3" xfId="42587" xr:uid="{86178042-044D-47A5-B891-50B5354DFC62}"/>
    <cellStyle name="Normal 10 2 3 2 2 2 2 2 4" xfId="19424" xr:uid="{46FEEB28-AEDE-4E70-8E35-58E479A18352}"/>
    <cellStyle name="Normal 10 2 3 2 2 2 2 2 4 2" xfId="50308" xr:uid="{F93EC792-CFA6-4F55-AE7E-27E32923ED88}"/>
    <cellStyle name="Normal 10 2 3 2 2 2 2 2 5" xfId="34866" xr:uid="{2F807660-50CA-4994-9E64-63A610C333B4}"/>
    <cellStyle name="Normal 10 2 3 2 2 2 2 3" xfId="5912" xr:uid="{09F5250A-19E4-421E-AB59-04689AD62919}"/>
    <cellStyle name="Normal 10 2 3 2 2 2 2 3 2" xfId="13633" xr:uid="{5DCF4716-9808-48CD-9500-870044763CEF}"/>
    <cellStyle name="Normal 10 2 3 2 2 2 2 3 2 2" xfId="29075" xr:uid="{71B48347-4708-4A44-B7E9-52F2B1E6DC0C}"/>
    <cellStyle name="Normal 10 2 3 2 2 2 2 3 2 2 2" xfId="59959" xr:uid="{6DEBABEA-46B6-489C-B5D6-5442FB066C7C}"/>
    <cellStyle name="Normal 10 2 3 2 2 2 2 3 2 3" xfId="44517" xr:uid="{AB90180B-BD25-4789-8477-F4AE1F2B9846}"/>
    <cellStyle name="Normal 10 2 3 2 2 2 2 3 3" xfId="21354" xr:uid="{D8E848FC-4790-4694-9DE9-5D1536872CA5}"/>
    <cellStyle name="Normal 10 2 3 2 2 2 2 3 3 2" xfId="52238" xr:uid="{289171A1-AB89-4FDA-BC75-86D033D2B06B}"/>
    <cellStyle name="Normal 10 2 3 2 2 2 2 3 4" xfId="36796" xr:uid="{5E63B24F-0CF0-49AA-8FFB-61A6D77BBF65}"/>
    <cellStyle name="Normal 10 2 3 2 2 2 2 4" xfId="9773" xr:uid="{C1EBECA9-83AD-4062-A794-543605AAE189}"/>
    <cellStyle name="Normal 10 2 3 2 2 2 2 4 2" xfId="25215" xr:uid="{A489F262-701B-4850-827C-8403ABDB6E70}"/>
    <cellStyle name="Normal 10 2 3 2 2 2 2 4 2 2" xfId="56099" xr:uid="{4E6BB97D-4A6B-4AE4-84A6-AFBE853DE6E5}"/>
    <cellStyle name="Normal 10 2 3 2 2 2 2 4 3" xfId="40657" xr:uid="{C7A5216E-FA5A-4652-ADC8-E49C4ACF35D5}"/>
    <cellStyle name="Normal 10 2 3 2 2 2 2 5" xfId="17494" xr:uid="{9B62385D-DE18-4E85-919D-D796A0BE8342}"/>
    <cellStyle name="Normal 10 2 3 2 2 2 2 5 2" xfId="48378" xr:uid="{90553D78-A903-4E7B-87E8-C0E16508E500}"/>
    <cellStyle name="Normal 10 2 3 2 2 2 2 6" xfId="32936" xr:uid="{A35F5F01-E84F-483A-8396-53CE2B519A79}"/>
    <cellStyle name="Normal 10 2 3 2 2 2 3" xfId="3017" xr:uid="{A87BE655-4B09-4F53-A863-2A0C4BD4277A}"/>
    <cellStyle name="Normal 10 2 3 2 2 2 3 2" xfId="6877" xr:uid="{1FBE87F5-5FA1-4EF0-A4FC-37A4C80A8F21}"/>
    <cellStyle name="Normal 10 2 3 2 2 2 3 2 2" xfId="14598" xr:uid="{B9F14FF1-373D-4C1B-83C4-B2EE4B051104}"/>
    <cellStyle name="Normal 10 2 3 2 2 2 3 2 2 2" xfId="30040" xr:uid="{ECF6BAA4-6792-4B21-9539-2C074F782ECC}"/>
    <cellStyle name="Normal 10 2 3 2 2 2 3 2 2 2 2" xfId="60924" xr:uid="{FEF3D51B-A636-4B29-A250-846911481471}"/>
    <cellStyle name="Normal 10 2 3 2 2 2 3 2 2 3" xfId="45482" xr:uid="{FC6A01A6-D387-4B08-9AE6-7FE7E176E1F2}"/>
    <cellStyle name="Normal 10 2 3 2 2 2 3 2 3" xfId="22319" xr:uid="{980E7103-42BA-424A-82B3-01E260AD984B}"/>
    <cellStyle name="Normal 10 2 3 2 2 2 3 2 3 2" xfId="53203" xr:uid="{8132ACE8-52FD-4AD7-B5A9-0C6204E88EF9}"/>
    <cellStyle name="Normal 10 2 3 2 2 2 3 2 4" xfId="37761" xr:uid="{F5B74005-556D-484A-BFC6-1D0C2FA65421}"/>
    <cellStyle name="Normal 10 2 3 2 2 2 3 3" xfId="10738" xr:uid="{7CB6E220-40AF-4C1F-90D6-5B6037B3D4F3}"/>
    <cellStyle name="Normal 10 2 3 2 2 2 3 3 2" xfId="26180" xr:uid="{ED7D8E6F-5AD4-47AB-9A62-FEA78205740D}"/>
    <cellStyle name="Normal 10 2 3 2 2 2 3 3 2 2" xfId="57064" xr:uid="{28C6B181-B50E-47F4-BBA6-CD7136A7B937}"/>
    <cellStyle name="Normal 10 2 3 2 2 2 3 3 3" xfId="41622" xr:uid="{1F437973-41D9-4926-A549-462468BD94B7}"/>
    <cellStyle name="Normal 10 2 3 2 2 2 3 4" xfId="18459" xr:uid="{5214BBFE-5622-4323-9EB0-269A1A3D5D75}"/>
    <cellStyle name="Normal 10 2 3 2 2 2 3 4 2" xfId="49343" xr:uid="{45DD826C-F331-41AB-9F9A-4115EB5200F8}"/>
    <cellStyle name="Normal 10 2 3 2 2 2 3 5" xfId="33901" xr:uid="{DA029C70-326A-4528-B2B4-ACC09BC0DD0B}"/>
    <cellStyle name="Normal 10 2 3 2 2 2 4" xfId="4947" xr:uid="{DC807EB0-EB4D-474E-B76C-3C8E5680829F}"/>
    <cellStyle name="Normal 10 2 3 2 2 2 4 2" xfId="12668" xr:uid="{03B10238-A45F-4172-82F8-01AD6F647EA5}"/>
    <cellStyle name="Normal 10 2 3 2 2 2 4 2 2" xfId="28110" xr:uid="{BBF683B2-B2DC-43EF-BAA5-284D5CEABBFE}"/>
    <cellStyle name="Normal 10 2 3 2 2 2 4 2 2 2" xfId="58994" xr:uid="{70AED3A3-C320-4F8B-A840-9D7888019A4D}"/>
    <cellStyle name="Normal 10 2 3 2 2 2 4 2 3" xfId="43552" xr:uid="{AEBB0018-484B-4A15-96D3-B6A913D56FB4}"/>
    <cellStyle name="Normal 10 2 3 2 2 2 4 3" xfId="20389" xr:uid="{30E1E9FD-BE6D-487E-A428-1F9387DACB0D}"/>
    <cellStyle name="Normal 10 2 3 2 2 2 4 3 2" xfId="51273" xr:uid="{B016E920-E96D-45F6-B9A0-A2881F8BD721}"/>
    <cellStyle name="Normal 10 2 3 2 2 2 4 4" xfId="35831" xr:uid="{2A4D30E9-D227-483F-8369-CFFFEC7BA10D}"/>
    <cellStyle name="Normal 10 2 3 2 2 2 5" xfId="8808" xr:uid="{03A6C995-C8C2-4777-86C4-13568DBAD0F5}"/>
    <cellStyle name="Normal 10 2 3 2 2 2 5 2" xfId="24250" xr:uid="{A2C1806E-3A22-43E0-A010-8B58E23EEC29}"/>
    <cellStyle name="Normal 10 2 3 2 2 2 5 2 2" xfId="55134" xr:uid="{A5C39813-C64F-4F56-8518-D079C3D49612}"/>
    <cellStyle name="Normal 10 2 3 2 2 2 5 3" xfId="39692" xr:uid="{592AA61F-2308-4C2F-8F06-4FB6FB82A77A}"/>
    <cellStyle name="Normal 10 2 3 2 2 2 6" xfId="16529" xr:uid="{7C4560A8-640B-4326-B319-C0F391E8B934}"/>
    <cellStyle name="Normal 10 2 3 2 2 2 6 2" xfId="47413" xr:uid="{40F6DA49-6EA8-4427-A51C-9351DBB20A4A}"/>
    <cellStyle name="Normal 10 2 3 2 2 2 7" xfId="31971" xr:uid="{BDFD0782-4817-4F34-88A5-D65790EFE829}"/>
    <cellStyle name="Normal 10 2 3 2 2 3" xfId="1569" xr:uid="{67A4823E-2F27-4DD0-AD9C-5295E79570F2}"/>
    <cellStyle name="Normal 10 2 3 2 2 3 2" xfId="3499" xr:uid="{069979BC-2AE9-4805-81BD-B92A36B771CB}"/>
    <cellStyle name="Normal 10 2 3 2 2 3 2 2" xfId="7359" xr:uid="{D9096DE4-585C-4D35-B5F7-1F4176DA1EB1}"/>
    <cellStyle name="Normal 10 2 3 2 2 3 2 2 2" xfId="15080" xr:uid="{2A0B8E15-17EF-474A-992D-65EDDAADDD8F}"/>
    <cellStyle name="Normal 10 2 3 2 2 3 2 2 2 2" xfId="30522" xr:uid="{67780E2A-AF19-43AC-BDFF-8A3989274E09}"/>
    <cellStyle name="Normal 10 2 3 2 2 3 2 2 2 2 2" xfId="61406" xr:uid="{47418654-E976-4435-BB1D-9E81ABF85FC7}"/>
    <cellStyle name="Normal 10 2 3 2 2 3 2 2 2 3" xfId="45964" xr:uid="{7CD6BD53-6B14-4F5E-A0A9-0020BC098DE8}"/>
    <cellStyle name="Normal 10 2 3 2 2 3 2 2 3" xfId="22801" xr:uid="{3A8EFD43-7022-4CB1-817B-D3367D9F7F10}"/>
    <cellStyle name="Normal 10 2 3 2 2 3 2 2 3 2" xfId="53685" xr:uid="{7EF56DCA-2106-4553-B70F-FD5C63EF957C}"/>
    <cellStyle name="Normal 10 2 3 2 2 3 2 2 4" xfId="38243" xr:uid="{11867454-4C60-4058-84B8-6F6C323390E1}"/>
    <cellStyle name="Normal 10 2 3 2 2 3 2 3" xfId="11220" xr:uid="{8720F6FC-9226-4B98-A670-D8C50AA928C3}"/>
    <cellStyle name="Normal 10 2 3 2 2 3 2 3 2" xfId="26662" xr:uid="{2C7A4E24-1F21-4978-834F-0E26516AB29C}"/>
    <cellStyle name="Normal 10 2 3 2 2 3 2 3 2 2" xfId="57546" xr:uid="{5116CBBC-0902-44A3-A3E4-3771649D4362}"/>
    <cellStyle name="Normal 10 2 3 2 2 3 2 3 3" xfId="42104" xr:uid="{3B1EC8BC-7DE2-4FE2-AD60-2A8D93853C5D}"/>
    <cellStyle name="Normal 10 2 3 2 2 3 2 4" xfId="18941" xr:uid="{331E95CA-1DCD-4980-9760-D199E8E73849}"/>
    <cellStyle name="Normal 10 2 3 2 2 3 2 4 2" xfId="49825" xr:uid="{8495C39A-3493-4F33-8CCA-26E02F2C5635}"/>
    <cellStyle name="Normal 10 2 3 2 2 3 2 5" xfId="34383" xr:uid="{ED131226-8967-4F31-BFE0-ADD1FE4ADBB3}"/>
    <cellStyle name="Normal 10 2 3 2 2 3 3" xfId="5429" xr:uid="{38DBC76B-0E19-4BB4-A55F-5D7478D8A2DD}"/>
    <cellStyle name="Normal 10 2 3 2 2 3 3 2" xfId="13150" xr:uid="{A9C27917-F04A-4F02-B2FE-127B7FE6B118}"/>
    <cellStyle name="Normal 10 2 3 2 2 3 3 2 2" xfId="28592" xr:uid="{F7A0BC86-6C16-4E3B-B5B3-43CB5612E807}"/>
    <cellStyle name="Normal 10 2 3 2 2 3 3 2 2 2" xfId="59476" xr:uid="{1BCD07CD-201A-4218-938E-FBEDE798E5E7}"/>
    <cellStyle name="Normal 10 2 3 2 2 3 3 2 3" xfId="44034" xr:uid="{6EBA7059-B2E3-4408-9582-DDCCADC495DA}"/>
    <cellStyle name="Normal 10 2 3 2 2 3 3 3" xfId="20871" xr:uid="{60051E2D-0172-41D9-9B8D-967693ED9B0B}"/>
    <cellStyle name="Normal 10 2 3 2 2 3 3 3 2" xfId="51755" xr:uid="{05348472-83DB-4687-8074-6D823404F238}"/>
    <cellStyle name="Normal 10 2 3 2 2 3 3 4" xfId="36313" xr:uid="{2FD9F655-8840-47DE-92AF-C418E883934C}"/>
    <cellStyle name="Normal 10 2 3 2 2 3 4" xfId="9290" xr:uid="{5BAF919F-0577-4269-AA0B-9D690C4D83C6}"/>
    <cellStyle name="Normal 10 2 3 2 2 3 4 2" xfId="24732" xr:uid="{76B7F74A-28B9-4F93-8F91-39DF6DA722C1}"/>
    <cellStyle name="Normal 10 2 3 2 2 3 4 2 2" xfId="55616" xr:uid="{72606EC6-5267-4C74-9032-86D5B973BE2E}"/>
    <cellStyle name="Normal 10 2 3 2 2 3 4 3" xfId="40174" xr:uid="{E2F8E65F-8C4A-49E5-9DF9-1974326911B6}"/>
    <cellStyle name="Normal 10 2 3 2 2 3 5" xfId="17011" xr:uid="{9254AD7A-D763-4EF7-BCBF-5915C4FA53B5}"/>
    <cellStyle name="Normal 10 2 3 2 2 3 5 2" xfId="47895" xr:uid="{F8543360-DD24-4A30-9C45-CDC36FCDEBAE}"/>
    <cellStyle name="Normal 10 2 3 2 2 3 6" xfId="32453" xr:uid="{C85554DF-F3D4-4DF1-8CC4-E357BC380025}"/>
    <cellStyle name="Normal 10 2 3 2 2 4" xfId="2534" xr:uid="{3B50B208-78B9-4BC2-BCC9-4C231AB79374}"/>
    <cellStyle name="Normal 10 2 3 2 2 4 2" xfId="6394" xr:uid="{40264D0D-B30A-4824-B6EE-67BD1A6FCEE5}"/>
    <cellStyle name="Normal 10 2 3 2 2 4 2 2" xfId="14115" xr:uid="{176E3C9C-041B-470E-902C-093434F82771}"/>
    <cellStyle name="Normal 10 2 3 2 2 4 2 2 2" xfId="29557" xr:uid="{526D1521-DFAB-4753-A65A-6FEE2196282C}"/>
    <cellStyle name="Normal 10 2 3 2 2 4 2 2 2 2" xfId="60441" xr:uid="{7807FCB0-2E32-441C-B7A0-42AA955ED129}"/>
    <cellStyle name="Normal 10 2 3 2 2 4 2 2 3" xfId="44999" xr:uid="{976CCC10-8EF4-4A9C-BBFD-F17888070AA8}"/>
    <cellStyle name="Normal 10 2 3 2 2 4 2 3" xfId="21836" xr:uid="{85EAF812-D96C-4CCF-92F6-DC39473E7A33}"/>
    <cellStyle name="Normal 10 2 3 2 2 4 2 3 2" xfId="52720" xr:uid="{D4DDA9CA-096C-454D-9A47-C6F485BE7B8F}"/>
    <cellStyle name="Normal 10 2 3 2 2 4 2 4" xfId="37278" xr:uid="{1C478E6C-E74E-43B4-938B-9B57DAA0D230}"/>
    <cellStyle name="Normal 10 2 3 2 2 4 3" xfId="10255" xr:uid="{F341621D-1A46-45E6-B6AE-4F4742886D0E}"/>
    <cellStyle name="Normal 10 2 3 2 2 4 3 2" xfId="25697" xr:uid="{51E3E716-F46D-4787-8AA2-6DD34982C439}"/>
    <cellStyle name="Normal 10 2 3 2 2 4 3 2 2" xfId="56581" xr:uid="{A95AB22C-8846-4D2C-9C22-F7ABF5D7FBAB}"/>
    <cellStyle name="Normal 10 2 3 2 2 4 3 3" xfId="41139" xr:uid="{75AD2026-D7AD-44BD-A3A0-349016B64A81}"/>
    <cellStyle name="Normal 10 2 3 2 2 4 4" xfId="17976" xr:uid="{0D9598BD-0282-4F64-9B40-3A8A50E6AB53}"/>
    <cellStyle name="Normal 10 2 3 2 2 4 4 2" xfId="48860" xr:uid="{7307D6B7-E19D-42DB-8CCA-02A3834950F8}"/>
    <cellStyle name="Normal 10 2 3 2 2 4 5" xfId="33418" xr:uid="{D053600C-7C22-4E6B-90BB-2FB70B835F65}"/>
    <cellStyle name="Normal 10 2 3 2 2 5" xfId="4464" xr:uid="{812B96A6-F504-4336-A088-853518879AEF}"/>
    <cellStyle name="Normal 10 2 3 2 2 5 2" xfId="12185" xr:uid="{F2BAB379-328D-401D-A90A-1DFDA3B03577}"/>
    <cellStyle name="Normal 10 2 3 2 2 5 2 2" xfId="27627" xr:uid="{64422BD9-A0B3-44A1-972E-4BFD086B790A}"/>
    <cellStyle name="Normal 10 2 3 2 2 5 2 2 2" xfId="58511" xr:uid="{58A78E07-7563-49D3-9F7B-0F932247B1BF}"/>
    <cellStyle name="Normal 10 2 3 2 2 5 2 3" xfId="43069" xr:uid="{64F9BF54-2B1A-4F6D-8A9E-2305BF063266}"/>
    <cellStyle name="Normal 10 2 3 2 2 5 3" xfId="19906" xr:uid="{7D0DE2A3-FD34-4FD4-9CBA-310A2AF1609B}"/>
    <cellStyle name="Normal 10 2 3 2 2 5 3 2" xfId="50790" xr:uid="{1E095228-4B2C-4228-A93A-DE0837E88DB4}"/>
    <cellStyle name="Normal 10 2 3 2 2 5 4" xfId="35348" xr:uid="{D6EF952A-3D97-4F12-87EC-0D33799BD1D9}"/>
    <cellStyle name="Normal 10 2 3 2 2 6" xfId="8325" xr:uid="{F64767F4-EA13-48CE-BA5E-7630154E08FF}"/>
    <cellStyle name="Normal 10 2 3 2 2 6 2" xfId="23767" xr:uid="{03E9BE24-EB49-450F-8B3D-E3FC63DDF1A7}"/>
    <cellStyle name="Normal 10 2 3 2 2 6 2 2" xfId="54651" xr:uid="{A4359F35-5DFD-4C5E-8AFD-385C57568DAC}"/>
    <cellStyle name="Normal 10 2 3 2 2 6 3" xfId="39209" xr:uid="{19CAC5F9-2BC9-445E-88BD-1CCB99EEE3D7}"/>
    <cellStyle name="Normal 10 2 3 2 2 7" xfId="16046" xr:uid="{3AA6CBA2-4654-41F0-A6F2-1B24DB5949C0}"/>
    <cellStyle name="Normal 10 2 3 2 2 7 2" xfId="46930" xr:uid="{41497306-4AAA-4F4E-B131-7ECDDA4271EE}"/>
    <cellStyle name="Normal 10 2 3 2 2 8" xfId="31488" xr:uid="{D92A7254-830F-4AAA-8A3B-E15687AC7A55}"/>
    <cellStyle name="Normal 10 2 3 2 3" xfId="846" xr:uid="{C8BFCCEF-28CB-4D19-A048-7D5710486555}"/>
    <cellStyle name="Normal 10 2 3 2 3 2" xfId="1811" xr:uid="{E74BADBD-66CE-46C0-8085-A0E98FCD5750}"/>
    <cellStyle name="Normal 10 2 3 2 3 2 2" xfId="3741" xr:uid="{35D04B29-BDE8-452E-A20A-41C14F980C92}"/>
    <cellStyle name="Normal 10 2 3 2 3 2 2 2" xfId="7601" xr:uid="{35B11E42-F434-4662-9DEF-6255E9F9FCD9}"/>
    <cellStyle name="Normal 10 2 3 2 3 2 2 2 2" xfId="15322" xr:uid="{1DB9DD8A-7D31-474B-835D-1EA76A093590}"/>
    <cellStyle name="Normal 10 2 3 2 3 2 2 2 2 2" xfId="30764" xr:uid="{BCE3733B-A123-4EAA-A6D3-7508F75C8D1E}"/>
    <cellStyle name="Normal 10 2 3 2 3 2 2 2 2 2 2" xfId="61648" xr:uid="{785A50B0-8828-4CEE-9846-9977CAE9C881}"/>
    <cellStyle name="Normal 10 2 3 2 3 2 2 2 2 3" xfId="46206" xr:uid="{7F7C9630-D487-480A-B596-5D8C6309F55A}"/>
    <cellStyle name="Normal 10 2 3 2 3 2 2 2 3" xfId="23043" xr:uid="{35A0E394-AFD3-4309-ADEA-DCE5C32BF84F}"/>
    <cellStyle name="Normal 10 2 3 2 3 2 2 2 3 2" xfId="53927" xr:uid="{CFF7BBAA-95CC-407C-83A6-F9C3FAFFD878}"/>
    <cellStyle name="Normal 10 2 3 2 3 2 2 2 4" xfId="38485" xr:uid="{91B54831-24B2-47AA-A160-6C886C3436BF}"/>
    <cellStyle name="Normal 10 2 3 2 3 2 2 3" xfId="11462" xr:uid="{F12EEC52-03DC-4C85-97B3-F60F8A4CB42E}"/>
    <cellStyle name="Normal 10 2 3 2 3 2 2 3 2" xfId="26904" xr:uid="{C217C343-D7C5-4233-AADE-4C0CFBA52CA2}"/>
    <cellStyle name="Normal 10 2 3 2 3 2 2 3 2 2" xfId="57788" xr:uid="{81BA1739-EB26-48A1-84AA-CD28FF49F066}"/>
    <cellStyle name="Normal 10 2 3 2 3 2 2 3 3" xfId="42346" xr:uid="{A04E42F5-CE85-4F97-B074-63012ACB991B}"/>
    <cellStyle name="Normal 10 2 3 2 3 2 2 4" xfId="19183" xr:uid="{885217F5-6EA3-4699-85BC-C5089C1A1F33}"/>
    <cellStyle name="Normal 10 2 3 2 3 2 2 4 2" xfId="50067" xr:uid="{1CEDF8F3-DE45-4C68-B163-D33298A9B7D8}"/>
    <cellStyle name="Normal 10 2 3 2 3 2 2 5" xfId="34625" xr:uid="{82B41B78-64A7-409D-8FA0-803444A1E10B}"/>
    <cellStyle name="Normal 10 2 3 2 3 2 3" xfId="5671" xr:uid="{E10DC28F-D4C9-4E54-89E3-E4FAEC7D3169}"/>
    <cellStyle name="Normal 10 2 3 2 3 2 3 2" xfId="13392" xr:uid="{F12C8272-5182-4CA4-83B1-1A7EBF30A9F6}"/>
    <cellStyle name="Normal 10 2 3 2 3 2 3 2 2" xfId="28834" xr:uid="{01349112-7DD2-445C-98EE-18EC86C9B979}"/>
    <cellStyle name="Normal 10 2 3 2 3 2 3 2 2 2" xfId="59718" xr:uid="{DF18CBE7-37DF-42CE-93E6-4314B40AC412}"/>
    <cellStyle name="Normal 10 2 3 2 3 2 3 2 3" xfId="44276" xr:uid="{B1C5C270-3513-44EE-9DB7-8069429934F1}"/>
    <cellStyle name="Normal 10 2 3 2 3 2 3 3" xfId="21113" xr:uid="{1008F259-5DB7-45BA-8E08-21E39FF9B08B}"/>
    <cellStyle name="Normal 10 2 3 2 3 2 3 3 2" xfId="51997" xr:uid="{A52BC29B-FA8E-49FB-A9CE-FA34337B5A1F}"/>
    <cellStyle name="Normal 10 2 3 2 3 2 3 4" xfId="36555" xr:uid="{894FFC66-87B2-4B9D-B55E-55B3EF062A9B}"/>
    <cellStyle name="Normal 10 2 3 2 3 2 4" xfId="9532" xr:uid="{2D4C0EE4-733A-4943-A906-D5B4E2D4293B}"/>
    <cellStyle name="Normal 10 2 3 2 3 2 4 2" xfId="24974" xr:uid="{3AA5E11E-C832-485F-BB58-6743E53AF1B2}"/>
    <cellStyle name="Normal 10 2 3 2 3 2 4 2 2" xfId="55858" xr:uid="{C37F1CCA-C691-4332-83B5-E887C3907BC8}"/>
    <cellStyle name="Normal 10 2 3 2 3 2 4 3" xfId="40416" xr:uid="{0B63BE8D-9821-4B1F-A10A-2F3A675445E1}"/>
    <cellStyle name="Normal 10 2 3 2 3 2 5" xfId="17253" xr:uid="{178867BA-1BA2-4EBD-B702-1B18DD72E7FC}"/>
    <cellStyle name="Normal 10 2 3 2 3 2 5 2" xfId="48137" xr:uid="{F73DFA96-5AC3-4468-BD67-CE7C0F1EABEC}"/>
    <cellStyle name="Normal 10 2 3 2 3 2 6" xfId="32695" xr:uid="{FDE80E3B-A3CC-428A-9CCC-42D9C6C6DDBF}"/>
    <cellStyle name="Normal 10 2 3 2 3 3" xfId="2776" xr:uid="{2AE720EC-73A5-4245-90F6-423A2AC8C3DA}"/>
    <cellStyle name="Normal 10 2 3 2 3 3 2" xfId="6636" xr:uid="{F95A215D-E461-44D5-84BF-B195547C82D0}"/>
    <cellStyle name="Normal 10 2 3 2 3 3 2 2" xfId="14357" xr:uid="{47B3A9A1-E3A9-41B1-A021-EA6114B9B825}"/>
    <cellStyle name="Normal 10 2 3 2 3 3 2 2 2" xfId="29799" xr:uid="{65CD6239-DAD4-4D39-8E23-3F3AD5A1D2F1}"/>
    <cellStyle name="Normal 10 2 3 2 3 3 2 2 2 2" xfId="60683" xr:uid="{B3C44156-4021-4095-ABDB-CBFEF6CBCFCF}"/>
    <cellStyle name="Normal 10 2 3 2 3 3 2 2 3" xfId="45241" xr:uid="{525E6AD2-F144-4C9E-A257-69672CCF1733}"/>
    <cellStyle name="Normal 10 2 3 2 3 3 2 3" xfId="22078" xr:uid="{EAE85DF5-4F80-4018-AE5C-489B1DE7B8BE}"/>
    <cellStyle name="Normal 10 2 3 2 3 3 2 3 2" xfId="52962" xr:uid="{89272997-C559-4FC1-B1A4-96DC9526353A}"/>
    <cellStyle name="Normal 10 2 3 2 3 3 2 4" xfId="37520" xr:uid="{D4AF9E80-F0C2-4081-87B4-59856B111D89}"/>
    <cellStyle name="Normal 10 2 3 2 3 3 3" xfId="10497" xr:uid="{BBEAC551-3D7B-4685-8772-AE88A15A32DB}"/>
    <cellStyle name="Normal 10 2 3 2 3 3 3 2" xfId="25939" xr:uid="{BFBB5EDB-3BCA-40E3-9DF6-F611DE5E8494}"/>
    <cellStyle name="Normal 10 2 3 2 3 3 3 2 2" xfId="56823" xr:uid="{01A2C6CC-1FE5-4131-8EE3-6570DE708D91}"/>
    <cellStyle name="Normal 10 2 3 2 3 3 3 3" xfId="41381" xr:uid="{DF19D25B-3605-4A0B-8084-016D19CC5229}"/>
    <cellStyle name="Normal 10 2 3 2 3 3 4" xfId="18218" xr:uid="{2175459D-F7FE-49CC-80A4-4087FE260D90}"/>
    <cellStyle name="Normal 10 2 3 2 3 3 4 2" xfId="49102" xr:uid="{4161D017-1CD4-410C-81C2-4E830DAE4CDA}"/>
    <cellStyle name="Normal 10 2 3 2 3 3 5" xfId="33660" xr:uid="{9AA2F2E4-EC55-43BC-A99D-D871C15498F5}"/>
    <cellStyle name="Normal 10 2 3 2 3 4" xfId="4706" xr:uid="{0192B318-EBA5-4281-A0BC-4EDA62D65015}"/>
    <cellStyle name="Normal 10 2 3 2 3 4 2" xfId="12427" xr:uid="{3713929C-8DAD-45C2-8646-09CB370BD977}"/>
    <cellStyle name="Normal 10 2 3 2 3 4 2 2" xfId="27869" xr:uid="{FF9733C9-C22B-4974-BFFD-AF2A733D5DB2}"/>
    <cellStyle name="Normal 10 2 3 2 3 4 2 2 2" xfId="58753" xr:uid="{68424E90-0AD2-4DC0-9212-C26714D45AC6}"/>
    <cellStyle name="Normal 10 2 3 2 3 4 2 3" xfId="43311" xr:uid="{58C1B40A-84A9-4A1C-9AA9-E56711B2631F}"/>
    <cellStyle name="Normal 10 2 3 2 3 4 3" xfId="20148" xr:uid="{1F4B5A88-99FB-4280-A0FF-282F6B7F02BE}"/>
    <cellStyle name="Normal 10 2 3 2 3 4 3 2" xfId="51032" xr:uid="{431585AD-C4CA-4005-93F1-375DA74DFC2E}"/>
    <cellStyle name="Normal 10 2 3 2 3 4 4" xfId="35590" xr:uid="{FA1A032F-FD1C-4924-9C38-71837D567D7D}"/>
    <cellStyle name="Normal 10 2 3 2 3 5" xfId="8567" xr:uid="{E2A9EA9D-E8EE-4D3A-BB1E-D93DB87CE1B1}"/>
    <cellStyle name="Normal 10 2 3 2 3 5 2" xfId="24009" xr:uid="{03A2DB75-BAFC-4D0F-9E42-C1DB8F93D443}"/>
    <cellStyle name="Normal 10 2 3 2 3 5 2 2" xfId="54893" xr:uid="{BF1A2F17-B0C2-4CB1-AD7A-FADEA8218079}"/>
    <cellStyle name="Normal 10 2 3 2 3 5 3" xfId="39451" xr:uid="{E82A2F76-7E9C-443A-AF88-D4CD79AE75F9}"/>
    <cellStyle name="Normal 10 2 3 2 3 6" xfId="16288" xr:uid="{71B2BCE5-27DA-48DF-AF69-88848D4D440C}"/>
    <cellStyle name="Normal 10 2 3 2 3 6 2" xfId="47172" xr:uid="{6CDF790A-8E6A-4509-A31C-592DA2F78586}"/>
    <cellStyle name="Normal 10 2 3 2 3 7" xfId="31730" xr:uid="{FCFCBDE0-C6FC-40DC-A6C4-2441255A5974}"/>
    <cellStyle name="Normal 10 2 3 2 4" xfId="1328" xr:uid="{80BB4A84-64D7-4B5F-9942-7BB36DBBBE8F}"/>
    <cellStyle name="Normal 10 2 3 2 4 2" xfId="3258" xr:uid="{802189A3-04F4-4533-B033-EE9C7A1D5AC4}"/>
    <cellStyle name="Normal 10 2 3 2 4 2 2" xfId="7118" xr:uid="{9B11C33A-AD24-47F4-9958-CFE76C6E2E9A}"/>
    <cellStyle name="Normal 10 2 3 2 4 2 2 2" xfId="14839" xr:uid="{9FB3FC9B-786D-4423-9BC2-8C65BA114423}"/>
    <cellStyle name="Normal 10 2 3 2 4 2 2 2 2" xfId="30281" xr:uid="{48368516-7874-41C3-974A-3D05690DEA14}"/>
    <cellStyle name="Normal 10 2 3 2 4 2 2 2 2 2" xfId="61165" xr:uid="{E3D7306F-8ED0-412F-9869-96E11A2658E0}"/>
    <cellStyle name="Normal 10 2 3 2 4 2 2 2 3" xfId="45723" xr:uid="{94BEB2DD-AC69-4F24-8325-8172A4539AA0}"/>
    <cellStyle name="Normal 10 2 3 2 4 2 2 3" xfId="22560" xr:uid="{03C238CD-9BD3-42FB-8711-D1FE9AB0C7D6}"/>
    <cellStyle name="Normal 10 2 3 2 4 2 2 3 2" xfId="53444" xr:uid="{A49E585A-5695-4AEE-ACDC-7DEE55D0BCB0}"/>
    <cellStyle name="Normal 10 2 3 2 4 2 2 4" xfId="38002" xr:uid="{ABA7963B-C762-4558-9C63-0EEE32298210}"/>
    <cellStyle name="Normal 10 2 3 2 4 2 3" xfId="10979" xr:uid="{5DB88E31-4629-48A1-8E0F-A23DFD01D852}"/>
    <cellStyle name="Normal 10 2 3 2 4 2 3 2" xfId="26421" xr:uid="{EB789E00-66F2-4BA0-B7AE-8DC900B1DAE7}"/>
    <cellStyle name="Normal 10 2 3 2 4 2 3 2 2" xfId="57305" xr:uid="{A26E555E-A2F4-443F-BE79-B4A54D5389C8}"/>
    <cellStyle name="Normal 10 2 3 2 4 2 3 3" xfId="41863" xr:uid="{7D27CE51-C1A8-419F-AE4D-6A368BD65B69}"/>
    <cellStyle name="Normal 10 2 3 2 4 2 4" xfId="18700" xr:uid="{641852BA-8EB5-42C3-9F2B-99A9434DF3E0}"/>
    <cellStyle name="Normal 10 2 3 2 4 2 4 2" xfId="49584" xr:uid="{BC9145D7-7FD1-404C-A212-D32143033371}"/>
    <cellStyle name="Normal 10 2 3 2 4 2 5" xfId="34142" xr:uid="{2F23852E-D2FD-4B5D-B747-4BFE7326965C}"/>
    <cellStyle name="Normal 10 2 3 2 4 3" xfId="5188" xr:uid="{9651F9F5-218F-4E9C-BAB5-8556A3F0175A}"/>
    <cellStyle name="Normal 10 2 3 2 4 3 2" xfId="12909" xr:uid="{D9741AF3-B481-4BD5-968D-7145EC90C1E2}"/>
    <cellStyle name="Normal 10 2 3 2 4 3 2 2" xfId="28351" xr:uid="{AC90C6A9-096C-4B6C-B3F8-C422AEC47E45}"/>
    <cellStyle name="Normal 10 2 3 2 4 3 2 2 2" xfId="59235" xr:uid="{9CFDD2E0-CF64-4D3B-8411-85E92374328E}"/>
    <cellStyle name="Normal 10 2 3 2 4 3 2 3" xfId="43793" xr:uid="{1B7A986D-15D3-4B3C-BE27-C9FA9B535CDA}"/>
    <cellStyle name="Normal 10 2 3 2 4 3 3" xfId="20630" xr:uid="{67C0B76A-C403-46DD-B83B-DC1CBC3EDEF3}"/>
    <cellStyle name="Normal 10 2 3 2 4 3 3 2" xfId="51514" xr:uid="{0A6C3D5B-D82B-47AF-8E5F-E1A94FBB3477}"/>
    <cellStyle name="Normal 10 2 3 2 4 3 4" xfId="36072" xr:uid="{E9F14467-7FA2-4397-ABC0-7229FC56BDDD}"/>
    <cellStyle name="Normal 10 2 3 2 4 4" xfId="9049" xr:uid="{69F13C5C-8683-4C14-B396-52C63965FBBE}"/>
    <cellStyle name="Normal 10 2 3 2 4 4 2" xfId="24491" xr:uid="{9176927A-126D-4FB6-9D2C-F8CD5DA3E960}"/>
    <cellStyle name="Normal 10 2 3 2 4 4 2 2" xfId="55375" xr:uid="{9E8C4F85-9820-424B-AEEE-6C774D1875B0}"/>
    <cellStyle name="Normal 10 2 3 2 4 4 3" xfId="39933" xr:uid="{7E7A473F-2346-4E51-AEF3-94945F9F0577}"/>
    <cellStyle name="Normal 10 2 3 2 4 5" xfId="16770" xr:uid="{5925D36D-4A87-41E4-B3C7-C44CE5889FB4}"/>
    <cellStyle name="Normal 10 2 3 2 4 5 2" xfId="47654" xr:uid="{AB85D0A2-0BE0-4069-A990-660CD03D65FB}"/>
    <cellStyle name="Normal 10 2 3 2 4 6" xfId="32212" xr:uid="{D215F16E-E73D-4461-8B61-AB4C306D99EA}"/>
    <cellStyle name="Normal 10 2 3 2 5" xfId="2293" xr:uid="{0A1EBA15-E382-4F0D-ACE1-8E1CCB3D1F8A}"/>
    <cellStyle name="Normal 10 2 3 2 5 2" xfId="6153" xr:uid="{9D09B791-5AF1-4869-AEEB-976C0D321789}"/>
    <cellStyle name="Normal 10 2 3 2 5 2 2" xfId="13874" xr:uid="{966C7327-BB5D-4928-A1C8-B0CEE5850565}"/>
    <cellStyle name="Normal 10 2 3 2 5 2 2 2" xfId="29316" xr:uid="{CCC7B8FF-6953-4439-8CB7-96663B4E72E7}"/>
    <cellStyle name="Normal 10 2 3 2 5 2 2 2 2" xfId="60200" xr:uid="{D2EF28CE-8AA5-4CD7-B4CA-B879C51CF715}"/>
    <cellStyle name="Normal 10 2 3 2 5 2 2 3" xfId="44758" xr:uid="{B6E73A65-34F3-47DD-819D-A22B8FCB2679}"/>
    <cellStyle name="Normal 10 2 3 2 5 2 3" xfId="21595" xr:uid="{8C996D50-EE39-407D-95B4-91F39D63CAF2}"/>
    <cellStyle name="Normal 10 2 3 2 5 2 3 2" xfId="52479" xr:uid="{06B22B07-6D5D-47DC-9CD8-0E1A195FE718}"/>
    <cellStyle name="Normal 10 2 3 2 5 2 4" xfId="37037" xr:uid="{46827A58-9498-4CA2-86EF-50D214C87C05}"/>
    <cellStyle name="Normal 10 2 3 2 5 3" xfId="10014" xr:uid="{2E21EBE8-836C-4F7D-91A7-9897EBE01AA6}"/>
    <cellStyle name="Normal 10 2 3 2 5 3 2" xfId="25456" xr:uid="{58A2B6A3-02A8-40B1-8D27-53B954D1E6B9}"/>
    <cellStyle name="Normal 10 2 3 2 5 3 2 2" xfId="56340" xr:uid="{D8806B83-D289-4B2E-BB2C-8B138FF2A5FE}"/>
    <cellStyle name="Normal 10 2 3 2 5 3 3" xfId="40898" xr:uid="{5DBF15E9-EEAF-4AB9-873D-980FB169F791}"/>
    <cellStyle name="Normal 10 2 3 2 5 4" xfId="17735" xr:uid="{8E528A2E-4365-41C3-B5DF-1D3FBB7C893E}"/>
    <cellStyle name="Normal 10 2 3 2 5 4 2" xfId="48619" xr:uid="{4CF1649A-EE32-4BB6-BEDB-93746D2419AC}"/>
    <cellStyle name="Normal 10 2 3 2 5 5" xfId="33177" xr:uid="{B3B6A466-054C-427D-9437-A1CFD777AEC3}"/>
    <cellStyle name="Normal 10 2 3 2 6" xfId="4223" xr:uid="{E9513D42-BB4B-4A82-9ED6-FF109197D9C4}"/>
    <cellStyle name="Normal 10 2 3 2 6 2" xfId="11944" xr:uid="{EB2C1CDC-4F45-4DD6-9B67-E2D00CC47ADA}"/>
    <cellStyle name="Normal 10 2 3 2 6 2 2" xfId="27386" xr:uid="{2A833476-D7D3-4626-9175-43C94B8E914B}"/>
    <cellStyle name="Normal 10 2 3 2 6 2 2 2" xfId="58270" xr:uid="{6510ADDD-9C18-49AF-86A9-F9A5D28E2B62}"/>
    <cellStyle name="Normal 10 2 3 2 6 2 3" xfId="42828" xr:uid="{DA8BEEBE-8D6B-49C6-8493-B2748D2FB53E}"/>
    <cellStyle name="Normal 10 2 3 2 6 3" xfId="19665" xr:uid="{24D82729-0B55-494E-B46B-E5CA3E40A8A0}"/>
    <cellStyle name="Normal 10 2 3 2 6 3 2" xfId="50549" xr:uid="{6483F2DD-27C5-4D77-91EE-CD2143224C38}"/>
    <cellStyle name="Normal 10 2 3 2 6 4" xfId="35107" xr:uid="{E5C6275B-26A2-49A1-B590-F9EF3207D84C}"/>
    <cellStyle name="Normal 10 2 3 2 7" xfId="8084" xr:uid="{357017D8-17EB-4221-AF3D-CA704C91B10E}"/>
    <cellStyle name="Normal 10 2 3 2 7 2" xfId="23526" xr:uid="{C148F26A-B514-4622-9437-9D9EE778B5ED}"/>
    <cellStyle name="Normal 10 2 3 2 7 2 2" xfId="54410" xr:uid="{22DA5F8A-A83A-4966-9ABE-5B123F78C770}"/>
    <cellStyle name="Normal 10 2 3 2 7 3" xfId="38968" xr:uid="{77FEEBD9-C245-40B1-85A8-5A80AE2CF35B}"/>
    <cellStyle name="Normal 10 2 3 2 8" xfId="15805" xr:uid="{5A86095B-EEE1-41AB-A352-F9765351D20E}"/>
    <cellStyle name="Normal 10 2 3 2 8 2" xfId="46689" xr:uid="{AE5F163F-50DF-4E6E-90E0-3FAEA6347F8F}"/>
    <cellStyle name="Normal 10 2 3 2 9" xfId="31247" xr:uid="{071F43FE-FB34-45CE-92C2-BADFCF9CC7DB}"/>
    <cellStyle name="Normal 10 2 3 3" xfId="446" xr:uid="{2C3147BD-28A0-4DB4-834F-0DE0406C3BAF}"/>
    <cellStyle name="Normal 10 2 3 3 2" xfId="930" xr:uid="{3B0277D7-0C15-48FC-BB10-22AD7BC8A0C9}"/>
    <cellStyle name="Normal 10 2 3 3 2 2" xfId="1895" xr:uid="{00C928EE-87DE-4A81-9FDF-00DB5E396A7D}"/>
    <cellStyle name="Normal 10 2 3 3 2 2 2" xfId="3825" xr:uid="{0EA2D770-21CC-41CF-9AEF-ED09D9036DBF}"/>
    <cellStyle name="Normal 10 2 3 3 2 2 2 2" xfId="7685" xr:uid="{FBB2B26F-D61D-475A-9928-34D29FA346EE}"/>
    <cellStyle name="Normal 10 2 3 3 2 2 2 2 2" xfId="15406" xr:uid="{BFE1BCB1-3C2E-4366-AC5B-17BF64A90643}"/>
    <cellStyle name="Normal 10 2 3 3 2 2 2 2 2 2" xfId="30848" xr:uid="{5215DD30-AC13-43C9-AD46-91897AED56CE}"/>
    <cellStyle name="Normal 10 2 3 3 2 2 2 2 2 2 2" xfId="61732" xr:uid="{D0C80586-CE2A-4A54-B27E-12F836A83D0F}"/>
    <cellStyle name="Normal 10 2 3 3 2 2 2 2 2 3" xfId="46290" xr:uid="{C063E1A3-21A7-4DCC-9C5E-3823491805F3}"/>
    <cellStyle name="Normal 10 2 3 3 2 2 2 2 3" xfId="23127" xr:uid="{4C2F8241-D08E-4208-B404-301B8B878387}"/>
    <cellStyle name="Normal 10 2 3 3 2 2 2 2 3 2" xfId="54011" xr:uid="{3D728D6B-80B7-402B-BA7D-0245AD23DA35}"/>
    <cellStyle name="Normal 10 2 3 3 2 2 2 2 4" xfId="38569" xr:uid="{5EC2C7D2-7EFE-4CB9-ACC8-C6E5297D46D5}"/>
    <cellStyle name="Normal 10 2 3 3 2 2 2 3" xfId="11546" xr:uid="{BE97AC6C-D16A-426A-A427-928E3C98464A}"/>
    <cellStyle name="Normal 10 2 3 3 2 2 2 3 2" xfId="26988" xr:uid="{A47803B8-7C39-4FAB-A66E-D097CCEF1C51}"/>
    <cellStyle name="Normal 10 2 3 3 2 2 2 3 2 2" xfId="57872" xr:uid="{A0763DC8-9C65-4CBB-B3C1-C07A60834D4C}"/>
    <cellStyle name="Normal 10 2 3 3 2 2 2 3 3" xfId="42430" xr:uid="{875F426C-AA0A-4000-9074-D97D51C76834}"/>
    <cellStyle name="Normal 10 2 3 3 2 2 2 4" xfId="19267" xr:uid="{2EB9C324-878E-4463-8ACF-B04F059F0FFF}"/>
    <cellStyle name="Normal 10 2 3 3 2 2 2 4 2" xfId="50151" xr:uid="{CB340AEB-6349-40DA-9622-9537C24BE29B}"/>
    <cellStyle name="Normal 10 2 3 3 2 2 2 5" xfId="34709" xr:uid="{0E14B031-EADF-4515-B84D-394B7685A0DA}"/>
    <cellStyle name="Normal 10 2 3 3 2 2 3" xfId="5755" xr:uid="{82FDF805-4A36-4D64-A4EF-C145E9F84EB9}"/>
    <cellStyle name="Normal 10 2 3 3 2 2 3 2" xfId="13476" xr:uid="{CB9F5622-5BFB-46B4-92A6-0BCB22FD2877}"/>
    <cellStyle name="Normal 10 2 3 3 2 2 3 2 2" xfId="28918" xr:uid="{80B451DB-6045-40D2-986F-6E4BCB175B3A}"/>
    <cellStyle name="Normal 10 2 3 3 2 2 3 2 2 2" xfId="59802" xr:uid="{8693108A-D636-4941-A307-D6CDABA4BBB0}"/>
    <cellStyle name="Normal 10 2 3 3 2 2 3 2 3" xfId="44360" xr:uid="{BDDF9D31-9946-4BFB-87E1-28D07A9A8822}"/>
    <cellStyle name="Normal 10 2 3 3 2 2 3 3" xfId="21197" xr:uid="{F35DB3CE-2314-4A53-AE5B-7E3774DC43CA}"/>
    <cellStyle name="Normal 10 2 3 3 2 2 3 3 2" xfId="52081" xr:uid="{BD611D39-FE41-4E07-A7D9-96A96A9502EF}"/>
    <cellStyle name="Normal 10 2 3 3 2 2 3 4" xfId="36639" xr:uid="{DD01524C-243E-40FD-B085-7B7929BA9841}"/>
    <cellStyle name="Normal 10 2 3 3 2 2 4" xfId="9616" xr:uid="{352DD90C-7936-41E5-9A82-0860DF70BC67}"/>
    <cellStyle name="Normal 10 2 3 3 2 2 4 2" xfId="25058" xr:uid="{6CF3642D-90CD-4BB9-8A0F-32AE16A10769}"/>
    <cellStyle name="Normal 10 2 3 3 2 2 4 2 2" xfId="55942" xr:uid="{5E275CD9-CEC2-4704-ADF3-4B1A95EFA8A0}"/>
    <cellStyle name="Normal 10 2 3 3 2 2 4 3" xfId="40500" xr:uid="{5D73B592-452C-4877-A9AA-C16F8BDF673B}"/>
    <cellStyle name="Normal 10 2 3 3 2 2 5" xfId="17337" xr:uid="{FBF93A9C-8969-4896-8B4E-8B0A35EA524C}"/>
    <cellStyle name="Normal 10 2 3 3 2 2 5 2" xfId="48221" xr:uid="{4CA1BEF8-32F1-4E0A-97D9-F72D26BF2F5A}"/>
    <cellStyle name="Normal 10 2 3 3 2 2 6" xfId="32779" xr:uid="{AE822BAD-3A7F-40F4-B5E6-B019F263D009}"/>
    <cellStyle name="Normal 10 2 3 3 2 3" xfId="2860" xr:uid="{5F73A6EF-6324-4A5D-A3A4-D516B93C1C98}"/>
    <cellStyle name="Normal 10 2 3 3 2 3 2" xfId="6720" xr:uid="{B52AA438-CC8D-47DA-A94E-DAA06A894825}"/>
    <cellStyle name="Normal 10 2 3 3 2 3 2 2" xfId="14441" xr:uid="{133CD82F-8892-4894-BEF6-1D07DF9C66CD}"/>
    <cellStyle name="Normal 10 2 3 3 2 3 2 2 2" xfId="29883" xr:uid="{72A77D68-FCAA-430E-9080-F9EBFA65A687}"/>
    <cellStyle name="Normal 10 2 3 3 2 3 2 2 2 2" xfId="60767" xr:uid="{56EDC0FD-A239-4B98-8744-1B1F50378057}"/>
    <cellStyle name="Normal 10 2 3 3 2 3 2 2 3" xfId="45325" xr:uid="{69965541-8FF1-464C-A83B-4BD7368136B1}"/>
    <cellStyle name="Normal 10 2 3 3 2 3 2 3" xfId="22162" xr:uid="{8626B5E5-A8F8-45B1-9BAA-3F69833C0494}"/>
    <cellStyle name="Normal 10 2 3 3 2 3 2 3 2" xfId="53046" xr:uid="{3CE27B32-2504-4901-A2D8-538BFE65771D}"/>
    <cellStyle name="Normal 10 2 3 3 2 3 2 4" xfId="37604" xr:uid="{EFB508D4-3F32-499F-AC59-76D1B62B9028}"/>
    <cellStyle name="Normal 10 2 3 3 2 3 3" xfId="10581" xr:uid="{B1637ACA-3433-41C3-8314-725A330AF68F}"/>
    <cellStyle name="Normal 10 2 3 3 2 3 3 2" xfId="26023" xr:uid="{5BC60FFA-739E-41F7-B3F6-9DCD6B7E3C5A}"/>
    <cellStyle name="Normal 10 2 3 3 2 3 3 2 2" xfId="56907" xr:uid="{992A55EF-45DD-4217-B7C9-0E123FEC07F7}"/>
    <cellStyle name="Normal 10 2 3 3 2 3 3 3" xfId="41465" xr:uid="{792F57F7-E17C-4194-9423-0636BD142BD3}"/>
    <cellStyle name="Normal 10 2 3 3 2 3 4" xfId="18302" xr:uid="{617D24F9-680E-4E27-B5E8-0AD5CD744306}"/>
    <cellStyle name="Normal 10 2 3 3 2 3 4 2" xfId="49186" xr:uid="{07CCE0A7-6159-4412-A673-A9E983FE168A}"/>
    <cellStyle name="Normal 10 2 3 3 2 3 5" xfId="33744" xr:uid="{97011DE1-45DC-4F6A-9FAB-028ED5F4973D}"/>
    <cellStyle name="Normal 10 2 3 3 2 4" xfId="4790" xr:uid="{F95E0C54-B577-4A20-A0D0-E4CA591EFB1B}"/>
    <cellStyle name="Normal 10 2 3 3 2 4 2" xfId="12511" xr:uid="{5F2A79D1-F1B6-4037-BFF3-457043177E13}"/>
    <cellStyle name="Normal 10 2 3 3 2 4 2 2" xfId="27953" xr:uid="{3AD246B5-357F-4570-A577-4C6418BA47FC}"/>
    <cellStyle name="Normal 10 2 3 3 2 4 2 2 2" xfId="58837" xr:uid="{7FA31E9D-B1D2-491C-919A-C73BC03BD678}"/>
    <cellStyle name="Normal 10 2 3 3 2 4 2 3" xfId="43395" xr:uid="{50A1A1CE-80C3-4B5D-B0E5-47E69DCECFAB}"/>
    <cellStyle name="Normal 10 2 3 3 2 4 3" xfId="20232" xr:uid="{C11B3B15-3CB8-474C-8F7D-DA37AF951AA5}"/>
    <cellStyle name="Normal 10 2 3 3 2 4 3 2" xfId="51116" xr:uid="{3CE83C31-AA0D-4E18-B905-FEF236BFA1CD}"/>
    <cellStyle name="Normal 10 2 3 3 2 4 4" xfId="35674" xr:uid="{E6BEF9C2-5191-4BC5-A0B2-2E283A69B58C}"/>
    <cellStyle name="Normal 10 2 3 3 2 5" xfId="8651" xr:uid="{F103823D-0C7A-4322-8946-33C9B5C3E149}"/>
    <cellStyle name="Normal 10 2 3 3 2 5 2" xfId="24093" xr:uid="{97264E0D-3A59-4C69-8D9A-A2C22DE2ADC2}"/>
    <cellStyle name="Normal 10 2 3 3 2 5 2 2" xfId="54977" xr:uid="{1C3BB1B0-7322-4114-ACA2-22CCA1537AF6}"/>
    <cellStyle name="Normal 10 2 3 3 2 5 3" xfId="39535" xr:uid="{00A0AC5A-B23E-4F79-B340-E818D5673C46}"/>
    <cellStyle name="Normal 10 2 3 3 2 6" xfId="16372" xr:uid="{8DBC1339-BDE6-4700-B3F8-AE18CE03289D}"/>
    <cellStyle name="Normal 10 2 3 3 2 6 2" xfId="47256" xr:uid="{58287169-5869-4B07-AA42-FB7FEEC44D35}"/>
    <cellStyle name="Normal 10 2 3 3 2 7" xfId="31814" xr:uid="{60781F39-E79C-427C-A79C-87893BCA7037}"/>
    <cellStyle name="Normal 10 2 3 3 3" xfId="1412" xr:uid="{4C8B188F-AA5D-4229-A28E-E0CFCDC2CDBD}"/>
    <cellStyle name="Normal 10 2 3 3 3 2" xfId="3342" xr:uid="{5872CC1C-CE44-4391-8FC7-5DBBE31E5154}"/>
    <cellStyle name="Normal 10 2 3 3 3 2 2" xfId="7202" xr:uid="{D0949C8F-FEA9-4B56-97D8-C7490ABAD8D2}"/>
    <cellStyle name="Normal 10 2 3 3 3 2 2 2" xfId="14923" xr:uid="{14DC962B-9518-49E0-A635-B142983A386E}"/>
    <cellStyle name="Normal 10 2 3 3 3 2 2 2 2" xfId="30365" xr:uid="{B7AAF5DC-96B0-49A9-95FA-B4EEFCE70110}"/>
    <cellStyle name="Normal 10 2 3 3 3 2 2 2 2 2" xfId="61249" xr:uid="{C9E518A9-C4B2-4AC3-8775-7BEA9652DF07}"/>
    <cellStyle name="Normal 10 2 3 3 3 2 2 2 3" xfId="45807" xr:uid="{82F3D300-6BEE-463B-9BA9-3694C96009B2}"/>
    <cellStyle name="Normal 10 2 3 3 3 2 2 3" xfId="22644" xr:uid="{F292C362-8F82-43B9-BD68-12184085CC69}"/>
    <cellStyle name="Normal 10 2 3 3 3 2 2 3 2" xfId="53528" xr:uid="{4E1CA9F7-27EE-4C80-9915-12DBF2A976D7}"/>
    <cellStyle name="Normal 10 2 3 3 3 2 2 4" xfId="38086" xr:uid="{FAB957DE-383A-4908-AD1B-F37C0021A04E}"/>
    <cellStyle name="Normal 10 2 3 3 3 2 3" xfId="11063" xr:uid="{1FFA8573-C124-4FFB-81A9-BF89640EFC46}"/>
    <cellStyle name="Normal 10 2 3 3 3 2 3 2" xfId="26505" xr:uid="{284D48E6-F3F6-468C-9D69-56F16139ADA0}"/>
    <cellStyle name="Normal 10 2 3 3 3 2 3 2 2" xfId="57389" xr:uid="{10B2D72B-6F2D-4B8C-A9EC-B7CD49BB3CBA}"/>
    <cellStyle name="Normal 10 2 3 3 3 2 3 3" xfId="41947" xr:uid="{A4404AD3-291D-4688-A09C-6A93976D55AE}"/>
    <cellStyle name="Normal 10 2 3 3 3 2 4" xfId="18784" xr:uid="{CE21BA0A-8C45-4241-B7B5-82214A544AD5}"/>
    <cellStyle name="Normal 10 2 3 3 3 2 4 2" xfId="49668" xr:uid="{A8AC5C69-4F4C-40AC-94F6-01A47BB2CF4F}"/>
    <cellStyle name="Normal 10 2 3 3 3 2 5" xfId="34226" xr:uid="{6B63120D-52FD-4A30-BD42-6416773E6961}"/>
    <cellStyle name="Normal 10 2 3 3 3 3" xfId="5272" xr:uid="{2A9AD567-FE9D-4E9F-A4FD-2DAB27C2482D}"/>
    <cellStyle name="Normal 10 2 3 3 3 3 2" xfId="12993" xr:uid="{A708CDC6-E87E-4AA9-B8B5-DBC9F43CD8E9}"/>
    <cellStyle name="Normal 10 2 3 3 3 3 2 2" xfId="28435" xr:uid="{AAD82875-61F6-410D-AC4C-C9960667690C}"/>
    <cellStyle name="Normal 10 2 3 3 3 3 2 2 2" xfId="59319" xr:uid="{BFA47DCB-31EA-4E12-9CB8-2087A5D41AF8}"/>
    <cellStyle name="Normal 10 2 3 3 3 3 2 3" xfId="43877" xr:uid="{6AC79376-1DC2-4AE8-86A5-0F25D5073EAB}"/>
    <cellStyle name="Normal 10 2 3 3 3 3 3" xfId="20714" xr:uid="{7C89C040-FCF3-4117-A3A7-986FA49956E4}"/>
    <cellStyle name="Normal 10 2 3 3 3 3 3 2" xfId="51598" xr:uid="{BD11BAD5-28CA-4C03-B385-265A338FAF60}"/>
    <cellStyle name="Normal 10 2 3 3 3 3 4" xfId="36156" xr:uid="{1130ADE0-4349-45FD-BEB3-4D88FAB1182F}"/>
    <cellStyle name="Normal 10 2 3 3 3 4" xfId="9133" xr:uid="{31236805-EC65-400C-B47A-05C1976C90F4}"/>
    <cellStyle name="Normal 10 2 3 3 3 4 2" xfId="24575" xr:uid="{81A7EB11-E9D5-40A3-9B32-6B67384E0CA0}"/>
    <cellStyle name="Normal 10 2 3 3 3 4 2 2" xfId="55459" xr:uid="{E02C05FD-9491-491E-A697-6D2CFB2B57D7}"/>
    <cellStyle name="Normal 10 2 3 3 3 4 3" xfId="40017" xr:uid="{B52B1288-ABE9-4E19-9650-4F5E085A2093}"/>
    <cellStyle name="Normal 10 2 3 3 3 5" xfId="16854" xr:uid="{6FAD9F9D-3C51-41ED-B123-176994BA36F1}"/>
    <cellStyle name="Normal 10 2 3 3 3 5 2" xfId="47738" xr:uid="{A4F2022B-F6FD-469B-91AF-B13EA0A0EBDE}"/>
    <cellStyle name="Normal 10 2 3 3 3 6" xfId="32296" xr:uid="{7E33F37A-86C1-4052-A11C-68786AE605B7}"/>
    <cellStyle name="Normal 10 2 3 3 4" xfId="2377" xr:uid="{B2BB8207-C96A-45CA-8932-3DD02EFF0CA4}"/>
    <cellStyle name="Normal 10 2 3 3 4 2" xfId="6237" xr:uid="{51BAE6BC-AD5B-49FF-A800-18F261B1EF5A}"/>
    <cellStyle name="Normal 10 2 3 3 4 2 2" xfId="13958" xr:uid="{F242EF32-9A5F-48CB-A3BB-82459A6AD1C1}"/>
    <cellStyle name="Normal 10 2 3 3 4 2 2 2" xfId="29400" xr:uid="{C389CFFA-208F-4D7A-8996-6B5564293275}"/>
    <cellStyle name="Normal 10 2 3 3 4 2 2 2 2" xfId="60284" xr:uid="{0A297972-207F-489C-91DC-A8ABADDE114C}"/>
    <cellStyle name="Normal 10 2 3 3 4 2 2 3" xfId="44842" xr:uid="{3209DB30-7CA6-474A-9B86-AC0710FD0CAF}"/>
    <cellStyle name="Normal 10 2 3 3 4 2 3" xfId="21679" xr:uid="{449D6ADC-203D-4E20-B511-B4771C2B8519}"/>
    <cellStyle name="Normal 10 2 3 3 4 2 3 2" xfId="52563" xr:uid="{DD6A3D8D-5102-4ED3-9B3B-D20760768657}"/>
    <cellStyle name="Normal 10 2 3 3 4 2 4" xfId="37121" xr:uid="{F0D7532F-2CCF-47DD-AEC2-B2B2A3F7B7B4}"/>
    <cellStyle name="Normal 10 2 3 3 4 3" xfId="10098" xr:uid="{161F3B9E-7982-4791-8571-1A9E00B0A0E6}"/>
    <cellStyle name="Normal 10 2 3 3 4 3 2" xfId="25540" xr:uid="{C83CC840-4E56-4181-88BC-397B6080BB4E}"/>
    <cellStyle name="Normal 10 2 3 3 4 3 2 2" xfId="56424" xr:uid="{FAFE8A49-E1C8-452C-B24F-74C5E54F61E2}"/>
    <cellStyle name="Normal 10 2 3 3 4 3 3" xfId="40982" xr:uid="{AFD8DF6E-44F2-4B63-BC68-83862A67C857}"/>
    <cellStyle name="Normal 10 2 3 3 4 4" xfId="17819" xr:uid="{9EDD9E19-D96D-4B7F-9DBA-37E4A94390AF}"/>
    <cellStyle name="Normal 10 2 3 3 4 4 2" xfId="48703" xr:uid="{A88DA157-BF6A-4755-9F2C-6E8C6D503B75}"/>
    <cellStyle name="Normal 10 2 3 3 4 5" xfId="33261" xr:uid="{FF0761F4-6D17-4137-9FC6-E769B1ED43DE}"/>
    <cellStyle name="Normal 10 2 3 3 5" xfId="4307" xr:uid="{D8B896F6-C41E-49CD-A9CA-08F54857B521}"/>
    <cellStyle name="Normal 10 2 3 3 5 2" xfId="12028" xr:uid="{DA5B2FEA-4F64-470C-A79F-04F3A155BE62}"/>
    <cellStyle name="Normal 10 2 3 3 5 2 2" xfId="27470" xr:uid="{246BBFD4-BCE3-4C17-BF0E-52A323283042}"/>
    <cellStyle name="Normal 10 2 3 3 5 2 2 2" xfId="58354" xr:uid="{C1C12864-F491-4E1A-B1C5-1CD7CFF099CC}"/>
    <cellStyle name="Normal 10 2 3 3 5 2 3" xfId="42912" xr:uid="{7C56A107-3211-4C38-B8DF-9C2F30D82BF0}"/>
    <cellStyle name="Normal 10 2 3 3 5 3" xfId="19749" xr:uid="{14EF44D8-CECB-4687-A064-EB15D76F5ED9}"/>
    <cellStyle name="Normal 10 2 3 3 5 3 2" xfId="50633" xr:uid="{F0F23C64-BD5C-47AD-8C3B-DEEA9674B85D}"/>
    <cellStyle name="Normal 10 2 3 3 5 4" xfId="35191" xr:uid="{66CD3BF0-6EF8-40D3-9E6C-A5509292C0C7}"/>
    <cellStyle name="Normal 10 2 3 3 6" xfId="8168" xr:uid="{73DE02E8-D565-4FF1-AB04-9AAB1135F849}"/>
    <cellStyle name="Normal 10 2 3 3 6 2" xfId="23610" xr:uid="{54319B59-C61A-436A-9796-0117B913276D}"/>
    <cellStyle name="Normal 10 2 3 3 6 2 2" xfId="54494" xr:uid="{451F39EE-179E-4F35-BA3B-C4F151E828AF}"/>
    <cellStyle name="Normal 10 2 3 3 6 3" xfId="39052" xr:uid="{52A797C8-AC3A-44A0-8751-6BF6FD246775}"/>
    <cellStyle name="Normal 10 2 3 3 7" xfId="15889" xr:uid="{B5F07C30-C57A-4117-B3AA-10D2BA5452F0}"/>
    <cellStyle name="Normal 10 2 3 3 7 2" xfId="46773" xr:uid="{6FCB6CBD-31E3-496F-AC11-1E6218730AC9}"/>
    <cellStyle name="Normal 10 2 3 3 8" xfId="31331" xr:uid="{19699DF5-BA96-4E69-90ED-B07CB29235A4}"/>
    <cellStyle name="Normal 10 2 3 4" xfId="689" xr:uid="{AB5D0622-0EEC-412F-A11E-CC42C81F96DD}"/>
    <cellStyle name="Normal 10 2 3 4 2" xfId="1654" xr:uid="{B15D3CEA-3C3B-4844-A516-62E50CEB6D42}"/>
    <cellStyle name="Normal 10 2 3 4 2 2" xfId="3584" xr:uid="{D6B90960-0FAF-42D5-950C-6471CFF88736}"/>
    <cellStyle name="Normal 10 2 3 4 2 2 2" xfId="7444" xr:uid="{33E0412F-A600-4D0E-8FBA-8620655D348A}"/>
    <cellStyle name="Normal 10 2 3 4 2 2 2 2" xfId="15165" xr:uid="{CCF8E6D4-626F-4741-B189-227EC7D94168}"/>
    <cellStyle name="Normal 10 2 3 4 2 2 2 2 2" xfId="30607" xr:uid="{4A8A1058-6F52-4ABB-81F3-F59B7CCC696E}"/>
    <cellStyle name="Normal 10 2 3 4 2 2 2 2 2 2" xfId="61491" xr:uid="{3F8DA498-3514-4B03-8C39-AB6DD41A8B56}"/>
    <cellStyle name="Normal 10 2 3 4 2 2 2 2 3" xfId="46049" xr:uid="{A3A78157-0EB9-46A2-8CB4-608EF080100D}"/>
    <cellStyle name="Normal 10 2 3 4 2 2 2 3" xfId="22886" xr:uid="{7D6A671A-78C9-4BF8-A55C-6BCFCD391C04}"/>
    <cellStyle name="Normal 10 2 3 4 2 2 2 3 2" xfId="53770" xr:uid="{D8670D07-4656-4D39-A19A-0F2A27F1A8C4}"/>
    <cellStyle name="Normal 10 2 3 4 2 2 2 4" xfId="38328" xr:uid="{F19BE30A-ACF9-4CFB-B571-FAE2EB3C87F6}"/>
    <cellStyle name="Normal 10 2 3 4 2 2 3" xfId="11305" xr:uid="{A8FD9C2B-9B59-40FD-885C-DFBDEB7A1CA2}"/>
    <cellStyle name="Normal 10 2 3 4 2 2 3 2" xfId="26747" xr:uid="{9E82592D-9676-42BD-AC18-A1E4B6C94C52}"/>
    <cellStyle name="Normal 10 2 3 4 2 2 3 2 2" xfId="57631" xr:uid="{0EAF7BD9-FA17-4654-8F4B-BD481942DB4D}"/>
    <cellStyle name="Normal 10 2 3 4 2 2 3 3" xfId="42189" xr:uid="{4F462857-777A-493A-BEAB-1C6D2492797A}"/>
    <cellStyle name="Normal 10 2 3 4 2 2 4" xfId="19026" xr:uid="{CD09ADED-3191-4A0E-B704-847D332DA93A}"/>
    <cellStyle name="Normal 10 2 3 4 2 2 4 2" xfId="49910" xr:uid="{4D99ACB9-B701-4564-AC77-0550F9A18972}"/>
    <cellStyle name="Normal 10 2 3 4 2 2 5" xfId="34468" xr:uid="{FCA8F5B9-2CD4-427C-B6E3-655236B02948}"/>
    <cellStyle name="Normal 10 2 3 4 2 3" xfId="5514" xr:uid="{FA5E99A5-8E26-4AE0-BEA6-90DAA9AA7B32}"/>
    <cellStyle name="Normal 10 2 3 4 2 3 2" xfId="13235" xr:uid="{C5178663-CE56-496E-BA17-470F6C9FA3BD}"/>
    <cellStyle name="Normal 10 2 3 4 2 3 2 2" xfId="28677" xr:uid="{8F7F29EA-A755-448C-B4E7-087D2D7492B5}"/>
    <cellStyle name="Normal 10 2 3 4 2 3 2 2 2" xfId="59561" xr:uid="{8619503E-2F1B-4059-9A61-7A2551E16647}"/>
    <cellStyle name="Normal 10 2 3 4 2 3 2 3" xfId="44119" xr:uid="{19A737BF-F821-4FBE-91D5-64EA65AA29D5}"/>
    <cellStyle name="Normal 10 2 3 4 2 3 3" xfId="20956" xr:uid="{75CC9B6A-BAEF-4B4D-9B74-9C52E509310C}"/>
    <cellStyle name="Normal 10 2 3 4 2 3 3 2" xfId="51840" xr:uid="{2E778A82-8ED4-44ED-9CD4-6BF5A95569DA}"/>
    <cellStyle name="Normal 10 2 3 4 2 3 4" xfId="36398" xr:uid="{E16E149E-18F5-4A74-A6BF-117D71EAFF96}"/>
    <cellStyle name="Normal 10 2 3 4 2 4" xfId="9375" xr:uid="{666E6759-E763-4825-A3D2-60DAB8AC551C}"/>
    <cellStyle name="Normal 10 2 3 4 2 4 2" xfId="24817" xr:uid="{09706112-619C-47C1-A0A8-C02D2E9DFB71}"/>
    <cellStyle name="Normal 10 2 3 4 2 4 2 2" xfId="55701" xr:uid="{5F4F86E5-1C44-4639-BCF1-8E176DF428EF}"/>
    <cellStyle name="Normal 10 2 3 4 2 4 3" xfId="40259" xr:uid="{B307F046-5CC3-462A-B5A9-D14851FBDB39}"/>
    <cellStyle name="Normal 10 2 3 4 2 5" xfId="17096" xr:uid="{6209C892-113F-4092-A435-88D448EF69E6}"/>
    <cellStyle name="Normal 10 2 3 4 2 5 2" xfId="47980" xr:uid="{0B7B9014-24E9-4CAB-AC14-DE6116B489C4}"/>
    <cellStyle name="Normal 10 2 3 4 2 6" xfId="32538" xr:uid="{8B7E5E6D-91D4-4E66-9AB2-DBE6B083CCD5}"/>
    <cellStyle name="Normal 10 2 3 4 3" xfId="2619" xr:uid="{1D0C7F80-334E-4D91-A75E-E85D65859652}"/>
    <cellStyle name="Normal 10 2 3 4 3 2" xfId="6479" xr:uid="{2DE781F4-5A34-4100-8634-75AFB0B8746D}"/>
    <cellStyle name="Normal 10 2 3 4 3 2 2" xfId="14200" xr:uid="{EB18CD4E-05C1-40ED-8DC6-38F2BB53CBF7}"/>
    <cellStyle name="Normal 10 2 3 4 3 2 2 2" xfId="29642" xr:uid="{F80DA1A5-0B1B-4530-8117-F58054B00213}"/>
    <cellStyle name="Normal 10 2 3 4 3 2 2 2 2" xfId="60526" xr:uid="{A38F25A1-D3EA-4EB8-95B8-6437642D163E}"/>
    <cellStyle name="Normal 10 2 3 4 3 2 2 3" xfId="45084" xr:uid="{B6F16636-3611-4B8B-864C-D0A92917281A}"/>
    <cellStyle name="Normal 10 2 3 4 3 2 3" xfId="21921" xr:uid="{13F7319C-421C-4DE3-8428-E5367C1508DC}"/>
    <cellStyle name="Normal 10 2 3 4 3 2 3 2" xfId="52805" xr:uid="{6022DAFC-B728-4290-B2C7-F4E3244ADC67}"/>
    <cellStyle name="Normal 10 2 3 4 3 2 4" xfId="37363" xr:uid="{5FF897D8-C1A1-49EB-A2DD-651D0004E4E6}"/>
    <cellStyle name="Normal 10 2 3 4 3 3" xfId="10340" xr:uid="{617428CE-90E2-4593-978B-CABB2D5DF6A2}"/>
    <cellStyle name="Normal 10 2 3 4 3 3 2" xfId="25782" xr:uid="{313C3BD2-A72B-4998-B302-8EADAA970416}"/>
    <cellStyle name="Normal 10 2 3 4 3 3 2 2" xfId="56666" xr:uid="{6FFA71DE-96A8-4DD1-AA22-F08CE14147FF}"/>
    <cellStyle name="Normal 10 2 3 4 3 3 3" xfId="41224" xr:uid="{ECDA20F6-68E0-470D-A68E-F3EC5B215B96}"/>
    <cellStyle name="Normal 10 2 3 4 3 4" xfId="18061" xr:uid="{C48AAD3B-AEDA-49C5-BC72-396FCCA9D341}"/>
    <cellStyle name="Normal 10 2 3 4 3 4 2" xfId="48945" xr:uid="{3FDF7362-18FD-4DDF-85F6-3F55D02BE5C8}"/>
    <cellStyle name="Normal 10 2 3 4 3 5" xfId="33503" xr:uid="{5BC32CB6-C5E9-428D-9AEC-132BC2245E0D}"/>
    <cellStyle name="Normal 10 2 3 4 4" xfId="4549" xr:uid="{BE412EB3-A287-4D4B-B16B-E984A33981E1}"/>
    <cellStyle name="Normal 10 2 3 4 4 2" xfId="12270" xr:uid="{45995CF7-28B3-4B47-B745-A7140F9D54A7}"/>
    <cellStyle name="Normal 10 2 3 4 4 2 2" xfId="27712" xr:uid="{6CAF4214-7631-4463-8F12-8117C91059AF}"/>
    <cellStyle name="Normal 10 2 3 4 4 2 2 2" xfId="58596" xr:uid="{3585BCA2-1D7C-4C34-ADA4-BC890909B06A}"/>
    <cellStyle name="Normal 10 2 3 4 4 2 3" xfId="43154" xr:uid="{095E8484-0FA7-498D-951E-6912499647AF}"/>
    <cellStyle name="Normal 10 2 3 4 4 3" xfId="19991" xr:uid="{C3924110-5F77-418E-86B0-92EB3CA1049E}"/>
    <cellStyle name="Normal 10 2 3 4 4 3 2" xfId="50875" xr:uid="{9C0BC619-C2E0-4E63-ADAF-F68E8D53461E}"/>
    <cellStyle name="Normal 10 2 3 4 4 4" xfId="35433" xr:uid="{A6418B32-782C-4935-BF73-3EEFC53711FD}"/>
    <cellStyle name="Normal 10 2 3 4 5" xfId="8410" xr:uid="{44732523-B60E-46D4-8315-D424B21A8E2C}"/>
    <cellStyle name="Normal 10 2 3 4 5 2" xfId="23852" xr:uid="{3439E567-3515-41F4-865C-6D64E40CB009}"/>
    <cellStyle name="Normal 10 2 3 4 5 2 2" xfId="54736" xr:uid="{AB27289B-F90B-4F6F-BF2F-815CB641CAF9}"/>
    <cellStyle name="Normal 10 2 3 4 5 3" xfId="39294" xr:uid="{AA73CF87-C694-4433-A981-9B4645A29634}"/>
    <cellStyle name="Normal 10 2 3 4 6" xfId="16131" xr:uid="{F2A30FE0-9C71-47A5-8080-6B937EEEF3AB}"/>
    <cellStyle name="Normal 10 2 3 4 6 2" xfId="47015" xr:uid="{E9644553-7001-45D9-A464-6C7FA94C4F9F}"/>
    <cellStyle name="Normal 10 2 3 4 7" xfId="31573" xr:uid="{48FF3C1A-ADA9-4A17-A9CF-33D4D447CD63}"/>
    <cellStyle name="Normal 10 2 3 5" xfId="1171" xr:uid="{47C8CFBD-759E-4D97-AC79-A8840E3C6FA9}"/>
    <cellStyle name="Normal 10 2 3 5 2" xfId="3101" xr:uid="{034BAE62-06CB-4178-9685-9854FBC1BC5F}"/>
    <cellStyle name="Normal 10 2 3 5 2 2" xfId="6961" xr:uid="{C27C3FB7-32EF-4B5E-A8BC-D8C78748B9C8}"/>
    <cellStyle name="Normal 10 2 3 5 2 2 2" xfId="14682" xr:uid="{FE02A0AF-9CAB-4922-9D22-B5E85BE5061E}"/>
    <cellStyle name="Normal 10 2 3 5 2 2 2 2" xfId="30124" xr:uid="{65AB59F2-D8A5-4249-B893-72A8C17A01EF}"/>
    <cellStyle name="Normal 10 2 3 5 2 2 2 2 2" xfId="61008" xr:uid="{A0A86229-BCAB-4E0F-B767-4D75695A4AE8}"/>
    <cellStyle name="Normal 10 2 3 5 2 2 2 3" xfId="45566" xr:uid="{F94D91F1-1E2C-4133-82BD-52A07F4A90A6}"/>
    <cellStyle name="Normal 10 2 3 5 2 2 3" xfId="22403" xr:uid="{903F0FA7-12E7-45DC-AE23-E74283370C73}"/>
    <cellStyle name="Normal 10 2 3 5 2 2 3 2" xfId="53287" xr:uid="{A9DBC38D-2F32-41CD-A338-B497B043E581}"/>
    <cellStyle name="Normal 10 2 3 5 2 2 4" xfId="37845" xr:uid="{B2088F65-B9A2-4A7B-BF32-408B93C81D25}"/>
    <cellStyle name="Normal 10 2 3 5 2 3" xfId="10822" xr:uid="{40D6A6C3-3720-4EB2-8240-55E23AE2488A}"/>
    <cellStyle name="Normal 10 2 3 5 2 3 2" xfId="26264" xr:uid="{41AAED1A-64DE-4A64-982F-6D0679FBA445}"/>
    <cellStyle name="Normal 10 2 3 5 2 3 2 2" xfId="57148" xr:uid="{668DAAD2-B08A-44CB-A46C-9C92082E0B65}"/>
    <cellStyle name="Normal 10 2 3 5 2 3 3" xfId="41706" xr:uid="{E2274767-73C1-408C-AC74-4278F922BC15}"/>
    <cellStyle name="Normal 10 2 3 5 2 4" xfId="18543" xr:uid="{CC3439E2-0212-41F2-A8A6-A580684EB35D}"/>
    <cellStyle name="Normal 10 2 3 5 2 4 2" xfId="49427" xr:uid="{656A763C-8907-4945-81AB-8E1383A51199}"/>
    <cellStyle name="Normal 10 2 3 5 2 5" xfId="33985" xr:uid="{7D9A047A-98F7-48CF-B2CA-05E6AD0021CA}"/>
    <cellStyle name="Normal 10 2 3 5 3" xfId="5031" xr:uid="{E18CD8E4-23DE-4C09-ADA5-D868AEC8D92F}"/>
    <cellStyle name="Normal 10 2 3 5 3 2" xfId="12752" xr:uid="{8C0FE0E7-6DF1-4A9D-987F-AB114524CBDA}"/>
    <cellStyle name="Normal 10 2 3 5 3 2 2" xfId="28194" xr:uid="{FBF55D0F-FBB7-45FF-BF0A-24E13977F1AB}"/>
    <cellStyle name="Normal 10 2 3 5 3 2 2 2" xfId="59078" xr:uid="{563BA006-296B-4332-96A2-7A87DD7C129C}"/>
    <cellStyle name="Normal 10 2 3 5 3 2 3" xfId="43636" xr:uid="{D3BF5679-C860-490E-91DA-E73E5DF9DF9E}"/>
    <cellStyle name="Normal 10 2 3 5 3 3" xfId="20473" xr:uid="{4BDB3455-41C3-44B0-BC56-287B79CB1353}"/>
    <cellStyle name="Normal 10 2 3 5 3 3 2" xfId="51357" xr:uid="{6106509F-7882-4A2E-9804-FA43014AB85D}"/>
    <cellStyle name="Normal 10 2 3 5 3 4" xfId="35915" xr:uid="{FA57A018-80C3-4E05-8663-AA9BC8161EDC}"/>
    <cellStyle name="Normal 10 2 3 5 4" xfId="8892" xr:uid="{E6830097-4FDF-4EAA-BB18-DFAC18F3A427}"/>
    <cellStyle name="Normal 10 2 3 5 4 2" xfId="24334" xr:uid="{F5D7EA56-4A3A-4558-9D86-47BF4DC2201F}"/>
    <cellStyle name="Normal 10 2 3 5 4 2 2" xfId="55218" xr:uid="{F2BADD3F-9885-47E7-9AC4-D62136CC3018}"/>
    <cellStyle name="Normal 10 2 3 5 4 3" xfId="39776" xr:uid="{00E44B23-5290-4799-B051-C5AC45C82F13}"/>
    <cellStyle name="Normal 10 2 3 5 5" xfId="16613" xr:uid="{99BD1E1E-D7A5-4DA6-9672-930F73E8C701}"/>
    <cellStyle name="Normal 10 2 3 5 5 2" xfId="47497" xr:uid="{ECE73096-7299-42A5-81D6-A4E326742C90}"/>
    <cellStyle name="Normal 10 2 3 5 6" xfId="32055" xr:uid="{F5671DDB-D1F4-45C3-A69A-CC9A9574D326}"/>
    <cellStyle name="Normal 10 2 3 6" xfId="2136" xr:uid="{CE6B8C64-12B0-413D-8D95-CF0B0A3494D2}"/>
    <cellStyle name="Normal 10 2 3 6 2" xfId="5996" xr:uid="{169CDC67-AD48-45EC-A282-B40AE76EB59E}"/>
    <cellStyle name="Normal 10 2 3 6 2 2" xfId="13717" xr:uid="{C016D0AE-F6CE-43B0-A775-33E55B9C53BD}"/>
    <cellStyle name="Normal 10 2 3 6 2 2 2" xfId="29159" xr:uid="{A15182A7-4F21-4348-9EDA-85A92A2F43A5}"/>
    <cellStyle name="Normal 10 2 3 6 2 2 2 2" xfId="60043" xr:uid="{677EC4DA-2CC4-4AB8-847E-1C37358BCFFC}"/>
    <cellStyle name="Normal 10 2 3 6 2 2 3" xfId="44601" xr:uid="{E99F17E2-36BE-403C-B905-2A1872295516}"/>
    <cellStyle name="Normal 10 2 3 6 2 3" xfId="21438" xr:uid="{76023FC0-F1F0-4669-B59E-19C720E17A5D}"/>
    <cellStyle name="Normal 10 2 3 6 2 3 2" xfId="52322" xr:uid="{22650225-289D-4E11-ACD2-C7E065E0AF61}"/>
    <cellStyle name="Normal 10 2 3 6 2 4" xfId="36880" xr:uid="{9BBCBA8F-B2C4-4FFD-BA04-D9792753C2CF}"/>
    <cellStyle name="Normal 10 2 3 6 3" xfId="9857" xr:uid="{7724BD6C-0DD0-4C02-8909-657681CA2829}"/>
    <cellStyle name="Normal 10 2 3 6 3 2" xfId="25299" xr:uid="{D1A74D5D-0E11-4F07-AC6D-9F6284EE4829}"/>
    <cellStyle name="Normal 10 2 3 6 3 2 2" xfId="56183" xr:uid="{913D68C8-AEE9-4293-B794-CD04287CAE51}"/>
    <cellStyle name="Normal 10 2 3 6 3 3" xfId="40741" xr:uid="{8F5F2994-ADB1-4078-9C65-0BDE45FD8F4A}"/>
    <cellStyle name="Normal 10 2 3 6 4" xfId="17578" xr:uid="{1C83EF93-0FEB-4FB6-8C00-9D17772852F4}"/>
    <cellStyle name="Normal 10 2 3 6 4 2" xfId="48462" xr:uid="{999B8377-E226-4139-9206-037C77BD2891}"/>
    <cellStyle name="Normal 10 2 3 6 5" xfId="33020" xr:uid="{5221B3EE-2AA1-40A9-80B3-520794E8F4DE}"/>
    <cellStyle name="Normal 10 2 3 7" xfId="4066" xr:uid="{358D4110-0CE9-4696-B82F-C0F8F2B310AD}"/>
    <cellStyle name="Normal 10 2 3 7 2" xfId="11787" xr:uid="{52238C03-DD42-417B-BF58-07E1F6760DA5}"/>
    <cellStyle name="Normal 10 2 3 7 2 2" xfId="27229" xr:uid="{8902AD19-9D1E-47ED-9293-8D3C254B7B72}"/>
    <cellStyle name="Normal 10 2 3 7 2 2 2" xfId="58113" xr:uid="{1BCB99DC-1A84-4704-9734-28BEE10B3F3F}"/>
    <cellStyle name="Normal 10 2 3 7 2 3" xfId="42671" xr:uid="{56F9C7EB-72FF-4C24-BD58-FB16819EB298}"/>
    <cellStyle name="Normal 10 2 3 7 3" xfId="19508" xr:uid="{D634FACF-3D97-4EE6-A5C7-55C3F052FFF9}"/>
    <cellStyle name="Normal 10 2 3 7 3 2" xfId="50392" xr:uid="{E7FDC794-E6F8-4E51-9C0E-2288F5FD27BA}"/>
    <cellStyle name="Normal 10 2 3 7 4" xfId="34950" xr:uid="{2A6E5B24-0B9E-4B62-9B9E-59207B37FC10}"/>
    <cellStyle name="Normal 10 2 3 8" xfId="7927" xr:uid="{D69A67A1-CAA4-45E5-8211-36CB17AC0E81}"/>
    <cellStyle name="Normal 10 2 3 8 2" xfId="23369" xr:uid="{6EEE58E9-ADCF-445A-991A-A72F1574BB49}"/>
    <cellStyle name="Normal 10 2 3 8 2 2" xfId="54253" xr:uid="{E69FCFAF-0935-4D6B-9AEE-C840CF23C510}"/>
    <cellStyle name="Normal 10 2 3 8 3" xfId="38811" xr:uid="{14804C2E-F873-4D3E-A2C0-9187CB37BE92}"/>
    <cellStyle name="Normal 10 2 3 9" xfId="15648" xr:uid="{E035DB83-C298-45FE-A283-D79BE4978941}"/>
    <cellStyle name="Normal 10 2 3 9 2" xfId="46532" xr:uid="{715D28AF-9A6B-4728-B851-43A9C37AFA17}"/>
    <cellStyle name="Normal 10 2 4" xfId="281" xr:uid="{7C8B97B0-FA06-407F-B165-F4781E917F07}"/>
    <cellStyle name="Normal 10 2 4 2" xfId="524" xr:uid="{2CAD2300-7971-435F-9C01-0624FFA7C0E5}"/>
    <cellStyle name="Normal 10 2 4 2 2" xfId="1007" xr:uid="{E460A5FF-7E94-4162-B0DF-FDBC18128CC9}"/>
    <cellStyle name="Normal 10 2 4 2 2 2" xfId="1972" xr:uid="{6E6EF533-0644-45F7-AF13-E1701087822E}"/>
    <cellStyle name="Normal 10 2 4 2 2 2 2" xfId="3902" xr:uid="{14D41F27-E39D-4F6E-BC88-C017D79DEA2F}"/>
    <cellStyle name="Normal 10 2 4 2 2 2 2 2" xfId="7762" xr:uid="{E10E8448-0EF5-4009-8604-0FF0B0CB3BF2}"/>
    <cellStyle name="Normal 10 2 4 2 2 2 2 2 2" xfId="15483" xr:uid="{92E3F740-E39F-43BB-A9D8-0B2021657022}"/>
    <cellStyle name="Normal 10 2 4 2 2 2 2 2 2 2" xfId="30925" xr:uid="{019C80EB-2452-4C50-A7C3-DA76A210E76C}"/>
    <cellStyle name="Normal 10 2 4 2 2 2 2 2 2 2 2" xfId="61809" xr:uid="{35256C24-2EF7-4078-9BA6-3A4691C6699A}"/>
    <cellStyle name="Normal 10 2 4 2 2 2 2 2 2 3" xfId="46367" xr:uid="{1891094F-960B-4EB0-BEFB-E00435406A0C}"/>
    <cellStyle name="Normal 10 2 4 2 2 2 2 2 3" xfId="23204" xr:uid="{7CC826AD-6DD1-45CE-98C4-B1E7033B8B24}"/>
    <cellStyle name="Normal 10 2 4 2 2 2 2 2 3 2" xfId="54088" xr:uid="{3296F403-D989-49FD-8091-C3888D7DABCB}"/>
    <cellStyle name="Normal 10 2 4 2 2 2 2 2 4" xfId="38646" xr:uid="{7F08D0A4-D332-4021-B7A9-985A28369202}"/>
    <cellStyle name="Normal 10 2 4 2 2 2 2 3" xfId="11623" xr:uid="{C807E7E1-FC4B-446B-A551-91A0337C8061}"/>
    <cellStyle name="Normal 10 2 4 2 2 2 2 3 2" xfId="27065" xr:uid="{189A2B80-4B35-4844-98F7-3A4F89C7098F}"/>
    <cellStyle name="Normal 10 2 4 2 2 2 2 3 2 2" xfId="57949" xr:uid="{D302E103-26E8-46DD-A7D4-80D57B3FE81D}"/>
    <cellStyle name="Normal 10 2 4 2 2 2 2 3 3" xfId="42507" xr:uid="{DA01BB20-9BB3-4F19-BA45-BA85403D183C}"/>
    <cellStyle name="Normal 10 2 4 2 2 2 2 4" xfId="19344" xr:uid="{231D1692-3BDB-4A1E-9E26-0A60E85859D0}"/>
    <cellStyle name="Normal 10 2 4 2 2 2 2 4 2" xfId="50228" xr:uid="{1AD3A943-991B-41E1-8D3D-937C2BBA7575}"/>
    <cellStyle name="Normal 10 2 4 2 2 2 2 5" xfId="34786" xr:uid="{B5943BE3-6A0D-40D2-B62D-542AC4828880}"/>
    <cellStyle name="Normal 10 2 4 2 2 2 3" xfId="5832" xr:uid="{8A7861EA-DBBE-4463-9C39-98484B772099}"/>
    <cellStyle name="Normal 10 2 4 2 2 2 3 2" xfId="13553" xr:uid="{5A12C83F-7DB9-40E0-895A-2C0202CC9A5D}"/>
    <cellStyle name="Normal 10 2 4 2 2 2 3 2 2" xfId="28995" xr:uid="{06F0AE70-BEEC-44EE-8D92-C895F3B2D482}"/>
    <cellStyle name="Normal 10 2 4 2 2 2 3 2 2 2" xfId="59879" xr:uid="{A6002BE3-40DD-43D9-8599-B1AA916CD664}"/>
    <cellStyle name="Normal 10 2 4 2 2 2 3 2 3" xfId="44437" xr:uid="{48128D3C-91E2-4CAC-9B16-F83D62256088}"/>
    <cellStyle name="Normal 10 2 4 2 2 2 3 3" xfId="21274" xr:uid="{6A0BAA4B-5B85-4401-B1DC-4AF7144ED21F}"/>
    <cellStyle name="Normal 10 2 4 2 2 2 3 3 2" xfId="52158" xr:uid="{16C5FCFF-AFC2-4AD4-BAC0-F9EF365DCD96}"/>
    <cellStyle name="Normal 10 2 4 2 2 2 3 4" xfId="36716" xr:uid="{6FEBED47-BFBE-4C8F-920E-3D23E9656E7C}"/>
    <cellStyle name="Normal 10 2 4 2 2 2 4" xfId="9693" xr:uid="{757EDE8F-6A7D-4854-A0B1-440BD875019D}"/>
    <cellStyle name="Normal 10 2 4 2 2 2 4 2" xfId="25135" xr:uid="{E17B3CDF-1E2E-4594-BF43-B6C5E60B12E0}"/>
    <cellStyle name="Normal 10 2 4 2 2 2 4 2 2" xfId="56019" xr:uid="{3F019CCF-3BE0-4D6B-BADA-3537175D3E30}"/>
    <cellStyle name="Normal 10 2 4 2 2 2 4 3" xfId="40577" xr:uid="{184C86C5-7907-472E-8A9C-E4AB864139E0}"/>
    <cellStyle name="Normal 10 2 4 2 2 2 5" xfId="17414" xr:uid="{E6F301ED-7998-434D-BA34-E7ECF69477E0}"/>
    <cellStyle name="Normal 10 2 4 2 2 2 5 2" xfId="48298" xr:uid="{BA6FFDE0-6B21-470B-AEB4-E2867F7EEA2D}"/>
    <cellStyle name="Normal 10 2 4 2 2 2 6" xfId="32856" xr:uid="{350E3CA1-EC47-4DF2-A433-43F35F4692F6}"/>
    <cellStyle name="Normal 10 2 4 2 2 3" xfId="2937" xr:uid="{BB5E7CE2-5012-479E-A16F-EA18CF2A2D41}"/>
    <cellStyle name="Normal 10 2 4 2 2 3 2" xfId="6797" xr:uid="{420F697E-FE09-4A5A-8948-9D69EDEAD350}"/>
    <cellStyle name="Normal 10 2 4 2 2 3 2 2" xfId="14518" xr:uid="{CA2BD178-118C-4611-8717-62D739C9BDCC}"/>
    <cellStyle name="Normal 10 2 4 2 2 3 2 2 2" xfId="29960" xr:uid="{64DAEDC7-6DE0-47A7-A3C4-559B4CCC1CD5}"/>
    <cellStyle name="Normal 10 2 4 2 2 3 2 2 2 2" xfId="60844" xr:uid="{AAE5356F-EC24-425C-9582-4435986939EB}"/>
    <cellStyle name="Normal 10 2 4 2 2 3 2 2 3" xfId="45402" xr:uid="{C7ABD83F-C7DD-432A-BFC9-EC227B035124}"/>
    <cellStyle name="Normal 10 2 4 2 2 3 2 3" xfId="22239" xr:uid="{1DF998FB-B10C-4567-8489-238529FB0977}"/>
    <cellStyle name="Normal 10 2 4 2 2 3 2 3 2" xfId="53123" xr:uid="{2ED9C035-C472-49CC-B2F4-59C45FAD2069}"/>
    <cellStyle name="Normal 10 2 4 2 2 3 2 4" xfId="37681" xr:uid="{90C58371-77B9-4F9A-B950-BFF9E264A487}"/>
    <cellStyle name="Normal 10 2 4 2 2 3 3" xfId="10658" xr:uid="{DC09B186-DAE2-443F-AED3-81AC37E4463B}"/>
    <cellStyle name="Normal 10 2 4 2 2 3 3 2" xfId="26100" xr:uid="{DB3FF66F-6C9F-47D1-8596-D7BD54191DBC}"/>
    <cellStyle name="Normal 10 2 4 2 2 3 3 2 2" xfId="56984" xr:uid="{810097BE-F2A2-4195-A0F3-7C3970999B79}"/>
    <cellStyle name="Normal 10 2 4 2 2 3 3 3" xfId="41542" xr:uid="{46689381-0995-493F-9FF3-026F4649225B}"/>
    <cellStyle name="Normal 10 2 4 2 2 3 4" xfId="18379" xr:uid="{0B7F098A-A442-4F9C-8FC0-B5F6B5728102}"/>
    <cellStyle name="Normal 10 2 4 2 2 3 4 2" xfId="49263" xr:uid="{C9E96C96-FBE6-4E7B-B302-7DBA75F03E99}"/>
    <cellStyle name="Normal 10 2 4 2 2 3 5" xfId="33821" xr:uid="{077B197A-FEB4-43D6-8ED1-CB716A42B8A3}"/>
    <cellStyle name="Normal 10 2 4 2 2 4" xfId="4867" xr:uid="{315B3443-C64D-4BCC-8CC3-DEE4E660CF64}"/>
    <cellStyle name="Normal 10 2 4 2 2 4 2" xfId="12588" xr:uid="{344B3987-CABB-4B73-9167-098774B9A793}"/>
    <cellStyle name="Normal 10 2 4 2 2 4 2 2" xfId="28030" xr:uid="{DD3B5F09-06F3-42AF-BA26-03F1171E7759}"/>
    <cellStyle name="Normal 10 2 4 2 2 4 2 2 2" xfId="58914" xr:uid="{1C7D661A-EAB9-4367-9D60-01420336862C}"/>
    <cellStyle name="Normal 10 2 4 2 2 4 2 3" xfId="43472" xr:uid="{4FEE6CE9-B577-4F2A-92DA-8006F09BB1C5}"/>
    <cellStyle name="Normal 10 2 4 2 2 4 3" xfId="20309" xr:uid="{C0B570B9-1232-48EB-BB81-39DCB6322A4F}"/>
    <cellStyle name="Normal 10 2 4 2 2 4 3 2" xfId="51193" xr:uid="{84F7D2CD-A05D-4E10-AFEC-B2DA26D6F2D1}"/>
    <cellStyle name="Normal 10 2 4 2 2 4 4" xfId="35751" xr:uid="{95D7C34B-FED7-4B85-8888-BE1676080DF2}"/>
    <cellStyle name="Normal 10 2 4 2 2 5" xfId="8728" xr:uid="{F9806660-E596-43A9-9C1C-8E29009A1E0B}"/>
    <cellStyle name="Normal 10 2 4 2 2 5 2" xfId="24170" xr:uid="{97EEC1F4-B8C4-4CC0-BD39-779685F1CE4A}"/>
    <cellStyle name="Normal 10 2 4 2 2 5 2 2" xfId="55054" xr:uid="{9BB38B8E-C268-40C1-95CD-74B5D7780DD9}"/>
    <cellStyle name="Normal 10 2 4 2 2 5 3" xfId="39612" xr:uid="{93CDC01D-133A-454C-B352-F75069A524C8}"/>
    <cellStyle name="Normal 10 2 4 2 2 6" xfId="16449" xr:uid="{C7300A8E-74D0-4200-A7EA-133843BC64E1}"/>
    <cellStyle name="Normal 10 2 4 2 2 6 2" xfId="47333" xr:uid="{4285DE79-4DC6-423F-8223-992820DAD6B6}"/>
    <cellStyle name="Normal 10 2 4 2 2 7" xfId="31891" xr:uid="{6E20B710-DD6F-4945-A0EC-46E977F25334}"/>
    <cellStyle name="Normal 10 2 4 2 3" xfId="1489" xr:uid="{6CE6CE08-8841-474A-8AAF-381C28FD561E}"/>
    <cellStyle name="Normal 10 2 4 2 3 2" xfId="3419" xr:uid="{8CD03710-0700-47D8-8056-3B4A85F90D10}"/>
    <cellStyle name="Normal 10 2 4 2 3 2 2" xfId="7279" xr:uid="{BF6206CF-A1B4-40CB-847F-3F18FBCAFE3D}"/>
    <cellStyle name="Normal 10 2 4 2 3 2 2 2" xfId="15000" xr:uid="{E15CF23B-8669-4139-8AD1-B3762F7ECEA0}"/>
    <cellStyle name="Normal 10 2 4 2 3 2 2 2 2" xfId="30442" xr:uid="{2690EACD-F178-4341-A7C7-2EAD5199A75E}"/>
    <cellStyle name="Normal 10 2 4 2 3 2 2 2 2 2" xfId="61326" xr:uid="{DB8ED0FC-3993-4E7B-8837-13E99739CE35}"/>
    <cellStyle name="Normal 10 2 4 2 3 2 2 2 3" xfId="45884" xr:uid="{65677D34-B748-4A39-BB70-08B5B88B244F}"/>
    <cellStyle name="Normal 10 2 4 2 3 2 2 3" xfId="22721" xr:uid="{A3DD42A9-CFDC-4072-B1B5-ABF5BC190C6A}"/>
    <cellStyle name="Normal 10 2 4 2 3 2 2 3 2" xfId="53605" xr:uid="{6DF54888-975D-4057-95AB-71D4F1777EF9}"/>
    <cellStyle name="Normal 10 2 4 2 3 2 2 4" xfId="38163" xr:uid="{D2BA4AE6-F2E0-44F9-86C4-C75D1D2A6BA1}"/>
    <cellStyle name="Normal 10 2 4 2 3 2 3" xfId="11140" xr:uid="{6A7FBE97-313C-411A-A379-85B1E30FC67C}"/>
    <cellStyle name="Normal 10 2 4 2 3 2 3 2" xfId="26582" xr:uid="{95CBF842-54A7-4F25-B04F-1F45E933E956}"/>
    <cellStyle name="Normal 10 2 4 2 3 2 3 2 2" xfId="57466" xr:uid="{86CD9268-7864-494B-A6DE-F111EB1FEEB0}"/>
    <cellStyle name="Normal 10 2 4 2 3 2 3 3" xfId="42024" xr:uid="{EEDC97C2-B7A7-49B9-B8F8-5FB7A4999AD3}"/>
    <cellStyle name="Normal 10 2 4 2 3 2 4" xfId="18861" xr:uid="{5ACD89BD-C7B8-4256-AF58-2CA6031EDCDB}"/>
    <cellStyle name="Normal 10 2 4 2 3 2 4 2" xfId="49745" xr:uid="{4455388E-6DF5-4079-9A17-83D122DAFEFE}"/>
    <cellStyle name="Normal 10 2 4 2 3 2 5" xfId="34303" xr:uid="{B7417EC0-9403-4D37-9F7E-EB097703ED95}"/>
    <cellStyle name="Normal 10 2 4 2 3 3" xfId="5349" xr:uid="{48EDDE7F-8D18-4B7D-AC3C-83526A10B8D3}"/>
    <cellStyle name="Normal 10 2 4 2 3 3 2" xfId="13070" xr:uid="{2CEDF1DA-6955-448D-AFCE-8382DC6DD970}"/>
    <cellStyle name="Normal 10 2 4 2 3 3 2 2" xfId="28512" xr:uid="{3215FBA1-5159-4F70-AA51-5E68D49444DC}"/>
    <cellStyle name="Normal 10 2 4 2 3 3 2 2 2" xfId="59396" xr:uid="{CB393766-8D6D-44E5-9D20-CD0EB848B260}"/>
    <cellStyle name="Normal 10 2 4 2 3 3 2 3" xfId="43954" xr:uid="{1A40A2E6-E012-4533-93E6-AEB720C35981}"/>
    <cellStyle name="Normal 10 2 4 2 3 3 3" xfId="20791" xr:uid="{780FB5B5-79D9-406E-90BF-0342B6E24C35}"/>
    <cellStyle name="Normal 10 2 4 2 3 3 3 2" xfId="51675" xr:uid="{85921A2C-E0B9-427A-B4B8-FE43212C4806}"/>
    <cellStyle name="Normal 10 2 4 2 3 3 4" xfId="36233" xr:uid="{B7FC3228-29B5-4894-9DEA-A8C8E420E90A}"/>
    <cellStyle name="Normal 10 2 4 2 3 4" xfId="9210" xr:uid="{FC66678F-85A7-4BA3-A979-3A27B44AECCC}"/>
    <cellStyle name="Normal 10 2 4 2 3 4 2" xfId="24652" xr:uid="{0167276D-5750-4640-85FF-8479DAC80396}"/>
    <cellStyle name="Normal 10 2 4 2 3 4 2 2" xfId="55536" xr:uid="{0AF4DB21-955A-4E94-A710-3072B60AD62A}"/>
    <cellStyle name="Normal 10 2 4 2 3 4 3" xfId="40094" xr:uid="{6A49327E-0DCB-4E86-BE9A-5BB3BAC09260}"/>
    <cellStyle name="Normal 10 2 4 2 3 5" xfId="16931" xr:uid="{570F309C-6156-4158-8401-FF31DA60E7D5}"/>
    <cellStyle name="Normal 10 2 4 2 3 5 2" xfId="47815" xr:uid="{8562FD78-1337-4BB0-B260-2847EB95F6D7}"/>
    <cellStyle name="Normal 10 2 4 2 3 6" xfId="32373" xr:uid="{790AE08A-638E-4663-B1F8-CFAC757AF0D2}"/>
    <cellStyle name="Normal 10 2 4 2 4" xfId="2454" xr:uid="{90CD5308-1E9A-4D0E-8AF9-46D4AE9B2E10}"/>
    <cellStyle name="Normal 10 2 4 2 4 2" xfId="6314" xr:uid="{11C1C663-E3C6-480D-9DD9-40FEE46863DE}"/>
    <cellStyle name="Normal 10 2 4 2 4 2 2" xfId="14035" xr:uid="{0C3E10E7-F913-4D30-A4F1-680A4ED8C40B}"/>
    <cellStyle name="Normal 10 2 4 2 4 2 2 2" xfId="29477" xr:uid="{AE98F686-0769-4CEF-A208-66207F35B263}"/>
    <cellStyle name="Normal 10 2 4 2 4 2 2 2 2" xfId="60361" xr:uid="{4E950120-AC94-4E0F-AFD2-7A65F4FE5D9E}"/>
    <cellStyle name="Normal 10 2 4 2 4 2 2 3" xfId="44919" xr:uid="{257916D8-5A2C-4251-B385-BC5E0B81EB31}"/>
    <cellStyle name="Normal 10 2 4 2 4 2 3" xfId="21756" xr:uid="{EFACD946-CF4E-4367-884E-75F9660F8930}"/>
    <cellStyle name="Normal 10 2 4 2 4 2 3 2" xfId="52640" xr:uid="{CCA66A87-373F-4A95-A910-6FCCD51A52D6}"/>
    <cellStyle name="Normal 10 2 4 2 4 2 4" xfId="37198" xr:uid="{8ED1509B-DBB0-4ED6-9BED-F5F969B680F5}"/>
    <cellStyle name="Normal 10 2 4 2 4 3" xfId="10175" xr:uid="{0911CF13-5561-466B-B1F4-6A7331B1333F}"/>
    <cellStyle name="Normal 10 2 4 2 4 3 2" xfId="25617" xr:uid="{4CE0301B-4E3D-4413-8B0D-493AAED25044}"/>
    <cellStyle name="Normal 10 2 4 2 4 3 2 2" xfId="56501" xr:uid="{E910BF3C-523F-4A2C-AC2A-A9F34293C762}"/>
    <cellStyle name="Normal 10 2 4 2 4 3 3" xfId="41059" xr:uid="{9A876F2C-BE52-455A-96E8-323A6199CB0E}"/>
    <cellStyle name="Normal 10 2 4 2 4 4" xfId="17896" xr:uid="{43732AFB-4BA5-4530-A2FD-70EF5A6B8DBE}"/>
    <cellStyle name="Normal 10 2 4 2 4 4 2" xfId="48780" xr:uid="{6ABD744B-435C-4DD6-9745-0C1CC2822888}"/>
    <cellStyle name="Normal 10 2 4 2 4 5" xfId="33338" xr:uid="{4F36368B-DAA3-4506-A506-A9F4980E5E8C}"/>
    <cellStyle name="Normal 10 2 4 2 5" xfId="4384" xr:uid="{92FB971F-13B9-445E-A165-E0733DC4723B}"/>
    <cellStyle name="Normal 10 2 4 2 5 2" xfId="12105" xr:uid="{8D7A1488-3518-43B9-BB40-AFC66038083E}"/>
    <cellStyle name="Normal 10 2 4 2 5 2 2" xfId="27547" xr:uid="{53693365-8D1D-497E-81B2-1778D580C195}"/>
    <cellStyle name="Normal 10 2 4 2 5 2 2 2" xfId="58431" xr:uid="{E526542A-B7C3-4E85-9C56-D5EBD4181B0B}"/>
    <cellStyle name="Normal 10 2 4 2 5 2 3" xfId="42989" xr:uid="{C8F9BEBF-9FFC-46EE-827F-3F3C9E01291C}"/>
    <cellStyle name="Normal 10 2 4 2 5 3" xfId="19826" xr:uid="{D423A715-DDFF-4FB7-9905-CCACBE851B0B}"/>
    <cellStyle name="Normal 10 2 4 2 5 3 2" xfId="50710" xr:uid="{57122A80-4C4B-4C54-A519-A47008EFF86E}"/>
    <cellStyle name="Normal 10 2 4 2 5 4" xfId="35268" xr:uid="{7EC4E24F-B7FD-44C9-9065-EE231900BF75}"/>
    <cellStyle name="Normal 10 2 4 2 6" xfId="8245" xr:uid="{4D0F916F-3E36-471F-B0F1-8A41CF978163}"/>
    <cellStyle name="Normal 10 2 4 2 6 2" xfId="23687" xr:uid="{46E7AEA3-E1B3-4240-B93D-7611122B7F86}"/>
    <cellStyle name="Normal 10 2 4 2 6 2 2" xfId="54571" xr:uid="{D3C2AB2E-95D1-4B8A-AEDE-91592A82A6A8}"/>
    <cellStyle name="Normal 10 2 4 2 6 3" xfId="39129" xr:uid="{CDC423A6-3FA8-4C1B-BC92-1B94D7623644}"/>
    <cellStyle name="Normal 10 2 4 2 7" xfId="15966" xr:uid="{2C735D0C-9EAC-4B7C-B9C3-0326C5DF4F04}"/>
    <cellStyle name="Normal 10 2 4 2 7 2" xfId="46850" xr:uid="{AEF447EE-DB2A-47D0-A49F-7AAA17146B4A}"/>
    <cellStyle name="Normal 10 2 4 2 8" xfId="31408" xr:uid="{D1CE4021-A940-4A53-A3E5-EE64C6ADC650}"/>
    <cellStyle name="Normal 10 2 4 3" xfId="766" xr:uid="{CE73AE4F-658B-4778-B3B8-7A269D207994}"/>
    <cellStyle name="Normal 10 2 4 3 2" xfId="1731" xr:uid="{0606B82A-D39B-4D00-8B4D-04116889AC12}"/>
    <cellStyle name="Normal 10 2 4 3 2 2" xfId="3661" xr:uid="{1670B806-9610-4ADF-AB7F-6E37AE46F540}"/>
    <cellStyle name="Normal 10 2 4 3 2 2 2" xfId="7521" xr:uid="{14B8B6D4-3ACE-4450-B276-7B332BD41FFD}"/>
    <cellStyle name="Normal 10 2 4 3 2 2 2 2" xfId="15242" xr:uid="{55AC5AFB-C522-4CF3-B033-12B3DFC771B4}"/>
    <cellStyle name="Normal 10 2 4 3 2 2 2 2 2" xfId="30684" xr:uid="{0E19E9C8-5591-4BCF-AC4D-FEC93935EBB7}"/>
    <cellStyle name="Normal 10 2 4 3 2 2 2 2 2 2" xfId="61568" xr:uid="{587BBC87-8BE2-47F5-B0B0-DE1D6EF48AF6}"/>
    <cellStyle name="Normal 10 2 4 3 2 2 2 2 3" xfId="46126" xr:uid="{7BD07BCE-3A07-4397-8A64-434EF017E748}"/>
    <cellStyle name="Normal 10 2 4 3 2 2 2 3" xfId="22963" xr:uid="{2F1C4758-8206-4C7B-BEDC-65D12F6DE633}"/>
    <cellStyle name="Normal 10 2 4 3 2 2 2 3 2" xfId="53847" xr:uid="{A5CCB8A0-087A-40BF-A84A-DD254D9FF4ED}"/>
    <cellStyle name="Normal 10 2 4 3 2 2 2 4" xfId="38405" xr:uid="{C8AAEDCB-9757-44E2-ACCF-F2354B673724}"/>
    <cellStyle name="Normal 10 2 4 3 2 2 3" xfId="11382" xr:uid="{CE719DA3-2D43-4E96-8DEA-0022892D01D3}"/>
    <cellStyle name="Normal 10 2 4 3 2 2 3 2" xfId="26824" xr:uid="{0D3021B8-33CA-4171-8523-FDDDDA01317D}"/>
    <cellStyle name="Normal 10 2 4 3 2 2 3 2 2" xfId="57708" xr:uid="{138172E2-DA9F-451C-9294-0F9EA81BB78B}"/>
    <cellStyle name="Normal 10 2 4 3 2 2 3 3" xfId="42266" xr:uid="{C26FDB80-E292-4CD6-B0A4-B407FC260474}"/>
    <cellStyle name="Normal 10 2 4 3 2 2 4" xfId="19103" xr:uid="{222CFF4D-1B30-45C8-8AE9-30167063A323}"/>
    <cellStyle name="Normal 10 2 4 3 2 2 4 2" xfId="49987" xr:uid="{4D706B32-A25B-4103-8C59-E51982A41936}"/>
    <cellStyle name="Normal 10 2 4 3 2 2 5" xfId="34545" xr:uid="{77C9882F-F9F1-42C1-BA8A-C1DF843805F8}"/>
    <cellStyle name="Normal 10 2 4 3 2 3" xfId="5591" xr:uid="{5B4864E1-C02D-4B1B-90FF-F290E8C5AB59}"/>
    <cellStyle name="Normal 10 2 4 3 2 3 2" xfId="13312" xr:uid="{2D948202-54B4-4434-A9A6-46885737D82D}"/>
    <cellStyle name="Normal 10 2 4 3 2 3 2 2" xfId="28754" xr:uid="{4156C8A3-8F9F-4783-A260-4AC1035AD04C}"/>
    <cellStyle name="Normal 10 2 4 3 2 3 2 2 2" xfId="59638" xr:uid="{3A7A7B9C-F5E8-4418-8726-E669EF6AAB90}"/>
    <cellStyle name="Normal 10 2 4 3 2 3 2 3" xfId="44196" xr:uid="{941D60D9-7010-4378-B3A9-44CC13D456D5}"/>
    <cellStyle name="Normal 10 2 4 3 2 3 3" xfId="21033" xr:uid="{0A428774-909F-48E2-A798-57371ABB22C4}"/>
    <cellStyle name="Normal 10 2 4 3 2 3 3 2" xfId="51917" xr:uid="{6EF53DF5-C3D8-4C0B-9C47-5A2A3CB18CD2}"/>
    <cellStyle name="Normal 10 2 4 3 2 3 4" xfId="36475" xr:uid="{18F95C3D-6BE9-4517-91AD-F04D62A10037}"/>
    <cellStyle name="Normal 10 2 4 3 2 4" xfId="9452" xr:uid="{78CBD6B5-4101-41DF-B733-5B606EA31818}"/>
    <cellStyle name="Normal 10 2 4 3 2 4 2" xfId="24894" xr:uid="{FC857BC2-760F-41F9-B0C0-1FF77CA2ECD4}"/>
    <cellStyle name="Normal 10 2 4 3 2 4 2 2" xfId="55778" xr:uid="{B39C5231-8331-44A5-870C-24BAE7153A57}"/>
    <cellStyle name="Normal 10 2 4 3 2 4 3" xfId="40336" xr:uid="{0482C444-968D-4931-8CB5-33DF68C2A4CC}"/>
    <cellStyle name="Normal 10 2 4 3 2 5" xfId="17173" xr:uid="{427B2A4F-2434-4432-A0EC-9719DB755A9F}"/>
    <cellStyle name="Normal 10 2 4 3 2 5 2" xfId="48057" xr:uid="{C20C775E-9CF7-4E43-9796-990370E075EC}"/>
    <cellStyle name="Normal 10 2 4 3 2 6" xfId="32615" xr:uid="{C7335B5E-1B8C-4453-BF4F-478ED9D9279B}"/>
    <cellStyle name="Normal 10 2 4 3 3" xfId="2696" xr:uid="{25DB6B71-F9FD-4893-A027-3C877CD9073C}"/>
    <cellStyle name="Normal 10 2 4 3 3 2" xfId="6556" xr:uid="{F22E2E98-47C2-4E63-9806-706477F165DE}"/>
    <cellStyle name="Normal 10 2 4 3 3 2 2" xfId="14277" xr:uid="{04534363-1951-4676-98EA-CCFCFDC2DEF2}"/>
    <cellStyle name="Normal 10 2 4 3 3 2 2 2" xfId="29719" xr:uid="{B18EC6CD-2BCA-49F5-A4A3-7F72E57C81EA}"/>
    <cellStyle name="Normal 10 2 4 3 3 2 2 2 2" xfId="60603" xr:uid="{6669E635-F120-4223-8589-D397DF04C08D}"/>
    <cellStyle name="Normal 10 2 4 3 3 2 2 3" xfId="45161" xr:uid="{9C82FFA8-461D-4352-B86E-64894E013818}"/>
    <cellStyle name="Normal 10 2 4 3 3 2 3" xfId="21998" xr:uid="{B427A15B-237B-4601-B5BF-4F99F59FA69C}"/>
    <cellStyle name="Normal 10 2 4 3 3 2 3 2" xfId="52882" xr:uid="{B6B3669B-8BB4-48E6-B6B6-52C414F583FC}"/>
    <cellStyle name="Normal 10 2 4 3 3 2 4" xfId="37440" xr:uid="{3B8E0FBE-54E3-46F8-B5C3-7B539B77A187}"/>
    <cellStyle name="Normal 10 2 4 3 3 3" xfId="10417" xr:uid="{6445EC83-9D0F-4E30-9DBA-5E5CBEFC15A8}"/>
    <cellStyle name="Normal 10 2 4 3 3 3 2" xfId="25859" xr:uid="{25322F53-2500-43E4-B3B7-DAA475F7D478}"/>
    <cellStyle name="Normal 10 2 4 3 3 3 2 2" xfId="56743" xr:uid="{E44A9CF5-AC77-4FE5-A10C-2E19525DE2FF}"/>
    <cellStyle name="Normal 10 2 4 3 3 3 3" xfId="41301" xr:uid="{E1FFCE48-0C59-44C1-A8EE-309110F855F8}"/>
    <cellStyle name="Normal 10 2 4 3 3 4" xfId="18138" xr:uid="{82D0928A-4D7F-4E7D-AD42-BBD7508D176C}"/>
    <cellStyle name="Normal 10 2 4 3 3 4 2" xfId="49022" xr:uid="{D1259778-A5EB-4E7A-B121-C5829D801631}"/>
    <cellStyle name="Normal 10 2 4 3 3 5" xfId="33580" xr:uid="{A0EA43F7-3C03-4F97-A499-58957E82DFB0}"/>
    <cellStyle name="Normal 10 2 4 3 4" xfId="4626" xr:uid="{6A8D900C-D587-49A5-AFAD-CF6A11AD2525}"/>
    <cellStyle name="Normal 10 2 4 3 4 2" xfId="12347" xr:uid="{F87587AE-A55F-48FF-AA55-09091D8995AB}"/>
    <cellStyle name="Normal 10 2 4 3 4 2 2" xfId="27789" xr:uid="{C275F572-51AA-4B9E-9600-C24F8A263F11}"/>
    <cellStyle name="Normal 10 2 4 3 4 2 2 2" xfId="58673" xr:uid="{3A5C9900-1DA3-4EF6-9FEE-FB4A6C487282}"/>
    <cellStyle name="Normal 10 2 4 3 4 2 3" xfId="43231" xr:uid="{FDF28682-01DE-4FF5-84CC-52D7448FFC38}"/>
    <cellStyle name="Normal 10 2 4 3 4 3" xfId="20068" xr:uid="{2CA0F22D-6685-48B3-9877-CEB55BD35A64}"/>
    <cellStyle name="Normal 10 2 4 3 4 3 2" xfId="50952" xr:uid="{CDA9A9D5-0447-45A3-8CAB-C5A74074BDD2}"/>
    <cellStyle name="Normal 10 2 4 3 4 4" xfId="35510" xr:uid="{1624667E-A1D9-46B6-A812-CFAB1997B398}"/>
    <cellStyle name="Normal 10 2 4 3 5" xfId="8487" xr:uid="{75D6E740-E042-442B-A106-699ED780B30D}"/>
    <cellStyle name="Normal 10 2 4 3 5 2" xfId="23929" xr:uid="{02904768-B89B-4E0B-915F-B8E7CEE75CE1}"/>
    <cellStyle name="Normal 10 2 4 3 5 2 2" xfId="54813" xr:uid="{5C845E38-3AE0-42BD-81A1-D1C727EEE0DB}"/>
    <cellStyle name="Normal 10 2 4 3 5 3" xfId="39371" xr:uid="{FADA5DE4-E667-43CD-B241-49DAB9435F79}"/>
    <cellStyle name="Normal 10 2 4 3 6" xfId="16208" xr:uid="{74CC45A4-425F-4D8B-B371-9257C1469709}"/>
    <cellStyle name="Normal 10 2 4 3 6 2" xfId="47092" xr:uid="{B050668A-175E-4C3D-9BD6-6B6AE265B75D}"/>
    <cellStyle name="Normal 10 2 4 3 7" xfId="31650" xr:uid="{4FB28EB2-EA1A-448F-B87D-1BA88A1159BE}"/>
    <cellStyle name="Normal 10 2 4 4" xfId="1248" xr:uid="{AB9B1E09-E732-4F3F-9205-CB5CB475B29A}"/>
    <cellStyle name="Normal 10 2 4 4 2" xfId="3178" xr:uid="{63B501BC-C644-4C34-B0FE-1740B9D60912}"/>
    <cellStyle name="Normal 10 2 4 4 2 2" xfId="7038" xr:uid="{E93A2013-DFFE-49F4-9760-E891B454B031}"/>
    <cellStyle name="Normal 10 2 4 4 2 2 2" xfId="14759" xr:uid="{5C78BFA4-E7C9-4DFF-A468-2CF510A64E2F}"/>
    <cellStyle name="Normal 10 2 4 4 2 2 2 2" xfId="30201" xr:uid="{02843114-AAC3-405A-B2D6-84EB402E1BFA}"/>
    <cellStyle name="Normal 10 2 4 4 2 2 2 2 2" xfId="61085" xr:uid="{4DC6DD17-1CCE-4927-A21F-B4BF5C740E1D}"/>
    <cellStyle name="Normal 10 2 4 4 2 2 2 3" xfId="45643" xr:uid="{C64BAD6C-E6E5-4B0F-B4DA-1C61599BB06B}"/>
    <cellStyle name="Normal 10 2 4 4 2 2 3" xfId="22480" xr:uid="{605D20F3-0462-46E8-A895-3F71F8DFD824}"/>
    <cellStyle name="Normal 10 2 4 4 2 2 3 2" xfId="53364" xr:uid="{884FE417-A231-4444-A095-EB377347CCC4}"/>
    <cellStyle name="Normal 10 2 4 4 2 2 4" xfId="37922" xr:uid="{D93B7E10-647A-4541-85D0-D864F82DA636}"/>
    <cellStyle name="Normal 10 2 4 4 2 3" xfId="10899" xr:uid="{FF54CC57-61AA-4938-87DD-6E3E468719D4}"/>
    <cellStyle name="Normal 10 2 4 4 2 3 2" xfId="26341" xr:uid="{9D889BDF-8B50-4B53-AF96-AA0108ADA7F7}"/>
    <cellStyle name="Normal 10 2 4 4 2 3 2 2" xfId="57225" xr:uid="{45B30131-E4BF-4E35-B83D-AFFBAAFBF14E}"/>
    <cellStyle name="Normal 10 2 4 4 2 3 3" xfId="41783" xr:uid="{5D589105-D616-4C8D-BFB0-E6A9FB9AB5F1}"/>
    <cellStyle name="Normal 10 2 4 4 2 4" xfId="18620" xr:uid="{110B8BE0-4AA3-4394-97AB-90858CF75A1E}"/>
    <cellStyle name="Normal 10 2 4 4 2 4 2" xfId="49504" xr:uid="{9DCE7457-0EFB-4DC3-8FCC-ADCEEFA6D1A8}"/>
    <cellStyle name="Normal 10 2 4 4 2 5" xfId="34062" xr:uid="{83AA6CAB-2CE1-4AF0-91A6-7D3F8894B9A5}"/>
    <cellStyle name="Normal 10 2 4 4 3" xfId="5108" xr:uid="{FEAD934A-531E-460A-8687-8006B3852D16}"/>
    <cellStyle name="Normal 10 2 4 4 3 2" xfId="12829" xr:uid="{47FF899D-B513-47A0-9450-C6A0C025ACBA}"/>
    <cellStyle name="Normal 10 2 4 4 3 2 2" xfId="28271" xr:uid="{88B2D582-9372-4739-B99A-E19C3DFD99C4}"/>
    <cellStyle name="Normal 10 2 4 4 3 2 2 2" xfId="59155" xr:uid="{008097FF-6B5C-4F42-815F-287043E58916}"/>
    <cellStyle name="Normal 10 2 4 4 3 2 3" xfId="43713" xr:uid="{F4C11B79-DDEF-4E92-BD78-A152A5BD9543}"/>
    <cellStyle name="Normal 10 2 4 4 3 3" xfId="20550" xr:uid="{62C45999-B91E-4CCB-97EF-24148A2D2FBC}"/>
    <cellStyle name="Normal 10 2 4 4 3 3 2" xfId="51434" xr:uid="{8A11A768-93B6-43C8-9016-5BD79772FCAD}"/>
    <cellStyle name="Normal 10 2 4 4 3 4" xfId="35992" xr:uid="{1B8468B0-8451-4383-8A94-0E7559ECDC5A}"/>
    <cellStyle name="Normal 10 2 4 4 4" xfId="8969" xr:uid="{8ABE99BD-C0C0-433D-95D1-511CC7AB31C0}"/>
    <cellStyle name="Normal 10 2 4 4 4 2" xfId="24411" xr:uid="{473A11C6-3695-4E1C-8755-25AC4AA9B2F9}"/>
    <cellStyle name="Normal 10 2 4 4 4 2 2" xfId="55295" xr:uid="{7C52D7E7-39DF-476D-B57D-E9460B496915}"/>
    <cellStyle name="Normal 10 2 4 4 4 3" xfId="39853" xr:uid="{C8316520-4393-4267-A7D9-6BC047340FC7}"/>
    <cellStyle name="Normal 10 2 4 4 5" xfId="16690" xr:uid="{AED394A1-F256-4E64-9870-7DCCBCB1DACC}"/>
    <cellStyle name="Normal 10 2 4 4 5 2" xfId="47574" xr:uid="{1B18306F-CAB5-481D-A16B-9689687197F1}"/>
    <cellStyle name="Normal 10 2 4 4 6" xfId="32132" xr:uid="{7F9383D7-4EC4-43FF-8831-527C6C50C8D7}"/>
    <cellStyle name="Normal 10 2 4 5" xfId="2213" xr:uid="{C3D55A33-5E7C-4F72-9EC9-A540BD7B6946}"/>
    <cellStyle name="Normal 10 2 4 5 2" xfId="6073" xr:uid="{1DC9508A-A45F-4F92-930B-8812BDC71F84}"/>
    <cellStyle name="Normal 10 2 4 5 2 2" xfId="13794" xr:uid="{E3F745BD-C4B1-4E08-BA50-1FCDDA23DB68}"/>
    <cellStyle name="Normal 10 2 4 5 2 2 2" xfId="29236" xr:uid="{DC4848FB-42F2-4130-8D60-106053A0AB64}"/>
    <cellStyle name="Normal 10 2 4 5 2 2 2 2" xfId="60120" xr:uid="{483236E5-A908-400A-9FC6-26C9A63C16CF}"/>
    <cellStyle name="Normal 10 2 4 5 2 2 3" xfId="44678" xr:uid="{CAC78485-3CF4-49B3-87A9-86CD89C1BF0F}"/>
    <cellStyle name="Normal 10 2 4 5 2 3" xfId="21515" xr:uid="{6A9A1996-52D6-4AA5-99EE-D079D4D64DC2}"/>
    <cellStyle name="Normal 10 2 4 5 2 3 2" xfId="52399" xr:uid="{2CFE4207-15A4-4897-928B-1DFCA4EC3DDC}"/>
    <cellStyle name="Normal 10 2 4 5 2 4" xfId="36957" xr:uid="{5E2AE706-A960-4B8B-997D-47E93A16BCDB}"/>
    <cellStyle name="Normal 10 2 4 5 3" xfId="9934" xr:uid="{1C15FE06-AA93-4950-AB82-CF0F53AE88F4}"/>
    <cellStyle name="Normal 10 2 4 5 3 2" xfId="25376" xr:uid="{489F3EFF-8F14-4594-AD1A-2115EB3F9E58}"/>
    <cellStyle name="Normal 10 2 4 5 3 2 2" xfId="56260" xr:uid="{91AD80AE-EEC6-45FB-B8C4-A661003B31FE}"/>
    <cellStyle name="Normal 10 2 4 5 3 3" xfId="40818" xr:uid="{3CDD65CA-F4FF-4A70-8356-12C628E932EE}"/>
    <cellStyle name="Normal 10 2 4 5 4" xfId="17655" xr:uid="{B79431B0-8FAA-4103-B167-411644E8DB7D}"/>
    <cellStyle name="Normal 10 2 4 5 4 2" xfId="48539" xr:uid="{225E3C14-6B9C-4E83-9771-FAED6AE9DE15}"/>
    <cellStyle name="Normal 10 2 4 5 5" xfId="33097" xr:uid="{2E914469-7FC2-4396-A3D2-D30A929B4623}"/>
    <cellStyle name="Normal 10 2 4 6" xfId="4143" xr:uid="{0ED3BA2B-A014-4581-BEAA-DF403AD5BE0D}"/>
    <cellStyle name="Normal 10 2 4 6 2" xfId="11864" xr:uid="{C502C35F-E5DD-4EF3-BFE2-FDE64CC219F8}"/>
    <cellStyle name="Normal 10 2 4 6 2 2" xfId="27306" xr:uid="{FB286AAD-CD72-4418-901E-DA9254A21ADD}"/>
    <cellStyle name="Normal 10 2 4 6 2 2 2" xfId="58190" xr:uid="{06CC1784-EA77-460B-A56C-4A6912ED72D3}"/>
    <cellStyle name="Normal 10 2 4 6 2 3" xfId="42748" xr:uid="{E26AFD46-0A8E-4EB6-9077-80731F34F85C}"/>
    <cellStyle name="Normal 10 2 4 6 3" xfId="19585" xr:uid="{F24F4DE8-265E-4B61-B00D-BD709B79D182}"/>
    <cellStyle name="Normal 10 2 4 6 3 2" xfId="50469" xr:uid="{AEB1726E-3FC6-4983-BEDF-87D3EC46056B}"/>
    <cellStyle name="Normal 10 2 4 6 4" xfId="35027" xr:uid="{1540673B-A534-48B9-81B4-EE97BE81301D}"/>
    <cellStyle name="Normal 10 2 4 7" xfId="8004" xr:uid="{4A96694B-AFE4-44B6-BC3C-1A9A995CFFF1}"/>
    <cellStyle name="Normal 10 2 4 7 2" xfId="23446" xr:uid="{F559D368-1BE2-4DF3-8E1E-703CFF255F52}"/>
    <cellStyle name="Normal 10 2 4 7 2 2" xfId="54330" xr:uid="{305598D6-21AD-47E5-85FD-8A998C71D810}"/>
    <cellStyle name="Normal 10 2 4 7 3" xfId="38888" xr:uid="{24B719B3-5B71-40A6-B94E-641D94247F4C}"/>
    <cellStyle name="Normal 10 2 4 8" xfId="15725" xr:uid="{888E0621-04D1-49F4-90E3-D4C672012117}"/>
    <cellStyle name="Normal 10 2 4 8 2" xfId="46609" xr:uid="{2D6B4D95-A00D-43D9-91FE-E0CE2063B902}"/>
    <cellStyle name="Normal 10 2 4 9" xfId="31167" xr:uid="{BE6F2207-4230-40BC-A768-A33C065D9DA8}"/>
    <cellStyle name="Normal 10 2 5" xfId="444" xr:uid="{76C9EDD2-24F8-4D04-AE32-571E6102DECD}"/>
    <cellStyle name="Normal 10 2 5 2" xfId="928" xr:uid="{D5891709-1FE3-439B-8BBB-A44B5A662C29}"/>
    <cellStyle name="Normal 10 2 5 2 2" xfId="1893" xr:uid="{6BD5CB70-D2DD-409D-A9A3-405FBE17A6A3}"/>
    <cellStyle name="Normal 10 2 5 2 2 2" xfId="3823" xr:uid="{AF935801-A25E-4EAD-9B48-A2FBE19632BA}"/>
    <cellStyle name="Normal 10 2 5 2 2 2 2" xfId="7683" xr:uid="{75C25A76-2D7A-4A88-BEAA-61F69A3B2DFE}"/>
    <cellStyle name="Normal 10 2 5 2 2 2 2 2" xfId="15404" xr:uid="{E59152CA-BAD0-4704-80B2-C05F631C5123}"/>
    <cellStyle name="Normal 10 2 5 2 2 2 2 2 2" xfId="30846" xr:uid="{17A7FB53-6710-4C46-B0AE-C760272AD12B}"/>
    <cellStyle name="Normal 10 2 5 2 2 2 2 2 2 2" xfId="61730" xr:uid="{5A4DC5EF-40AB-477A-8B9C-264C0F28EC90}"/>
    <cellStyle name="Normal 10 2 5 2 2 2 2 2 3" xfId="46288" xr:uid="{A58AE01C-B68A-4364-80EF-8FF66F75FF0E}"/>
    <cellStyle name="Normal 10 2 5 2 2 2 2 3" xfId="23125" xr:uid="{6BC34A69-9B5E-4C3B-81F3-D5BC86E93957}"/>
    <cellStyle name="Normal 10 2 5 2 2 2 2 3 2" xfId="54009" xr:uid="{11BFAD03-D221-4036-BDC0-715D7C177B2A}"/>
    <cellStyle name="Normal 10 2 5 2 2 2 2 4" xfId="38567" xr:uid="{BF56913A-9D4C-4A41-BC9D-80C7D9824B5D}"/>
    <cellStyle name="Normal 10 2 5 2 2 2 3" xfId="11544" xr:uid="{3F78E8F1-71BC-497A-8429-4416C28A72EE}"/>
    <cellStyle name="Normal 10 2 5 2 2 2 3 2" xfId="26986" xr:uid="{8D4BA2DB-1734-455A-AB00-97BEBE5822DB}"/>
    <cellStyle name="Normal 10 2 5 2 2 2 3 2 2" xfId="57870" xr:uid="{63A062D1-5294-46DF-82A1-0DA07D4A79F7}"/>
    <cellStyle name="Normal 10 2 5 2 2 2 3 3" xfId="42428" xr:uid="{98DA4DF1-6075-47C2-A28C-73A26497E72F}"/>
    <cellStyle name="Normal 10 2 5 2 2 2 4" xfId="19265" xr:uid="{73217A4B-1C81-4331-8032-1460E0AE6447}"/>
    <cellStyle name="Normal 10 2 5 2 2 2 4 2" xfId="50149" xr:uid="{D8E114CE-6CCB-4226-9401-D8101067CAD8}"/>
    <cellStyle name="Normal 10 2 5 2 2 2 5" xfId="34707" xr:uid="{6ABF57C9-5203-4CD6-8EBE-A29844DCC8B7}"/>
    <cellStyle name="Normal 10 2 5 2 2 3" xfId="5753" xr:uid="{0F504647-C261-44C5-847A-AF277B078BAE}"/>
    <cellStyle name="Normal 10 2 5 2 2 3 2" xfId="13474" xr:uid="{A0FDD3E4-62CA-487B-ACF0-E8FD7DD95C93}"/>
    <cellStyle name="Normal 10 2 5 2 2 3 2 2" xfId="28916" xr:uid="{65F3C8AE-A587-48A0-8ED3-3C2E743EFB75}"/>
    <cellStyle name="Normal 10 2 5 2 2 3 2 2 2" xfId="59800" xr:uid="{8A6DDEEC-1A95-4D46-B359-291F7018FFA6}"/>
    <cellStyle name="Normal 10 2 5 2 2 3 2 3" xfId="44358" xr:uid="{C4A12A42-5DA9-4446-9AA5-D80535C117B5}"/>
    <cellStyle name="Normal 10 2 5 2 2 3 3" xfId="21195" xr:uid="{5AB63C73-650E-408B-A49C-AF53C9341C5C}"/>
    <cellStyle name="Normal 10 2 5 2 2 3 3 2" xfId="52079" xr:uid="{1028FD92-4CAA-4D36-9C00-310BC9089464}"/>
    <cellStyle name="Normal 10 2 5 2 2 3 4" xfId="36637" xr:uid="{F4ADA856-2DF1-4B05-99A3-1686C11FA310}"/>
    <cellStyle name="Normal 10 2 5 2 2 4" xfId="9614" xr:uid="{B08D4C96-1AAA-4E58-9337-AD27EF1AB67D}"/>
    <cellStyle name="Normal 10 2 5 2 2 4 2" xfId="25056" xr:uid="{0B72E590-42CF-4D87-A718-D7923A8823E0}"/>
    <cellStyle name="Normal 10 2 5 2 2 4 2 2" xfId="55940" xr:uid="{5C574AB5-623D-404F-AEEB-EB2CB9093EC3}"/>
    <cellStyle name="Normal 10 2 5 2 2 4 3" xfId="40498" xr:uid="{D5A91828-F943-4843-B023-38993D769DCF}"/>
    <cellStyle name="Normal 10 2 5 2 2 5" xfId="17335" xr:uid="{645DC68F-E0B1-493B-B0F3-F9E4922A8EC8}"/>
    <cellStyle name="Normal 10 2 5 2 2 5 2" xfId="48219" xr:uid="{8DB94863-7AF6-4450-940A-68794E4AEE59}"/>
    <cellStyle name="Normal 10 2 5 2 2 6" xfId="32777" xr:uid="{62F05303-42BE-4756-80BA-C71303C1F7B3}"/>
    <cellStyle name="Normal 10 2 5 2 3" xfId="2858" xr:uid="{0BB76A16-2B05-4033-B5EE-A81EDC957AAA}"/>
    <cellStyle name="Normal 10 2 5 2 3 2" xfId="6718" xr:uid="{F412425B-044B-4A39-8C08-D9B0D3C5C4E4}"/>
    <cellStyle name="Normal 10 2 5 2 3 2 2" xfId="14439" xr:uid="{7E0DBEC4-1CD6-4860-8A6D-A377592A75FD}"/>
    <cellStyle name="Normal 10 2 5 2 3 2 2 2" xfId="29881" xr:uid="{9C027B90-D345-4B95-825E-FC569EB1FDF0}"/>
    <cellStyle name="Normal 10 2 5 2 3 2 2 2 2" xfId="60765" xr:uid="{FD819256-EE9C-4D09-A029-0B83CAC493A2}"/>
    <cellStyle name="Normal 10 2 5 2 3 2 2 3" xfId="45323" xr:uid="{2F7C716B-7327-4DD0-A2F5-8F017780339C}"/>
    <cellStyle name="Normal 10 2 5 2 3 2 3" xfId="22160" xr:uid="{D4C32299-4042-413E-9EF9-A8221A846AE0}"/>
    <cellStyle name="Normal 10 2 5 2 3 2 3 2" xfId="53044" xr:uid="{0F035092-AA94-4197-A65E-47890485FA4E}"/>
    <cellStyle name="Normal 10 2 5 2 3 2 4" xfId="37602" xr:uid="{74CB9337-A573-48A5-BD37-1E01FA1685F5}"/>
    <cellStyle name="Normal 10 2 5 2 3 3" xfId="10579" xr:uid="{3D01C42B-549A-4ED3-BC16-6762F54B9412}"/>
    <cellStyle name="Normal 10 2 5 2 3 3 2" xfId="26021" xr:uid="{AADFA5BA-7EA8-4E68-BC8B-B319F6344573}"/>
    <cellStyle name="Normal 10 2 5 2 3 3 2 2" xfId="56905" xr:uid="{8EADE2F9-69A9-4D2A-821C-7DDF4265E535}"/>
    <cellStyle name="Normal 10 2 5 2 3 3 3" xfId="41463" xr:uid="{71B5C3B3-902F-4AA4-BD01-5E6AAC60B3E7}"/>
    <cellStyle name="Normal 10 2 5 2 3 4" xfId="18300" xr:uid="{9BBBD423-31C3-4462-915F-C1C5AB4000E4}"/>
    <cellStyle name="Normal 10 2 5 2 3 4 2" xfId="49184" xr:uid="{55FF75B7-6050-40AC-BC83-DB59210B27A3}"/>
    <cellStyle name="Normal 10 2 5 2 3 5" xfId="33742" xr:uid="{DCF8BB54-DADC-440E-AA79-1AA39A2624BB}"/>
    <cellStyle name="Normal 10 2 5 2 4" xfId="4788" xr:uid="{00B8248A-40C8-4F03-804C-01184996B863}"/>
    <cellStyle name="Normal 10 2 5 2 4 2" xfId="12509" xr:uid="{36746139-258A-4E25-A92B-4EEBE22158E7}"/>
    <cellStyle name="Normal 10 2 5 2 4 2 2" xfId="27951" xr:uid="{06099220-DBBD-4EC0-A3C2-510A107C2E81}"/>
    <cellStyle name="Normal 10 2 5 2 4 2 2 2" xfId="58835" xr:uid="{8740975F-83DC-442D-A000-7C78683C59A5}"/>
    <cellStyle name="Normal 10 2 5 2 4 2 3" xfId="43393" xr:uid="{9E88CA34-691D-4101-80D2-CF2630246DD1}"/>
    <cellStyle name="Normal 10 2 5 2 4 3" xfId="20230" xr:uid="{295D96DD-689B-485D-B1C5-851343BA337D}"/>
    <cellStyle name="Normal 10 2 5 2 4 3 2" xfId="51114" xr:uid="{534785A7-6BE0-4D9E-B3BA-1BC092EEB227}"/>
    <cellStyle name="Normal 10 2 5 2 4 4" xfId="35672" xr:uid="{FDFB8F71-A276-4E0E-B304-DC1AECBCE78B}"/>
    <cellStyle name="Normal 10 2 5 2 5" xfId="8649" xr:uid="{18C67333-EF3B-45CC-AD92-7DE2773D97AD}"/>
    <cellStyle name="Normal 10 2 5 2 5 2" xfId="24091" xr:uid="{FF93F825-B9D1-4576-A481-95FC3929D7EE}"/>
    <cellStyle name="Normal 10 2 5 2 5 2 2" xfId="54975" xr:uid="{2D42A1E8-3BE8-49D4-8049-695A71A2D999}"/>
    <cellStyle name="Normal 10 2 5 2 5 3" xfId="39533" xr:uid="{6FB3A89F-3DC5-4465-AAB9-0E17669F110D}"/>
    <cellStyle name="Normal 10 2 5 2 6" xfId="16370" xr:uid="{4A8CCF89-561F-4E94-94AB-939E63222D29}"/>
    <cellStyle name="Normal 10 2 5 2 6 2" xfId="47254" xr:uid="{F45520DB-91F6-4B00-8F7D-FAAF60A65365}"/>
    <cellStyle name="Normal 10 2 5 2 7" xfId="31812" xr:uid="{869B2E64-CAE4-41EB-BC86-BBF04A117AC7}"/>
    <cellStyle name="Normal 10 2 5 3" xfId="1410" xr:uid="{F70C5832-5F46-4FA0-936D-53202C6DB160}"/>
    <cellStyle name="Normal 10 2 5 3 2" xfId="3340" xr:uid="{B2048988-20F0-4090-BCDC-FB32D99AE7EE}"/>
    <cellStyle name="Normal 10 2 5 3 2 2" xfId="7200" xr:uid="{ABF9BDBD-B04F-4AB9-AED5-5B3493940604}"/>
    <cellStyle name="Normal 10 2 5 3 2 2 2" xfId="14921" xr:uid="{6F40F7C9-2C7F-40F2-B8EA-CD92F21A9DC6}"/>
    <cellStyle name="Normal 10 2 5 3 2 2 2 2" xfId="30363" xr:uid="{977CF4CB-0CD6-4645-A94F-350F664E3621}"/>
    <cellStyle name="Normal 10 2 5 3 2 2 2 2 2" xfId="61247" xr:uid="{2596DBC6-C16B-4408-9997-8B99B7D0C808}"/>
    <cellStyle name="Normal 10 2 5 3 2 2 2 3" xfId="45805" xr:uid="{3BF22F7A-4518-453C-9F53-B7E2D0425838}"/>
    <cellStyle name="Normal 10 2 5 3 2 2 3" xfId="22642" xr:uid="{9084EBDC-CFCD-4CD4-8298-22F90351097C}"/>
    <cellStyle name="Normal 10 2 5 3 2 2 3 2" xfId="53526" xr:uid="{97E790E7-27E8-49D3-BF87-5F9A842BA40F}"/>
    <cellStyle name="Normal 10 2 5 3 2 2 4" xfId="38084" xr:uid="{DD1AC094-77E8-42E4-BA0D-6E1DF48D6F00}"/>
    <cellStyle name="Normal 10 2 5 3 2 3" xfId="11061" xr:uid="{C2FFB360-D78E-4BC1-99FB-93C6CA695535}"/>
    <cellStyle name="Normal 10 2 5 3 2 3 2" xfId="26503" xr:uid="{27A845A3-151C-49CA-829E-DA99798190C5}"/>
    <cellStyle name="Normal 10 2 5 3 2 3 2 2" xfId="57387" xr:uid="{46FB60E0-184F-46F6-9632-5D7ED7B61B9B}"/>
    <cellStyle name="Normal 10 2 5 3 2 3 3" xfId="41945" xr:uid="{CC161225-3ECD-4859-8E70-3241B27DF8F4}"/>
    <cellStyle name="Normal 10 2 5 3 2 4" xfId="18782" xr:uid="{7F844286-787A-4196-8BAF-C2B0DFCE09B0}"/>
    <cellStyle name="Normal 10 2 5 3 2 4 2" xfId="49666" xr:uid="{05509D05-612D-45EF-BB37-8A470B389A4D}"/>
    <cellStyle name="Normal 10 2 5 3 2 5" xfId="34224" xr:uid="{AD14641F-1E67-4464-8E9B-BA5F5CAEE125}"/>
    <cellStyle name="Normal 10 2 5 3 3" xfId="5270" xr:uid="{8BB3FD75-4509-45DD-BC64-188E94FE51D6}"/>
    <cellStyle name="Normal 10 2 5 3 3 2" xfId="12991" xr:uid="{3EF5FFF9-58FA-4529-9CFE-95843778BD25}"/>
    <cellStyle name="Normal 10 2 5 3 3 2 2" xfId="28433" xr:uid="{C963DDFA-CAAA-4BE7-8C3F-1F14DC6B95F0}"/>
    <cellStyle name="Normal 10 2 5 3 3 2 2 2" xfId="59317" xr:uid="{D1730FF4-6DD6-410D-8084-3FCD9EE1F98D}"/>
    <cellStyle name="Normal 10 2 5 3 3 2 3" xfId="43875" xr:uid="{4FB5478F-78E7-459D-8B46-160BC858DDCD}"/>
    <cellStyle name="Normal 10 2 5 3 3 3" xfId="20712" xr:uid="{DD61F234-CA53-42CE-8CF7-DF897FC89043}"/>
    <cellStyle name="Normal 10 2 5 3 3 3 2" xfId="51596" xr:uid="{C200EBD8-8101-4901-BB9E-69E82F41D01B}"/>
    <cellStyle name="Normal 10 2 5 3 3 4" xfId="36154" xr:uid="{8F1EE418-8A5F-4795-98B5-B364A2BBF50B}"/>
    <cellStyle name="Normal 10 2 5 3 4" xfId="9131" xr:uid="{173DDFEB-5543-4555-B43D-07643F109195}"/>
    <cellStyle name="Normal 10 2 5 3 4 2" xfId="24573" xr:uid="{20E78740-7EB1-4EFE-8041-80E3AD05C48F}"/>
    <cellStyle name="Normal 10 2 5 3 4 2 2" xfId="55457" xr:uid="{EAA2364A-9BBE-4589-9D11-4E604F5D76AE}"/>
    <cellStyle name="Normal 10 2 5 3 4 3" xfId="40015" xr:uid="{F2F5A8C9-D275-4734-A58E-6050CEA2E3D2}"/>
    <cellStyle name="Normal 10 2 5 3 5" xfId="16852" xr:uid="{DB28DBA6-237A-42CD-AF6A-2934588186BB}"/>
    <cellStyle name="Normal 10 2 5 3 5 2" xfId="47736" xr:uid="{014B8B43-67E9-4254-88C9-7B0AF6C6D8CE}"/>
    <cellStyle name="Normal 10 2 5 3 6" xfId="32294" xr:uid="{48573186-9BBC-41A6-B181-73BB219BFA50}"/>
    <cellStyle name="Normal 10 2 5 4" xfId="2375" xr:uid="{75067B7C-CA1F-4D3D-911C-92B83491EB8B}"/>
    <cellStyle name="Normal 10 2 5 4 2" xfId="6235" xr:uid="{73A57FB3-C83B-4017-A244-B64FDCD5AB94}"/>
    <cellStyle name="Normal 10 2 5 4 2 2" xfId="13956" xr:uid="{D5AF1BEC-4616-4E9E-958F-EE9A20B8C431}"/>
    <cellStyle name="Normal 10 2 5 4 2 2 2" xfId="29398" xr:uid="{9D6B99BC-78E7-407F-BED5-CF0E227805E3}"/>
    <cellStyle name="Normal 10 2 5 4 2 2 2 2" xfId="60282" xr:uid="{EA87E061-AAA7-45B5-8967-2DA969AAAECD}"/>
    <cellStyle name="Normal 10 2 5 4 2 2 3" xfId="44840" xr:uid="{D0B02B65-57F2-41B9-BEC3-E5CD35A12F3A}"/>
    <cellStyle name="Normal 10 2 5 4 2 3" xfId="21677" xr:uid="{1339BEF7-1308-4800-BADB-FD5A8B2B2C53}"/>
    <cellStyle name="Normal 10 2 5 4 2 3 2" xfId="52561" xr:uid="{6120CF45-A762-456E-B293-060E6507FB12}"/>
    <cellStyle name="Normal 10 2 5 4 2 4" xfId="37119" xr:uid="{BAFE8DFF-2F3F-41F3-A9D0-2E7E990E6E20}"/>
    <cellStyle name="Normal 10 2 5 4 3" xfId="10096" xr:uid="{5574F8AC-6469-45F0-A3D8-295FC8B91224}"/>
    <cellStyle name="Normal 10 2 5 4 3 2" xfId="25538" xr:uid="{3B58387E-35AC-463D-9ABD-AD6563B96EF6}"/>
    <cellStyle name="Normal 10 2 5 4 3 2 2" xfId="56422" xr:uid="{21F3BF9E-54F1-4B69-88EA-C792482566F7}"/>
    <cellStyle name="Normal 10 2 5 4 3 3" xfId="40980" xr:uid="{189E58E0-2A36-4904-8D6D-7C8DA70C277D}"/>
    <cellStyle name="Normal 10 2 5 4 4" xfId="17817" xr:uid="{FE7B775A-7CAB-4753-B191-8AADA18CCEDA}"/>
    <cellStyle name="Normal 10 2 5 4 4 2" xfId="48701" xr:uid="{9C33826C-0D4A-4B16-AEF4-846D15DADC18}"/>
    <cellStyle name="Normal 10 2 5 4 5" xfId="33259" xr:uid="{FD318730-AEFE-4EDF-BCC1-FD1939866566}"/>
    <cellStyle name="Normal 10 2 5 5" xfId="4305" xr:uid="{2D13BD54-3ACA-4C4F-9D0B-2952C4D9DDC3}"/>
    <cellStyle name="Normal 10 2 5 5 2" xfId="12026" xr:uid="{C1A59911-AA2A-443C-A556-FEEACDCB7E6D}"/>
    <cellStyle name="Normal 10 2 5 5 2 2" xfId="27468" xr:uid="{8241894B-6EF8-460A-A0F6-7B8B851FFBBB}"/>
    <cellStyle name="Normal 10 2 5 5 2 2 2" xfId="58352" xr:uid="{11604A4D-4C1A-4DAB-9D91-028B28C209AD}"/>
    <cellStyle name="Normal 10 2 5 5 2 3" xfId="42910" xr:uid="{004AF97B-238A-4D42-A351-7DF644EFBC30}"/>
    <cellStyle name="Normal 10 2 5 5 3" xfId="19747" xr:uid="{7D0320E5-F2D9-44B8-B304-DDB2FA11635D}"/>
    <cellStyle name="Normal 10 2 5 5 3 2" xfId="50631" xr:uid="{4063C2A3-F1B3-41AD-8D4F-34DDE8875932}"/>
    <cellStyle name="Normal 10 2 5 5 4" xfId="35189" xr:uid="{E919EEFB-260F-47CC-B91C-414E4682C820}"/>
    <cellStyle name="Normal 10 2 5 6" xfId="8166" xr:uid="{EE882F52-E729-41ED-9D85-A514E956B0D9}"/>
    <cellStyle name="Normal 10 2 5 6 2" xfId="23608" xr:uid="{E4A362D6-92F2-48F3-AF8F-456D2ED4C972}"/>
    <cellStyle name="Normal 10 2 5 6 2 2" xfId="54492" xr:uid="{350E55F8-BC21-4FDA-AC9F-E35D5F77A65A}"/>
    <cellStyle name="Normal 10 2 5 6 3" xfId="39050" xr:uid="{5645C831-1FA5-44BC-9FC0-4DCD1559477D}"/>
    <cellStyle name="Normal 10 2 5 7" xfId="15887" xr:uid="{4B49A4FB-7CBF-4E83-8378-17B0616C8C08}"/>
    <cellStyle name="Normal 10 2 5 7 2" xfId="46771" xr:uid="{F18A8EE0-41D9-41E1-BBE2-BAEDE007762A}"/>
    <cellStyle name="Normal 10 2 5 8" xfId="31329" xr:uid="{44D04025-E038-43D0-B4CC-D2B826427216}"/>
    <cellStyle name="Normal 10 2 6" xfId="687" xr:uid="{84CB1221-DDAC-4A1E-B2AF-0C5853C2EA35}"/>
    <cellStyle name="Normal 10 2 6 2" xfId="1652" xr:uid="{5BA1E794-8BFC-46A6-96DA-09EB57D6A883}"/>
    <cellStyle name="Normal 10 2 6 2 2" xfId="3582" xr:uid="{DF46B7BA-6202-405B-A0CE-66F80CB9A510}"/>
    <cellStyle name="Normal 10 2 6 2 2 2" xfId="7442" xr:uid="{F1E993E5-451F-446D-BF73-422D34011AEC}"/>
    <cellStyle name="Normal 10 2 6 2 2 2 2" xfId="15163" xr:uid="{F9A681B7-F136-43AE-9247-A27027A8D6DD}"/>
    <cellStyle name="Normal 10 2 6 2 2 2 2 2" xfId="30605" xr:uid="{479D44EC-E6A6-471E-A439-72348B9FBD39}"/>
    <cellStyle name="Normal 10 2 6 2 2 2 2 2 2" xfId="61489" xr:uid="{A5BBF20B-D223-4A3B-AEA4-4733FE6751D5}"/>
    <cellStyle name="Normal 10 2 6 2 2 2 2 3" xfId="46047" xr:uid="{E2C70886-26B8-4C85-8AD7-6E076BD6FB71}"/>
    <cellStyle name="Normal 10 2 6 2 2 2 3" xfId="22884" xr:uid="{F8C52276-DAC4-41C2-BCFE-D38852B4AC26}"/>
    <cellStyle name="Normal 10 2 6 2 2 2 3 2" xfId="53768" xr:uid="{EE7DB43F-5BD1-4CFE-96E5-D94D396C5C50}"/>
    <cellStyle name="Normal 10 2 6 2 2 2 4" xfId="38326" xr:uid="{7F626086-C322-4512-A7FF-8E82A0120A4D}"/>
    <cellStyle name="Normal 10 2 6 2 2 3" xfId="11303" xr:uid="{86D237F6-BBA1-4922-A876-4A6344C0EC69}"/>
    <cellStyle name="Normal 10 2 6 2 2 3 2" xfId="26745" xr:uid="{D9699906-CD6C-40E3-9BAC-1EC210B0F000}"/>
    <cellStyle name="Normal 10 2 6 2 2 3 2 2" xfId="57629" xr:uid="{2385D1E4-3AD4-4D6D-B275-26D43FF226E8}"/>
    <cellStyle name="Normal 10 2 6 2 2 3 3" xfId="42187" xr:uid="{141AA569-435E-4596-9E31-B11D7C735A9D}"/>
    <cellStyle name="Normal 10 2 6 2 2 4" xfId="19024" xr:uid="{2E31FDDF-AEC1-41A2-9170-95FBA4FFBC7F}"/>
    <cellStyle name="Normal 10 2 6 2 2 4 2" xfId="49908" xr:uid="{D7357561-B9E4-4470-8E3C-BE39D5DC35B5}"/>
    <cellStyle name="Normal 10 2 6 2 2 5" xfId="34466" xr:uid="{AAE7AAF8-05DE-453F-A8A4-1B3BA2FB5268}"/>
    <cellStyle name="Normal 10 2 6 2 3" xfId="5512" xr:uid="{1FB8222D-E771-4D38-8934-053DC977E374}"/>
    <cellStyle name="Normal 10 2 6 2 3 2" xfId="13233" xr:uid="{F69F723B-2538-48EB-BCA5-C608ABD0A98E}"/>
    <cellStyle name="Normal 10 2 6 2 3 2 2" xfId="28675" xr:uid="{4305ADED-454D-4312-8E7C-2A195044AEA7}"/>
    <cellStyle name="Normal 10 2 6 2 3 2 2 2" xfId="59559" xr:uid="{DD12DBBA-6A7D-4CB7-AF3B-C62CF2787F2D}"/>
    <cellStyle name="Normal 10 2 6 2 3 2 3" xfId="44117" xr:uid="{41DEAE11-A771-4A65-8F00-C94860F9D2BE}"/>
    <cellStyle name="Normal 10 2 6 2 3 3" xfId="20954" xr:uid="{E9773957-356E-473D-9F13-D7456A6990A3}"/>
    <cellStyle name="Normal 10 2 6 2 3 3 2" xfId="51838" xr:uid="{63F3C4E8-4AD8-4A9E-8105-800CC1C4F19F}"/>
    <cellStyle name="Normal 10 2 6 2 3 4" xfId="36396" xr:uid="{61CD1C6D-42E8-4478-9E74-5402F04727A4}"/>
    <cellStyle name="Normal 10 2 6 2 4" xfId="9373" xr:uid="{F4DBFC24-C420-4C26-B31B-838A00B579F2}"/>
    <cellStyle name="Normal 10 2 6 2 4 2" xfId="24815" xr:uid="{7497A6C9-E623-44A8-A8A0-FF5970FD96E5}"/>
    <cellStyle name="Normal 10 2 6 2 4 2 2" xfId="55699" xr:uid="{33C0FCF8-6FC6-44B5-9358-F8B6AA86866C}"/>
    <cellStyle name="Normal 10 2 6 2 4 3" xfId="40257" xr:uid="{F8B9CDD8-AD25-45E0-B949-A43A5030EEC3}"/>
    <cellStyle name="Normal 10 2 6 2 5" xfId="17094" xr:uid="{11F78702-A4B3-4622-8CE3-8C009B444CD6}"/>
    <cellStyle name="Normal 10 2 6 2 5 2" xfId="47978" xr:uid="{4FED3AFD-D1A9-41E1-BA94-E468CDB8BA20}"/>
    <cellStyle name="Normal 10 2 6 2 6" xfId="32536" xr:uid="{F56AFA82-8E85-49C0-A53D-ABDBC20185CC}"/>
    <cellStyle name="Normal 10 2 6 3" xfId="2617" xr:uid="{45268D0E-A02E-43CA-8726-949B0E7BCD9B}"/>
    <cellStyle name="Normal 10 2 6 3 2" xfId="6477" xr:uid="{28608178-A63F-4A50-838C-C266403832D5}"/>
    <cellStyle name="Normal 10 2 6 3 2 2" xfId="14198" xr:uid="{0E1C88AB-7BFC-4623-802E-C71053DAD870}"/>
    <cellStyle name="Normal 10 2 6 3 2 2 2" xfId="29640" xr:uid="{FEE41F81-63A1-4938-AA07-1B355746F661}"/>
    <cellStyle name="Normal 10 2 6 3 2 2 2 2" xfId="60524" xr:uid="{F2CEFCCE-1804-45AB-B96A-2CA100EC13BD}"/>
    <cellStyle name="Normal 10 2 6 3 2 2 3" xfId="45082" xr:uid="{13506D27-3B5E-470F-A5AF-851838304B1F}"/>
    <cellStyle name="Normal 10 2 6 3 2 3" xfId="21919" xr:uid="{EAC5F1FC-7E3F-44AE-AE70-83DC14CF5A73}"/>
    <cellStyle name="Normal 10 2 6 3 2 3 2" xfId="52803" xr:uid="{1196C558-0630-476A-975A-A0CD3340B71F}"/>
    <cellStyle name="Normal 10 2 6 3 2 4" xfId="37361" xr:uid="{74CFC4C4-127A-4C9E-94EA-DD344CC746B0}"/>
    <cellStyle name="Normal 10 2 6 3 3" xfId="10338" xr:uid="{3BEB31F3-D4FB-4B9D-A63B-610EA6DAC34F}"/>
    <cellStyle name="Normal 10 2 6 3 3 2" xfId="25780" xr:uid="{246AB133-E4AF-4D0E-BB4C-0404CD673C9B}"/>
    <cellStyle name="Normal 10 2 6 3 3 2 2" xfId="56664" xr:uid="{F1F10015-BF0B-40E6-AFDF-91BBC33A2306}"/>
    <cellStyle name="Normal 10 2 6 3 3 3" xfId="41222" xr:uid="{EF7F0752-FCF5-4C1C-AE32-544C101C0D7C}"/>
    <cellStyle name="Normal 10 2 6 3 4" xfId="18059" xr:uid="{9A840091-8943-4DD0-A8D1-54E04BCAA82A}"/>
    <cellStyle name="Normal 10 2 6 3 4 2" xfId="48943" xr:uid="{2557E597-DCD4-4D07-B7B5-E2CE4203687B}"/>
    <cellStyle name="Normal 10 2 6 3 5" xfId="33501" xr:uid="{B1A6F755-0BC4-40FC-8950-B88FCDE56450}"/>
    <cellStyle name="Normal 10 2 6 4" xfId="4547" xr:uid="{9A06BEE9-C60C-43E1-9174-F165A62F6E5D}"/>
    <cellStyle name="Normal 10 2 6 4 2" xfId="12268" xr:uid="{40A7C90A-64A9-4055-9A81-0282A18B277C}"/>
    <cellStyle name="Normal 10 2 6 4 2 2" xfId="27710" xr:uid="{15273890-C46C-4E1D-A405-34F3B35BE9C0}"/>
    <cellStyle name="Normal 10 2 6 4 2 2 2" xfId="58594" xr:uid="{C587CCBF-00B4-48AA-8961-8B59B7CBB660}"/>
    <cellStyle name="Normal 10 2 6 4 2 3" xfId="43152" xr:uid="{2B5537CB-9DCD-4F40-AF0A-BC9E4EE81DD8}"/>
    <cellStyle name="Normal 10 2 6 4 3" xfId="19989" xr:uid="{1CDAB513-9D4D-4EC3-BA5C-E34E4F6159FD}"/>
    <cellStyle name="Normal 10 2 6 4 3 2" xfId="50873" xr:uid="{05F89268-A2BE-4175-AFF8-319AED4BA839}"/>
    <cellStyle name="Normal 10 2 6 4 4" xfId="35431" xr:uid="{81DA63F1-7FDF-467C-AA0E-142EAAB28937}"/>
    <cellStyle name="Normal 10 2 6 5" xfId="8408" xr:uid="{79357B60-4501-4763-AB37-3507556F34A1}"/>
    <cellStyle name="Normal 10 2 6 5 2" xfId="23850" xr:uid="{B6718C87-08EE-4A4A-836F-C7AA7612B787}"/>
    <cellStyle name="Normal 10 2 6 5 2 2" xfId="54734" xr:uid="{E84ACAA4-8635-4CB9-840A-3534CA1C2887}"/>
    <cellStyle name="Normal 10 2 6 5 3" xfId="39292" xr:uid="{4B43DF0B-2970-4EC6-8FFB-408954C60E11}"/>
    <cellStyle name="Normal 10 2 6 6" xfId="16129" xr:uid="{DEE1FDD1-1FC2-4E03-B67C-C0A15E8C6C9E}"/>
    <cellStyle name="Normal 10 2 6 6 2" xfId="47013" xr:uid="{BFBD61C1-3380-402B-B9BA-6C9BCD1A8868}"/>
    <cellStyle name="Normal 10 2 6 7" xfId="31571" xr:uid="{3B8BA392-19B9-492E-AD3C-62E21912AECF}"/>
    <cellStyle name="Normal 10 2 7" xfId="1169" xr:uid="{29F543CC-0D07-4E5B-AC46-AB3BE536598F}"/>
    <cellStyle name="Normal 10 2 7 2" xfId="3099" xr:uid="{64F128A0-1E8D-4DC9-BF01-1F2DAEEB3A7F}"/>
    <cellStyle name="Normal 10 2 7 2 2" xfId="6959" xr:uid="{50E0AFB5-8A1C-4694-B470-A4108E2A99FC}"/>
    <cellStyle name="Normal 10 2 7 2 2 2" xfId="14680" xr:uid="{542E398C-7967-47F2-84EC-607A3E833072}"/>
    <cellStyle name="Normal 10 2 7 2 2 2 2" xfId="30122" xr:uid="{00C3E8B2-5CE2-43B3-BF21-66E2226ACD02}"/>
    <cellStyle name="Normal 10 2 7 2 2 2 2 2" xfId="61006" xr:uid="{C04CFF03-2F11-41CA-BAB6-CFB63E193126}"/>
    <cellStyle name="Normal 10 2 7 2 2 2 3" xfId="45564" xr:uid="{B0214734-54F1-4106-8C7A-636BF4A743DA}"/>
    <cellStyle name="Normal 10 2 7 2 2 3" xfId="22401" xr:uid="{922B3485-D047-4E1E-AE41-80F44DA17B5D}"/>
    <cellStyle name="Normal 10 2 7 2 2 3 2" xfId="53285" xr:uid="{A73A560F-A48B-4B20-89B8-2713542F9622}"/>
    <cellStyle name="Normal 10 2 7 2 2 4" xfId="37843" xr:uid="{D2662F71-45FA-4DD5-9CA3-583B775F34AE}"/>
    <cellStyle name="Normal 10 2 7 2 3" xfId="10820" xr:uid="{3CB59ECE-C4F3-46E4-801F-570300052638}"/>
    <cellStyle name="Normal 10 2 7 2 3 2" xfId="26262" xr:uid="{CC7E88EF-3BBB-43EE-9277-EF80E390A148}"/>
    <cellStyle name="Normal 10 2 7 2 3 2 2" xfId="57146" xr:uid="{76F7B16F-DAE1-423C-8E61-6A80DDF2E9AB}"/>
    <cellStyle name="Normal 10 2 7 2 3 3" xfId="41704" xr:uid="{45B49DD3-6AF6-4245-AF00-F7930002AFE7}"/>
    <cellStyle name="Normal 10 2 7 2 4" xfId="18541" xr:uid="{C7C83FEB-FFE0-4B54-AA8E-2D5100C6D6A9}"/>
    <cellStyle name="Normal 10 2 7 2 4 2" xfId="49425" xr:uid="{A1C8128A-4F7A-4394-AEF9-FC1049682156}"/>
    <cellStyle name="Normal 10 2 7 2 5" xfId="33983" xr:uid="{90B9893A-2EEB-48B7-8911-07137312C5C0}"/>
    <cellStyle name="Normal 10 2 7 3" xfId="5029" xr:uid="{B1F08170-2023-493C-9C65-D1720BFE73FC}"/>
    <cellStyle name="Normal 10 2 7 3 2" xfId="12750" xr:uid="{1D82FE86-0ECD-4FA8-8D95-995199A56B2B}"/>
    <cellStyle name="Normal 10 2 7 3 2 2" xfId="28192" xr:uid="{911A9C87-251B-4182-8919-F112C2F7420F}"/>
    <cellStyle name="Normal 10 2 7 3 2 2 2" xfId="59076" xr:uid="{1B38598A-C069-4012-8D94-659F9D957AC8}"/>
    <cellStyle name="Normal 10 2 7 3 2 3" xfId="43634" xr:uid="{30105139-3AA3-4FDA-83B0-19996C77D5D1}"/>
    <cellStyle name="Normal 10 2 7 3 3" xfId="20471" xr:uid="{B3580D91-068F-4A06-8D6E-7ACD0706A65B}"/>
    <cellStyle name="Normal 10 2 7 3 3 2" xfId="51355" xr:uid="{A231124A-7642-4417-83B0-18BA0DDB9A27}"/>
    <cellStyle name="Normal 10 2 7 3 4" xfId="35913" xr:uid="{614ED840-8C80-46A1-B47D-C397D8C24F8B}"/>
    <cellStyle name="Normal 10 2 7 4" xfId="8890" xr:uid="{FDCCB498-7F38-4510-84B7-CC2BC5A7EC6D}"/>
    <cellStyle name="Normal 10 2 7 4 2" xfId="24332" xr:uid="{EF488D08-931C-43A1-B475-3D4736A4FD47}"/>
    <cellStyle name="Normal 10 2 7 4 2 2" xfId="55216" xr:uid="{66ECD6C3-68FC-42E5-B860-94EF54BE04BD}"/>
    <cellStyle name="Normal 10 2 7 4 3" xfId="39774" xr:uid="{7C936DA7-2B0E-4912-8BA8-67A1D2CEA31E}"/>
    <cellStyle name="Normal 10 2 7 5" xfId="16611" xr:uid="{A36FF23E-1CF8-444B-BE11-9A288FDE3D52}"/>
    <cellStyle name="Normal 10 2 7 5 2" xfId="47495" xr:uid="{CBC88FAE-06EE-4434-8741-C1707B09B352}"/>
    <cellStyle name="Normal 10 2 7 6" xfId="32053" xr:uid="{E610FE80-DBED-431D-B51F-19C5C5310093}"/>
    <cellStyle name="Normal 10 2 8" xfId="2134" xr:uid="{6A7091AB-1445-4339-9B23-189B8E4B8E6E}"/>
    <cellStyle name="Normal 10 2 8 2" xfId="5994" xr:uid="{637E656E-2DE2-4E1B-83DF-98AEC312CEBD}"/>
    <cellStyle name="Normal 10 2 8 2 2" xfId="13715" xr:uid="{51625095-A189-4E64-935F-58055961F471}"/>
    <cellStyle name="Normal 10 2 8 2 2 2" xfId="29157" xr:uid="{37238A20-939B-4391-B698-76A3131C83F2}"/>
    <cellStyle name="Normal 10 2 8 2 2 2 2" xfId="60041" xr:uid="{35557E8C-B797-47EE-8E25-51244CF4C79E}"/>
    <cellStyle name="Normal 10 2 8 2 2 3" xfId="44599" xr:uid="{6132EA59-0294-4915-8949-541F5F9977CB}"/>
    <cellStyle name="Normal 10 2 8 2 3" xfId="21436" xr:uid="{D21C6FEF-AD7C-4C01-ACF4-651F60E202C0}"/>
    <cellStyle name="Normal 10 2 8 2 3 2" xfId="52320" xr:uid="{489CC1CD-71E1-4093-984F-87381BBB7CDE}"/>
    <cellStyle name="Normal 10 2 8 2 4" xfId="36878" xr:uid="{444F7165-A985-418E-9447-4407AA10387B}"/>
    <cellStyle name="Normal 10 2 8 3" xfId="9855" xr:uid="{04141555-F724-423D-9371-DE2AD8F5E3CB}"/>
    <cellStyle name="Normal 10 2 8 3 2" xfId="25297" xr:uid="{A1FE0272-5BD3-4E60-880F-24B7243A5D29}"/>
    <cellStyle name="Normal 10 2 8 3 2 2" xfId="56181" xr:uid="{071330AF-4383-4F28-9CEB-E9F604C3DFA1}"/>
    <cellStyle name="Normal 10 2 8 3 3" xfId="40739" xr:uid="{C214B5F9-D02B-4E6D-A65E-AE333516E890}"/>
    <cellStyle name="Normal 10 2 8 4" xfId="17576" xr:uid="{85CE3C5F-813D-405A-93E4-3EFF7767E462}"/>
    <cellStyle name="Normal 10 2 8 4 2" xfId="48460" xr:uid="{492E8269-78E9-4AF7-8999-4836D4F3A190}"/>
    <cellStyle name="Normal 10 2 8 5" xfId="33018" xr:uid="{014E9000-7877-4CEC-81A3-61DD52FAF97E}"/>
    <cellStyle name="Normal 10 2 9" xfId="4064" xr:uid="{BFB2A3DD-DD94-4D34-8474-CF2043151962}"/>
    <cellStyle name="Normal 10 2 9 2" xfId="11785" xr:uid="{826D0C5C-059D-4BA2-9DA8-0F24E6415D4C}"/>
    <cellStyle name="Normal 10 2 9 2 2" xfId="27227" xr:uid="{FA4E5F4E-16D3-4C06-A0A9-035858BFF2B1}"/>
    <cellStyle name="Normal 10 2 9 2 2 2" xfId="58111" xr:uid="{C152D7DB-F190-4842-A17C-09FFBD2FE09B}"/>
    <cellStyle name="Normal 10 2 9 2 3" xfId="42669" xr:uid="{13DAED4C-D1D0-4D5B-8DA3-A391436512C6}"/>
    <cellStyle name="Normal 10 2 9 3" xfId="19506" xr:uid="{7E29542F-0726-4AF7-828D-D5FFC8C1DD79}"/>
    <cellStyle name="Normal 10 2 9 3 2" xfId="50390" xr:uid="{6A7F48DA-1155-4823-8BBC-64E7B3381E36}"/>
    <cellStyle name="Normal 10 2 9 4" xfId="34948" xr:uid="{774EB468-09DF-4C73-BED4-D03ED0F1FD70}"/>
    <cellStyle name="Normal 10 3" xfId="164" xr:uid="{37CE518D-9C30-47C6-9192-CDE0AD5BE673}"/>
    <cellStyle name="Normal 10 3 10" xfId="31091" xr:uid="{BD0DCDD9-2DA8-45FB-BAD6-A813AD3B9E77}"/>
    <cellStyle name="Normal 10 3 2" xfId="301" xr:uid="{02503EAA-CCFE-41EC-8399-80C1897B1691}"/>
    <cellStyle name="Normal 10 3 2 2" xfId="544" xr:uid="{776E90F2-BB66-4F40-B91C-EEA9ACB7B261}"/>
    <cellStyle name="Normal 10 3 2 2 2" xfId="1027" xr:uid="{CA5A2587-C9AA-4989-9FD0-8DD1DB3E1421}"/>
    <cellStyle name="Normal 10 3 2 2 2 2" xfId="1992" xr:uid="{6543ECBB-C9EA-412E-972D-B979E7E763E0}"/>
    <cellStyle name="Normal 10 3 2 2 2 2 2" xfId="3922" xr:uid="{61E192C2-CFAF-49D6-986A-AE3EF87FA865}"/>
    <cellStyle name="Normal 10 3 2 2 2 2 2 2" xfId="7782" xr:uid="{9D16A59A-7430-4A0C-A283-251408352484}"/>
    <cellStyle name="Normal 10 3 2 2 2 2 2 2 2" xfId="15503" xr:uid="{C9ACA2F2-91D2-4C61-B929-1F4D48FC5EFC}"/>
    <cellStyle name="Normal 10 3 2 2 2 2 2 2 2 2" xfId="30945" xr:uid="{479DE6C9-C05E-440F-A925-080BF02027C9}"/>
    <cellStyle name="Normal 10 3 2 2 2 2 2 2 2 2 2" xfId="61829" xr:uid="{1CD0AC3D-8106-44FA-99A9-F1E0846CF285}"/>
    <cellStyle name="Normal 10 3 2 2 2 2 2 2 2 3" xfId="46387" xr:uid="{8F319A86-A04B-4DF5-AC22-86E159E6D380}"/>
    <cellStyle name="Normal 10 3 2 2 2 2 2 2 3" xfId="23224" xr:uid="{222B7156-93B9-459D-80A0-B8F49D6ABD47}"/>
    <cellStyle name="Normal 10 3 2 2 2 2 2 2 3 2" xfId="54108" xr:uid="{D617C3AD-94D8-4185-A107-BC55F4D37519}"/>
    <cellStyle name="Normal 10 3 2 2 2 2 2 2 4" xfId="38666" xr:uid="{A6B60095-8A8D-423D-ABAE-BFFAC6E9B484}"/>
    <cellStyle name="Normal 10 3 2 2 2 2 2 3" xfId="11643" xr:uid="{58454881-4538-4357-AA60-3E9245C2E608}"/>
    <cellStyle name="Normal 10 3 2 2 2 2 2 3 2" xfId="27085" xr:uid="{F946E36D-9C6B-40E0-BAD8-73592973C72C}"/>
    <cellStyle name="Normal 10 3 2 2 2 2 2 3 2 2" xfId="57969" xr:uid="{AEDC02C2-4D27-4233-9DC6-CB8DCDC954BF}"/>
    <cellStyle name="Normal 10 3 2 2 2 2 2 3 3" xfId="42527" xr:uid="{350433F1-2AA6-4B4C-84D2-E09FC064FFDE}"/>
    <cellStyle name="Normal 10 3 2 2 2 2 2 4" xfId="19364" xr:uid="{9B431B6F-9386-461B-A135-A33DACCE23D6}"/>
    <cellStyle name="Normal 10 3 2 2 2 2 2 4 2" xfId="50248" xr:uid="{C69F444D-AE95-4F36-A6BB-FFCB33D4D846}"/>
    <cellStyle name="Normal 10 3 2 2 2 2 2 5" xfId="34806" xr:uid="{2AA7F930-B3EA-476F-A31F-C9EEA60798EC}"/>
    <cellStyle name="Normal 10 3 2 2 2 2 3" xfId="5852" xr:uid="{A4FED223-1C1E-4014-990E-2AFFA8B0A81D}"/>
    <cellStyle name="Normal 10 3 2 2 2 2 3 2" xfId="13573" xr:uid="{44DFA26A-5C71-4099-A84B-BFD74947FE95}"/>
    <cellStyle name="Normal 10 3 2 2 2 2 3 2 2" xfId="29015" xr:uid="{5FEBD5B1-5FA2-49AC-AA12-5EAD2FA6B75D}"/>
    <cellStyle name="Normal 10 3 2 2 2 2 3 2 2 2" xfId="59899" xr:uid="{B87485B3-D0A2-4B54-BA8A-CDF85146D82B}"/>
    <cellStyle name="Normal 10 3 2 2 2 2 3 2 3" xfId="44457" xr:uid="{EA8C1F6A-DD18-4A19-BBF3-717F2153D0FB}"/>
    <cellStyle name="Normal 10 3 2 2 2 2 3 3" xfId="21294" xr:uid="{A66F2FE6-1DF9-455A-96C5-9EF2D0A6FF42}"/>
    <cellStyle name="Normal 10 3 2 2 2 2 3 3 2" xfId="52178" xr:uid="{CDA4BE94-F508-472F-B9CB-5ED3DE948BF1}"/>
    <cellStyle name="Normal 10 3 2 2 2 2 3 4" xfId="36736" xr:uid="{8EA4049C-4374-4DF8-AB53-B7B3EBCD4E1E}"/>
    <cellStyle name="Normal 10 3 2 2 2 2 4" xfId="9713" xr:uid="{49FBDA63-E420-4D71-BFF9-8BD9FD5FD433}"/>
    <cellStyle name="Normal 10 3 2 2 2 2 4 2" xfId="25155" xr:uid="{277287AF-93C0-49CD-B1BA-3BEA4BEC967F}"/>
    <cellStyle name="Normal 10 3 2 2 2 2 4 2 2" xfId="56039" xr:uid="{4CA759D4-3419-46AF-916C-2B8F0A1E9D44}"/>
    <cellStyle name="Normal 10 3 2 2 2 2 4 3" xfId="40597" xr:uid="{69982CC4-A5D3-4E50-8E2A-D45C1DDFC4C1}"/>
    <cellStyle name="Normal 10 3 2 2 2 2 5" xfId="17434" xr:uid="{F71347A1-8ABF-4547-A34E-1AF8044A1CF4}"/>
    <cellStyle name="Normal 10 3 2 2 2 2 5 2" xfId="48318" xr:uid="{1587BCDF-17E2-41BB-8174-903BAE65BA47}"/>
    <cellStyle name="Normal 10 3 2 2 2 2 6" xfId="32876" xr:uid="{8758CAE7-A215-4919-A598-4DF6F7A3B7FE}"/>
    <cellStyle name="Normal 10 3 2 2 2 3" xfId="2957" xr:uid="{2F5CE636-6B5E-40A4-B8AC-3BA7D21CF797}"/>
    <cellStyle name="Normal 10 3 2 2 2 3 2" xfId="6817" xr:uid="{23B7A6FE-EEAF-48A5-8DDD-22890DA0A8F3}"/>
    <cellStyle name="Normal 10 3 2 2 2 3 2 2" xfId="14538" xr:uid="{EEE8BDD5-148F-426B-8774-57733C366CA5}"/>
    <cellStyle name="Normal 10 3 2 2 2 3 2 2 2" xfId="29980" xr:uid="{1F671CA3-6308-4CD1-9D1C-10BADD2C0130}"/>
    <cellStyle name="Normal 10 3 2 2 2 3 2 2 2 2" xfId="60864" xr:uid="{BF1A8C44-B7E8-43EA-A210-2FED4FB3ED8B}"/>
    <cellStyle name="Normal 10 3 2 2 2 3 2 2 3" xfId="45422" xr:uid="{BF0B8833-EA25-4EC3-9CF7-DA65E6FF2AC2}"/>
    <cellStyle name="Normal 10 3 2 2 2 3 2 3" xfId="22259" xr:uid="{964537EC-77B7-441B-A83B-A38C32B8EFEE}"/>
    <cellStyle name="Normal 10 3 2 2 2 3 2 3 2" xfId="53143" xr:uid="{90F84B35-D340-4C0E-BFB7-0BC4D50ED233}"/>
    <cellStyle name="Normal 10 3 2 2 2 3 2 4" xfId="37701" xr:uid="{976B610A-D696-4454-BDF9-9E1528ED7CF6}"/>
    <cellStyle name="Normal 10 3 2 2 2 3 3" xfId="10678" xr:uid="{0C426C4A-7FE5-4A3B-ADFF-128AAFABCFF8}"/>
    <cellStyle name="Normal 10 3 2 2 2 3 3 2" xfId="26120" xr:uid="{8EC97BBE-A057-47C0-926F-EAA06A194E30}"/>
    <cellStyle name="Normal 10 3 2 2 2 3 3 2 2" xfId="57004" xr:uid="{8D768424-78EF-44C3-B12F-B8E13F800BA3}"/>
    <cellStyle name="Normal 10 3 2 2 2 3 3 3" xfId="41562" xr:uid="{AE11A6CF-25D5-41C8-AC5E-D3F9CCEF7E73}"/>
    <cellStyle name="Normal 10 3 2 2 2 3 4" xfId="18399" xr:uid="{DF485EFA-BDC4-404A-A96B-A072A126AD54}"/>
    <cellStyle name="Normal 10 3 2 2 2 3 4 2" xfId="49283" xr:uid="{953D0626-DE68-4560-B308-F19F40FB6702}"/>
    <cellStyle name="Normal 10 3 2 2 2 3 5" xfId="33841" xr:uid="{7E319823-E2D2-419F-95FD-02A9F5470575}"/>
    <cellStyle name="Normal 10 3 2 2 2 4" xfId="4887" xr:uid="{69BD9ACD-E6FC-4388-B1D5-231FBC93C90B}"/>
    <cellStyle name="Normal 10 3 2 2 2 4 2" xfId="12608" xr:uid="{34204B10-A642-411F-A0A4-ADB4EC20EAFD}"/>
    <cellStyle name="Normal 10 3 2 2 2 4 2 2" xfId="28050" xr:uid="{93C3308F-5959-49B8-9FD2-5B319383DD1E}"/>
    <cellStyle name="Normal 10 3 2 2 2 4 2 2 2" xfId="58934" xr:uid="{475E5112-3B38-4D06-B42F-7F6B6A3FAA25}"/>
    <cellStyle name="Normal 10 3 2 2 2 4 2 3" xfId="43492" xr:uid="{BAD42C4D-CC97-40AF-816D-8F940609B34F}"/>
    <cellStyle name="Normal 10 3 2 2 2 4 3" xfId="20329" xr:uid="{F67ADE28-3907-40B9-97E4-23BBAEF71D22}"/>
    <cellStyle name="Normal 10 3 2 2 2 4 3 2" xfId="51213" xr:uid="{45E94BFA-9ADD-422D-B0FF-1E3583973767}"/>
    <cellStyle name="Normal 10 3 2 2 2 4 4" xfId="35771" xr:uid="{B3DB00FD-E153-4D02-8C71-1A7DD3F5CDF1}"/>
    <cellStyle name="Normal 10 3 2 2 2 5" xfId="8748" xr:uid="{55DBB5F5-55E3-409E-86AF-13A7706F2F0D}"/>
    <cellStyle name="Normal 10 3 2 2 2 5 2" xfId="24190" xr:uid="{AE505997-F9FA-4E79-9996-C70AEE1A6305}"/>
    <cellStyle name="Normal 10 3 2 2 2 5 2 2" xfId="55074" xr:uid="{09BC018C-A887-4993-A22F-DC37A4C8916D}"/>
    <cellStyle name="Normal 10 3 2 2 2 5 3" xfId="39632" xr:uid="{950F03DC-3B71-4D8F-B9B5-81BDC2A0D9A2}"/>
    <cellStyle name="Normal 10 3 2 2 2 6" xfId="16469" xr:uid="{01766F81-2C62-4665-90A9-2C355CA61F91}"/>
    <cellStyle name="Normal 10 3 2 2 2 6 2" xfId="47353" xr:uid="{3A8B7966-4F59-4E81-98F4-D9D2B704D058}"/>
    <cellStyle name="Normal 10 3 2 2 2 7" xfId="31911" xr:uid="{E76AFE05-2A8F-4D49-B18C-4549F7B8ECC9}"/>
    <cellStyle name="Normal 10 3 2 2 3" xfId="1509" xr:uid="{49324EF0-9AB5-48C5-9ADF-9C3D5A3AED87}"/>
    <cellStyle name="Normal 10 3 2 2 3 2" xfId="3439" xr:uid="{FFFA6100-A711-4DC6-A4B7-724F15DAC3F6}"/>
    <cellStyle name="Normal 10 3 2 2 3 2 2" xfId="7299" xr:uid="{9ECAAD54-708F-4376-8D2C-974000210B6D}"/>
    <cellStyle name="Normal 10 3 2 2 3 2 2 2" xfId="15020" xr:uid="{F93EB4A2-9248-40D7-A129-BF0565A4AD1F}"/>
    <cellStyle name="Normal 10 3 2 2 3 2 2 2 2" xfId="30462" xr:uid="{5A41701B-73C1-40EF-B4F5-085270D461A1}"/>
    <cellStyle name="Normal 10 3 2 2 3 2 2 2 2 2" xfId="61346" xr:uid="{9407B12A-F3DD-4AAF-91E3-44D2A97B9175}"/>
    <cellStyle name="Normal 10 3 2 2 3 2 2 2 3" xfId="45904" xr:uid="{09DE822C-4A48-423D-880F-E930D3008A33}"/>
    <cellStyle name="Normal 10 3 2 2 3 2 2 3" xfId="22741" xr:uid="{8B2FAB48-E7EE-4745-8083-B967626C619D}"/>
    <cellStyle name="Normal 10 3 2 2 3 2 2 3 2" xfId="53625" xr:uid="{4FDAAC8C-04FC-4D6D-8B29-C9A408F31B1D}"/>
    <cellStyle name="Normal 10 3 2 2 3 2 2 4" xfId="38183" xr:uid="{3C50C365-646B-4D0D-9A20-F1B2F596C0E8}"/>
    <cellStyle name="Normal 10 3 2 2 3 2 3" xfId="11160" xr:uid="{76AEAFA2-FD7B-4DAB-A826-3277FF40E6AD}"/>
    <cellStyle name="Normal 10 3 2 2 3 2 3 2" xfId="26602" xr:uid="{2EC98889-BF90-45B0-982B-E9280BB8D46A}"/>
    <cellStyle name="Normal 10 3 2 2 3 2 3 2 2" xfId="57486" xr:uid="{41D47EE4-D7B0-43A3-9104-5A1E56E30337}"/>
    <cellStyle name="Normal 10 3 2 2 3 2 3 3" xfId="42044" xr:uid="{3618B152-E9F5-4592-B887-56FB0B3D3382}"/>
    <cellStyle name="Normal 10 3 2 2 3 2 4" xfId="18881" xr:uid="{47788F14-2654-4F42-85E7-1185677ABB44}"/>
    <cellStyle name="Normal 10 3 2 2 3 2 4 2" xfId="49765" xr:uid="{97DB43F9-7495-4717-AEE9-6B543BF4F3AA}"/>
    <cellStyle name="Normal 10 3 2 2 3 2 5" xfId="34323" xr:uid="{15B713ED-39C2-4E2A-9B4B-85A89C229DDA}"/>
    <cellStyle name="Normal 10 3 2 2 3 3" xfId="5369" xr:uid="{1D0DB517-F72B-49E1-A1F9-73E50F4D284A}"/>
    <cellStyle name="Normal 10 3 2 2 3 3 2" xfId="13090" xr:uid="{706A7F29-9173-4D9E-B136-52241697A935}"/>
    <cellStyle name="Normal 10 3 2 2 3 3 2 2" xfId="28532" xr:uid="{5A35BA02-7611-4869-B382-077725E66B8E}"/>
    <cellStyle name="Normal 10 3 2 2 3 3 2 2 2" xfId="59416" xr:uid="{3FF9EFB1-89A7-4C51-A273-83EB69DFD8A4}"/>
    <cellStyle name="Normal 10 3 2 2 3 3 2 3" xfId="43974" xr:uid="{8732EBF1-FB4D-4B62-ACFC-FB8E683ECC83}"/>
    <cellStyle name="Normal 10 3 2 2 3 3 3" xfId="20811" xr:uid="{F474EDF9-7B8B-416D-B619-AEAE55496204}"/>
    <cellStyle name="Normal 10 3 2 2 3 3 3 2" xfId="51695" xr:uid="{2FBA3F56-52A4-49E2-80EC-FC834774FCFE}"/>
    <cellStyle name="Normal 10 3 2 2 3 3 4" xfId="36253" xr:uid="{1BD317B9-6D12-4215-9671-69856BE97D16}"/>
    <cellStyle name="Normal 10 3 2 2 3 4" xfId="9230" xr:uid="{DF853DBC-46A8-45D5-B88C-2B4B43F5635C}"/>
    <cellStyle name="Normal 10 3 2 2 3 4 2" xfId="24672" xr:uid="{8F9BE680-8109-4FE9-ADF7-71B70A086A18}"/>
    <cellStyle name="Normal 10 3 2 2 3 4 2 2" xfId="55556" xr:uid="{3498456C-E661-46D1-9288-D15D8CF1246E}"/>
    <cellStyle name="Normal 10 3 2 2 3 4 3" xfId="40114" xr:uid="{E193E571-8EE6-4D57-B1EF-207299BC7D50}"/>
    <cellStyle name="Normal 10 3 2 2 3 5" xfId="16951" xr:uid="{71800340-13B0-4683-8F6C-8A9D3E1D080F}"/>
    <cellStyle name="Normal 10 3 2 2 3 5 2" xfId="47835" xr:uid="{F9A27672-A117-4362-B2C5-2428FA49CBA7}"/>
    <cellStyle name="Normal 10 3 2 2 3 6" xfId="32393" xr:uid="{45FB1548-B9F3-47EF-81EB-0653F7AA97FB}"/>
    <cellStyle name="Normal 10 3 2 2 4" xfId="2474" xr:uid="{F99C52CC-C8AC-4899-B795-7A07C0800A9F}"/>
    <cellStyle name="Normal 10 3 2 2 4 2" xfId="6334" xr:uid="{06127346-5AC1-4FEE-BA69-82B28C062162}"/>
    <cellStyle name="Normal 10 3 2 2 4 2 2" xfId="14055" xr:uid="{01430ACC-697A-45A8-9FE2-53EC4184D45A}"/>
    <cellStyle name="Normal 10 3 2 2 4 2 2 2" xfId="29497" xr:uid="{DCD9A6DD-1D97-48B6-A736-1A27038BF8B3}"/>
    <cellStyle name="Normal 10 3 2 2 4 2 2 2 2" xfId="60381" xr:uid="{E5E86229-E9FE-4011-BB27-2B61C64482AE}"/>
    <cellStyle name="Normal 10 3 2 2 4 2 2 3" xfId="44939" xr:uid="{595209B3-9C50-4E96-9172-ECB501204F5F}"/>
    <cellStyle name="Normal 10 3 2 2 4 2 3" xfId="21776" xr:uid="{CBBE2412-AC3E-491E-8B80-8949166E06CF}"/>
    <cellStyle name="Normal 10 3 2 2 4 2 3 2" xfId="52660" xr:uid="{BCAE1E00-DDB9-4193-A05D-0C0701EA074E}"/>
    <cellStyle name="Normal 10 3 2 2 4 2 4" xfId="37218" xr:uid="{A8903862-240C-43B0-9D60-D76E83168B6E}"/>
    <cellStyle name="Normal 10 3 2 2 4 3" xfId="10195" xr:uid="{0C1C9B38-3ED7-43E9-B891-CF7E1983B59B}"/>
    <cellStyle name="Normal 10 3 2 2 4 3 2" xfId="25637" xr:uid="{9A397522-3788-4BA4-B2F4-B85C1EAAC67B}"/>
    <cellStyle name="Normal 10 3 2 2 4 3 2 2" xfId="56521" xr:uid="{38D2A6CD-B4DE-49D9-A5A9-F04442090A28}"/>
    <cellStyle name="Normal 10 3 2 2 4 3 3" xfId="41079" xr:uid="{3FC06AB8-EB28-4D58-A477-7D4339144DAA}"/>
    <cellStyle name="Normal 10 3 2 2 4 4" xfId="17916" xr:uid="{DAA3E9FC-437D-41BA-9678-D468BFE0F407}"/>
    <cellStyle name="Normal 10 3 2 2 4 4 2" xfId="48800" xr:uid="{308E64A7-BA4E-42F7-B96E-9A05FECF5F90}"/>
    <cellStyle name="Normal 10 3 2 2 4 5" xfId="33358" xr:uid="{DB1BCF04-DAFD-4439-B829-83A6B7CB453A}"/>
    <cellStyle name="Normal 10 3 2 2 5" xfId="4404" xr:uid="{0311966F-36A4-4541-BDE3-3E78E4CF19FA}"/>
    <cellStyle name="Normal 10 3 2 2 5 2" xfId="12125" xr:uid="{99625FAF-7AB7-4EAA-BE2C-33B6F8DB55C3}"/>
    <cellStyle name="Normal 10 3 2 2 5 2 2" xfId="27567" xr:uid="{9243071F-70FD-40B3-A81B-932719E5577C}"/>
    <cellStyle name="Normal 10 3 2 2 5 2 2 2" xfId="58451" xr:uid="{797B2877-E0AE-4DE8-A9A1-8501D755D9BF}"/>
    <cellStyle name="Normal 10 3 2 2 5 2 3" xfId="43009" xr:uid="{A5669B3E-96D5-4470-9C4F-0FA7BB609337}"/>
    <cellStyle name="Normal 10 3 2 2 5 3" xfId="19846" xr:uid="{E23F8266-8B16-4A5B-9CCB-2FB4223096FC}"/>
    <cellStyle name="Normal 10 3 2 2 5 3 2" xfId="50730" xr:uid="{848532AE-90B8-446E-B866-6790F24EB9B7}"/>
    <cellStyle name="Normal 10 3 2 2 5 4" xfId="35288" xr:uid="{FB9437E0-8757-45C9-A039-1735701921CF}"/>
    <cellStyle name="Normal 10 3 2 2 6" xfId="8265" xr:uid="{1933EFC8-77AD-41C2-A188-0437803A2D18}"/>
    <cellStyle name="Normal 10 3 2 2 6 2" xfId="23707" xr:uid="{740C8E40-256F-41CB-91EB-4CF4C09EE860}"/>
    <cellStyle name="Normal 10 3 2 2 6 2 2" xfId="54591" xr:uid="{23898571-CA8B-462B-97BD-BDBAF1C06807}"/>
    <cellStyle name="Normal 10 3 2 2 6 3" xfId="39149" xr:uid="{17F72743-BB03-4071-B5A5-2762F058A622}"/>
    <cellStyle name="Normal 10 3 2 2 7" xfId="15986" xr:uid="{DCB749CC-F037-4646-BA08-9BF142CDEB1D}"/>
    <cellStyle name="Normal 10 3 2 2 7 2" xfId="46870" xr:uid="{2FE20A4E-82C2-4CDF-A3E2-0163FAF04CDC}"/>
    <cellStyle name="Normal 10 3 2 2 8" xfId="31428" xr:uid="{8B500F02-2850-4403-8C60-8EE7090A3332}"/>
    <cellStyle name="Normal 10 3 2 3" xfId="786" xr:uid="{92AD54D1-CCFB-4D22-A73A-032CC33B944D}"/>
    <cellStyle name="Normal 10 3 2 3 2" xfId="1751" xr:uid="{EC903BE4-26F7-4587-B021-FBA228C68C96}"/>
    <cellStyle name="Normal 10 3 2 3 2 2" xfId="3681" xr:uid="{E22DCC21-9B54-4EFE-9A48-A4B1E8E7E8F5}"/>
    <cellStyle name="Normal 10 3 2 3 2 2 2" xfId="7541" xr:uid="{83F1A052-A9A8-42D2-BB89-15947CC89176}"/>
    <cellStyle name="Normal 10 3 2 3 2 2 2 2" xfId="15262" xr:uid="{691724FE-746E-45C4-B186-D69CFE12DC0D}"/>
    <cellStyle name="Normal 10 3 2 3 2 2 2 2 2" xfId="30704" xr:uid="{8A81C5F9-BBF0-46E9-9721-0EA5A0010D9E}"/>
    <cellStyle name="Normal 10 3 2 3 2 2 2 2 2 2" xfId="61588" xr:uid="{DDF0934B-138A-4F38-AE4B-2BC7FBB90CC4}"/>
    <cellStyle name="Normal 10 3 2 3 2 2 2 2 3" xfId="46146" xr:uid="{D092D6C1-30CE-4710-BEC0-B07155960000}"/>
    <cellStyle name="Normal 10 3 2 3 2 2 2 3" xfId="22983" xr:uid="{F5C3E9D0-995A-44C5-9DFC-2FE6CDA616A0}"/>
    <cellStyle name="Normal 10 3 2 3 2 2 2 3 2" xfId="53867" xr:uid="{9D83B7A4-9476-432F-9667-A6DBFDBFF693}"/>
    <cellStyle name="Normal 10 3 2 3 2 2 2 4" xfId="38425" xr:uid="{84C6F624-AC8B-4B6E-936E-F23987570ADB}"/>
    <cellStyle name="Normal 10 3 2 3 2 2 3" xfId="11402" xr:uid="{849D587B-7A40-4DF0-815B-4EBD907B8B78}"/>
    <cellStyle name="Normal 10 3 2 3 2 2 3 2" xfId="26844" xr:uid="{7DFA341C-B380-4E68-94D7-999C3566B7E2}"/>
    <cellStyle name="Normal 10 3 2 3 2 2 3 2 2" xfId="57728" xr:uid="{ADDCE7E5-32B3-402E-A75C-8952E3B5552A}"/>
    <cellStyle name="Normal 10 3 2 3 2 2 3 3" xfId="42286" xr:uid="{57CB2055-463C-4570-A61D-2E5E27B75DBA}"/>
    <cellStyle name="Normal 10 3 2 3 2 2 4" xfId="19123" xr:uid="{9715C599-DAA1-4166-AE15-C1E916D50207}"/>
    <cellStyle name="Normal 10 3 2 3 2 2 4 2" xfId="50007" xr:uid="{C041BE85-5AD9-4FC2-ACF1-808CA12FFE0D}"/>
    <cellStyle name="Normal 10 3 2 3 2 2 5" xfId="34565" xr:uid="{326CA975-3067-4D22-BA8F-A2F6F1F6762B}"/>
    <cellStyle name="Normal 10 3 2 3 2 3" xfId="5611" xr:uid="{82FB9460-4B34-4F12-A48E-C4D946C15EE4}"/>
    <cellStyle name="Normal 10 3 2 3 2 3 2" xfId="13332" xr:uid="{F1D2EA3C-1D52-4A47-A75B-37A24A6A7E77}"/>
    <cellStyle name="Normal 10 3 2 3 2 3 2 2" xfId="28774" xr:uid="{3DE28845-1A89-4795-BF40-03A1F528F392}"/>
    <cellStyle name="Normal 10 3 2 3 2 3 2 2 2" xfId="59658" xr:uid="{042DF58B-A1D4-4452-8B1E-A54EE24AAF1C}"/>
    <cellStyle name="Normal 10 3 2 3 2 3 2 3" xfId="44216" xr:uid="{7D9B128B-C94F-4D33-BD50-D818860206D2}"/>
    <cellStyle name="Normal 10 3 2 3 2 3 3" xfId="21053" xr:uid="{14E66626-10CC-4AE4-9F9C-9F460F6E6023}"/>
    <cellStyle name="Normal 10 3 2 3 2 3 3 2" xfId="51937" xr:uid="{6F947761-EC8D-4E85-9674-55F44CD329D2}"/>
    <cellStyle name="Normal 10 3 2 3 2 3 4" xfId="36495" xr:uid="{341B1085-68C0-4C38-AF30-9CB6E5623028}"/>
    <cellStyle name="Normal 10 3 2 3 2 4" xfId="9472" xr:uid="{CA0DEE39-EE11-4F53-A12D-521E9CE6632D}"/>
    <cellStyle name="Normal 10 3 2 3 2 4 2" xfId="24914" xr:uid="{0216E2B1-213B-40DF-812A-126363BE2115}"/>
    <cellStyle name="Normal 10 3 2 3 2 4 2 2" xfId="55798" xr:uid="{B1046175-6995-4588-BC59-3A4545522747}"/>
    <cellStyle name="Normal 10 3 2 3 2 4 3" xfId="40356" xr:uid="{A9272BF5-4F30-4E46-87B0-04FD8DDDDB7C}"/>
    <cellStyle name="Normal 10 3 2 3 2 5" xfId="17193" xr:uid="{E6DA9931-81AA-49A0-8CA6-B1A52723EADE}"/>
    <cellStyle name="Normal 10 3 2 3 2 5 2" xfId="48077" xr:uid="{0A124E2B-C6B1-45FD-B434-597FF858468F}"/>
    <cellStyle name="Normal 10 3 2 3 2 6" xfId="32635" xr:uid="{C092807C-52C0-40ED-B392-E40A98417792}"/>
    <cellStyle name="Normal 10 3 2 3 3" xfId="2716" xr:uid="{D7CB65A6-DEDD-4C30-BDCA-1370FEC2BDEA}"/>
    <cellStyle name="Normal 10 3 2 3 3 2" xfId="6576" xr:uid="{4F701C81-56E9-46AF-9F37-B908AB2F80CD}"/>
    <cellStyle name="Normal 10 3 2 3 3 2 2" xfId="14297" xr:uid="{A93F334E-E218-40F1-8762-DC90555CC018}"/>
    <cellStyle name="Normal 10 3 2 3 3 2 2 2" xfId="29739" xr:uid="{79F4166F-3552-49E4-A6F6-48A97224ADB3}"/>
    <cellStyle name="Normal 10 3 2 3 3 2 2 2 2" xfId="60623" xr:uid="{7A463E02-2DF8-464A-B091-A86DB6BF67E8}"/>
    <cellStyle name="Normal 10 3 2 3 3 2 2 3" xfId="45181" xr:uid="{E0DA021B-3AB7-49FF-B786-757F4AB4F4A5}"/>
    <cellStyle name="Normal 10 3 2 3 3 2 3" xfId="22018" xr:uid="{87397D38-33CB-47EA-8EC2-2BB186B601C5}"/>
    <cellStyle name="Normal 10 3 2 3 3 2 3 2" xfId="52902" xr:uid="{D2B13C6D-F452-428A-9222-B1A8B9FC4271}"/>
    <cellStyle name="Normal 10 3 2 3 3 2 4" xfId="37460" xr:uid="{F1F875DB-7BD4-4711-866A-E51571E31D66}"/>
    <cellStyle name="Normal 10 3 2 3 3 3" xfId="10437" xr:uid="{4B73AB4E-E328-423B-B9D2-A71EB899DAF5}"/>
    <cellStyle name="Normal 10 3 2 3 3 3 2" xfId="25879" xr:uid="{73EB388F-B82F-4405-A2A3-843728008A59}"/>
    <cellStyle name="Normal 10 3 2 3 3 3 2 2" xfId="56763" xr:uid="{CEBAF394-012A-44FD-9D84-089146A54212}"/>
    <cellStyle name="Normal 10 3 2 3 3 3 3" xfId="41321" xr:uid="{A4AFE8ED-C476-4341-B47E-CC70A0861666}"/>
    <cellStyle name="Normal 10 3 2 3 3 4" xfId="18158" xr:uid="{6832EA42-1F46-466C-B489-3B4A3D38F34E}"/>
    <cellStyle name="Normal 10 3 2 3 3 4 2" xfId="49042" xr:uid="{7488020B-F4E9-47AE-B0ED-427F0D41262D}"/>
    <cellStyle name="Normal 10 3 2 3 3 5" xfId="33600" xr:uid="{4EB195BC-EAB2-483A-884D-2E7206AFDC21}"/>
    <cellStyle name="Normal 10 3 2 3 4" xfId="4646" xr:uid="{BD0D18AE-1A49-4604-B019-B9EEE8389695}"/>
    <cellStyle name="Normal 10 3 2 3 4 2" xfId="12367" xr:uid="{1C399F67-769A-4DAB-B5CB-2CA0012F2E0B}"/>
    <cellStyle name="Normal 10 3 2 3 4 2 2" xfId="27809" xr:uid="{B293FD0F-E345-43CC-9EB4-1B18A4B1AAA4}"/>
    <cellStyle name="Normal 10 3 2 3 4 2 2 2" xfId="58693" xr:uid="{C6E0780B-F17A-4CCB-B6FB-B1FF9237A52B}"/>
    <cellStyle name="Normal 10 3 2 3 4 2 3" xfId="43251" xr:uid="{59F21984-2582-49CC-8E73-6BA09B27B94B}"/>
    <cellStyle name="Normal 10 3 2 3 4 3" xfId="20088" xr:uid="{8220FD44-0B4C-4490-997B-0D30217EC03A}"/>
    <cellStyle name="Normal 10 3 2 3 4 3 2" xfId="50972" xr:uid="{E5FFA826-D457-4414-8A06-F97F1CBF67DB}"/>
    <cellStyle name="Normal 10 3 2 3 4 4" xfId="35530" xr:uid="{E8813231-1ACA-460E-B0E5-2ADCAB918D9F}"/>
    <cellStyle name="Normal 10 3 2 3 5" xfId="8507" xr:uid="{94C589F4-E227-4D78-84E1-D18D2B0EE2D5}"/>
    <cellStyle name="Normal 10 3 2 3 5 2" xfId="23949" xr:uid="{2AE0DEA1-CE54-4ECF-B41F-2A87E2D14D98}"/>
    <cellStyle name="Normal 10 3 2 3 5 2 2" xfId="54833" xr:uid="{531FF921-02ED-4C17-A50B-0F7F6595F3B4}"/>
    <cellStyle name="Normal 10 3 2 3 5 3" xfId="39391" xr:uid="{8086A907-26F5-4DE0-8E01-7350C300BA14}"/>
    <cellStyle name="Normal 10 3 2 3 6" xfId="16228" xr:uid="{A0D2FE26-6A86-43E7-8D65-13FB8A957A01}"/>
    <cellStyle name="Normal 10 3 2 3 6 2" xfId="47112" xr:uid="{A0DF4076-CAD5-45EC-8A7C-E5AC54697D60}"/>
    <cellStyle name="Normal 10 3 2 3 7" xfId="31670" xr:uid="{7AA6113E-4D7A-404E-BC19-09882495A58A}"/>
    <cellStyle name="Normal 10 3 2 4" xfId="1268" xr:uid="{C64F69A0-A2E8-4A96-8D9D-D22841768A7C}"/>
    <cellStyle name="Normal 10 3 2 4 2" xfId="3198" xr:uid="{77C8E37A-C2AE-4640-BEE9-5B091932EA3B}"/>
    <cellStyle name="Normal 10 3 2 4 2 2" xfId="7058" xr:uid="{7529947F-F9E7-4EC0-8EAD-F01F02E46D48}"/>
    <cellStyle name="Normal 10 3 2 4 2 2 2" xfId="14779" xr:uid="{9E274C44-2DDF-46B0-8250-BF2F103A7B1E}"/>
    <cellStyle name="Normal 10 3 2 4 2 2 2 2" xfId="30221" xr:uid="{64F3F2CC-3463-45A4-BE31-F5C722B81061}"/>
    <cellStyle name="Normal 10 3 2 4 2 2 2 2 2" xfId="61105" xr:uid="{72F59121-7B50-4E2B-9DB9-82F5660FC25D}"/>
    <cellStyle name="Normal 10 3 2 4 2 2 2 3" xfId="45663" xr:uid="{B374F8F2-0066-4F15-986C-6AA2A3316BB1}"/>
    <cellStyle name="Normal 10 3 2 4 2 2 3" xfId="22500" xr:uid="{50F5E3DE-C58D-4245-AE3C-0D5085BE9E94}"/>
    <cellStyle name="Normal 10 3 2 4 2 2 3 2" xfId="53384" xr:uid="{29E3CDF1-1846-4D74-B1AC-88EB24256B10}"/>
    <cellStyle name="Normal 10 3 2 4 2 2 4" xfId="37942" xr:uid="{D4B879C5-4C2E-4BB7-949B-FE367A6CB422}"/>
    <cellStyle name="Normal 10 3 2 4 2 3" xfId="10919" xr:uid="{82A340AC-96F5-4BB7-920C-E32FAF9B4441}"/>
    <cellStyle name="Normal 10 3 2 4 2 3 2" xfId="26361" xr:uid="{E7B1E377-8AD8-4608-BD06-4A1A934B3075}"/>
    <cellStyle name="Normal 10 3 2 4 2 3 2 2" xfId="57245" xr:uid="{B270BEA7-9441-47CD-B805-E3F682111EE2}"/>
    <cellStyle name="Normal 10 3 2 4 2 3 3" xfId="41803" xr:uid="{F1A35DDD-DB42-4CFD-AAE0-4E4F993207A6}"/>
    <cellStyle name="Normal 10 3 2 4 2 4" xfId="18640" xr:uid="{4CECAA75-7013-4DD3-9E3A-2DC98F582E04}"/>
    <cellStyle name="Normal 10 3 2 4 2 4 2" xfId="49524" xr:uid="{ED24A275-1AF6-41C5-978C-D8895C4E016A}"/>
    <cellStyle name="Normal 10 3 2 4 2 5" xfId="34082" xr:uid="{73DB2CB8-1525-4A78-AF04-5F72DFB2E7EF}"/>
    <cellStyle name="Normal 10 3 2 4 3" xfId="5128" xr:uid="{25CA5958-4FBC-47BE-97C5-11C40A064BD6}"/>
    <cellStyle name="Normal 10 3 2 4 3 2" xfId="12849" xr:uid="{7D8C14B6-9CEA-411B-AFF9-3C0BCD03B911}"/>
    <cellStyle name="Normal 10 3 2 4 3 2 2" xfId="28291" xr:uid="{0A015951-2FE7-44BD-BFE5-F7C7DBAE53F5}"/>
    <cellStyle name="Normal 10 3 2 4 3 2 2 2" xfId="59175" xr:uid="{BCB1C2A5-753F-4245-82FA-FC51BD5E417B}"/>
    <cellStyle name="Normal 10 3 2 4 3 2 3" xfId="43733" xr:uid="{C9538B26-4BAA-4742-92C0-1E00022DB39A}"/>
    <cellStyle name="Normal 10 3 2 4 3 3" xfId="20570" xr:uid="{2347E933-7EEE-4E01-B873-60AD47546D13}"/>
    <cellStyle name="Normal 10 3 2 4 3 3 2" xfId="51454" xr:uid="{49F3C5D2-AC43-4A98-8BE2-2D34AA1F93D4}"/>
    <cellStyle name="Normal 10 3 2 4 3 4" xfId="36012" xr:uid="{D7D31853-2459-4206-B943-D8CCB9F902DE}"/>
    <cellStyle name="Normal 10 3 2 4 4" xfId="8989" xr:uid="{8F88F8C3-F0CB-4BE3-BEFF-46FF1FCD6B16}"/>
    <cellStyle name="Normal 10 3 2 4 4 2" xfId="24431" xr:uid="{9F75178C-50F1-4C68-B795-BE09913C35A6}"/>
    <cellStyle name="Normal 10 3 2 4 4 2 2" xfId="55315" xr:uid="{84DDA32B-AE9F-4380-A606-B45E684B7725}"/>
    <cellStyle name="Normal 10 3 2 4 4 3" xfId="39873" xr:uid="{2C9C8E28-11CC-4456-BDA5-6C535E4F8693}"/>
    <cellStyle name="Normal 10 3 2 4 5" xfId="16710" xr:uid="{A58ABDBF-FB8B-4E63-9CAB-DEC52F31C88B}"/>
    <cellStyle name="Normal 10 3 2 4 5 2" xfId="47594" xr:uid="{BD6E0A90-4644-4F93-9F12-C16A6C6A3F04}"/>
    <cellStyle name="Normal 10 3 2 4 6" xfId="32152" xr:uid="{7CDDDA41-0653-489F-A8D5-228D5BDC325D}"/>
    <cellStyle name="Normal 10 3 2 5" xfId="2233" xr:uid="{7E463893-F60D-46F8-9EB5-C655CC5E325F}"/>
    <cellStyle name="Normal 10 3 2 5 2" xfId="6093" xr:uid="{993FAD9C-BF1F-4D00-9DBF-B7AA7CFFA64D}"/>
    <cellStyle name="Normal 10 3 2 5 2 2" xfId="13814" xr:uid="{E0F921A7-FFB3-4AFD-B4C4-15907150B4A0}"/>
    <cellStyle name="Normal 10 3 2 5 2 2 2" xfId="29256" xr:uid="{304885BF-40F0-4BBA-A762-F969024856D4}"/>
    <cellStyle name="Normal 10 3 2 5 2 2 2 2" xfId="60140" xr:uid="{898AB45B-4082-4EF7-B763-340124C01924}"/>
    <cellStyle name="Normal 10 3 2 5 2 2 3" xfId="44698" xr:uid="{CC95E6FA-0AA9-4666-9590-4556CDF82ECB}"/>
    <cellStyle name="Normal 10 3 2 5 2 3" xfId="21535" xr:uid="{22F2A665-A664-49F2-B5F4-E32B2D544A87}"/>
    <cellStyle name="Normal 10 3 2 5 2 3 2" xfId="52419" xr:uid="{F0752E22-62A8-4170-8105-570BDBB3970D}"/>
    <cellStyle name="Normal 10 3 2 5 2 4" xfId="36977" xr:uid="{89E9CF26-4367-4A29-B2A3-988304975D8C}"/>
    <cellStyle name="Normal 10 3 2 5 3" xfId="9954" xr:uid="{CD630FD5-4A0E-4B9A-9815-311C8C3DB2FE}"/>
    <cellStyle name="Normal 10 3 2 5 3 2" xfId="25396" xr:uid="{27FE87EE-E4D6-4F2C-819D-454E122A6243}"/>
    <cellStyle name="Normal 10 3 2 5 3 2 2" xfId="56280" xr:uid="{A6E17C12-C8CC-46E9-8345-C4FF8D9C826A}"/>
    <cellStyle name="Normal 10 3 2 5 3 3" xfId="40838" xr:uid="{518E61C2-8122-4D49-87F8-9697816C1333}"/>
    <cellStyle name="Normal 10 3 2 5 4" xfId="17675" xr:uid="{08D169A5-4F40-427C-8478-49E44AE38DA5}"/>
    <cellStyle name="Normal 10 3 2 5 4 2" xfId="48559" xr:uid="{C0A4230F-12C2-425E-AA40-CF0D4C08712E}"/>
    <cellStyle name="Normal 10 3 2 5 5" xfId="33117" xr:uid="{AC940651-6323-4E74-91AD-585354B680ED}"/>
    <cellStyle name="Normal 10 3 2 6" xfId="4163" xr:uid="{46AE6CBE-E3A8-4EAA-81CD-A5445FCA6628}"/>
    <cellStyle name="Normal 10 3 2 6 2" xfId="11884" xr:uid="{ADED0E23-E445-4970-A511-93A370AC66B8}"/>
    <cellStyle name="Normal 10 3 2 6 2 2" xfId="27326" xr:uid="{8372034B-C094-4F51-A726-B16134F83C2D}"/>
    <cellStyle name="Normal 10 3 2 6 2 2 2" xfId="58210" xr:uid="{D385A521-2F8B-4A1B-9EC7-BB17F93E8F07}"/>
    <cellStyle name="Normal 10 3 2 6 2 3" xfId="42768" xr:uid="{C3564694-DEF9-451F-92AC-388B883AF8CE}"/>
    <cellStyle name="Normal 10 3 2 6 3" xfId="19605" xr:uid="{F9B76835-9AE5-4A87-9C2F-18A0363E3ADF}"/>
    <cellStyle name="Normal 10 3 2 6 3 2" xfId="50489" xr:uid="{9BA7078D-BB04-4039-A7F4-34B4C27B55BE}"/>
    <cellStyle name="Normal 10 3 2 6 4" xfId="35047" xr:uid="{F0EC8CF9-73F5-4670-AC0C-C806A38F78AA}"/>
    <cellStyle name="Normal 10 3 2 7" xfId="8024" xr:uid="{8B0D350C-D347-4818-AE5B-F5D31A151333}"/>
    <cellStyle name="Normal 10 3 2 7 2" xfId="23466" xr:uid="{C6C1B394-F608-47BA-B222-9CB28904E97D}"/>
    <cellStyle name="Normal 10 3 2 7 2 2" xfId="54350" xr:uid="{F27E6408-4DD2-499E-9A1A-2EDF89C898E9}"/>
    <cellStyle name="Normal 10 3 2 7 3" xfId="38908" xr:uid="{BF70E02F-9C54-492F-9AC9-7841FD11BAC7}"/>
    <cellStyle name="Normal 10 3 2 8" xfId="15745" xr:uid="{DEEE3296-642C-4B44-9187-A97078DD9100}"/>
    <cellStyle name="Normal 10 3 2 8 2" xfId="46629" xr:uid="{2EFEFA5E-A5C4-4073-84E7-1D472D737605}"/>
    <cellStyle name="Normal 10 3 2 9" xfId="31187" xr:uid="{B54F264B-6C8F-4AD4-B778-1B141FC63CE5}"/>
    <cellStyle name="Normal 10 3 3" xfId="447" xr:uid="{74CA602E-C212-4ED7-81E9-04B630924866}"/>
    <cellStyle name="Normal 10 3 3 2" xfId="931" xr:uid="{31F7AE6A-AD7A-42DE-B046-02FE30106AAA}"/>
    <cellStyle name="Normal 10 3 3 2 2" xfId="1896" xr:uid="{09C69BB9-3655-49CC-B487-9F9775924A84}"/>
    <cellStyle name="Normal 10 3 3 2 2 2" xfId="3826" xr:uid="{32E866DA-055C-409A-AAC6-367C1625A3F7}"/>
    <cellStyle name="Normal 10 3 3 2 2 2 2" xfId="7686" xr:uid="{477B9B0C-67F4-4DFD-AC44-CB5A4932B7E3}"/>
    <cellStyle name="Normal 10 3 3 2 2 2 2 2" xfId="15407" xr:uid="{FCF0DC2D-29A4-4963-BAF1-8F84E8FF1EA1}"/>
    <cellStyle name="Normal 10 3 3 2 2 2 2 2 2" xfId="30849" xr:uid="{4EB20C93-D94E-4661-80DC-7F0E0102AA25}"/>
    <cellStyle name="Normal 10 3 3 2 2 2 2 2 2 2" xfId="61733" xr:uid="{69BFD7AF-ADE2-4E9B-B96B-33AB086EC11F}"/>
    <cellStyle name="Normal 10 3 3 2 2 2 2 2 3" xfId="46291" xr:uid="{DD17EF9F-F0D1-4123-B51C-DD0D2A287FB6}"/>
    <cellStyle name="Normal 10 3 3 2 2 2 2 3" xfId="23128" xr:uid="{B3D4F606-D042-4475-A83F-41188E24D667}"/>
    <cellStyle name="Normal 10 3 3 2 2 2 2 3 2" xfId="54012" xr:uid="{2E74DDBA-1501-47AF-AC2A-484FA5AB9BA9}"/>
    <cellStyle name="Normal 10 3 3 2 2 2 2 4" xfId="38570" xr:uid="{8F978E93-FC12-49E5-8A11-E139153BD896}"/>
    <cellStyle name="Normal 10 3 3 2 2 2 3" xfId="11547" xr:uid="{72B20E75-35FB-4391-A58F-5FFD39B48887}"/>
    <cellStyle name="Normal 10 3 3 2 2 2 3 2" xfId="26989" xr:uid="{6D0A5497-256C-449F-98CF-0531C6264012}"/>
    <cellStyle name="Normal 10 3 3 2 2 2 3 2 2" xfId="57873" xr:uid="{630F9ACE-B43E-4192-A416-14A1F7F64A83}"/>
    <cellStyle name="Normal 10 3 3 2 2 2 3 3" xfId="42431" xr:uid="{B420A183-AFD3-436A-967E-E8307F0ABD88}"/>
    <cellStyle name="Normal 10 3 3 2 2 2 4" xfId="19268" xr:uid="{73F8D982-BF60-4E6F-A74E-C5B5DA609F5D}"/>
    <cellStyle name="Normal 10 3 3 2 2 2 4 2" xfId="50152" xr:uid="{E1B29298-AC03-4D54-B20C-7D6E4254F051}"/>
    <cellStyle name="Normal 10 3 3 2 2 2 5" xfId="34710" xr:uid="{D15D2C60-A638-4693-B281-1DD80BFAD146}"/>
    <cellStyle name="Normal 10 3 3 2 2 3" xfId="5756" xr:uid="{B748C3F6-F8D9-447E-9277-3961A924E7BE}"/>
    <cellStyle name="Normal 10 3 3 2 2 3 2" xfId="13477" xr:uid="{A450F0CD-0A4D-4FC9-98C3-56425209AA7A}"/>
    <cellStyle name="Normal 10 3 3 2 2 3 2 2" xfId="28919" xr:uid="{522F5312-341C-49CE-B385-435077B1B843}"/>
    <cellStyle name="Normal 10 3 3 2 2 3 2 2 2" xfId="59803" xr:uid="{814F3281-27E5-4348-9E13-69FE6CF684D3}"/>
    <cellStyle name="Normal 10 3 3 2 2 3 2 3" xfId="44361" xr:uid="{00383CB2-F980-4F06-BB37-D4970981B18C}"/>
    <cellStyle name="Normal 10 3 3 2 2 3 3" xfId="21198" xr:uid="{0867B525-657F-4981-857C-7C617CBC7108}"/>
    <cellStyle name="Normal 10 3 3 2 2 3 3 2" xfId="52082" xr:uid="{89548908-C37B-4611-B4E5-2BC26B052367}"/>
    <cellStyle name="Normal 10 3 3 2 2 3 4" xfId="36640" xr:uid="{40EDBAA6-9E0D-4DBA-89DE-EA9FF3089FE6}"/>
    <cellStyle name="Normal 10 3 3 2 2 4" xfId="9617" xr:uid="{862980E1-1625-4191-AA72-476A7E0410EF}"/>
    <cellStyle name="Normal 10 3 3 2 2 4 2" xfId="25059" xr:uid="{811021C1-B798-4318-88B8-021C3AF91FD4}"/>
    <cellStyle name="Normal 10 3 3 2 2 4 2 2" xfId="55943" xr:uid="{10D09058-2C69-42C9-B0D4-9C382B050D7A}"/>
    <cellStyle name="Normal 10 3 3 2 2 4 3" xfId="40501" xr:uid="{C2EB0DFE-0571-457D-AA49-6055B2743A78}"/>
    <cellStyle name="Normal 10 3 3 2 2 5" xfId="17338" xr:uid="{57AAC0C0-4306-4B33-888F-E2A633751F4A}"/>
    <cellStyle name="Normal 10 3 3 2 2 5 2" xfId="48222" xr:uid="{1AAC58C3-A773-4DEA-94B7-929291738910}"/>
    <cellStyle name="Normal 10 3 3 2 2 6" xfId="32780" xr:uid="{EC581F38-E5D1-4C9E-B469-8E4D7339E955}"/>
    <cellStyle name="Normal 10 3 3 2 3" xfId="2861" xr:uid="{0D8C0C97-224E-4B46-ABF7-1CC2D5C2D0E5}"/>
    <cellStyle name="Normal 10 3 3 2 3 2" xfId="6721" xr:uid="{D1696BC6-F375-46BB-9811-6D46A5762ADD}"/>
    <cellStyle name="Normal 10 3 3 2 3 2 2" xfId="14442" xr:uid="{EB309AF2-D665-4585-B387-141EE4AB9CD2}"/>
    <cellStyle name="Normal 10 3 3 2 3 2 2 2" xfId="29884" xr:uid="{1D999C53-FB65-4A87-ACF1-951FC6F7FFB8}"/>
    <cellStyle name="Normal 10 3 3 2 3 2 2 2 2" xfId="60768" xr:uid="{8A43310B-ED2E-4C9E-B288-A3C001365025}"/>
    <cellStyle name="Normal 10 3 3 2 3 2 2 3" xfId="45326" xr:uid="{A4AFCBFC-49BB-4F94-833F-64B936442564}"/>
    <cellStyle name="Normal 10 3 3 2 3 2 3" xfId="22163" xr:uid="{67D7B5B7-7AB2-4CEA-9B00-657BFC0CBE8C}"/>
    <cellStyle name="Normal 10 3 3 2 3 2 3 2" xfId="53047" xr:uid="{13521B54-D986-4759-AFB5-668ACB57FF5A}"/>
    <cellStyle name="Normal 10 3 3 2 3 2 4" xfId="37605" xr:uid="{92FDF4DB-F587-4DAA-8B7E-729867234212}"/>
    <cellStyle name="Normal 10 3 3 2 3 3" xfId="10582" xr:uid="{263BE6A6-2476-4B6C-A85B-5F3A9FDCA192}"/>
    <cellStyle name="Normal 10 3 3 2 3 3 2" xfId="26024" xr:uid="{73381C17-721F-4AB2-8191-F28B82B598B2}"/>
    <cellStyle name="Normal 10 3 3 2 3 3 2 2" xfId="56908" xr:uid="{FC006DC4-73FD-43CB-9790-4017B91B6623}"/>
    <cellStyle name="Normal 10 3 3 2 3 3 3" xfId="41466" xr:uid="{FACCDF34-F57B-470B-829F-48F2B399F61E}"/>
    <cellStyle name="Normal 10 3 3 2 3 4" xfId="18303" xr:uid="{4CC349AE-ADA7-448E-911C-D994E13C2D34}"/>
    <cellStyle name="Normal 10 3 3 2 3 4 2" xfId="49187" xr:uid="{B9DC8AD5-A722-4D8A-ACA9-7AAC2C6F0805}"/>
    <cellStyle name="Normal 10 3 3 2 3 5" xfId="33745" xr:uid="{354C49EF-9A2E-4B34-8D93-C3DBC31D2282}"/>
    <cellStyle name="Normal 10 3 3 2 4" xfId="4791" xr:uid="{46191A1A-CD14-4334-AC7E-BEE8EFC4DCBF}"/>
    <cellStyle name="Normal 10 3 3 2 4 2" xfId="12512" xr:uid="{FB6E8AF7-BFB8-4F74-924F-148047F4238F}"/>
    <cellStyle name="Normal 10 3 3 2 4 2 2" xfId="27954" xr:uid="{2729050E-03C0-4B49-9ECE-F3A559257AA7}"/>
    <cellStyle name="Normal 10 3 3 2 4 2 2 2" xfId="58838" xr:uid="{CE825836-9F3D-4867-BFC5-DA12025CADE6}"/>
    <cellStyle name="Normal 10 3 3 2 4 2 3" xfId="43396" xr:uid="{5CF53A58-9315-476D-8099-1395B5B78B53}"/>
    <cellStyle name="Normal 10 3 3 2 4 3" xfId="20233" xr:uid="{E5AB0A69-E797-4BA1-B13F-6F3547A55EFB}"/>
    <cellStyle name="Normal 10 3 3 2 4 3 2" xfId="51117" xr:uid="{1CF18A2F-CBCA-44D0-9F9C-B7F31B007271}"/>
    <cellStyle name="Normal 10 3 3 2 4 4" xfId="35675" xr:uid="{714130B7-C9B4-4899-93F1-197C4FE11172}"/>
    <cellStyle name="Normal 10 3 3 2 5" xfId="8652" xr:uid="{5E019AFD-A1D2-467E-84D4-85D91B7CA11B}"/>
    <cellStyle name="Normal 10 3 3 2 5 2" xfId="24094" xr:uid="{2D4733E1-E771-4B20-B5C8-6025A82DE8E1}"/>
    <cellStyle name="Normal 10 3 3 2 5 2 2" xfId="54978" xr:uid="{03CF1106-D119-4F7E-A188-05AB06447D5C}"/>
    <cellStyle name="Normal 10 3 3 2 5 3" xfId="39536" xr:uid="{97396D3E-B717-414E-9373-E8EB910636BA}"/>
    <cellStyle name="Normal 10 3 3 2 6" xfId="16373" xr:uid="{A8184FBE-88AA-4848-B07D-F0EFF7E22ACD}"/>
    <cellStyle name="Normal 10 3 3 2 6 2" xfId="47257" xr:uid="{EFACBEB0-B376-4D44-AF34-FA93E0CD8B03}"/>
    <cellStyle name="Normal 10 3 3 2 7" xfId="31815" xr:uid="{A0AFFB64-7474-4774-86AD-5785F47C0288}"/>
    <cellStyle name="Normal 10 3 3 3" xfId="1413" xr:uid="{F1DF4231-8E5F-4C09-B966-9BEEC71067D6}"/>
    <cellStyle name="Normal 10 3 3 3 2" xfId="3343" xr:uid="{CAD96D48-6518-40DA-B0E7-1D3354570C16}"/>
    <cellStyle name="Normal 10 3 3 3 2 2" xfId="7203" xr:uid="{4F6EAC12-D2EA-4A02-821F-07D537086B99}"/>
    <cellStyle name="Normal 10 3 3 3 2 2 2" xfId="14924" xr:uid="{DA9E7161-ECCA-4DEC-887B-424FCAFC40B9}"/>
    <cellStyle name="Normal 10 3 3 3 2 2 2 2" xfId="30366" xr:uid="{BF031338-0613-416A-9EBA-E5B0507CA0FB}"/>
    <cellStyle name="Normal 10 3 3 3 2 2 2 2 2" xfId="61250" xr:uid="{938FA495-2D2D-45D1-89B9-51B7AFA76717}"/>
    <cellStyle name="Normal 10 3 3 3 2 2 2 3" xfId="45808" xr:uid="{BCF59829-0E74-42BE-8F80-7EAB22996C4A}"/>
    <cellStyle name="Normal 10 3 3 3 2 2 3" xfId="22645" xr:uid="{9BF86ED8-5B5C-4641-9C8C-9D723FDCE16A}"/>
    <cellStyle name="Normal 10 3 3 3 2 2 3 2" xfId="53529" xr:uid="{3D2249C0-024B-4728-AB1E-FA6DDA8CD3A6}"/>
    <cellStyle name="Normal 10 3 3 3 2 2 4" xfId="38087" xr:uid="{4C091080-C4BF-43D2-A9D4-89D455E44817}"/>
    <cellStyle name="Normal 10 3 3 3 2 3" xfId="11064" xr:uid="{DF3B3D64-E3DE-4C0F-9B6D-3451F56C0CDC}"/>
    <cellStyle name="Normal 10 3 3 3 2 3 2" xfId="26506" xr:uid="{E89874D0-7C2B-492B-A1BE-E93049D50085}"/>
    <cellStyle name="Normal 10 3 3 3 2 3 2 2" xfId="57390" xr:uid="{56F8E3FF-6DE8-403B-8389-9C11ECCA569E}"/>
    <cellStyle name="Normal 10 3 3 3 2 3 3" xfId="41948" xr:uid="{97D41B51-BAD3-49E2-8202-F2C83BCC13DA}"/>
    <cellStyle name="Normal 10 3 3 3 2 4" xfId="18785" xr:uid="{5E647E5D-69EA-42E3-8C3C-2B5DC4997C9A}"/>
    <cellStyle name="Normal 10 3 3 3 2 4 2" xfId="49669" xr:uid="{DC80C3FB-A05E-44C6-8C34-16681156A063}"/>
    <cellStyle name="Normal 10 3 3 3 2 5" xfId="34227" xr:uid="{2B50C0B6-5AD1-4FEC-B80F-69D51D91C3AA}"/>
    <cellStyle name="Normal 10 3 3 3 3" xfId="5273" xr:uid="{78A756D7-DA34-4B59-99EF-9E4691783B07}"/>
    <cellStyle name="Normal 10 3 3 3 3 2" xfId="12994" xr:uid="{3390EFA5-A9F4-48CD-A68C-E76F21E81746}"/>
    <cellStyle name="Normal 10 3 3 3 3 2 2" xfId="28436" xr:uid="{55C487D1-78DE-4355-99DB-FDC335D14FA2}"/>
    <cellStyle name="Normal 10 3 3 3 3 2 2 2" xfId="59320" xr:uid="{8A582913-DCC6-4D70-BE88-2EDC513507F1}"/>
    <cellStyle name="Normal 10 3 3 3 3 2 3" xfId="43878" xr:uid="{12D30605-BC4C-41AF-9A6E-EC47DC40EEB3}"/>
    <cellStyle name="Normal 10 3 3 3 3 3" xfId="20715" xr:uid="{53B5077B-2955-4272-96D7-7FEB758CA17A}"/>
    <cellStyle name="Normal 10 3 3 3 3 3 2" xfId="51599" xr:uid="{EFC94C93-1744-41AC-A675-7E01376A4C12}"/>
    <cellStyle name="Normal 10 3 3 3 3 4" xfId="36157" xr:uid="{58C858C6-6A5B-45B0-A9EB-8CFE15B9F6B3}"/>
    <cellStyle name="Normal 10 3 3 3 4" xfId="9134" xr:uid="{D6902934-3140-4015-9C94-CF39E1852C3F}"/>
    <cellStyle name="Normal 10 3 3 3 4 2" xfId="24576" xr:uid="{1A14397D-A700-4908-815E-C4D255B847D7}"/>
    <cellStyle name="Normal 10 3 3 3 4 2 2" xfId="55460" xr:uid="{7885B2A9-B6EA-4D5A-A38B-61373EADEBF1}"/>
    <cellStyle name="Normal 10 3 3 3 4 3" xfId="40018" xr:uid="{0276F338-A413-4318-81DA-590176C8BF13}"/>
    <cellStyle name="Normal 10 3 3 3 5" xfId="16855" xr:uid="{77879179-09BE-4526-B007-D25C5A70FE90}"/>
    <cellStyle name="Normal 10 3 3 3 5 2" xfId="47739" xr:uid="{1E8BDC38-85CA-4755-B814-F503F3F6823F}"/>
    <cellStyle name="Normal 10 3 3 3 6" xfId="32297" xr:uid="{87DC4CC9-5316-4DD3-8EBB-637900DB612C}"/>
    <cellStyle name="Normal 10 3 3 4" xfId="2378" xr:uid="{A07D4018-A021-4A27-A3B8-201D7298166E}"/>
    <cellStyle name="Normal 10 3 3 4 2" xfId="6238" xr:uid="{CFAFA57B-009E-4778-92F9-DA6ED2C5BFC9}"/>
    <cellStyle name="Normal 10 3 3 4 2 2" xfId="13959" xr:uid="{5E82A6AA-B767-418E-912F-3C5E2499AD79}"/>
    <cellStyle name="Normal 10 3 3 4 2 2 2" xfId="29401" xr:uid="{369DB02E-CC6D-44F9-9343-A403E0D48984}"/>
    <cellStyle name="Normal 10 3 3 4 2 2 2 2" xfId="60285" xr:uid="{7D3C5491-5A84-42D5-A09F-3283411CACB9}"/>
    <cellStyle name="Normal 10 3 3 4 2 2 3" xfId="44843" xr:uid="{046BEF1E-8044-464F-9411-CA9FA15DA9B7}"/>
    <cellStyle name="Normal 10 3 3 4 2 3" xfId="21680" xr:uid="{6DF8A4C6-E72A-45B6-89C6-4E07AD50814D}"/>
    <cellStyle name="Normal 10 3 3 4 2 3 2" xfId="52564" xr:uid="{100A3C51-39A6-4582-9AA7-BF97E94583B0}"/>
    <cellStyle name="Normal 10 3 3 4 2 4" xfId="37122" xr:uid="{D74CF250-85D4-4CB0-B5F8-FE99D05B2955}"/>
    <cellStyle name="Normal 10 3 3 4 3" xfId="10099" xr:uid="{10FDB9B4-E897-42D7-AD1C-683A67452371}"/>
    <cellStyle name="Normal 10 3 3 4 3 2" xfId="25541" xr:uid="{9AAC4D13-824A-401F-9797-2DDA6232B46D}"/>
    <cellStyle name="Normal 10 3 3 4 3 2 2" xfId="56425" xr:uid="{D69B6DFB-A457-46FA-A722-D7D673A89774}"/>
    <cellStyle name="Normal 10 3 3 4 3 3" xfId="40983" xr:uid="{C3E05939-2C1A-4C97-BBCE-7B0005E3C83A}"/>
    <cellStyle name="Normal 10 3 3 4 4" xfId="17820" xr:uid="{49F86BB6-697B-4C8E-A8E0-CF9ED39E081E}"/>
    <cellStyle name="Normal 10 3 3 4 4 2" xfId="48704" xr:uid="{2986DEF5-4317-4F9C-9D53-3910ABB50774}"/>
    <cellStyle name="Normal 10 3 3 4 5" xfId="33262" xr:uid="{C86C3C16-FA44-4B47-8613-C1867C89B458}"/>
    <cellStyle name="Normal 10 3 3 5" xfId="4308" xr:uid="{B01CF439-2F80-491C-B608-6AC4BD906373}"/>
    <cellStyle name="Normal 10 3 3 5 2" xfId="12029" xr:uid="{1539CE64-A50F-4E56-A43B-D41C5772240E}"/>
    <cellStyle name="Normal 10 3 3 5 2 2" xfId="27471" xr:uid="{03A7E80C-8884-4E74-A19F-1529228A688A}"/>
    <cellStyle name="Normal 10 3 3 5 2 2 2" xfId="58355" xr:uid="{664D1A6C-6E53-451F-AD3D-181A59ABBCD3}"/>
    <cellStyle name="Normal 10 3 3 5 2 3" xfId="42913" xr:uid="{FD1543C0-2168-4A9F-A49C-CD799565C8BB}"/>
    <cellStyle name="Normal 10 3 3 5 3" xfId="19750" xr:uid="{468DC884-9458-4F92-B5B2-341F13008563}"/>
    <cellStyle name="Normal 10 3 3 5 3 2" xfId="50634" xr:uid="{D48EAD32-190B-476A-95F2-BE51F06A13E7}"/>
    <cellStyle name="Normal 10 3 3 5 4" xfId="35192" xr:uid="{D7B9CBAE-ECAF-4559-BB8C-ED2FE5F189BB}"/>
    <cellStyle name="Normal 10 3 3 6" xfId="8169" xr:uid="{99A4E6EA-633E-4408-8FCD-C644C9B7C473}"/>
    <cellStyle name="Normal 10 3 3 6 2" xfId="23611" xr:uid="{AD5613CB-9F5A-4AAB-B388-1B0BE080F8DD}"/>
    <cellStyle name="Normal 10 3 3 6 2 2" xfId="54495" xr:uid="{85AD50B5-7F41-44D2-A140-E1B65850584D}"/>
    <cellStyle name="Normal 10 3 3 6 3" xfId="39053" xr:uid="{788C6A81-E6D1-4D4E-9DE0-50D924C43754}"/>
    <cellStyle name="Normal 10 3 3 7" xfId="15890" xr:uid="{A4E3E352-5223-4C87-986D-0198435D244E}"/>
    <cellStyle name="Normal 10 3 3 7 2" xfId="46774" xr:uid="{D5197B28-FC13-4142-A7A6-9491489BF10A}"/>
    <cellStyle name="Normal 10 3 3 8" xfId="31332" xr:uid="{57778648-3502-498D-847F-8965AA1F4EA2}"/>
    <cellStyle name="Normal 10 3 4" xfId="690" xr:uid="{FEA4CF0C-5FE1-41FF-A51C-43A61D3A1A53}"/>
    <cellStyle name="Normal 10 3 4 2" xfId="1655" xr:uid="{D7731266-43D3-4F66-9B56-2F5846453D8C}"/>
    <cellStyle name="Normal 10 3 4 2 2" xfId="3585" xr:uid="{AAE320C6-5B67-4820-A673-1DFCBEB6718E}"/>
    <cellStyle name="Normal 10 3 4 2 2 2" xfId="7445" xr:uid="{F937414A-1BBE-4902-B16B-46BE6F36EA35}"/>
    <cellStyle name="Normal 10 3 4 2 2 2 2" xfId="15166" xr:uid="{4C4EA81A-7257-4E15-99E6-7BE2D5C98E8F}"/>
    <cellStyle name="Normal 10 3 4 2 2 2 2 2" xfId="30608" xr:uid="{5676D623-5BC7-4D68-A3FA-FC2BA05C270E}"/>
    <cellStyle name="Normal 10 3 4 2 2 2 2 2 2" xfId="61492" xr:uid="{7145AEFE-5AAF-4485-84E1-76C8700219BE}"/>
    <cellStyle name="Normal 10 3 4 2 2 2 2 3" xfId="46050" xr:uid="{F30D5E3B-B2BC-43B3-BA23-15240CCE8DA0}"/>
    <cellStyle name="Normal 10 3 4 2 2 2 3" xfId="22887" xr:uid="{31F68C30-4E89-4B6A-8F29-3697996A52DD}"/>
    <cellStyle name="Normal 10 3 4 2 2 2 3 2" xfId="53771" xr:uid="{62CB3768-A0F2-44CF-8B1C-65D29E2159C6}"/>
    <cellStyle name="Normal 10 3 4 2 2 2 4" xfId="38329" xr:uid="{C4E7C10F-7FDB-4D4C-944D-1ECF57BF9E73}"/>
    <cellStyle name="Normal 10 3 4 2 2 3" xfId="11306" xr:uid="{3B96B660-8F5C-4423-A160-8431DD21826A}"/>
    <cellStyle name="Normal 10 3 4 2 2 3 2" xfId="26748" xr:uid="{5F9AC38F-3D23-4F63-A386-D335FA30FF4C}"/>
    <cellStyle name="Normal 10 3 4 2 2 3 2 2" xfId="57632" xr:uid="{6BB78757-DD00-40E0-9D26-7F159F687482}"/>
    <cellStyle name="Normal 10 3 4 2 2 3 3" xfId="42190" xr:uid="{3BDC3859-FD97-4E0F-B13A-1241C90B2C48}"/>
    <cellStyle name="Normal 10 3 4 2 2 4" xfId="19027" xr:uid="{7097CF20-1B8A-4B05-A32A-42FF934A238E}"/>
    <cellStyle name="Normal 10 3 4 2 2 4 2" xfId="49911" xr:uid="{44C22A73-5B34-4D0F-99F7-D1D2F1E85688}"/>
    <cellStyle name="Normal 10 3 4 2 2 5" xfId="34469" xr:uid="{466118E4-C87C-42EA-87A6-85E1AA4FE214}"/>
    <cellStyle name="Normal 10 3 4 2 3" xfId="5515" xr:uid="{CBF8ECB7-94D1-483D-A1F7-64EEAFE09FBF}"/>
    <cellStyle name="Normal 10 3 4 2 3 2" xfId="13236" xr:uid="{BD2F6B18-D312-46B0-98F1-97044B012512}"/>
    <cellStyle name="Normal 10 3 4 2 3 2 2" xfId="28678" xr:uid="{4B6AA12C-EC72-4194-A89C-FC6932B50042}"/>
    <cellStyle name="Normal 10 3 4 2 3 2 2 2" xfId="59562" xr:uid="{0C35B32A-6ABA-47DD-A62F-6540ACF3A1E3}"/>
    <cellStyle name="Normal 10 3 4 2 3 2 3" xfId="44120" xr:uid="{E3C341D9-CA20-450B-B8E4-6C0DA6D7BBB5}"/>
    <cellStyle name="Normal 10 3 4 2 3 3" xfId="20957" xr:uid="{D9F79371-3791-47A9-BFB4-261AE8F67B95}"/>
    <cellStyle name="Normal 10 3 4 2 3 3 2" xfId="51841" xr:uid="{E69706EC-CE8F-4567-9AAD-01AA2752554A}"/>
    <cellStyle name="Normal 10 3 4 2 3 4" xfId="36399" xr:uid="{3626ACCD-D794-466B-B4A0-0DC388904AE9}"/>
    <cellStyle name="Normal 10 3 4 2 4" xfId="9376" xr:uid="{9F4E26E4-EE0C-464A-AD20-6005CF74007B}"/>
    <cellStyle name="Normal 10 3 4 2 4 2" xfId="24818" xr:uid="{EE99A6E4-BC17-4295-850C-F0BF48003F30}"/>
    <cellStyle name="Normal 10 3 4 2 4 2 2" xfId="55702" xr:uid="{CBE34962-A1EF-42FA-B90C-1FC9FFF8FD6D}"/>
    <cellStyle name="Normal 10 3 4 2 4 3" xfId="40260" xr:uid="{3076D951-55EE-40F4-8D29-053AAC26C4B8}"/>
    <cellStyle name="Normal 10 3 4 2 5" xfId="17097" xr:uid="{455D8667-4C22-4830-A9C3-3599B57BDA25}"/>
    <cellStyle name="Normal 10 3 4 2 5 2" xfId="47981" xr:uid="{EF7EDB19-6989-482B-B7F6-3B171AC30C62}"/>
    <cellStyle name="Normal 10 3 4 2 6" xfId="32539" xr:uid="{E68E044C-86DF-4D49-A588-0FCF5D6CFCDB}"/>
    <cellStyle name="Normal 10 3 4 3" xfId="2620" xr:uid="{1009E24F-5026-4A43-9BF9-EBB4128F974D}"/>
    <cellStyle name="Normal 10 3 4 3 2" xfId="6480" xr:uid="{E9383A63-D88A-4C3B-9C03-7521ABF5EBE7}"/>
    <cellStyle name="Normal 10 3 4 3 2 2" xfId="14201" xr:uid="{346AC4E8-0D09-4633-8BCB-E4D6A149D9B6}"/>
    <cellStyle name="Normal 10 3 4 3 2 2 2" xfId="29643" xr:uid="{E0D2A2DF-1A04-423F-8BC6-33C07CECC06A}"/>
    <cellStyle name="Normal 10 3 4 3 2 2 2 2" xfId="60527" xr:uid="{2F3F460D-5D1E-4C2D-92CB-A3C648E905F9}"/>
    <cellStyle name="Normal 10 3 4 3 2 2 3" xfId="45085" xr:uid="{2EC06CB5-F848-418A-BEC1-C6AC5BE30A5A}"/>
    <cellStyle name="Normal 10 3 4 3 2 3" xfId="21922" xr:uid="{A5247BB4-1DF7-4622-B5EF-FC2457E302C2}"/>
    <cellStyle name="Normal 10 3 4 3 2 3 2" xfId="52806" xr:uid="{7E4DDDD0-9493-4A59-9FC9-8D4B1486DD5F}"/>
    <cellStyle name="Normal 10 3 4 3 2 4" xfId="37364" xr:uid="{5E45F638-63A5-4EFE-ACA2-FF9DD2B3B003}"/>
    <cellStyle name="Normal 10 3 4 3 3" xfId="10341" xr:uid="{9A86ED83-0288-4734-991E-B49DC7ED5990}"/>
    <cellStyle name="Normal 10 3 4 3 3 2" xfId="25783" xr:uid="{4ADB69AF-71DD-4443-A5E6-6EBD7E8FE220}"/>
    <cellStyle name="Normal 10 3 4 3 3 2 2" xfId="56667" xr:uid="{EF52CDA6-9C75-4138-8E6A-390192CDCC72}"/>
    <cellStyle name="Normal 10 3 4 3 3 3" xfId="41225" xr:uid="{139C9892-C094-43BA-823B-CA86AFEA348C}"/>
    <cellStyle name="Normal 10 3 4 3 4" xfId="18062" xr:uid="{C2379086-343E-4C4B-8067-8DB24A8AB78D}"/>
    <cellStyle name="Normal 10 3 4 3 4 2" xfId="48946" xr:uid="{C7565B71-CCAB-4706-959C-A2FED0902662}"/>
    <cellStyle name="Normal 10 3 4 3 5" xfId="33504" xr:uid="{DEA7EFA5-561E-4B8C-856E-7C0179233797}"/>
    <cellStyle name="Normal 10 3 4 4" xfId="4550" xr:uid="{5F3B0C87-1EF5-4C85-9151-839AC115A10D}"/>
    <cellStyle name="Normal 10 3 4 4 2" xfId="12271" xr:uid="{850EB130-FF99-4617-ACBE-533B2A83C379}"/>
    <cellStyle name="Normal 10 3 4 4 2 2" xfId="27713" xr:uid="{F085D006-7BD1-4716-88B7-4C812D52320D}"/>
    <cellStyle name="Normal 10 3 4 4 2 2 2" xfId="58597" xr:uid="{97D3CC96-D5E0-4359-83C3-21319CA16F0A}"/>
    <cellStyle name="Normal 10 3 4 4 2 3" xfId="43155" xr:uid="{728CCAB7-03A9-416B-9DE0-3F1EBDAEF869}"/>
    <cellStyle name="Normal 10 3 4 4 3" xfId="19992" xr:uid="{5ACC52C7-9095-4155-9157-8502C4485960}"/>
    <cellStyle name="Normal 10 3 4 4 3 2" xfId="50876" xr:uid="{AB0B98AE-A0B9-4B59-9754-43E50CECFC19}"/>
    <cellStyle name="Normal 10 3 4 4 4" xfId="35434" xr:uid="{BD1BF8C2-CCFC-4FDB-85E4-2210A7368851}"/>
    <cellStyle name="Normal 10 3 4 5" xfId="8411" xr:uid="{95CF76D1-AE35-485B-83C3-78DCB85C1E3A}"/>
    <cellStyle name="Normal 10 3 4 5 2" xfId="23853" xr:uid="{E7EAA0A1-2856-4F13-9F66-43C23DD39F19}"/>
    <cellStyle name="Normal 10 3 4 5 2 2" xfId="54737" xr:uid="{ABA9E8CD-B023-4FB2-B04E-668A71267E85}"/>
    <cellStyle name="Normal 10 3 4 5 3" xfId="39295" xr:uid="{E249169F-A49A-47AF-AC76-DEF8FCCE584B}"/>
    <cellStyle name="Normal 10 3 4 6" xfId="16132" xr:uid="{CC4A1505-8AC3-4BB9-AEBA-D9EEC4D2EDA2}"/>
    <cellStyle name="Normal 10 3 4 6 2" xfId="47016" xr:uid="{144E010C-2777-4342-A40C-9277F5044AED}"/>
    <cellStyle name="Normal 10 3 4 7" xfId="31574" xr:uid="{2CCAFF4E-101F-4BA9-89DF-6158D8B5B0F2}"/>
    <cellStyle name="Normal 10 3 5" xfId="1172" xr:uid="{A33BD1B8-AED7-4791-89DC-96F9DCEF3920}"/>
    <cellStyle name="Normal 10 3 5 2" xfId="3102" xr:uid="{AE27C256-B55A-4176-A53B-62A0B2A42C5E}"/>
    <cellStyle name="Normal 10 3 5 2 2" xfId="6962" xr:uid="{D63A20A2-D12D-4FA7-ACF3-19C3EE0E3B45}"/>
    <cellStyle name="Normal 10 3 5 2 2 2" xfId="14683" xr:uid="{4920D100-1B74-4E09-9EBE-C862F7D3490E}"/>
    <cellStyle name="Normal 10 3 5 2 2 2 2" xfId="30125" xr:uid="{2AE6868B-7157-44A4-957F-209012F2A74F}"/>
    <cellStyle name="Normal 10 3 5 2 2 2 2 2" xfId="61009" xr:uid="{D6E00E6D-F32A-4E11-897A-9B7FBB134DB7}"/>
    <cellStyle name="Normal 10 3 5 2 2 2 3" xfId="45567" xr:uid="{5EBDC000-DAE0-48DE-B797-8D9A7162D61D}"/>
    <cellStyle name="Normal 10 3 5 2 2 3" xfId="22404" xr:uid="{06A76656-F233-4539-9EB4-9FDC44E6502E}"/>
    <cellStyle name="Normal 10 3 5 2 2 3 2" xfId="53288" xr:uid="{43E46057-75C7-4878-ACDF-58A43D84B74B}"/>
    <cellStyle name="Normal 10 3 5 2 2 4" xfId="37846" xr:uid="{18F3F4AA-1FA4-470F-B26E-C02DEFED93DA}"/>
    <cellStyle name="Normal 10 3 5 2 3" xfId="10823" xr:uid="{71E4F28D-9250-4D30-BC0B-77AB8D12FECD}"/>
    <cellStyle name="Normal 10 3 5 2 3 2" xfId="26265" xr:uid="{9D31990F-DF3B-4990-AF7F-6651E15BDD37}"/>
    <cellStyle name="Normal 10 3 5 2 3 2 2" xfId="57149" xr:uid="{5CEE271D-C659-472B-A6F2-27DEE0A9C2AE}"/>
    <cellStyle name="Normal 10 3 5 2 3 3" xfId="41707" xr:uid="{BB5C4C72-94E4-4B1E-A163-070DE1E60EDF}"/>
    <cellStyle name="Normal 10 3 5 2 4" xfId="18544" xr:uid="{36D70F50-C188-447E-BEA9-22A776D2D45A}"/>
    <cellStyle name="Normal 10 3 5 2 4 2" xfId="49428" xr:uid="{5D9E118F-2735-4395-9FFC-3B84B70C282B}"/>
    <cellStyle name="Normal 10 3 5 2 5" xfId="33986" xr:uid="{8A4A09EE-4DF1-4BAC-8DB2-EA232F84A658}"/>
    <cellStyle name="Normal 10 3 5 3" xfId="5032" xr:uid="{E057CB8B-F047-41F5-A467-EB006D12BFA4}"/>
    <cellStyle name="Normal 10 3 5 3 2" xfId="12753" xr:uid="{AE1C6ACE-F934-4697-B873-F803E5F919AF}"/>
    <cellStyle name="Normal 10 3 5 3 2 2" xfId="28195" xr:uid="{4FD091E0-12E2-41D4-BD86-C3236DD4D043}"/>
    <cellStyle name="Normal 10 3 5 3 2 2 2" xfId="59079" xr:uid="{5825CE73-5162-4A29-A7DD-016BDE4774D6}"/>
    <cellStyle name="Normal 10 3 5 3 2 3" xfId="43637" xr:uid="{F5BC53BC-68CB-46E4-B454-42CA65BC5E5A}"/>
    <cellStyle name="Normal 10 3 5 3 3" xfId="20474" xr:uid="{7980E336-B581-4FB2-9F85-6BC354C1680E}"/>
    <cellStyle name="Normal 10 3 5 3 3 2" xfId="51358" xr:uid="{2D1D7ABA-AA82-4EE4-9961-F64E0F8EA084}"/>
    <cellStyle name="Normal 10 3 5 3 4" xfId="35916" xr:uid="{5B2D7228-001B-4CF7-913E-98CCD724CD7D}"/>
    <cellStyle name="Normal 10 3 5 4" xfId="8893" xr:uid="{F98CEE32-52FC-445D-84F6-00C120509321}"/>
    <cellStyle name="Normal 10 3 5 4 2" xfId="24335" xr:uid="{94C1A544-7DF2-41BC-A28C-91DEBF5A0712}"/>
    <cellStyle name="Normal 10 3 5 4 2 2" xfId="55219" xr:uid="{72DCB9EA-7F76-4641-B1C7-F05E029695AA}"/>
    <cellStyle name="Normal 10 3 5 4 3" xfId="39777" xr:uid="{4B8DD285-F1FE-46D6-8B8B-DCAF20C4604A}"/>
    <cellStyle name="Normal 10 3 5 5" xfId="16614" xr:uid="{D7B7675E-390E-4D21-B773-DEB128D530F6}"/>
    <cellStyle name="Normal 10 3 5 5 2" xfId="47498" xr:uid="{E55BB6EA-C9CA-4A36-BAC4-E351FA2378A6}"/>
    <cellStyle name="Normal 10 3 5 6" xfId="32056" xr:uid="{E82A646E-861B-4D52-9D97-D95D0F6AED02}"/>
    <cellStyle name="Normal 10 3 6" xfId="2137" xr:uid="{2258A9CC-78B9-4A9B-8B60-515AE47719EE}"/>
    <cellStyle name="Normal 10 3 6 2" xfId="5997" xr:uid="{9501256C-7FE3-4095-97B7-B83DC06605AC}"/>
    <cellStyle name="Normal 10 3 6 2 2" xfId="13718" xr:uid="{9E66C774-8866-469C-8A3A-92AE902F2D52}"/>
    <cellStyle name="Normal 10 3 6 2 2 2" xfId="29160" xr:uid="{C1F40523-3E1D-4D7D-81D5-030909E41BEC}"/>
    <cellStyle name="Normal 10 3 6 2 2 2 2" xfId="60044" xr:uid="{1B02CE18-609B-427D-9BD0-05E534FD51AC}"/>
    <cellStyle name="Normal 10 3 6 2 2 3" xfId="44602" xr:uid="{E999F24D-0004-4B48-80C5-A02A23296BAB}"/>
    <cellStyle name="Normal 10 3 6 2 3" xfId="21439" xr:uid="{79324027-D05C-4E0E-83DB-F7213295DE11}"/>
    <cellStyle name="Normal 10 3 6 2 3 2" xfId="52323" xr:uid="{9D72191A-E4F4-4819-8307-51ACA0A7A8E8}"/>
    <cellStyle name="Normal 10 3 6 2 4" xfId="36881" xr:uid="{2F322020-2CAF-4D84-8262-F11CA6723F3D}"/>
    <cellStyle name="Normal 10 3 6 3" xfId="9858" xr:uid="{02404B8B-153E-4843-A60F-ED803C4F5374}"/>
    <cellStyle name="Normal 10 3 6 3 2" xfId="25300" xr:uid="{2029A6A1-20C8-4760-9F4B-5B5BD2862D89}"/>
    <cellStyle name="Normal 10 3 6 3 2 2" xfId="56184" xr:uid="{ED57135D-76F3-48E8-BD7D-532AD5E49667}"/>
    <cellStyle name="Normal 10 3 6 3 3" xfId="40742" xr:uid="{3994B64F-3C52-42CA-B990-D8363C172279}"/>
    <cellStyle name="Normal 10 3 6 4" xfId="17579" xr:uid="{750C3707-2FA1-4818-863C-B0A35A3DDFFC}"/>
    <cellStyle name="Normal 10 3 6 4 2" xfId="48463" xr:uid="{F384AA3D-6B3C-4252-A7EB-692586D70379}"/>
    <cellStyle name="Normal 10 3 6 5" xfId="33021" xr:uid="{2EAA1243-BDFD-4B88-89E3-4BE67C16970A}"/>
    <cellStyle name="Normal 10 3 7" xfId="4067" xr:uid="{7AEBEEF8-F909-449E-B245-BD38C7B07749}"/>
    <cellStyle name="Normal 10 3 7 2" xfId="11788" xr:uid="{B11906E6-E6F6-4ABD-BD28-65419577EB6A}"/>
    <cellStyle name="Normal 10 3 7 2 2" xfId="27230" xr:uid="{094783B8-6C2D-49C1-8E3B-5FD0DF47582C}"/>
    <cellStyle name="Normal 10 3 7 2 2 2" xfId="58114" xr:uid="{7B2CA4F5-352B-4EF3-BDA4-5C318CAB8A2F}"/>
    <cellStyle name="Normal 10 3 7 2 3" xfId="42672" xr:uid="{3C1736A7-5896-4A0D-AFCA-6EDD80982BA4}"/>
    <cellStyle name="Normal 10 3 7 3" xfId="19509" xr:uid="{CAFD114B-D467-4BF1-91D5-E5A6932DB2D8}"/>
    <cellStyle name="Normal 10 3 7 3 2" xfId="50393" xr:uid="{4A549BB5-B55F-4C77-9E0B-E0578AB832B9}"/>
    <cellStyle name="Normal 10 3 7 4" xfId="34951" xr:uid="{9E4D3113-FD87-4BEB-B6FA-EB88A77E71F9}"/>
    <cellStyle name="Normal 10 3 8" xfId="7928" xr:uid="{58C702F8-7BDB-4600-8EA2-89F9A03B749A}"/>
    <cellStyle name="Normal 10 3 8 2" xfId="23370" xr:uid="{19FCE196-3135-4CD4-8B2C-D653E68B055E}"/>
    <cellStyle name="Normal 10 3 8 2 2" xfId="54254" xr:uid="{01F4777B-DA38-4BFC-A535-2027D596E263}"/>
    <cellStyle name="Normal 10 3 8 3" xfId="38812" xr:uid="{5AD23D6B-5BBA-4253-8530-A9561FBF8D57}"/>
    <cellStyle name="Normal 10 3 9" xfId="15649" xr:uid="{79EB0078-3033-41E5-AFD2-C4650360A114}"/>
    <cellStyle name="Normal 10 3 9 2" xfId="46533" xr:uid="{8714A409-EB38-4581-8E4A-4AE00343B7B2}"/>
    <cellStyle name="Normal 10 4" xfId="165" xr:uid="{6CDB42CA-43C7-4646-8F0D-7635E1EBC279}"/>
    <cellStyle name="Normal 10 4 10" xfId="31092" xr:uid="{88EAA2DE-E21C-45A1-8CDB-7F2D526A357C}"/>
    <cellStyle name="Normal 10 4 2" xfId="341" xr:uid="{82E12228-CA60-4A99-AB38-3BE2716A6100}"/>
    <cellStyle name="Normal 10 4 2 2" xfId="584" xr:uid="{DEC08741-420E-44B9-B17E-11AAF3CBD7FE}"/>
    <cellStyle name="Normal 10 4 2 2 2" xfId="1067" xr:uid="{7DFB6B90-7F51-400B-A507-6AA380A5396D}"/>
    <cellStyle name="Normal 10 4 2 2 2 2" xfId="2032" xr:uid="{720566A7-3C83-4D23-8313-A9B5303B8845}"/>
    <cellStyle name="Normal 10 4 2 2 2 2 2" xfId="3962" xr:uid="{30E93151-1ED9-4A36-8B33-787565A29274}"/>
    <cellStyle name="Normal 10 4 2 2 2 2 2 2" xfId="7822" xr:uid="{E2F4AAED-5163-4F5D-9A43-D08EB10DD4DE}"/>
    <cellStyle name="Normal 10 4 2 2 2 2 2 2 2" xfId="15543" xr:uid="{954F48AD-74FB-41AB-BD5F-FBE078B6BCEE}"/>
    <cellStyle name="Normal 10 4 2 2 2 2 2 2 2 2" xfId="30985" xr:uid="{37DD7632-4FA7-4ADB-8AAC-718F7D435458}"/>
    <cellStyle name="Normal 10 4 2 2 2 2 2 2 2 2 2" xfId="61869" xr:uid="{F8DD715B-9CA1-4E98-A94D-30058527147C}"/>
    <cellStyle name="Normal 10 4 2 2 2 2 2 2 2 3" xfId="46427" xr:uid="{BC9C24AA-78B1-4D00-88CF-8529110F5097}"/>
    <cellStyle name="Normal 10 4 2 2 2 2 2 2 3" xfId="23264" xr:uid="{929FAB95-5FA8-438B-89C4-F11C7F005ADA}"/>
    <cellStyle name="Normal 10 4 2 2 2 2 2 2 3 2" xfId="54148" xr:uid="{48D48A2A-D871-4576-9393-AB7F4B5E1BDF}"/>
    <cellStyle name="Normal 10 4 2 2 2 2 2 2 4" xfId="38706" xr:uid="{4E766465-6C02-4F45-9CA8-14056D6EC2F3}"/>
    <cellStyle name="Normal 10 4 2 2 2 2 2 3" xfId="11683" xr:uid="{FF0ED10F-2FCB-4D01-8B6A-A96866A95800}"/>
    <cellStyle name="Normal 10 4 2 2 2 2 2 3 2" xfId="27125" xr:uid="{B85C4DD9-6307-4DC3-82A1-ECE9CB6BF825}"/>
    <cellStyle name="Normal 10 4 2 2 2 2 2 3 2 2" xfId="58009" xr:uid="{0A65F403-B4B5-4C0D-B4D1-8E7CD312461F}"/>
    <cellStyle name="Normal 10 4 2 2 2 2 2 3 3" xfId="42567" xr:uid="{011A84EC-40C7-414C-9C7D-9D2DB8FDE3F7}"/>
    <cellStyle name="Normal 10 4 2 2 2 2 2 4" xfId="19404" xr:uid="{8622ABF9-B5E1-49B2-9AF6-15F6684F6B86}"/>
    <cellStyle name="Normal 10 4 2 2 2 2 2 4 2" xfId="50288" xr:uid="{FA1F83E0-2CC6-430F-B515-0AC4A9B6E42C}"/>
    <cellStyle name="Normal 10 4 2 2 2 2 2 5" xfId="34846" xr:uid="{BB789B17-0949-4930-ABFB-D4FCFD49863D}"/>
    <cellStyle name="Normal 10 4 2 2 2 2 3" xfId="5892" xr:uid="{8D160F87-5005-486A-9D38-B72F17F51828}"/>
    <cellStyle name="Normal 10 4 2 2 2 2 3 2" xfId="13613" xr:uid="{E0912E0D-2E77-42C7-B60D-E01669B9186A}"/>
    <cellStyle name="Normal 10 4 2 2 2 2 3 2 2" xfId="29055" xr:uid="{6EED7E60-F801-44F2-B99C-214019618E91}"/>
    <cellStyle name="Normal 10 4 2 2 2 2 3 2 2 2" xfId="59939" xr:uid="{9248855A-EFEE-4BD8-B8CE-90A97F1B0356}"/>
    <cellStyle name="Normal 10 4 2 2 2 2 3 2 3" xfId="44497" xr:uid="{23E3FAFD-FE21-4DFE-9A77-2D719AFC6F11}"/>
    <cellStyle name="Normal 10 4 2 2 2 2 3 3" xfId="21334" xr:uid="{8090CE76-BAB6-4804-891F-27733AF1FB4E}"/>
    <cellStyle name="Normal 10 4 2 2 2 2 3 3 2" xfId="52218" xr:uid="{BB5A144C-7244-4DE8-9639-E10EEAA8515B}"/>
    <cellStyle name="Normal 10 4 2 2 2 2 3 4" xfId="36776" xr:uid="{6FC192DB-1CF4-4CD1-99D8-0C2507D28B69}"/>
    <cellStyle name="Normal 10 4 2 2 2 2 4" xfId="9753" xr:uid="{F58E3459-B16A-46E8-807B-C22FFF62241F}"/>
    <cellStyle name="Normal 10 4 2 2 2 2 4 2" xfId="25195" xr:uid="{AF0222EC-D1E8-4709-ACCB-4BC8DE75CC34}"/>
    <cellStyle name="Normal 10 4 2 2 2 2 4 2 2" xfId="56079" xr:uid="{43086952-4AFB-46BA-8EE2-01D1C5A66366}"/>
    <cellStyle name="Normal 10 4 2 2 2 2 4 3" xfId="40637" xr:uid="{680B2890-70C3-48C2-9435-692EF828924E}"/>
    <cellStyle name="Normal 10 4 2 2 2 2 5" xfId="17474" xr:uid="{0D754867-40CF-4772-ADC2-B56596C64BCF}"/>
    <cellStyle name="Normal 10 4 2 2 2 2 5 2" xfId="48358" xr:uid="{C5470038-F7BF-4F3D-B44E-B2EF194D8594}"/>
    <cellStyle name="Normal 10 4 2 2 2 2 6" xfId="32916" xr:uid="{0429F1FD-13B3-463E-ABF8-79E1760843AE}"/>
    <cellStyle name="Normal 10 4 2 2 2 3" xfId="2997" xr:uid="{87331B04-11C8-4D09-BFE9-00A48A1DC901}"/>
    <cellStyle name="Normal 10 4 2 2 2 3 2" xfId="6857" xr:uid="{4F1985DD-9F33-4DE0-B92D-1E7FC651D546}"/>
    <cellStyle name="Normal 10 4 2 2 2 3 2 2" xfId="14578" xr:uid="{1A9A75D8-7D71-4B90-BDCC-B5C5245A1881}"/>
    <cellStyle name="Normal 10 4 2 2 2 3 2 2 2" xfId="30020" xr:uid="{D881C0D3-D764-4E79-81D8-070E88C3D526}"/>
    <cellStyle name="Normal 10 4 2 2 2 3 2 2 2 2" xfId="60904" xr:uid="{4EB72BCF-C9BA-4D95-8FEC-8684FD0BE152}"/>
    <cellStyle name="Normal 10 4 2 2 2 3 2 2 3" xfId="45462" xr:uid="{8B5ED1A9-FC5D-4A04-AC30-14EC5ECFDA73}"/>
    <cellStyle name="Normal 10 4 2 2 2 3 2 3" xfId="22299" xr:uid="{F28E31A9-A972-4B1B-A36F-8519CFD207AF}"/>
    <cellStyle name="Normal 10 4 2 2 2 3 2 3 2" xfId="53183" xr:uid="{26FAFCC0-4BD6-4F03-96B4-A13F600F72A2}"/>
    <cellStyle name="Normal 10 4 2 2 2 3 2 4" xfId="37741" xr:uid="{EA1690C0-A5C6-4991-B233-4B8183F025FA}"/>
    <cellStyle name="Normal 10 4 2 2 2 3 3" xfId="10718" xr:uid="{6A7CDE12-8736-472D-A031-0E590097B522}"/>
    <cellStyle name="Normal 10 4 2 2 2 3 3 2" xfId="26160" xr:uid="{3A4E943C-7E0E-4D0A-818E-83B94F207382}"/>
    <cellStyle name="Normal 10 4 2 2 2 3 3 2 2" xfId="57044" xr:uid="{BC49E5E2-B521-4EFE-8644-CD41D5348406}"/>
    <cellStyle name="Normal 10 4 2 2 2 3 3 3" xfId="41602" xr:uid="{CEEF5E10-76F1-4C38-AAFB-2767488E5A6B}"/>
    <cellStyle name="Normal 10 4 2 2 2 3 4" xfId="18439" xr:uid="{A30FF521-C028-4CB1-876C-AE5B2C4442F8}"/>
    <cellStyle name="Normal 10 4 2 2 2 3 4 2" xfId="49323" xr:uid="{B883E129-E09E-48D9-BF3B-C6A8EBBC1398}"/>
    <cellStyle name="Normal 10 4 2 2 2 3 5" xfId="33881" xr:uid="{08222535-1A59-4A48-8AE2-3D4BF9ED8740}"/>
    <cellStyle name="Normal 10 4 2 2 2 4" xfId="4927" xr:uid="{F7AFFB2D-344C-42A5-99D0-B35AC4AB50C0}"/>
    <cellStyle name="Normal 10 4 2 2 2 4 2" xfId="12648" xr:uid="{E2369815-3471-4932-B1C2-F0A5CD3322BF}"/>
    <cellStyle name="Normal 10 4 2 2 2 4 2 2" xfId="28090" xr:uid="{37EC1AB8-8CAB-4B9F-9262-3ABE10F73C7D}"/>
    <cellStyle name="Normal 10 4 2 2 2 4 2 2 2" xfId="58974" xr:uid="{7C1A990E-1B2D-4D8B-85CC-2C0774730599}"/>
    <cellStyle name="Normal 10 4 2 2 2 4 2 3" xfId="43532" xr:uid="{94FAC3B3-38A0-400D-BC70-C236B4DA0802}"/>
    <cellStyle name="Normal 10 4 2 2 2 4 3" xfId="20369" xr:uid="{DB92E921-AFFE-4F50-848E-3723D0A0BBD0}"/>
    <cellStyle name="Normal 10 4 2 2 2 4 3 2" xfId="51253" xr:uid="{878B1328-09BB-4282-BCF0-63F678AA56EE}"/>
    <cellStyle name="Normal 10 4 2 2 2 4 4" xfId="35811" xr:uid="{018DF4AB-7D37-4DE5-8D1F-52FD9AE93A61}"/>
    <cellStyle name="Normal 10 4 2 2 2 5" xfId="8788" xr:uid="{CE6A1EFF-9ADA-4A9E-A490-DB4868C40117}"/>
    <cellStyle name="Normal 10 4 2 2 2 5 2" xfId="24230" xr:uid="{83F7266F-8FF9-476D-BC96-BC367B0DBCBA}"/>
    <cellStyle name="Normal 10 4 2 2 2 5 2 2" xfId="55114" xr:uid="{2A199DE3-3C4A-4A8A-9A94-AF3A15F3BB4B}"/>
    <cellStyle name="Normal 10 4 2 2 2 5 3" xfId="39672" xr:uid="{2B5EBD82-A152-4FAF-8B03-5CBF2B2740AE}"/>
    <cellStyle name="Normal 10 4 2 2 2 6" xfId="16509" xr:uid="{AC3B0898-44E2-4F7C-89E3-BDEE69972C2A}"/>
    <cellStyle name="Normal 10 4 2 2 2 6 2" xfId="47393" xr:uid="{010170FA-22B6-4E80-9685-6E8062358D17}"/>
    <cellStyle name="Normal 10 4 2 2 2 7" xfId="31951" xr:uid="{143DE6BC-E0B1-46BA-B2DF-DA61B804B950}"/>
    <cellStyle name="Normal 10 4 2 2 3" xfId="1549" xr:uid="{16ECF968-C6F8-4BCE-BEDC-21D11C85AF20}"/>
    <cellStyle name="Normal 10 4 2 2 3 2" xfId="3479" xr:uid="{5434F5FA-9869-4D2F-B706-8C4DD325D456}"/>
    <cellStyle name="Normal 10 4 2 2 3 2 2" xfId="7339" xr:uid="{D9E88916-38B1-4A39-A1DE-A67A8E352D29}"/>
    <cellStyle name="Normal 10 4 2 2 3 2 2 2" xfId="15060" xr:uid="{07F43533-BDE9-474E-88BD-66AF788C0D15}"/>
    <cellStyle name="Normal 10 4 2 2 3 2 2 2 2" xfId="30502" xr:uid="{0F6EC7E8-7649-464F-A9C8-BAF2176B4B42}"/>
    <cellStyle name="Normal 10 4 2 2 3 2 2 2 2 2" xfId="61386" xr:uid="{1705359B-D640-499E-BD3A-977F64DAA8A5}"/>
    <cellStyle name="Normal 10 4 2 2 3 2 2 2 3" xfId="45944" xr:uid="{C2AFA403-FD21-429C-9402-0ED4C5385ABA}"/>
    <cellStyle name="Normal 10 4 2 2 3 2 2 3" xfId="22781" xr:uid="{5C7D3C55-0814-4AA3-A4FA-A2E05A9BE784}"/>
    <cellStyle name="Normal 10 4 2 2 3 2 2 3 2" xfId="53665" xr:uid="{F1B9398A-45B7-434C-9F85-598D8D2A6D42}"/>
    <cellStyle name="Normal 10 4 2 2 3 2 2 4" xfId="38223" xr:uid="{0F21A9E4-7D9A-48DD-8607-76711F19D7F7}"/>
    <cellStyle name="Normal 10 4 2 2 3 2 3" xfId="11200" xr:uid="{FF9DF4B5-22A9-4F7C-9B26-CE803EA89A50}"/>
    <cellStyle name="Normal 10 4 2 2 3 2 3 2" xfId="26642" xr:uid="{C9EC5FFA-59D1-43E4-9AFC-9D2E1ADD3353}"/>
    <cellStyle name="Normal 10 4 2 2 3 2 3 2 2" xfId="57526" xr:uid="{0E1CA3A1-82E8-4A55-933A-43B536DFD782}"/>
    <cellStyle name="Normal 10 4 2 2 3 2 3 3" xfId="42084" xr:uid="{B5DBA3C6-1DF7-4522-A135-66C1D198F289}"/>
    <cellStyle name="Normal 10 4 2 2 3 2 4" xfId="18921" xr:uid="{E87DDBD1-100C-4FCC-88C8-FB42A60B9D71}"/>
    <cellStyle name="Normal 10 4 2 2 3 2 4 2" xfId="49805" xr:uid="{7E222AC7-D40C-4080-AC30-1B3C1FB80EEA}"/>
    <cellStyle name="Normal 10 4 2 2 3 2 5" xfId="34363" xr:uid="{7FCBADF8-3732-46E7-97A5-C95BA1A03E46}"/>
    <cellStyle name="Normal 10 4 2 2 3 3" xfId="5409" xr:uid="{C2729B35-76F3-47DE-959E-02125CB13783}"/>
    <cellStyle name="Normal 10 4 2 2 3 3 2" xfId="13130" xr:uid="{02B3B759-B978-4DAF-AE93-61A02684E763}"/>
    <cellStyle name="Normal 10 4 2 2 3 3 2 2" xfId="28572" xr:uid="{9283D656-A85F-4AEB-ACF9-5BDE4A4B17AB}"/>
    <cellStyle name="Normal 10 4 2 2 3 3 2 2 2" xfId="59456" xr:uid="{9A66DA40-CFE4-430E-B85B-B08F7CD3B08E}"/>
    <cellStyle name="Normal 10 4 2 2 3 3 2 3" xfId="44014" xr:uid="{615F11FC-29A0-4C44-9037-AB788FFB8C15}"/>
    <cellStyle name="Normal 10 4 2 2 3 3 3" xfId="20851" xr:uid="{A5102AA3-4F76-43BD-88F5-08347840658D}"/>
    <cellStyle name="Normal 10 4 2 2 3 3 3 2" xfId="51735" xr:uid="{09E6196F-95D1-4A4A-B85A-D5094A1C861C}"/>
    <cellStyle name="Normal 10 4 2 2 3 3 4" xfId="36293" xr:uid="{AF94965B-C705-475A-A46E-78852C051013}"/>
    <cellStyle name="Normal 10 4 2 2 3 4" xfId="9270" xr:uid="{554072FA-5255-458B-AC16-5EB2A98160D5}"/>
    <cellStyle name="Normal 10 4 2 2 3 4 2" xfId="24712" xr:uid="{FCA5F1D9-E666-4C3A-8BE5-3FD09C1B7E02}"/>
    <cellStyle name="Normal 10 4 2 2 3 4 2 2" xfId="55596" xr:uid="{5802D25F-5356-4CF5-9D46-C34BD8A4FF85}"/>
    <cellStyle name="Normal 10 4 2 2 3 4 3" xfId="40154" xr:uid="{89563000-2FD3-4088-87F5-615748AA9342}"/>
    <cellStyle name="Normal 10 4 2 2 3 5" xfId="16991" xr:uid="{F634E23A-11DA-4DF3-88E0-14BCCDDBCB3B}"/>
    <cellStyle name="Normal 10 4 2 2 3 5 2" xfId="47875" xr:uid="{EB0186FE-E483-4A94-BBAE-02A7F577DAEB}"/>
    <cellStyle name="Normal 10 4 2 2 3 6" xfId="32433" xr:uid="{CCDFCE8B-7761-4526-BD24-05B982347E50}"/>
    <cellStyle name="Normal 10 4 2 2 4" xfId="2514" xr:uid="{F7AA95D9-6335-417F-966F-CADFB709FC68}"/>
    <cellStyle name="Normal 10 4 2 2 4 2" xfId="6374" xr:uid="{5AF56D73-6338-4EBC-A58B-3BF27BC9CAF9}"/>
    <cellStyle name="Normal 10 4 2 2 4 2 2" xfId="14095" xr:uid="{D7F0E4BA-2EDA-4B31-A2EB-2B2FF0C788CE}"/>
    <cellStyle name="Normal 10 4 2 2 4 2 2 2" xfId="29537" xr:uid="{D64C2291-11AC-4668-A979-856381DD914A}"/>
    <cellStyle name="Normal 10 4 2 2 4 2 2 2 2" xfId="60421" xr:uid="{B6D69563-F502-44F3-9A0D-7689C1132E64}"/>
    <cellStyle name="Normal 10 4 2 2 4 2 2 3" xfId="44979" xr:uid="{9CD097F1-9935-470A-93D9-795EB715FBD8}"/>
    <cellStyle name="Normal 10 4 2 2 4 2 3" xfId="21816" xr:uid="{D4ED31C7-E21A-46D1-BAD2-2DB19A880AE8}"/>
    <cellStyle name="Normal 10 4 2 2 4 2 3 2" xfId="52700" xr:uid="{4B1A9630-B42D-431C-ACCA-3A20ECD31E59}"/>
    <cellStyle name="Normal 10 4 2 2 4 2 4" xfId="37258" xr:uid="{385C62EA-B49D-416E-8A8B-257B438FB0DD}"/>
    <cellStyle name="Normal 10 4 2 2 4 3" xfId="10235" xr:uid="{CA34E6CE-35D6-4C8B-A358-09CD3F0F8FE9}"/>
    <cellStyle name="Normal 10 4 2 2 4 3 2" xfId="25677" xr:uid="{51FD1E9C-42CC-477C-A579-1373EA6B60DD}"/>
    <cellStyle name="Normal 10 4 2 2 4 3 2 2" xfId="56561" xr:uid="{03A4F1A3-600D-481F-8B39-4F155C0D3BDD}"/>
    <cellStyle name="Normal 10 4 2 2 4 3 3" xfId="41119" xr:uid="{A5DD59A8-A845-4C0C-B892-F83DB4601816}"/>
    <cellStyle name="Normal 10 4 2 2 4 4" xfId="17956" xr:uid="{F1976A4B-FEA2-41DA-821D-130DA0CFC166}"/>
    <cellStyle name="Normal 10 4 2 2 4 4 2" xfId="48840" xr:uid="{39158B76-04ED-4CEF-AEE5-4717EDA1A786}"/>
    <cellStyle name="Normal 10 4 2 2 4 5" xfId="33398" xr:uid="{E8B76C28-E0B9-463A-885A-14D67B389E08}"/>
    <cellStyle name="Normal 10 4 2 2 5" xfId="4444" xr:uid="{0D6F43BF-4DCD-48A0-B031-6E0519EFB43E}"/>
    <cellStyle name="Normal 10 4 2 2 5 2" xfId="12165" xr:uid="{3DB916BA-CAE8-41B5-A86C-D7FA91698069}"/>
    <cellStyle name="Normal 10 4 2 2 5 2 2" xfId="27607" xr:uid="{BF959643-2DBF-4234-A890-9D0E87E769FF}"/>
    <cellStyle name="Normal 10 4 2 2 5 2 2 2" xfId="58491" xr:uid="{A927D57D-D853-46D1-B9D7-A77717A5F493}"/>
    <cellStyle name="Normal 10 4 2 2 5 2 3" xfId="43049" xr:uid="{768466F7-33CD-4CA3-83A4-7370E6EF1323}"/>
    <cellStyle name="Normal 10 4 2 2 5 3" xfId="19886" xr:uid="{55E0A3E5-BF9A-4C54-997F-FE1698D4064D}"/>
    <cellStyle name="Normal 10 4 2 2 5 3 2" xfId="50770" xr:uid="{9D6C2EBD-4DC0-43A5-8957-B7CB37D52C38}"/>
    <cellStyle name="Normal 10 4 2 2 5 4" xfId="35328" xr:uid="{E670D338-0B51-4F23-BAF2-FCD340B5BC74}"/>
    <cellStyle name="Normal 10 4 2 2 6" xfId="8305" xr:uid="{F539D273-7275-43D7-AA1C-856361B39A95}"/>
    <cellStyle name="Normal 10 4 2 2 6 2" xfId="23747" xr:uid="{8E4D28D4-7C76-41C1-97D2-B04C3879218F}"/>
    <cellStyle name="Normal 10 4 2 2 6 2 2" xfId="54631" xr:uid="{AC229A6B-05D3-46FC-82B0-F1BD4E6507F1}"/>
    <cellStyle name="Normal 10 4 2 2 6 3" xfId="39189" xr:uid="{011ECFE3-26C8-4CEF-AD4A-342EDC056019}"/>
    <cellStyle name="Normal 10 4 2 2 7" xfId="16026" xr:uid="{5BAAE97D-D894-4248-BEA4-A2A76709EB04}"/>
    <cellStyle name="Normal 10 4 2 2 7 2" xfId="46910" xr:uid="{8E9526D7-F9BA-483B-B92C-50F9AB75EEC0}"/>
    <cellStyle name="Normal 10 4 2 2 8" xfId="31468" xr:uid="{91A4810A-4EE3-45DD-8A17-0A5964F75404}"/>
    <cellStyle name="Normal 10 4 2 3" xfId="826" xr:uid="{139B46F2-A677-49F6-B3BC-AFC329332BCD}"/>
    <cellStyle name="Normal 10 4 2 3 2" xfId="1791" xr:uid="{27FE4EA2-9C16-431A-BA2F-056B1F6B1828}"/>
    <cellStyle name="Normal 10 4 2 3 2 2" xfId="3721" xr:uid="{D0A714B7-674D-4366-BE36-4A8A14E1DDD6}"/>
    <cellStyle name="Normal 10 4 2 3 2 2 2" xfId="7581" xr:uid="{E57C74C0-48C0-4CC4-AE89-2817E1E10A10}"/>
    <cellStyle name="Normal 10 4 2 3 2 2 2 2" xfId="15302" xr:uid="{1B7B4B03-DFC2-43C5-9856-DBC9F7FCF9A8}"/>
    <cellStyle name="Normal 10 4 2 3 2 2 2 2 2" xfId="30744" xr:uid="{8ECC9422-0B47-4C96-802E-6E252F406C8C}"/>
    <cellStyle name="Normal 10 4 2 3 2 2 2 2 2 2" xfId="61628" xr:uid="{AC5FD131-23F8-417F-9F90-930370946BF4}"/>
    <cellStyle name="Normal 10 4 2 3 2 2 2 2 3" xfId="46186" xr:uid="{D80BE743-8C0E-4126-866D-F75C68E1C860}"/>
    <cellStyle name="Normal 10 4 2 3 2 2 2 3" xfId="23023" xr:uid="{AB4FCEDB-32AC-4D4D-A162-A3D398FAC128}"/>
    <cellStyle name="Normal 10 4 2 3 2 2 2 3 2" xfId="53907" xr:uid="{6DF0F668-562D-457F-94F8-074D7261F322}"/>
    <cellStyle name="Normal 10 4 2 3 2 2 2 4" xfId="38465" xr:uid="{D212D5E3-0BA6-4417-96F2-952FEDBBCA82}"/>
    <cellStyle name="Normal 10 4 2 3 2 2 3" xfId="11442" xr:uid="{4CCDF3A0-6BB5-4C0E-B0C4-F31CB77A8D36}"/>
    <cellStyle name="Normal 10 4 2 3 2 2 3 2" xfId="26884" xr:uid="{128F0401-2C4E-439C-B9ED-26533153E17A}"/>
    <cellStyle name="Normal 10 4 2 3 2 2 3 2 2" xfId="57768" xr:uid="{B3DC7F02-B073-480A-80F0-2F4720980C20}"/>
    <cellStyle name="Normal 10 4 2 3 2 2 3 3" xfId="42326" xr:uid="{2BA78E56-8EF1-427F-BAAC-1394937C7059}"/>
    <cellStyle name="Normal 10 4 2 3 2 2 4" xfId="19163" xr:uid="{E4B8DE8D-6C4E-4256-B9D1-004E48D0E107}"/>
    <cellStyle name="Normal 10 4 2 3 2 2 4 2" xfId="50047" xr:uid="{71490288-65E1-457F-91AD-AF53DD7C9988}"/>
    <cellStyle name="Normal 10 4 2 3 2 2 5" xfId="34605" xr:uid="{4D4CBE0B-CB22-45FD-8116-0748C2DC696B}"/>
    <cellStyle name="Normal 10 4 2 3 2 3" xfId="5651" xr:uid="{36493247-CF65-4C26-ACA3-6979F9C1B3E0}"/>
    <cellStyle name="Normal 10 4 2 3 2 3 2" xfId="13372" xr:uid="{D3481DA7-9CA6-43EB-91FB-BFED24639102}"/>
    <cellStyle name="Normal 10 4 2 3 2 3 2 2" xfId="28814" xr:uid="{B6D88BA5-C6B2-4A74-87E5-C6C2A9265662}"/>
    <cellStyle name="Normal 10 4 2 3 2 3 2 2 2" xfId="59698" xr:uid="{4ADF9E81-D5CB-4855-B8A4-350A38952D3F}"/>
    <cellStyle name="Normal 10 4 2 3 2 3 2 3" xfId="44256" xr:uid="{CBC8C1D8-AE42-455D-9548-5B368D8CBB5E}"/>
    <cellStyle name="Normal 10 4 2 3 2 3 3" xfId="21093" xr:uid="{46C4DEA4-C9FA-447F-892F-BCBDE0F2BEAB}"/>
    <cellStyle name="Normal 10 4 2 3 2 3 3 2" xfId="51977" xr:uid="{C4047168-1D3B-4532-BDF5-19D4EBA2A549}"/>
    <cellStyle name="Normal 10 4 2 3 2 3 4" xfId="36535" xr:uid="{C72170FD-50FD-4B5C-816A-5893473F52F6}"/>
    <cellStyle name="Normal 10 4 2 3 2 4" xfId="9512" xr:uid="{F42B8360-14FC-4821-B151-0DB1EC8185AC}"/>
    <cellStyle name="Normal 10 4 2 3 2 4 2" xfId="24954" xr:uid="{FD657E38-3ED9-42E7-9F06-F9A2AC0AFC25}"/>
    <cellStyle name="Normal 10 4 2 3 2 4 2 2" xfId="55838" xr:uid="{9D0B9A2A-B711-4C13-8935-8DE4AC87283C}"/>
    <cellStyle name="Normal 10 4 2 3 2 4 3" xfId="40396" xr:uid="{FEE3EDB7-4836-4560-B7E9-BA97065D1EAC}"/>
    <cellStyle name="Normal 10 4 2 3 2 5" xfId="17233" xr:uid="{20DE2602-9448-491B-8499-340A211CF1E3}"/>
    <cellStyle name="Normal 10 4 2 3 2 5 2" xfId="48117" xr:uid="{6E71F7FE-EF81-44DC-B0CF-6994D2A93CB7}"/>
    <cellStyle name="Normal 10 4 2 3 2 6" xfId="32675" xr:uid="{0AACC447-E6FA-48EB-B519-7DC7D84080AA}"/>
    <cellStyle name="Normal 10 4 2 3 3" xfId="2756" xr:uid="{9B73409E-89F3-4E5D-A9DD-32720FE01FF3}"/>
    <cellStyle name="Normal 10 4 2 3 3 2" xfId="6616" xr:uid="{F3307EC6-AECE-47E0-9A17-9678C5190573}"/>
    <cellStyle name="Normal 10 4 2 3 3 2 2" xfId="14337" xr:uid="{0F96E87C-4208-4C00-AC39-485177A3DE58}"/>
    <cellStyle name="Normal 10 4 2 3 3 2 2 2" xfId="29779" xr:uid="{24E383B0-30AE-4ACD-9F2D-7B170E5EB400}"/>
    <cellStyle name="Normal 10 4 2 3 3 2 2 2 2" xfId="60663" xr:uid="{D21DCB69-FCED-4809-8EF8-3100790BC5DF}"/>
    <cellStyle name="Normal 10 4 2 3 3 2 2 3" xfId="45221" xr:uid="{852E9A07-4A8F-4B8A-8458-EF8700191B1B}"/>
    <cellStyle name="Normal 10 4 2 3 3 2 3" xfId="22058" xr:uid="{0CF05E8A-A11F-4EFC-9845-12B936D7988D}"/>
    <cellStyle name="Normal 10 4 2 3 3 2 3 2" xfId="52942" xr:uid="{07FDB78F-912C-4796-8D99-23080EBADCCD}"/>
    <cellStyle name="Normal 10 4 2 3 3 2 4" xfId="37500" xr:uid="{058221FF-371E-44C5-B217-A9D64D83B20A}"/>
    <cellStyle name="Normal 10 4 2 3 3 3" xfId="10477" xr:uid="{0D7EBEE4-1F01-4ECD-B3D5-B5C123BB952F}"/>
    <cellStyle name="Normal 10 4 2 3 3 3 2" xfId="25919" xr:uid="{FA5AAD6E-161E-4919-8295-DA7349814AE9}"/>
    <cellStyle name="Normal 10 4 2 3 3 3 2 2" xfId="56803" xr:uid="{54F72B65-E13A-4CE1-A04D-61EEE78EEBD9}"/>
    <cellStyle name="Normal 10 4 2 3 3 3 3" xfId="41361" xr:uid="{22BFE1FE-5749-4592-8499-95AFAB9E409E}"/>
    <cellStyle name="Normal 10 4 2 3 3 4" xfId="18198" xr:uid="{6879E19D-813C-4C3B-BFD9-8CE161DE81E1}"/>
    <cellStyle name="Normal 10 4 2 3 3 4 2" xfId="49082" xr:uid="{DE65FA06-1B32-4D47-9674-5CA223E919EC}"/>
    <cellStyle name="Normal 10 4 2 3 3 5" xfId="33640" xr:uid="{39BE2241-ED28-4FCD-90C1-2F528D804B75}"/>
    <cellStyle name="Normal 10 4 2 3 4" xfId="4686" xr:uid="{8FF593A9-804C-4080-B578-9782C55CDAD4}"/>
    <cellStyle name="Normal 10 4 2 3 4 2" xfId="12407" xr:uid="{85A2A2C6-7895-411F-A194-616442FABAEE}"/>
    <cellStyle name="Normal 10 4 2 3 4 2 2" xfId="27849" xr:uid="{FA25F688-51DB-41A1-9BF6-B35AE6C4A202}"/>
    <cellStyle name="Normal 10 4 2 3 4 2 2 2" xfId="58733" xr:uid="{51E2C2D9-6A24-4FED-8CB4-EB2A21618C17}"/>
    <cellStyle name="Normal 10 4 2 3 4 2 3" xfId="43291" xr:uid="{7524C9A2-A899-458D-B3E9-B1DC09957CD4}"/>
    <cellStyle name="Normal 10 4 2 3 4 3" xfId="20128" xr:uid="{4B50B4E1-E4B7-4479-93A1-1A1DFECF1C26}"/>
    <cellStyle name="Normal 10 4 2 3 4 3 2" xfId="51012" xr:uid="{44E8C469-E5D6-4C9D-807D-D2A623008E2D}"/>
    <cellStyle name="Normal 10 4 2 3 4 4" xfId="35570" xr:uid="{A60C2AB5-27C6-4F7B-8F52-C68AAFFAF5E6}"/>
    <cellStyle name="Normal 10 4 2 3 5" xfId="8547" xr:uid="{41FB9955-CD0D-44F8-945E-004C1A42BA0B}"/>
    <cellStyle name="Normal 10 4 2 3 5 2" xfId="23989" xr:uid="{035965B9-09A0-4FA7-BBD7-89AE7AFB7856}"/>
    <cellStyle name="Normal 10 4 2 3 5 2 2" xfId="54873" xr:uid="{E2A9EB36-CA05-4E53-A5CC-913BCDD8C668}"/>
    <cellStyle name="Normal 10 4 2 3 5 3" xfId="39431" xr:uid="{1F3E2C39-82BC-4F18-B9B0-8B16EDDE29D3}"/>
    <cellStyle name="Normal 10 4 2 3 6" xfId="16268" xr:uid="{EEBBC29B-41E8-4BD8-B577-EC1520B1130B}"/>
    <cellStyle name="Normal 10 4 2 3 6 2" xfId="47152" xr:uid="{3BB91219-5D61-4BE4-818B-406D3BD099A5}"/>
    <cellStyle name="Normal 10 4 2 3 7" xfId="31710" xr:uid="{D6C2EE27-E169-4308-A8DF-49EFBDE4DB16}"/>
    <cellStyle name="Normal 10 4 2 4" xfId="1308" xr:uid="{9EE88D98-B57B-44F4-B4BB-F7C60C7C4FD6}"/>
    <cellStyle name="Normal 10 4 2 4 2" xfId="3238" xr:uid="{0607F3D7-64DB-4CA8-A33D-10B002600FFD}"/>
    <cellStyle name="Normal 10 4 2 4 2 2" xfId="7098" xr:uid="{B7D87384-2266-4479-8F99-95957B0BD83C}"/>
    <cellStyle name="Normal 10 4 2 4 2 2 2" xfId="14819" xr:uid="{90BFC135-6F3F-4C76-BA20-4027B7649C1A}"/>
    <cellStyle name="Normal 10 4 2 4 2 2 2 2" xfId="30261" xr:uid="{15F542C8-D765-4F75-ABFA-44004E732015}"/>
    <cellStyle name="Normal 10 4 2 4 2 2 2 2 2" xfId="61145" xr:uid="{F82375C5-B8FA-45C8-B860-BBCC3D041C05}"/>
    <cellStyle name="Normal 10 4 2 4 2 2 2 3" xfId="45703" xr:uid="{7DBC9566-FC06-4185-9898-4FDD71E1E083}"/>
    <cellStyle name="Normal 10 4 2 4 2 2 3" xfId="22540" xr:uid="{F7E569BB-F273-4862-9191-B327B4B333AE}"/>
    <cellStyle name="Normal 10 4 2 4 2 2 3 2" xfId="53424" xr:uid="{434CC148-3109-416D-A3B6-5F7318D0BA3E}"/>
    <cellStyle name="Normal 10 4 2 4 2 2 4" xfId="37982" xr:uid="{0A2C39D4-03C0-48FB-B78F-AFB93F4DDCA1}"/>
    <cellStyle name="Normal 10 4 2 4 2 3" xfId="10959" xr:uid="{AA21C057-805A-4DFC-B4B9-3A870BD0C415}"/>
    <cellStyle name="Normal 10 4 2 4 2 3 2" xfId="26401" xr:uid="{E6A18009-FF29-40C4-976B-81440F2792E9}"/>
    <cellStyle name="Normal 10 4 2 4 2 3 2 2" xfId="57285" xr:uid="{505D286F-3B43-4EE8-968E-0549DE4A97C9}"/>
    <cellStyle name="Normal 10 4 2 4 2 3 3" xfId="41843" xr:uid="{FD81FACC-21A3-49CA-B7F2-801D5CDAFDA9}"/>
    <cellStyle name="Normal 10 4 2 4 2 4" xfId="18680" xr:uid="{3A0CBBD2-EAAC-4116-A365-A76F858B20A7}"/>
    <cellStyle name="Normal 10 4 2 4 2 4 2" xfId="49564" xr:uid="{B9D98278-6920-4F6B-8A1B-47DEC8608452}"/>
    <cellStyle name="Normal 10 4 2 4 2 5" xfId="34122" xr:uid="{ABDC7C66-405E-40E4-83B4-1A402C77EB0F}"/>
    <cellStyle name="Normal 10 4 2 4 3" xfId="5168" xr:uid="{9069A101-05A4-4947-9865-8EDBA08832D6}"/>
    <cellStyle name="Normal 10 4 2 4 3 2" xfId="12889" xr:uid="{C960AF0E-D4FC-4CB5-AD30-0D7704B776E3}"/>
    <cellStyle name="Normal 10 4 2 4 3 2 2" xfId="28331" xr:uid="{03722325-7FCA-4C82-BBC1-7A152282B7C1}"/>
    <cellStyle name="Normal 10 4 2 4 3 2 2 2" xfId="59215" xr:uid="{AE88F87C-DE72-4562-9D89-EF96069AE74C}"/>
    <cellStyle name="Normal 10 4 2 4 3 2 3" xfId="43773" xr:uid="{E6B8D3BD-CE57-43CE-8B8E-C80AC511CC4F}"/>
    <cellStyle name="Normal 10 4 2 4 3 3" xfId="20610" xr:uid="{25B31CC3-3E35-4238-A98A-7A918F803088}"/>
    <cellStyle name="Normal 10 4 2 4 3 3 2" xfId="51494" xr:uid="{C4690708-508E-4354-8CAF-4565211A841A}"/>
    <cellStyle name="Normal 10 4 2 4 3 4" xfId="36052" xr:uid="{6CF7A908-3D93-457D-A43B-B57E390A305A}"/>
    <cellStyle name="Normal 10 4 2 4 4" xfId="9029" xr:uid="{DDEED5C9-B9E0-4422-BF14-AC210037CBD4}"/>
    <cellStyle name="Normal 10 4 2 4 4 2" xfId="24471" xr:uid="{35A65FF5-AA75-407C-B732-7F8FF731C9F0}"/>
    <cellStyle name="Normal 10 4 2 4 4 2 2" xfId="55355" xr:uid="{23C1EFB3-4A0B-49D4-9F71-5B4B85E6D413}"/>
    <cellStyle name="Normal 10 4 2 4 4 3" xfId="39913" xr:uid="{1D8002BA-E605-46FE-8373-120463D929A1}"/>
    <cellStyle name="Normal 10 4 2 4 5" xfId="16750" xr:uid="{2355A618-EBBB-4203-BFCC-0E04BC817C2D}"/>
    <cellStyle name="Normal 10 4 2 4 5 2" xfId="47634" xr:uid="{CDDA949D-AAC7-4A73-BB3F-CB384FEEF4C9}"/>
    <cellStyle name="Normal 10 4 2 4 6" xfId="32192" xr:uid="{4E349CFC-C4A6-43F0-8CD1-3E45182B8103}"/>
    <cellStyle name="Normal 10 4 2 5" xfId="2273" xr:uid="{62DE04B6-C627-4F9A-90BC-141D4988839B}"/>
    <cellStyle name="Normal 10 4 2 5 2" xfId="6133" xr:uid="{1547128F-AC70-46E1-B3CC-F7A4F90CB434}"/>
    <cellStyle name="Normal 10 4 2 5 2 2" xfId="13854" xr:uid="{C3AAA664-6B2C-4A2B-B771-996107797A90}"/>
    <cellStyle name="Normal 10 4 2 5 2 2 2" xfId="29296" xr:uid="{B4E787AE-53BA-4E8D-9DCC-FB33D8FE230A}"/>
    <cellStyle name="Normal 10 4 2 5 2 2 2 2" xfId="60180" xr:uid="{EBDF1C93-B9A3-4310-8BBF-C2DB5FA9A4A7}"/>
    <cellStyle name="Normal 10 4 2 5 2 2 3" xfId="44738" xr:uid="{8C5B143A-F50A-40C4-AA10-75C4BF596C6B}"/>
    <cellStyle name="Normal 10 4 2 5 2 3" xfId="21575" xr:uid="{C10F6FCB-AF42-43E5-A8CA-DEF2497ED5F6}"/>
    <cellStyle name="Normal 10 4 2 5 2 3 2" xfId="52459" xr:uid="{2C3E7405-D7BE-4A63-AEB5-55BE70A28920}"/>
    <cellStyle name="Normal 10 4 2 5 2 4" xfId="37017" xr:uid="{96B7510E-BE32-4536-9531-63BE3428C096}"/>
    <cellStyle name="Normal 10 4 2 5 3" xfId="9994" xr:uid="{611F8CE7-5EB3-49F8-89EA-E787DF4308F9}"/>
    <cellStyle name="Normal 10 4 2 5 3 2" xfId="25436" xr:uid="{FC1ADDD0-917D-415F-BA2F-C2D7C0428E2D}"/>
    <cellStyle name="Normal 10 4 2 5 3 2 2" xfId="56320" xr:uid="{84F4B2BE-F3D0-406B-BF25-26E631389E9F}"/>
    <cellStyle name="Normal 10 4 2 5 3 3" xfId="40878" xr:uid="{1927C1AC-7F89-4B3F-BD88-3FBBB873A1D3}"/>
    <cellStyle name="Normal 10 4 2 5 4" xfId="17715" xr:uid="{A9E09B1B-7626-4059-8371-CFF6CA3560D5}"/>
    <cellStyle name="Normal 10 4 2 5 4 2" xfId="48599" xr:uid="{7969A8E6-08FD-4D6D-BB47-7096EAEBE677}"/>
    <cellStyle name="Normal 10 4 2 5 5" xfId="33157" xr:uid="{23DBE88D-EEAA-46A5-A991-5F32343ABC14}"/>
    <cellStyle name="Normal 10 4 2 6" xfId="4203" xr:uid="{0510D131-6580-4221-ADC6-DD0EB4969DBB}"/>
    <cellStyle name="Normal 10 4 2 6 2" xfId="11924" xr:uid="{89A1B41D-016F-4E6D-8B7E-889D8D13E17B}"/>
    <cellStyle name="Normal 10 4 2 6 2 2" xfId="27366" xr:uid="{40F2B332-C01D-40E6-A2BC-E63567C0931B}"/>
    <cellStyle name="Normal 10 4 2 6 2 2 2" xfId="58250" xr:uid="{C46D7F26-5A49-443A-8172-630F6E279FF9}"/>
    <cellStyle name="Normal 10 4 2 6 2 3" xfId="42808" xr:uid="{73D1586F-54C6-4DD3-8D95-572813A355FF}"/>
    <cellStyle name="Normal 10 4 2 6 3" xfId="19645" xr:uid="{2F0C61A2-2B1B-45CF-8C60-C111874DBD93}"/>
    <cellStyle name="Normal 10 4 2 6 3 2" xfId="50529" xr:uid="{A7EEB087-A9AA-4150-932F-31692101CB71}"/>
    <cellStyle name="Normal 10 4 2 6 4" xfId="35087" xr:uid="{97BE733C-E0A6-425E-A09E-F6682F1B7F2E}"/>
    <cellStyle name="Normal 10 4 2 7" xfId="8064" xr:uid="{A2825026-DCB4-4FD7-AA33-1782147021CF}"/>
    <cellStyle name="Normal 10 4 2 7 2" xfId="23506" xr:uid="{CF4D251E-C98A-4A19-97E5-70FB1BB57CCA}"/>
    <cellStyle name="Normal 10 4 2 7 2 2" xfId="54390" xr:uid="{6B5B13A3-5651-4DCF-902C-F1DFDD24F7EE}"/>
    <cellStyle name="Normal 10 4 2 7 3" xfId="38948" xr:uid="{F183ACFB-5343-4647-8BDD-C97541D23447}"/>
    <cellStyle name="Normal 10 4 2 8" xfId="15785" xr:uid="{1D06D49B-C9A4-4423-9AA0-B0E2C859991F}"/>
    <cellStyle name="Normal 10 4 2 8 2" xfId="46669" xr:uid="{72DBB6F3-D922-456B-930D-5BB71F2EAA7A}"/>
    <cellStyle name="Normal 10 4 2 9" xfId="31227" xr:uid="{33934588-99DE-4300-A873-41054A5FBFCD}"/>
    <cellStyle name="Normal 10 4 3" xfId="448" xr:uid="{54C764AA-B21F-415A-8B5F-EA7D86A20C2B}"/>
    <cellStyle name="Normal 10 4 3 2" xfId="932" xr:uid="{2A2F8E61-1E90-4F7C-ABFE-A04BA18C9C0C}"/>
    <cellStyle name="Normal 10 4 3 2 2" xfId="1897" xr:uid="{5726E983-938E-4C5D-B87A-084647CDC553}"/>
    <cellStyle name="Normal 10 4 3 2 2 2" xfId="3827" xr:uid="{A6314815-B755-41E1-8DCA-5CDD86AED9E4}"/>
    <cellStyle name="Normal 10 4 3 2 2 2 2" xfId="7687" xr:uid="{63F64287-DDC2-4A82-9619-2292B7825A3B}"/>
    <cellStyle name="Normal 10 4 3 2 2 2 2 2" xfId="15408" xr:uid="{4D1D9808-06DF-4242-850F-9651A822E5B6}"/>
    <cellStyle name="Normal 10 4 3 2 2 2 2 2 2" xfId="30850" xr:uid="{68FD6E69-4311-4A31-A82E-BBE8576400EC}"/>
    <cellStyle name="Normal 10 4 3 2 2 2 2 2 2 2" xfId="61734" xr:uid="{03F21DDD-7BE0-47B7-8869-23DD0EEE0DF0}"/>
    <cellStyle name="Normal 10 4 3 2 2 2 2 2 3" xfId="46292" xr:uid="{547FD5A5-CD24-4AB8-B4FF-34A82E644930}"/>
    <cellStyle name="Normal 10 4 3 2 2 2 2 3" xfId="23129" xr:uid="{E67AA05C-0471-4C70-8D74-C4700D0EE600}"/>
    <cellStyle name="Normal 10 4 3 2 2 2 2 3 2" xfId="54013" xr:uid="{B9BE39E3-DFB0-4397-B8C4-DA6128B27BD6}"/>
    <cellStyle name="Normal 10 4 3 2 2 2 2 4" xfId="38571" xr:uid="{87CC67A3-0412-4858-B0DB-B9E6745A5324}"/>
    <cellStyle name="Normal 10 4 3 2 2 2 3" xfId="11548" xr:uid="{69E8CD0A-DE1E-40C1-955A-04E077EE530F}"/>
    <cellStyle name="Normal 10 4 3 2 2 2 3 2" xfId="26990" xr:uid="{96E5DED4-E293-4AF0-A5A7-F61A0729758D}"/>
    <cellStyle name="Normal 10 4 3 2 2 2 3 2 2" xfId="57874" xr:uid="{AE714BB0-0B60-4A7F-AE09-687635E55ED9}"/>
    <cellStyle name="Normal 10 4 3 2 2 2 3 3" xfId="42432" xr:uid="{0B144B45-DCCA-4BC1-A4E8-62B232CFA92E}"/>
    <cellStyle name="Normal 10 4 3 2 2 2 4" xfId="19269" xr:uid="{E56F71D8-75CB-409A-B198-CA6915A89745}"/>
    <cellStyle name="Normal 10 4 3 2 2 2 4 2" xfId="50153" xr:uid="{E9EBAD4C-20F7-42CD-A117-9B0E06EE1451}"/>
    <cellStyle name="Normal 10 4 3 2 2 2 5" xfId="34711" xr:uid="{05BEB4A6-6803-45F6-80CE-1B085EC108E8}"/>
    <cellStyle name="Normal 10 4 3 2 2 3" xfId="5757" xr:uid="{F167BDCD-B2FE-45C1-ADD3-02AAA87CD5D8}"/>
    <cellStyle name="Normal 10 4 3 2 2 3 2" xfId="13478" xr:uid="{17BC9637-B99B-4DB8-8869-28935E1AFCD4}"/>
    <cellStyle name="Normal 10 4 3 2 2 3 2 2" xfId="28920" xr:uid="{264125A6-162E-43A1-9E22-278DA6A347A6}"/>
    <cellStyle name="Normal 10 4 3 2 2 3 2 2 2" xfId="59804" xr:uid="{14FB84B0-68BC-4B98-8352-C7065F3072D2}"/>
    <cellStyle name="Normal 10 4 3 2 2 3 2 3" xfId="44362" xr:uid="{3763DDFE-DEA0-4D16-8FCC-F3599A357384}"/>
    <cellStyle name="Normal 10 4 3 2 2 3 3" xfId="21199" xr:uid="{212778E2-7DF5-43DB-B25C-1C575E85B548}"/>
    <cellStyle name="Normal 10 4 3 2 2 3 3 2" xfId="52083" xr:uid="{9BDDB4BF-B703-4BD3-9190-576C3AFE2DC6}"/>
    <cellStyle name="Normal 10 4 3 2 2 3 4" xfId="36641" xr:uid="{725A34BD-3E76-4A16-971C-8A7E61AE96E9}"/>
    <cellStyle name="Normal 10 4 3 2 2 4" xfId="9618" xr:uid="{F3E75106-B7B9-4CB8-99AA-990BE9CC7E59}"/>
    <cellStyle name="Normal 10 4 3 2 2 4 2" xfId="25060" xr:uid="{B778F95D-AA3D-4EC5-AAA0-70B8C3D8053C}"/>
    <cellStyle name="Normal 10 4 3 2 2 4 2 2" xfId="55944" xr:uid="{C6C1AFA1-5A04-43F5-A44A-56CF3B6B3248}"/>
    <cellStyle name="Normal 10 4 3 2 2 4 3" xfId="40502" xr:uid="{1118AB15-A494-43EE-BC7E-E88CF24E14EE}"/>
    <cellStyle name="Normal 10 4 3 2 2 5" xfId="17339" xr:uid="{9662CCB1-7D5F-4097-9F23-AB2C158B31BF}"/>
    <cellStyle name="Normal 10 4 3 2 2 5 2" xfId="48223" xr:uid="{7D3C45CC-6AB2-4A17-B158-A80E519E5D74}"/>
    <cellStyle name="Normal 10 4 3 2 2 6" xfId="32781" xr:uid="{9F7EA6BD-F7A2-45A3-A19D-E954A93CBA75}"/>
    <cellStyle name="Normal 10 4 3 2 3" xfId="2862" xr:uid="{02D83F26-1CE1-4114-8253-3139CEC31A1B}"/>
    <cellStyle name="Normal 10 4 3 2 3 2" xfId="6722" xr:uid="{7058A08E-E6E8-4ADB-87B0-59F06E1CCF37}"/>
    <cellStyle name="Normal 10 4 3 2 3 2 2" xfId="14443" xr:uid="{30C1C0FC-2419-49C5-B7DE-7A031D612335}"/>
    <cellStyle name="Normal 10 4 3 2 3 2 2 2" xfId="29885" xr:uid="{6407AF24-682E-4767-9ACC-AD71D68582B8}"/>
    <cellStyle name="Normal 10 4 3 2 3 2 2 2 2" xfId="60769" xr:uid="{0497E72B-9A70-4E56-B375-7D1A08034EA7}"/>
    <cellStyle name="Normal 10 4 3 2 3 2 2 3" xfId="45327" xr:uid="{8FE5D656-BFBE-45D1-A158-363D6FACC2DA}"/>
    <cellStyle name="Normal 10 4 3 2 3 2 3" xfId="22164" xr:uid="{27F9CBDD-1EAE-4E00-B110-C659F89A5EB2}"/>
    <cellStyle name="Normal 10 4 3 2 3 2 3 2" xfId="53048" xr:uid="{8D63D045-E16B-4A1D-840E-435265CC71B5}"/>
    <cellStyle name="Normal 10 4 3 2 3 2 4" xfId="37606" xr:uid="{96198554-96ED-43C4-A156-C9984915FC9C}"/>
    <cellStyle name="Normal 10 4 3 2 3 3" xfId="10583" xr:uid="{639428DA-081A-48F5-A729-D7F94CCF853D}"/>
    <cellStyle name="Normal 10 4 3 2 3 3 2" xfId="26025" xr:uid="{492D81A5-2D36-4684-938A-F84F35084A3E}"/>
    <cellStyle name="Normal 10 4 3 2 3 3 2 2" xfId="56909" xr:uid="{3F0C3524-F535-4329-AF50-70D34BBA9D81}"/>
    <cellStyle name="Normal 10 4 3 2 3 3 3" xfId="41467" xr:uid="{5FB1240B-92FD-4217-A5AD-474370D8FCFF}"/>
    <cellStyle name="Normal 10 4 3 2 3 4" xfId="18304" xr:uid="{19B60922-3A9D-4508-A219-E0256C04C1F8}"/>
    <cellStyle name="Normal 10 4 3 2 3 4 2" xfId="49188" xr:uid="{FF41D6D6-D4FB-432E-9964-A57C0E2C1B62}"/>
    <cellStyle name="Normal 10 4 3 2 3 5" xfId="33746" xr:uid="{B90318C4-1747-4461-B698-8F07C1EFE7D6}"/>
    <cellStyle name="Normal 10 4 3 2 4" xfId="4792" xr:uid="{E6A9E966-235E-4275-B21B-B022237D6B12}"/>
    <cellStyle name="Normal 10 4 3 2 4 2" xfId="12513" xr:uid="{962DA30A-A07C-4B19-83C5-92479FA344AE}"/>
    <cellStyle name="Normal 10 4 3 2 4 2 2" xfId="27955" xr:uid="{C4661FDF-BBFC-442D-93CE-E6A7DEE7136E}"/>
    <cellStyle name="Normal 10 4 3 2 4 2 2 2" xfId="58839" xr:uid="{05CB6CB3-4B00-4BCC-8AD6-21477F1F7219}"/>
    <cellStyle name="Normal 10 4 3 2 4 2 3" xfId="43397" xr:uid="{500DB738-7F72-429B-9BD5-824E01C95FB3}"/>
    <cellStyle name="Normal 10 4 3 2 4 3" xfId="20234" xr:uid="{115E8467-E96F-4AB3-8813-E779AB2D5EDB}"/>
    <cellStyle name="Normal 10 4 3 2 4 3 2" xfId="51118" xr:uid="{6E3CF22F-774B-4AB3-B14D-22533E61049D}"/>
    <cellStyle name="Normal 10 4 3 2 4 4" xfId="35676" xr:uid="{EA85BF38-2665-43DB-8E87-FBE902646122}"/>
    <cellStyle name="Normal 10 4 3 2 5" xfId="8653" xr:uid="{87BC355B-6C8D-48AD-8D62-62E324620704}"/>
    <cellStyle name="Normal 10 4 3 2 5 2" xfId="24095" xr:uid="{E9730837-DA71-4F16-8AB9-4461ED29C090}"/>
    <cellStyle name="Normal 10 4 3 2 5 2 2" xfId="54979" xr:uid="{AF300773-4DCF-4BC1-AF4C-B2A5DB383305}"/>
    <cellStyle name="Normal 10 4 3 2 5 3" xfId="39537" xr:uid="{C7B5FFB2-436A-4B96-9979-F780E502F31E}"/>
    <cellStyle name="Normal 10 4 3 2 6" xfId="16374" xr:uid="{ACEF0BC8-19DA-4FD5-9EF8-7A32620D39EC}"/>
    <cellStyle name="Normal 10 4 3 2 6 2" xfId="47258" xr:uid="{7903EFA9-DBA0-4CFA-9210-60DAAF47A324}"/>
    <cellStyle name="Normal 10 4 3 2 7" xfId="31816" xr:uid="{22946517-622E-4594-84B0-934743958126}"/>
    <cellStyle name="Normal 10 4 3 3" xfId="1414" xr:uid="{F27C36DF-240B-453C-B352-083B65E31F10}"/>
    <cellStyle name="Normal 10 4 3 3 2" xfId="3344" xr:uid="{D4FC6E05-0255-4AFB-AB74-56BE980BF665}"/>
    <cellStyle name="Normal 10 4 3 3 2 2" xfId="7204" xr:uid="{3517DE4F-D80B-4481-BE66-A01F6D83EAD9}"/>
    <cellStyle name="Normal 10 4 3 3 2 2 2" xfId="14925" xr:uid="{871B4B12-B738-4F47-BBFE-F59CBAC04FDE}"/>
    <cellStyle name="Normal 10 4 3 3 2 2 2 2" xfId="30367" xr:uid="{33DF0B26-37CF-4702-9465-94E864F81E9B}"/>
    <cellStyle name="Normal 10 4 3 3 2 2 2 2 2" xfId="61251" xr:uid="{E4E6E4CF-BD68-4A96-AB19-31D4D52BBE46}"/>
    <cellStyle name="Normal 10 4 3 3 2 2 2 3" xfId="45809" xr:uid="{E762C9DB-B438-4680-A028-B6FA9B581298}"/>
    <cellStyle name="Normal 10 4 3 3 2 2 3" xfId="22646" xr:uid="{97E2C7A3-97F0-48F1-87F7-68B9A04A26EE}"/>
    <cellStyle name="Normal 10 4 3 3 2 2 3 2" xfId="53530" xr:uid="{54644913-A1F3-48B6-9099-6C19B72C3104}"/>
    <cellStyle name="Normal 10 4 3 3 2 2 4" xfId="38088" xr:uid="{28FD6F2D-628F-4B14-A55F-ADDC2787F1EA}"/>
    <cellStyle name="Normal 10 4 3 3 2 3" xfId="11065" xr:uid="{8EBA503F-4859-44BE-8422-86537D070437}"/>
    <cellStyle name="Normal 10 4 3 3 2 3 2" xfId="26507" xr:uid="{7FE8ECFC-157F-4CDC-832C-7EBC70F155E3}"/>
    <cellStyle name="Normal 10 4 3 3 2 3 2 2" xfId="57391" xr:uid="{6E42C680-B215-4EE7-A21B-3FEC40B75E87}"/>
    <cellStyle name="Normal 10 4 3 3 2 3 3" xfId="41949" xr:uid="{F454549B-126C-41D7-A877-D16A66382185}"/>
    <cellStyle name="Normal 10 4 3 3 2 4" xfId="18786" xr:uid="{34017D84-0F95-456A-B7CD-13E9FF9E2D98}"/>
    <cellStyle name="Normal 10 4 3 3 2 4 2" xfId="49670" xr:uid="{7A46BD38-EFEE-4AE7-AF81-D63E97D8F761}"/>
    <cellStyle name="Normal 10 4 3 3 2 5" xfId="34228" xr:uid="{07F7FBFE-9448-4D9E-B159-2D7638799F36}"/>
    <cellStyle name="Normal 10 4 3 3 3" xfId="5274" xr:uid="{70A93ABE-2691-45C7-B049-1535D54A6903}"/>
    <cellStyle name="Normal 10 4 3 3 3 2" xfId="12995" xr:uid="{7B3D1CA3-6A33-4AFC-B867-A437505D2F88}"/>
    <cellStyle name="Normal 10 4 3 3 3 2 2" xfId="28437" xr:uid="{B8E836C3-27C5-413B-A0C1-02173B6246F8}"/>
    <cellStyle name="Normal 10 4 3 3 3 2 2 2" xfId="59321" xr:uid="{427D3C5C-554C-4BB6-92BD-8CC90305B4C9}"/>
    <cellStyle name="Normal 10 4 3 3 3 2 3" xfId="43879" xr:uid="{D832DFEE-205C-49FC-8205-C4E886AA02B9}"/>
    <cellStyle name="Normal 10 4 3 3 3 3" xfId="20716" xr:uid="{1A9D5C87-D3FD-4A84-82C1-F9C7D4229C98}"/>
    <cellStyle name="Normal 10 4 3 3 3 3 2" xfId="51600" xr:uid="{1A78698E-760B-4A9B-95CD-1D1060F8CA13}"/>
    <cellStyle name="Normal 10 4 3 3 3 4" xfId="36158" xr:uid="{45732614-FC60-4F11-85F1-E3B9E74C6CFC}"/>
    <cellStyle name="Normal 10 4 3 3 4" xfId="9135" xr:uid="{B3D6B9BC-C7D1-450D-9A36-D9ABCD477981}"/>
    <cellStyle name="Normal 10 4 3 3 4 2" xfId="24577" xr:uid="{B0328AC0-9624-4760-9F9D-231EEA55ECC7}"/>
    <cellStyle name="Normal 10 4 3 3 4 2 2" xfId="55461" xr:uid="{AA2A609F-8F28-45A0-9C20-A33D66529C9C}"/>
    <cellStyle name="Normal 10 4 3 3 4 3" xfId="40019" xr:uid="{B69A49FF-D625-469E-91BF-13A97563BFDA}"/>
    <cellStyle name="Normal 10 4 3 3 5" xfId="16856" xr:uid="{5E9BC0D4-CB09-4437-AE19-F623555B124E}"/>
    <cellStyle name="Normal 10 4 3 3 5 2" xfId="47740" xr:uid="{98A67CC4-F2FE-48EA-8E67-3F006F9CC800}"/>
    <cellStyle name="Normal 10 4 3 3 6" xfId="32298" xr:uid="{EED2ECF7-171B-430F-970C-E74CAA977E6F}"/>
    <cellStyle name="Normal 10 4 3 4" xfId="2379" xr:uid="{1896183C-35FB-4773-8AA0-70E10A6BCC55}"/>
    <cellStyle name="Normal 10 4 3 4 2" xfId="6239" xr:uid="{2A2FD4C1-2722-4111-8D63-6FD08BE9BBB4}"/>
    <cellStyle name="Normal 10 4 3 4 2 2" xfId="13960" xr:uid="{04CC7F5F-6EF6-4B8F-9E70-B0F31B5C5206}"/>
    <cellStyle name="Normal 10 4 3 4 2 2 2" xfId="29402" xr:uid="{8FA61028-3157-4416-8568-834F38B4E5DF}"/>
    <cellStyle name="Normal 10 4 3 4 2 2 2 2" xfId="60286" xr:uid="{CDD386DC-24D4-4F80-94A6-F73713FE7347}"/>
    <cellStyle name="Normal 10 4 3 4 2 2 3" xfId="44844" xr:uid="{E227F789-9920-4016-A19F-24A33D4AAC60}"/>
    <cellStyle name="Normal 10 4 3 4 2 3" xfId="21681" xr:uid="{510A302A-616C-4BBC-85A2-F738CB363A3E}"/>
    <cellStyle name="Normal 10 4 3 4 2 3 2" xfId="52565" xr:uid="{4F27079C-D92F-4267-9A32-C2AA11230D78}"/>
    <cellStyle name="Normal 10 4 3 4 2 4" xfId="37123" xr:uid="{40FED008-F092-4E7D-B3B0-0A290C3CF1FC}"/>
    <cellStyle name="Normal 10 4 3 4 3" xfId="10100" xr:uid="{E2663465-8149-469F-A09C-0DEB71BB5E24}"/>
    <cellStyle name="Normal 10 4 3 4 3 2" xfId="25542" xr:uid="{43D662B1-3139-46CC-B09D-5D4B68DDE9E8}"/>
    <cellStyle name="Normal 10 4 3 4 3 2 2" xfId="56426" xr:uid="{3C154A8C-AE83-4220-91B5-CC91D35BD8E7}"/>
    <cellStyle name="Normal 10 4 3 4 3 3" xfId="40984" xr:uid="{3F70FD23-AC20-4B77-89B6-68684E8A1863}"/>
    <cellStyle name="Normal 10 4 3 4 4" xfId="17821" xr:uid="{0A18BEFA-9D84-480E-85CB-E669BBB0D323}"/>
    <cellStyle name="Normal 10 4 3 4 4 2" xfId="48705" xr:uid="{1035754D-C989-4082-96D2-D798F7439626}"/>
    <cellStyle name="Normal 10 4 3 4 5" xfId="33263" xr:uid="{EFC497C4-FB6E-4B0B-8653-FD7A47E8AB68}"/>
    <cellStyle name="Normal 10 4 3 5" xfId="4309" xr:uid="{E870BD48-C03E-41FF-A166-A508D414F55A}"/>
    <cellStyle name="Normal 10 4 3 5 2" xfId="12030" xr:uid="{15C2DC61-7430-40B5-A89F-1F0218AE092B}"/>
    <cellStyle name="Normal 10 4 3 5 2 2" xfId="27472" xr:uid="{47E3FD6F-C328-41C6-974D-0408EAFE1709}"/>
    <cellStyle name="Normal 10 4 3 5 2 2 2" xfId="58356" xr:uid="{1DFAFC35-A5A6-4268-838D-4F9F3942B914}"/>
    <cellStyle name="Normal 10 4 3 5 2 3" xfId="42914" xr:uid="{F3F19CAA-9AF7-49B5-A6E4-36F34D95F449}"/>
    <cellStyle name="Normal 10 4 3 5 3" xfId="19751" xr:uid="{2540782C-CDE4-4D6F-AF1E-E7AB1EB7A39B}"/>
    <cellStyle name="Normal 10 4 3 5 3 2" xfId="50635" xr:uid="{12CDA947-8E1E-484D-9FDE-DC1544C2308D}"/>
    <cellStyle name="Normal 10 4 3 5 4" xfId="35193" xr:uid="{7651E9BD-4694-4C92-95E8-C3B3E890C0B6}"/>
    <cellStyle name="Normal 10 4 3 6" xfId="8170" xr:uid="{32F4EE54-B8CB-4542-9F7F-0CC64EFC26CE}"/>
    <cellStyle name="Normal 10 4 3 6 2" xfId="23612" xr:uid="{689BC3CD-D7EC-47A0-9C54-79EC815CEFD1}"/>
    <cellStyle name="Normal 10 4 3 6 2 2" xfId="54496" xr:uid="{65567F53-3E83-407C-AEDB-18D787A473C3}"/>
    <cellStyle name="Normal 10 4 3 6 3" xfId="39054" xr:uid="{46149261-5EDC-4E84-B35B-735EEB222910}"/>
    <cellStyle name="Normal 10 4 3 7" xfId="15891" xr:uid="{EAC0B582-3FA5-403B-A3C7-4B18E898AE62}"/>
    <cellStyle name="Normal 10 4 3 7 2" xfId="46775" xr:uid="{C53DA980-9A95-4110-B454-585A0246671F}"/>
    <cellStyle name="Normal 10 4 3 8" xfId="31333" xr:uid="{36B934CE-91A6-4B4E-85FB-4E05C70E28E3}"/>
    <cellStyle name="Normal 10 4 4" xfId="691" xr:uid="{A06B92DB-BD9F-4F91-A852-31F1DD6D8285}"/>
    <cellStyle name="Normal 10 4 4 2" xfId="1656" xr:uid="{8C8D6E5A-3421-4877-8571-AB55B5DE92E0}"/>
    <cellStyle name="Normal 10 4 4 2 2" xfId="3586" xr:uid="{D1647A9D-E1C1-450F-A6B5-EA89E209CED7}"/>
    <cellStyle name="Normal 10 4 4 2 2 2" xfId="7446" xr:uid="{E8B00433-C788-417B-9C76-310E40B78C4F}"/>
    <cellStyle name="Normal 10 4 4 2 2 2 2" xfId="15167" xr:uid="{5364A83B-4855-4A27-8701-FFDF8DBDF417}"/>
    <cellStyle name="Normal 10 4 4 2 2 2 2 2" xfId="30609" xr:uid="{C6DCC192-0DFF-449E-9DCE-89027DBCCF5D}"/>
    <cellStyle name="Normal 10 4 4 2 2 2 2 2 2" xfId="61493" xr:uid="{B9B3546E-2DB9-48D6-9E4B-9692D42DE4C5}"/>
    <cellStyle name="Normal 10 4 4 2 2 2 2 3" xfId="46051" xr:uid="{B6912A79-19EB-4BC7-BB99-3810142DD0BC}"/>
    <cellStyle name="Normal 10 4 4 2 2 2 3" xfId="22888" xr:uid="{A7546E76-18B2-4D2A-9665-98A80D6086E1}"/>
    <cellStyle name="Normal 10 4 4 2 2 2 3 2" xfId="53772" xr:uid="{3F61AB6B-7091-4BB8-8131-6317CC9D26E4}"/>
    <cellStyle name="Normal 10 4 4 2 2 2 4" xfId="38330" xr:uid="{413B9F3E-507C-49F3-9BFC-71DDFF29A24B}"/>
    <cellStyle name="Normal 10 4 4 2 2 3" xfId="11307" xr:uid="{2EA2D396-FCAD-4F81-AAED-599FDD9F258D}"/>
    <cellStyle name="Normal 10 4 4 2 2 3 2" xfId="26749" xr:uid="{1EE8712D-D095-468E-8369-3B68FF7517C2}"/>
    <cellStyle name="Normal 10 4 4 2 2 3 2 2" xfId="57633" xr:uid="{6D49641C-170F-48F4-A3D9-BD81AC23420C}"/>
    <cellStyle name="Normal 10 4 4 2 2 3 3" xfId="42191" xr:uid="{5A192DA6-24C5-426D-8E91-A4ABAC1F98D9}"/>
    <cellStyle name="Normal 10 4 4 2 2 4" xfId="19028" xr:uid="{9225A1B4-0D26-42EF-BF3F-01B90970DEDD}"/>
    <cellStyle name="Normal 10 4 4 2 2 4 2" xfId="49912" xr:uid="{2DC483F6-2B5B-42E3-82F8-2B6028F4C938}"/>
    <cellStyle name="Normal 10 4 4 2 2 5" xfId="34470" xr:uid="{26E9D801-EE69-46E1-A767-2C50AED98C68}"/>
    <cellStyle name="Normal 10 4 4 2 3" xfId="5516" xr:uid="{7832A37B-24CE-4CFB-955E-FAE98954181D}"/>
    <cellStyle name="Normal 10 4 4 2 3 2" xfId="13237" xr:uid="{0A30BFE3-644C-401E-B7AE-99190C5D4C1A}"/>
    <cellStyle name="Normal 10 4 4 2 3 2 2" xfId="28679" xr:uid="{37DF51EF-1172-4FFF-BD34-354B40F342E0}"/>
    <cellStyle name="Normal 10 4 4 2 3 2 2 2" xfId="59563" xr:uid="{4D570847-C63A-4DCA-A392-8FB8C7982801}"/>
    <cellStyle name="Normal 10 4 4 2 3 2 3" xfId="44121" xr:uid="{0537D484-0C0E-47D0-846A-CE6EDE38DE90}"/>
    <cellStyle name="Normal 10 4 4 2 3 3" xfId="20958" xr:uid="{4C3D4AE1-211F-47DC-ADF1-CEC7E2609367}"/>
    <cellStyle name="Normal 10 4 4 2 3 3 2" xfId="51842" xr:uid="{167A86F5-4779-4161-9801-91C1B76C7300}"/>
    <cellStyle name="Normal 10 4 4 2 3 4" xfId="36400" xr:uid="{5642AEC9-16F4-4435-8DAA-1A70CDAC3918}"/>
    <cellStyle name="Normal 10 4 4 2 4" xfId="9377" xr:uid="{551210B2-3073-4A40-A3F2-17441652C715}"/>
    <cellStyle name="Normal 10 4 4 2 4 2" xfId="24819" xr:uid="{91BC5E8D-A88A-48A7-8BE0-4762D8CB0D5F}"/>
    <cellStyle name="Normal 10 4 4 2 4 2 2" xfId="55703" xr:uid="{A7C0A1E6-50A6-4E3C-9D62-97B5447ECA19}"/>
    <cellStyle name="Normal 10 4 4 2 4 3" xfId="40261" xr:uid="{2D28AA58-F09C-4222-8B49-716C2C6A4249}"/>
    <cellStyle name="Normal 10 4 4 2 5" xfId="17098" xr:uid="{9CFE0DBB-70C8-4045-BA7F-B4838CE671B9}"/>
    <cellStyle name="Normal 10 4 4 2 5 2" xfId="47982" xr:uid="{30263804-CFFB-41BA-B5F4-319C5DCA0BE1}"/>
    <cellStyle name="Normal 10 4 4 2 6" xfId="32540" xr:uid="{E7A03FAE-E29F-40D2-8B6A-D10CD3F876AA}"/>
    <cellStyle name="Normal 10 4 4 3" xfId="2621" xr:uid="{7F65D5B6-0D1D-44F5-AB52-FD04D3F3DDE7}"/>
    <cellStyle name="Normal 10 4 4 3 2" xfId="6481" xr:uid="{2A3452CF-E7B6-458C-95E1-C000BEDCD3D7}"/>
    <cellStyle name="Normal 10 4 4 3 2 2" xfId="14202" xr:uid="{269C3C17-F5AE-4849-8C0E-BAB0F41BAF08}"/>
    <cellStyle name="Normal 10 4 4 3 2 2 2" xfId="29644" xr:uid="{40AF940F-277D-42C6-BA20-91E60B1260A1}"/>
    <cellStyle name="Normal 10 4 4 3 2 2 2 2" xfId="60528" xr:uid="{52F6305D-83B8-4191-887C-F24A9EE6AC68}"/>
    <cellStyle name="Normal 10 4 4 3 2 2 3" xfId="45086" xr:uid="{98498A6F-7821-4988-BC59-6E83BD069FD4}"/>
    <cellStyle name="Normal 10 4 4 3 2 3" xfId="21923" xr:uid="{13CF7548-1E71-4B95-A43B-39C115E6A696}"/>
    <cellStyle name="Normal 10 4 4 3 2 3 2" xfId="52807" xr:uid="{BDB14A1E-16BD-463B-B9DB-1C1B70DA4C3E}"/>
    <cellStyle name="Normal 10 4 4 3 2 4" xfId="37365" xr:uid="{680003FE-DEA9-4FE7-B99D-236F2BE42409}"/>
    <cellStyle name="Normal 10 4 4 3 3" xfId="10342" xr:uid="{DA84AB30-CB97-4A4B-AA88-DF47BB85D4FD}"/>
    <cellStyle name="Normal 10 4 4 3 3 2" xfId="25784" xr:uid="{10C51ABD-94DA-4F49-BEB2-1AB2A2589CE5}"/>
    <cellStyle name="Normal 10 4 4 3 3 2 2" xfId="56668" xr:uid="{2054206D-FDBC-40FD-B81E-3FA9A3AA3468}"/>
    <cellStyle name="Normal 10 4 4 3 3 3" xfId="41226" xr:uid="{9E379F14-62F4-451F-9A5A-C08297136EC3}"/>
    <cellStyle name="Normal 10 4 4 3 4" xfId="18063" xr:uid="{676F961B-570F-48E2-BC4B-939B22A0FC85}"/>
    <cellStyle name="Normal 10 4 4 3 4 2" xfId="48947" xr:uid="{2D8D983D-F93A-4AEB-9317-4AFC027ADF4A}"/>
    <cellStyle name="Normal 10 4 4 3 5" xfId="33505" xr:uid="{F43EFC36-6C56-4755-973D-5CCEBC1384E9}"/>
    <cellStyle name="Normal 10 4 4 4" xfId="4551" xr:uid="{2D133055-B8F1-4F7C-ABC2-49E9D624F781}"/>
    <cellStyle name="Normal 10 4 4 4 2" xfId="12272" xr:uid="{FF276B47-F7ED-44D3-BACA-32025B9FBDC7}"/>
    <cellStyle name="Normal 10 4 4 4 2 2" xfId="27714" xr:uid="{717FC5EA-3215-4A05-861E-E0F51766019F}"/>
    <cellStyle name="Normal 10 4 4 4 2 2 2" xfId="58598" xr:uid="{4DD9414C-E489-4658-B870-3A7323DB6599}"/>
    <cellStyle name="Normal 10 4 4 4 2 3" xfId="43156" xr:uid="{702F9314-D8DA-4D63-B939-CF0AC99B35C6}"/>
    <cellStyle name="Normal 10 4 4 4 3" xfId="19993" xr:uid="{D1BDCABB-A22C-4CDC-BDE7-8DF9D87F5CCF}"/>
    <cellStyle name="Normal 10 4 4 4 3 2" xfId="50877" xr:uid="{522062EA-01BC-4FB3-8B98-C7E896CF4829}"/>
    <cellStyle name="Normal 10 4 4 4 4" xfId="35435" xr:uid="{0D4A3D13-9BCE-49D5-A505-A5F5E2AA6DB8}"/>
    <cellStyle name="Normal 10 4 4 5" xfId="8412" xr:uid="{AFD8E826-0024-4F2A-B315-130FED5E8121}"/>
    <cellStyle name="Normal 10 4 4 5 2" xfId="23854" xr:uid="{E0819A88-C027-490E-8439-4E717B688545}"/>
    <cellStyle name="Normal 10 4 4 5 2 2" xfId="54738" xr:uid="{45F3A1AA-6456-4C69-9A21-9FFB7BF1DEF0}"/>
    <cellStyle name="Normal 10 4 4 5 3" xfId="39296" xr:uid="{E89BB228-6456-413F-B1AE-9A81A513307E}"/>
    <cellStyle name="Normal 10 4 4 6" xfId="16133" xr:uid="{85891E97-DC04-4EB6-B14C-33C4CDF8682E}"/>
    <cellStyle name="Normal 10 4 4 6 2" xfId="47017" xr:uid="{4799551E-82C5-4A3C-88B5-82848C71C795}"/>
    <cellStyle name="Normal 10 4 4 7" xfId="31575" xr:uid="{C394D755-8BF3-4271-B69C-954358B86B29}"/>
    <cellStyle name="Normal 10 4 5" xfId="1173" xr:uid="{3C5D0F33-013A-4B0E-AFFE-22EC6AE798B2}"/>
    <cellStyle name="Normal 10 4 5 2" xfId="3103" xr:uid="{CF3ED7B0-A9EA-43AF-95B3-B9542C4F9496}"/>
    <cellStyle name="Normal 10 4 5 2 2" xfId="6963" xr:uid="{EEB68D01-E967-490B-8B60-3E89483CA46C}"/>
    <cellStyle name="Normal 10 4 5 2 2 2" xfId="14684" xr:uid="{7208B6D3-EBF0-4E6C-9F9F-D08961D6A912}"/>
    <cellStyle name="Normal 10 4 5 2 2 2 2" xfId="30126" xr:uid="{C5DA63E3-CE85-4E4B-A448-20CDC6DADDA2}"/>
    <cellStyle name="Normal 10 4 5 2 2 2 2 2" xfId="61010" xr:uid="{9CD2F6F0-F4B8-46F4-8D52-FA1A0AD8D0D9}"/>
    <cellStyle name="Normal 10 4 5 2 2 2 3" xfId="45568" xr:uid="{15C26B0A-899F-47FD-A376-E5A6CA0308D7}"/>
    <cellStyle name="Normal 10 4 5 2 2 3" xfId="22405" xr:uid="{B6BF480F-C8CE-4A3D-AFD0-B3D5D596A15E}"/>
    <cellStyle name="Normal 10 4 5 2 2 3 2" xfId="53289" xr:uid="{ED4294BC-368F-4977-B700-EFD4CD35A87F}"/>
    <cellStyle name="Normal 10 4 5 2 2 4" xfId="37847" xr:uid="{326155D4-C85A-4749-BC6D-09C22F367025}"/>
    <cellStyle name="Normal 10 4 5 2 3" xfId="10824" xr:uid="{D7E604D3-39AB-4499-A513-60A7B9CA383D}"/>
    <cellStyle name="Normal 10 4 5 2 3 2" xfId="26266" xr:uid="{2E6CC9ED-9F2B-416F-A360-ACB85798DF91}"/>
    <cellStyle name="Normal 10 4 5 2 3 2 2" xfId="57150" xr:uid="{CDE3624C-0CC2-4E90-92AF-53AD79367380}"/>
    <cellStyle name="Normal 10 4 5 2 3 3" xfId="41708" xr:uid="{45CD889B-1676-4169-AAC0-D179C301615C}"/>
    <cellStyle name="Normal 10 4 5 2 4" xfId="18545" xr:uid="{4112A45F-6E30-4C2D-9204-8D69D1389485}"/>
    <cellStyle name="Normal 10 4 5 2 4 2" xfId="49429" xr:uid="{073597C7-5EAA-4DB7-91C0-35AEEB0E5219}"/>
    <cellStyle name="Normal 10 4 5 2 5" xfId="33987" xr:uid="{3DA94A4F-5BA7-47DF-A258-CC76B64F1C61}"/>
    <cellStyle name="Normal 10 4 5 3" xfId="5033" xr:uid="{7568156A-6CE7-41E6-8FD9-53C122DB8636}"/>
    <cellStyle name="Normal 10 4 5 3 2" xfId="12754" xr:uid="{5B103A26-2207-473A-9777-2AF9C424AF7B}"/>
    <cellStyle name="Normal 10 4 5 3 2 2" xfId="28196" xr:uid="{78BF56D6-191F-4091-97F3-F05682291628}"/>
    <cellStyle name="Normal 10 4 5 3 2 2 2" xfId="59080" xr:uid="{33A5C63C-6825-4025-8FCD-02F1431D02CF}"/>
    <cellStyle name="Normal 10 4 5 3 2 3" xfId="43638" xr:uid="{8E94B633-CDCA-408A-A2A5-2B018527CA24}"/>
    <cellStyle name="Normal 10 4 5 3 3" xfId="20475" xr:uid="{623CB587-CCA1-4B2B-B8AD-308AB56A158E}"/>
    <cellStyle name="Normal 10 4 5 3 3 2" xfId="51359" xr:uid="{88A4E39C-2323-496D-A4C6-575413E39E7D}"/>
    <cellStyle name="Normal 10 4 5 3 4" xfId="35917" xr:uid="{2BBFB9D1-7D7D-4368-8A6D-C60226DC3C6B}"/>
    <cellStyle name="Normal 10 4 5 4" xfId="8894" xr:uid="{E47F7B6A-8A37-411C-A736-9F080E4DA863}"/>
    <cellStyle name="Normal 10 4 5 4 2" xfId="24336" xr:uid="{8E029FE8-0E0A-401A-AB70-B275197D75BC}"/>
    <cellStyle name="Normal 10 4 5 4 2 2" xfId="55220" xr:uid="{CE3A9186-0CBA-4B4F-BD13-75B766571D8A}"/>
    <cellStyle name="Normal 10 4 5 4 3" xfId="39778" xr:uid="{8DD0B8F3-E7E4-4806-ADE2-F771209E918D}"/>
    <cellStyle name="Normal 10 4 5 5" xfId="16615" xr:uid="{A68FE449-7CA1-40FB-BBAA-2F3A50ECFBAA}"/>
    <cellStyle name="Normal 10 4 5 5 2" xfId="47499" xr:uid="{CF1EFDE2-EF0E-4B8B-9709-548C7093C7C5}"/>
    <cellStyle name="Normal 10 4 5 6" xfId="32057" xr:uid="{1C6FE0BB-FD0C-4247-8FB5-6F8893F726B6}"/>
    <cellStyle name="Normal 10 4 6" xfId="2138" xr:uid="{E2FBBFF3-4B37-452D-99A9-92C4173AD969}"/>
    <cellStyle name="Normal 10 4 6 2" xfId="5998" xr:uid="{01C349F7-BB0A-43A9-953C-2CE9C5DD6C71}"/>
    <cellStyle name="Normal 10 4 6 2 2" xfId="13719" xr:uid="{6C004716-69CE-486D-8B55-4DDA9C4CB892}"/>
    <cellStyle name="Normal 10 4 6 2 2 2" xfId="29161" xr:uid="{7C47F040-4A5B-4744-8277-869933CDB832}"/>
    <cellStyle name="Normal 10 4 6 2 2 2 2" xfId="60045" xr:uid="{134BDB2F-E830-4F3C-9563-1DA30E8AD6AC}"/>
    <cellStyle name="Normal 10 4 6 2 2 3" xfId="44603" xr:uid="{F59CAF07-5319-4E3D-B35E-C4EDF8AD1FA1}"/>
    <cellStyle name="Normal 10 4 6 2 3" xfId="21440" xr:uid="{5A843C34-157D-4AC0-AB04-876A0AEA9425}"/>
    <cellStyle name="Normal 10 4 6 2 3 2" xfId="52324" xr:uid="{7DEB23FE-A394-4231-A8E8-E8D8BADFDD9C}"/>
    <cellStyle name="Normal 10 4 6 2 4" xfId="36882" xr:uid="{19F17509-83C5-4025-AEDC-13AA69130F7F}"/>
    <cellStyle name="Normal 10 4 6 3" xfId="9859" xr:uid="{86E42F26-967B-4814-BBED-F08C97C621BD}"/>
    <cellStyle name="Normal 10 4 6 3 2" xfId="25301" xr:uid="{7A85A8CF-3C0C-4457-BF71-813A3284DCD9}"/>
    <cellStyle name="Normal 10 4 6 3 2 2" xfId="56185" xr:uid="{EDF6F259-0BC9-4C5F-90B0-01B9DC9D0B73}"/>
    <cellStyle name="Normal 10 4 6 3 3" xfId="40743" xr:uid="{5DB43FA3-B769-4231-9E78-4AD945FC8556}"/>
    <cellStyle name="Normal 10 4 6 4" xfId="17580" xr:uid="{F9D28731-D780-4CFD-9365-600115450A87}"/>
    <cellStyle name="Normal 10 4 6 4 2" xfId="48464" xr:uid="{32018D4F-7FFC-445F-AD63-831C3B7D7B86}"/>
    <cellStyle name="Normal 10 4 6 5" xfId="33022" xr:uid="{49459FB7-C9B7-4B3C-8D4E-92D0A314BDC0}"/>
    <cellStyle name="Normal 10 4 7" xfId="4068" xr:uid="{B3338DB8-4460-447C-8469-E69F14E9B604}"/>
    <cellStyle name="Normal 10 4 7 2" xfId="11789" xr:uid="{C4DE5740-2921-46B0-8B1C-11CA9AFA1F28}"/>
    <cellStyle name="Normal 10 4 7 2 2" xfId="27231" xr:uid="{84C98749-24C2-4C5C-AACD-804F32381D56}"/>
    <cellStyle name="Normal 10 4 7 2 2 2" xfId="58115" xr:uid="{2347168D-5883-4C67-93DF-65AE034AE2E1}"/>
    <cellStyle name="Normal 10 4 7 2 3" xfId="42673" xr:uid="{C923A956-248C-43E4-9CC6-1B09A45D0302}"/>
    <cellStyle name="Normal 10 4 7 3" xfId="19510" xr:uid="{1060A742-2C87-431C-B123-E04DD40EC6CF}"/>
    <cellStyle name="Normal 10 4 7 3 2" xfId="50394" xr:uid="{2C32CA7E-5084-4EC5-BFF8-F602DA08A8B3}"/>
    <cellStyle name="Normal 10 4 7 4" xfId="34952" xr:uid="{EC646E8D-6C9F-4FED-872C-68E01FF0A9BC}"/>
    <cellStyle name="Normal 10 4 8" xfId="7929" xr:uid="{58D3C37E-CDF9-40AE-BB45-43A712DCE17C}"/>
    <cellStyle name="Normal 10 4 8 2" xfId="23371" xr:uid="{09126A17-215A-4C29-BD3F-984DFB88E88B}"/>
    <cellStyle name="Normal 10 4 8 2 2" xfId="54255" xr:uid="{78DC36B7-0A87-4BC8-B285-DE3D0C6DF1C3}"/>
    <cellStyle name="Normal 10 4 8 3" xfId="38813" xr:uid="{2A522BF5-95B9-48E2-A819-A7709C48FEC0}"/>
    <cellStyle name="Normal 10 4 9" xfId="15650" xr:uid="{B6F6A9B0-5441-4444-83BB-88FC12BEAA92}"/>
    <cellStyle name="Normal 10 4 9 2" xfId="46534" xr:uid="{D66BC71E-449E-4BDD-91A6-C3A943C2C9FC}"/>
    <cellStyle name="Normal 10 5" xfId="261" xr:uid="{24FBEF48-5E58-4768-9735-CE6687CB5BFA}"/>
    <cellStyle name="Normal 10 5 2" xfId="504" xr:uid="{BDAC5F67-3644-44E2-BA06-A391C7ADFAFF}"/>
    <cellStyle name="Normal 10 5 2 2" xfId="987" xr:uid="{CFDA4029-9449-4874-9C17-D844B5846982}"/>
    <cellStyle name="Normal 10 5 2 2 2" xfId="1952" xr:uid="{C00CA24A-2AC6-4D74-941B-483E275D905C}"/>
    <cellStyle name="Normal 10 5 2 2 2 2" xfId="3882" xr:uid="{BB101A0F-0F2B-47E8-B857-5B0544D92F31}"/>
    <cellStyle name="Normal 10 5 2 2 2 2 2" xfId="7742" xr:uid="{591EC505-CD05-49E5-B08C-B47743871EFF}"/>
    <cellStyle name="Normal 10 5 2 2 2 2 2 2" xfId="15463" xr:uid="{F1FC67AD-E505-4A15-AF85-2A2531BCEC67}"/>
    <cellStyle name="Normal 10 5 2 2 2 2 2 2 2" xfId="30905" xr:uid="{4BFC3607-DFE6-4ECC-9F58-209FCE779546}"/>
    <cellStyle name="Normal 10 5 2 2 2 2 2 2 2 2" xfId="61789" xr:uid="{1D6ED5F2-6AE9-4E49-B2B8-B28AF9647B47}"/>
    <cellStyle name="Normal 10 5 2 2 2 2 2 2 3" xfId="46347" xr:uid="{EE3EDE27-FA29-4D4D-BC51-698C44E8A759}"/>
    <cellStyle name="Normal 10 5 2 2 2 2 2 3" xfId="23184" xr:uid="{470A5E99-19BB-4952-97F1-7B1177CE0B78}"/>
    <cellStyle name="Normal 10 5 2 2 2 2 2 3 2" xfId="54068" xr:uid="{F0F1A770-10B8-4781-8B57-E09766F75428}"/>
    <cellStyle name="Normal 10 5 2 2 2 2 2 4" xfId="38626" xr:uid="{915BC325-D4DD-4AA1-8165-B29479364FA0}"/>
    <cellStyle name="Normal 10 5 2 2 2 2 3" xfId="11603" xr:uid="{CCD372C9-1122-46AD-BF7A-6EB29B1683DB}"/>
    <cellStyle name="Normal 10 5 2 2 2 2 3 2" xfId="27045" xr:uid="{4688F6FD-ED9F-420B-A72F-854F34B5D1EC}"/>
    <cellStyle name="Normal 10 5 2 2 2 2 3 2 2" xfId="57929" xr:uid="{C6D0A35F-E116-4E40-AD24-63C264C96AA5}"/>
    <cellStyle name="Normal 10 5 2 2 2 2 3 3" xfId="42487" xr:uid="{EBAC463B-50CF-42D5-A36A-53676E852A34}"/>
    <cellStyle name="Normal 10 5 2 2 2 2 4" xfId="19324" xr:uid="{6B539CC8-7063-42CA-9DA3-F1E112B3D6F6}"/>
    <cellStyle name="Normal 10 5 2 2 2 2 4 2" xfId="50208" xr:uid="{DB04EA03-D927-4BB0-AB01-4EF67DFE42BA}"/>
    <cellStyle name="Normal 10 5 2 2 2 2 5" xfId="34766" xr:uid="{4BAD1C89-031F-4C2D-B9E8-F36CA87EE025}"/>
    <cellStyle name="Normal 10 5 2 2 2 3" xfId="5812" xr:uid="{FBFA4FEE-090A-49D4-ABE0-482652BEA5B2}"/>
    <cellStyle name="Normal 10 5 2 2 2 3 2" xfId="13533" xr:uid="{61B5B648-B8E2-4C95-90E9-C07A71208627}"/>
    <cellStyle name="Normal 10 5 2 2 2 3 2 2" xfId="28975" xr:uid="{408AC087-4E75-4B5B-B37D-FD76A2822F04}"/>
    <cellStyle name="Normal 10 5 2 2 2 3 2 2 2" xfId="59859" xr:uid="{2F4CD0BB-56F2-43DF-B421-E1F913D2E491}"/>
    <cellStyle name="Normal 10 5 2 2 2 3 2 3" xfId="44417" xr:uid="{DCA47A80-B96E-4DFE-9463-DB442803B5D7}"/>
    <cellStyle name="Normal 10 5 2 2 2 3 3" xfId="21254" xr:uid="{3DFBB6D3-5B6C-45A1-A09B-FEBAA1E92310}"/>
    <cellStyle name="Normal 10 5 2 2 2 3 3 2" xfId="52138" xr:uid="{719B4D2E-C1F7-46DD-B28D-9C5122C90D38}"/>
    <cellStyle name="Normal 10 5 2 2 2 3 4" xfId="36696" xr:uid="{61F4C1C5-6EBA-4AA1-AEA3-5464DEA71227}"/>
    <cellStyle name="Normal 10 5 2 2 2 4" xfId="9673" xr:uid="{15E0A5F3-8441-4524-8494-6C2A798C4EFC}"/>
    <cellStyle name="Normal 10 5 2 2 2 4 2" xfId="25115" xr:uid="{0A1698E9-20CD-4B13-8AFE-E405F443A28B}"/>
    <cellStyle name="Normal 10 5 2 2 2 4 2 2" xfId="55999" xr:uid="{BC736198-54F2-43E6-9A05-286B86BBCD14}"/>
    <cellStyle name="Normal 10 5 2 2 2 4 3" xfId="40557" xr:uid="{F6A79994-EEFF-4EF0-928E-61D1E38BDA40}"/>
    <cellStyle name="Normal 10 5 2 2 2 5" xfId="17394" xr:uid="{C058DE8F-6636-4939-A3FE-BB119C803546}"/>
    <cellStyle name="Normal 10 5 2 2 2 5 2" xfId="48278" xr:uid="{794517A6-1B7F-4598-B0C2-D549D0AEA4DB}"/>
    <cellStyle name="Normal 10 5 2 2 2 6" xfId="32836" xr:uid="{3A518AAF-FFAF-49CD-9476-7EB2F87AFAE6}"/>
    <cellStyle name="Normal 10 5 2 2 3" xfId="2917" xr:uid="{61E81A31-8412-49CF-A5B9-933B867D00F7}"/>
    <cellStyle name="Normal 10 5 2 2 3 2" xfId="6777" xr:uid="{9C690B9A-0CAB-4360-A7E2-BEE28109403C}"/>
    <cellStyle name="Normal 10 5 2 2 3 2 2" xfId="14498" xr:uid="{6078A3B7-C8F4-4A60-87CE-4B1973ACB6C5}"/>
    <cellStyle name="Normal 10 5 2 2 3 2 2 2" xfId="29940" xr:uid="{2B39C618-0FC3-475C-9518-62DF7A1CC3AC}"/>
    <cellStyle name="Normal 10 5 2 2 3 2 2 2 2" xfId="60824" xr:uid="{82FAB4B3-B529-48DF-8ADA-4514C1525D09}"/>
    <cellStyle name="Normal 10 5 2 2 3 2 2 3" xfId="45382" xr:uid="{F4C06733-DD16-4064-9F9B-DE5475F4716A}"/>
    <cellStyle name="Normal 10 5 2 2 3 2 3" xfId="22219" xr:uid="{D97F9DE3-FD1D-4D52-BA1D-4196BD6B1EEC}"/>
    <cellStyle name="Normal 10 5 2 2 3 2 3 2" xfId="53103" xr:uid="{28D844E0-508F-466D-879E-A13C6797E0CC}"/>
    <cellStyle name="Normal 10 5 2 2 3 2 4" xfId="37661" xr:uid="{1DDAC302-9A6E-421A-9E82-A2351499F354}"/>
    <cellStyle name="Normal 10 5 2 2 3 3" xfId="10638" xr:uid="{7DAC4976-CE15-4DFF-A24D-BD34867EA603}"/>
    <cellStyle name="Normal 10 5 2 2 3 3 2" xfId="26080" xr:uid="{8FBEFC65-6220-4B9E-9B75-CFA2154A45C9}"/>
    <cellStyle name="Normal 10 5 2 2 3 3 2 2" xfId="56964" xr:uid="{607F2E89-8D42-4970-A75E-2EA79C2CFE00}"/>
    <cellStyle name="Normal 10 5 2 2 3 3 3" xfId="41522" xr:uid="{24F1185D-C7DC-4CDE-ABC8-A2F33196F2BD}"/>
    <cellStyle name="Normal 10 5 2 2 3 4" xfId="18359" xr:uid="{6F76FAF6-A0B1-4B28-9506-EB02CB429B55}"/>
    <cellStyle name="Normal 10 5 2 2 3 4 2" xfId="49243" xr:uid="{C5B4E9C7-10BB-49E7-B30D-ADBEC7FED3C7}"/>
    <cellStyle name="Normal 10 5 2 2 3 5" xfId="33801" xr:uid="{5DA7A0B2-E5A5-4E19-9C42-8760141FEF03}"/>
    <cellStyle name="Normal 10 5 2 2 4" xfId="4847" xr:uid="{77305D9C-B1EF-4E7D-B9FF-DEC161BBA9B3}"/>
    <cellStyle name="Normal 10 5 2 2 4 2" xfId="12568" xr:uid="{C80FAF03-3061-43F2-A2EF-C2DBCB433A1D}"/>
    <cellStyle name="Normal 10 5 2 2 4 2 2" xfId="28010" xr:uid="{62C7C98E-A459-4AE3-9B93-6AD8122478BB}"/>
    <cellStyle name="Normal 10 5 2 2 4 2 2 2" xfId="58894" xr:uid="{BE458A48-54A1-40E8-A237-4C1F2BF5E4B7}"/>
    <cellStyle name="Normal 10 5 2 2 4 2 3" xfId="43452" xr:uid="{D0122D49-BC68-40BE-A0F0-90FDB0A28E3C}"/>
    <cellStyle name="Normal 10 5 2 2 4 3" xfId="20289" xr:uid="{A36E78DF-F4CF-4CDA-82AE-7AC3F47775F1}"/>
    <cellStyle name="Normal 10 5 2 2 4 3 2" xfId="51173" xr:uid="{1B9D9DEA-0545-489F-A1A2-B4AB6E681853}"/>
    <cellStyle name="Normal 10 5 2 2 4 4" xfId="35731" xr:uid="{86295212-5318-49A4-89DE-E237F4A09A57}"/>
    <cellStyle name="Normal 10 5 2 2 5" xfId="8708" xr:uid="{B0868277-B1E9-4D96-A260-1DD42449E68F}"/>
    <cellStyle name="Normal 10 5 2 2 5 2" xfId="24150" xr:uid="{9536812A-A8EF-4E93-B6A3-1C83B3E0CE89}"/>
    <cellStyle name="Normal 10 5 2 2 5 2 2" xfId="55034" xr:uid="{898AB9A6-69FD-4FAB-B863-CB72DD0BD09B}"/>
    <cellStyle name="Normal 10 5 2 2 5 3" xfId="39592" xr:uid="{7192C045-5405-4B57-8F5A-629338AF86B6}"/>
    <cellStyle name="Normal 10 5 2 2 6" xfId="16429" xr:uid="{961475A4-F852-45E7-9BA7-54B433AE6319}"/>
    <cellStyle name="Normal 10 5 2 2 6 2" xfId="47313" xr:uid="{062BF54E-9C15-43BE-A8DF-AE2B1BAC5B2D}"/>
    <cellStyle name="Normal 10 5 2 2 7" xfId="31871" xr:uid="{92B6C104-D3B1-4956-B83C-9556019BB7D7}"/>
    <cellStyle name="Normal 10 5 2 3" xfId="1469" xr:uid="{F9E5B741-2541-48E1-8638-A394243A1F4F}"/>
    <cellStyle name="Normal 10 5 2 3 2" xfId="3399" xr:uid="{8AC26590-8FF9-4DC9-A678-0EE54B99A05C}"/>
    <cellStyle name="Normal 10 5 2 3 2 2" xfId="7259" xr:uid="{E51FB117-1B58-4985-B898-86A377E51E9B}"/>
    <cellStyle name="Normal 10 5 2 3 2 2 2" xfId="14980" xr:uid="{8685CD31-468C-44CA-B6E5-7A53AB300655}"/>
    <cellStyle name="Normal 10 5 2 3 2 2 2 2" xfId="30422" xr:uid="{FC1B696F-31DC-471F-887B-4C8EFAF30F8D}"/>
    <cellStyle name="Normal 10 5 2 3 2 2 2 2 2" xfId="61306" xr:uid="{1D14FF72-1D78-412E-A352-0C99F2BA1855}"/>
    <cellStyle name="Normal 10 5 2 3 2 2 2 3" xfId="45864" xr:uid="{E7ECD909-2442-4A86-9ADF-5DF3C7D866E9}"/>
    <cellStyle name="Normal 10 5 2 3 2 2 3" xfId="22701" xr:uid="{FEA025C0-15D0-434C-923C-4D394B65D198}"/>
    <cellStyle name="Normal 10 5 2 3 2 2 3 2" xfId="53585" xr:uid="{DE44E565-2FC9-4DDD-A26C-A3119974CD55}"/>
    <cellStyle name="Normal 10 5 2 3 2 2 4" xfId="38143" xr:uid="{7CDA6255-E6E3-438E-84F7-0B9033BB4A0D}"/>
    <cellStyle name="Normal 10 5 2 3 2 3" xfId="11120" xr:uid="{84BAC6D1-DDA7-4B7B-A509-4ABB528388A8}"/>
    <cellStyle name="Normal 10 5 2 3 2 3 2" xfId="26562" xr:uid="{C53A4E52-A427-4D7A-86B8-F2AE080EBAFA}"/>
    <cellStyle name="Normal 10 5 2 3 2 3 2 2" xfId="57446" xr:uid="{6518DE6A-C685-46FA-B5E4-4D26DA22EE8D}"/>
    <cellStyle name="Normal 10 5 2 3 2 3 3" xfId="42004" xr:uid="{F1AED925-D57D-4A16-AA25-5B964410C9BF}"/>
    <cellStyle name="Normal 10 5 2 3 2 4" xfId="18841" xr:uid="{28E65CA3-D6DA-4098-8F9C-A1E8807240E2}"/>
    <cellStyle name="Normal 10 5 2 3 2 4 2" xfId="49725" xr:uid="{7F876E2D-9CB1-4B2A-B527-2CB1E12BA931}"/>
    <cellStyle name="Normal 10 5 2 3 2 5" xfId="34283" xr:uid="{06DF1F82-96C4-454B-A4A7-1DBAE2C2F44B}"/>
    <cellStyle name="Normal 10 5 2 3 3" xfId="5329" xr:uid="{B7516E31-5A21-4CA4-BB8E-EFDAE7310A87}"/>
    <cellStyle name="Normal 10 5 2 3 3 2" xfId="13050" xr:uid="{ACA16F1E-87B8-4DBF-8524-170254E72302}"/>
    <cellStyle name="Normal 10 5 2 3 3 2 2" xfId="28492" xr:uid="{6BD10937-F8D8-41D6-9B66-481F5FA1707B}"/>
    <cellStyle name="Normal 10 5 2 3 3 2 2 2" xfId="59376" xr:uid="{166D9920-6A59-44BD-97E7-C790A4F37BB7}"/>
    <cellStyle name="Normal 10 5 2 3 3 2 3" xfId="43934" xr:uid="{68DDA8E0-FA5D-4E6A-8AA6-F3D00546E679}"/>
    <cellStyle name="Normal 10 5 2 3 3 3" xfId="20771" xr:uid="{418C90A1-3FD1-4197-A9B9-FC43091D62E0}"/>
    <cellStyle name="Normal 10 5 2 3 3 3 2" xfId="51655" xr:uid="{10A4EED4-1C60-4D98-96F7-4B314F49F83B}"/>
    <cellStyle name="Normal 10 5 2 3 3 4" xfId="36213" xr:uid="{3FD71B6C-62E2-4977-9808-84DBE56F3755}"/>
    <cellStyle name="Normal 10 5 2 3 4" xfId="9190" xr:uid="{4570E494-AEBA-4DE5-BE50-0B645A1CCECA}"/>
    <cellStyle name="Normal 10 5 2 3 4 2" xfId="24632" xr:uid="{BF472C40-23DB-4762-ACEE-CB7133D08B14}"/>
    <cellStyle name="Normal 10 5 2 3 4 2 2" xfId="55516" xr:uid="{9280055E-778D-4704-A5BE-37D5E7D5D601}"/>
    <cellStyle name="Normal 10 5 2 3 4 3" xfId="40074" xr:uid="{9390D9E4-36D5-4252-AEC7-2ABE74D70438}"/>
    <cellStyle name="Normal 10 5 2 3 5" xfId="16911" xr:uid="{0AB09955-951B-43C1-AA40-33F6A404C98A}"/>
    <cellStyle name="Normal 10 5 2 3 5 2" xfId="47795" xr:uid="{92DCDE70-2C01-4BFC-9A46-E167037393D4}"/>
    <cellStyle name="Normal 10 5 2 3 6" xfId="32353" xr:uid="{E8017F6E-1AE7-434A-9A82-52A640AE7A35}"/>
    <cellStyle name="Normal 10 5 2 4" xfId="2434" xr:uid="{F2F56E8A-B64B-44DE-9EC6-F0C11FB6C4B1}"/>
    <cellStyle name="Normal 10 5 2 4 2" xfId="6294" xr:uid="{C331DAF0-C7F9-408A-A589-B17FA006B5C7}"/>
    <cellStyle name="Normal 10 5 2 4 2 2" xfId="14015" xr:uid="{5CE96A19-98A5-4B3A-B26D-E491D92B7F72}"/>
    <cellStyle name="Normal 10 5 2 4 2 2 2" xfId="29457" xr:uid="{34F67F63-4165-4A6F-A134-7511F6089650}"/>
    <cellStyle name="Normal 10 5 2 4 2 2 2 2" xfId="60341" xr:uid="{BAAC6491-F5D5-4234-BFE5-CC13FC5AB1EB}"/>
    <cellStyle name="Normal 10 5 2 4 2 2 3" xfId="44899" xr:uid="{37828D0E-4926-4097-A482-C2673F58CABF}"/>
    <cellStyle name="Normal 10 5 2 4 2 3" xfId="21736" xr:uid="{B3F1A71E-EC44-4FF0-A58F-E417ACCC2896}"/>
    <cellStyle name="Normal 10 5 2 4 2 3 2" xfId="52620" xr:uid="{E2AEB0CB-F9BA-4B19-A448-CE3CB630D8D2}"/>
    <cellStyle name="Normal 10 5 2 4 2 4" xfId="37178" xr:uid="{7AA1ED2D-7D5F-4B54-B41D-5BDA6406DA02}"/>
    <cellStyle name="Normal 10 5 2 4 3" xfId="10155" xr:uid="{55A18BF8-FAFB-4597-A9CD-2433983886C8}"/>
    <cellStyle name="Normal 10 5 2 4 3 2" xfId="25597" xr:uid="{F55EC5EC-03D6-46C5-87D9-FBF47B0329DF}"/>
    <cellStyle name="Normal 10 5 2 4 3 2 2" xfId="56481" xr:uid="{CC8ED46D-4194-44F6-8716-105BDB2BEF37}"/>
    <cellStyle name="Normal 10 5 2 4 3 3" xfId="41039" xr:uid="{80895FB9-0979-4378-BD19-E24D6CEB5BE6}"/>
    <cellStyle name="Normal 10 5 2 4 4" xfId="17876" xr:uid="{2A35F7F3-FC1B-48D0-8BFC-0A1F982AA68F}"/>
    <cellStyle name="Normal 10 5 2 4 4 2" xfId="48760" xr:uid="{1FC3B8D7-61A5-429B-BE79-B91924399E28}"/>
    <cellStyle name="Normal 10 5 2 4 5" xfId="33318" xr:uid="{B014F413-4A9B-4967-86AE-C060218F095F}"/>
    <cellStyle name="Normal 10 5 2 5" xfId="4364" xr:uid="{A1207B89-E559-475B-A91A-C7380E1C7CBB}"/>
    <cellStyle name="Normal 10 5 2 5 2" xfId="12085" xr:uid="{B522F1A6-CE6B-425F-992A-D09486E06753}"/>
    <cellStyle name="Normal 10 5 2 5 2 2" xfId="27527" xr:uid="{7433FE04-E8DE-4892-AD17-C0C789C5A3ED}"/>
    <cellStyle name="Normal 10 5 2 5 2 2 2" xfId="58411" xr:uid="{619A70DC-6184-49F1-84A8-7FE9A4D7CA88}"/>
    <cellStyle name="Normal 10 5 2 5 2 3" xfId="42969" xr:uid="{5A6A00D7-1265-43C8-A38A-525FA48A3F9F}"/>
    <cellStyle name="Normal 10 5 2 5 3" xfId="19806" xr:uid="{0327375F-028E-4BBA-A0C6-7B2F541FBB45}"/>
    <cellStyle name="Normal 10 5 2 5 3 2" xfId="50690" xr:uid="{A35D5ACB-FED3-4FCE-91EE-1841EFC9A9D7}"/>
    <cellStyle name="Normal 10 5 2 5 4" xfId="35248" xr:uid="{F809EFFB-644B-4EF1-A24D-C220F46EDD14}"/>
    <cellStyle name="Normal 10 5 2 6" xfId="8225" xr:uid="{1783C74D-EF39-46E9-BF60-4A35DBAEDB06}"/>
    <cellStyle name="Normal 10 5 2 6 2" xfId="23667" xr:uid="{95E7EBE1-4BC0-4EE9-A302-2103778975E9}"/>
    <cellStyle name="Normal 10 5 2 6 2 2" xfId="54551" xr:uid="{4F842FC0-3A8F-4354-9348-7C1B86E68C2A}"/>
    <cellStyle name="Normal 10 5 2 6 3" xfId="39109" xr:uid="{DEDE143D-E0AD-4EB6-9084-4D2347C83734}"/>
    <cellStyle name="Normal 10 5 2 7" xfId="15946" xr:uid="{96E371E5-5C50-4865-A9E6-D0BFD062DC12}"/>
    <cellStyle name="Normal 10 5 2 7 2" xfId="46830" xr:uid="{CDF7B7A0-1D0F-4911-B573-E6F5B8D3D858}"/>
    <cellStyle name="Normal 10 5 2 8" xfId="31388" xr:uid="{A016FF17-15D1-4EC8-A02B-C6EF07F2F94C}"/>
    <cellStyle name="Normal 10 5 3" xfId="746" xr:uid="{111A9D91-8681-4FE3-8D8D-9864533EFE03}"/>
    <cellStyle name="Normal 10 5 3 2" xfId="1711" xr:uid="{4F632640-491A-485A-8F39-70BC1C2068CB}"/>
    <cellStyle name="Normal 10 5 3 2 2" xfId="3641" xr:uid="{DC2E1A16-3160-45A8-941E-6F7417E5835B}"/>
    <cellStyle name="Normal 10 5 3 2 2 2" xfId="7501" xr:uid="{4F9EBD34-8D38-41BD-A1A7-5981D536F424}"/>
    <cellStyle name="Normal 10 5 3 2 2 2 2" xfId="15222" xr:uid="{B932CFE1-AF0B-4776-A99E-9D62286C88D0}"/>
    <cellStyle name="Normal 10 5 3 2 2 2 2 2" xfId="30664" xr:uid="{6DB4D34F-B023-4C39-8DE8-58CA5F4F6AD1}"/>
    <cellStyle name="Normal 10 5 3 2 2 2 2 2 2" xfId="61548" xr:uid="{A0E9A9E5-48EE-4BB6-AEED-03FC7E9D6044}"/>
    <cellStyle name="Normal 10 5 3 2 2 2 2 3" xfId="46106" xr:uid="{02D06862-73D8-4658-8A44-1E904119211D}"/>
    <cellStyle name="Normal 10 5 3 2 2 2 3" xfId="22943" xr:uid="{F30C7140-8761-4A46-8C53-45E0E6976648}"/>
    <cellStyle name="Normal 10 5 3 2 2 2 3 2" xfId="53827" xr:uid="{EFD8191F-0511-4C17-BA1B-D5F04CB31C26}"/>
    <cellStyle name="Normal 10 5 3 2 2 2 4" xfId="38385" xr:uid="{BAC460BC-A8A3-48EB-8BA9-C785A4DA24B7}"/>
    <cellStyle name="Normal 10 5 3 2 2 3" xfId="11362" xr:uid="{728EC321-5A77-4872-8650-D5215B59FF9D}"/>
    <cellStyle name="Normal 10 5 3 2 2 3 2" xfId="26804" xr:uid="{697073E6-A587-4D90-9856-DE43FACA5A37}"/>
    <cellStyle name="Normal 10 5 3 2 2 3 2 2" xfId="57688" xr:uid="{70205F20-2655-48C6-8845-F89065B66E07}"/>
    <cellStyle name="Normal 10 5 3 2 2 3 3" xfId="42246" xr:uid="{D1D58C0E-B6F0-4EDC-8341-D35D8050F827}"/>
    <cellStyle name="Normal 10 5 3 2 2 4" xfId="19083" xr:uid="{29ED75B0-D236-418B-8DB6-24470A0823D1}"/>
    <cellStyle name="Normal 10 5 3 2 2 4 2" xfId="49967" xr:uid="{49B698DA-256A-470A-B337-C40B4D3611A9}"/>
    <cellStyle name="Normal 10 5 3 2 2 5" xfId="34525" xr:uid="{788F5E97-89ED-467C-800A-5210918C72E0}"/>
    <cellStyle name="Normal 10 5 3 2 3" xfId="5571" xr:uid="{0779DF17-650B-4B30-8163-DE471FEBB975}"/>
    <cellStyle name="Normal 10 5 3 2 3 2" xfId="13292" xr:uid="{05F17484-EC95-4F18-890F-2035E549E8C2}"/>
    <cellStyle name="Normal 10 5 3 2 3 2 2" xfId="28734" xr:uid="{FD623893-CBEB-452B-A712-E3BBFF7E2D61}"/>
    <cellStyle name="Normal 10 5 3 2 3 2 2 2" xfId="59618" xr:uid="{0DF9C1CD-7106-4708-9E65-328718A61337}"/>
    <cellStyle name="Normal 10 5 3 2 3 2 3" xfId="44176" xr:uid="{57ADE090-1F83-4C43-97E7-A722F9735586}"/>
    <cellStyle name="Normal 10 5 3 2 3 3" xfId="21013" xr:uid="{63E1D4C9-6F3E-4E87-B991-C52DB03FD691}"/>
    <cellStyle name="Normal 10 5 3 2 3 3 2" xfId="51897" xr:uid="{8349E0BA-3EC9-4C14-9BAC-28B7EEF32D87}"/>
    <cellStyle name="Normal 10 5 3 2 3 4" xfId="36455" xr:uid="{C89E8FFB-90EB-4AC0-ACFD-A823DD142F8A}"/>
    <cellStyle name="Normal 10 5 3 2 4" xfId="9432" xr:uid="{950DDDFC-3304-4BC0-B914-5538FCE8AE8D}"/>
    <cellStyle name="Normal 10 5 3 2 4 2" xfId="24874" xr:uid="{7232081C-8AEF-4970-A5CB-A20B6673E13C}"/>
    <cellStyle name="Normal 10 5 3 2 4 2 2" xfId="55758" xr:uid="{87CD7774-FCAD-4FBD-B609-88563C8AB7A7}"/>
    <cellStyle name="Normal 10 5 3 2 4 3" xfId="40316" xr:uid="{6710B61D-D1C6-479E-B1AE-9D6E4863D64B}"/>
    <cellStyle name="Normal 10 5 3 2 5" xfId="17153" xr:uid="{7AC34026-0E46-47FC-A45D-65C8CABE90CD}"/>
    <cellStyle name="Normal 10 5 3 2 5 2" xfId="48037" xr:uid="{26722F6B-82BD-4755-B749-BDC980A9C1CA}"/>
    <cellStyle name="Normal 10 5 3 2 6" xfId="32595" xr:uid="{BE358A5C-71DB-4EF8-AF55-36946CEA8831}"/>
    <cellStyle name="Normal 10 5 3 3" xfId="2676" xr:uid="{0542682A-A5EA-4A7F-8755-FA0B6594E63E}"/>
    <cellStyle name="Normal 10 5 3 3 2" xfId="6536" xr:uid="{1ECE20B5-92AD-4D0F-8873-5AE67AE563F0}"/>
    <cellStyle name="Normal 10 5 3 3 2 2" xfId="14257" xr:uid="{D63EED10-2A67-422D-8CBF-588E3511AD78}"/>
    <cellStyle name="Normal 10 5 3 3 2 2 2" xfId="29699" xr:uid="{4F1280CA-A311-47FC-8D10-107F4B802CD5}"/>
    <cellStyle name="Normal 10 5 3 3 2 2 2 2" xfId="60583" xr:uid="{2946D586-F598-437D-87F4-2E6B2E9ED36A}"/>
    <cellStyle name="Normal 10 5 3 3 2 2 3" xfId="45141" xr:uid="{986A5FE4-225D-434A-8DD7-78073FA8698E}"/>
    <cellStyle name="Normal 10 5 3 3 2 3" xfId="21978" xr:uid="{62D43495-2661-474E-8AA1-EE8B044D8721}"/>
    <cellStyle name="Normal 10 5 3 3 2 3 2" xfId="52862" xr:uid="{F23A90E7-75EC-48D2-BF7B-2A9A991AFD2F}"/>
    <cellStyle name="Normal 10 5 3 3 2 4" xfId="37420" xr:uid="{E970ECFF-31A7-4ACC-A6BA-E64AFBEC9FBC}"/>
    <cellStyle name="Normal 10 5 3 3 3" xfId="10397" xr:uid="{F351E3C9-0985-449F-96B2-3F934424F9F9}"/>
    <cellStyle name="Normal 10 5 3 3 3 2" xfId="25839" xr:uid="{CBDD9509-6777-40CE-9057-63F4884339DF}"/>
    <cellStyle name="Normal 10 5 3 3 3 2 2" xfId="56723" xr:uid="{30277309-13C0-45F2-B1AF-08F975C5095A}"/>
    <cellStyle name="Normal 10 5 3 3 3 3" xfId="41281" xr:uid="{1B54CEB7-C8A7-4F5E-97D2-A3CE145366DA}"/>
    <cellStyle name="Normal 10 5 3 3 4" xfId="18118" xr:uid="{98C3ED3C-4B3F-4EC8-85FD-C6293E5FF06E}"/>
    <cellStyle name="Normal 10 5 3 3 4 2" xfId="49002" xr:uid="{D3FF9F40-5ACB-4800-A722-7DF26F07B484}"/>
    <cellStyle name="Normal 10 5 3 3 5" xfId="33560" xr:uid="{E119072D-6D79-4F69-8D1C-75CEE0FD86E8}"/>
    <cellStyle name="Normal 10 5 3 4" xfId="4606" xr:uid="{6BD878AF-CED2-4EDC-9AC5-D1EC6E8AD659}"/>
    <cellStyle name="Normal 10 5 3 4 2" xfId="12327" xr:uid="{7AC43EC8-8017-48D7-A27D-D1B0935B62FD}"/>
    <cellStyle name="Normal 10 5 3 4 2 2" xfId="27769" xr:uid="{FE4BFE19-82D6-429E-A09C-0631526E4B96}"/>
    <cellStyle name="Normal 10 5 3 4 2 2 2" xfId="58653" xr:uid="{2FE22AB4-B787-4839-AD37-5720EDD8567C}"/>
    <cellStyle name="Normal 10 5 3 4 2 3" xfId="43211" xr:uid="{60A8B3B7-71D1-4AB5-8366-BEC53D7C74B2}"/>
    <cellStyle name="Normal 10 5 3 4 3" xfId="20048" xr:uid="{4842BA05-9DDA-41C9-BB28-32C8AD6114F1}"/>
    <cellStyle name="Normal 10 5 3 4 3 2" xfId="50932" xr:uid="{4B793EE3-CAC8-4E4A-BCCE-11DC99A6A3C5}"/>
    <cellStyle name="Normal 10 5 3 4 4" xfId="35490" xr:uid="{5793CAC0-E48E-4CA2-99FE-F87ABB0B5432}"/>
    <cellStyle name="Normal 10 5 3 5" xfId="8467" xr:uid="{A2CC948F-AA8A-4F01-99EF-5496A0038478}"/>
    <cellStyle name="Normal 10 5 3 5 2" xfId="23909" xr:uid="{0096E0C2-D2B5-4863-A743-D505847D68D9}"/>
    <cellStyle name="Normal 10 5 3 5 2 2" xfId="54793" xr:uid="{1FFAB65D-75F1-4D8F-9A14-32187F21006D}"/>
    <cellStyle name="Normal 10 5 3 5 3" xfId="39351" xr:uid="{CD13123F-4041-4DE9-B0DD-C66978C27D24}"/>
    <cellStyle name="Normal 10 5 3 6" xfId="16188" xr:uid="{20409C94-8002-4232-AAB5-854BA10C321E}"/>
    <cellStyle name="Normal 10 5 3 6 2" xfId="47072" xr:uid="{29523676-D7E1-47F7-8603-9625A725F4D3}"/>
    <cellStyle name="Normal 10 5 3 7" xfId="31630" xr:uid="{472F1F46-C38A-4E1E-A826-9F1B8F4F970A}"/>
    <cellStyle name="Normal 10 5 4" xfId="1228" xr:uid="{6332FC35-8E0E-40AB-93C6-1502B1EA6AEF}"/>
    <cellStyle name="Normal 10 5 4 2" xfId="3158" xr:uid="{B51E57DD-6FFD-40EB-8D56-F1EB1190A37A}"/>
    <cellStyle name="Normal 10 5 4 2 2" xfId="7018" xr:uid="{D539C008-E17A-4668-B712-958D70A51284}"/>
    <cellStyle name="Normal 10 5 4 2 2 2" xfId="14739" xr:uid="{BCEF61B3-5DB9-4B79-966D-7D02A3046EA1}"/>
    <cellStyle name="Normal 10 5 4 2 2 2 2" xfId="30181" xr:uid="{EC715CC4-DA03-4CC4-928D-5995E6A2EA88}"/>
    <cellStyle name="Normal 10 5 4 2 2 2 2 2" xfId="61065" xr:uid="{7B005B7A-9C1F-4A2B-A5D4-029764AA19F1}"/>
    <cellStyle name="Normal 10 5 4 2 2 2 3" xfId="45623" xr:uid="{2755146C-B7DA-447F-9F56-6AABD93D3156}"/>
    <cellStyle name="Normal 10 5 4 2 2 3" xfId="22460" xr:uid="{4B9B7417-348B-4D0D-A3B4-39F61D8F5D4B}"/>
    <cellStyle name="Normal 10 5 4 2 2 3 2" xfId="53344" xr:uid="{E8ED0957-DF1F-430C-8D1D-36F57C6AC06B}"/>
    <cellStyle name="Normal 10 5 4 2 2 4" xfId="37902" xr:uid="{2F968472-E58B-409D-BDDE-9DC488410658}"/>
    <cellStyle name="Normal 10 5 4 2 3" xfId="10879" xr:uid="{577E0EDB-A740-4A65-910F-44F57DCF9220}"/>
    <cellStyle name="Normal 10 5 4 2 3 2" xfId="26321" xr:uid="{C9976463-847B-4270-AB74-46857319ACC5}"/>
    <cellStyle name="Normal 10 5 4 2 3 2 2" xfId="57205" xr:uid="{82B01E2F-3358-4E13-8D84-333F2686A80A}"/>
    <cellStyle name="Normal 10 5 4 2 3 3" xfId="41763" xr:uid="{56AB1915-E1A8-458E-BB07-DBB0C67120DC}"/>
    <cellStyle name="Normal 10 5 4 2 4" xfId="18600" xr:uid="{C4CBFF5C-000F-44A8-A13E-8931773B3BEE}"/>
    <cellStyle name="Normal 10 5 4 2 4 2" xfId="49484" xr:uid="{4F214FF4-CDB9-498A-9FC6-57231EF5B368}"/>
    <cellStyle name="Normal 10 5 4 2 5" xfId="34042" xr:uid="{03165E9D-6F2B-423E-8916-93BE0359E498}"/>
    <cellStyle name="Normal 10 5 4 3" xfId="5088" xr:uid="{5988F941-5B74-4446-AADE-42C9CB3D6D59}"/>
    <cellStyle name="Normal 10 5 4 3 2" xfId="12809" xr:uid="{6EE04C6D-6CFB-470E-8F82-E7CC0FB83475}"/>
    <cellStyle name="Normal 10 5 4 3 2 2" xfId="28251" xr:uid="{974523EE-BD3F-4FD6-B557-DAEC13A1006E}"/>
    <cellStyle name="Normal 10 5 4 3 2 2 2" xfId="59135" xr:uid="{09CB24EA-4513-4882-BAC4-1AB9C82AB89D}"/>
    <cellStyle name="Normal 10 5 4 3 2 3" xfId="43693" xr:uid="{A68ECD52-CC44-4E48-A5D5-814773C33277}"/>
    <cellStyle name="Normal 10 5 4 3 3" xfId="20530" xr:uid="{10E055D8-3BF7-40F4-8483-37B91152861C}"/>
    <cellStyle name="Normal 10 5 4 3 3 2" xfId="51414" xr:uid="{446E1CA4-1BC5-4417-B224-831DB5020B69}"/>
    <cellStyle name="Normal 10 5 4 3 4" xfId="35972" xr:uid="{73608E8D-886E-4A35-889F-039914B5028A}"/>
    <cellStyle name="Normal 10 5 4 4" xfId="8949" xr:uid="{E99A9145-E5DD-418E-92BC-B4719684064A}"/>
    <cellStyle name="Normal 10 5 4 4 2" xfId="24391" xr:uid="{C37D2168-3835-4AAB-89C5-0DCD3E088B59}"/>
    <cellStyle name="Normal 10 5 4 4 2 2" xfId="55275" xr:uid="{417A1EAD-D8F1-41B1-812F-8595B1AECBE3}"/>
    <cellStyle name="Normal 10 5 4 4 3" xfId="39833" xr:uid="{89EFCDC3-6809-47EE-891F-F4E080F14442}"/>
    <cellStyle name="Normal 10 5 4 5" xfId="16670" xr:uid="{19F4B5F7-839B-47F2-8EEA-4AFF7FA8494E}"/>
    <cellStyle name="Normal 10 5 4 5 2" xfId="47554" xr:uid="{CE200286-2B6D-40C5-88AA-402292EB378C}"/>
    <cellStyle name="Normal 10 5 4 6" xfId="32112" xr:uid="{54009EDD-86BE-4987-B550-94B5B9376D61}"/>
    <cellStyle name="Normal 10 5 5" xfId="2193" xr:uid="{1123BBD5-7E52-48BF-AAEB-C4FB7F438135}"/>
    <cellStyle name="Normal 10 5 5 2" xfId="6053" xr:uid="{AB0DD066-AE09-4335-BF02-C668B6779305}"/>
    <cellStyle name="Normal 10 5 5 2 2" xfId="13774" xr:uid="{D03946C6-D208-4AD7-BCDA-0A85DA47AA90}"/>
    <cellStyle name="Normal 10 5 5 2 2 2" xfId="29216" xr:uid="{BCDE2070-0D40-4168-90B6-2DCA9650C4B7}"/>
    <cellStyle name="Normal 10 5 5 2 2 2 2" xfId="60100" xr:uid="{68086B37-0E3D-470F-9404-17FEA9F068D3}"/>
    <cellStyle name="Normal 10 5 5 2 2 3" xfId="44658" xr:uid="{3187A847-6CCD-4853-B982-5AA7D412065C}"/>
    <cellStyle name="Normal 10 5 5 2 3" xfId="21495" xr:uid="{08BD6B61-7F8F-4B92-8F50-09E64CA995BD}"/>
    <cellStyle name="Normal 10 5 5 2 3 2" xfId="52379" xr:uid="{9E8897D8-5660-45D7-99AB-DB80CEB0E350}"/>
    <cellStyle name="Normal 10 5 5 2 4" xfId="36937" xr:uid="{36C525E3-F897-45F8-8742-F922A6C913C1}"/>
    <cellStyle name="Normal 10 5 5 3" xfId="9914" xr:uid="{7F96F86C-10C5-45EA-A136-6EB538E34B43}"/>
    <cellStyle name="Normal 10 5 5 3 2" xfId="25356" xr:uid="{B37894AF-6EF9-4EE9-A842-BE00E3350C6F}"/>
    <cellStyle name="Normal 10 5 5 3 2 2" xfId="56240" xr:uid="{D1C0CA80-154D-4C78-B1BD-3F37A6F7B2C6}"/>
    <cellStyle name="Normal 10 5 5 3 3" xfId="40798" xr:uid="{2E3C1E83-EEB1-4C48-A372-ADD82113EBCF}"/>
    <cellStyle name="Normal 10 5 5 4" xfId="17635" xr:uid="{6EB720FF-B4F3-4737-B59B-18B8B9DAF4A8}"/>
    <cellStyle name="Normal 10 5 5 4 2" xfId="48519" xr:uid="{33B328E8-74B9-4622-A48D-3E985305B0EB}"/>
    <cellStyle name="Normal 10 5 5 5" xfId="33077" xr:uid="{2E53AD0B-1365-430F-AD98-BBCF9E417186}"/>
    <cellStyle name="Normal 10 5 6" xfId="4123" xr:uid="{0FF4F30B-2952-49A2-B3E1-604114B7DB0F}"/>
    <cellStyle name="Normal 10 5 6 2" xfId="11844" xr:uid="{F02AC1EC-C700-4653-B413-90607F1163F9}"/>
    <cellStyle name="Normal 10 5 6 2 2" xfId="27286" xr:uid="{A7AE0901-672B-4EE2-BD2F-E0E0CAF67823}"/>
    <cellStyle name="Normal 10 5 6 2 2 2" xfId="58170" xr:uid="{BBB0A9CB-CA3A-49C4-8856-8F2BDE82D492}"/>
    <cellStyle name="Normal 10 5 6 2 3" xfId="42728" xr:uid="{900386D5-4A02-4F67-8FA2-068BF9A41BA8}"/>
    <cellStyle name="Normal 10 5 6 3" xfId="19565" xr:uid="{752F34CD-360B-4478-8361-B4FC647219FF}"/>
    <cellStyle name="Normal 10 5 6 3 2" xfId="50449" xr:uid="{CB2C0662-08A9-4B0A-85EA-8C2E6AD3BF4B}"/>
    <cellStyle name="Normal 10 5 6 4" xfId="35007" xr:uid="{90CDEA93-E5FA-42B9-81C1-9C4B5773E534}"/>
    <cellStyle name="Normal 10 5 7" xfId="7984" xr:uid="{9261C90B-F2FD-4EC3-B139-64EF7BDB1B87}"/>
    <cellStyle name="Normal 10 5 7 2" xfId="23426" xr:uid="{ADD4A3EE-01B4-41A1-9866-DEE121B4F282}"/>
    <cellStyle name="Normal 10 5 7 2 2" xfId="54310" xr:uid="{5A4D4A6E-2D13-40AF-9F6A-2B49DB926134}"/>
    <cellStyle name="Normal 10 5 7 3" xfId="38868" xr:uid="{80BF8679-D7CD-482E-949C-81CC8595BE57}"/>
    <cellStyle name="Normal 10 5 8" xfId="15705" xr:uid="{FC9A3BD1-1B4D-4C50-822D-6B84DECD933F}"/>
    <cellStyle name="Normal 10 5 8 2" xfId="46589" xr:uid="{B32BEB6F-D3AC-4092-9598-459FD22E9100}"/>
    <cellStyle name="Normal 10 5 9" xfId="31147" xr:uid="{4B1244A4-41D6-4540-AEB2-8349C3CAB0B8}"/>
    <cellStyle name="Normal 10 6" xfId="443" xr:uid="{D6734749-2183-4495-81E3-48CE2F1DB9F5}"/>
    <cellStyle name="Normal 10 6 2" xfId="927" xr:uid="{7CBE08A9-3666-448A-9350-A81AD3DFAA68}"/>
    <cellStyle name="Normal 10 6 2 2" xfId="1892" xr:uid="{14916873-8965-42EA-A64A-E9E39D9A2484}"/>
    <cellStyle name="Normal 10 6 2 2 2" xfId="3822" xr:uid="{6E8F31AC-E76D-4596-86AA-04FF21E21BE6}"/>
    <cellStyle name="Normal 10 6 2 2 2 2" xfId="7682" xr:uid="{C03C444B-0524-43B9-AC43-BAE1C435F3C4}"/>
    <cellStyle name="Normal 10 6 2 2 2 2 2" xfId="15403" xr:uid="{300BABDE-750A-4B7F-919B-6A51B6CE394E}"/>
    <cellStyle name="Normal 10 6 2 2 2 2 2 2" xfId="30845" xr:uid="{CDBBD3F4-321B-47EC-A6C0-9F3F33B6A277}"/>
    <cellStyle name="Normal 10 6 2 2 2 2 2 2 2" xfId="61729" xr:uid="{E37C527F-278E-4CF0-9D5C-6BE51ABA7A9C}"/>
    <cellStyle name="Normal 10 6 2 2 2 2 2 3" xfId="46287" xr:uid="{8EDA9AD8-18DC-4942-856F-B32993128429}"/>
    <cellStyle name="Normal 10 6 2 2 2 2 3" xfId="23124" xr:uid="{72AE604C-064D-4F45-9BF8-7A97A334EA2C}"/>
    <cellStyle name="Normal 10 6 2 2 2 2 3 2" xfId="54008" xr:uid="{93ECF1BC-66AE-4D14-B904-E3C13DBE54B8}"/>
    <cellStyle name="Normal 10 6 2 2 2 2 4" xfId="38566" xr:uid="{51E7E855-3494-4CAD-95D9-D454374BA2BD}"/>
    <cellStyle name="Normal 10 6 2 2 2 3" xfId="11543" xr:uid="{AF61EC3C-2DB4-4923-9D93-F73B8A5FD51E}"/>
    <cellStyle name="Normal 10 6 2 2 2 3 2" xfId="26985" xr:uid="{132A58A3-3923-403C-A99B-309C9273C256}"/>
    <cellStyle name="Normal 10 6 2 2 2 3 2 2" xfId="57869" xr:uid="{DC4E55D3-88E0-40D3-8A72-FD83E31B535A}"/>
    <cellStyle name="Normal 10 6 2 2 2 3 3" xfId="42427" xr:uid="{D7A9EBFB-36ED-47AB-9D96-36693F69A25D}"/>
    <cellStyle name="Normal 10 6 2 2 2 4" xfId="19264" xr:uid="{FD970C05-A8D5-4E31-B5D6-344847B4E709}"/>
    <cellStyle name="Normal 10 6 2 2 2 4 2" xfId="50148" xr:uid="{FDE0065A-CCBB-424B-AAFA-E944BD048498}"/>
    <cellStyle name="Normal 10 6 2 2 2 5" xfId="34706" xr:uid="{B06C48CA-3BE8-4576-9FDF-0EF86C64D1B3}"/>
    <cellStyle name="Normal 10 6 2 2 3" xfId="5752" xr:uid="{9019A058-5B81-41DD-8E4D-FCC94FC2F27D}"/>
    <cellStyle name="Normal 10 6 2 2 3 2" xfId="13473" xr:uid="{CE942287-BF9D-4FD5-8908-1EC14B5F7529}"/>
    <cellStyle name="Normal 10 6 2 2 3 2 2" xfId="28915" xr:uid="{5E3E5AAE-99E6-4A27-A12A-EE45EFDBFC69}"/>
    <cellStyle name="Normal 10 6 2 2 3 2 2 2" xfId="59799" xr:uid="{C825F210-EA61-4A81-A623-098CDCA53423}"/>
    <cellStyle name="Normal 10 6 2 2 3 2 3" xfId="44357" xr:uid="{F549C13E-B508-4265-8DF7-595AF1EC2E98}"/>
    <cellStyle name="Normal 10 6 2 2 3 3" xfId="21194" xr:uid="{391BF0DF-D808-4BB9-8AD5-48E55271C260}"/>
    <cellStyle name="Normal 10 6 2 2 3 3 2" xfId="52078" xr:uid="{B50DF8F8-0E37-4CD4-AE2B-A3B96C788963}"/>
    <cellStyle name="Normal 10 6 2 2 3 4" xfId="36636" xr:uid="{507DDD27-3808-4D16-BD2F-EB569CABA696}"/>
    <cellStyle name="Normal 10 6 2 2 4" xfId="9613" xr:uid="{A57D20DB-916C-40BA-AE42-8EFB39B76AD4}"/>
    <cellStyle name="Normal 10 6 2 2 4 2" xfId="25055" xr:uid="{63A29BC3-CD97-49F2-85E9-11D4EFE3E46B}"/>
    <cellStyle name="Normal 10 6 2 2 4 2 2" xfId="55939" xr:uid="{B899576D-8D7B-420A-8D03-80F1B56A6D73}"/>
    <cellStyle name="Normal 10 6 2 2 4 3" xfId="40497" xr:uid="{65DB063D-45FE-48F3-ACEE-08BF1F96EEFF}"/>
    <cellStyle name="Normal 10 6 2 2 5" xfId="17334" xr:uid="{49D2ED29-78BE-4841-8BA2-A041E23AA343}"/>
    <cellStyle name="Normal 10 6 2 2 5 2" xfId="48218" xr:uid="{208C06DD-390C-4553-BA1F-79C0A560F0F5}"/>
    <cellStyle name="Normal 10 6 2 2 6" xfId="32776" xr:uid="{28891342-C504-4BDA-8CF5-D3CA72282610}"/>
    <cellStyle name="Normal 10 6 2 3" xfId="2857" xr:uid="{5BB994D4-0374-4868-9CB4-0C32A5B2F4F5}"/>
    <cellStyle name="Normal 10 6 2 3 2" xfId="6717" xr:uid="{3A8AD78E-6793-492A-9411-C8AF6AF94080}"/>
    <cellStyle name="Normal 10 6 2 3 2 2" xfId="14438" xr:uid="{7196BBDD-FD9F-48F0-BFD7-8B3CEA6A59C7}"/>
    <cellStyle name="Normal 10 6 2 3 2 2 2" xfId="29880" xr:uid="{3C6A76AD-449A-411C-A864-4543960B38D2}"/>
    <cellStyle name="Normal 10 6 2 3 2 2 2 2" xfId="60764" xr:uid="{9E294BA9-8096-44C4-9F8F-E249B10D7183}"/>
    <cellStyle name="Normal 10 6 2 3 2 2 3" xfId="45322" xr:uid="{1E671E0A-57A7-4600-A155-5347D35B753C}"/>
    <cellStyle name="Normal 10 6 2 3 2 3" xfId="22159" xr:uid="{56B6302F-F15A-4F1D-8097-697E99FF4433}"/>
    <cellStyle name="Normal 10 6 2 3 2 3 2" xfId="53043" xr:uid="{90ED4CEF-9A56-4F8C-BB88-94912C099C96}"/>
    <cellStyle name="Normal 10 6 2 3 2 4" xfId="37601" xr:uid="{99BF6ADB-8293-49EE-9DB2-D27A49654303}"/>
    <cellStyle name="Normal 10 6 2 3 3" xfId="10578" xr:uid="{45472AFA-2C52-4A50-9764-C2281EAF08EB}"/>
    <cellStyle name="Normal 10 6 2 3 3 2" xfId="26020" xr:uid="{E88AD931-18CB-4815-BDB5-83FBC2F934C1}"/>
    <cellStyle name="Normal 10 6 2 3 3 2 2" xfId="56904" xr:uid="{5A70F893-7872-46A8-8083-EDA1674E914F}"/>
    <cellStyle name="Normal 10 6 2 3 3 3" xfId="41462" xr:uid="{3B908DAA-9530-4188-B470-8D67CA88D2B2}"/>
    <cellStyle name="Normal 10 6 2 3 4" xfId="18299" xr:uid="{ED624198-E0AE-4ECD-9622-F355E0FA0EF4}"/>
    <cellStyle name="Normal 10 6 2 3 4 2" xfId="49183" xr:uid="{F4234B5A-E77B-4964-9095-D9EB9376CC48}"/>
    <cellStyle name="Normal 10 6 2 3 5" xfId="33741" xr:uid="{C33F8D1D-C737-4A02-B658-9C05C9234A8F}"/>
    <cellStyle name="Normal 10 6 2 4" xfId="4787" xr:uid="{6E1ED6AA-1419-4CC0-AB8C-57FDAB9D1C7F}"/>
    <cellStyle name="Normal 10 6 2 4 2" xfId="12508" xr:uid="{3EDAD9E0-CEB9-4C5F-8BC6-7CF5BB18B7E7}"/>
    <cellStyle name="Normal 10 6 2 4 2 2" xfId="27950" xr:uid="{1B738444-2C65-4759-AC73-336A103B4156}"/>
    <cellStyle name="Normal 10 6 2 4 2 2 2" xfId="58834" xr:uid="{A7AF4440-0EEE-440D-8638-70A14862063E}"/>
    <cellStyle name="Normal 10 6 2 4 2 3" xfId="43392" xr:uid="{619D5428-8C91-42E0-8DB1-771B39175C66}"/>
    <cellStyle name="Normal 10 6 2 4 3" xfId="20229" xr:uid="{B6821867-1D8A-4217-98F3-C0210D738B5E}"/>
    <cellStyle name="Normal 10 6 2 4 3 2" xfId="51113" xr:uid="{9913083C-813E-4371-82A0-2E75F6D8EC68}"/>
    <cellStyle name="Normal 10 6 2 4 4" xfId="35671" xr:uid="{A636EF78-31FC-49D3-B8E8-E12814C6FF00}"/>
    <cellStyle name="Normal 10 6 2 5" xfId="8648" xr:uid="{2F4C4DA2-384E-4A8E-A424-44FE1862F238}"/>
    <cellStyle name="Normal 10 6 2 5 2" xfId="24090" xr:uid="{E93BE588-69C0-43B8-BB16-6383C59CF9DE}"/>
    <cellStyle name="Normal 10 6 2 5 2 2" xfId="54974" xr:uid="{ED451CEC-88AA-4C42-97C3-340D5E3FE97E}"/>
    <cellStyle name="Normal 10 6 2 5 3" xfId="39532" xr:uid="{01019124-2BC8-4DD6-994B-4EEC423DA773}"/>
    <cellStyle name="Normal 10 6 2 6" xfId="16369" xr:uid="{2A7B9BCC-F167-49B4-B032-BB24DC725810}"/>
    <cellStyle name="Normal 10 6 2 6 2" xfId="47253" xr:uid="{5B2365D5-EE18-4AF2-9506-ACF15BC6DC9E}"/>
    <cellStyle name="Normal 10 6 2 7" xfId="31811" xr:uid="{E83669D0-67E1-4D15-89F0-B64AE37AFD37}"/>
    <cellStyle name="Normal 10 6 3" xfId="1409" xr:uid="{4ACCC575-ABE0-433F-9BD6-CCDC4FFDB4D7}"/>
    <cellStyle name="Normal 10 6 3 2" xfId="3339" xr:uid="{6E4CC815-0C1F-411C-A6E0-7473ECFC3CF1}"/>
    <cellStyle name="Normal 10 6 3 2 2" xfId="7199" xr:uid="{E654D7A1-1563-4E33-A192-1BDA0280C011}"/>
    <cellStyle name="Normal 10 6 3 2 2 2" xfId="14920" xr:uid="{AA4EAE4F-A186-488E-ADDA-EFE257AED91E}"/>
    <cellStyle name="Normal 10 6 3 2 2 2 2" xfId="30362" xr:uid="{DE76D79C-F0F0-4CC5-BC62-21CABC46F68C}"/>
    <cellStyle name="Normal 10 6 3 2 2 2 2 2" xfId="61246" xr:uid="{BE183FD6-5D12-49B3-B6AE-676C55758C2F}"/>
    <cellStyle name="Normal 10 6 3 2 2 2 3" xfId="45804" xr:uid="{290ACEBC-D855-472E-98EA-545D21EF8EF0}"/>
    <cellStyle name="Normal 10 6 3 2 2 3" xfId="22641" xr:uid="{019BF496-19EB-4D15-8623-3992299E4DED}"/>
    <cellStyle name="Normal 10 6 3 2 2 3 2" xfId="53525" xr:uid="{C266270F-8EB0-442E-8E57-484F20E0ADAD}"/>
    <cellStyle name="Normal 10 6 3 2 2 4" xfId="38083" xr:uid="{7B2CF4ED-A806-437A-B6AC-B1B2485383EB}"/>
    <cellStyle name="Normal 10 6 3 2 3" xfId="11060" xr:uid="{742CA9DF-2000-4BDF-AE06-A83E8D5805CD}"/>
    <cellStyle name="Normal 10 6 3 2 3 2" xfId="26502" xr:uid="{E50634A7-9655-4AFF-A50F-5D4B68D483C4}"/>
    <cellStyle name="Normal 10 6 3 2 3 2 2" xfId="57386" xr:uid="{8BEC698C-8927-4B05-BFED-6453E0EA2DBE}"/>
    <cellStyle name="Normal 10 6 3 2 3 3" xfId="41944" xr:uid="{4D00938E-2662-48E5-B5A9-6268B8FEE43A}"/>
    <cellStyle name="Normal 10 6 3 2 4" xfId="18781" xr:uid="{8AD6B852-6FAF-4AED-A577-FA987FBD79F3}"/>
    <cellStyle name="Normal 10 6 3 2 4 2" xfId="49665" xr:uid="{CF98335E-F593-4FDB-9ABD-869D5645538B}"/>
    <cellStyle name="Normal 10 6 3 2 5" xfId="34223" xr:uid="{605347BC-5E24-4B88-829D-917D6F16EB9C}"/>
    <cellStyle name="Normal 10 6 3 3" xfId="5269" xr:uid="{FD1A8C09-D36C-4507-8C49-B76FB845CD83}"/>
    <cellStyle name="Normal 10 6 3 3 2" xfId="12990" xr:uid="{6AF1D160-24AF-4F55-A87E-AC73FF897444}"/>
    <cellStyle name="Normal 10 6 3 3 2 2" xfId="28432" xr:uid="{FBA540A5-E67B-4E64-8E94-5C482FD70B7C}"/>
    <cellStyle name="Normal 10 6 3 3 2 2 2" xfId="59316" xr:uid="{2EB1A5BA-EA79-476B-A760-DEAC1F985AF4}"/>
    <cellStyle name="Normal 10 6 3 3 2 3" xfId="43874" xr:uid="{7984BC0E-8503-4AF3-BDC1-13FBC39CF438}"/>
    <cellStyle name="Normal 10 6 3 3 3" xfId="20711" xr:uid="{7D871191-A3FB-4602-AA32-4196CEA838DD}"/>
    <cellStyle name="Normal 10 6 3 3 3 2" xfId="51595" xr:uid="{9BD2008A-391D-48EE-80A2-C188F60EE8D0}"/>
    <cellStyle name="Normal 10 6 3 3 4" xfId="36153" xr:uid="{55BCCCF9-8D07-4158-A7B3-35CDF2D42CE4}"/>
    <cellStyle name="Normal 10 6 3 4" xfId="9130" xr:uid="{8B05A68E-ADBF-4ED3-89C0-5A4541E26A4F}"/>
    <cellStyle name="Normal 10 6 3 4 2" xfId="24572" xr:uid="{AB1DE8AE-0840-4503-9492-B730FE3B1031}"/>
    <cellStyle name="Normal 10 6 3 4 2 2" xfId="55456" xr:uid="{F51A2DF5-9C77-4DC6-858D-8260D1B25D2F}"/>
    <cellStyle name="Normal 10 6 3 4 3" xfId="40014" xr:uid="{68EADCC5-FA20-44BB-881B-A21ED323382B}"/>
    <cellStyle name="Normal 10 6 3 5" xfId="16851" xr:uid="{1A31F8CF-2DA0-4541-9610-F9C12BCE0986}"/>
    <cellStyle name="Normal 10 6 3 5 2" xfId="47735" xr:uid="{601F408E-A0AF-483B-9B52-F8C78135BCF3}"/>
    <cellStyle name="Normal 10 6 3 6" xfId="32293" xr:uid="{A59759E3-9E26-46CD-A539-515EEA0F8514}"/>
    <cellStyle name="Normal 10 6 4" xfId="2374" xr:uid="{19A82DD0-22AB-4248-980A-DC3CB024D859}"/>
    <cellStyle name="Normal 10 6 4 2" xfId="6234" xr:uid="{633D5F96-3ADB-4CBB-BD1D-2F3107CF38C5}"/>
    <cellStyle name="Normal 10 6 4 2 2" xfId="13955" xr:uid="{E5625014-2314-4D8D-8642-7E1D03A29632}"/>
    <cellStyle name="Normal 10 6 4 2 2 2" xfId="29397" xr:uid="{7504A491-A97C-473E-8A22-D19E8EEB6A8E}"/>
    <cellStyle name="Normal 10 6 4 2 2 2 2" xfId="60281" xr:uid="{46B1FE13-4E85-47B3-AC23-BF045C3AAE1C}"/>
    <cellStyle name="Normal 10 6 4 2 2 3" xfId="44839" xr:uid="{671458E0-DE98-4866-A79B-F36687847E87}"/>
    <cellStyle name="Normal 10 6 4 2 3" xfId="21676" xr:uid="{8D42F250-A5C9-4746-9D33-241D0FF4B164}"/>
    <cellStyle name="Normal 10 6 4 2 3 2" xfId="52560" xr:uid="{82ADB361-2ECB-46A5-A9EE-47F93B9812EC}"/>
    <cellStyle name="Normal 10 6 4 2 4" xfId="37118" xr:uid="{C022E490-C7B0-4018-B08D-E72786A5C419}"/>
    <cellStyle name="Normal 10 6 4 3" xfId="10095" xr:uid="{9FC6989C-75DD-46CA-8B2A-4A51CCDF3E62}"/>
    <cellStyle name="Normal 10 6 4 3 2" xfId="25537" xr:uid="{BE123165-B799-4EB6-B25F-2C453E162210}"/>
    <cellStyle name="Normal 10 6 4 3 2 2" xfId="56421" xr:uid="{1CA4D642-4965-42EC-80B7-792739DFC240}"/>
    <cellStyle name="Normal 10 6 4 3 3" xfId="40979" xr:uid="{07789234-6F71-47A3-ABB5-205B67A9CA85}"/>
    <cellStyle name="Normal 10 6 4 4" xfId="17816" xr:uid="{4612BFAE-80C0-40EC-A5D0-930944DF92F0}"/>
    <cellStyle name="Normal 10 6 4 4 2" xfId="48700" xr:uid="{76B6B701-CEE0-4261-A736-521BCFB46F26}"/>
    <cellStyle name="Normal 10 6 4 5" xfId="33258" xr:uid="{EBE5DE1C-B490-41DA-90F1-DA00368E3A39}"/>
    <cellStyle name="Normal 10 6 5" xfId="4304" xr:uid="{EF438886-03FC-45FE-A3D0-D82BF9DE7324}"/>
    <cellStyle name="Normal 10 6 5 2" xfId="12025" xr:uid="{9E3F80EC-9FD1-4850-9CD4-F6330043EC30}"/>
    <cellStyle name="Normal 10 6 5 2 2" xfId="27467" xr:uid="{FF798BE3-495E-4E1C-92CF-F8F6E5ED2783}"/>
    <cellStyle name="Normal 10 6 5 2 2 2" xfId="58351" xr:uid="{7DDD1390-A517-4676-B823-C2E38551B428}"/>
    <cellStyle name="Normal 10 6 5 2 3" xfId="42909" xr:uid="{07C0C177-B137-41E5-BF3E-E24F26D8BEC0}"/>
    <cellStyle name="Normal 10 6 5 3" xfId="19746" xr:uid="{FF80A818-FF69-40F0-BE5A-B0A0595AC547}"/>
    <cellStyle name="Normal 10 6 5 3 2" xfId="50630" xr:uid="{7EEEBFEC-4580-4190-97B1-38512E3E9AA2}"/>
    <cellStyle name="Normal 10 6 5 4" xfId="35188" xr:uid="{B3D72559-023F-495A-B1E8-F6BD428256B1}"/>
    <cellStyle name="Normal 10 6 6" xfId="8165" xr:uid="{F00DDD75-5702-4325-B1D3-2F7722F10644}"/>
    <cellStyle name="Normal 10 6 6 2" xfId="23607" xr:uid="{438B25A8-3960-4ACB-A27C-6FDC5F693101}"/>
    <cellStyle name="Normal 10 6 6 2 2" xfId="54491" xr:uid="{70226A6B-646E-40FE-8D0C-C1A43A08CEB7}"/>
    <cellStyle name="Normal 10 6 6 3" xfId="39049" xr:uid="{BA1761B8-95BD-422F-8E4C-F70AC455C13E}"/>
    <cellStyle name="Normal 10 6 7" xfId="15886" xr:uid="{E03BD48D-CCD4-44B3-8C20-4C8DE1E094B8}"/>
    <cellStyle name="Normal 10 6 7 2" xfId="46770" xr:uid="{8E9628C2-83FC-4354-B324-8A083FE515E4}"/>
    <cellStyle name="Normal 10 6 8" xfId="31328" xr:uid="{FD9233DE-9C98-419B-B9D0-0971D23A06AB}"/>
    <cellStyle name="Normal 10 7" xfId="686" xr:uid="{4F257F43-FDDD-44D4-9467-149B2EBD7044}"/>
    <cellStyle name="Normal 10 7 2" xfId="1651" xr:uid="{D94179FC-7806-491E-A01B-D15662CC52D2}"/>
    <cellStyle name="Normal 10 7 2 2" xfId="3581" xr:uid="{53C53059-CCB5-459B-928B-F77D773AD50A}"/>
    <cellStyle name="Normal 10 7 2 2 2" xfId="7441" xr:uid="{8847EFCB-472C-413F-84AF-280BC22D55E8}"/>
    <cellStyle name="Normal 10 7 2 2 2 2" xfId="15162" xr:uid="{FE98D2D9-3E0B-4984-BB72-CA077370F792}"/>
    <cellStyle name="Normal 10 7 2 2 2 2 2" xfId="30604" xr:uid="{01E2F061-8693-4225-8B91-5074C815AEBF}"/>
    <cellStyle name="Normal 10 7 2 2 2 2 2 2" xfId="61488" xr:uid="{711EFC13-5D55-4F72-8367-C447EFB66D60}"/>
    <cellStyle name="Normal 10 7 2 2 2 2 3" xfId="46046" xr:uid="{B9765337-A47A-4192-9565-3D11E97C30C7}"/>
    <cellStyle name="Normal 10 7 2 2 2 3" xfId="22883" xr:uid="{955B7721-7B4E-461E-BF2C-F148DFF8D4D9}"/>
    <cellStyle name="Normal 10 7 2 2 2 3 2" xfId="53767" xr:uid="{1EDF6400-DD21-4C03-BB40-92BF64F71251}"/>
    <cellStyle name="Normal 10 7 2 2 2 4" xfId="38325" xr:uid="{F317EF4D-7702-4B32-8C2C-901718503160}"/>
    <cellStyle name="Normal 10 7 2 2 3" xfId="11302" xr:uid="{A06CF4EB-55F1-4B5A-B13B-0446277F4369}"/>
    <cellStyle name="Normal 10 7 2 2 3 2" xfId="26744" xr:uid="{F6862264-D8DD-4A80-B90D-46FD3EF9F793}"/>
    <cellStyle name="Normal 10 7 2 2 3 2 2" xfId="57628" xr:uid="{6F2A579E-33B6-4A38-84B8-7A6E4BB50BE8}"/>
    <cellStyle name="Normal 10 7 2 2 3 3" xfId="42186" xr:uid="{6BDE84CB-2B4D-41DD-8272-0BE369878A16}"/>
    <cellStyle name="Normal 10 7 2 2 4" xfId="19023" xr:uid="{4376B6E9-091B-4EE7-A465-07EDF92BEF9C}"/>
    <cellStyle name="Normal 10 7 2 2 4 2" xfId="49907" xr:uid="{7DA95BFD-67C8-4F0F-8F15-B52E30B702BB}"/>
    <cellStyle name="Normal 10 7 2 2 5" xfId="34465" xr:uid="{98893E53-79B7-488A-8113-EBAFA82FE744}"/>
    <cellStyle name="Normal 10 7 2 3" xfId="5511" xr:uid="{D5EA03C1-2978-4168-8217-2EADEC09EE53}"/>
    <cellStyle name="Normal 10 7 2 3 2" xfId="13232" xr:uid="{D4450991-1EDB-4661-A0F5-04BA676C290B}"/>
    <cellStyle name="Normal 10 7 2 3 2 2" xfId="28674" xr:uid="{C565787F-08F3-4FBE-875D-0618A875D9B5}"/>
    <cellStyle name="Normal 10 7 2 3 2 2 2" xfId="59558" xr:uid="{AF0FAA3C-6369-4997-8EEE-50BA2B9935F3}"/>
    <cellStyle name="Normal 10 7 2 3 2 3" xfId="44116" xr:uid="{260F1346-06B3-41F5-ACA5-8DA69AB2618D}"/>
    <cellStyle name="Normal 10 7 2 3 3" xfId="20953" xr:uid="{A49AD1C9-4924-48A1-8AE4-1CB9C1377CFE}"/>
    <cellStyle name="Normal 10 7 2 3 3 2" xfId="51837" xr:uid="{9B3743AB-D2FA-45F6-ACDA-FB33CF86DD28}"/>
    <cellStyle name="Normal 10 7 2 3 4" xfId="36395" xr:uid="{13E59D47-BB2C-44C4-92BA-7F1142570699}"/>
    <cellStyle name="Normal 10 7 2 4" xfId="9372" xr:uid="{D8F0F9F5-8AB1-451C-93A9-192EDD81F70D}"/>
    <cellStyle name="Normal 10 7 2 4 2" xfId="24814" xr:uid="{7A9F233A-EFE0-4432-AE00-34313C317E60}"/>
    <cellStyle name="Normal 10 7 2 4 2 2" xfId="55698" xr:uid="{9A7D7C3C-7811-47E2-B938-BA7C012334F0}"/>
    <cellStyle name="Normal 10 7 2 4 3" xfId="40256" xr:uid="{16D1D53E-317F-4303-A1A5-900B7CD1CF6D}"/>
    <cellStyle name="Normal 10 7 2 5" xfId="17093" xr:uid="{CE2B69F1-DE00-419D-96FF-68A771DC149B}"/>
    <cellStyle name="Normal 10 7 2 5 2" xfId="47977" xr:uid="{13F7701D-72B6-42DE-9E8E-D4EE77FAF1F6}"/>
    <cellStyle name="Normal 10 7 2 6" xfId="32535" xr:uid="{F459BD11-9368-4C25-B420-3EE08BED72AB}"/>
    <cellStyle name="Normal 10 7 3" xfId="2616" xr:uid="{4DF2C9E8-6B63-4C74-B51C-B41AEC5E675C}"/>
    <cellStyle name="Normal 10 7 3 2" xfId="6476" xr:uid="{87C585F7-FF7C-49EC-8868-8F48822B6022}"/>
    <cellStyle name="Normal 10 7 3 2 2" xfId="14197" xr:uid="{51ECF3BC-B03C-4CC6-A293-E6EB1C9FF7DD}"/>
    <cellStyle name="Normal 10 7 3 2 2 2" xfId="29639" xr:uid="{7DEB0C5D-65B2-4AD0-99DC-A6F2E30EBA53}"/>
    <cellStyle name="Normal 10 7 3 2 2 2 2" xfId="60523" xr:uid="{34A4B8B5-21D2-4E82-869A-E9D66ABD35F6}"/>
    <cellStyle name="Normal 10 7 3 2 2 3" xfId="45081" xr:uid="{9FD821B3-9C5B-4CA7-9ABA-E38406A98F09}"/>
    <cellStyle name="Normal 10 7 3 2 3" xfId="21918" xr:uid="{FC49045D-1976-425B-9140-CDFD1A4A4AF2}"/>
    <cellStyle name="Normal 10 7 3 2 3 2" xfId="52802" xr:uid="{F518D206-B64C-4BDA-86B1-A0122A1C7088}"/>
    <cellStyle name="Normal 10 7 3 2 4" xfId="37360" xr:uid="{77899C10-90C5-4748-B09B-5E7C9D917E7B}"/>
    <cellStyle name="Normal 10 7 3 3" xfId="10337" xr:uid="{2B4B9382-BAAC-4B10-97D0-6A0E3D7D2984}"/>
    <cellStyle name="Normal 10 7 3 3 2" xfId="25779" xr:uid="{2A5C52A5-438F-4281-B694-6F50F8366AA5}"/>
    <cellStyle name="Normal 10 7 3 3 2 2" xfId="56663" xr:uid="{8A58D67E-998A-4649-98F2-DE57ED1EA2C4}"/>
    <cellStyle name="Normal 10 7 3 3 3" xfId="41221" xr:uid="{5C77DC75-92D0-4A88-8423-49CF63E37A14}"/>
    <cellStyle name="Normal 10 7 3 4" xfId="18058" xr:uid="{5D2E898D-DD85-4F28-91EF-025BA2F3BCC7}"/>
    <cellStyle name="Normal 10 7 3 4 2" xfId="48942" xr:uid="{785A1C1B-9349-48E2-8D39-9927E7E388F8}"/>
    <cellStyle name="Normal 10 7 3 5" xfId="33500" xr:uid="{D308FE03-AD38-44C1-873A-9F8CF7FAD9BE}"/>
    <cellStyle name="Normal 10 7 4" xfId="4546" xr:uid="{A9B00934-7742-4656-8227-EA1FC14EAE19}"/>
    <cellStyle name="Normal 10 7 4 2" xfId="12267" xr:uid="{8FDE3BEF-D44B-423F-833E-605E3302A76A}"/>
    <cellStyle name="Normal 10 7 4 2 2" xfId="27709" xr:uid="{413F3E68-40D6-40D1-AE45-8E0B223BCE22}"/>
    <cellStyle name="Normal 10 7 4 2 2 2" xfId="58593" xr:uid="{8413F8AA-7C77-4682-BB5B-99620792F0BF}"/>
    <cellStyle name="Normal 10 7 4 2 3" xfId="43151" xr:uid="{B5C1B34B-63B9-4A39-AC01-A4DEF03517BB}"/>
    <cellStyle name="Normal 10 7 4 3" xfId="19988" xr:uid="{21AC6EF8-9282-4062-A822-5E14B75CF7E6}"/>
    <cellStyle name="Normal 10 7 4 3 2" xfId="50872" xr:uid="{9A694011-D03A-4243-B7A0-93B6724AE1CB}"/>
    <cellStyle name="Normal 10 7 4 4" xfId="35430" xr:uid="{76A1E184-03D8-4048-AB1E-B2B550538575}"/>
    <cellStyle name="Normal 10 7 5" xfId="8407" xr:uid="{01DE7473-C369-4CFB-AEA5-CE95039D150F}"/>
    <cellStyle name="Normal 10 7 5 2" xfId="23849" xr:uid="{3B0BB277-29F7-43B1-8E93-2EB61D52F42C}"/>
    <cellStyle name="Normal 10 7 5 2 2" xfId="54733" xr:uid="{83608690-0311-4A41-A81F-720AB9575891}"/>
    <cellStyle name="Normal 10 7 5 3" xfId="39291" xr:uid="{EA3A17AB-7A31-4CAE-96B1-6D1BF62D8B5D}"/>
    <cellStyle name="Normal 10 7 6" xfId="16128" xr:uid="{BA227C27-12EA-49F4-A315-0B361B4C60AC}"/>
    <cellStyle name="Normal 10 7 6 2" xfId="47012" xr:uid="{816DB0B1-5480-4744-9ED7-33F6C6FC568C}"/>
    <cellStyle name="Normal 10 7 7" xfId="31570" xr:uid="{AC358C43-76A3-4E0C-AAC2-4C60876C141D}"/>
    <cellStyle name="Normal 10 8" xfId="1168" xr:uid="{2CB5371A-864C-4781-B97E-15B9C9C763B2}"/>
    <cellStyle name="Normal 10 8 2" xfId="3098" xr:uid="{7E2377FB-DE91-4543-8CA7-1F7246243F05}"/>
    <cellStyle name="Normal 10 8 2 2" xfId="6958" xr:uid="{8A7925FC-4698-4E7C-B5CF-8EE69CCFC560}"/>
    <cellStyle name="Normal 10 8 2 2 2" xfId="14679" xr:uid="{0E0D7BE1-D8B4-4D3A-B655-FD3155F5E56A}"/>
    <cellStyle name="Normal 10 8 2 2 2 2" xfId="30121" xr:uid="{AD7C89F3-7BE6-4667-819E-4100763F6E1D}"/>
    <cellStyle name="Normal 10 8 2 2 2 2 2" xfId="61005" xr:uid="{353FC582-9046-4CD9-A1C6-A0FA01DB92F0}"/>
    <cellStyle name="Normal 10 8 2 2 2 3" xfId="45563" xr:uid="{4EA3030B-72CC-43BA-909D-5EAF0A27C297}"/>
    <cellStyle name="Normal 10 8 2 2 3" xfId="22400" xr:uid="{D0BA32D2-1351-4D73-98A7-B55B3A2D8612}"/>
    <cellStyle name="Normal 10 8 2 2 3 2" xfId="53284" xr:uid="{F85A4CEF-D798-4001-95A2-E0D3F22E6DEF}"/>
    <cellStyle name="Normal 10 8 2 2 4" xfId="37842" xr:uid="{6088EC9E-EF2C-48DA-BF1F-CE3AF5632562}"/>
    <cellStyle name="Normal 10 8 2 3" xfId="10819" xr:uid="{162999C6-8B1C-4681-963C-D0E560618A5F}"/>
    <cellStyle name="Normal 10 8 2 3 2" xfId="26261" xr:uid="{3EDCA304-1FA8-4660-81CE-1F1F8664518E}"/>
    <cellStyle name="Normal 10 8 2 3 2 2" xfId="57145" xr:uid="{F801E72F-ACC7-4431-BDA3-ECF79913A19A}"/>
    <cellStyle name="Normal 10 8 2 3 3" xfId="41703" xr:uid="{CA5621DC-5055-4DF9-85E7-D284FFAA0B91}"/>
    <cellStyle name="Normal 10 8 2 4" xfId="18540" xr:uid="{1E3B420B-4F73-4F80-9EAA-7C364AC0C7A0}"/>
    <cellStyle name="Normal 10 8 2 4 2" xfId="49424" xr:uid="{7DA710ED-AF75-4DA8-91EE-2B7AEC763428}"/>
    <cellStyle name="Normal 10 8 2 5" xfId="33982" xr:uid="{68C0ABAB-32BC-4578-BC9D-6118CE1F41CC}"/>
    <cellStyle name="Normal 10 8 3" xfId="5028" xr:uid="{9C3E2849-49FE-4013-B926-E46B210ED3F1}"/>
    <cellStyle name="Normal 10 8 3 2" xfId="12749" xr:uid="{281399A4-C159-4650-A863-0525469B96BC}"/>
    <cellStyle name="Normal 10 8 3 2 2" xfId="28191" xr:uid="{1E88E868-03DD-40CE-9AD1-E9E7B08A26D5}"/>
    <cellStyle name="Normal 10 8 3 2 2 2" xfId="59075" xr:uid="{896005E9-EB8A-42AB-8FBE-C9866E337410}"/>
    <cellStyle name="Normal 10 8 3 2 3" xfId="43633" xr:uid="{BFBE335E-8EDB-4D86-861F-593D1182DA9A}"/>
    <cellStyle name="Normal 10 8 3 3" xfId="20470" xr:uid="{084FB898-A491-4F77-8C88-8D644FB93719}"/>
    <cellStyle name="Normal 10 8 3 3 2" xfId="51354" xr:uid="{2553EB41-C26A-4EF6-BD7F-609D35109499}"/>
    <cellStyle name="Normal 10 8 3 4" xfId="35912" xr:uid="{39739675-E73C-49BA-82E4-87FE76AC562A}"/>
    <cellStyle name="Normal 10 8 4" xfId="8889" xr:uid="{E294A3DC-46B9-4813-95F2-2C4F73B27F76}"/>
    <cellStyle name="Normal 10 8 4 2" xfId="24331" xr:uid="{0D6534A3-A409-46B1-97E0-E69DA5597F28}"/>
    <cellStyle name="Normal 10 8 4 2 2" xfId="55215" xr:uid="{8979D4DB-A6FA-4D61-80CB-29296BAA5CFD}"/>
    <cellStyle name="Normal 10 8 4 3" xfId="39773" xr:uid="{75CEAE6D-8FDF-44B1-A2E7-5A72828B4A9E}"/>
    <cellStyle name="Normal 10 8 5" xfId="16610" xr:uid="{96078DEC-716E-4A43-9773-2AB563B8AD1B}"/>
    <cellStyle name="Normal 10 8 5 2" xfId="47494" xr:uid="{8FEFEC90-8E63-48D3-835C-CD2D9BA6EE4F}"/>
    <cellStyle name="Normal 10 8 6" xfId="32052" xr:uid="{1070C6AC-EA87-4A31-81C2-F442701C1D1C}"/>
    <cellStyle name="Normal 10 9" xfId="2133" xr:uid="{078576FA-9D1D-48FD-B4D8-D32AFE5C9E04}"/>
    <cellStyle name="Normal 10 9 2" xfId="5993" xr:uid="{D59C5496-A8CD-4AB2-934E-76FA2993E1F7}"/>
    <cellStyle name="Normal 10 9 2 2" xfId="13714" xr:uid="{B700EF91-06A8-4C99-BD8E-D060C8BC6ADC}"/>
    <cellStyle name="Normal 10 9 2 2 2" xfId="29156" xr:uid="{0DFCA234-233E-473A-957C-3C41C0CE9F5C}"/>
    <cellStyle name="Normal 10 9 2 2 2 2" xfId="60040" xr:uid="{C2D227FC-809B-4A50-A4B4-08467A435298}"/>
    <cellStyle name="Normal 10 9 2 2 3" xfId="44598" xr:uid="{271A27CC-09BD-4511-BE2D-61A8502F153A}"/>
    <cellStyle name="Normal 10 9 2 3" xfId="21435" xr:uid="{C37BBFC6-A66B-4112-9B6C-D7922A724EE6}"/>
    <cellStyle name="Normal 10 9 2 3 2" xfId="52319" xr:uid="{279BD995-4E9E-4612-B569-C4B5152212C1}"/>
    <cellStyle name="Normal 10 9 2 4" xfId="36877" xr:uid="{BD5FBBB8-F76E-4968-A670-D5494B44B45B}"/>
    <cellStyle name="Normal 10 9 3" xfId="9854" xr:uid="{88A530B0-2BF5-4D5C-9E4B-4F6FDE078FD4}"/>
    <cellStyle name="Normal 10 9 3 2" xfId="25296" xr:uid="{B7FC82A5-3897-4C9B-889D-3D0199685A0A}"/>
    <cellStyle name="Normal 10 9 3 2 2" xfId="56180" xr:uid="{ABF219A4-DF8A-4920-9C7F-3D9933942439}"/>
    <cellStyle name="Normal 10 9 3 3" xfId="40738" xr:uid="{620CCF7A-6C52-48EB-B630-47147693E698}"/>
    <cellStyle name="Normal 10 9 4" xfId="17575" xr:uid="{36033AF0-DB62-426A-BEB8-0B2E91201710}"/>
    <cellStyle name="Normal 10 9 4 2" xfId="48459" xr:uid="{F5CFC43E-F5A6-431D-8D45-0882AA3AB960}"/>
    <cellStyle name="Normal 10 9 5" xfId="33017" xr:uid="{BCCE58B4-8646-4BE8-B46B-3BE87DA49DEE}"/>
    <cellStyle name="Normal 11" xfId="166" xr:uid="{7119322B-EB96-4CAC-B5DD-7CC252180F4F}"/>
    <cellStyle name="Normal 11 2" xfId="167" xr:uid="{D6673B2E-62CC-4210-A50C-6E4A7D6AD2E9}"/>
    <cellStyle name="Normal 12" xfId="369" xr:uid="{689A0AF2-90B6-4F0A-947D-69FAF097D2B1}"/>
    <cellStyle name="Normal 12 2" xfId="854" xr:uid="{CAF6E4C6-91A3-422A-9D88-0548CEB83D1C}"/>
    <cellStyle name="Normal 12 2 2" xfId="1819" xr:uid="{91F4C17C-76AB-48AF-B26B-9E9069A03907}"/>
    <cellStyle name="Normal 12 2 2 2" xfId="3749" xr:uid="{5151D9CF-10F4-45FA-ABE0-FFC69688C42D}"/>
    <cellStyle name="Normal 12 2 2 2 2" xfId="7609" xr:uid="{ABAB85EB-1A7F-4C54-95D7-65DC8059D40A}"/>
    <cellStyle name="Normal 12 2 2 2 2 2" xfId="15330" xr:uid="{03729DAE-8960-40D0-A12B-4FDAEFD26E63}"/>
    <cellStyle name="Normal 12 2 2 2 2 2 2" xfId="30772" xr:uid="{9734DC19-94EB-473E-95BB-C8DED9BCFDC9}"/>
    <cellStyle name="Normal 12 2 2 2 2 2 2 2" xfId="61656" xr:uid="{42B0050E-8022-411C-91E0-7072786FF777}"/>
    <cellStyle name="Normal 12 2 2 2 2 2 3" xfId="46214" xr:uid="{D1B06EAA-F246-438E-804A-12AB2DC1470A}"/>
    <cellStyle name="Normal 12 2 2 2 2 3" xfId="23051" xr:uid="{6C16F796-38F8-4AF9-B020-F1B4361C8715}"/>
    <cellStyle name="Normal 12 2 2 2 2 3 2" xfId="53935" xr:uid="{EEF12FC6-4E38-4EAC-849D-2EEE06822930}"/>
    <cellStyle name="Normal 12 2 2 2 2 4" xfId="38493" xr:uid="{A8ECEDE5-95FD-4793-B660-B38B185E6C4C}"/>
    <cellStyle name="Normal 12 2 2 2 3" xfId="11470" xr:uid="{6D8C75FF-43B5-42E8-BF36-E03B29C12AAC}"/>
    <cellStyle name="Normal 12 2 2 2 3 2" xfId="26912" xr:uid="{9F173998-6AB9-49B1-A278-F6D18133CD4C}"/>
    <cellStyle name="Normal 12 2 2 2 3 2 2" xfId="57796" xr:uid="{B12A83B6-B32E-4395-BF3B-E3D77A676DFA}"/>
    <cellStyle name="Normal 12 2 2 2 3 3" xfId="42354" xr:uid="{23506612-E711-4FCE-9DA2-7BD9767A1619}"/>
    <cellStyle name="Normal 12 2 2 2 4" xfId="19191" xr:uid="{DEFDA196-B4ED-42C7-8E2C-70EA039CB97E}"/>
    <cellStyle name="Normal 12 2 2 2 4 2" xfId="50075" xr:uid="{E7A6FFF7-9B14-4BBE-BAF7-D8689BA87FF5}"/>
    <cellStyle name="Normal 12 2 2 2 5" xfId="34633" xr:uid="{0F76BB0D-B90D-40C2-8BBA-F3901E525F7C}"/>
    <cellStyle name="Normal 12 2 2 3" xfId="5679" xr:uid="{4317FF04-3E26-46FC-93A5-893E47A6EF97}"/>
    <cellStyle name="Normal 12 2 2 3 2" xfId="13400" xr:uid="{8704FF74-00E6-4DC9-9DA0-C30948205F8A}"/>
    <cellStyle name="Normal 12 2 2 3 2 2" xfId="28842" xr:uid="{BCBB5A38-33A2-4FB1-8E5F-55F629AAA232}"/>
    <cellStyle name="Normal 12 2 2 3 2 2 2" xfId="59726" xr:uid="{658BA5B1-5543-4748-A94F-B6AB3B15B328}"/>
    <cellStyle name="Normal 12 2 2 3 2 3" xfId="44284" xr:uid="{F202B27E-9B23-4152-8E52-51733A69BF18}"/>
    <cellStyle name="Normal 12 2 2 3 3" xfId="21121" xr:uid="{B69A18AD-FD07-40E8-A319-B3B9088AF68A}"/>
    <cellStyle name="Normal 12 2 2 3 3 2" xfId="52005" xr:uid="{A156F07F-3548-433E-9888-55B12463204D}"/>
    <cellStyle name="Normal 12 2 2 3 4" xfId="36563" xr:uid="{6AE79554-7A63-4F84-8DD6-7CA6EFF3C571}"/>
    <cellStyle name="Normal 12 2 2 4" xfId="9540" xr:uid="{B861F6A0-1FAE-4894-A9EA-F8DB7358E29A}"/>
    <cellStyle name="Normal 12 2 2 4 2" xfId="24982" xr:uid="{FB6F349A-54CB-413F-9928-EF3C4EC156DF}"/>
    <cellStyle name="Normal 12 2 2 4 2 2" xfId="55866" xr:uid="{70907FDA-E976-47D4-880D-C3F1801588BE}"/>
    <cellStyle name="Normal 12 2 2 4 3" xfId="40424" xr:uid="{B1D2F128-B7EF-45A3-9B0B-EE37A47F4637}"/>
    <cellStyle name="Normal 12 2 2 5" xfId="17261" xr:uid="{E6E38CD6-C76C-4A1E-A846-733B5610575C}"/>
    <cellStyle name="Normal 12 2 2 5 2" xfId="48145" xr:uid="{307D4CCB-95FC-4362-96FA-EFFBC823C98E}"/>
    <cellStyle name="Normal 12 2 2 6" xfId="32703" xr:uid="{5AE65382-1F85-4C4C-8838-E02011181600}"/>
    <cellStyle name="Normal 12 2 3" xfId="2784" xr:uid="{70F4679F-4815-4F0B-B97B-01DA3E737CF1}"/>
    <cellStyle name="Normal 12 2 3 2" xfId="6644" xr:uid="{AAD09BD5-E1E7-4F2F-B388-3F16FEBB0464}"/>
    <cellStyle name="Normal 12 2 3 2 2" xfId="14365" xr:uid="{ADDEA3BC-AAF7-4DE9-AD8B-F5237E99B195}"/>
    <cellStyle name="Normal 12 2 3 2 2 2" xfId="29807" xr:uid="{AFD29749-65BC-4347-8692-A9C1B98CDC37}"/>
    <cellStyle name="Normal 12 2 3 2 2 2 2" xfId="60691" xr:uid="{203D3E28-F270-4939-A08E-F6B0EA343CED}"/>
    <cellStyle name="Normal 12 2 3 2 2 3" xfId="45249" xr:uid="{A3EF2E99-679C-490F-ADBC-668AB951C47C}"/>
    <cellStyle name="Normal 12 2 3 2 3" xfId="22086" xr:uid="{B15B8595-02F1-4AED-82B9-88DEE42A3A7C}"/>
    <cellStyle name="Normal 12 2 3 2 3 2" xfId="52970" xr:uid="{831314FE-5509-49CA-AA40-7FAB74F9199F}"/>
    <cellStyle name="Normal 12 2 3 2 4" xfId="37528" xr:uid="{045013B1-028E-4994-9B4F-B6A38E547FF8}"/>
    <cellStyle name="Normal 12 2 3 3" xfId="10505" xr:uid="{128F2E9C-AA47-4471-AD3E-550EA9BC7BD6}"/>
    <cellStyle name="Normal 12 2 3 3 2" xfId="25947" xr:uid="{3BC992FD-D160-476E-B98E-4AB939249437}"/>
    <cellStyle name="Normal 12 2 3 3 2 2" xfId="56831" xr:uid="{6C81B6CC-4D5E-4B46-A56B-214FFE02254C}"/>
    <cellStyle name="Normal 12 2 3 3 3" xfId="41389" xr:uid="{963B393B-3F60-4A74-A2EA-2A3E057E8E15}"/>
    <cellStyle name="Normal 12 2 3 4" xfId="18226" xr:uid="{08DD0756-7ECB-49D2-A61E-2D91C4D3650E}"/>
    <cellStyle name="Normal 12 2 3 4 2" xfId="49110" xr:uid="{16BB12C9-9A82-4A62-95A7-DBEAC3E7B8D6}"/>
    <cellStyle name="Normal 12 2 3 5" xfId="33668" xr:uid="{0A68E04A-4C44-4D2B-B342-4FD07DBDAA04}"/>
    <cellStyle name="Normal 12 2 4" xfId="4714" xr:uid="{4F8EFD11-40F4-410C-BBA1-31BB70751FE5}"/>
    <cellStyle name="Normal 12 2 4 2" xfId="12435" xr:uid="{6CDE9B73-B905-4DFA-86DE-6E4B97E2B231}"/>
    <cellStyle name="Normal 12 2 4 2 2" xfId="27877" xr:uid="{02029028-E543-414D-AE24-697B0A2F5EE9}"/>
    <cellStyle name="Normal 12 2 4 2 2 2" xfId="58761" xr:uid="{F8D822B6-84AB-4FBB-A0CA-D58A49964BC6}"/>
    <cellStyle name="Normal 12 2 4 2 3" xfId="43319" xr:uid="{01412C99-FE65-442A-BF41-A9B8A459640D}"/>
    <cellStyle name="Normal 12 2 4 3" xfId="20156" xr:uid="{8C407FE6-71BC-4C7A-A96F-E8FFF000D984}"/>
    <cellStyle name="Normal 12 2 4 3 2" xfId="51040" xr:uid="{97090A1F-CC44-4147-A3A8-F9480103A561}"/>
    <cellStyle name="Normal 12 2 4 4" xfId="35598" xr:uid="{87BDDB9F-93F7-4C4D-B1EC-EDB36B46A6A7}"/>
    <cellStyle name="Normal 12 2 5" xfId="8575" xr:uid="{1D6FBA5A-E505-43A5-B988-D03D7AD74A32}"/>
    <cellStyle name="Normal 12 2 5 2" xfId="24017" xr:uid="{C7C4E6F6-02D0-404C-80A1-9A320BBCE46B}"/>
    <cellStyle name="Normal 12 2 5 2 2" xfId="54901" xr:uid="{57CD9D7E-0A00-427C-BAFD-711F34EA3D34}"/>
    <cellStyle name="Normal 12 2 5 3" xfId="39459" xr:uid="{986A3D9E-94F0-4CF4-B147-247914D49BA1}"/>
    <cellStyle name="Normal 12 2 6" xfId="16296" xr:uid="{8F42D241-C877-4A3A-8635-37B538FD2D87}"/>
    <cellStyle name="Normal 12 2 6 2" xfId="47180" xr:uid="{B8995A69-478D-41E6-AA0D-15177CC35CC0}"/>
    <cellStyle name="Normal 12 2 7" xfId="31738" xr:uid="{BDD9F5C2-48CB-479D-BAE2-A92188BF3E12}"/>
    <cellStyle name="Normal 12 3" xfId="1336" xr:uid="{D6F12F60-D833-42D8-BF63-DDF94FFA484D}"/>
    <cellStyle name="Normal 12 3 2" xfId="3266" xr:uid="{1F959DCA-91F2-40B2-B400-B24D8799737A}"/>
    <cellStyle name="Normal 12 3 2 2" xfId="7126" xr:uid="{6FA8F4FD-6422-48A6-B543-F4548D3B36CE}"/>
    <cellStyle name="Normal 12 3 2 2 2" xfId="14847" xr:uid="{3711A14E-BBE1-4F52-983A-06E181274F84}"/>
    <cellStyle name="Normal 12 3 2 2 2 2" xfId="30289" xr:uid="{1AA0159C-81E2-4912-8129-449BFA9F8B6C}"/>
    <cellStyle name="Normal 12 3 2 2 2 2 2" xfId="61173" xr:uid="{E0C0B03F-54C3-4E51-A4DE-EF091A47CEF3}"/>
    <cellStyle name="Normal 12 3 2 2 2 3" xfId="45731" xr:uid="{18D0D919-CC70-4916-BABD-485CBD58DD2E}"/>
    <cellStyle name="Normal 12 3 2 2 3" xfId="22568" xr:uid="{57F8910C-8059-4A01-8D2E-210C506F6C3B}"/>
    <cellStyle name="Normal 12 3 2 2 3 2" xfId="53452" xr:uid="{959127A4-07DB-49E7-9ACF-E629788FF94D}"/>
    <cellStyle name="Normal 12 3 2 2 4" xfId="38010" xr:uid="{4DAD30EB-44A4-4C08-9D69-AB8AD73D6714}"/>
    <cellStyle name="Normal 12 3 2 3" xfId="10987" xr:uid="{DE2D3B2A-5E87-4AD4-B0A8-17474C3D92F5}"/>
    <cellStyle name="Normal 12 3 2 3 2" xfId="26429" xr:uid="{215CA7A6-03D2-44D6-9ED8-A2BA63AB819E}"/>
    <cellStyle name="Normal 12 3 2 3 2 2" xfId="57313" xr:uid="{37AD5EFF-8A62-49AF-B4F4-98995C09524C}"/>
    <cellStyle name="Normal 12 3 2 3 3" xfId="41871" xr:uid="{2019D736-1250-4D38-B606-22D1FA304803}"/>
    <cellStyle name="Normal 12 3 2 4" xfId="18708" xr:uid="{7D24B698-24CB-42A7-9146-F394165BB7C1}"/>
    <cellStyle name="Normal 12 3 2 4 2" xfId="49592" xr:uid="{E78DFAB5-45C4-4796-98D5-602979A035FE}"/>
    <cellStyle name="Normal 12 3 2 5" xfId="34150" xr:uid="{CE017F90-395B-4D6A-AF80-A6AB7DEC3DEA}"/>
    <cellStyle name="Normal 12 3 3" xfId="5196" xr:uid="{820242E1-8013-4BFE-AB34-1BCEE564037D}"/>
    <cellStyle name="Normal 12 3 3 2" xfId="12917" xr:uid="{72B442FE-8D05-466C-935D-E166778EA55E}"/>
    <cellStyle name="Normal 12 3 3 2 2" xfId="28359" xr:uid="{F1ABCF45-F69F-4B11-9B71-8F3EAF4431F8}"/>
    <cellStyle name="Normal 12 3 3 2 2 2" xfId="59243" xr:uid="{39E7B66C-E2C8-4E0F-BA3D-BC916CA07EDC}"/>
    <cellStyle name="Normal 12 3 3 2 3" xfId="43801" xr:uid="{A89AFEAA-BA61-4A22-A667-FE54AF61A768}"/>
    <cellStyle name="Normal 12 3 3 3" xfId="20638" xr:uid="{1D6306F1-26C8-497A-8C45-D6B2380473D5}"/>
    <cellStyle name="Normal 12 3 3 3 2" xfId="51522" xr:uid="{89D73053-C4F2-4168-90EF-D1405BC01FB0}"/>
    <cellStyle name="Normal 12 3 3 4" xfId="36080" xr:uid="{E95F978A-B721-40E1-86F2-D9DC6C221C08}"/>
    <cellStyle name="Normal 12 3 4" xfId="9057" xr:uid="{03CC4FBC-F6A5-4D39-A351-70CBC3C1AC19}"/>
    <cellStyle name="Normal 12 3 4 2" xfId="24499" xr:uid="{D684B06E-2367-4FAF-A86F-613F392FA6E9}"/>
    <cellStyle name="Normal 12 3 4 2 2" xfId="55383" xr:uid="{770EF143-632D-47F2-BBF1-E3D47EA7138D}"/>
    <cellStyle name="Normal 12 3 4 3" xfId="39941" xr:uid="{EB53111B-9CCF-4502-8410-6BF251F07275}"/>
    <cellStyle name="Normal 12 3 5" xfId="16778" xr:uid="{42C691EA-182C-4482-88E5-90B89B8E26F4}"/>
    <cellStyle name="Normal 12 3 5 2" xfId="47662" xr:uid="{517F6CC9-1F51-4D8E-A6BD-E43C08DE2139}"/>
    <cellStyle name="Normal 12 3 6" xfId="32220" xr:uid="{F0F9C7FA-926D-4182-8C47-46CA941B66C5}"/>
    <cellStyle name="Normal 12 4" xfId="2301" xr:uid="{66A38E4D-C19D-41CF-8BB1-5FB6D1F94E58}"/>
    <cellStyle name="Normal 12 4 2" xfId="6161" xr:uid="{CEB81E73-F461-4BFD-AC3F-3D6546FD1103}"/>
    <cellStyle name="Normal 12 4 2 2" xfId="13882" xr:uid="{33B19D82-265D-441F-A9A5-7FD04FC694AA}"/>
    <cellStyle name="Normal 12 4 2 2 2" xfId="29324" xr:uid="{57FB808E-C20D-48AB-B087-7F02FE0AE01F}"/>
    <cellStyle name="Normal 12 4 2 2 2 2" xfId="60208" xr:uid="{8E84B65D-B911-48E4-862B-8A586D63D30C}"/>
    <cellStyle name="Normal 12 4 2 2 3" xfId="44766" xr:uid="{2C53B6A0-A7D2-4A8B-9A9A-129293817188}"/>
    <cellStyle name="Normal 12 4 2 3" xfId="21603" xr:uid="{87BCE69F-D891-4DFB-9BB0-286D27041E54}"/>
    <cellStyle name="Normal 12 4 2 3 2" xfId="52487" xr:uid="{4CAB7B3D-BFD3-4F67-8852-8FEC7F9609FC}"/>
    <cellStyle name="Normal 12 4 2 4" xfId="37045" xr:uid="{F5A1018E-3E81-406D-8710-5F3B1D2A5DD5}"/>
    <cellStyle name="Normal 12 4 3" xfId="10022" xr:uid="{191FAD55-07D7-4C86-8BD7-A51A3DB6387E}"/>
    <cellStyle name="Normal 12 4 3 2" xfId="25464" xr:uid="{538ADA54-8B2F-4F06-AEFC-389A4269CB43}"/>
    <cellStyle name="Normal 12 4 3 2 2" xfId="56348" xr:uid="{11C00B89-CE73-4048-9A16-C5D2451EE03B}"/>
    <cellStyle name="Normal 12 4 3 3" xfId="40906" xr:uid="{B6D4AB83-0E51-4ABB-82C7-FAA5BE4F7D65}"/>
    <cellStyle name="Normal 12 4 4" xfId="17743" xr:uid="{D17E0D8D-99D9-463B-825C-CDF1095385F0}"/>
    <cellStyle name="Normal 12 4 4 2" xfId="48627" xr:uid="{4AA27823-1A91-4FCF-BE5A-5846B9BAF7B3}"/>
    <cellStyle name="Normal 12 4 5" xfId="33185" xr:uid="{72FFB3B1-3339-4BF2-B02B-9CBAF3C370C8}"/>
    <cellStyle name="Normal 12 5" xfId="4231" xr:uid="{CA3AC0A6-17A6-4490-A9AD-679B898C8F7A}"/>
    <cellStyle name="Normal 12 5 2" xfId="11952" xr:uid="{9A063CE0-1152-45E4-8832-0975E314C6F1}"/>
    <cellStyle name="Normal 12 5 2 2" xfId="27394" xr:uid="{14FB4951-F6CF-4155-A16E-32C1766F22D3}"/>
    <cellStyle name="Normal 12 5 2 2 2" xfId="58278" xr:uid="{0DC059CC-2D02-46E5-B81E-4399040CF2DE}"/>
    <cellStyle name="Normal 12 5 2 3" xfId="42836" xr:uid="{1BDA35E0-CBAB-47B4-9B54-C1AB23A1191D}"/>
    <cellStyle name="Normal 12 5 3" xfId="19673" xr:uid="{EB0C3DFD-9EC7-4EAB-BD59-8A92DCF4B321}"/>
    <cellStyle name="Normal 12 5 3 2" xfId="50557" xr:uid="{99612528-420B-42F1-BF97-05147E17A84C}"/>
    <cellStyle name="Normal 12 5 4" xfId="35115" xr:uid="{F97C0C43-AB85-4100-A913-D57838C1C7AA}"/>
    <cellStyle name="Normal 12 6" xfId="8092" xr:uid="{D8F822CD-F5E6-42D2-9913-ABFEA07BECC1}"/>
    <cellStyle name="Normal 12 6 2" xfId="23534" xr:uid="{0B38E769-B304-4F3D-9DFE-B482116D050D}"/>
    <cellStyle name="Normal 12 6 2 2" xfId="54418" xr:uid="{99F68DD8-4E7B-44A9-A939-D79145EBFB89}"/>
    <cellStyle name="Normal 12 6 3" xfId="38976" xr:uid="{1892D717-FE03-4922-B605-35BCEB25B140}"/>
    <cellStyle name="Normal 12 7" xfId="15813" xr:uid="{6A035FC0-15BC-40B6-AF17-87479F08DC54}"/>
    <cellStyle name="Normal 12 7 2" xfId="46697" xr:uid="{C39BA054-321B-4522-9B7E-8918C6D4E42D}"/>
    <cellStyle name="Normal 12 8" xfId="31255" xr:uid="{50AC014F-C255-4C52-93AB-44E485C111FB}"/>
    <cellStyle name="Normal 13" xfId="370" xr:uid="{E705C360-FDB2-4DD7-BBB3-6A1A7D7D4FCC}"/>
    <cellStyle name="Normal 14" xfId="612" xr:uid="{F74D858F-D1DF-4B90-AA67-B6D9BDAB8B66}"/>
    <cellStyle name="Normal 14 2" xfId="1095" xr:uid="{93D822FC-C6A6-46AE-81A3-C3326BE9F0CB}"/>
    <cellStyle name="Normal 14 2 2" xfId="2060" xr:uid="{DFD99859-9DAA-4E09-A0CF-8ED826A8EC68}"/>
    <cellStyle name="Normal 14 2 2 2" xfId="3990" xr:uid="{46EC9633-DB4A-4EC5-BB3F-9F5D82C62888}"/>
    <cellStyle name="Normal 14 2 2 2 2" xfId="7850" xr:uid="{C0111F11-16EC-4E15-AF19-7D44F7CE4A04}"/>
    <cellStyle name="Normal 14 2 2 2 2 2" xfId="15571" xr:uid="{A3806B6D-AC40-4EE0-A006-1851C1EF4779}"/>
    <cellStyle name="Normal 14 2 2 2 2 2 2" xfId="31013" xr:uid="{0F65C685-A361-44C9-B3CD-5F0E2A3BB3AD}"/>
    <cellStyle name="Normal 14 2 2 2 2 2 2 2" xfId="61897" xr:uid="{C3C68B10-2D96-4B64-8360-A5B96021139C}"/>
    <cellStyle name="Normal 14 2 2 2 2 2 3" xfId="46455" xr:uid="{BE5887B7-09AC-40D0-948A-6D9338846724}"/>
    <cellStyle name="Normal 14 2 2 2 2 3" xfId="23292" xr:uid="{77B4BB8B-68CA-4E8B-8327-28C7793A8796}"/>
    <cellStyle name="Normal 14 2 2 2 2 3 2" xfId="54176" xr:uid="{1A5B580D-D144-4871-AB34-27528E243942}"/>
    <cellStyle name="Normal 14 2 2 2 2 4" xfId="38734" xr:uid="{8DE7AD49-0C9B-4405-BE43-7C0210EDE3D2}"/>
    <cellStyle name="Normal 14 2 2 2 3" xfId="11711" xr:uid="{D252B2CC-E113-4048-9313-8A7D8F875BEB}"/>
    <cellStyle name="Normal 14 2 2 2 3 2" xfId="27153" xr:uid="{F05A94D0-995B-41F4-B252-837CD6538568}"/>
    <cellStyle name="Normal 14 2 2 2 3 2 2" xfId="58037" xr:uid="{79C099D6-2E3E-4981-A1D6-E41D3CA97756}"/>
    <cellStyle name="Normal 14 2 2 2 3 3" xfId="42595" xr:uid="{BF85998D-27EB-4B44-B003-A0B4F6AA6801}"/>
    <cellStyle name="Normal 14 2 2 2 4" xfId="19432" xr:uid="{3F94D0CE-546D-4578-A57B-DBB99AA4774A}"/>
    <cellStyle name="Normal 14 2 2 2 4 2" xfId="50316" xr:uid="{9519051B-DEBE-44CA-AC03-38E682A26611}"/>
    <cellStyle name="Normal 14 2 2 2 5" xfId="34874" xr:uid="{0BECB141-95B0-4EB6-A6DC-81244FA1DD89}"/>
    <cellStyle name="Normal 14 2 2 3" xfId="5920" xr:uid="{0130A0A8-2575-43D6-8336-C849EAAEA31B}"/>
    <cellStyle name="Normal 14 2 2 3 2" xfId="13641" xr:uid="{648E2521-B321-4BC9-AAF8-95FC74A05842}"/>
    <cellStyle name="Normal 14 2 2 3 2 2" xfId="29083" xr:uid="{CF1C6DF2-C396-422E-9205-A9E597495CCE}"/>
    <cellStyle name="Normal 14 2 2 3 2 2 2" xfId="59967" xr:uid="{2596AE6F-DB30-4CED-89DF-702C5232D974}"/>
    <cellStyle name="Normal 14 2 2 3 2 3" xfId="44525" xr:uid="{FB6CD3CD-4E46-496C-BD36-C500F9390C83}"/>
    <cellStyle name="Normal 14 2 2 3 3" xfId="21362" xr:uid="{A5FCC07D-8395-46C8-BF41-E747EB1E0187}"/>
    <cellStyle name="Normal 14 2 2 3 3 2" xfId="52246" xr:uid="{61BCABC6-366D-43EA-9AAF-28DE416BE882}"/>
    <cellStyle name="Normal 14 2 2 3 4" xfId="36804" xr:uid="{DDC96063-CA12-48FA-82D1-E4FCB886CF61}"/>
    <cellStyle name="Normal 14 2 2 4" xfId="9781" xr:uid="{BDFBC30C-C551-4AD1-A1F8-EF13C5E27AC3}"/>
    <cellStyle name="Normal 14 2 2 4 2" xfId="25223" xr:uid="{8B175227-59A6-4872-98DA-B00DDAB9B403}"/>
    <cellStyle name="Normal 14 2 2 4 2 2" xfId="56107" xr:uid="{25F54A4A-F17C-4B01-81ED-BF913B8CD481}"/>
    <cellStyle name="Normal 14 2 2 4 3" xfId="40665" xr:uid="{3BF67733-9B41-4F42-BE79-B928969DDAF9}"/>
    <cellStyle name="Normal 14 2 2 5" xfId="17502" xr:uid="{6A333F2E-4827-47C8-A8AE-C54943562863}"/>
    <cellStyle name="Normal 14 2 2 5 2" xfId="48386" xr:uid="{1685B09F-D5EF-47E5-A638-2569214D329F}"/>
    <cellStyle name="Normal 14 2 2 6" xfId="32944" xr:uid="{197C6E5E-9CF3-4572-90FD-C8E6E8A07956}"/>
    <cellStyle name="Normal 14 2 3" xfId="3025" xr:uid="{77AA6AD4-F6F2-4A8B-B8A0-47FFA624F8BF}"/>
    <cellStyle name="Normal 14 2 3 2" xfId="6885" xr:uid="{70624A77-CCBB-4B8A-92A8-8665ED64D04A}"/>
    <cellStyle name="Normal 14 2 3 2 2" xfId="14606" xr:uid="{6A902A05-1CEA-4A52-96FF-2F5912930B69}"/>
    <cellStyle name="Normal 14 2 3 2 2 2" xfId="30048" xr:uid="{34A8D24E-E7CB-416C-967C-3B2054B191B2}"/>
    <cellStyle name="Normal 14 2 3 2 2 2 2" xfId="60932" xr:uid="{B15C6E4C-C37A-4906-9271-9BDDEBBEEB6A}"/>
    <cellStyle name="Normal 14 2 3 2 2 3" xfId="45490" xr:uid="{36360DA5-42F6-4357-92AA-2BA30E97752F}"/>
    <cellStyle name="Normal 14 2 3 2 3" xfId="22327" xr:uid="{65CE076E-31C4-467F-BCC6-9FAEF73756E1}"/>
    <cellStyle name="Normal 14 2 3 2 3 2" xfId="53211" xr:uid="{BB4A6D70-7DD8-4D28-82CB-29EEA498E4BA}"/>
    <cellStyle name="Normal 14 2 3 2 4" xfId="37769" xr:uid="{566CD3E6-0530-4E39-911E-6EAFF988002C}"/>
    <cellStyle name="Normal 14 2 3 3" xfId="10746" xr:uid="{A8D73C03-8C51-4B88-BC14-E4553C8B0BC8}"/>
    <cellStyle name="Normal 14 2 3 3 2" xfId="26188" xr:uid="{1FAC81FC-4F41-4F7F-AC6D-470A1975ED42}"/>
    <cellStyle name="Normal 14 2 3 3 2 2" xfId="57072" xr:uid="{95DFEB4B-A4EF-4934-8677-14F12DC3395E}"/>
    <cellStyle name="Normal 14 2 3 3 3" xfId="41630" xr:uid="{2ECD1963-C530-45CC-B2E6-02DF475BDC7C}"/>
    <cellStyle name="Normal 14 2 3 4" xfId="18467" xr:uid="{08678478-037E-492E-84C1-F19079C4077B}"/>
    <cellStyle name="Normal 14 2 3 4 2" xfId="49351" xr:uid="{F06CB709-7131-435E-A409-3AFEC9A332A1}"/>
    <cellStyle name="Normal 14 2 3 5" xfId="33909" xr:uid="{B3DC71C7-9135-4EB3-A70D-A56A28251943}"/>
    <cellStyle name="Normal 14 2 4" xfId="4955" xr:uid="{8426F15C-685C-4FB6-A539-4CCFD4687BD8}"/>
    <cellStyle name="Normal 14 2 4 2" xfId="12676" xr:uid="{B3064D67-30B0-4AC3-BDE4-318001C23F58}"/>
    <cellStyle name="Normal 14 2 4 2 2" xfId="28118" xr:uid="{81154BA9-84A7-44A7-8510-E4FE18AA0922}"/>
    <cellStyle name="Normal 14 2 4 2 2 2" xfId="59002" xr:uid="{A23A3D85-42ED-445B-A13E-5A334892B114}"/>
    <cellStyle name="Normal 14 2 4 2 3" xfId="43560" xr:uid="{4F492A40-A1FF-42C8-BB71-1258EB5FFEC2}"/>
    <cellStyle name="Normal 14 2 4 3" xfId="20397" xr:uid="{999B8648-84B5-4270-B4B1-8F2FDB940764}"/>
    <cellStyle name="Normal 14 2 4 3 2" xfId="51281" xr:uid="{B9548A0E-067F-4024-A148-8C550F48EAF8}"/>
    <cellStyle name="Normal 14 2 4 4" xfId="35839" xr:uid="{F3813E63-3281-44DC-94FC-BBC19626BDB9}"/>
    <cellStyle name="Normal 14 2 5" xfId="8816" xr:uid="{D86D819A-F141-47B5-A787-0EC7A16EDAE9}"/>
    <cellStyle name="Normal 14 2 5 2" xfId="24258" xr:uid="{26442843-230F-474C-BA32-C4E34EBD0083}"/>
    <cellStyle name="Normal 14 2 5 2 2" xfId="55142" xr:uid="{D0CDB2AD-A857-4365-A01B-3408CA77C542}"/>
    <cellStyle name="Normal 14 2 5 3" xfId="39700" xr:uid="{DA9A5726-7581-4E2A-9433-BC8062FAA782}"/>
    <cellStyle name="Normal 14 2 6" xfId="16537" xr:uid="{8C67AB47-4438-45B7-8E0E-AA1E235D6657}"/>
    <cellStyle name="Normal 14 2 6 2" xfId="47421" xr:uid="{74EB6512-0695-494F-83CF-A86B40D3876A}"/>
    <cellStyle name="Normal 14 2 7" xfId="31979" xr:uid="{64EFBEA6-FBF2-4BAA-8EBB-C8258862715D}"/>
    <cellStyle name="Normal 14 3" xfId="1577" xr:uid="{164EAC6B-DB33-4A4C-AB7A-36F3B9298369}"/>
    <cellStyle name="Normal 14 3 2" xfId="3507" xr:uid="{DF34436B-7CF1-4FDC-AE85-D4D56069CF13}"/>
    <cellStyle name="Normal 14 3 2 2" xfId="7367" xr:uid="{75029F8C-2283-46FE-B185-A5B4B22535C3}"/>
    <cellStyle name="Normal 14 3 2 2 2" xfId="15088" xr:uid="{9284CF2F-7FA3-4B2F-AC2B-1A2267301091}"/>
    <cellStyle name="Normal 14 3 2 2 2 2" xfId="30530" xr:uid="{DD27D39E-1290-4690-939F-5C3A21C2B81B}"/>
    <cellStyle name="Normal 14 3 2 2 2 2 2" xfId="61414" xr:uid="{468F2782-87CB-40CE-80F1-6EBC973D0A88}"/>
    <cellStyle name="Normal 14 3 2 2 2 3" xfId="45972" xr:uid="{F4DE6C1A-D157-4FBE-AA7E-8AF1D05CECCB}"/>
    <cellStyle name="Normal 14 3 2 2 3" xfId="22809" xr:uid="{216339F3-58EA-4D28-B8EF-70FA632C4E5D}"/>
    <cellStyle name="Normal 14 3 2 2 3 2" xfId="53693" xr:uid="{619A61D3-9E0D-4597-A843-A94F1E8033EB}"/>
    <cellStyle name="Normal 14 3 2 2 4" xfId="38251" xr:uid="{905E1868-1B3A-4993-96EC-0971DA354477}"/>
    <cellStyle name="Normal 14 3 2 3" xfId="11228" xr:uid="{CE488F9E-D098-4EF4-97A2-40F34028828B}"/>
    <cellStyle name="Normal 14 3 2 3 2" xfId="26670" xr:uid="{50D13E41-7C1D-4C23-99B7-D6029AB86625}"/>
    <cellStyle name="Normal 14 3 2 3 2 2" xfId="57554" xr:uid="{2B53B395-E166-4E32-AEE4-F84A984C7DEE}"/>
    <cellStyle name="Normal 14 3 2 3 3" xfId="42112" xr:uid="{1E30F8DD-2CE9-487F-ACA5-AD8AC0847596}"/>
    <cellStyle name="Normal 14 3 2 4" xfId="18949" xr:uid="{FF9759C5-53DE-4940-9EC4-B414A280854A}"/>
    <cellStyle name="Normal 14 3 2 4 2" xfId="49833" xr:uid="{AC6F2996-3178-46E7-B3E9-13EAE4E7E785}"/>
    <cellStyle name="Normal 14 3 2 5" xfId="34391" xr:uid="{69ACFD48-4601-4841-B916-6D7969CCEACB}"/>
    <cellStyle name="Normal 14 3 3" xfId="5437" xr:uid="{AC09234B-D558-4A9C-9CE8-17D6B4FE6BD9}"/>
    <cellStyle name="Normal 14 3 3 2" xfId="13158" xr:uid="{42EA6AC6-1BA7-43C2-8AB2-AFFB8E2F869F}"/>
    <cellStyle name="Normal 14 3 3 2 2" xfId="28600" xr:uid="{DF606EC5-88FE-41B2-9DB8-117DA310BDD4}"/>
    <cellStyle name="Normal 14 3 3 2 2 2" xfId="59484" xr:uid="{953D4AD3-B8EE-4363-BE6F-2E63B7E2225B}"/>
    <cellStyle name="Normal 14 3 3 2 3" xfId="44042" xr:uid="{CBA3DFA7-528D-43FF-AFB3-FD4E9955320E}"/>
    <cellStyle name="Normal 14 3 3 3" xfId="20879" xr:uid="{5D3CF422-7DBC-47F2-B7D0-A7EDDA3C3933}"/>
    <cellStyle name="Normal 14 3 3 3 2" xfId="51763" xr:uid="{58B745DE-0F8E-4DEF-8A27-000263B7681E}"/>
    <cellStyle name="Normal 14 3 3 4" xfId="36321" xr:uid="{0AF9EE6B-34E5-4806-8426-54CDAC86B185}"/>
    <cellStyle name="Normal 14 3 4" xfId="9298" xr:uid="{86ADA5DF-A898-4125-B3CA-F0DFE9395B2B}"/>
    <cellStyle name="Normal 14 3 4 2" xfId="24740" xr:uid="{A4C9BBFA-5953-4C7B-A058-37F2CC349FA3}"/>
    <cellStyle name="Normal 14 3 4 2 2" xfId="55624" xr:uid="{6B9F4C9D-FD8A-4A8C-90EE-95A6863668EC}"/>
    <cellStyle name="Normal 14 3 4 3" xfId="40182" xr:uid="{B8569920-320D-456A-894C-6AB2C9C95FCF}"/>
    <cellStyle name="Normal 14 3 5" xfId="17019" xr:uid="{F753249E-8530-459A-9F88-B120C82B113B}"/>
    <cellStyle name="Normal 14 3 5 2" xfId="47903" xr:uid="{ABAF919C-A245-4F4E-BAE0-A662AE32F0E1}"/>
    <cellStyle name="Normal 14 3 6" xfId="32461" xr:uid="{1BCA9998-2B6D-4D69-86A0-9FF1F9069A87}"/>
    <cellStyle name="Normal 14 4" xfId="2542" xr:uid="{13DA83B3-861F-4EC6-B46C-B25B168C590B}"/>
    <cellStyle name="Normal 14 4 2" xfId="6402" xr:uid="{13034F95-483A-4AF3-A206-B6CCFF96B34D}"/>
    <cellStyle name="Normal 14 4 2 2" xfId="14123" xr:uid="{A59DC673-C7C1-452F-A06B-69FACAE4AAC3}"/>
    <cellStyle name="Normal 14 4 2 2 2" xfId="29565" xr:uid="{0EDFDA74-B96A-4A9A-89A0-28880FB59350}"/>
    <cellStyle name="Normal 14 4 2 2 2 2" xfId="60449" xr:uid="{9A64366A-2915-4C07-94A8-30E13E48B2C6}"/>
    <cellStyle name="Normal 14 4 2 2 3" xfId="45007" xr:uid="{1C695303-9D70-4BCB-992E-36C37646905B}"/>
    <cellStyle name="Normal 14 4 2 3" xfId="21844" xr:uid="{EF441347-1428-4546-900F-D0FD3D7A9B27}"/>
    <cellStyle name="Normal 14 4 2 3 2" xfId="52728" xr:uid="{EF2C35FA-1218-4C53-9481-76180F32C666}"/>
    <cellStyle name="Normal 14 4 2 4" xfId="37286" xr:uid="{07B60CD7-7C64-4520-AB13-1756BDB117F1}"/>
    <cellStyle name="Normal 14 4 3" xfId="10263" xr:uid="{5209B631-10B6-46B0-BFAF-DB2E02A6554B}"/>
    <cellStyle name="Normal 14 4 3 2" xfId="25705" xr:uid="{DFD5103A-5D4C-49B0-9B09-452A589DA496}"/>
    <cellStyle name="Normal 14 4 3 2 2" xfId="56589" xr:uid="{377C3B2E-624E-4FF8-9E0F-45B6E2F45177}"/>
    <cellStyle name="Normal 14 4 3 3" xfId="41147" xr:uid="{3D6094AC-66E6-47B6-933A-64AB0561FBC1}"/>
    <cellStyle name="Normal 14 4 4" xfId="17984" xr:uid="{08F15DB9-7F42-4F00-A0F8-D2FEECDD9B11}"/>
    <cellStyle name="Normal 14 4 4 2" xfId="48868" xr:uid="{E639CE92-E7E0-48B9-A7CC-4D9E97D3495F}"/>
    <cellStyle name="Normal 14 4 5" xfId="33426" xr:uid="{DEA00058-12CF-43A9-B8E7-A92AD7BA0071}"/>
    <cellStyle name="Normal 14 5" xfId="4472" xr:uid="{C5A33A4C-1051-4390-BA9C-EC2EEE667522}"/>
    <cellStyle name="Normal 14 5 2" xfId="12193" xr:uid="{433CC411-F6FB-4999-A151-FF320E6DC58C}"/>
    <cellStyle name="Normal 14 5 2 2" xfId="27635" xr:uid="{B1E01828-345C-4DDE-8A85-F6297B61BC21}"/>
    <cellStyle name="Normal 14 5 2 2 2" xfId="58519" xr:uid="{C1563CBB-8C2E-48CA-8CF1-F3D7D684FE33}"/>
    <cellStyle name="Normal 14 5 2 3" xfId="43077" xr:uid="{8FA84564-93B5-4A5F-AB80-4120257A5E34}"/>
    <cellStyle name="Normal 14 5 3" xfId="19914" xr:uid="{B4287CD4-4A48-43D7-A1E6-B5C013C5D5F2}"/>
    <cellStyle name="Normal 14 5 3 2" xfId="50798" xr:uid="{2DA973A8-11EF-4B6F-9D53-F19038FC28EC}"/>
    <cellStyle name="Normal 14 5 4" xfId="35356" xr:uid="{5C35BBFA-61C1-4F5D-8D92-9BBD22BBE143}"/>
    <cellStyle name="Normal 14 6" xfId="8333" xr:uid="{AB48D452-8104-4A88-B32F-2113FAAE2DF3}"/>
    <cellStyle name="Normal 14 6 2" xfId="23775" xr:uid="{7546340E-A868-44C8-8F17-41073B1E9868}"/>
    <cellStyle name="Normal 14 6 2 2" xfId="54659" xr:uid="{E61B0077-02AA-4AB0-A85C-81E77B73EE5E}"/>
    <cellStyle name="Normal 14 6 3" xfId="39217" xr:uid="{62D58450-8589-4A9E-BBEC-1EAAE12A1FD9}"/>
    <cellStyle name="Normal 14 7" xfId="16054" xr:uid="{0CF176C8-76DA-45CF-8204-A036812A32B6}"/>
    <cellStyle name="Normal 14 7 2" xfId="46938" xr:uid="{84D866F2-B62F-41E0-96E3-AABB8AAA6E62}"/>
    <cellStyle name="Normal 14 8" xfId="31496" xr:uid="{BCBDE0D3-9AE5-4ECD-AF39-7BFD4B062CE6}"/>
    <cellStyle name="Normal 15" xfId="613" xr:uid="{05A00C37-B823-4CF8-B2BB-8C632A3FEF37}"/>
    <cellStyle name="Normal 15 2" xfId="1578" xr:uid="{C0A48341-1B01-4D20-829D-933FA2EC44CD}"/>
    <cellStyle name="Normal 15 2 2" xfId="3508" xr:uid="{4C433B0B-4BCB-4A87-800A-91F941E7EA0C}"/>
    <cellStyle name="Normal 15 2 2 2" xfId="7368" xr:uid="{ECFC6103-7F70-4512-B886-17C953A00347}"/>
    <cellStyle name="Normal 15 2 2 2 2" xfId="15089" xr:uid="{FD255D8F-505C-4E68-8BD2-51EA9E8BF282}"/>
    <cellStyle name="Normal 15 2 2 2 2 2" xfId="30531" xr:uid="{F60FAF3D-CAE9-4613-A01E-1587BCA73339}"/>
    <cellStyle name="Normal 15 2 2 2 2 2 2" xfId="61415" xr:uid="{780D82D8-7B62-4E45-8824-EA62803A10DB}"/>
    <cellStyle name="Normal 15 2 2 2 2 3" xfId="45973" xr:uid="{C74AD7F3-7C4B-45AC-A5C7-E3EA5222D2CF}"/>
    <cellStyle name="Normal 15 2 2 2 3" xfId="22810" xr:uid="{87BBA663-751B-40EA-AFE4-DB4563E4497F}"/>
    <cellStyle name="Normal 15 2 2 2 3 2" xfId="53694" xr:uid="{856D5F3B-8222-4F12-B882-68BBD9DD88E8}"/>
    <cellStyle name="Normal 15 2 2 2 4" xfId="38252" xr:uid="{B5D9B549-3722-4BE7-A0B3-BF2F42E25E4B}"/>
    <cellStyle name="Normal 15 2 2 3" xfId="11229" xr:uid="{7CAC3963-F499-460F-9C23-4C5A420E146F}"/>
    <cellStyle name="Normal 15 2 2 3 2" xfId="26671" xr:uid="{DD6D2379-D153-4A37-9D8A-655117795A7F}"/>
    <cellStyle name="Normal 15 2 2 3 2 2" xfId="57555" xr:uid="{CCC27D51-0EB3-4193-A703-6106668C39D0}"/>
    <cellStyle name="Normal 15 2 2 3 3" xfId="42113" xr:uid="{9AD95746-AE0E-41B6-81F2-FD466DB6C4AD}"/>
    <cellStyle name="Normal 15 2 2 4" xfId="18950" xr:uid="{1632127C-9A35-4AA4-BB80-31DB2CC5B50C}"/>
    <cellStyle name="Normal 15 2 2 4 2" xfId="49834" xr:uid="{15CEE791-A618-4B92-8207-79EA3F9687E3}"/>
    <cellStyle name="Normal 15 2 2 5" xfId="34392" xr:uid="{69A4724E-E35B-4157-AAD5-F197F3D0C76A}"/>
    <cellStyle name="Normal 15 2 3" xfId="5438" xr:uid="{9660AC94-F4C5-48ED-B4B8-6285E242A59B}"/>
    <cellStyle name="Normal 15 2 3 2" xfId="13159" xr:uid="{EBE286B8-EE2C-4C74-BBC9-50A3E582732E}"/>
    <cellStyle name="Normal 15 2 3 2 2" xfId="28601" xr:uid="{C96A44E7-AED4-42E0-A93D-DC2C724D7687}"/>
    <cellStyle name="Normal 15 2 3 2 2 2" xfId="59485" xr:uid="{FAFE022E-2EC6-491E-A015-08FE0139944B}"/>
    <cellStyle name="Normal 15 2 3 2 3" xfId="44043" xr:uid="{F389ACD0-8A79-4A43-9D69-90033BFEE5F3}"/>
    <cellStyle name="Normal 15 2 3 3" xfId="20880" xr:uid="{3B5BCA9C-4D9D-4F64-9F7E-CD866D5ED2DD}"/>
    <cellStyle name="Normal 15 2 3 3 2" xfId="51764" xr:uid="{D8B01532-1192-447D-8EEE-0972D7FE8D58}"/>
    <cellStyle name="Normal 15 2 3 4" xfId="36322" xr:uid="{894A8A43-81A6-461B-B2BF-43D166E6535A}"/>
    <cellStyle name="Normal 15 2 4" xfId="9299" xr:uid="{608A5AE6-C6ED-41DC-908B-0AB51140A141}"/>
    <cellStyle name="Normal 15 2 4 2" xfId="24741" xr:uid="{12BBC30B-3138-4DFE-9922-5A6BD1A372AB}"/>
    <cellStyle name="Normal 15 2 4 2 2" xfId="55625" xr:uid="{6B7C730C-CC18-4623-BF4A-C911F9886317}"/>
    <cellStyle name="Normal 15 2 4 3" xfId="40183" xr:uid="{40449850-E510-4517-B85F-E1513C7FEECE}"/>
    <cellStyle name="Normal 15 2 5" xfId="17020" xr:uid="{E2613F4B-954E-4EF1-AD0F-9DEB3B855336}"/>
    <cellStyle name="Normal 15 2 5 2" xfId="47904" xr:uid="{6678D566-9EC3-4D7A-A54D-80EB7B65F312}"/>
    <cellStyle name="Normal 15 2 6" xfId="32462" xr:uid="{8A672697-C3DF-4D02-B821-041680674F22}"/>
    <cellStyle name="Normal 15 3" xfId="2543" xr:uid="{1ECA896B-128D-4A8F-972F-7270206688F5}"/>
    <cellStyle name="Normal 15 3 2" xfId="6403" xr:uid="{25725BAF-AC3C-43A7-9A81-506750B39BD2}"/>
    <cellStyle name="Normal 15 3 2 2" xfId="14124" xr:uid="{F45E4D74-62C5-4F9B-A3CB-1EF37EAE772A}"/>
    <cellStyle name="Normal 15 3 2 2 2" xfId="29566" xr:uid="{AC38D04E-38A1-4F1D-B275-308CA76A5475}"/>
    <cellStyle name="Normal 15 3 2 2 2 2" xfId="60450" xr:uid="{51338DD3-7591-4870-BE4A-10281EDB54EA}"/>
    <cellStyle name="Normal 15 3 2 2 3" xfId="45008" xr:uid="{FF07EBF8-9DE9-40CD-BF1A-EB6D38279918}"/>
    <cellStyle name="Normal 15 3 2 3" xfId="21845" xr:uid="{EFAFC32F-76D9-4882-A1BD-F1C3A0B98578}"/>
    <cellStyle name="Normal 15 3 2 3 2" xfId="52729" xr:uid="{FFB64440-A380-4280-B227-CE7C55E7D16A}"/>
    <cellStyle name="Normal 15 3 2 4" xfId="37287" xr:uid="{71FEFCEA-CAE5-46C2-9EAB-3B5C9931AF13}"/>
    <cellStyle name="Normal 15 3 3" xfId="10264" xr:uid="{163FE6DB-C79E-4EAE-963D-DC300B229905}"/>
    <cellStyle name="Normal 15 3 3 2" xfId="25706" xr:uid="{2329168C-B436-4721-A320-46FD8C846448}"/>
    <cellStyle name="Normal 15 3 3 2 2" xfId="56590" xr:uid="{1DFDBF01-EF83-40EA-B45B-CDE2D6894EA5}"/>
    <cellStyle name="Normal 15 3 3 3" xfId="41148" xr:uid="{CCC927CE-A12D-4493-9257-6435E37317D2}"/>
    <cellStyle name="Normal 15 3 4" xfId="17985" xr:uid="{EA22D989-F831-4E52-ABA3-18567A1C8CC7}"/>
    <cellStyle name="Normal 15 3 4 2" xfId="48869" xr:uid="{978851A7-BBEE-4817-926E-A6A32E1B6C84}"/>
    <cellStyle name="Normal 15 3 5" xfId="33427" xr:uid="{47A47735-0A6E-461D-BD82-DD28F9021C46}"/>
    <cellStyle name="Normal 15 4" xfId="4473" xr:uid="{A1F80EB8-DA33-441D-990C-2B59DDB978B3}"/>
    <cellStyle name="Normal 15 4 2" xfId="12194" xr:uid="{FFA394D0-225F-4C5E-A452-AB565398098D}"/>
    <cellStyle name="Normal 15 4 2 2" xfId="27636" xr:uid="{4CB391F7-33B6-45BE-B260-38BE73257B48}"/>
    <cellStyle name="Normal 15 4 2 2 2" xfId="58520" xr:uid="{8B30C285-D646-4ABC-AA5C-71B9CF28C1C4}"/>
    <cellStyle name="Normal 15 4 2 3" xfId="43078" xr:uid="{7576BA99-8F3D-4317-B9B6-2B889A254C87}"/>
    <cellStyle name="Normal 15 4 3" xfId="19915" xr:uid="{C3C87C2C-D9BE-489E-A650-FE1EB27C9817}"/>
    <cellStyle name="Normal 15 4 3 2" xfId="50799" xr:uid="{7FB7AAF4-6573-4FC5-BBEE-1DCDDA9D6211}"/>
    <cellStyle name="Normal 15 4 4" xfId="35357" xr:uid="{AA12A6D3-9AB6-48A4-BE7F-E372EF1666BA}"/>
    <cellStyle name="Normal 15 5" xfId="8334" xr:uid="{AF45B045-A82E-4AC9-9FC1-694A13C76960}"/>
    <cellStyle name="Normal 15 5 2" xfId="23776" xr:uid="{C09E7687-D15A-4795-B286-C6E5B868B3D0}"/>
    <cellStyle name="Normal 15 5 2 2" xfId="54660" xr:uid="{81421373-C9DC-41C1-AEB0-85C88BEDEF65}"/>
    <cellStyle name="Normal 15 5 3" xfId="39218" xr:uid="{2A59EC0F-F761-47B2-8142-9C0AB5B03D65}"/>
    <cellStyle name="Normal 15 6" xfId="16055" xr:uid="{2077F2E3-20EE-43A3-A30A-04CD97F7182C}"/>
    <cellStyle name="Normal 15 6 2" xfId="46939" xr:uid="{512F2606-574A-41EC-92FB-FA0728F05E78}"/>
    <cellStyle name="Normal 15 7" xfId="31497" xr:uid="{3A87A9B3-729C-4A3E-8BB8-06D86D79C46D}"/>
    <cellStyle name="Normal 16" xfId="7851" xr:uid="{386ADAAA-696F-4CB6-8DD5-E98F05F81522}"/>
    <cellStyle name="Normal 16 2" xfId="15572" xr:uid="{6D7A663E-9510-4AE8-9CC8-426F7C0F03F3}"/>
    <cellStyle name="Normal 16 2 2" xfId="31014" xr:uid="{197F5350-F052-4A68-B8C2-2EB67FD2EA5C}"/>
    <cellStyle name="Normal 16 2 2 2" xfId="61898" xr:uid="{8AF674EE-81BB-4A1D-98A6-1B0B72CEDB6D}"/>
    <cellStyle name="Normal 16 2 3" xfId="46456" xr:uid="{0CE31C9A-1088-489A-B59D-A4DBB2458829}"/>
    <cellStyle name="Normal 16 3" xfId="23293" xr:uid="{E46343B4-014C-4122-BB5C-AEAE0624A499}"/>
    <cellStyle name="Normal 16 3 2" xfId="54177" xr:uid="{40F8D7FC-BE1F-4B39-9F18-8676F8169103}"/>
    <cellStyle name="Normal 16 4" xfId="38735" xr:uid="{2A18AF8A-B0B5-43FB-B996-D314AA722C6C}"/>
    <cellStyle name="Normal 17" xfId="61900" xr:uid="{78DF245E-1EAC-46BA-8059-CC12DF7F8DFC}"/>
    <cellStyle name="Normal 18" xfId="61919" xr:uid="{79C16745-B1CB-4AB0-BC0C-D910A101B89B}"/>
    <cellStyle name="Normal 19" xfId="61920" xr:uid="{8BEFFEA6-634D-44B6-8E19-1AD5A0D499B8}"/>
    <cellStyle name="Normal 2" xfId="168" xr:uid="{702BC7FE-84EC-4CFD-A10D-1CFB797E5D7A}"/>
    <cellStyle name="Normal 2 10" xfId="169" xr:uid="{430601DB-4398-4241-A4B6-FC8220C68859}"/>
    <cellStyle name="Normal 2 2" xfId="170" xr:uid="{8DF97EC4-8DD2-4DC9-9B59-70E930697B40}"/>
    <cellStyle name="Normal 2 2 2" xfId="47" xr:uid="{5B6E7430-3D70-4620-84DD-AC66C0965C73}"/>
    <cellStyle name="Normal 2 2 2 3" xfId="61929" xr:uid="{BC4FE607-75D0-4FA7-9BEE-636ED32616E6}"/>
    <cellStyle name="Normal 2 2 3" xfId="62015" xr:uid="{0C893EB1-0FB1-4395-AFF7-81D264D6364B}"/>
    <cellStyle name="Normal 2 3" xfId="171" xr:uid="{CC1779AA-7D65-4315-AC43-EE46947B96A6}"/>
    <cellStyle name="Normal 2 4" xfId="61957" xr:uid="{6BD9ECED-8E3C-44A0-8706-22E4EBA3BBBD}"/>
    <cellStyle name="Normal 2_DETENCIONES RELEVANTES" xfId="172" xr:uid="{5C77F809-C692-4695-B96B-F03178F5388A}"/>
    <cellStyle name="Normal 20" xfId="61921" xr:uid="{973BC213-AC87-4389-BF25-B95008E86095}"/>
    <cellStyle name="Normal 21" xfId="61922" xr:uid="{920011A5-589A-41BF-90B2-340717121316}"/>
    <cellStyle name="Normal 22" xfId="61923" xr:uid="{731E3B8F-E3C7-4D37-B0BE-503137F8BD2A}"/>
    <cellStyle name="Normal 23" xfId="61924" xr:uid="{1AF6BA6E-DCBE-4992-8919-822CBFE12C66}"/>
    <cellStyle name="Normal 24" xfId="61928" xr:uid="{864C8611-A7CA-48C5-A590-5556DCBE7694}"/>
    <cellStyle name="Normal 25" xfId="61930" xr:uid="{AABB3549-8141-4A38-9C5D-22818336A621}"/>
    <cellStyle name="Normal 26" xfId="61931" xr:uid="{4B366D16-61F9-4173-8992-9D0E92149474}"/>
    <cellStyle name="Normal 27" xfId="61932" xr:uid="{22F2D57A-94E3-4A61-B68A-E1CADD635A4B}"/>
    <cellStyle name="Normal 28" xfId="61959" xr:uid="{A0386A2F-D12F-4850-A393-50EC860A77A6}"/>
    <cellStyle name="Normal 29" xfId="62004" xr:uid="{59D3E2EE-FB79-4D44-BD41-26E58CE59CCF}"/>
    <cellStyle name="Normal 3" xfId="173" xr:uid="{C4E7AAC6-D61B-467A-8836-19A183BC8250}"/>
    <cellStyle name="Normal 3 2" xfId="174" xr:uid="{48BD78EC-F043-4D0A-A291-9F89F0255AFA}"/>
    <cellStyle name="Normal 3 2 10" xfId="2139" xr:uid="{368BF9A4-3D1A-41B2-8780-9A0194F8077F}"/>
    <cellStyle name="Normal 3 2 10 2" xfId="5999" xr:uid="{42BC0A15-363E-4BD6-A9DD-0EB13F2B3BE3}"/>
    <cellStyle name="Normal 3 2 10 2 2" xfId="13720" xr:uid="{5A3CAA1C-B7C9-457E-BBEB-801B2C99B2A3}"/>
    <cellStyle name="Normal 3 2 10 2 2 2" xfId="29162" xr:uid="{CD086ED8-DA37-41EC-9E52-78F299146B96}"/>
    <cellStyle name="Normal 3 2 10 2 2 2 2" xfId="60046" xr:uid="{555D8C24-9BCD-4F3C-A7D2-3FCF7A820497}"/>
    <cellStyle name="Normal 3 2 10 2 2 3" xfId="44604" xr:uid="{50BEC538-3333-4328-87AE-60F560ECAD87}"/>
    <cellStyle name="Normal 3 2 10 2 3" xfId="21441" xr:uid="{3A3536FA-B35B-49A9-BD0E-85F127A111B9}"/>
    <cellStyle name="Normal 3 2 10 2 3 2" xfId="52325" xr:uid="{1B624379-60B8-4793-A46A-14917D2FDC22}"/>
    <cellStyle name="Normal 3 2 10 2 4" xfId="36883" xr:uid="{A047E8D1-F966-4E3E-B047-AB37F7CB545B}"/>
    <cellStyle name="Normal 3 2 10 3" xfId="9860" xr:uid="{C6BE0B51-EF07-416B-BE2C-B0C3B55C4520}"/>
    <cellStyle name="Normal 3 2 10 3 2" xfId="25302" xr:uid="{7273EB3D-CB8C-477B-A43E-2A94DC033CDF}"/>
    <cellStyle name="Normal 3 2 10 3 2 2" xfId="56186" xr:uid="{370660D2-77D5-49C0-9051-A26466091D28}"/>
    <cellStyle name="Normal 3 2 10 3 3" xfId="40744" xr:uid="{1BEB586A-04B8-4311-8AB8-45EEA798EC6D}"/>
    <cellStyle name="Normal 3 2 10 4" xfId="17581" xr:uid="{FF2FDFEB-73D5-4703-9F5D-32E710B24698}"/>
    <cellStyle name="Normal 3 2 10 4 2" xfId="48465" xr:uid="{895726FE-61E9-4C2D-B723-EE3FBE2826F0}"/>
    <cellStyle name="Normal 3 2 10 5" xfId="33023" xr:uid="{91830493-6BEC-42E5-A8DF-ECA733A2F564}"/>
    <cellStyle name="Normal 3 2 11" xfId="4069" xr:uid="{8718CE2F-EB9E-40E5-84F2-E154F82CF8E0}"/>
    <cellStyle name="Normal 3 2 11 2" xfId="11790" xr:uid="{C57F7E9A-7B99-47BA-8A79-1CEA565C3D50}"/>
    <cellStyle name="Normal 3 2 11 2 2" xfId="27232" xr:uid="{59670F29-DC71-4732-9E71-B578E1553D3C}"/>
    <cellStyle name="Normal 3 2 11 2 2 2" xfId="58116" xr:uid="{B4180C83-D3B7-411C-AAFB-5F19F10FCD66}"/>
    <cellStyle name="Normal 3 2 11 2 3" xfId="42674" xr:uid="{CBF7B6DB-7D03-4DA3-A765-14ACEA1AE3B5}"/>
    <cellStyle name="Normal 3 2 11 3" xfId="19511" xr:uid="{710D5038-05DC-4FD1-A992-9B13C5855394}"/>
    <cellStyle name="Normal 3 2 11 3 2" xfId="50395" xr:uid="{B7AFCCFD-A1DF-4319-B245-96BF76052A22}"/>
    <cellStyle name="Normal 3 2 11 4" xfId="34953" xr:uid="{AC88A46E-DF96-47FD-A1EC-5D8C9B906BBA}"/>
    <cellStyle name="Normal 3 2 12" xfId="7930" xr:uid="{8D6BA991-9601-4D76-8779-CF885C3DFF49}"/>
    <cellStyle name="Normal 3 2 12 2" xfId="23372" xr:uid="{D31120C8-F19F-44AB-9C3B-FFA15BF8B856}"/>
    <cellStyle name="Normal 3 2 12 2 2" xfId="54256" xr:uid="{2C3C2CB1-F5A4-44E3-AEC0-E03BF5E6567F}"/>
    <cellStyle name="Normal 3 2 12 3" xfId="38814" xr:uid="{4A4568AF-EA2B-46BB-BAEF-3D6157D8F91F}"/>
    <cellStyle name="Normal 3 2 13" xfId="15651" xr:uid="{9EEC1EC1-75D5-4F59-9BBE-D7A02D0CB3AA}"/>
    <cellStyle name="Normal 3 2 13 2" xfId="46535" xr:uid="{AE17E72D-5687-4A5F-80AA-C4B6DEC45FF4}"/>
    <cellStyle name="Normal 3 2 14" xfId="31093" xr:uid="{92482542-CF79-44F0-9F36-AC251103E7E3}"/>
    <cellStyle name="Normal 3 2 2" xfId="175" xr:uid="{7CE2DCCA-35B6-4421-B7F8-831C80A23086}"/>
    <cellStyle name="Normal 3 2 3" xfId="176" xr:uid="{B7F061BE-4039-4BD9-B606-548C6AF4E8EA}"/>
    <cellStyle name="Normal 3 2 3 10" xfId="7931" xr:uid="{20A1D38C-17E6-49DE-81C6-0CBA9B9CA6D6}"/>
    <cellStyle name="Normal 3 2 3 10 2" xfId="23373" xr:uid="{95B191D6-516F-44CD-A2ED-5342868137C9}"/>
    <cellStyle name="Normal 3 2 3 10 2 2" xfId="54257" xr:uid="{ADB3899F-D050-4507-B255-E86BC121D41B}"/>
    <cellStyle name="Normal 3 2 3 10 3" xfId="38815" xr:uid="{5DB595E1-11A6-4BDA-8C5E-FF3CAE165F6E}"/>
    <cellStyle name="Normal 3 2 3 11" xfId="15652" xr:uid="{8B3D950B-91BA-4320-B6F1-2A7B772206C3}"/>
    <cellStyle name="Normal 3 2 3 11 2" xfId="46536" xr:uid="{44521514-6583-4234-8040-706D11643E95}"/>
    <cellStyle name="Normal 3 2 3 12" xfId="31094" xr:uid="{F13C47F7-BE2E-4AE8-B856-0761CA89D4C4}"/>
    <cellStyle name="Normal 3 2 3 2" xfId="177" xr:uid="{BCCE21EA-5A33-4599-954C-C803647B1F46}"/>
    <cellStyle name="Normal 3 2 3 2 10" xfId="31095" xr:uid="{297FAA87-8F84-4A8D-A36A-0E54E64B4DA1}"/>
    <cellStyle name="Normal 3 2 3 2 2" xfId="322" xr:uid="{1AA81D90-0650-4ACA-AD2F-39C36A6086DE}"/>
    <cellStyle name="Normal 3 2 3 2 2 2" xfId="565" xr:uid="{9476A775-066C-49DE-BA9F-47B47466027E}"/>
    <cellStyle name="Normal 3 2 3 2 2 2 2" xfId="1048" xr:uid="{27F42DC7-BD8D-4A3F-AD47-BFAA57F2A04E}"/>
    <cellStyle name="Normal 3 2 3 2 2 2 2 2" xfId="2013" xr:uid="{7036406D-C8BB-4706-81E2-B027B2AA0D3A}"/>
    <cellStyle name="Normal 3 2 3 2 2 2 2 2 2" xfId="3943" xr:uid="{36A0E289-02E9-43D1-A196-C926C7D828FF}"/>
    <cellStyle name="Normal 3 2 3 2 2 2 2 2 2 2" xfId="7803" xr:uid="{4B7411D8-E795-42CF-BF3D-5432DEFABA98}"/>
    <cellStyle name="Normal 3 2 3 2 2 2 2 2 2 2 2" xfId="15524" xr:uid="{99F961AA-F025-476B-A0A1-F5CD90D2CC57}"/>
    <cellStyle name="Normal 3 2 3 2 2 2 2 2 2 2 2 2" xfId="30966" xr:uid="{D2F227CF-C162-4489-AC9E-CB167FBC37DE}"/>
    <cellStyle name="Normal 3 2 3 2 2 2 2 2 2 2 2 2 2" xfId="61850" xr:uid="{9DE0081E-647D-4B8B-9377-79DBB3B095FB}"/>
    <cellStyle name="Normal 3 2 3 2 2 2 2 2 2 2 2 3" xfId="46408" xr:uid="{EFB5CA20-C02C-4953-B1FD-FFAD90A4A702}"/>
    <cellStyle name="Normal 3 2 3 2 2 2 2 2 2 2 3" xfId="23245" xr:uid="{8085E10F-B52E-48C6-BA20-2C8E68787C7F}"/>
    <cellStyle name="Normal 3 2 3 2 2 2 2 2 2 2 3 2" xfId="54129" xr:uid="{FA261D58-A244-4ABC-9A29-D3D53239C161}"/>
    <cellStyle name="Normal 3 2 3 2 2 2 2 2 2 2 4" xfId="38687" xr:uid="{DDFEADBC-BB63-4C21-A52F-4586A1825C1D}"/>
    <cellStyle name="Normal 3 2 3 2 2 2 2 2 2 3" xfId="11664" xr:uid="{E348BC6A-81C8-4CEE-8226-366BE33456F4}"/>
    <cellStyle name="Normal 3 2 3 2 2 2 2 2 2 3 2" xfId="27106" xr:uid="{1A2A62CD-DB7A-4830-AD6E-26DC7282161F}"/>
    <cellStyle name="Normal 3 2 3 2 2 2 2 2 2 3 2 2" xfId="57990" xr:uid="{33A2014B-9D65-4B51-8B4C-A01A52450577}"/>
    <cellStyle name="Normal 3 2 3 2 2 2 2 2 2 3 3" xfId="42548" xr:uid="{D5904024-AAB9-4A22-AF64-C38CB2D44AEB}"/>
    <cellStyle name="Normal 3 2 3 2 2 2 2 2 2 4" xfId="19385" xr:uid="{FA59C964-0A71-47FF-9D06-D05C7C49A863}"/>
    <cellStyle name="Normal 3 2 3 2 2 2 2 2 2 4 2" xfId="50269" xr:uid="{451CE574-85B3-4468-AB74-FCAC3379EE2C}"/>
    <cellStyle name="Normal 3 2 3 2 2 2 2 2 2 5" xfId="34827" xr:uid="{262186C5-AC38-4077-B947-908A06AC3768}"/>
    <cellStyle name="Normal 3 2 3 2 2 2 2 2 3" xfId="5873" xr:uid="{98ECC1CA-4305-4402-B1F1-EE1FB900D98E}"/>
    <cellStyle name="Normal 3 2 3 2 2 2 2 2 3 2" xfId="13594" xr:uid="{0F25F6E7-F366-45A2-8BFD-8C226F21BD92}"/>
    <cellStyle name="Normal 3 2 3 2 2 2 2 2 3 2 2" xfId="29036" xr:uid="{DF245C9C-2626-46D9-917A-F6C34AF7A629}"/>
    <cellStyle name="Normal 3 2 3 2 2 2 2 2 3 2 2 2" xfId="59920" xr:uid="{3334F603-38E8-405C-B60C-37C94324DAB9}"/>
    <cellStyle name="Normal 3 2 3 2 2 2 2 2 3 2 3" xfId="44478" xr:uid="{6F61DA9D-666C-4F0A-9A3E-1DE038C61E15}"/>
    <cellStyle name="Normal 3 2 3 2 2 2 2 2 3 3" xfId="21315" xr:uid="{5CB0902D-30F5-4ED8-B13A-74D57B8496F5}"/>
    <cellStyle name="Normal 3 2 3 2 2 2 2 2 3 3 2" xfId="52199" xr:uid="{F1A0EE86-E76E-4E24-B09F-74E658E6C76C}"/>
    <cellStyle name="Normal 3 2 3 2 2 2 2 2 3 4" xfId="36757" xr:uid="{088ABECB-92DC-44B7-BF0C-2F8C88FAFA96}"/>
    <cellStyle name="Normal 3 2 3 2 2 2 2 2 4" xfId="9734" xr:uid="{D4938037-E39C-4D41-9E92-ABC7BC8A8D13}"/>
    <cellStyle name="Normal 3 2 3 2 2 2 2 2 4 2" xfId="25176" xr:uid="{1E26F746-2C9C-4824-9DFC-C58B2D0589CB}"/>
    <cellStyle name="Normal 3 2 3 2 2 2 2 2 4 2 2" xfId="56060" xr:uid="{68B6F3EB-D78C-4279-8E09-C9805759886D}"/>
    <cellStyle name="Normal 3 2 3 2 2 2 2 2 4 3" xfId="40618" xr:uid="{AC9A23C9-7320-4CEC-B3F3-C422FEC81E55}"/>
    <cellStyle name="Normal 3 2 3 2 2 2 2 2 5" xfId="17455" xr:uid="{FC717F6B-CDD7-449A-91E3-5B85F09EB25B}"/>
    <cellStyle name="Normal 3 2 3 2 2 2 2 2 5 2" xfId="48339" xr:uid="{685C87B5-A353-471F-80F2-900AE2FBD06C}"/>
    <cellStyle name="Normal 3 2 3 2 2 2 2 2 6" xfId="32897" xr:uid="{B9D8F62D-C3CF-4C12-B201-D3104D88F0C3}"/>
    <cellStyle name="Normal 3 2 3 2 2 2 2 3" xfId="2978" xr:uid="{51D2409D-F495-452C-89B4-4E93388ED2D2}"/>
    <cellStyle name="Normal 3 2 3 2 2 2 2 3 2" xfId="6838" xr:uid="{6F45383A-D424-4820-A310-91389E28D72F}"/>
    <cellStyle name="Normal 3 2 3 2 2 2 2 3 2 2" xfId="14559" xr:uid="{B135A480-FE7D-497F-BA11-7D52BE649513}"/>
    <cellStyle name="Normal 3 2 3 2 2 2 2 3 2 2 2" xfId="30001" xr:uid="{44EF8449-9FF4-472B-B84C-598D99E966A0}"/>
    <cellStyle name="Normal 3 2 3 2 2 2 2 3 2 2 2 2" xfId="60885" xr:uid="{46F5DD87-0489-480F-B8A8-353497E35BBC}"/>
    <cellStyle name="Normal 3 2 3 2 2 2 2 3 2 2 3" xfId="45443" xr:uid="{20D48638-570A-4676-BEAD-12C682F5129D}"/>
    <cellStyle name="Normal 3 2 3 2 2 2 2 3 2 3" xfId="22280" xr:uid="{E702CE1F-BEBA-47B4-AC94-C4CF765E447F}"/>
    <cellStyle name="Normal 3 2 3 2 2 2 2 3 2 3 2" xfId="53164" xr:uid="{094C9018-734A-481E-9621-26507CD5D242}"/>
    <cellStyle name="Normal 3 2 3 2 2 2 2 3 2 4" xfId="37722" xr:uid="{12C574E5-D7EB-47BE-B3AB-C0834FC23A5C}"/>
    <cellStyle name="Normal 3 2 3 2 2 2 2 3 3" xfId="10699" xr:uid="{AF1B16B8-FBD0-422B-98CB-0A9EA34A2C86}"/>
    <cellStyle name="Normal 3 2 3 2 2 2 2 3 3 2" xfId="26141" xr:uid="{46B1B990-6436-4467-961F-CA8870A1A3E3}"/>
    <cellStyle name="Normal 3 2 3 2 2 2 2 3 3 2 2" xfId="57025" xr:uid="{0F7EBDEE-9B90-4BB5-8CBC-00E0C521DF31}"/>
    <cellStyle name="Normal 3 2 3 2 2 2 2 3 3 3" xfId="41583" xr:uid="{21CA37FF-46DA-4080-A60D-A7854C5DE7AC}"/>
    <cellStyle name="Normal 3 2 3 2 2 2 2 3 4" xfId="18420" xr:uid="{FCB87609-99EC-41A7-B3C4-FCB4F5769D48}"/>
    <cellStyle name="Normal 3 2 3 2 2 2 2 3 4 2" xfId="49304" xr:uid="{2052B363-9D86-42F9-BCCF-3E5D0380473D}"/>
    <cellStyle name="Normal 3 2 3 2 2 2 2 3 5" xfId="33862" xr:uid="{81287ADB-21DF-49F4-9009-B606037E6785}"/>
    <cellStyle name="Normal 3 2 3 2 2 2 2 4" xfId="4908" xr:uid="{D17BF87F-DD5A-4E31-9DB4-4ACC729B4A20}"/>
    <cellStyle name="Normal 3 2 3 2 2 2 2 4 2" xfId="12629" xr:uid="{ACC619EE-2E7A-4E9A-9926-5B5ED53CE954}"/>
    <cellStyle name="Normal 3 2 3 2 2 2 2 4 2 2" xfId="28071" xr:uid="{7BD4359B-667F-4E65-95B8-1DD1F86C069D}"/>
    <cellStyle name="Normal 3 2 3 2 2 2 2 4 2 2 2" xfId="58955" xr:uid="{C2A019A5-19E6-4EC4-92CF-2A051CE27B94}"/>
    <cellStyle name="Normal 3 2 3 2 2 2 2 4 2 3" xfId="43513" xr:uid="{3D3F8B59-19B0-4D6B-ACE4-719159579427}"/>
    <cellStyle name="Normal 3 2 3 2 2 2 2 4 3" xfId="20350" xr:uid="{00F4B465-FCF4-4245-AB8D-DB0541DBD413}"/>
    <cellStyle name="Normal 3 2 3 2 2 2 2 4 3 2" xfId="51234" xr:uid="{11C16ED7-AFAF-430E-BF1D-8DDAA07A765E}"/>
    <cellStyle name="Normal 3 2 3 2 2 2 2 4 4" xfId="35792" xr:uid="{2147172E-FB77-48BA-9C57-CDD2BA18B829}"/>
    <cellStyle name="Normal 3 2 3 2 2 2 2 5" xfId="8769" xr:uid="{1E03DBD9-5037-44A3-924B-AC8FAE0595E6}"/>
    <cellStyle name="Normal 3 2 3 2 2 2 2 5 2" xfId="24211" xr:uid="{8D9935EE-9992-4790-B2CC-B76388E1C4D4}"/>
    <cellStyle name="Normal 3 2 3 2 2 2 2 5 2 2" xfId="55095" xr:uid="{3C2FA8D0-2E5F-4041-AAB8-65EE24B01AA0}"/>
    <cellStyle name="Normal 3 2 3 2 2 2 2 5 3" xfId="39653" xr:uid="{27F510D0-ACE4-4675-A22B-E750CEF58717}"/>
    <cellStyle name="Normal 3 2 3 2 2 2 2 6" xfId="16490" xr:uid="{62A47F7A-5453-4647-9CDF-3F4569DFE275}"/>
    <cellStyle name="Normal 3 2 3 2 2 2 2 6 2" xfId="47374" xr:uid="{84218277-A79A-4F88-AB67-3DC13FE0DCBA}"/>
    <cellStyle name="Normal 3 2 3 2 2 2 2 7" xfId="31932" xr:uid="{8D88F88F-E66B-43AC-AF3F-0E5D2F28F769}"/>
    <cellStyle name="Normal 3 2 3 2 2 2 3" xfId="1530" xr:uid="{F5D1DB7B-E4D3-451D-831A-18831FB63BF6}"/>
    <cellStyle name="Normal 3 2 3 2 2 2 3 2" xfId="3460" xr:uid="{FB806BD5-3135-4F24-86E4-A5FA767CBDD8}"/>
    <cellStyle name="Normal 3 2 3 2 2 2 3 2 2" xfId="7320" xr:uid="{1292460D-E3F1-4E5C-9EDE-FBFEFE117DA6}"/>
    <cellStyle name="Normal 3 2 3 2 2 2 3 2 2 2" xfId="15041" xr:uid="{D7C70255-6C54-470A-B62A-111D3CB2AA91}"/>
    <cellStyle name="Normal 3 2 3 2 2 2 3 2 2 2 2" xfId="30483" xr:uid="{D27AEDDD-2447-437E-95B1-A85043C029AA}"/>
    <cellStyle name="Normal 3 2 3 2 2 2 3 2 2 2 2 2" xfId="61367" xr:uid="{A5CACB2E-A348-4DCB-B49D-575ECF555797}"/>
    <cellStyle name="Normal 3 2 3 2 2 2 3 2 2 2 3" xfId="45925" xr:uid="{07758C15-00FD-4C7C-921B-D1A81E63AFE2}"/>
    <cellStyle name="Normal 3 2 3 2 2 2 3 2 2 3" xfId="22762" xr:uid="{AF4481ED-8E02-4794-A4ED-8D62A6179174}"/>
    <cellStyle name="Normal 3 2 3 2 2 2 3 2 2 3 2" xfId="53646" xr:uid="{8FC88C62-1B3E-408A-BF03-E75DDE2BA3BC}"/>
    <cellStyle name="Normal 3 2 3 2 2 2 3 2 2 4" xfId="38204" xr:uid="{FC666546-7876-40F1-AB2C-B5606827F775}"/>
    <cellStyle name="Normal 3 2 3 2 2 2 3 2 3" xfId="11181" xr:uid="{A47E5CE3-FC9A-4258-916B-C67B810986B2}"/>
    <cellStyle name="Normal 3 2 3 2 2 2 3 2 3 2" xfId="26623" xr:uid="{A659B254-BFEB-4738-9E6C-EA1E984E0875}"/>
    <cellStyle name="Normal 3 2 3 2 2 2 3 2 3 2 2" xfId="57507" xr:uid="{7C243DF4-1F20-4CF0-BAAA-266D83C25163}"/>
    <cellStyle name="Normal 3 2 3 2 2 2 3 2 3 3" xfId="42065" xr:uid="{8FE6F1E6-EF0F-4C62-B71B-BDC579B6FFA8}"/>
    <cellStyle name="Normal 3 2 3 2 2 2 3 2 4" xfId="18902" xr:uid="{7F27BA08-8C01-4496-AEEB-B9DF0ECDD776}"/>
    <cellStyle name="Normal 3 2 3 2 2 2 3 2 4 2" xfId="49786" xr:uid="{3CB7B927-32D4-4D8C-919B-A10B97EFB7A3}"/>
    <cellStyle name="Normal 3 2 3 2 2 2 3 2 5" xfId="34344" xr:uid="{1E5FD004-F65A-45D0-B0F7-91BF23470C74}"/>
    <cellStyle name="Normal 3 2 3 2 2 2 3 3" xfId="5390" xr:uid="{82554DCC-B497-4F3F-8BC1-2ED345218BB9}"/>
    <cellStyle name="Normal 3 2 3 2 2 2 3 3 2" xfId="13111" xr:uid="{7D63E891-C811-436B-9AC8-20BAE14E9562}"/>
    <cellStyle name="Normal 3 2 3 2 2 2 3 3 2 2" xfId="28553" xr:uid="{A1842497-B36B-4089-B7E6-8DD76AD79E97}"/>
    <cellStyle name="Normal 3 2 3 2 2 2 3 3 2 2 2" xfId="59437" xr:uid="{F1E1D8F6-11AC-40B8-B0AB-5E482EE102CA}"/>
    <cellStyle name="Normal 3 2 3 2 2 2 3 3 2 3" xfId="43995" xr:uid="{B847F767-0E7B-44E1-9D1C-48FFB5DBCAFE}"/>
    <cellStyle name="Normal 3 2 3 2 2 2 3 3 3" xfId="20832" xr:uid="{5B6FC67C-FAE1-467A-8ACE-B97A8698C358}"/>
    <cellStyle name="Normal 3 2 3 2 2 2 3 3 3 2" xfId="51716" xr:uid="{8BDA000C-38DC-42C0-BF63-2961BBC181C9}"/>
    <cellStyle name="Normal 3 2 3 2 2 2 3 3 4" xfId="36274" xr:uid="{95848F3C-5433-47C0-955B-D07FB8468A85}"/>
    <cellStyle name="Normal 3 2 3 2 2 2 3 4" xfId="9251" xr:uid="{F7481EE8-2132-45A8-92D1-5220DA26C790}"/>
    <cellStyle name="Normal 3 2 3 2 2 2 3 4 2" xfId="24693" xr:uid="{7A5211C1-ED22-4004-AEA1-629EB214164A}"/>
    <cellStyle name="Normal 3 2 3 2 2 2 3 4 2 2" xfId="55577" xr:uid="{43FDBA0C-5B1D-4DA0-A60E-9478B7EA2E5D}"/>
    <cellStyle name="Normal 3 2 3 2 2 2 3 4 3" xfId="40135" xr:uid="{3E69F961-DD33-4922-A1C0-77A043AD54AB}"/>
    <cellStyle name="Normal 3 2 3 2 2 2 3 5" xfId="16972" xr:uid="{9593A189-525A-49EB-85B9-900063631118}"/>
    <cellStyle name="Normal 3 2 3 2 2 2 3 5 2" xfId="47856" xr:uid="{C47E31DB-BDD7-446A-AE1A-F4EE73D8B5A0}"/>
    <cellStyle name="Normal 3 2 3 2 2 2 3 6" xfId="32414" xr:uid="{5E87116D-18C4-4377-98FC-8B9A446E850A}"/>
    <cellStyle name="Normal 3 2 3 2 2 2 4" xfId="2495" xr:uid="{30CAD06E-19E5-4F76-9992-93635A64E797}"/>
    <cellStyle name="Normal 3 2 3 2 2 2 4 2" xfId="6355" xr:uid="{A8A3E58B-480D-4656-BD13-E5E5D84BC8D8}"/>
    <cellStyle name="Normal 3 2 3 2 2 2 4 2 2" xfId="14076" xr:uid="{E3DA3EC5-6C59-4FF9-8479-9E31AF7A3B37}"/>
    <cellStyle name="Normal 3 2 3 2 2 2 4 2 2 2" xfId="29518" xr:uid="{FE71B239-A636-4239-8B62-70A0C2857C1B}"/>
    <cellStyle name="Normal 3 2 3 2 2 2 4 2 2 2 2" xfId="60402" xr:uid="{C56C7C9C-1116-4586-9C0E-446162402CBC}"/>
    <cellStyle name="Normal 3 2 3 2 2 2 4 2 2 3" xfId="44960" xr:uid="{582AF79A-EEE8-4FBA-A78C-A2956CA04FC7}"/>
    <cellStyle name="Normal 3 2 3 2 2 2 4 2 3" xfId="21797" xr:uid="{359F2ED3-F525-4CCA-9A58-0CA922C2E670}"/>
    <cellStyle name="Normal 3 2 3 2 2 2 4 2 3 2" xfId="52681" xr:uid="{E74B46DD-5F62-4F26-B160-FCD08BD0A265}"/>
    <cellStyle name="Normal 3 2 3 2 2 2 4 2 4" xfId="37239" xr:uid="{8CC8FE5D-77C0-40EA-8001-CEA88A209732}"/>
    <cellStyle name="Normal 3 2 3 2 2 2 4 3" xfId="10216" xr:uid="{B075C573-07B1-496C-B8DE-BC97AD62811F}"/>
    <cellStyle name="Normal 3 2 3 2 2 2 4 3 2" xfId="25658" xr:uid="{90F0A485-9A2C-49EC-9DDD-18A4504D9D13}"/>
    <cellStyle name="Normal 3 2 3 2 2 2 4 3 2 2" xfId="56542" xr:uid="{6E8FDC41-7868-4367-B841-3CF72341856B}"/>
    <cellStyle name="Normal 3 2 3 2 2 2 4 3 3" xfId="41100" xr:uid="{6C910627-A38B-4DD8-A851-FA2943D83D89}"/>
    <cellStyle name="Normal 3 2 3 2 2 2 4 4" xfId="17937" xr:uid="{D1B7EC41-880E-4662-BC18-E57651C62EF2}"/>
    <cellStyle name="Normal 3 2 3 2 2 2 4 4 2" xfId="48821" xr:uid="{E282D330-5E6B-4C9F-87E7-840E7C88648E}"/>
    <cellStyle name="Normal 3 2 3 2 2 2 4 5" xfId="33379" xr:uid="{629EEF87-4103-4F84-B734-4A91A84AA057}"/>
    <cellStyle name="Normal 3 2 3 2 2 2 5" xfId="4425" xr:uid="{074D2FBE-4B03-4825-91EB-6B0F6D8AC2DC}"/>
    <cellStyle name="Normal 3 2 3 2 2 2 5 2" xfId="12146" xr:uid="{81AF228A-ABE4-40F0-A694-62EF77FF49C3}"/>
    <cellStyle name="Normal 3 2 3 2 2 2 5 2 2" xfId="27588" xr:uid="{FA4C5166-1B32-4E20-A86C-C4A7E0C76DD5}"/>
    <cellStyle name="Normal 3 2 3 2 2 2 5 2 2 2" xfId="58472" xr:uid="{18244B2A-C81A-4C5E-9629-E6A28ABF1737}"/>
    <cellStyle name="Normal 3 2 3 2 2 2 5 2 3" xfId="43030" xr:uid="{5EE6D54E-6210-4BEE-834E-50B96108B996}"/>
    <cellStyle name="Normal 3 2 3 2 2 2 5 3" xfId="19867" xr:uid="{F21A3B6E-625E-48D5-BA87-AF41764FD9E5}"/>
    <cellStyle name="Normal 3 2 3 2 2 2 5 3 2" xfId="50751" xr:uid="{E98CF741-C04D-47E9-878D-CEA76CCD2A40}"/>
    <cellStyle name="Normal 3 2 3 2 2 2 5 4" xfId="35309" xr:uid="{EE6E206F-3D6A-4D61-BF03-BB8C68F2A8BD}"/>
    <cellStyle name="Normal 3 2 3 2 2 2 6" xfId="8286" xr:uid="{5F7A6A0F-BBDD-404A-A1DD-B917A2AADE7C}"/>
    <cellStyle name="Normal 3 2 3 2 2 2 6 2" xfId="23728" xr:uid="{AB6DACD1-521F-499F-8045-55D835527030}"/>
    <cellStyle name="Normal 3 2 3 2 2 2 6 2 2" xfId="54612" xr:uid="{E40CEBD5-9264-4FC9-A60E-52C6DF9C05D5}"/>
    <cellStyle name="Normal 3 2 3 2 2 2 6 3" xfId="39170" xr:uid="{BF0B7550-A579-4FDC-9A6A-D67163D6AD76}"/>
    <cellStyle name="Normal 3 2 3 2 2 2 7" xfId="16007" xr:uid="{47685F07-9B31-4D95-A646-99E5AFDDCE36}"/>
    <cellStyle name="Normal 3 2 3 2 2 2 7 2" xfId="46891" xr:uid="{57E1AFCC-EBE8-479C-BA65-139EB8D3C731}"/>
    <cellStyle name="Normal 3 2 3 2 2 2 8" xfId="31449" xr:uid="{52D7CB91-3E9E-409E-8F14-240A5CFB6AB6}"/>
    <cellStyle name="Normal 3 2 3 2 2 3" xfId="807" xr:uid="{6E86A9CE-C36A-48E7-B54D-1603F274D3FA}"/>
    <cellStyle name="Normal 3 2 3 2 2 3 2" xfId="1772" xr:uid="{FD69087C-BD17-4F1E-8034-F5FAB98E44DA}"/>
    <cellStyle name="Normal 3 2 3 2 2 3 2 2" xfId="3702" xr:uid="{73B700AF-399B-4C52-818C-61B1E9FC2626}"/>
    <cellStyle name="Normal 3 2 3 2 2 3 2 2 2" xfId="7562" xr:uid="{6CAFB2CF-55C4-4BEB-8D45-471B4180D0E4}"/>
    <cellStyle name="Normal 3 2 3 2 2 3 2 2 2 2" xfId="15283" xr:uid="{A08A4B20-D86D-4385-BD80-1D103224E414}"/>
    <cellStyle name="Normal 3 2 3 2 2 3 2 2 2 2 2" xfId="30725" xr:uid="{3AED2263-8892-4743-AD2D-B228248A16D2}"/>
    <cellStyle name="Normal 3 2 3 2 2 3 2 2 2 2 2 2" xfId="61609" xr:uid="{E4F130F7-3840-4C91-AC01-AC33D601DA47}"/>
    <cellStyle name="Normal 3 2 3 2 2 3 2 2 2 2 3" xfId="46167" xr:uid="{65F5FC1B-DFBD-4EE9-A0B7-42E7D89BBF89}"/>
    <cellStyle name="Normal 3 2 3 2 2 3 2 2 2 3" xfId="23004" xr:uid="{A469B216-466C-4FBB-849F-FDFA3B6EC87F}"/>
    <cellStyle name="Normal 3 2 3 2 2 3 2 2 2 3 2" xfId="53888" xr:uid="{2DE27197-3855-49A7-8B5A-746545219304}"/>
    <cellStyle name="Normal 3 2 3 2 2 3 2 2 2 4" xfId="38446" xr:uid="{8B81FE86-AE84-40B8-8A1B-F864D9889501}"/>
    <cellStyle name="Normal 3 2 3 2 2 3 2 2 3" xfId="11423" xr:uid="{769E2E3C-ED2C-4B8D-BE4D-AE4F7D219928}"/>
    <cellStyle name="Normal 3 2 3 2 2 3 2 2 3 2" xfId="26865" xr:uid="{1AC5C259-2616-4FC4-8C14-0AE885C1AF64}"/>
    <cellStyle name="Normal 3 2 3 2 2 3 2 2 3 2 2" xfId="57749" xr:uid="{5CC20BEB-B690-4027-B177-6F79EFC30A14}"/>
    <cellStyle name="Normal 3 2 3 2 2 3 2 2 3 3" xfId="42307" xr:uid="{627B54DD-2E58-4A2B-9C3C-096A7E5D35A3}"/>
    <cellStyle name="Normal 3 2 3 2 2 3 2 2 4" xfId="19144" xr:uid="{C6897B2D-6EE3-475E-9979-81878B2CA27B}"/>
    <cellStyle name="Normal 3 2 3 2 2 3 2 2 4 2" xfId="50028" xr:uid="{3D32D2DC-FAC2-4764-8979-99C8BA015DC4}"/>
    <cellStyle name="Normal 3 2 3 2 2 3 2 2 5" xfId="34586" xr:uid="{7FCEF773-2495-4359-9F20-1983D2F8CF4A}"/>
    <cellStyle name="Normal 3 2 3 2 2 3 2 3" xfId="5632" xr:uid="{43EAD5E3-55F6-4ABA-BBC3-1F32811BC018}"/>
    <cellStyle name="Normal 3 2 3 2 2 3 2 3 2" xfId="13353" xr:uid="{90E9D497-7FCF-4060-BD8D-9CF87E702641}"/>
    <cellStyle name="Normal 3 2 3 2 2 3 2 3 2 2" xfId="28795" xr:uid="{B141D04F-F453-4219-A820-3697E862758C}"/>
    <cellStyle name="Normal 3 2 3 2 2 3 2 3 2 2 2" xfId="59679" xr:uid="{03E33C84-C60D-456F-8108-624B5703CAB4}"/>
    <cellStyle name="Normal 3 2 3 2 2 3 2 3 2 3" xfId="44237" xr:uid="{E20A13C3-B633-4C1C-896F-35EA2180BF56}"/>
    <cellStyle name="Normal 3 2 3 2 2 3 2 3 3" xfId="21074" xr:uid="{17C7C1F7-2032-465F-8814-B60D142E5FCB}"/>
    <cellStyle name="Normal 3 2 3 2 2 3 2 3 3 2" xfId="51958" xr:uid="{9076AA5E-5010-4852-A986-06C2C6BEEE93}"/>
    <cellStyle name="Normal 3 2 3 2 2 3 2 3 4" xfId="36516" xr:uid="{47B163E8-AE8C-4F4C-823F-7427B86F4CAD}"/>
    <cellStyle name="Normal 3 2 3 2 2 3 2 4" xfId="9493" xr:uid="{4126D14D-5651-460E-9026-EF4CC580447C}"/>
    <cellStyle name="Normal 3 2 3 2 2 3 2 4 2" xfId="24935" xr:uid="{CAE03CC1-B355-40A2-A440-18E08F0C4A54}"/>
    <cellStyle name="Normal 3 2 3 2 2 3 2 4 2 2" xfId="55819" xr:uid="{F7C98883-6078-47DB-8E3B-267311F573E0}"/>
    <cellStyle name="Normal 3 2 3 2 2 3 2 4 3" xfId="40377" xr:uid="{7B3716B5-9257-4067-9936-11F2E05F4B04}"/>
    <cellStyle name="Normal 3 2 3 2 2 3 2 5" xfId="17214" xr:uid="{4166C94F-7EAF-4972-9DCD-48F7D8926635}"/>
    <cellStyle name="Normal 3 2 3 2 2 3 2 5 2" xfId="48098" xr:uid="{F608281A-19F4-4C7B-8B22-731281C10661}"/>
    <cellStyle name="Normal 3 2 3 2 2 3 2 6" xfId="32656" xr:uid="{0FFA789A-7B90-422E-9F13-371C586756D4}"/>
    <cellStyle name="Normal 3 2 3 2 2 3 3" xfId="2737" xr:uid="{3CAA437D-1CF7-4257-9491-C2D8B504C6E3}"/>
    <cellStyle name="Normal 3 2 3 2 2 3 3 2" xfId="6597" xr:uid="{B16BEEF4-CBB4-4623-8E97-DDB8159EFDBC}"/>
    <cellStyle name="Normal 3 2 3 2 2 3 3 2 2" xfId="14318" xr:uid="{38A08B6F-2506-4E01-B7C8-1256CA9E12CD}"/>
    <cellStyle name="Normal 3 2 3 2 2 3 3 2 2 2" xfId="29760" xr:uid="{5CAAACAA-7BE9-44EA-A5C0-1E3D066D7146}"/>
    <cellStyle name="Normal 3 2 3 2 2 3 3 2 2 2 2" xfId="60644" xr:uid="{6599B4A6-04B0-4E8F-B550-65B96B18B1A0}"/>
    <cellStyle name="Normal 3 2 3 2 2 3 3 2 2 3" xfId="45202" xr:uid="{23C2C2BD-F54C-4B7A-AABF-1A99ECF8B202}"/>
    <cellStyle name="Normal 3 2 3 2 2 3 3 2 3" xfId="22039" xr:uid="{B41C8343-299D-48F5-82C3-0CE3920AC075}"/>
    <cellStyle name="Normal 3 2 3 2 2 3 3 2 3 2" xfId="52923" xr:uid="{2F2FAFE2-D664-474B-982B-26510E91275D}"/>
    <cellStyle name="Normal 3 2 3 2 2 3 3 2 4" xfId="37481" xr:uid="{2CE145B2-6165-42BA-8843-9E0D9EDAE8E6}"/>
    <cellStyle name="Normal 3 2 3 2 2 3 3 3" xfId="10458" xr:uid="{D2E55AB4-A9BF-402B-9A50-87E7130EAE8B}"/>
    <cellStyle name="Normal 3 2 3 2 2 3 3 3 2" xfId="25900" xr:uid="{53C3AFB4-9A36-4613-AFF8-B65481057D6B}"/>
    <cellStyle name="Normal 3 2 3 2 2 3 3 3 2 2" xfId="56784" xr:uid="{0CDD9ED4-5AC2-405E-8DCB-E310ED8FC07B}"/>
    <cellStyle name="Normal 3 2 3 2 2 3 3 3 3" xfId="41342" xr:uid="{0E3676C8-0F58-4D40-8F22-A9F52EC95EB9}"/>
    <cellStyle name="Normal 3 2 3 2 2 3 3 4" xfId="18179" xr:uid="{0681684C-283F-40BE-860E-04FE218F9C4E}"/>
    <cellStyle name="Normal 3 2 3 2 2 3 3 4 2" xfId="49063" xr:uid="{0CFAA570-8711-44D2-90F8-38FE2D3DEC8D}"/>
    <cellStyle name="Normal 3 2 3 2 2 3 3 5" xfId="33621" xr:uid="{421BEE31-5695-4636-A30D-FE7A8239B55E}"/>
    <cellStyle name="Normal 3 2 3 2 2 3 4" xfId="4667" xr:uid="{60548FD5-722F-4E52-814B-4E84C64339E5}"/>
    <cellStyle name="Normal 3 2 3 2 2 3 4 2" xfId="12388" xr:uid="{5374CCF3-C2A1-472A-9742-A0C4FA9DE198}"/>
    <cellStyle name="Normal 3 2 3 2 2 3 4 2 2" xfId="27830" xr:uid="{29981BAA-D10E-4B0A-867B-04B58F4F8590}"/>
    <cellStyle name="Normal 3 2 3 2 2 3 4 2 2 2" xfId="58714" xr:uid="{2BF5A7AD-D45E-4847-BEF4-F4E75AEDF7BE}"/>
    <cellStyle name="Normal 3 2 3 2 2 3 4 2 3" xfId="43272" xr:uid="{24029CE4-3404-48B0-8178-E2642839A7EC}"/>
    <cellStyle name="Normal 3 2 3 2 2 3 4 3" xfId="20109" xr:uid="{C61B240C-88EC-4AD3-B583-0EA8002A4452}"/>
    <cellStyle name="Normal 3 2 3 2 2 3 4 3 2" xfId="50993" xr:uid="{F1EFC41F-240F-4922-9FF2-AA90B3A68A1E}"/>
    <cellStyle name="Normal 3 2 3 2 2 3 4 4" xfId="35551" xr:uid="{D8D974D2-C170-44A8-92A1-46AD1CCC3F2B}"/>
    <cellStyle name="Normal 3 2 3 2 2 3 5" xfId="8528" xr:uid="{9E1438FA-6CF0-4F66-9ADF-97528D3DB21F}"/>
    <cellStyle name="Normal 3 2 3 2 2 3 5 2" xfId="23970" xr:uid="{BEA862BD-A5BE-4DA7-AE99-285C2BC3FF4E}"/>
    <cellStyle name="Normal 3 2 3 2 2 3 5 2 2" xfId="54854" xr:uid="{4010EFB3-610C-4C14-9C72-99DD74AB918F}"/>
    <cellStyle name="Normal 3 2 3 2 2 3 5 3" xfId="39412" xr:uid="{97F5C7A9-1000-4445-A7DF-B4638CF16408}"/>
    <cellStyle name="Normal 3 2 3 2 2 3 6" xfId="16249" xr:uid="{CD1FD20F-4F9A-4860-BB7B-A9BC60822939}"/>
    <cellStyle name="Normal 3 2 3 2 2 3 6 2" xfId="47133" xr:uid="{6A49A966-AC92-4D26-99CC-72ED62C86932}"/>
    <cellStyle name="Normal 3 2 3 2 2 3 7" xfId="31691" xr:uid="{2DC0171D-D9C6-4FF5-9407-F9836802F909}"/>
    <cellStyle name="Normal 3 2 3 2 2 4" xfId="1289" xr:uid="{D283F7B6-6DAE-46A6-9528-69D18335262F}"/>
    <cellStyle name="Normal 3 2 3 2 2 4 2" xfId="3219" xr:uid="{A0ADE4E0-0561-4CA8-A920-832B683CA3B4}"/>
    <cellStyle name="Normal 3 2 3 2 2 4 2 2" xfId="7079" xr:uid="{F749F797-CE8D-4EB5-B71A-AA6E0D2DD225}"/>
    <cellStyle name="Normal 3 2 3 2 2 4 2 2 2" xfId="14800" xr:uid="{8F6A0C95-3047-4F3F-9FD7-F9C170D49F46}"/>
    <cellStyle name="Normal 3 2 3 2 2 4 2 2 2 2" xfId="30242" xr:uid="{D0264227-6190-438A-AAE5-D81C1E3E8A57}"/>
    <cellStyle name="Normal 3 2 3 2 2 4 2 2 2 2 2" xfId="61126" xr:uid="{BD25B72E-C7A6-42F1-BB28-1E97894328F0}"/>
    <cellStyle name="Normal 3 2 3 2 2 4 2 2 2 3" xfId="45684" xr:uid="{B0D3CA87-7491-4822-91B5-F1AB8795FC00}"/>
    <cellStyle name="Normal 3 2 3 2 2 4 2 2 3" xfId="22521" xr:uid="{3A63BB70-82A9-488D-AA19-3ED35BE03F95}"/>
    <cellStyle name="Normal 3 2 3 2 2 4 2 2 3 2" xfId="53405" xr:uid="{A9B51E3F-5BA8-40A0-9DE2-6A39A4C4D854}"/>
    <cellStyle name="Normal 3 2 3 2 2 4 2 2 4" xfId="37963" xr:uid="{EC765424-F64A-442F-BAF1-A3C166601BE2}"/>
    <cellStyle name="Normal 3 2 3 2 2 4 2 3" xfId="10940" xr:uid="{A10695D9-606F-448C-A486-769AEB0AFCCC}"/>
    <cellStyle name="Normal 3 2 3 2 2 4 2 3 2" xfId="26382" xr:uid="{212E2843-F783-428D-98E1-2E65D3203019}"/>
    <cellStyle name="Normal 3 2 3 2 2 4 2 3 2 2" xfId="57266" xr:uid="{D29CC777-0576-4F1A-981D-14284491C61A}"/>
    <cellStyle name="Normal 3 2 3 2 2 4 2 3 3" xfId="41824" xr:uid="{92DCFA95-B6D1-44DA-BA73-F6730D93C01D}"/>
    <cellStyle name="Normal 3 2 3 2 2 4 2 4" xfId="18661" xr:uid="{0CF7942B-16A2-4D56-A632-282DDA3C8C00}"/>
    <cellStyle name="Normal 3 2 3 2 2 4 2 4 2" xfId="49545" xr:uid="{992A1334-8BCB-4758-9069-94AF48F2889F}"/>
    <cellStyle name="Normal 3 2 3 2 2 4 2 5" xfId="34103" xr:uid="{FDFBEAC5-5EF9-453A-9BC0-3B6D77440BA7}"/>
    <cellStyle name="Normal 3 2 3 2 2 4 3" xfId="5149" xr:uid="{3227BC11-A714-4A81-9DCF-F4882CB89AC1}"/>
    <cellStyle name="Normal 3 2 3 2 2 4 3 2" xfId="12870" xr:uid="{48ACC2FB-93A1-48C3-B2BA-505F751200FB}"/>
    <cellStyle name="Normal 3 2 3 2 2 4 3 2 2" xfId="28312" xr:uid="{1E87BD08-E654-42AA-BF64-34480F30A336}"/>
    <cellStyle name="Normal 3 2 3 2 2 4 3 2 2 2" xfId="59196" xr:uid="{0316C4BD-748B-40AD-AC0D-D2DE75A8BE84}"/>
    <cellStyle name="Normal 3 2 3 2 2 4 3 2 3" xfId="43754" xr:uid="{7F2137C5-A7C8-459B-AEA5-524113B04C50}"/>
    <cellStyle name="Normal 3 2 3 2 2 4 3 3" xfId="20591" xr:uid="{5B5EF13A-6C19-4F8D-B45D-8DC9055CBB03}"/>
    <cellStyle name="Normal 3 2 3 2 2 4 3 3 2" xfId="51475" xr:uid="{17C3342D-5DA5-4F1A-AC43-CFC2E7F737D2}"/>
    <cellStyle name="Normal 3 2 3 2 2 4 3 4" xfId="36033" xr:uid="{172D5C57-F0D0-4F84-95D3-8C972E2BC6EF}"/>
    <cellStyle name="Normal 3 2 3 2 2 4 4" xfId="9010" xr:uid="{F41D4E9F-F875-4835-A61D-58D9A25823C6}"/>
    <cellStyle name="Normal 3 2 3 2 2 4 4 2" xfId="24452" xr:uid="{D3DAC232-C2FE-44DA-B64F-20D8A5D7ACF1}"/>
    <cellStyle name="Normal 3 2 3 2 2 4 4 2 2" xfId="55336" xr:uid="{DB30B190-5A91-412A-B6CA-A44C68B5951E}"/>
    <cellStyle name="Normal 3 2 3 2 2 4 4 3" xfId="39894" xr:uid="{2542EDB7-7255-480B-A17E-087FD2DD0829}"/>
    <cellStyle name="Normal 3 2 3 2 2 4 5" xfId="16731" xr:uid="{A5E84EE0-1C9C-45C4-9F3D-391116FF04E4}"/>
    <cellStyle name="Normal 3 2 3 2 2 4 5 2" xfId="47615" xr:uid="{9D09AA7B-B65F-444B-8612-542FE3EA9247}"/>
    <cellStyle name="Normal 3 2 3 2 2 4 6" xfId="32173" xr:uid="{F0B98B8C-9026-42D3-B7F9-0FB49E5BCEFD}"/>
    <cellStyle name="Normal 3 2 3 2 2 5" xfId="2254" xr:uid="{3E3FE3C7-1FCF-4EFB-BC6B-6E98E5036D4E}"/>
    <cellStyle name="Normal 3 2 3 2 2 5 2" xfId="6114" xr:uid="{61E54E40-4384-4A21-94AE-30B7691F85D0}"/>
    <cellStyle name="Normal 3 2 3 2 2 5 2 2" xfId="13835" xr:uid="{E608198B-9DC4-4F3C-900D-811D7E709A88}"/>
    <cellStyle name="Normal 3 2 3 2 2 5 2 2 2" xfId="29277" xr:uid="{AD324B75-E2B0-4278-AED0-C81702B3090A}"/>
    <cellStyle name="Normal 3 2 3 2 2 5 2 2 2 2" xfId="60161" xr:uid="{F96A47B1-EC9B-4045-8D39-01BE0A007D6F}"/>
    <cellStyle name="Normal 3 2 3 2 2 5 2 2 3" xfId="44719" xr:uid="{E01F6DB9-B6F0-4749-92A1-B4702490F5C1}"/>
    <cellStyle name="Normal 3 2 3 2 2 5 2 3" xfId="21556" xr:uid="{085AB293-5A31-4C33-A6D5-7117B3A17E6E}"/>
    <cellStyle name="Normal 3 2 3 2 2 5 2 3 2" xfId="52440" xr:uid="{AEFF5BB5-D995-4731-99B2-207792AAD1E6}"/>
    <cellStyle name="Normal 3 2 3 2 2 5 2 4" xfId="36998" xr:uid="{6D2893CD-B6E4-402E-8D6A-F5FC0865B32D}"/>
    <cellStyle name="Normal 3 2 3 2 2 5 3" xfId="9975" xr:uid="{8F980D21-4984-4748-A579-C00F6FB60840}"/>
    <cellStyle name="Normal 3 2 3 2 2 5 3 2" xfId="25417" xr:uid="{EDC1A13B-08A7-4BED-8FF2-6BAF13C212E8}"/>
    <cellStyle name="Normal 3 2 3 2 2 5 3 2 2" xfId="56301" xr:uid="{62C93964-30CE-4F8C-A34A-17F369461858}"/>
    <cellStyle name="Normal 3 2 3 2 2 5 3 3" xfId="40859" xr:uid="{AD68FD51-3622-44B6-9559-A6D4D70F4252}"/>
    <cellStyle name="Normal 3 2 3 2 2 5 4" xfId="17696" xr:uid="{A2E15634-3304-41D7-9D61-5C5B5DDA2AB1}"/>
    <cellStyle name="Normal 3 2 3 2 2 5 4 2" xfId="48580" xr:uid="{ADA8FA71-DA9E-47B0-913B-9FC2A3CFCAD8}"/>
    <cellStyle name="Normal 3 2 3 2 2 5 5" xfId="33138" xr:uid="{A613D9B5-5E22-4D0F-9D08-03C4398FBF09}"/>
    <cellStyle name="Normal 3 2 3 2 2 6" xfId="4184" xr:uid="{18AC9E7A-B8DF-4982-86AC-86EBB10AD016}"/>
    <cellStyle name="Normal 3 2 3 2 2 6 2" xfId="11905" xr:uid="{0942D08D-CCB3-4A59-8287-9EFBBBAD023F}"/>
    <cellStyle name="Normal 3 2 3 2 2 6 2 2" xfId="27347" xr:uid="{1C473166-845B-419F-B453-9A81679DAB3F}"/>
    <cellStyle name="Normal 3 2 3 2 2 6 2 2 2" xfId="58231" xr:uid="{2F0BA882-AA2D-4C43-ACFE-FDE983746015}"/>
    <cellStyle name="Normal 3 2 3 2 2 6 2 3" xfId="42789" xr:uid="{6DE5149D-D20F-47CF-8509-BA9D617287C0}"/>
    <cellStyle name="Normal 3 2 3 2 2 6 3" xfId="19626" xr:uid="{6B9AE8FE-A599-4B0F-9914-230F36E3E6FC}"/>
    <cellStyle name="Normal 3 2 3 2 2 6 3 2" xfId="50510" xr:uid="{84EF4EA6-074A-4602-A2CC-D7FA7D431807}"/>
    <cellStyle name="Normal 3 2 3 2 2 6 4" xfId="35068" xr:uid="{D5B6F8D5-AA72-4B34-BE31-14AA8F4298F5}"/>
    <cellStyle name="Normal 3 2 3 2 2 7" xfId="8045" xr:uid="{F57ACB54-214A-4701-B43B-529C74811338}"/>
    <cellStyle name="Normal 3 2 3 2 2 7 2" xfId="23487" xr:uid="{BEE67244-8BB1-4F5A-8FCC-FCE89A5ABAA3}"/>
    <cellStyle name="Normal 3 2 3 2 2 7 2 2" xfId="54371" xr:uid="{B21BAE14-B1AF-4A79-AD70-05CE8BCDC6F1}"/>
    <cellStyle name="Normal 3 2 3 2 2 7 3" xfId="38929" xr:uid="{6784E47F-31D9-45DA-9EB7-9EDB48D8CBF9}"/>
    <cellStyle name="Normal 3 2 3 2 2 8" xfId="15766" xr:uid="{CA60044D-8A78-4B20-9A7A-5BFE74BC2A88}"/>
    <cellStyle name="Normal 3 2 3 2 2 8 2" xfId="46650" xr:uid="{0AAA40BE-54A3-442C-B993-6B1A61F85C3B}"/>
    <cellStyle name="Normal 3 2 3 2 2 9" xfId="31208" xr:uid="{80D7181F-FB2C-4AEB-933E-41AB4631516D}"/>
    <cellStyle name="Normal 3 2 3 2 3" xfId="451" xr:uid="{2517CC9A-CC59-4894-BBDE-A76E6855D1E3}"/>
    <cellStyle name="Normal 3 2 3 2 3 2" xfId="935" xr:uid="{5C90427D-59C9-4A25-B496-77AA478B08CA}"/>
    <cellStyle name="Normal 3 2 3 2 3 2 2" xfId="1900" xr:uid="{D4727379-0587-4B24-97E1-5F15F3DAD9E8}"/>
    <cellStyle name="Normal 3 2 3 2 3 2 2 2" xfId="3830" xr:uid="{C92690BA-9218-40A1-94A6-029AAEC6E336}"/>
    <cellStyle name="Normal 3 2 3 2 3 2 2 2 2" xfId="7690" xr:uid="{2A362681-392A-4F7E-A51A-6003A690BFA3}"/>
    <cellStyle name="Normal 3 2 3 2 3 2 2 2 2 2" xfId="15411" xr:uid="{62359A78-27B8-40CC-8C60-33151ED077F1}"/>
    <cellStyle name="Normal 3 2 3 2 3 2 2 2 2 2 2" xfId="30853" xr:uid="{157DE182-5E23-497A-8AF7-65B92D65AC88}"/>
    <cellStyle name="Normal 3 2 3 2 3 2 2 2 2 2 2 2" xfId="61737" xr:uid="{31E6E964-FF00-477F-9AD4-2EB513152448}"/>
    <cellStyle name="Normal 3 2 3 2 3 2 2 2 2 2 3" xfId="46295" xr:uid="{7F80ADC9-5AFB-4E7E-9C4C-BF36AE1B5D60}"/>
    <cellStyle name="Normal 3 2 3 2 3 2 2 2 2 3" xfId="23132" xr:uid="{07DDB766-A53A-4CE5-B192-BAF80E838BA8}"/>
    <cellStyle name="Normal 3 2 3 2 3 2 2 2 2 3 2" xfId="54016" xr:uid="{73BFE877-2B08-433D-9429-24C3F8051EAE}"/>
    <cellStyle name="Normal 3 2 3 2 3 2 2 2 2 4" xfId="38574" xr:uid="{D5D2C537-649B-4BAA-9EAD-C2FDBBD846F6}"/>
    <cellStyle name="Normal 3 2 3 2 3 2 2 2 3" xfId="11551" xr:uid="{D3C36759-D1FA-4F91-BE52-058FBE86A20D}"/>
    <cellStyle name="Normal 3 2 3 2 3 2 2 2 3 2" xfId="26993" xr:uid="{389425FA-CEDE-40A6-A8F8-B486B10B47B3}"/>
    <cellStyle name="Normal 3 2 3 2 3 2 2 2 3 2 2" xfId="57877" xr:uid="{E139B85B-4AA5-40F2-B8A0-7382892FB8E4}"/>
    <cellStyle name="Normal 3 2 3 2 3 2 2 2 3 3" xfId="42435" xr:uid="{7F7ADAC9-62E8-4410-BC14-A1BA013AC662}"/>
    <cellStyle name="Normal 3 2 3 2 3 2 2 2 4" xfId="19272" xr:uid="{F21611F2-C1E2-4EF5-B453-AA3BFC72A5E2}"/>
    <cellStyle name="Normal 3 2 3 2 3 2 2 2 4 2" xfId="50156" xr:uid="{22926FBC-6A3E-47F2-AEE3-D26B11E955A2}"/>
    <cellStyle name="Normal 3 2 3 2 3 2 2 2 5" xfId="34714" xr:uid="{A6C886A0-B89A-4396-91E9-E9DF95FB6086}"/>
    <cellStyle name="Normal 3 2 3 2 3 2 2 3" xfId="5760" xr:uid="{79A267C7-F7E5-422B-978C-3E40DEB7141E}"/>
    <cellStyle name="Normal 3 2 3 2 3 2 2 3 2" xfId="13481" xr:uid="{CA3F91E9-6B01-430C-91E1-D3A920EC02C5}"/>
    <cellStyle name="Normal 3 2 3 2 3 2 2 3 2 2" xfId="28923" xr:uid="{DB37654C-BEAB-4CA7-B93B-E22B482057DD}"/>
    <cellStyle name="Normal 3 2 3 2 3 2 2 3 2 2 2" xfId="59807" xr:uid="{5DC5C6B0-191D-444F-BBA1-A959F8C3E871}"/>
    <cellStyle name="Normal 3 2 3 2 3 2 2 3 2 3" xfId="44365" xr:uid="{160D8DF4-4030-46BE-9F49-213EBBF446CB}"/>
    <cellStyle name="Normal 3 2 3 2 3 2 2 3 3" xfId="21202" xr:uid="{A005A95A-07E5-44F8-817D-4F2080B85B4C}"/>
    <cellStyle name="Normal 3 2 3 2 3 2 2 3 3 2" xfId="52086" xr:uid="{7DA148DF-6B9D-4310-A7E5-498E6D0D00E6}"/>
    <cellStyle name="Normal 3 2 3 2 3 2 2 3 4" xfId="36644" xr:uid="{D00B7C67-04D9-4E9E-B110-A142CA474825}"/>
    <cellStyle name="Normal 3 2 3 2 3 2 2 4" xfId="9621" xr:uid="{215C1F44-6E29-4B29-85FA-E6573C99632B}"/>
    <cellStyle name="Normal 3 2 3 2 3 2 2 4 2" xfId="25063" xr:uid="{A3E9B454-833D-4EE6-95F9-DF9B34F7E7EB}"/>
    <cellStyle name="Normal 3 2 3 2 3 2 2 4 2 2" xfId="55947" xr:uid="{7070A5A9-52B5-43B4-A684-FE3C5F62DE3A}"/>
    <cellStyle name="Normal 3 2 3 2 3 2 2 4 3" xfId="40505" xr:uid="{24625B22-5877-40F7-B899-484399CCC376}"/>
    <cellStyle name="Normal 3 2 3 2 3 2 2 5" xfId="17342" xr:uid="{3C714BA2-CF68-44FF-8498-7F07DAE85DAF}"/>
    <cellStyle name="Normal 3 2 3 2 3 2 2 5 2" xfId="48226" xr:uid="{A8B5373E-066B-4C84-8BC0-7C2B333119E9}"/>
    <cellStyle name="Normal 3 2 3 2 3 2 2 6" xfId="32784" xr:uid="{5847AFB1-974D-4CAF-A66A-C3DC4F950A26}"/>
    <cellStyle name="Normal 3 2 3 2 3 2 3" xfId="2865" xr:uid="{939DF768-89EC-42F4-B1CE-DF1590A11B2D}"/>
    <cellStyle name="Normal 3 2 3 2 3 2 3 2" xfId="6725" xr:uid="{E36DC2BC-DC59-413C-B6BC-4ACFC7414086}"/>
    <cellStyle name="Normal 3 2 3 2 3 2 3 2 2" xfId="14446" xr:uid="{8A33703A-6D83-4798-86D4-5DA641855E83}"/>
    <cellStyle name="Normal 3 2 3 2 3 2 3 2 2 2" xfId="29888" xr:uid="{232E37E7-F3F5-412E-8B64-9A5ABA66371A}"/>
    <cellStyle name="Normal 3 2 3 2 3 2 3 2 2 2 2" xfId="60772" xr:uid="{FC7B35CA-290F-44E1-A815-E26DA3F210DC}"/>
    <cellStyle name="Normal 3 2 3 2 3 2 3 2 2 3" xfId="45330" xr:uid="{26761374-8857-4DAD-9486-E4892B9EFF5B}"/>
    <cellStyle name="Normal 3 2 3 2 3 2 3 2 3" xfId="22167" xr:uid="{68A6FB32-01FF-4726-A0B2-87760DCF068F}"/>
    <cellStyle name="Normal 3 2 3 2 3 2 3 2 3 2" xfId="53051" xr:uid="{67D37FC4-0BA5-43F7-99B6-C0CD2AA0B777}"/>
    <cellStyle name="Normal 3 2 3 2 3 2 3 2 4" xfId="37609" xr:uid="{E093F462-2ECC-4A90-90B4-8F1F551F6FA9}"/>
    <cellStyle name="Normal 3 2 3 2 3 2 3 3" xfId="10586" xr:uid="{B256606A-44D0-4A92-87AA-A993D8839C9A}"/>
    <cellStyle name="Normal 3 2 3 2 3 2 3 3 2" xfId="26028" xr:uid="{7B8520A4-CDD0-4234-ACB8-DBE0834E442F}"/>
    <cellStyle name="Normal 3 2 3 2 3 2 3 3 2 2" xfId="56912" xr:uid="{EEF61DAC-C6C1-41A1-BF2F-BD1DE78D00CA}"/>
    <cellStyle name="Normal 3 2 3 2 3 2 3 3 3" xfId="41470" xr:uid="{75E2E60A-648C-464B-A3CD-BE5B3174ECF0}"/>
    <cellStyle name="Normal 3 2 3 2 3 2 3 4" xfId="18307" xr:uid="{104A2904-E01B-447C-84C8-D354EC256A22}"/>
    <cellStyle name="Normal 3 2 3 2 3 2 3 4 2" xfId="49191" xr:uid="{20ADABDE-A6C9-4406-A522-29F0D00DEAEA}"/>
    <cellStyle name="Normal 3 2 3 2 3 2 3 5" xfId="33749" xr:uid="{358FA2AF-05EC-46BE-9D4A-7FDB40C0FC93}"/>
    <cellStyle name="Normal 3 2 3 2 3 2 4" xfId="4795" xr:uid="{54CA920C-15A3-4A3F-9A95-96094377A849}"/>
    <cellStyle name="Normal 3 2 3 2 3 2 4 2" xfId="12516" xr:uid="{C42632D2-763A-49B7-A4A0-085161ABB068}"/>
    <cellStyle name="Normal 3 2 3 2 3 2 4 2 2" xfId="27958" xr:uid="{0CDC6F3B-0404-44A5-BF6F-EA6B84E35522}"/>
    <cellStyle name="Normal 3 2 3 2 3 2 4 2 2 2" xfId="58842" xr:uid="{D9DD76B4-B770-4BC6-8F1D-3D4B5DE37D2B}"/>
    <cellStyle name="Normal 3 2 3 2 3 2 4 2 3" xfId="43400" xr:uid="{34C0D62B-E0A2-42DC-AB02-D0E25C26E142}"/>
    <cellStyle name="Normal 3 2 3 2 3 2 4 3" xfId="20237" xr:uid="{0B0DCA4F-BCB0-44C7-A014-75C6A9B5A616}"/>
    <cellStyle name="Normal 3 2 3 2 3 2 4 3 2" xfId="51121" xr:uid="{0099CFA7-B9BF-4702-9929-850EF184C4F8}"/>
    <cellStyle name="Normal 3 2 3 2 3 2 4 4" xfId="35679" xr:uid="{A1E26D98-735B-415F-A4B7-AC51B589C7A9}"/>
    <cellStyle name="Normal 3 2 3 2 3 2 5" xfId="8656" xr:uid="{85941DFB-7DDE-43D6-A24C-81F3F9D32440}"/>
    <cellStyle name="Normal 3 2 3 2 3 2 5 2" xfId="24098" xr:uid="{40BD94FF-3B35-4F44-9319-3DC270E0F453}"/>
    <cellStyle name="Normal 3 2 3 2 3 2 5 2 2" xfId="54982" xr:uid="{BFE06D29-41E8-4025-96D9-7A911B6160F2}"/>
    <cellStyle name="Normal 3 2 3 2 3 2 5 3" xfId="39540" xr:uid="{DAA68634-F977-4CC4-8EE7-A958EC752D18}"/>
    <cellStyle name="Normal 3 2 3 2 3 2 6" xfId="16377" xr:uid="{67B07C71-B2AC-48C9-B7D3-51169CD80E63}"/>
    <cellStyle name="Normal 3 2 3 2 3 2 6 2" xfId="47261" xr:uid="{04D381BF-CEA5-40A1-B569-3842268F6DFC}"/>
    <cellStyle name="Normal 3 2 3 2 3 2 7" xfId="31819" xr:uid="{9FECFC5D-0F7E-465F-B8F0-0E36BA21CB1B}"/>
    <cellStyle name="Normal 3 2 3 2 3 3" xfId="1417" xr:uid="{4ABB41E4-0B99-45BC-9044-C3A3D9A14693}"/>
    <cellStyle name="Normal 3 2 3 2 3 3 2" xfId="3347" xr:uid="{634DE47B-BAA0-4889-B9D1-7CE53819C50E}"/>
    <cellStyle name="Normal 3 2 3 2 3 3 2 2" xfId="7207" xr:uid="{364B4E06-7AB5-4DA7-9523-328CBFF61E96}"/>
    <cellStyle name="Normal 3 2 3 2 3 3 2 2 2" xfId="14928" xr:uid="{12E5A41B-CDCD-407E-AF99-3AE286EECB22}"/>
    <cellStyle name="Normal 3 2 3 2 3 3 2 2 2 2" xfId="30370" xr:uid="{F76D875A-DA32-4D99-9914-9626C867ADAA}"/>
    <cellStyle name="Normal 3 2 3 2 3 3 2 2 2 2 2" xfId="61254" xr:uid="{0A159B6E-D4AA-4F10-BC8D-7FCE3B98B674}"/>
    <cellStyle name="Normal 3 2 3 2 3 3 2 2 2 3" xfId="45812" xr:uid="{2D48C1CF-15DE-46B7-95A1-B46D8B11B1A3}"/>
    <cellStyle name="Normal 3 2 3 2 3 3 2 2 3" xfId="22649" xr:uid="{61B4D91C-1C07-410C-A0A4-7B44C876EF3F}"/>
    <cellStyle name="Normal 3 2 3 2 3 3 2 2 3 2" xfId="53533" xr:uid="{900DB5B7-92E8-45F1-8A72-DDC8BBE5DA07}"/>
    <cellStyle name="Normal 3 2 3 2 3 3 2 2 4" xfId="38091" xr:uid="{791B01D3-6B3D-4343-BDD2-BA407E41A911}"/>
    <cellStyle name="Normal 3 2 3 2 3 3 2 3" xfId="11068" xr:uid="{16A93C2E-7926-462F-89B7-C9C32C73E41D}"/>
    <cellStyle name="Normal 3 2 3 2 3 3 2 3 2" xfId="26510" xr:uid="{B28934BD-38D1-47A3-889A-DB13FF58DB1E}"/>
    <cellStyle name="Normal 3 2 3 2 3 3 2 3 2 2" xfId="57394" xr:uid="{1A69777E-A5BC-4ABC-9048-A477AB0C4047}"/>
    <cellStyle name="Normal 3 2 3 2 3 3 2 3 3" xfId="41952" xr:uid="{50751155-0AD3-467D-B32D-30DDEBCC8AFD}"/>
    <cellStyle name="Normal 3 2 3 2 3 3 2 4" xfId="18789" xr:uid="{D6B7C3B3-0D7A-4D51-BE26-B5D5C25A198B}"/>
    <cellStyle name="Normal 3 2 3 2 3 3 2 4 2" xfId="49673" xr:uid="{66656795-049B-41DE-9A5D-2E29CA0D1CA1}"/>
    <cellStyle name="Normal 3 2 3 2 3 3 2 5" xfId="34231" xr:uid="{07A836B8-1AE7-450D-83AB-E52CE15D9A67}"/>
    <cellStyle name="Normal 3 2 3 2 3 3 3" xfId="5277" xr:uid="{D60CBC8E-F9C4-4E7B-B36B-6C741DF44813}"/>
    <cellStyle name="Normal 3 2 3 2 3 3 3 2" xfId="12998" xr:uid="{FDBDA108-4DD4-4876-B372-E64A45FD4C89}"/>
    <cellStyle name="Normal 3 2 3 2 3 3 3 2 2" xfId="28440" xr:uid="{F8A5BFD7-532D-472E-A8E1-2FD266FA5DD1}"/>
    <cellStyle name="Normal 3 2 3 2 3 3 3 2 2 2" xfId="59324" xr:uid="{B06BFFB4-77C7-4470-B7DB-F6BCACE35577}"/>
    <cellStyle name="Normal 3 2 3 2 3 3 3 2 3" xfId="43882" xr:uid="{D59937B7-D516-46D3-8916-B477B3B52C12}"/>
    <cellStyle name="Normal 3 2 3 2 3 3 3 3" xfId="20719" xr:uid="{E6690619-CD11-4F6B-AB9B-28829B690DB2}"/>
    <cellStyle name="Normal 3 2 3 2 3 3 3 3 2" xfId="51603" xr:uid="{B38877CE-AB7A-4074-9AA7-70560B9B2236}"/>
    <cellStyle name="Normal 3 2 3 2 3 3 3 4" xfId="36161" xr:uid="{DE14661B-6B78-470C-A963-C435B5F83455}"/>
    <cellStyle name="Normal 3 2 3 2 3 3 4" xfId="9138" xr:uid="{7905B6B5-1CC9-40E5-8918-1F9DB4BAA2D0}"/>
    <cellStyle name="Normal 3 2 3 2 3 3 4 2" xfId="24580" xr:uid="{FCFAC2F0-DB1C-4B96-AF2D-76BA9B642337}"/>
    <cellStyle name="Normal 3 2 3 2 3 3 4 2 2" xfId="55464" xr:uid="{F2271AF0-83B6-49EF-B660-B86CD3835AE2}"/>
    <cellStyle name="Normal 3 2 3 2 3 3 4 3" xfId="40022" xr:uid="{613DC02E-F9FB-46CE-B3FD-00FD5AA92129}"/>
    <cellStyle name="Normal 3 2 3 2 3 3 5" xfId="16859" xr:uid="{79BDAD18-1FC6-41AE-A68B-FC90CB62D384}"/>
    <cellStyle name="Normal 3 2 3 2 3 3 5 2" xfId="47743" xr:uid="{574FBD2A-FF68-4AEB-9004-1E9EF374A717}"/>
    <cellStyle name="Normal 3 2 3 2 3 3 6" xfId="32301" xr:uid="{D1626FA5-6387-41EA-BE06-853F0200EC9C}"/>
    <cellStyle name="Normal 3 2 3 2 3 4" xfId="2382" xr:uid="{7D19F8AE-E6E8-4F04-92F5-7B5031D6D744}"/>
    <cellStyle name="Normal 3 2 3 2 3 4 2" xfId="6242" xr:uid="{EAC8D4F5-E9E9-4873-AD06-D03018D85650}"/>
    <cellStyle name="Normal 3 2 3 2 3 4 2 2" xfId="13963" xr:uid="{2A233192-0206-49EF-BAB3-2806571D9ECD}"/>
    <cellStyle name="Normal 3 2 3 2 3 4 2 2 2" xfId="29405" xr:uid="{A29B1BAB-8419-4CC7-A863-BE3E4E2C09B3}"/>
    <cellStyle name="Normal 3 2 3 2 3 4 2 2 2 2" xfId="60289" xr:uid="{9C2DE3BC-6AB0-4E07-B62F-C018265379D4}"/>
    <cellStyle name="Normal 3 2 3 2 3 4 2 2 3" xfId="44847" xr:uid="{EAE357CB-6793-42E2-BC3A-93A9460513F6}"/>
    <cellStyle name="Normal 3 2 3 2 3 4 2 3" xfId="21684" xr:uid="{86287109-15B2-422E-8113-0410EC2892B4}"/>
    <cellStyle name="Normal 3 2 3 2 3 4 2 3 2" xfId="52568" xr:uid="{4BDADDB7-683F-4409-B545-029D386AFA87}"/>
    <cellStyle name="Normal 3 2 3 2 3 4 2 4" xfId="37126" xr:uid="{8B6B83C3-DD32-424E-B0F8-C53E7D905BF0}"/>
    <cellStyle name="Normal 3 2 3 2 3 4 3" xfId="10103" xr:uid="{140F4F0F-8E23-4A4A-8C2A-43BB589BB19C}"/>
    <cellStyle name="Normal 3 2 3 2 3 4 3 2" xfId="25545" xr:uid="{E12A24EB-96A1-4A6E-8F90-633087B4A500}"/>
    <cellStyle name="Normal 3 2 3 2 3 4 3 2 2" xfId="56429" xr:uid="{ACC5B846-4454-42F6-BE9E-0607A16A826D}"/>
    <cellStyle name="Normal 3 2 3 2 3 4 3 3" xfId="40987" xr:uid="{8FF31C1B-68E5-4E9A-971D-3D110A9DA179}"/>
    <cellStyle name="Normal 3 2 3 2 3 4 4" xfId="17824" xr:uid="{F8CD3B07-9F9C-4016-B0C4-D7150F080CEC}"/>
    <cellStyle name="Normal 3 2 3 2 3 4 4 2" xfId="48708" xr:uid="{3D40C81F-1D6F-4F2F-AC78-00158DE91984}"/>
    <cellStyle name="Normal 3 2 3 2 3 4 5" xfId="33266" xr:uid="{FC0FFA19-C19E-4AF2-8320-054DF91589AC}"/>
    <cellStyle name="Normal 3 2 3 2 3 5" xfId="4312" xr:uid="{2CA72771-F706-47F7-A474-E0B1304B79E2}"/>
    <cellStyle name="Normal 3 2 3 2 3 5 2" xfId="12033" xr:uid="{908365A5-0C15-45F3-B67F-2265FEC0E63E}"/>
    <cellStyle name="Normal 3 2 3 2 3 5 2 2" xfId="27475" xr:uid="{B237079A-1D4A-44C2-97A1-FEC736A5AEA1}"/>
    <cellStyle name="Normal 3 2 3 2 3 5 2 2 2" xfId="58359" xr:uid="{EE3A2BF0-7AAE-4F6E-943C-E7BAF32BCED5}"/>
    <cellStyle name="Normal 3 2 3 2 3 5 2 3" xfId="42917" xr:uid="{3C926267-1D65-43AB-935A-B8AA9FF53271}"/>
    <cellStyle name="Normal 3 2 3 2 3 5 3" xfId="19754" xr:uid="{51E7F066-86CC-4C60-981F-C52853C038C8}"/>
    <cellStyle name="Normal 3 2 3 2 3 5 3 2" xfId="50638" xr:uid="{F91DB976-C60E-48EE-9D68-AA3CE970C5F9}"/>
    <cellStyle name="Normal 3 2 3 2 3 5 4" xfId="35196" xr:uid="{BE9A21AC-23D5-4A38-8864-3EFF203552CE}"/>
    <cellStyle name="Normal 3 2 3 2 3 6" xfId="8173" xr:uid="{A82C6A32-ACBA-496F-BE66-09755D3D3B83}"/>
    <cellStyle name="Normal 3 2 3 2 3 6 2" xfId="23615" xr:uid="{9D8DC416-AD43-4ED4-ABD8-9021263ABEC8}"/>
    <cellStyle name="Normal 3 2 3 2 3 6 2 2" xfId="54499" xr:uid="{6815ACD9-45B6-4C8A-9FD9-41B74C47FA83}"/>
    <cellStyle name="Normal 3 2 3 2 3 6 3" xfId="39057" xr:uid="{9525E4FB-6483-445A-A28B-61C68ED146DA}"/>
    <cellStyle name="Normal 3 2 3 2 3 7" xfId="15894" xr:uid="{44DC1D95-6C8D-457A-B000-86B03CB4CFAC}"/>
    <cellStyle name="Normal 3 2 3 2 3 7 2" xfId="46778" xr:uid="{623130E8-480D-4DFC-8CB0-12FF767E1591}"/>
    <cellStyle name="Normal 3 2 3 2 3 8" xfId="31336" xr:uid="{B982A7A1-56AA-4F36-9548-D126B2255D6A}"/>
    <cellStyle name="Normal 3 2 3 2 4" xfId="694" xr:uid="{9938D3E8-D347-4CD6-B162-50F16EAFE322}"/>
    <cellStyle name="Normal 3 2 3 2 4 2" xfId="1659" xr:uid="{EF48B6E1-4F94-4D11-AEDD-B44C9D6BA152}"/>
    <cellStyle name="Normal 3 2 3 2 4 2 2" xfId="3589" xr:uid="{355D17C5-0004-4560-908E-109C01923DE4}"/>
    <cellStyle name="Normal 3 2 3 2 4 2 2 2" xfId="7449" xr:uid="{56ADA9E6-8610-45D7-AD96-E64CFC898C50}"/>
    <cellStyle name="Normal 3 2 3 2 4 2 2 2 2" xfId="15170" xr:uid="{2E7E0745-0153-4779-848D-742040498F36}"/>
    <cellStyle name="Normal 3 2 3 2 4 2 2 2 2 2" xfId="30612" xr:uid="{D8EDE874-D58A-436C-A908-E64D1F79D640}"/>
    <cellStyle name="Normal 3 2 3 2 4 2 2 2 2 2 2" xfId="61496" xr:uid="{91BFCD25-9688-429A-8651-D89B8FD52CDE}"/>
    <cellStyle name="Normal 3 2 3 2 4 2 2 2 2 3" xfId="46054" xr:uid="{735D87A4-06BD-4EE1-A306-021AD0E85F92}"/>
    <cellStyle name="Normal 3 2 3 2 4 2 2 2 3" xfId="22891" xr:uid="{2DD993C6-F9A7-42DB-9FE3-D0484573882E}"/>
    <cellStyle name="Normal 3 2 3 2 4 2 2 2 3 2" xfId="53775" xr:uid="{4A8C7A8D-341D-4BA3-AAE9-A9BF5755EAA9}"/>
    <cellStyle name="Normal 3 2 3 2 4 2 2 2 4" xfId="38333" xr:uid="{C9B5909F-07D2-4726-B6F7-24FFF09915FD}"/>
    <cellStyle name="Normal 3 2 3 2 4 2 2 3" xfId="11310" xr:uid="{AF145DBD-470C-41F6-A6F4-CE5C89B842BD}"/>
    <cellStyle name="Normal 3 2 3 2 4 2 2 3 2" xfId="26752" xr:uid="{CF5A7AC6-B0C2-4C51-BCE5-F709BE283FCF}"/>
    <cellStyle name="Normal 3 2 3 2 4 2 2 3 2 2" xfId="57636" xr:uid="{4461ECAB-9D95-49D4-B6D5-912E6D57CC30}"/>
    <cellStyle name="Normal 3 2 3 2 4 2 2 3 3" xfId="42194" xr:uid="{7D67099C-2086-4D35-A203-274F6987256D}"/>
    <cellStyle name="Normal 3 2 3 2 4 2 2 4" xfId="19031" xr:uid="{2E2C0CD2-F566-49DE-B717-5A56BA7B7646}"/>
    <cellStyle name="Normal 3 2 3 2 4 2 2 4 2" xfId="49915" xr:uid="{5AF8ED1D-DF88-4F97-844B-4D1A3A85028E}"/>
    <cellStyle name="Normal 3 2 3 2 4 2 2 5" xfId="34473" xr:uid="{2D3F0969-A6F2-47FC-9D60-E814E80F42C1}"/>
    <cellStyle name="Normal 3 2 3 2 4 2 3" xfId="5519" xr:uid="{107C5025-4033-48A5-BFB7-6409F0571736}"/>
    <cellStyle name="Normal 3 2 3 2 4 2 3 2" xfId="13240" xr:uid="{64AE6448-E934-4A18-9817-C32D435E4B14}"/>
    <cellStyle name="Normal 3 2 3 2 4 2 3 2 2" xfId="28682" xr:uid="{A9B45705-830B-4D91-99D6-5F2E4A3437F1}"/>
    <cellStyle name="Normal 3 2 3 2 4 2 3 2 2 2" xfId="59566" xr:uid="{D30CCD55-937F-4A48-AB50-94B71B272148}"/>
    <cellStyle name="Normal 3 2 3 2 4 2 3 2 3" xfId="44124" xr:uid="{FBB7679D-3FB8-4007-8D16-5DCAFEC9D249}"/>
    <cellStyle name="Normal 3 2 3 2 4 2 3 3" xfId="20961" xr:uid="{6A1FA0ED-AAC5-4791-9C05-A1E9151F967C}"/>
    <cellStyle name="Normal 3 2 3 2 4 2 3 3 2" xfId="51845" xr:uid="{D48EAFEE-BDFF-4618-94AC-70F19C9B4724}"/>
    <cellStyle name="Normal 3 2 3 2 4 2 3 4" xfId="36403" xr:uid="{731DF9BB-DBB6-4D67-8026-DDB262103F46}"/>
    <cellStyle name="Normal 3 2 3 2 4 2 4" xfId="9380" xr:uid="{53259994-7EB2-45B0-B525-8F0DF7B6FC05}"/>
    <cellStyle name="Normal 3 2 3 2 4 2 4 2" xfId="24822" xr:uid="{522698E7-2CF1-400B-8DAF-1BC50BE276F7}"/>
    <cellStyle name="Normal 3 2 3 2 4 2 4 2 2" xfId="55706" xr:uid="{101575AA-13CE-4E8E-BF25-A2E969DC2211}"/>
    <cellStyle name="Normal 3 2 3 2 4 2 4 3" xfId="40264" xr:uid="{08832983-8E31-4343-84BF-AEBBE0C98AE2}"/>
    <cellStyle name="Normal 3 2 3 2 4 2 5" xfId="17101" xr:uid="{B730F6CC-37FB-477D-A2BE-42C6EEA0F5DD}"/>
    <cellStyle name="Normal 3 2 3 2 4 2 5 2" xfId="47985" xr:uid="{B1B059B6-98B0-4DE5-B3CC-E80F0683CAC0}"/>
    <cellStyle name="Normal 3 2 3 2 4 2 6" xfId="32543" xr:uid="{02E2B7BB-5B7A-44CC-BEE5-B6EDF692FB41}"/>
    <cellStyle name="Normal 3 2 3 2 4 3" xfId="2624" xr:uid="{851AACCB-341A-4A8C-A7EE-220948A639DE}"/>
    <cellStyle name="Normal 3 2 3 2 4 3 2" xfId="6484" xr:uid="{089479B2-02C8-433D-B007-15B828D20666}"/>
    <cellStyle name="Normal 3 2 3 2 4 3 2 2" xfId="14205" xr:uid="{070EA03E-27B5-47BF-9E97-155E837EF6A5}"/>
    <cellStyle name="Normal 3 2 3 2 4 3 2 2 2" xfId="29647" xr:uid="{8B97A323-44C3-4208-8944-6FF9F0EFFAE0}"/>
    <cellStyle name="Normal 3 2 3 2 4 3 2 2 2 2" xfId="60531" xr:uid="{77801385-081E-41B9-A12C-668BDD14364A}"/>
    <cellStyle name="Normal 3 2 3 2 4 3 2 2 3" xfId="45089" xr:uid="{C9EA33A3-FC6D-4297-BE7F-023596022F81}"/>
    <cellStyle name="Normal 3 2 3 2 4 3 2 3" xfId="21926" xr:uid="{59D93535-C756-4242-8FA8-CE3F6045B459}"/>
    <cellStyle name="Normal 3 2 3 2 4 3 2 3 2" xfId="52810" xr:uid="{B252087A-D2FA-4BEF-9CC0-44C1ABC7C243}"/>
    <cellStyle name="Normal 3 2 3 2 4 3 2 4" xfId="37368" xr:uid="{C9CA5BC6-7991-4EB3-B997-FF5E65C51992}"/>
    <cellStyle name="Normal 3 2 3 2 4 3 3" xfId="10345" xr:uid="{2D68897A-479C-40F5-82DD-4794C17E16C0}"/>
    <cellStyle name="Normal 3 2 3 2 4 3 3 2" xfId="25787" xr:uid="{F6813FCE-0B3A-4B1A-9730-A495BB97457C}"/>
    <cellStyle name="Normal 3 2 3 2 4 3 3 2 2" xfId="56671" xr:uid="{B5EE4EB3-3637-4A9B-A947-8744EC6056F7}"/>
    <cellStyle name="Normal 3 2 3 2 4 3 3 3" xfId="41229" xr:uid="{25ABB7A2-6450-43C5-9238-37F6361A28C0}"/>
    <cellStyle name="Normal 3 2 3 2 4 3 4" xfId="18066" xr:uid="{1A861446-AAE7-48D5-81E1-2477DB811DBE}"/>
    <cellStyle name="Normal 3 2 3 2 4 3 4 2" xfId="48950" xr:uid="{836F93EF-966E-4340-8BC2-905D89EAF413}"/>
    <cellStyle name="Normal 3 2 3 2 4 3 5" xfId="33508" xr:uid="{549484F8-E487-4AE1-8F87-194B47ED3BE5}"/>
    <cellStyle name="Normal 3 2 3 2 4 4" xfId="4554" xr:uid="{32242857-954C-445D-BA52-44EF1AA23CCF}"/>
    <cellStyle name="Normal 3 2 3 2 4 4 2" xfId="12275" xr:uid="{61E0220B-7B9D-4FE7-A36A-36296F8BA9DA}"/>
    <cellStyle name="Normal 3 2 3 2 4 4 2 2" xfId="27717" xr:uid="{053CEE4C-40D1-4AD0-ADCF-7E0755D12FB9}"/>
    <cellStyle name="Normal 3 2 3 2 4 4 2 2 2" xfId="58601" xr:uid="{96BE7B8D-756E-4A1E-956E-C10A29BFE875}"/>
    <cellStyle name="Normal 3 2 3 2 4 4 2 3" xfId="43159" xr:uid="{915DAC5B-EC57-4506-8047-DE2C3C791135}"/>
    <cellStyle name="Normal 3 2 3 2 4 4 3" xfId="19996" xr:uid="{48441B5B-0E9F-44A3-931D-B4D154D559BB}"/>
    <cellStyle name="Normal 3 2 3 2 4 4 3 2" xfId="50880" xr:uid="{5B808CE8-FAA2-4446-B828-A934E794FE78}"/>
    <cellStyle name="Normal 3 2 3 2 4 4 4" xfId="35438" xr:uid="{67E91C8E-C203-43D1-8350-23B9791B7EB3}"/>
    <cellStyle name="Normal 3 2 3 2 4 5" xfId="8415" xr:uid="{A74D655D-FECF-4F09-A384-30A8CE3E880C}"/>
    <cellStyle name="Normal 3 2 3 2 4 5 2" xfId="23857" xr:uid="{48988932-B50A-4C1C-A29C-96812061D1A1}"/>
    <cellStyle name="Normal 3 2 3 2 4 5 2 2" xfId="54741" xr:uid="{AF5233E4-3E96-4F65-AE75-81873919E0B8}"/>
    <cellStyle name="Normal 3 2 3 2 4 5 3" xfId="39299" xr:uid="{3D0346D8-7200-4FD7-A50D-2B6357680348}"/>
    <cellStyle name="Normal 3 2 3 2 4 6" xfId="16136" xr:uid="{E40A2854-BEF3-474C-B531-9119704867BC}"/>
    <cellStyle name="Normal 3 2 3 2 4 6 2" xfId="47020" xr:uid="{D7F2EC51-7C0B-4BDE-B9BE-A58FD4BB1E0C}"/>
    <cellStyle name="Normal 3 2 3 2 4 7" xfId="31578" xr:uid="{3620F09C-A8B5-4E3C-8B10-D266242BC520}"/>
    <cellStyle name="Normal 3 2 3 2 5" xfId="1176" xr:uid="{4499A2B3-B010-4E54-818B-C0365B4A9064}"/>
    <cellStyle name="Normal 3 2 3 2 5 2" xfId="3106" xr:uid="{A5F4091F-095D-4DEB-9A8E-98674D64B2EC}"/>
    <cellStyle name="Normal 3 2 3 2 5 2 2" xfId="6966" xr:uid="{A263C88D-FCDA-4E72-9866-542FB17AC021}"/>
    <cellStyle name="Normal 3 2 3 2 5 2 2 2" xfId="14687" xr:uid="{E4C54687-6717-4DA1-891E-2CBD439BD275}"/>
    <cellStyle name="Normal 3 2 3 2 5 2 2 2 2" xfId="30129" xr:uid="{25D3597A-DF49-4A72-91A0-93367F9FD7C3}"/>
    <cellStyle name="Normal 3 2 3 2 5 2 2 2 2 2" xfId="61013" xr:uid="{D96F5CB1-B943-4D18-86D6-0E460236AAD1}"/>
    <cellStyle name="Normal 3 2 3 2 5 2 2 2 3" xfId="45571" xr:uid="{D90964E0-715C-470A-9E41-9CD262A9072B}"/>
    <cellStyle name="Normal 3 2 3 2 5 2 2 3" xfId="22408" xr:uid="{ACEAEF39-ADEC-4C79-AD80-3A380BCCBE4B}"/>
    <cellStyle name="Normal 3 2 3 2 5 2 2 3 2" xfId="53292" xr:uid="{44D6D60C-3F77-4F4E-8925-9A8F14B71119}"/>
    <cellStyle name="Normal 3 2 3 2 5 2 2 4" xfId="37850" xr:uid="{BE656C74-F7A4-4BFE-89B8-D9767AAF6DAA}"/>
    <cellStyle name="Normal 3 2 3 2 5 2 3" xfId="10827" xr:uid="{FE290A75-0E66-4984-875C-B1C3041D0E6D}"/>
    <cellStyle name="Normal 3 2 3 2 5 2 3 2" xfId="26269" xr:uid="{60569BA2-5077-455D-9B8C-B7929343EADA}"/>
    <cellStyle name="Normal 3 2 3 2 5 2 3 2 2" xfId="57153" xr:uid="{4868733C-0BA8-4B57-AEE2-591465DCFDAB}"/>
    <cellStyle name="Normal 3 2 3 2 5 2 3 3" xfId="41711" xr:uid="{B6A6DCA6-7901-4137-AB76-5271BEB5DA52}"/>
    <cellStyle name="Normal 3 2 3 2 5 2 4" xfId="18548" xr:uid="{2CA9ABA7-A993-4D50-98EB-F52ACC8C2A83}"/>
    <cellStyle name="Normal 3 2 3 2 5 2 4 2" xfId="49432" xr:uid="{938E5CCE-B9C0-46ED-A16C-751658D43A19}"/>
    <cellStyle name="Normal 3 2 3 2 5 2 5" xfId="33990" xr:uid="{B73417BA-BD4C-4D79-959D-F0C5000E5936}"/>
    <cellStyle name="Normal 3 2 3 2 5 3" xfId="5036" xr:uid="{5EF11112-B88E-4B93-971A-83A74C96F947}"/>
    <cellStyle name="Normal 3 2 3 2 5 3 2" xfId="12757" xr:uid="{7C9E3602-3827-433F-A9CB-5E2E1122981C}"/>
    <cellStyle name="Normal 3 2 3 2 5 3 2 2" xfId="28199" xr:uid="{42DF5D68-4D9C-4014-90FF-BD9E25B29D95}"/>
    <cellStyle name="Normal 3 2 3 2 5 3 2 2 2" xfId="59083" xr:uid="{91F1AFED-B129-467A-A5C0-11A2F8D8B2DF}"/>
    <cellStyle name="Normal 3 2 3 2 5 3 2 3" xfId="43641" xr:uid="{5FC80FDD-9489-46B9-98C2-8DA7BA486D4C}"/>
    <cellStyle name="Normal 3 2 3 2 5 3 3" xfId="20478" xr:uid="{B139019F-1ADB-4884-B6A9-E1330F8BFF33}"/>
    <cellStyle name="Normal 3 2 3 2 5 3 3 2" xfId="51362" xr:uid="{D9FF1566-89B8-4908-9323-01AE0AC7A185}"/>
    <cellStyle name="Normal 3 2 3 2 5 3 4" xfId="35920" xr:uid="{658B216F-9643-450B-AE3D-BD53573F9674}"/>
    <cellStyle name="Normal 3 2 3 2 5 4" xfId="8897" xr:uid="{83B86E29-EF1C-417E-9311-CEE2B09FD7DD}"/>
    <cellStyle name="Normal 3 2 3 2 5 4 2" xfId="24339" xr:uid="{46DF3EDB-F9FE-4E8B-986E-94A9715E3615}"/>
    <cellStyle name="Normal 3 2 3 2 5 4 2 2" xfId="55223" xr:uid="{F16630EC-E6D9-409A-941F-F890ADF6F059}"/>
    <cellStyle name="Normal 3 2 3 2 5 4 3" xfId="39781" xr:uid="{CA736240-0195-4129-BB68-708A09CA7A33}"/>
    <cellStyle name="Normal 3 2 3 2 5 5" xfId="16618" xr:uid="{59AE4AC4-74FA-4776-A928-9C16D30C9EF7}"/>
    <cellStyle name="Normal 3 2 3 2 5 5 2" xfId="47502" xr:uid="{2FAED860-6693-4327-9558-37337F33BF18}"/>
    <cellStyle name="Normal 3 2 3 2 5 6" xfId="32060" xr:uid="{47A7A66F-63BE-4926-AC63-3AADE0DCEC90}"/>
    <cellStyle name="Normal 3 2 3 2 6" xfId="2141" xr:uid="{97C54D6C-7668-46B2-B148-C5012F7D57BF}"/>
    <cellStyle name="Normal 3 2 3 2 6 2" xfId="6001" xr:uid="{0035CC02-5EBC-4824-AC99-241C405B9FA0}"/>
    <cellStyle name="Normal 3 2 3 2 6 2 2" xfId="13722" xr:uid="{88505D11-6CA0-4F87-B4CE-04CDBB7CE231}"/>
    <cellStyle name="Normal 3 2 3 2 6 2 2 2" xfId="29164" xr:uid="{3783C149-ABAD-4B1F-A806-178432D2A061}"/>
    <cellStyle name="Normal 3 2 3 2 6 2 2 2 2" xfId="60048" xr:uid="{8570B38D-D468-4FCD-8574-8FA4B60BB37C}"/>
    <cellStyle name="Normal 3 2 3 2 6 2 2 3" xfId="44606" xr:uid="{2EA3A708-BD96-412A-B4A3-5E6143E57DC6}"/>
    <cellStyle name="Normal 3 2 3 2 6 2 3" xfId="21443" xr:uid="{D7156DBE-8C05-4F0A-9C30-A4D08FCEF7B6}"/>
    <cellStyle name="Normal 3 2 3 2 6 2 3 2" xfId="52327" xr:uid="{BCC592F7-9835-47F9-B0AA-9DC2DB971024}"/>
    <cellStyle name="Normal 3 2 3 2 6 2 4" xfId="36885" xr:uid="{4ACF3B5C-B1A1-48D1-A43C-84629F560677}"/>
    <cellStyle name="Normal 3 2 3 2 6 3" xfId="9862" xr:uid="{CFB5E368-5047-4B02-8466-CCEA0FDA7904}"/>
    <cellStyle name="Normal 3 2 3 2 6 3 2" xfId="25304" xr:uid="{16515A2E-04F5-465F-923D-251DF0C02F6C}"/>
    <cellStyle name="Normal 3 2 3 2 6 3 2 2" xfId="56188" xr:uid="{250A9710-2629-4661-BF23-1796B3B3C133}"/>
    <cellStyle name="Normal 3 2 3 2 6 3 3" xfId="40746" xr:uid="{740C4FA2-43BA-4FF0-AE9A-F0182AF905A9}"/>
    <cellStyle name="Normal 3 2 3 2 6 4" xfId="17583" xr:uid="{F4226EA8-A2B9-442F-B7D5-35426AC9D91D}"/>
    <cellStyle name="Normal 3 2 3 2 6 4 2" xfId="48467" xr:uid="{C73A3094-EF59-4609-A054-AB2A41B892BD}"/>
    <cellStyle name="Normal 3 2 3 2 6 5" xfId="33025" xr:uid="{1C4EE018-7CDD-46A7-B8DB-68CE7508C552}"/>
    <cellStyle name="Normal 3 2 3 2 7" xfId="4071" xr:uid="{D1C03547-09FB-4A63-87E5-2BD96141775A}"/>
    <cellStyle name="Normal 3 2 3 2 7 2" xfId="11792" xr:uid="{20F10CE4-508C-4559-BD96-9FA10A6ED1A3}"/>
    <cellStyle name="Normal 3 2 3 2 7 2 2" xfId="27234" xr:uid="{D3F8428B-A740-4029-A314-17843443D2E8}"/>
    <cellStyle name="Normal 3 2 3 2 7 2 2 2" xfId="58118" xr:uid="{32B18449-8BD9-4804-9F61-0E10B685A88E}"/>
    <cellStyle name="Normal 3 2 3 2 7 2 3" xfId="42676" xr:uid="{818DB0E7-B332-43D0-ACBB-B069AFD1FEB1}"/>
    <cellStyle name="Normal 3 2 3 2 7 3" xfId="19513" xr:uid="{A61EA1B9-B451-4050-B484-E11BC93530E1}"/>
    <cellStyle name="Normal 3 2 3 2 7 3 2" xfId="50397" xr:uid="{419A78FC-B055-4DAC-84AD-41948C7D1859}"/>
    <cellStyle name="Normal 3 2 3 2 7 4" xfId="34955" xr:uid="{00222E87-1F89-4BAE-8094-E9357CD64366}"/>
    <cellStyle name="Normal 3 2 3 2 8" xfId="7932" xr:uid="{DC79CBE6-326F-4A4D-AC3F-5A8D9ED14BEE}"/>
    <cellStyle name="Normal 3 2 3 2 8 2" xfId="23374" xr:uid="{B091580F-0852-4F86-92F7-C4C68FB5AED1}"/>
    <cellStyle name="Normal 3 2 3 2 8 2 2" xfId="54258" xr:uid="{D835A028-9079-4E4D-BCDB-9C0F739904B6}"/>
    <cellStyle name="Normal 3 2 3 2 8 3" xfId="38816" xr:uid="{58AC601A-F211-42FB-83AC-909C82A5037B}"/>
    <cellStyle name="Normal 3 2 3 2 9" xfId="15653" xr:uid="{F0FA72B0-B86B-41F9-8005-DD45F5669E71}"/>
    <cellStyle name="Normal 3 2 3 2 9 2" xfId="46537" xr:uid="{77F9F38D-121D-41AF-9C52-93BCD2660FFE}"/>
    <cellStyle name="Normal 3 2 3 3" xfId="178" xr:uid="{BF114195-F7D5-4509-BB8E-BE7CE15BAA79}"/>
    <cellStyle name="Normal 3 2 3 3 10" xfId="31096" xr:uid="{9DD2E29A-2D89-4527-963F-2F6C82529A21}"/>
    <cellStyle name="Normal 3 2 3 3 2" xfId="362" xr:uid="{E069DE3E-BF9C-48A8-9C18-95880A4CC300}"/>
    <cellStyle name="Normal 3 2 3 3 2 2" xfId="605" xr:uid="{4BDEF732-504C-451E-ACB0-CC7775B6A224}"/>
    <cellStyle name="Normal 3 2 3 3 2 2 2" xfId="1088" xr:uid="{1D717CA5-C17E-4451-8C83-05BFE11D7D7B}"/>
    <cellStyle name="Normal 3 2 3 3 2 2 2 2" xfId="2053" xr:uid="{48AEC8AD-9989-49C8-9456-CB1D0D9CE689}"/>
    <cellStyle name="Normal 3 2 3 3 2 2 2 2 2" xfId="3983" xr:uid="{A38509E2-3DF1-4047-8FA2-C50CF844CF81}"/>
    <cellStyle name="Normal 3 2 3 3 2 2 2 2 2 2" xfId="7843" xr:uid="{38E31720-CC60-4F05-A340-E1D8F0D4920E}"/>
    <cellStyle name="Normal 3 2 3 3 2 2 2 2 2 2 2" xfId="15564" xr:uid="{D3AE0A2E-52D1-4A09-94FC-355FC3065E89}"/>
    <cellStyle name="Normal 3 2 3 3 2 2 2 2 2 2 2 2" xfId="31006" xr:uid="{06F4F816-A785-4CB4-B975-E9A6D78DDDCD}"/>
    <cellStyle name="Normal 3 2 3 3 2 2 2 2 2 2 2 2 2" xfId="61890" xr:uid="{2A4B43EC-614F-4C21-B466-A21621C51ACB}"/>
    <cellStyle name="Normal 3 2 3 3 2 2 2 2 2 2 2 3" xfId="46448" xr:uid="{524CB17B-487F-4C2A-B865-6475FC693AA8}"/>
    <cellStyle name="Normal 3 2 3 3 2 2 2 2 2 2 3" xfId="23285" xr:uid="{16074517-3E45-45F0-8E05-749BE2A89451}"/>
    <cellStyle name="Normal 3 2 3 3 2 2 2 2 2 2 3 2" xfId="54169" xr:uid="{3774692B-6701-4DF6-ACD8-1A1145551365}"/>
    <cellStyle name="Normal 3 2 3 3 2 2 2 2 2 2 4" xfId="38727" xr:uid="{C737CF2D-D62C-4EE8-8ED4-7E79F4139BBB}"/>
    <cellStyle name="Normal 3 2 3 3 2 2 2 2 2 3" xfId="11704" xr:uid="{9A0D6B8E-ED63-4DAC-8909-1A3E6B84B990}"/>
    <cellStyle name="Normal 3 2 3 3 2 2 2 2 2 3 2" xfId="27146" xr:uid="{6B733428-E1B0-49AA-BF3B-B32922BE6F68}"/>
    <cellStyle name="Normal 3 2 3 3 2 2 2 2 2 3 2 2" xfId="58030" xr:uid="{FE69656F-22DE-4B46-BBB0-50B3C34D37AB}"/>
    <cellStyle name="Normal 3 2 3 3 2 2 2 2 2 3 3" xfId="42588" xr:uid="{2F09861D-42CC-4EE9-A56B-3F421967CC4E}"/>
    <cellStyle name="Normal 3 2 3 3 2 2 2 2 2 4" xfId="19425" xr:uid="{83317338-6097-4508-80ED-2FCD399C14DD}"/>
    <cellStyle name="Normal 3 2 3 3 2 2 2 2 2 4 2" xfId="50309" xr:uid="{9C63098E-B95B-4395-8D26-754CA7DA89C3}"/>
    <cellStyle name="Normal 3 2 3 3 2 2 2 2 2 5" xfId="34867" xr:uid="{3497E7BF-AE11-4C63-8917-75030D498EB8}"/>
    <cellStyle name="Normal 3 2 3 3 2 2 2 2 3" xfId="5913" xr:uid="{95665C91-587F-4C17-94F0-24ED28185095}"/>
    <cellStyle name="Normal 3 2 3 3 2 2 2 2 3 2" xfId="13634" xr:uid="{5C75B5FD-9FCD-4E9A-B8D6-DBB337BB2183}"/>
    <cellStyle name="Normal 3 2 3 3 2 2 2 2 3 2 2" xfId="29076" xr:uid="{C4DB3AAB-564C-45FD-AF22-E7E97C3EB83D}"/>
    <cellStyle name="Normal 3 2 3 3 2 2 2 2 3 2 2 2" xfId="59960" xr:uid="{F7B6C46F-3E2F-472E-B92D-79ACFEDF7699}"/>
    <cellStyle name="Normal 3 2 3 3 2 2 2 2 3 2 3" xfId="44518" xr:uid="{499DC835-C28D-4D2E-A1F8-390FB3A3764F}"/>
    <cellStyle name="Normal 3 2 3 3 2 2 2 2 3 3" xfId="21355" xr:uid="{F3FB3D92-0D5F-40BB-B747-47D3547995BA}"/>
    <cellStyle name="Normal 3 2 3 3 2 2 2 2 3 3 2" xfId="52239" xr:uid="{A8783ACF-AC55-4968-9208-7FA1675A93EE}"/>
    <cellStyle name="Normal 3 2 3 3 2 2 2 2 3 4" xfId="36797" xr:uid="{757C62D6-0049-4CF7-896A-B21A4B898FD7}"/>
    <cellStyle name="Normal 3 2 3 3 2 2 2 2 4" xfId="9774" xr:uid="{D60AC096-FCA9-4643-ADDB-25B8A8FD834B}"/>
    <cellStyle name="Normal 3 2 3 3 2 2 2 2 4 2" xfId="25216" xr:uid="{72BE081C-337E-42B5-B69D-FAF0013A8E7E}"/>
    <cellStyle name="Normal 3 2 3 3 2 2 2 2 4 2 2" xfId="56100" xr:uid="{6E494A5D-1B57-42D9-A34D-C979DE6214C0}"/>
    <cellStyle name="Normal 3 2 3 3 2 2 2 2 4 3" xfId="40658" xr:uid="{7F4EAF76-B2DA-4DCA-A9A8-CF63221A0B37}"/>
    <cellStyle name="Normal 3 2 3 3 2 2 2 2 5" xfId="17495" xr:uid="{D067A1BD-C8B5-4C13-8FDD-6090067B0702}"/>
    <cellStyle name="Normal 3 2 3 3 2 2 2 2 5 2" xfId="48379" xr:uid="{BD16CE6B-B06B-4538-9D9C-4DB29D7D2D5A}"/>
    <cellStyle name="Normal 3 2 3 3 2 2 2 2 6" xfId="32937" xr:uid="{8AD929EC-340E-432B-B063-614601869532}"/>
    <cellStyle name="Normal 3 2 3 3 2 2 2 3" xfId="3018" xr:uid="{B74CEB12-7F76-43BC-97B8-21FDEDC7F4F4}"/>
    <cellStyle name="Normal 3 2 3 3 2 2 2 3 2" xfId="6878" xr:uid="{540DE352-9A5F-4803-8087-9CE0DB0666D8}"/>
    <cellStyle name="Normal 3 2 3 3 2 2 2 3 2 2" xfId="14599" xr:uid="{E88F6263-12ED-4184-AA6A-D633EE6341A0}"/>
    <cellStyle name="Normal 3 2 3 3 2 2 2 3 2 2 2" xfId="30041" xr:uid="{37E1E439-4CC4-4E3A-AA73-0D9C616988AB}"/>
    <cellStyle name="Normal 3 2 3 3 2 2 2 3 2 2 2 2" xfId="60925" xr:uid="{ABCD7B4E-8A87-4F0B-AF7B-5726D7DF5E3A}"/>
    <cellStyle name="Normal 3 2 3 3 2 2 2 3 2 2 3" xfId="45483" xr:uid="{D125BE43-2556-4A79-AB77-AE887542FE34}"/>
    <cellStyle name="Normal 3 2 3 3 2 2 2 3 2 3" xfId="22320" xr:uid="{8A747461-7D1A-4A9E-9795-3B62EC563D3A}"/>
    <cellStyle name="Normal 3 2 3 3 2 2 2 3 2 3 2" xfId="53204" xr:uid="{B49C965C-36AD-45BF-802E-3165F2BED8C5}"/>
    <cellStyle name="Normal 3 2 3 3 2 2 2 3 2 4" xfId="37762" xr:uid="{EFC81483-F595-4F2C-A82D-5B4F0C73457B}"/>
    <cellStyle name="Normal 3 2 3 3 2 2 2 3 3" xfId="10739" xr:uid="{2E7C73ED-9E41-46AB-A439-FA82410F204D}"/>
    <cellStyle name="Normal 3 2 3 3 2 2 2 3 3 2" xfId="26181" xr:uid="{B0FC68D8-08F3-4118-9F46-AAEA8E28945A}"/>
    <cellStyle name="Normal 3 2 3 3 2 2 2 3 3 2 2" xfId="57065" xr:uid="{79277F85-9D67-46F8-963E-2DFCECA90DA9}"/>
    <cellStyle name="Normal 3 2 3 3 2 2 2 3 3 3" xfId="41623" xr:uid="{0C225C4A-B2B1-47C8-85A6-3E59A5A0A39D}"/>
    <cellStyle name="Normal 3 2 3 3 2 2 2 3 4" xfId="18460" xr:uid="{3E2A6C81-1BBD-455D-9885-7380E2528C96}"/>
    <cellStyle name="Normal 3 2 3 3 2 2 2 3 4 2" xfId="49344" xr:uid="{55097242-850A-4553-9665-433F58CD4C25}"/>
    <cellStyle name="Normal 3 2 3 3 2 2 2 3 5" xfId="33902" xr:uid="{803185DF-C665-408D-8FE1-0A2006562736}"/>
    <cellStyle name="Normal 3 2 3 3 2 2 2 4" xfId="4948" xr:uid="{145719E2-8198-4DAC-9F33-50F43F18D013}"/>
    <cellStyle name="Normal 3 2 3 3 2 2 2 4 2" xfId="12669" xr:uid="{55F7616F-0F75-46DA-8B3D-E366A36E3930}"/>
    <cellStyle name="Normal 3 2 3 3 2 2 2 4 2 2" xfId="28111" xr:uid="{1A7B03D1-28D4-4850-B818-D8EA91706220}"/>
    <cellStyle name="Normal 3 2 3 3 2 2 2 4 2 2 2" xfId="58995" xr:uid="{178FA5AD-5D81-4A0E-B3A7-72D744585B92}"/>
    <cellStyle name="Normal 3 2 3 3 2 2 2 4 2 3" xfId="43553" xr:uid="{224032C6-FED4-4C54-A54B-1C3D7B3D7304}"/>
    <cellStyle name="Normal 3 2 3 3 2 2 2 4 3" xfId="20390" xr:uid="{5A9A376A-4746-4B48-B5E3-7E9F17A1D6D3}"/>
    <cellStyle name="Normal 3 2 3 3 2 2 2 4 3 2" xfId="51274" xr:uid="{347B68FF-E7AD-4D31-8198-F596871996CA}"/>
    <cellStyle name="Normal 3 2 3 3 2 2 2 4 4" xfId="35832" xr:uid="{ECCDC3D7-13A2-4A8D-8F8E-6373BEAFFA35}"/>
    <cellStyle name="Normal 3 2 3 3 2 2 2 5" xfId="8809" xr:uid="{027EE54B-36A9-43A3-8355-DF8248473DCE}"/>
    <cellStyle name="Normal 3 2 3 3 2 2 2 5 2" xfId="24251" xr:uid="{C9B926A2-A7A3-4CAB-94B7-C4D38842DE84}"/>
    <cellStyle name="Normal 3 2 3 3 2 2 2 5 2 2" xfId="55135" xr:uid="{A2E570A0-8FDE-46B1-9B30-6CC78E21D488}"/>
    <cellStyle name="Normal 3 2 3 3 2 2 2 5 3" xfId="39693" xr:uid="{6138C194-5674-406A-8D42-B74B40C06159}"/>
    <cellStyle name="Normal 3 2 3 3 2 2 2 6" xfId="16530" xr:uid="{3AC6E78C-99C7-4B64-B638-2F4802DC5602}"/>
    <cellStyle name="Normal 3 2 3 3 2 2 2 6 2" xfId="47414" xr:uid="{35E27CA5-7F48-407E-B6D7-98F508015511}"/>
    <cellStyle name="Normal 3 2 3 3 2 2 2 7" xfId="31972" xr:uid="{14DD2973-01D7-4350-8F87-E49975967C5D}"/>
    <cellStyle name="Normal 3 2 3 3 2 2 3" xfId="1570" xr:uid="{769D8131-63B2-4B31-85DA-15F6119E2532}"/>
    <cellStyle name="Normal 3 2 3 3 2 2 3 2" xfId="3500" xr:uid="{7F044966-B0AA-459F-AA07-D52EDA74EF85}"/>
    <cellStyle name="Normal 3 2 3 3 2 2 3 2 2" xfId="7360" xr:uid="{DE817093-E624-40BB-A530-DFD7C01182DF}"/>
    <cellStyle name="Normal 3 2 3 3 2 2 3 2 2 2" xfId="15081" xr:uid="{0912FC12-5487-4DB8-B2D8-411FA983DCC8}"/>
    <cellStyle name="Normal 3 2 3 3 2 2 3 2 2 2 2" xfId="30523" xr:uid="{24E60E2F-DE17-4280-8492-7A82DD50D8A5}"/>
    <cellStyle name="Normal 3 2 3 3 2 2 3 2 2 2 2 2" xfId="61407" xr:uid="{D585691F-11D4-467A-8955-2D5265D9EAE0}"/>
    <cellStyle name="Normal 3 2 3 3 2 2 3 2 2 2 3" xfId="45965" xr:uid="{A52796C2-24B5-488F-BAA5-D44BE25BA66A}"/>
    <cellStyle name="Normal 3 2 3 3 2 2 3 2 2 3" xfId="22802" xr:uid="{53E45151-3E67-4E98-87B2-5A146D92D596}"/>
    <cellStyle name="Normal 3 2 3 3 2 2 3 2 2 3 2" xfId="53686" xr:uid="{7F7FD5D2-0AB7-4FFC-A898-9C3305642A38}"/>
    <cellStyle name="Normal 3 2 3 3 2 2 3 2 2 4" xfId="38244" xr:uid="{3CEEC85A-828C-494A-91B2-AC561405AD11}"/>
    <cellStyle name="Normal 3 2 3 3 2 2 3 2 3" xfId="11221" xr:uid="{2EF7DD22-4020-4D1F-BB53-F3046B19E994}"/>
    <cellStyle name="Normal 3 2 3 3 2 2 3 2 3 2" xfId="26663" xr:uid="{06E99C35-CBFC-42E7-8784-028DC8494FDC}"/>
    <cellStyle name="Normal 3 2 3 3 2 2 3 2 3 2 2" xfId="57547" xr:uid="{7CF94368-9CB6-49C2-8BF5-2C442E6DA621}"/>
    <cellStyle name="Normal 3 2 3 3 2 2 3 2 3 3" xfId="42105" xr:uid="{7157650D-9E18-40E3-BBF0-5F5E7BFACF61}"/>
    <cellStyle name="Normal 3 2 3 3 2 2 3 2 4" xfId="18942" xr:uid="{C73C65BA-B15B-4B58-8548-492B118992AF}"/>
    <cellStyle name="Normal 3 2 3 3 2 2 3 2 4 2" xfId="49826" xr:uid="{525F5041-DD2A-44E6-AC80-9AD126DD29B8}"/>
    <cellStyle name="Normal 3 2 3 3 2 2 3 2 5" xfId="34384" xr:uid="{59EEE2E3-46B8-4646-A4BF-59FB829664E2}"/>
    <cellStyle name="Normal 3 2 3 3 2 2 3 3" xfId="5430" xr:uid="{292437DF-76E8-4994-8DD1-131831343CA1}"/>
    <cellStyle name="Normal 3 2 3 3 2 2 3 3 2" xfId="13151" xr:uid="{4AA60D37-6932-4F37-9D5C-4F85891D87C0}"/>
    <cellStyle name="Normal 3 2 3 3 2 2 3 3 2 2" xfId="28593" xr:uid="{86179F72-B98E-442C-9317-F94D0D7AE60A}"/>
    <cellStyle name="Normal 3 2 3 3 2 2 3 3 2 2 2" xfId="59477" xr:uid="{686DE80B-92CE-443B-97E6-4B926933FEB5}"/>
    <cellStyle name="Normal 3 2 3 3 2 2 3 3 2 3" xfId="44035" xr:uid="{CE73AB1F-4AD1-4F79-97E8-096E7A163E22}"/>
    <cellStyle name="Normal 3 2 3 3 2 2 3 3 3" xfId="20872" xr:uid="{3A107F03-C5F8-45DF-9284-61ECC176A564}"/>
    <cellStyle name="Normal 3 2 3 3 2 2 3 3 3 2" xfId="51756" xr:uid="{E3C17848-C1C6-4927-AE59-C77093F7F1D4}"/>
    <cellStyle name="Normal 3 2 3 3 2 2 3 3 4" xfId="36314" xr:uid="{401EA136-83A3-4E26-8667-92F4455C6E4E}"/>
    <cellStyle name="Normal 3 2 3 3 2 2 3 4" xfId="9291" xr:uid="{B36FCF41-2A52-4987-8873-6C2EECB40927}"/>
    <cellStyle name="Normal 3 2 3 3 2 2 3 4 2" xfId="24733" xr:uid="{319F8412-DADF-4528-BCBC-1D8DFFEA46B3}"/>
    <cellStyle name="Normal 3 2 3 3 2 2 3 4 2 2" xfId="55617" xr:uid="{51A2321D-E8D0-4274-9842-9D712AF8E60B}"/>
    <cellStyle name="Normal 3 2 3 3 2 2 3 4 3" xfId="40175" xr:uid="{EED4C378-8B20-4892-AB63-B8BC9BF5D365}"/>
    <cellStyle name="Normal 3 2 3 3 2 2 3 5" xfId="17012" xr:uid="{8CDDB674-EEB2-44A2-9439-F4F7A0E82732}"/>
    <cellStyle name="Normal 3 2 3 3 2 2 3 5 2" xfId="47896" xr:uid="{02D7941C-03A2-4210-B8C8-92584C088A40}"/>
    <cellStyle name="Normal 3 2 3 3 2 2 3 6" xfId="32454" xr:uid="{FF8D9B4C-367B-49C5-94C9-6E7FD2AF770F}"/>
    <cellStyle name="Normal 3 2 3 3 2 2 4" xfId="2535" xr:uid="{66370CBE-FDFD-493E-A0DA-727FD3C8F1C9}"/>
    <cellStyle name="Normal 3 2 3 3 2 2 4 2" xfId="6395" xr:uid="{273AA5B7-34E0-436C-9ECB-45E9BB547EB6}"/>
    <cellStyle name="Normal 3 2 3 3 2 2 4 2 2" xfId="14116" xr:uid="{6635F454-DBC9-4819-BC45-EAD02B6D0311}"/>
    <cellStyle name="Normal 3 2 3 3 2 2 4 2 2 2" xfId="29558" xr:uid="{0071716A-7E82-473E-8E25-67DFA5BE9920}"/>
    <cellStyle name="Normal 3 2 3 3 2 2 4 2 2 2 2" xfId="60442" xr:uid="{7E2A8BE1-E863-45B1-BF2E-90C7BEA2B68A}"/>
    <cellStyle name="Normal 3 2 3 3 2 2 4 2 2 3" xfId="45000" xr:uid="{8B49D615-C664-45C1-A4B4-4625B9B4083C}"/>
    <cellStyle name="Normal 3 2 3 3 2 2 4 2 3" xfId="21837" xr:uid="{E27EAEEA-07FE-47CC-A26B-2056F28396C2}"/>
    <cellStyle name="Normal 3 2 3 3 2 2 4 2 3 2" xfId="52721" xr:uid="{2ECC2399-24D5-44CE-8D10-F0F701303AC0}"/>
    <cellStyle name="Normal 3 2 3 3 2 2 4 2 4" xfId="37279" xr:uid="{E01E2130-61AC-48AF-B571-2AA48C5DDDEC}"/>
    <cellStyle name="Normal 3 2 3 3 2 2 4 3" xfId="10256" xr:uid="{120E16C9-E96B-443A-AE40-4A187BE8531D}"/>
    <cellStyle name="Normal 3 2 3 3 2 2 4 3 2" xfId="25698" xr:uid="{A2A7E84E-301D-4E92-AE7C-A47F0FE6221F}"/>
    <cellStyle name="Normal 3 2 3 3 2 2 4 3 2 2" xfId="56582" xr:uid="{238AF3E8-9A55-4D17-847A-019DA3B09175}"/>
    <cellStyle name="Normal 3 2 3 3 2 2 4 3 3" xfId="41140" xr:uid="{5C9C69AC-2BA1-4FF4-B0C6-BD418F57CD66}"/>
    <cellStyle name="Normal 3 2 3 3 2 2 4 4" xfId="17977" xr:uid="{E7509C7D-2B3E-498C-989B-085B9947CF43}"/>
    <cellStyle name="Normal 3 2 3 3 2 2 4 4 2" xfId="48861" xr:uid="{1258D117-669D-4922-AABA-273615A6B047}"/>
    <cellStyle name="Normal 3 2 3 3 2 2 4 5" xfId="33419" xr:uid="{01EC3289-44ED-47D1-AF5F-5AA8146F6B36}"/>
    <cellStyle name="Normal 3 2 3 3 2 2 5" xfId="4465" xr:uid="{E41DE525-BAA4-4033-988C-B64843BA9AF3}"/>
    <cellStyle name="Normal 3 2 3 3 2 2 5 2" xfId="12186" xr:uid="{5A4BBD0B-753F-403A-B665-36818A758A22}"/>
    <cellStyle name="Normal 3 2 3 3 2 2 5 2 2" xfId="27628" xr:uid="{5B574E79-20B6-42D8-8D8B-5A57EB84A7D8}"/>
    <cellStyle name="Normal 3 2 3 3 2 2 5 2 2 2" xfId="58512" xr:uid="{3F3DC447-4DBD-4CFC-B593-1EB7A7D5CC53}"/>
    <cellStyle name="Normal 3 2 3 3 2 2 5 2 3" xfId="43070" xr:uid="{69C66D25-597D-4C93-9E17-BFCBFD147843}"/>
    <cellStyle name="Normal 3 2 3 3 2 2 5 3" xfId="19907" xr:uid="{AD67B276-771C-4D92-8CFE-29D0CDFD5557}"/>
    <cellStyle name="Normal 3 2 3 3 2 2 5 3 2" xfId="50791" xr:uid="{FDF40DCF-A6E3-4787-9B6A-E59361CEE36A}"/>
    <cellStyle name="Normal 3 2 3 3 2 2 5 4" xfId="35349" xr:uid="{26978FC3-21FB-45B7-9C2F-5157F001D521}"/>
    <cellStyle name="Normal 3 2 3 3 2 2 6" xfId="8326" xr:uid="{9A076CAA-12FB-40FD-96E1-E5504397501E}"/>
    <cellStyle name="Normal 3 2 3 3 2 2 6 2" xfId="23768" xr:uid="{086E333F-DC24-45A5-9AC4-DB5642B895C3}"/>
    <cellStyle name="Normal 3 2 3 3 2 2 6 2 2" xfId="54652" xr:uid="{0268D928-64C4-426B-98F1-0787DFA81BC8}"/>
    <cellStyle name="Normal 3 2 3 3 2 2 6 3" xfId="39210" xr:uid="{3677092A-DD4E-497E-A34D-6CD360796C9A}"/>
    <cellStyle name="Normal 3 2 3 3 2 2 7" xfId="16047" xr:uid="{2385CE1B-2266-4E79-861E-0A94D9CA04FD}"/>
    <cellStyle name="Normal 3 2 3 3 2 2 7 2" xfId="46931" xr:uid="{6DDFA1B0-A7C8-4D7F-90B7-C65C9D35CA63}"/>
    <cellStyle name="Normal 3 2 3 3 2 2 8" xfId="31489" xr:uid="{DC49A49A-5953-4BCF-9DA8-746A4679BF94}"/>
    <cellStyle name="Normal 3 2 3 3 2 3" xfId="847" xr:uid="{C942EDAD-805E-4394-8A65-5789BCD93BF2}"/>
    <cellStyle name="Normal 3 2 3 3 2 3 2" xfId="1812" xr:uid="{C3577932-DF1B-488D-B5B5-DF31CDE88123}"/>
    <cellStyle name="Normal 3 2 3 3 2 3 2 2" xfId="3742" xr:uid="{5094B897-73C0-435F-93FA-01B06E5C0F2D}"/>
    <cellStyle name="Normal 3 2 3 3 2 3 2 2 2" xfId="7602" xr:uid="{BF859773-30C7-4DA3-9E34-10BE7A289417}"/>
    <cellStyle name="Normal 3 2 3 3 2 3 2 2 2 2" xfId="15323" xr:uid="{527F00C3-8678-479F-AB34-3B0069B6CF31}"/>
    <cellStyle name="Normal 3 2 3 3 2 3 2 2 2 2 2" xfId="30765" xr:uid="{AA1C781C-7000-424D-9E01-717461D595B4}"/>
    <cellStyle name="Normal 3 2 3 3 2 3 2 2 2 2 2 2" xfId="61649" xr:uid="{3ADA47AC-4C96-4D9A-9814-5E8CAF4EF538}"/>
    <cellStyle name="Normal 3 2 3 3 2 3 2 2 2 2 3" xfId="46207" xr:uid="{8BAAB14B-479D-4AF6-97B7-C84AED7DAF75}"/>
    <cellStyle name="Normal 3 2 3 3 2 3 2 2 2 3" xfId="23044" xr:uid="{3BF26987-22C6-4597-B20C-94EFFC9332C3}"/>
    <cellStyle name="Normal 3 2 3 3 2 3 2 2 2 3 2" xfId="53928" xr:uid="{DBADCD76-71E0-4A43-9906-AC9095E79468}"/>
    <cellStyle name="Normal 3 2 3 3 2 3 2 2 2 4" xfId="38486" xr:uid="{0CD1749B-5B84-44BC-A499-8016D2A20A03}"/>
    <cellStyle name="Normal 3 2 3 3 2 3 2 2 3" xfId="11463" xr:uid="{60C8CA2A-0C08-49E5-B8DA-6C8AD0FC3A54}"/>
    <cellStyle name="Normal 3 2 3 3 2 3 2 2 3 2" xfId="26905" xr:uid="{3A150920-F172-41E1-A626-AAF6F1670716}"/>
    <cellStyle name="Normal 3 2 3 3 2 3 2 2 3 2 2" xfId="57789" xr:uid="{FC51DFFC-E844-4BFC-A452-EB841226DF07}"/>
    <cellStyle name="Normal 3 2 3 3 2 3 2 2 3 3" xfId="42347" xr:uid="{D648F470-67E3-49BD-8058-6857C87BF3FE}"/>
    <cellStyle name="Normal 3 2 3 3 2 3 2 2 4" xfId="19184" xr:uid="{FDBC7724-0F25-4DBD-AD29-7AB051F155CB}"/>
    <cellStyle name="Normal 3 2 3 3 2 3 2 2 4 2" xfId="50068" xr:uid="{15059E30-4743-4F66-8D47-00894E78A5C8}"/>
    <cellStyle name="Normal 3 2 3 3 2 3 2 2 5" xfId="34626" xr:uid="{1E03F3DC-6718-4149-96F5-CE7D69C86BDE}"/>
    <cellStyle name="Normal 3 2 3 3 2 3 2 3" xfId="5672" xr:uid="{57E56191-3E5A-43B3-A0F7-7BA36B888EE7}"/>
    <cellStyle name="Normal 3 2 3 3 2 3 2 3 2" xfId="13393" xr:uid="{C9C1059B-7CF1-4990-8DB3-DE6514A63829}"/>
    <cellStyle name="Normal 3 2 3 3 2 3 2 3 2 2" xfId="28835" xr:uid="{D4640C1C-CAD0-4B49-99DB-E0F65D15C111}"/>
    <cellStyle name="Normal 3 2 3 3 2 3 2 3 2 2 2" xfId="59719" xr:uid="{849524DE-0208-4BC0-8157-5E6E5E05A83F}"/>
    <cellStyle name="Normal 3 2 3 3 2 3 2 3 2 3" xfId="44277" xr:uid="{DAC03018-3E84-45E5-B43B-83377E6E6AAF}"/>
    <cellStyle name="Normal 3 2 3 3 2 3 2 3 3" xfId="21114" xr:uid="{1033AEC6-6412-449F-9C18-E987155A24F4}"/>
    <cellStyle name="Normal 3 2 3 3 2 3 2 3 3 2" xfId="51998" xr:uid="{57F74606-9199-4CC7-AB24-71E4337DFA29}"/>
    <cellStyle name="Normal 3 2 3 3 2 3 2 3 4" xfId="36556" xr:uid="{DE655BC2-ECD4-4F1E-8D16-D3FF6E73CB1D}"/>
    <cellStyle name="Normal 3 2 3 3 2 3 2 4" xfId="9533" xr:uid="{AA22ABF1-B26C-4D94-9BD6-10D740EB6F8A}"/>
    <cellStyle name="Normal 3 2 3 3 2 3 2 4 2" xfId="24975" xr:uid="{B28592FF-CFD4-4C45-AF89-D75B851805C0}"/>
    <cellStyle name="Normal 3 2 3 3 2 3 2 4 2 2" xfId="55859" xr:uid="{15CF3EDD-AD48-48D4-81B8-B1365B6460DA}"/>
    <cellStyle name="Normal 3 2 3 3 2 3 2 4 3" xfId="40417" xr:uid="{C1D1406B-58F1-4257-96B8-2B7A7F159485}"/>
    <cellStyle name="Normal 3 2 3 3 2 3 2 5" xfId="17254" xr:uid="{E35F9B2C-A197-4290-85CA-7DC4D756DEA4}"/>
    <cellStyle name="Normal 3 2 3 3 2 3 2 5 2" xfId="48138" xr:uid="{023A007F-41BE-411D-B530-0A3E62A92400}"/>
    <cellStyle name="Normal 3 2 3 3 2 3 2 6" xfId="32696" xr:uid="{F6957AE2-EEAF-401F-ACC5-D9F0DE5502DB}"/>
    <cellStyle name="Normal 3 2 3 3 2 3 3" xfId="2777" xr:uid="{459D0FA7-938D-49B5-ABF3-CBAB705C9F71}"/>
    <cellStyle name="Normal 3 2 3 3 2 3 3 2" xfId="6637" xr:uid="{26B46FA9-28FA-477D-B656-3C49754DC55D}"/>
    <cellStyle name="Normal 3 2 3 3 2 3 3 2 2" xfId="14358" xr:uid="{93E476FF-230A-4463-BE43-1B49CF22ADCD}"/>
    <cellStyle name="Normal 3 2 3 3 2 3 3 2 2 2" xfId="29800" xr:uid="{9F661E2D-05A3-4E16-9650-7C053B9A721F}"/>
    <cellStyle name="Normal 3 2 3 3 2 3 3 2 2 2 2" xfId="60684" xr:uid="{1990E76B-91D3-4001-AB65-CC8C73C09248}"/>
    <cellStyle name="Normal 3 2 3 3 2 3 3 2 2 3" xfId="45242" xr:uid="{B1708D6A-9AA6-4859-9E2E-58FD0C3E0049}"/>
    <cellStyle name="Normal 3 2 3 3 2 3 3 2 3" xfId="22079" xr:uid="{44F53A7E-E2A4-472D-96A7-65FE08502525}"/>
    <cellStyle name="Normal 3 2 3 3 2 3 3 2 3 2" xfId="52963" xr:uid="{B05352D8-4896-45C5-852D-AC1DA1227814}"/>
    <cellStyle name="Normal 3 2 3 3 2 3 3 2 4" xfId="37521" xr:uid="{273E5E1D-C4CB-4248-827D-6E577CAE5383}"/>
    <cellStyle name="Normal 3 2 3 3 2 3 3 3" xfId="10498" xr:uid="{C3EF53D3-A5ED-4E33-A995-FCC04AA995C2}"/>
    <cellStyle name="Normal 3 2 3 3 2 3 3 3 2" xfId="25940" xr:uid="{AC2D0658-77BA-444B-87C7-61FCFFC3E8E1}"/>
    <cellStyle name="Normal 3 2 3 3 2 3 3 3 2 2" xfId="56824" xr:uid="{D870ABA9-1F75-4C1E-B3AE-FFFCDE129E7E}"/>
    <cellStyle name="Normal 3 2 3 3 2 3 3 3 3" xfId="41382" xr:uid="{2221C30F-0D29-4377-92BB-F3FD2E1B6499}"/>
    <cellStyle name="Normal 3 2 3 3 2 3 3 4" xfId="18219" xr:uid="{8017B2F4-46A5-46BC-8AF9-93D94A714176}"/>
    <cellStyle name="Normal 3 2 3 3 2 3 3 4 2" xfId="49103" xr:uid="{7F9345E7-7D82-4FDD-9470-C85EC11EAF5E}"/>
    <cellStyle name="Normal 3 2 3 3 2 3 3 5" xfId="33661" xr:uid="{1868B930-B560-49A0-8D19-A75C7FB6B24C}"/>
    <cellStyle name="Normal 3 2 3 3 2 3 4" xfId="4707" xr:uid="{F48EA4F8-401A-45A0-B01D-D855C9DA9E4D}"/>
    <cellStyle name="Normal 3 2 3 3 2 3 4 2" xfId="12428" xr:uid="{5C75B072-A66A-4C19-8D58-26F90A72D05D}"/>
    <cellStyle name="Normal 3 2 3 3 2 3 4 2 2" xfId="27870" xr:uid="{60FC93EB-6238-4B13-8A8D-E44D72016BD9}"/>
    <cellStyle name="Normal 3 2 3 3 2 3 4 2 2 2" xfId="58754" xr:uid="{5E1E169F-E875-4B5B-BEEF-4110EDC5CE75}"/>
    <cellStyle name="Normal 3 2 3 3 2 3 4 2 3" xfId="43312" xr:uid="{BE45E130-2B00-442F-A45D-30116D10CB73}"/>
    <cellStyle name="Normal 3 2 3 3 2 3 4 3" xfId="20149" xr:uid="{7C7CC95F-A6FE-46D9-9809-5E774A4A6295}"/>
    <cellStyle name="Normal 3 2 3 3 2 3 4 3 2" xfId="51033" xr:uid="{8F9F87BF-429F-4B61-B0C5-680BF9D333F5}"/>
    <cellStyle name="Normal 3 2 3 3 2 3 4 4" xfId="35591" xr:uid="{C5B5BB01-4941-41DE-BAB1-9347A1E0A696}"/>
    <cellStyle name="Normal 3 2 3 3 2 3 5" xfId="8568" xr:uid="{F0EABAD2-AD2A-4CBD-AF0A-55E7FBE22AF7}"/>
    <cellStyle name="Normal 3 2 3 3 2 3 5 2" xfId="24010" xr:uid="{80277293-4585-48C8-A68A-3EFF36142C3A}"/>
    <cellStyle name="Normal 3 2 3 3 2 3 5 2 2" xfId="54894" xr:uid="{906D4E48-B73F-440B-B342-24F20C4510CA}"/>
    <cellStyle name="Normal 3 2 3 3 2 3 5 3" xfId="39452" xr:uid="{6938F29D-BE57-4387-891D-427F769283CC}"/>
    <cellStyle name="Normal 3 2 3 3 2 3 6" xfId="16289" xr:uid="{B966E9B3-C69A-4B13-B49C-13F66A59DDA6}"/>
    <cellStyle name="Normal 3 2 3 3 2 3 6 2" xfId="47173" xr:uid="{6092739D-29E9-47B6-9197-54C0FEFB988A}"/>
    <cellStyle name="Normal 3 2 3 3 2 3 7" xfId="31731" xr:uid="{C6DD6A78-3E77-49D6-8805-7DC90372EFFB}"/>
    <cellStyle name="Normal 3 2 3 3 2 4" xfId="1329" xr:uid="{D0913E23-40D6-40FC-BD52-5AD094ACABED}"/>
    <cellStyle name="Normal 3 2 3 3 2 4 2" xfId="3259" xr:uid="{8535F2E3-48F0-4098-ADA5-16C26526DEF7}"/>
    <cellStyle name="Normal 3 2 3 3 2 4 2 2" xfId="7119" xr:uid="{E919657D-3D02-4474-92FA-8504687D4BD1}"/>
    <cellStyle name="Normal 3 2 3 3 2 4 2 2 2" xfId="14840" xr:uid="{0ABD934B-2299-4B72-B88F-24B63895F9D9}"/>
    <cellStyle name="Normal 3 2 3 3 2 4 2 2 2 2" xfId="30282" xr:uid="{320B7594-C500-49EA-9EE7-5CF05DCB1179}"/>
    <cellStyle name="Normal 3 2 3 3 2 4 2 2 2 2 2" xfId="61166" xr:uid="{D38D82F0-F942-4603-B701-EF3918F3C81C}"/>
    <cellStyle name="Normal 3 2 3 3 2 4 2 2 2 3" xfId="45724" xr:uid="{8A2470A9-C2D8-4FAB-8951-6D525001937B}"/>
    <cellStyle name="Normal 3 2 3 3 2 4 2 2 3" xfId="22561" xr:uid="{F4356630-17A6-49B6-8C6D-5097C56825C0}"/>
    <cellStyle name="Normal 3 2 3 3 2 4 2 2 3 2" xfId="53445" xr:uid="{D1D8CD2E-2A09-4317-9206-0BDABBFA7503}"/>
    <cellStyle name="Normal 3 2 3 3 2 4 2 2 4" xfId="38003" xr:uid="{4E90CBAA-AA92-486E-8A3E-12803B7135E0}"/>
    <cellStyle name="Normal 3 2 3 3 2 4 2 3" xfId="10980" xr:uid="{29B9782B-9A54-434E-9463-2309EC04790A}"/>
    <cellStyle name="Normal 3 2 3 3 2 4 2 3 2" xfId="26422" xr:uid="{8FF63877-515B-455F-8706-278633E9AB1B}"/>
    <cellStyle name="Normal 3 2 3 3 2 4 2 3 2 2" xfId="57306" xr:uid="{9880B9A5-3EB5-4DBA-B89A-1BCE29F6CC9C}"/>
    <cellStyle name="Normal 3 2 3 3 2 4 2 3 3" xfId="41864" xr:uid="{AFD90955-4344-4B65-81D4-B6E143CC8724}"/>
    <cellStyle name="Normal 3 2 3 3 2 4 2 4" xfId="18701" xr:uid="{418F1F19-F90F-47D1-B9AA-62AFE8BF4064}"/>
    <cellStyle name="Normal 3 2 3 3 2 4 2 4 2" xfId="49585" xr:uid="{812CC19C-F432-46DA-90ED-F42B0F95D40A}"/>
    <cellStyle name="Normal 3 2 3 3 2 4 2 5" xfId="34143" xr:uid="{D6022C98-E188-4C00-BC2F-E0695B80E17A}"/>
    <cellStyle name="Normal 3 2 3 3 2 4 3" xfId="5189" xr:uid="{631B02EA-7C3B-496B-8511-70D4D2EB5DA8}"/>
    <cellStyle name="Normal 3 2 3 3 2 4 3 2" xfId="12910" xr:uid="{B4D792ED-52BE-40E8-A53D-82A32201E948}"/>
    <cellStyle name="Normal 3 2 3 3 2 4 3 2 2" xfId="28352" xr:uid="{DE4A30EE-0B6F-4913-8235-40A83FB22D1E}"/>
    <cellStyle name="Normal 3 2 3 3 2 4 3 2 2 2" xfId="59236" xr:uid="{6CCBCD48-1757-4345-912E-C39949171FA5}"/>
    <cellStyle name="Normal 3 2 3 3 2 4 3 2 3" xfId="43794" xr:uid="{0418632E-27DF-433B-9FAD-9D3F57469C87}"/>
    <cellStyle name="Normal 3 2 3 3 2 4 3 3" xfId="20631" xr:uid="{23A8362C-0A77-4CC5-B24C-D4A840A79C13}"/>
    <cellStyle name="Normal 3 2 3 3 2 4 3 3 2" xfId="51515" xr:uid="{531289FB-0881-45D5-9292-276F019413C4}"/>
    <cellStyle name="Normal 3 2 3 3 2 4 3 4" xfId="36073" xr:uid="{DFB81BA9-6275-4A64-88DA-B043F047DB63}"/>
    <cellStyle name="Normal 3 2 3 3 2 4 4" xfId="9050" xr:uid="{CEE71B5D-5574-4573-8A59-D120BC5F6E14}"/>
    <cellStyle name="Normal 3 2 3 3 2 4 4 2" xfId="24492" xr:uid="{D02B6023-0E4C-45FB-A406-F1C04F81C9C0}"/>
    <cellStyle name="Normal 3 2 3 3 2 4 4 2 2" xfId="55376" xr:uid="{3937B1C9-5860-4A11-BC14-77C40BA8E5D7}"/>
    <cellStyle name="Normal 3 2 3 3 2 4 4 3" xfId="39934" xr:uid="{9CE2C176-5C1F-4AA7-A4F8-47905762EB1B}"/>
    <cellStyle name="Normal 3 2 3 3 2 4 5" xfId="16771" xr:uid="{DFC75233-4125-4A8C-99A8-080DA460EC56}"/>
    <cellStyle name="Normal 3 2 3 3 2 4 5 2" xfId="47655" xr:uid="{402F78E0-6DE9-43DC-B58E-F20E024B7B99}"/>
    <cellStyle name="Normal 3 2 3 3 2 4 6" xfId="32213" xr:uid="{F0B76D74-2D98-4C0B-85A6-D322505EE539}"/>
    <cellStyle name="Normal 3 2 3 3 2 5" xfId="2294" xr:uid="{8ECF6B99-9745-4151-B703-D6D4C8A72700}"/>
    <cellStyle name="Normal 3 2 3 3 2 5 2" xfId="6154" xr:uid="{F6D6F487-BE9E-4EDA-9044-6FB778821FF8}"/>
    <cellStyle name="Normal 3 2 3 3 2 5 2 2" xfId="13875" xr:uid="{EB0DE888-ACAA-4D67-A061-3F8741FB1872}"/>
    <cellStyle name="Normal 3 2 3 3 2 5 2 2 2" xfId="29317" xr:uid="{BB9F1238-BB92-43C5-8252-0A94019191CC}"/>
    <cellStyle name="Normal 3 2 3 3 2 5 2 2 2 2" xfId="60201" xr:uid="{A58BE3F2-9AFD-4BBB-9C9E-582DAC643CD9}"/>
    <cellStyle name="Normal 3 2 3 3 2 5 2 2 3" xfId="44759" xr:uid="{E4425391-09A5-4773-BECB-40A33DF2C968}"/>
    <cellStyle name="Normal 3 2 3 3 2 5 2 3" xfId="21596" xr:uid="{CB03227A-A47F-4878-8EEC-3234A8B284E3}"/>
    <cellStyle name="Normal 3 2 3 3 2 5 2 3 2" xfId="52480" xr:uid="{C352CB6C-81A8-48B1-98DD-139A7628D5C0}"/>
    <cellStyle name="Normal 3 2 3 3 2 5 2 4" xfId="37038" xr:uid="{B77F3490-A70E-49DD-80AF-4B428B467E6B}"/>
    <cellStyle name="Normal 3 2 3 3 2 5 3" xfId="10015" xr:uid="{DAF3526A-267B-485E-A2E8-5F3D42C16412}"/>
    <cellStyle name="Normal 3 2 3 3 2 5 3 2" xfId="25457" xr:uid="{B6AE650B-AFC5-407B-80E0-2F86AB4CD9DE}"/>
    <cellStyle name="Normal 3 2 3 3 2 5 3 2 2" xfId="56341" xr:uid="{30DA4047-90FF-4219-BBC3-DCE6EB273FEF}"/>
    <cellStyle name="Normal 3 2 3 3 2 5 3 3" xfId="40899" xr:uid="{5821DDB5-7595-4350-BC74-AEFFD3D7D5AE}"/>
    <cellStyle name="Normal 3 2 3 3 2 5 4" xfId="17736" xr:uid="{0481ED59-1248-48BB-B14A-4EF9DDBBE30D}"/>
    <cellStyle name="Normal 3 2 3 3 2 5 4 2" xfId="48620" xr:uid="{C221D5B8-4210-4A8E-881E-B971BAA04722}"/>
    <cellStyle name="Normal 3 2 3 3 2 5 5" xfId="33178" xr:uid="{BD6076B8-D269-41E2-8422-438C25E62CD3}"/>
    <cellStyle name="Normal 3 2 3 3 2 6" xfId="4224" xr:uid="{402E9C68-E055-48C9-AE22-BBBD0C92AA4F}"/>
    <cellStyle name="Normal 3 2 3 3 2 6 2" xfId="11945" xr:uid="{07A60A2A-40A3-423D-AA61-A68EF59B206F}"/>
    <cellStyle name="Normal 3 2 3 3 2 6 2 2" xfId="27387" xr:uid="{FD4C3C75-7400-4BEB-8412-E5873D4E141A}"/>
    <cellStyle name="Normal 3 2 3 3 2 6 2 2 2" xfId="58271" xr:uid="{024B15B8-B24E-46A1-A346-E7325F94618D}"/>
    <cellStyle name="Normal 3 2 3 3 2 6 2 3" xfId="42829" xr:uid="{1B5EAA75-991A-4692-8D10-C15CC0A0BE7A}"/>
    <cellStyle name="Normal 3 2 3 3 2 6 3" xfId="19666" xr:uid="{0EA881E9-E71F-4F6C-811E-C122E68B45E4}"/>
    <cellStyle name="Normal 3 2 3 3 2 6 3 2" xfId="50550" xr:uid="{FD8ABFB7-5EA7-4CC8-99D2-79DA1B1E5A1A}"/>
    <cellStyle name="Normal 3 2 3 3 2 6 4" xfId="35108" xr:uid="{5D886A74-C944-49AE-A104-6DCAE9BD5A47}"/>
    <cellStyle name="Normal 3 2 3 3 2 7" xfId="8085" xr:uid="{B738B840-4E26-4BD0-8E10-5DB4BE24CCBC}"/>
    <cellStyle name="Normal 3 2 3 3 2 7 2" xfId="23527" xr:uid="{3AFEB250-DCFF-4A60-821B-219642E9EF7C}"/>
    <cellStyle name="Normal 3 2 3 3 2 7 2 2" xfId="54411" xr:uid="{776D573E-8226-41DF-A82C-5B2DF52338A0}"/>
    <cellStyle name="Normal 3 2 3 3 2 7 3" xfId="38969" xr:uid="{43D2CF77-3545-420B-9755-C6E1D34D4E10}"/>
    <cellStyle name="Normal 3 2 3 3 2 8" xfId="15806" xr:uid="{B74FC184-BDB6-4237-BF03-AFAF48A9041E}"/>
    <cellStyle name="Normal 3 2 3 3 2 8 2" xfId="46690" xr:uid="{51561E58-FEA9-48EA-B6F0-F07F974A29F0}"/>
    <cellStyle name="Normal 3 2 3 3 2 9" xfId="31248" xr:uid="{4CCC3608-9195-45E5-8514-A8B9A13C71AA}"/>
    <cellStyle name="Normal 3 2 3 3 3" xfId="452" xr:uid="{E3F68747-0453-455A-9A63-0CC61B7A4D56}"/>
    <cellStyle name="Normal 3 2 3 3 3 2" xfId="936" xr:uid="{BB1CB833-7184-49B0-BFE8-3715B896F849}"/>
    <cellStyle name="Normal 3 2 3 3 3 2 2" xfId="1901" xr:uid="{7F4E7F15-5B12-4DDE-B4BF-34DE3D987F25}"/>
    <cellStyle name="Normal 3 2 3 3 3 2 2 2" xfId="3831" xr:uid="{DDA17FFF-6F25-42C8-9817-2F85C03483A6}"/>
    <cellStyle name="Normal 3 2 3 3 3 2 2 2 2" xfId="7691" xr:uid="{555BCEF2-CF78-4CE8-B2F4-0D0C80E4FD21}"/>
    <cellStyle name="Normal 3 2 3 3 3 2 2 2 2 2" xfId="15412" xr:uid="{F6AC3541-1C7D-4E0B-BB66-8C97E6B785B1}"/>
    <cellStyle name="Normal 3 2 3 3 3 2 2 2 2 2 2" xfId="30854" xr:uid="{43B39679-0075-436C-9967-2C8E19AD285E}"/>
    <cellStyle name="Normal 3 2 3 3 3 2 2 2 2 2 2 2" xfId="61738" xr:uid="{043331A8-8CCB-4702-AEA0-75E1A94ADF92}"/>
    <cellStyle name="Normal 3 2 3 3 3 2 2 2 2 2 3" xfId="46296" xr:uid="{B1998E19-4E62-4A9F-AC71-7876300C8334}"/>
    <cellStyle name="Normal 3 2 3 3 3 2 2 2 2 3" xfId="23133" xr:uid="{BD6B949E-EF33-4B42-A323-2034D3959AFB}"/>
    <cellStyle name="Normal 3 2 3 3 3 2 2 2 2 3 2" xfId="54017" xr:uid="{4E29471C-2E56-4379-B11F-376EF7E53763}"/>
    <cellStyle name="Normal 3 2 3 3 3 2 2 2 2 4" xfId="38575" xr:uid="{237AA83B-9D44-4729-9378-9918E6C4E447}"/>
    <cellStyle name="Normal 3 2 3 3 3 2 2 2 3" xfId="11552" xr:uid="{BDBDC1E9-AA94-4852-A61E-7E47CF0A02F2}"/>
    <cellStyle name="Normal 3 2 3 3 3 2 2 2 3 2" xfId="26994" xr:uid="{C40DBABD-0E38-412C-9F69-B3171A8D10AC}"/>
    <cellStyle name="Normal 3 2 3 3 3 2 2 2 3 2 2" xfId="57878" xr:uid="{7D52FF11-165F-42DC-9364-C288DA1B9F73}"/>
    <cellStyle name="Normal 3 2 3 3 3 2 2 2 3 3" xfId="42436" xr:uid="{699387F3-C3BF-4AD5-8AEC-955732EF6DF9}"/>
    <cellStyle name="Normal 3 2 3 3 3 2 2 2 4" xfId="19273" xr:uid="{139D4B04-D588-4C58-90D9-B0E111662394}"/>
    <cellStyle name="Normal 3 2 3 3 3 2 2 2 4 2" xfId="50157" xr:uid="{790A6ECB-ACEB-4FEB-86B2-E36508F918F1}"/>
    <cellStyle name="Normal 3 2 3 3 3 2 2 2 5" xfId="34715" xr:uid="{4F785FF6-7CB5-40D6-9273-6645E32CD149}"/>
    <cellStyle name="Normal 3 2 3 3 3 2 2 3" xfId="5761" xr:uid="{5541FADD-3EE0-40D1-84E6-AA37618F6A15}"/>
    <cellStyle name="Normal 3 2 3 3 3 2 2 3 2" xfId="13482" xr:uid="{E5344B7D-9E15-418B-B30C-1BEDA8D425A2}"/>
    <cellStyle name="Normal 3 2 3 3 3 2 2 3 2 2" xfId="28924" xr:uid="{D13B0931-9F08-4397-BF9B-EC9E993F59CA}"/>
    <cellStyle name="Normal 3 2 3 3 3 2 2 3 2 2 2" xfId="59808" xr:uid="{C65A8B15-A2B2-4B9D-9EDC-E13F8C59704B}"/>
    <cellStyle name="Normal 3 2 3 3 3 2 2 3 2 3" xfId="44366" xr:uid="{00D20ABC-80D0-4405-A230-E5896D346DA4}"/>
    <cellStyle name="Normal 3 2 3 3 3 2 2 3 3" xfId="21203" xr:uid="{11E2EE50-3A08-404B-8EC8-727631EF2BC9}"/>
    <cellStyle name="Normal 3 2 3 3 3 2 2 3 3 2" xfId="52087" xr:uid="{65A8FFE0-BE90-4228-8BD5-6A4B8C784CE9}"/>
    <cellStyle name="Normal 3 2 3 3 3 2 2 3 4" xfId="36645" xr:uid="{1987EDA6-BDE2-436E-A0E0-429497265FD8}"/>
    <cellStyle name="Normal 3 2 3 3 3 2 2 4" xfId="9622" xr:uid="{492B35F4-8502-4FFB-ADB1-7D043D921B94}"/>
    <cellStyle name="Normal 3 2 3 3 3 2 2 4 2" xfId="25064" xr:uid="{A68D772F-7BED-4502-B269-921E242B2CF2}"/>
    <cellStyle name="Normal 3 2 3 3 3 2 2 4 2 2" xfId="55948" xr:uid="{E7CC6EF6-B3D2-4123-8F55-EF185412A966}"/>
    <cellStyle name="Normal 3 2 3 3 3 2 2 4 3" xfId="40506" xr:uid="{701E2AD3-D30B-43B8-A773-BE8F1F776A5F}"/>
    <cellStyle name="Normal 3 2 3 3 3 2 2 5" xfId="17343" xr:uid="{64697AEB-9D99-4174-B1CF-0E6289FCEBBF}"/>
    <cellStyle name="Normal 3 2 3 3 3 2 2 5 2" xfId="48227" xr:uid="{7ABC36D4-FD0B-49B6-B42D-7D5830289BBD}"/>
    <cellStyle name="Normal 3 2 3 3 3 2 2 6" xfId="32785" xr:uid="{EDCA4723-9256-4C13-9B9B-9CD97837930B}"/>
    <cellStyle name="Normal 3 2 3 3 3 2 3" xfId="2866" xr:uid="{2713199E-3724-4BD1-8DBA-62C2F350C3D2}"/>
    <cellStyle name="Normal 3 2 3 3 3 2 3 2" xfId="6726" xr:uid="{3BDE6F6A-C729-4818-864E-E4BAAF2686C2}"/>
    <cellStyle name="Normal 3 2 3 3 3 2 3 2 2" xfId="14447" xr:uid="{72D12222-3D3C-4F4F-9316-8E15C8B844B0}"/>
    <cellStyle name="Normal 3 2 3 3 3 2 3 2 2 2" xfId="29889" xr:uid="{8CEB0AD1-C10D-4FC7-817B-870E8230F245}"/>
    <cellStyle name="Normal 3 2 3 3 3 2 3 2 2 2 2" xfId="60773" xr:uid="{89AD1529-3770-4E35-ABE6-E4E0F8CD544F}"/>
    <cellStyle name="Normal 3 2 3 3 3 2 3 2 2 3" xfId="45331" xr:uid="{DF21D3B1-C4C3-41A9-B467-F4E243C9865B}"/>
    <cellStyle name="Normal 3 2 3 3 3 2 3 2 3" xfId="22168" xr:uid="{020AE119-6387-4562-A0A9-A74EC8FFF9B0}"/>
    <cellStyle name="Normal 3 2 3 3 3 2 3 2 3 2" xfId="53052" xr:uid="{3966358D-755F-4B04-AB88-8A2DDC68FECC}"/>
    <cellStyle name="Normal 3 2 3 3 3 2 3 2 4" xfId="37610" xr:uid="{82A82E15-C912-497A-AA88-95731E6E31E1}"/>
    <cellStyle name="Normal 3 2 3 3 3 2 3 3" xfId="10587" xr:uid="{38EC0A5E-06DC-44C5-A1BE-21FB68C6CC63}"/>
    <cellStyle name="Normal 3 2 3 3 3 2 3 3 2" xfId="26029" xr:uid="{5A437EB2-9A75-435B-839A-DAF07B6DD1B8}"/>
    <cellStyle name="Normal 3 2 3 3 3 2 3 3 2 2" xfId="56913" xr:uid="{60FAC945-5163-4DA7-B948-90A109D4723E}"/>
    <cellStyle name="Normal 3 2 3 3 3 2 3 3 3" xfId="41471" xr:uid="{B3E53453-ACFA-4E03-A504-CBD6BA101E75}"/>
    <cellStyle name="Normal 3 2 3 3 3 2 3 4" xfId="18308" xr:uid="{0C7F1FC5-F5B0-4DDC-93E5-230DFAEAFFB8}"/>
    <cellStyle name="Normal 3 2 3 3 3 2 3 4 2" xfId="49192" xr:uid="{B75298FB-4B90-4998-8193-8E29DF8881B9}"/>
    <cellStyle name="Normal 3 2 3 3 3 2 3 5" xfId="33750" xr:uid="{DC5E60A5-9DC6-4D0D-A10E-06DB6BD75011}"/>
    <cellStyle name="Normal 3 2 3 3 3 2 4" xfId="4796" xr:uid="{F19F0CE7-A5D7-4627-9CA4-9064CDE17D73}"/>
    <cellStyle name="Normal 3 2 3 3 3 2 4 2" xfId="12517" xr:uid="{6BF99A7D-6E4D-4283-BF85-F4C275E81C36}"/>
    <cellStyle name="Normal 3 2 3 3 3 2 4 2 2" xfId="27959" xr:uid="{2D56F3EF-85E5-40D7-B1AA-2DCB7FC99BDD}"/>
    <cellStyle name="Normal 3 2 3 3 3 2 4 2 2 2" xfId="58843" xr:uid="{35AC19A3-CD75-4E5D-A25F-E3D346FCEABD}"/>
    <cellStyle name="Normal 3 2 3 3 3 2 4 2 3" xfId="43401" xr:uid="{882FF659-42D2-4355-BF97-2A1AACF63E22}"/>
    <cellStyle name="Normal 3 2 3 3 3 2 4 3" xfId="20238" xr:uid="{47DECEED-54A0-4C7E-A418-5AC1F21746C7}"/>
    <cellStyle name="Normal 3 2 3 3 3 2 4 3 2" xfId="51122" xr:uid="{3FB94D99-6E87-47D6-95FA-2E4D4C4DA80E}"/>
    <cellStyle name="Normal 3 2 3 3 3 2 4 4" xfId="35680" xr:uid="{BCAE6CA3-67FB-4182-B194-F03C7351057E}"/>
    <cellStyle name="Normal 3 2 3 3 3 2 5" xfId="8657" xr:uid="{C17103B3-8F36-4609-B9A0-95ED976AE502}"/>
    <cellStyle name="Normal 3 2 3 3 3 2 5 2" xfId="24099" xr:uid="{82433222-B93F-47A6-960C-8030890F2F61}"/>
    <cellStyle name="Normal 3 2 3 3 3 2 5 2 2" xfId="54983" xr:uid="{66243C6C-2560-4189-9E44-23D4A8237CCE}"/>
    <cellStyle name="Normal 3 2 3 3 3 2 5 3" xfId="39541" xr:uid="{E6B4FDF8-A41D-4EC9-885B-E3A3F3119365}"/>
    <cellStyle name="Normal 3 2 3 3 3 2 6" xfId="16378" xr:uid="{B7169041-A3CF-47DA-8B5F-E0A804454DF3}"/>
    <cellStyle name="Normal 3 2 3 3 3 2 6 2" xfId="47262" xr:uid="{B5F30AE2-A74B-4CCB-B605-55E4D6498094}"/>
    <cellStyle name="Normal 3 2 3 3 3 2 7" xfId="31820" xr:uid="{8A180EAF-0351-442F-8094-297373348215}"/>
    <cellStyle name="Normal 3 2 3 3 3 3" xfId="1418" xr:uid="{A2087508-60D0-4E23-B5C1-4316D63CC010}"/>
    <cellStyle name="Normal 3 2 3 3 3 3 2" xfId="3348" xr:uid="{D358EFE0-F4BC-4D0C-A2BD-E0B9C7627A08}"/>
    <cellStyle name="Normal 3 2 3 3 3 3 2 2" xfId="7208" xr:uid="{F8AC24D7-C295-45A9-89CA-5BA37A587ADD}"/>
    <cellStyle name="Normal 3 2 3 3 3 3 2 2 2" xfId="14929" xr:uid="{4F32436C-7FE8-4C6B-B7EB-FD71C195B94B}"/>
    <cellStyle name="Normal 3 2 3 3 3 3 2 2 2 2" xfId="30371" xr:uid="{6C8FF46F-CCA9-4BEF-B1C3-615F789FD979}"/>
    <cellStyle name="Normal 3 2 3 3 3 3 2 2 2 2 2" xfId="61255" xr:uid="{09672A1C-882D-4B52-9636-8A8088377EA9}"/>
    <cellStyle name="Normal 3 2 3 3 3 3 2 2 2 3" xfId="45813" xr:uid="{4AFB3683-F6BE-40F7-967B-DEF43BA62DC8}"/>
    <cellStyle name="Normal 3 2 3 3 3 3 2 2 3" xfId="22650" xr:uid="{31C69E14-4F2D-4E02-8B4D-D3A7E5003C5B}"/>
    <cellStyle name="Normal 3 2 3 3 3 3 2 2 3 2" xfId="53534" xr:uid="{E84352C8-66F3-4AC8-A820-91BD33D11814}"/>
    <cellStyle name="Normal 3 2 3 3 3 3 2 2 4" xfId="38092" xr:uid="{9C79D72E-5388-450E-8583-61BDC0486BBB}"/>
    <cellStyle name="Normal 3 2 3 3 3 3 2 3" xfId="11069" xr:uid="{563B43AF-06EF-42ED-9599-4741154E0F2F}"/>
    <cellStyle name="Normal 3 2 3 3 3 3 2 3 2" xfId="26511" xr:uid="{65772BD3-D405-492D-9379-DAC39350408A}"/>
    <cellStyle name="Normal 3 2 3 3 3 3 2 3 2 2" xfId="57395" xr:uid="{987EC2CC-B4AC-49CC-AC25-75E41448DE07}"/>
    <cellStyle name="Normal 3 2 3 3 3 3 2 3 3" xfId="41953" xr:uid="{F2875276-4E47-4BAA-8B13-BC2159CE6EE7}"/>
    <cellStyle name="Normal 3 2 3 3 3 3 2 4" xfId="18790" xr:uid="{F4DA0038-4D28-4D85-BAFB-16D6E55E9C45}"/>
    <cellStyle name="Normal 3 2 3 3 3 3 2 4 2" xfId="49674" xr:uid="{C8E3905E-E2EB-410A-985D-4D5858EA2950}"/>
    <cellStyle name="Normal 3 2 3 3 3 3 2 5" xfId="34232" xr:uid="{1A73EE01-7BC5-4A8A-851A-166D0D8B9569}"/>
    <cellStyle name="Normal 3 2 3 3 3 3 3" xfId="5278" xr:uid="{8F822E54-D8A0-4A67-B976-B5755C67F2E7}"/>
    <cellStyle name="Normal 3 2 3 3 3 3 3 2" xfId="12999" xr:uid="{8D05B511-70B6-41B2-AB14-3E83B8E7F1C6}"/>
    <cellStyle name="Normal 3 2 3 3 3 3 3 2 2" xfId="28441" xr:uid="{1D93D412-6AFC-4F9C-AC58-96594FA59997}"/>
    <cellStyle name="Normal 3 2 3 3 3 3 3 2 2 2" xfId="59325" xr:uid="{5F2A7BC6-8EF3-465A-A6BA-F57D20D70181}"/>
    <cellStyle name="Normal 3 2 3 3 3 3 3 2 3" xfId="43883" xr:uid="{86F3647C-D686-4F3D-B566-76048BB52F3D}"/>
    <cellStyle name="Normal 3 2 3 3 3 3 3 3" xfId="20720" xr:uid="{D9849898-C8A8-4461-8C2F-AC3AFB4C5DDC}"/>
    <cellStyle name="Normal 3 2 3 3 3 3 3 3 2" xfId="51604" xr:uid="{C7F4ABB8-EA9C-41C2-BE0F-C0EC305C38CD}"/>
    <cellStyle name="Normal 3 2 3 3 3 3 3 4" xfId="36162" xr:uid="{5EECC3A0-76A9-48A8-AD4E-CF5879350A9F}"/>
    <cellStyle name="Normal 3 2 3 3 3 3 4" xfId="9139" xr:uid="{50809C1E-E7DB-49E3-AD64-EB23D9C5A023}"/>
    <cellStyle name="Normal 3 2 3 3 3 3 4 2" xfId="24581" xr:uid="{9A6439E2-6255-40EB-8E2E-147F5DB02B4E}"/>
    <cellStyle name="Normal 3 2 3 3 3 3 4 2 2" xfId="55465" xr:uid="{7E943C0E-BB1F-4133-8145-AB5CB5205723}"/>
    <cellStyle name="Normal 3 2 3 3 3 3 4 3" xfId="40023" xr:uid="{CC5DC999-3945-4A14-A1A6-BA6DA3D3A838}"/>
    <cellStyle name="Normal 3 2 3 3 3 3 5" xfId="16860" xr:uid="{A02E1CB0-30DA-41DA-99C5-FCD5D72676F0}"/>
    <cellStyle name="Normal 3 2 3 3 3 3 5 2" xfId="47744" xr:uid="{58F1BB0C-625F-4FF8-9230-F9BF5F1DFD8C}"/>
    <cellStyle name="Normal 3 2 3 3 3 3 6" xfId="32302" xr:uid="{3E6B85E5-FEDA-4E34-AD73-3F1ECEF2316A}"/>
    <cellStyle name="Normal 3 2 3 3 3 4" xfId="2383" xr:uid="{62043428-7B1B-48C8-9B34-D980950A8528}"/>
    <cellStyle name="Normal 3 2 3 3 3 4 2" xfId="6243" xr:uid="{D34040CA-415F-4970-B3E3-83B94D8717FE}"/>
    <cellStyle name="Normal 3 2 3 3 3 4 2 2" xfId="13964" xr:uid="{75E5B6A8-B64C-41D7-907B-E1E75317B373}"/>
    <cellStyle name="Normal 3 2 3 3 3 4 2 2 2" xfId="29406" xr:uid="{5DBCB72C-E61F-4230-A404-9A5B134F2637}"/>
    <cellStyle name="Normal 3 2 3 3 3 4 2 2 2 2" xfId="60290" xr:uid="{91B9B0E9-4BB9-42D0-B3C0-628E6EBAFCBE}"/>
    <cellStyle name="Normal 3 2 3 3 3 4 2 2 3" xfId="44848" xr:uid="{BAA08A40-9187-46D1-A153-A5DA967C6A98}"/>
    <cellStyle name="Normal 3 2 3 3 3 4 2 3" xfId="21685" xr:uid="{9C79D704-8049-4B45-AB4F-6BB6C0EBDC71}"/>
    <cellStyle name="Normal 3 2 3 3 3 4 2 3 2" xfId="52569" xr:uid="{D6CDA917-22DB-40CD-9893-E8A167E582F7}"/>
    <cellStyle name="Normal 3 2 3 3 3 4 2 4" xfId="37127" xr:uid="{1F38A4DC-1A73-4381-82B9-E47E2BA7C70E}"/>
    <cellStyle name="Normal 3 2 3 3 3 4 3" xfId="10104" xr:uid="{33F91ADE-E690-4A10-86ED-B2E34613C27F}"/>
    <cellStyle name="Normal 3 2 3 3 3 4 3 2" xfId="25546" xr:uid="{04F85B20-3AB0-498C-9143-4AB1E9B6F05E}"/>
    <cellStyle name="Normal 3 2 3 3 3 4 3 2 2" xfId="56430" xr:uid="{0158375C-89F4-45C8-AAE3-FC55709DFF83}"/>
    <cellStyle name="Normal 3 2 3 3 3 4 3 3" xfId="40988" xr:uid="{A9324132-4B30-462B-ACDB-9495A292515A}"/>
    <cellStyle name="Normal 3 2 3 3 3 4 4" xfId="17825" xr:uid="{EB345FC7-AF2C-4391-B6C3-71F5AF2D85B9}"/>
    <cellStyle name="Normal 3 2 3 3 3 4 4 2" xfId="48709" xr:uid="{971F28DD-B487-4D17-ABED-247E8DB8B02D}"/>
    <cellStyle name="Normal 3 2 3 3 3 4 5" xfId="33267" xr:uid="{04C26604-4AC6-40DC-854D-AACEE0907AFF}"/>
    <cellStyle name="Normal 3 2 3 3 3 5" xfId="4313" xr:uid="{7BF625EB-05F1-404B-837B-54732102FA55}"/>
    <cellStyle name="Normal 3 2 3 3 3 5 2" xfId="12034" xr:uid="{97407D80-8A5D-4BD1-AE00-5B2B4D93C653}"/>
    <cellStyle name="Normal 3 2 3 3 3 5 2 2" xfId="27476" xr:uid="{01ED6E96-25BE-4899-8C9B-F929ADE0FED1}"/>
    <cellStyle name="Normal 3 2 3 3 3 5 2 2 2" xfId="58360" xr:uid="{94E46B79-C678-4BA1-A689-151C25B010A0}"/>
    <cellStyle name="Normal 3 2 3 3 3 5 2 3" xfId="42918" xr:uid="{EF7FF22F-76CF-4E30-A1C3-CE71973381EB}"/>
    <cellStyle name="Normal 3 2 3 3 3 5 3" xfId="19755" xr:uid="{FD6884DC-E01C-4596-B136-CE54F237B2AF}"/>
    <cellStyle name="Normal 3 2 3 3 3 5 3 2" xfId="50639" xr:uid="{B86727E3-AE71-43DB-95CC-315B3720901B}"/>
    <cellStyle name="Normal 3 2 3 3 3 5 4" xfId="35197" xr:uid="{D847E034-AC7D-4178-A002-1FC6FA5326E0}"/>
    <cellStyle name="Normal 3 2 3 3 3 6" xfId="8174" xr:uid="{E31D7B88-9A48-4A9E-8266-245B32FF6799}"/>
    <cellStyle name="Normal 3 2 3 3 3 6 2" xfId="23616" xr:uid="{A00A2556-F3AD-45FA-9F61-600907DF9494}"/>
    <cellStyle name="Normal 3 2 3 3 3 6 2 2" xfId="54500" xr:uid="{9C97585B-B789-4D25-99B3-E177C4C72ED6}"/>
    <cellStyle name="Normal 3 2 3 3 3 6 3" xfId="39058" xr:uid="{CD1B6C37-E4B3-4EA8-95E9-6D12BD7EDD9B}"/>
    <cellStyle name="Normal 3 2 3 3 3 7" xfId="15895" xr:uid="{C54A120F-080C-4851-9136-95B992DC4CA4}"/>
    <cellStyle name="Normal 3 2 3 3 3 7 2" xfId="46779" xr:uid="{62BAEE6C-1C9B-43AD-B695-379FCB595488}"/>
    <cellStyle name="Normal 3 2 3 3 3 8" xfId="31337" xr:uid="{33189A8C-2E5C-4E2B-91C3-E3D1CB52A3A9}"/>
    <cellStyle name="Normal 3 2 3 3 4" xfId="695" xr:uid="{7E485B8C-AB7F-4035-851C-391049D286C1}"/>
    <cellStyle name="Normal 3 2 3 3 4 2" xfId="1660" xr:uid="{20BC8AF8-F39B-441C-9187-FDA3E8DFA29F}"/>
    <cellStyle name="Normal 3 2 3 3 4 2 2" xfId="3590" xr:uid="{B5842FC0-FF2C-4995-868A-AC91917DEC4B}"/>
    <cellStyle name="Normal 3 2 3 3 4 2 2 2" xfId="7450" xr:uid="{3C63EADA-123F-4520-AA8A-5056A410B5E3}"/>
    <cellStyle name="Normal 3 2 3 3 4 2 2 2 2" xfId="15171" xr:uid="{FAB7606C-911A-43D6-B29B-2A27AD0FCC58}"/>
    <cellStyle name="Normal 3 2 3 3 4 2 2 2 2 2" xfId="30613" xr:uid="{0249B6EF-B602-4B70-8D45-3303D2EBB1EA}"/>
    <cellStyle name="Normal 3 2 3 3 4 2 2 2 2 2 2" xfId="61497" xr:uid="{B8DC0A35-A275-427D-8F96-46C850837F75}"/>
    <cellStyle name="Normal 3 2 3 3 4 2 2 2 2 3" xfId="46055" xr:uid="{B7ACCB64-8B72-4C34-B75E-9CA249F2F5FB}"/>
    <cellStyle name="Normal 3 2 3 3 4 2 2 2 3" xfId="22892" xr:uid="{54BD88FB-55B3-475F-B850-1D6310B65818}"/>
    <cellStyle name="Normal 3 2 3 3 4 2 2 2 3 2" xfId="53776" xr:uid="{3A263D21-F051-499A-AD83-6C0EDF99FD29}"/>
    <cellStyle name="Normal 3 2 3 3 4 2 2 2 4" xfId="38334" xr:uid="{666490DD-801A-4746-AB01-BB596732CAE0}"/>
    <cellStyle name="Normal 3 2 3 3 4 2 2 3" xfId="11311" xr:uid="{044ECA92-676E-4DB6-A1B6-A2B3BC881CC0}"/>
    <cellStyle name="Normal 3 2 3 3 4 2 2 3 2" xfId="26753" xr:uid="{6636372C-6215-4DC2-AD1F-E7A7A041A640}"/>
    <cellStyle name="Normal 3 2 3 3 4 2 2 3 2 2" xfId="57637" xr:uid="{96E55F0C-C7BE-4584-93AC-5E6FC42703D9}"/>
    <cellStyle name="Normal 3 2 3 3 4 2 2 3 3" xfId="42195" xr:uid="{CB7FFA48-2E08-41C1-B68E-4C2BE6083C08}"/>
    <cellStyle name="Normal 3 2 3 3 4 2 2 4" xfId="19032" xr:uid="{480B32C0-ED0B-4F8D-AF8E-A85D49DB5D0B}"/>
    <cellStyle name="Normal 3 2 3 3 4 2 2 4 2" xfId="49916" xr:uid="{355295CB-6006-4486-A99A-C3EDE8EEE37B}"/>
    <cellStyle name="Normal 3 2 3 3 4 2 2 5" xfId="34474" xr:uid="{45658C48-EEC2-4676-8550-A4C9B24560A9}"/>
    <cellStyle name="Normal 3 2 3 3 4 2 3" xfId="5520" xr:uid="{71DA11F5-FD8B-44C3-822B-2A3873D24F41}"/>
    <cellStyle name="Normal 3 2 3 3 4 2 3 2" xfId="13241" xr:uid="{4C1B8519-839C-4FFE-A3A2-DBAD5A85E7C5}"/>
    <cellStyle name="Normal 3 2 3 3 4 2 3 2 2" xfId="28683" xr:uid="{FEDC0DB1-6C27-46DD-9C01-2BDA8FAAEF5E}"/>
    <cellStyle name="Normal 3 2 3 3 4 2 3 2 2 2" xfId="59567" xr:uid="{B5317585-5E3D-4A1F-9EB9-E0C491F45239}"/>
    <cellStyle name="Normal 3 2 3 3 4 2 3 2 3" xfId="44125" xr:uid="{6602F5C0-E064-4F8C-8DEA-F711428EF027}"/>
    <cellStyle name="Normal 3 2 3 3 4 2 3 3" xfId="20962" xr:uid="{80988C64-50BF-4AD4-89D0-12C221928DEA}"/>
    <cellStyle name="Normal 3 2 3 3 4 2 3 3 2" xfId="51846" xr:uid="{9256F6B1-366C-4E7D-8498-B6E7FF533380}"/>
    <cellStyle name="Normal 3 2 3 3 4 2 3 4" xfId="36404" xr:uid="{20DCAD44-C2D4-450E-9A7A-9EDE1F44B288}"/>
    <cellStyle name="Normal 3 2 3 3 4 2 4" xfId="9381" xr:uid="{4520345C-D450-4D06-ADA1-8D7B16DA2430}"/>
    <cellStyle name="Normal 3 2 3 3 4 2 4 2" xfId="24823" xr:uid="{AA48CA20-7FFD-489C-BB91-6BE0BAC131A2}"/>
    <cellStyle name="Normal 3 2 3 3 4 2 4 2 2" xfId="55707" xr:uid="{6FEA309A-4E4C-473B-86C4-7C9C06EBA78A}"/>
    <cellStyle name="Normal 3 2 3 3 4 2 4 3" xfId="40265" xr:uid="{CEFD0843-44FA-465C-9C6C-8B9CDC204078}"/>
    <cellStyle name="Normal 3 2 3 3 4 2 5" xfId="17102" xr:uid="{71430B12-D3AC-4347-AC43-C93AA61262B8}"/>
    <cellStyle name="Normal 3 2 3 3 4 2 5 2" xfId="47986" xr:uid="{D61D9203-38D9-4A8F-84D0-F49CD3C82D1E}"/>
    <cellStyle name="Normal 3 2 3 3 4 2 6" xfId="32544" xr:uid="{0D0CEE7B-EEEE-4D6D-AA88-9D5C9B524DBD}"/>
    <cellStyle name="Normal 3 2 3 3 4 3" xfId="2625" xr:uid="{13BC2916-F1DC-4817-B29D-D527BA5A302C}"/>
    <cellStyle name="Normal 3 2 3 3 4 3 2" xfId="6485" xr:uid="{A04C8912-AB5C-4CC4-91E4-D79478F57388}"/>
    <cellStyle name="Normal 3 2 3 3 4 3 2 2" xfId="14206" xr:uid="{E82D1DF1-8835-4021-B091-5BCB09E77A3F}"/>
    <cellStyle name="Normal 3 2 3 3 4 3 2 2 2" xfId="29648" xr:uid="{2317C008-98DC-4D6A-91FD-FF73E2679653}"/>
    <cellStyle name="Normal 3 2 3 3 4 3 2 2 2 2" xfId="60532" xr:uid="{F9599FF7-872A-44B8-9936-7CB0675EAB3B}"/>
    <cellStyle name="Normal 3 2 3 3 4 3 2 2 3" xfId="45090" xr:uid="{2ADEE30E-3935-4345-A9B9-7F696B8CE00B}"/>
    <cellStyle name="Normal 3 2 3 3 4 3 2 3" xfId="21927" xr:uid="{6E6890E8-977D-475D-BBF8-745A8E94EBEA}"/>
    <cellStyle name="Normal 3 2 3 3 4 3 2 3 2" xfId="52811" xr:uid="{0E876F29-A9FD-48AF-9BB7-8C9F90E9009B}"/>
    <cellStyle name="Normal 3 2 3 3 4 3 2 4" xfId="37369" xr:uid="{1D084E3B-B868-4DAE-AEEC-75A4F56D516E}"/>
    <cellStyle name="Normal 3 2 3 3 4 3 3" xfId="10346" xr:uid="{92C7E08C-E59F-4DEA-9E2C-B9255F3D0DB9}"/>
    <cellStyle name="Normal 3 2 3 3 4 3 3 2" xfId="25788" xr:uid="{DA591083-CEF2-494D-908E-BCE87D84DEAB}"/>
    <cellStyle name="Normal 3 2 3 3 4 3 3 2 2" xfId="56672" xr:uid="{AB831EED-47B3-49FA-88A5-6D1E0036212B}"/>
    <cellStyle name="Normal 3 2 3 3 4 3 3 3" xfId="41230" xr:uid="{CC4BC89D-D5FC-42C7-A930-FABC51F5F66F}"/>
    <cellStyle name="Normal 3 2 3 3 4 3 4" xfId="18067" xr:uid="{F1D7F0C9-5675-48A4-9A6D-29D5ECDC41EB}"/>
    <cellStyle name="Normal 3 2 3 3 4 3 4 2" xfId="48951" xr:uid="{B42D798E-A144-4E0B-AB03-F669ECCD23C7}"/>
    <cellStyle name="Normal 3 2 3 3 4 3 5" xfId="33509" xr:uid="{C6044E14-18ED-4700-8D03-8A887CCFEB04}"/>
    <cellStyle name="Normal 3 2 3 3 4 4" xfId="4555" xr:uid="{8E306E00-EC75-4EC2-BC44-9C346C90D9C5}"/>
    <cellStyle name="Normal 3 2 3 3 4 4 2" xfId="12276" xr:uid="{8E7ACADC-836E-4EC3-B3DE-D034F6590722}"/>
    <cellStyle name="Normal 3 2 3 3 4 4 2 2" xfId="27718" xr:uid="{861EC853-13C0-4181-9542-0C9AB470FDD1}"/>
    <cellStyle name="Normal 3 2 3 3 4 4 2 2 2" xfId="58602" xr:uid="{E2DAC326-6A93-44DA-B4A5-6F03C93612CE}"/>
    <cellStyle name="Normal 3 2 3 3 4 4 2 3" xfId="43160" xr:uid="{6C05293A-30BC-49D6-9E87-D47D1A747D37}"/>
    <cellStyle name="Normal 3 2 3 3 4 4 3" xfId="19997" xr:uid="{BEBD4931-37C5-41F5-8E48-EB5604EC201E}"/>
    <cellStyle name="Normal 3 2 3 3 4 4 3 2" xfId="50881" xr:uid="{0F2481CB-2E12-4311-90B7-0001CA22431D}"/>
    <cellStyle name="Normal 3 2 3 3 4 4 4" xfId="35439" xr:uid="{4387BA8E-6C23-497E-9B90-835AE11986A6}"/>
    <cellStyle name="Normal 3 2 3 3 4 5" xfId="8416" xr:uid="{D8074683-8258-42E4-A787-91DAA3816D69}"/>
    <cellStyle name="Normal 3 2 3 3 4 5 2" xfId="23858" xr:uid="{78323EA3-51AF-480F-B563-B09721B386E2}"/>
    <cellStyle name="Normal 3 2 3 3 4 5 2 2" xfId="54742" xr:uid="{9D6C129E-C8C4-4A89-93E9-2C9E8DB5F6DC}"/>
    <cellStyle name="Normal 3 2 3 3 4 5 3" xfId="39300" xr:uid="{4DFB60A3-4228-4282-AA77-44C0A2F5562D}"/>
    <cellStyle name="Normal 3 2 3 3 4 6" xfId="16137" xr:uid="{2EAFBF36-12A1-4E84-9954-CC0C388F3D37}"/>
    <cellStyle name="Normal 3 2 3 3 4 6 2" xfId="47021" xr:uid="{84F60055-DCA0-47DA-94A4-A983EAFEBB41}"/>
    <cellStyle name="Normal 3 2 3 3 4 7" xfId="31579" xr:uid="{F5E49FC7-94C3-435C-A220-C6D1D011579E}"/>
    <cellStyle name="Normal 3 2 3 3 5" xfId="1177" xr:uid="{C36F7DBC-5DF6-4FCF-9CB8-9B47CDE80642}"/>
    <cellStyle name="Normal 3 2 3 3 5 2" xfId="3107" xr:uid="{156FBDE4-CC93-4DA3-B416-D283737CA28C}"/>
    <cellStyle name="Normal 3 2 3 3 5 2 2" xfId="6967" xr:uid="{3DED61DD-0518-414B-BABA-A6AF1C605BBE}"/>
    <cellStyle name="Normal 3 2 3 3 5 2 2 2" xfId="14688" xr:uid="{84CF3970-CF59-4D02-AC17-C60ED3872E6A}"/>
    <cellStyle name="Normal 3 2 3 3 5 2 2 2 2" xfId="30130" xr:uid="{F70DB0B9-E5A5-44A1-8A43-934087C260CD}"/>
    <cellStyle name="Normal 3 2 3 3 5 2 2 2 2 2" xfId="61014" xr:uid="{FD48F91F-E80B-4E67-8599-8AE9A1C7CB33}"/>
    <cellStyle name="Normal 3 2 3 3 5 2 2 2 3" xfId="45572" xr:uid="{9844C70A-A80B-4DED-BABB-525E5797B6EE}"/>
    <cellStyle name="Normal 3 2 3 3 5 2 2 3" xfId="22409" xr:uid="{81D45356-D294-4ED1-A557-EB204EE12390}"/>
    <cellStyle name="Normal 3 2 3 3 5 2 2 3 2" xfId="53293" xr:uid="{0FE9549B-09E8-411B-82B2-44BA7D7A1E88}"/>
    <cellStyle name="Normal 3 2 3 3 5 2 2 4" xfId="37851" xr:uid="{945BDF59-0AF5-4328-BEE3-C5A7A1C9F1A3}"/>
    <cellStyle name="Normal 3 2 3 3 5 2 3" xfId="10828" xr:uid="{7EE7EED8-F837-443A-9EA3-356B25A4033F}"/>
    <cellStyle name="Normal 3 2 3 3 5 2 3 2" xfId="26270" xr:uid="{E469BFD6-4369-449C-AAAF-702A70320B22}"/>
    <cellStyle name="Normal 3 2 3 3 5 2 3 2 2" xfId="57154" xr:uid="{1DD9A9E4-98BA-47E8-93DE-2BC6A76799EA}"/>
    <cellStyle name="Normal 3 2 3 3 5 2 3 3" xfId="41712" xr:uid="{7F08F236-3E62-4386-A8AF-3F80B6896DB0}"/>
    <cellStyle name="Normal 3 2 3 3 5 2 4" xfId="18549" xr:uid="{626D64DC-C7A9-4CC0-ADD1-F964B14A0381}"/>
    <cellStyle name="Normal 3 2 3 3 5 2 4 2" xfId="49433" xr:uid="{5102329C-3213-4DE7-AACC-CA5919F51F2F}"/>
    <cellStyle name="Normal 3 2 3 3 5 2 5" xfId="33991" xr:uid="{F4E91152-D48C-4AF4-827C-FDDD25DA9D68}"/>
    <cellStyle name="Normal 3 2 3 3 5 3" xfId="5037" xr:uid="{4B8F1F2A-FDF1-49D5-BB2A-F1C15FCDC681}"/>
    <cellStyle name="Normal 3 2 3 3 5 3 2" xfId="12758" xr:uid="{76B43DA4-C008-4895-9B0D-F0FC5BEF0627}"/>
    <cellStyle name="Normal 3 2 3 3 5 3 2 2" xfId="28200" xr:uid="{2DEDE34D-967E-47CE-8CA6-333214805B50}"/>
    <cellStyle name="Normal 3 2 3 3 5 3 2 2 2" xfId="59084" xr:uid="{1CDC73FC-1CA6-4315-8A5D-1C48F043447D}"/>
    <cellStyle name="Normal 3 2 3 3 5 3 2 3" xfId="43642" xr:uid="{D7CA3BD1-A52D-467B-A79E-91368303C580}"/>
    <cellStyle name="Normal 3 2 3 3 5 3 3" xfId="20479" xr:uid="{7FF591DD-5C09-4C1D-B7EA-B55F95C00618}"/>
    <cellStyle name="Normal 3 2 3 3 5 3 3 2" xfId="51363" xr:uid="{9C18CA1C-C750-4956-92C0-EC605E9CB213}"/>
    <cellStyle name="Normal 3 2 3 3 5 3 4" xfId="35921" xr:uid="{E769B405-BE46-456B-9039-FB9FDF932C43}"/>
    <cellStyle name="Normal 3 2 3 3 5 4" xfId="8898" xr:uid="{0DCBD7FD-3F00-4043-91A9-3A52A2F6BCAD}"/>
    <cellStyle name="Normal 3 2 3 3 5 4 2" xfId="24340" xr:uid="{60817D16-CBB3-4C51-9F75-3F6826C83A36}"/>
    <cellStyle name="Normal 3 2 3 3 5 4 2 2" xfId="55224" xr:uid="{57DFF82F-A315-4294-8B7E-CAA643F101B3}"/>
    <cellStyle name="Normal 3 2 3 3 5 4 3" xfId="39782" xr:uid="{B74ED63F-4E47-4E12-AB05-ED70789098FD}"/>
    <cellStyle name="Normal 3 2 3 3 5 5" xfId="16619" xr:uid="{6F50FAC2-E3A1-4D8B-8D62-A489EE99EB91}"/>
    <cellStyle name="Normal 3 2 3 3 5 5 2" xfId="47503" xr:uid="{79E457CF-EED6-4354-977C-6F578CAE7133}"/>
    <cellStyle name="Normal 3 2 3 3 5 6" xfId="32061" xr:uid="{6F594495-C9CC-47AE-BC12-75EAFCCDAF18}"/>
    <cellStyle name="Normal 3 2 3 3 6" xfId="2142" xr:uid="{745768EF-E39C-41F1-B9F5-B811554F75C7}"/>
    <cellStyle name="Normal 3 2 3 3 6 2" xfId="6002" xr:uid="{63559189-07E2-42B5-820B-7F7319D4D068}"/>
    <cellStyle name="Normal 3 2 3 3 6 2 2" xfId="13723" xr:uid="{0C03F1B9-CCFF-4618-BFEE-5706C13D5A86}"/>
    <cellStyle name="Normal 3 2 3 3 6 2 2 2" xfId="29165" xr:uid="{16CB31EC-A69F-4871-8B01-7C1FA120C98C}"/>
    <cellStyle name="Normal 3 2 3 3 6 2 2 2 2" xfId="60049" xr:uid="{89827AFB-4FA2-481B-9720-54AEC2336160}"/>
    <cellStyle name="Normal 3 2 3 3 6 2 2 3" xfId="44607" xr:uid="{5E0C03D9-0A97-4373-8894-4C3634A8C743}"/>
    <cellStyle name="Normal 3 2 3 3 6 2 3" xfId="21444" xr:uid="{C5382347-6C34-446E-81B2-6BB764BE4FE6}"/>
    <cellStyle name="Normal 3 2 3 3 6 2 3 2" xfId="52328" xr:uid="{31604FA9-BEF9-4C61-8007-3B4DAF65EC9C}"/>
    <cellStyle name="Normal 3 2 3 3 6 2 4" xfId="36886" xr:uid="{ABA5112D-A430-47D6-B422-DB51FF28B1C1}"/>
    <cellStyle name="Normal 3 2 3 3 6 3" xfId="9863" xr:uid="{35CB1C25-8B49-4C38-99FB-C68A56DEC1E8}"/>
    <cellStyle name="Normal 3 2 3 3 6 3 2" xfId="25305" xr:uid="{BC7B3CB0-1CED-4F14-B08F-7653C1BCBAB4}"/>
    <cellStyle name="Normal 3 2 3 3 6 3 2 2" xfId="56189" xr:uid="{0F5716ED-865D-43AA-8F3C-9643238945FA}"/>
    <cellStyle name="Normal 3 2 3 3 6 3 3" xfId="40747" xr:uid="{FD5983CC-2D57-4940-ACF6-514F5F900011}"/>
    <cellStyle name="Normal 3 2 3 3 6 4" xfId="17584" xr:uid="{5E41733A-BD35-4941-92A7-E12940531B2A}"/>
    <cellStyle name="Normal 3 2 3 3 6 4 2" xfId="48468" xr:uid="{160EE4AD-CB6A-40E2-995A-815E25738562}"/>
    <cellStyle name="Normal 3 2 3 3 6 5" xfId="33026" xr:uid="{35E7E844-DB60-4FAB-B1F0-B5748EA69F9E}"/>
    <cellStyle name="Normal 3 2 3 3 7" xfId="4072" xr:uid="{98ACD1B0-5795-4341-BCE8-4AD04DD8F109}"/>
    <cellStyle name="Normal 3 2 3 3 7 2" xfId="11793" xr:uid="{8C9B37E9-AB45-44AC-8557-5C8143A2211C}"/>
    <cellStyle name="Normal 3 2 3 3 7 2 2" xfId="27235" xr:uid="{A61FF3E8-A4A6-4A38-985F-57F8B958F796}"/>
    <cellStyle name="Normal 3 2 3 3 7 2 2 2" xfId="58119" xr:uid="{FD047AA6-8A1E-4814-9D3F-44060ABCF154}"/>
    <cellStyle name="Normal 3 2 3 3 7 2 3" xfId="42677" xr:uid="{B3483040-CB1D-4D24-B5B9-9368CE83C968}"/>
    <cellStyle name="Normal 3 2 3 3 7 3" xfId="19514" xr:uid="{C305E954-73C8-42C1-9A22-63A9B4BD40CB}"/>
    <cellStyle name="Normal 3 2 3 3 7 3 2" xfId="50398" xr:uid="{3C187537-2FD8-404D-8BB3-15479EB67514}"/>
    <cellStyle name="Normal 3 2 3 3 7 4" xfId="34956" xr:uid="{283AF65B-2662-4450-941B-C8C5E70C267F}"/>
    <cellStyle name="Normal 3 2 3 3 8" xfId="7933" xr:uid="{F64EB923-CAC0-4FA6-AF99-804C78606E81}"/>
    <cellStyle name="Normal 3 2 3 3 8 2" xfId="23375" xr:uid="{8BE6E432-1116-47E0-A73D-28E95E2CB0EB}"/>
    <cellStyle name="Normal 3 2 3 3 8 2 2" xfId="54259" xr:uid="{BECBDC00-660F-4FEC-8DD7-F8E4CD78D211}"/>
    <cellStyle name="Normal 3 2 3 3 8 3" xfId="38817" xr:uid="{585DD3C4-2258-487F-9394-8C7501B911C5}"/>
    <cellStyle name="Normal 3 2 3 3 9" xfId="15654" xr:uid="{55E85F31-DC38-4948-B9CE-CF4929412FC8}"/>
    <cellStyle name="Normal 3 2 3 3 9 2" xfId="46538" xr:uid="{7A5E6E00-E73E-495D-8B38-DD18D316CC79}"/>
    <cellStyle name="Normal 3 2 3 4" xfId="282" xr:uid="{0F69D1EF-BC5D-40EA-AA2A-C7AFC2B5B755}"/>
    <cellStyle name="Normal 3 2 3 4 2" xfId="525" xr:uid="{848D2F3C-3884-470E-96DB-6B8842E2D00D}"/>
    <cellStyle name="Normal 3 2 3 4 2 2" xfId="1008" xr:uid="{A948FDA4-43FB-4CD5-9B5F-8CADD7D6D236}"/>
    <cellStyle name="Normal 3 2 3 4 2 2 2" xfId="1973" xr:uid="{F6AE6B13-EDDB-485F-A79F-0C9EED6E8802}"/>
    <cellStyle name="Normal 3 2 3 4 2 2 2 2" xfId="3903" xr:uid="{A6C38848-96BD-4580-BD91-FEFC41B477C9}"/>
    <cellStyle name="Normal 3 2 3 4 2 2 2 2 2" xfId="7763" xr:uid="{864E5C64-5AE0-4D9A-A76C-2EA73E62C58E}"/>
    <cellStyle name="Normal 3 2 3 4 2 2 2 2 2 2" xfId="15484" xr:uid="{11ABE881-2D03-428A-82ED-D07AC3FB0F69}"/>
    <cellStyle name="Normal 3 2 3 4 2 2 2 2 2 2 2" xfId="30926" xr:uid="{6EE152B4-727E-466A-B60D-91D2D64A7232}"/>
    <cellStyle name="Normal 3 2 3 4 2 2 2 2 2 2 2 2" xfId="61810" xr:uid="{BA2A01F7-7F3D-4B9C-9DEE-41EF70B509B2}"/>
    <cellStyle name="Normal 3 2 3 4 2 2 2 2 2 2 3" xfId="46368" xr:uid="{C034420F-3080-4D00-8215-D530EB7C175A}"/>
    <cellStyle name="Normal 3 2 3 4 2 2 2 2 2 3" xfId="23205" xr:uid="{D566100D-8D16-4325-8A96-4AAC8CA5EBA3}"/>
    <cellStyle name="Normal 3 2 3 4 2 2 2 2 2 3 2" xfId="54089" xr:uid="{0315A433-F15B-4F39-BCE4-2E5CF2E360C2}"/>
    <cellStyle name="Normal 3 2 3 4 2 2 2 2 2 4" xfId="38647" xr:uid="{4740544F-8300-4C2C-91B2-032F7B2524F5}"/>
    <cellStyle name="Normal 3 2 3 4 2 2 2 2 3" xfId="11624" xr:uid="{05AAD1A5-5EB3-4835-A207-9748CBB973D4}"/>
    <cellStyle name="Normal 3 2 3 4 2 2 2 2 3 2" xfId="27066" xr:uid="{045F5613-1013-47AD-B458-CBECFEED4FD6}"/>
    <cellStyle name="Normal 3 2 3 4 2 2 2 2 3 2 2" xfId="57950" xr:uid="{FFA0BE51-F8C8-4693-BC1D-4EB938B64489}"/>
    <cellStyle name="Normal 3 2 3 4 2 2 2 2 3 3" xfId="42508" xr:uid="{6F562973-AE4E-4ECB-8F4A-30B00A549B02}"/>
    <cellStyle name="Normal 3 2 3 4 2 2 2 2 4" xfId="19345" xr:uid="{E6D9B26C-48E2-4848-ADFA-B883965DAA42}"/>
    <cellStyle name="Normal 3 2 3 4 2 2 2 2 4 2" xfId="50229" xr:uid="{DF1FB05A-73BD-4DC6-B837-5242D8290096}"/>
    <cellStyle name="Normal 3 2 3 4 2 2 2 2 5" xfId="34787" xr:uid="{4B9A86C7-A463-4965-9815-FC3D561C2DD7}"/>
    <cellStyle name="Normal 3 2 3 4 2 2 2 3" xfId="5833" xr:uid="{144BFA0C-076D-479E-B95C-3FB6303CCC34}"/>
    <cellStyle name="Normal 3 2 3 4 2 2 2 3 2" xfId="13554" xr:uid="{7CE29740-A957-4518-AB43-04F7DE512C6B}"/>
    <cellStyle name="Normal 3 2 3 4 2 2 2 3 2 2" xfId="28996" xr:uid="{A21C9F83-591B-4C40-8DD4-CDF6CAA2B44E}"/>
    <cellStyle name="Normal 3 2 3 4 2 2 2 3 2 2 2" xfId="59880" xr:uid="{E4714A2E-F90F-4E76-9120-D59AE12D257D}"/>
    <cellStyle name="Normal 3 2 3 4 2 2 2 3 2 3" xfId="44438" xr:uid="{3A4CDD09-99A4-43E5-9CAB-211992030CBB}"/>
    <cellStyle name="Normal 3 2 3 4 2 2 2 3 3" xfId="21275" xr:uid="{97418BCB-2F8B-442D-8F40-112AB7F6708A}"/>
    <cellStyle name="Normal 3 2 3 4 2 2 2 3 3 2" xfId="52159" xr:uid="{D2F05AA3-D7FA-4C7C-A4CC-449B04794F67}"/>
    <cellStyle name="Normal 3 2 3 4 2 2 2 3 4" xfId="36717" xr:uid="{547B5CE0-FF7C-4B53-8F2D-3BD06738DFE0}"/>
    <cellStyle name="Normal 3 2 3 4 2 2 2 4" xfId="9694" xr:uid="{6FC4A975-D2EB-490A-8432-C9FCFBCDE06A}"/>
    <cellStyle name="Normal 3 2 3 4 2 2 2 4 2" xfId="25136" xr:uid="{513B9FA1-45E6-4D9A-80DF-7EB68B1226D1}"/>
    <cellStyle name="Normal 3 2 3 4 2 2 2 4 2 2" xfId="56020" xr:uid="{11A98E70-5222-4DE5-B20D-AF63BB09F549}"/>
    <cellStyle name="Normal 3 2 3 4 2 2 2 4 3" xfId="40578" xr:uid="{D8E8A006-2BBB-4A29-9F57-FC25921A349B}"/>
    <cellStyle name="Normal 3 2 3 4 2 2 2 5" xfId="17415" xr:uid="{2405570E-8D4E-4A5D-8970-926D090C4B57}"/>
    <cellStyle name="Normal 3 2 3 4 2 2 2 5 2" xfId="48299" xr:uid="{C36B0856-CD01-4085-BF0E-F95818EAA57C}"/>
    <cellStyle name="Normal 3 2 3 4 2 2 2 6" xfId="32857" xr:uid="{3C9323E2-4876-4B52-9F8D-F1477321BA7A}"/>
    <cellStyle name="Normal 3 2 3 4 2 2 3" xfId="2938" xr:uid="{A664B0F6-5CE3-47A5-ADD1-E60B7CE6B8E3}"/>
    <cellStyle name="Normal 3 2 3 4 2 2 3 2" xfId="6798" xr:uid="{D66185AA-A6D6-4E85-94E2-E2D158CE7DA7}"/>
    <cellStyle name="Normal 3 2 3 4 2 2 3 2 2" xfId="14519" xr:uid="{F8F857BB-A2E1-49C0-B968-EF53FD502EF5}"/>
    <cellStyle name="Normal 3 2 3 4 2 2 3 2 2 2" xfId="29961" xr:uid="{4D580D02-D7B0-4CD1-BFE2-D7D2EF7A38FD}"/>
    <cellStyle name="Normal 3 2 3 4 2 2 3 2 2 2 2" xfId="60845" xr:uid="{D9FF9B10-5D8A-424D-8DB0-9CFFC8A1C543}"/>
    <cellStyle name="Normal 3 2 3 4 2 2 3 2 2 3" xfId="45403" xr:uid="{2E472700-506A-4DBC-A289-7D4700DBB398}"/>
    <cellStyle name="Normal 3 2 3 4 2 2 3 2 3" xfId="22240" xr:uid="{FA785379-1F92-4E3C-8367-0B084EA03B96}"/>
    <cellStyle name="Normal 3 2 3 4 2 2 3 2 3 2" xfId="53124" xr:uid="{34CDFCA0-AAA8-4DBB-B71E-E4894ED6D19F}"/>
    <cellStyle name="Normal 3 2 3 4 2 2 3 2 4" xfId="37682" xr:uid="{FBD818DC-983B-4429-9363-9E961D4E824C}"/>
    <cellStyle name="Normal 3 2 3 4 2 2 3 3" xfId="10659" xr:uid="{4D5EFDF6-F4AA-4FCC-92D4-27E584F0E091}"/>
    <cellStyle name="Normal 3 2 3 4 2 2 3 3 2" xfId="26101" xr:uid="{6F980567-846D-4C87-BBE1-4A48B49CF968}"/>
    <cellStyle name="Normal 3 2 3 4 2 2 3 3 2 2" xfId="56985" xr:uid="{5F58FF6C-3348-4F78-BA7E-6D1C770AE8D7}"/>
    <cellStyle name="Normal 3 2 3 4 2 2 3 3 3" xfId="41543" xr:uid="{E58C941A-0FB6-43B8-8AF7-4EA66D851978}"/>
    <cellStyle name="Normal 3 2 3 4 2 2 3 4" xfId="18380" xr:uid="{A0FD458E-6468-4A33-BCD3-5F089AF63CF4}"/>
    <cellStyle name="Normal 3 2 3 4 2 2 3 4 2" xfId="49264" xr:uid="{345A38A3-E21C-4805-A6B4-770CCC537EA0}"/>
    <cellStyle name="Normal 3 2 3 4 2 2 3 5" xfId="33822" xr:uid="{B3D70068-238F-4184-8912-C0112416F9B3}"/>
    <cellStyle name="Normal 3 2 3 4 2 2 4" xfId="4868" xr:uid="{A8BEDC1A-C944-4A90-982F-CA6160773C10}"/>
    <cellStyle name="Normal 3 2 3 4 2 2 4 2" xfId="12589" xr:uid="{07DA79F9-C654-4261-93A9-4C5CD35A0A52}"/>
    <cellStyle name="Normal 3 2 3 4 2 2 4 2 2" xfId="28031" xr:uid="{1C785570-51A2-4F7F-827C-7557B133C712}"/>
    <cellStyle name="Normal 3 2 3 4 2 2 4 2 2 2" xfId="58915" xr:uid="{E07B7A0D-E1B3-4CBA-A5D3-D5565833B7A1}"/>
    <cellStyle name="Normal 3 2 3 4 2 2 4 2 3" xfId="43473" xr:uid="{29F810E5-65FA-4AD2-BDD6-9C754CC8EEA9}"/>
    <cellStyle name="Normal 3 2 3 4 2 2 4 3" xfId="20310" xr:uid="{453D3A16-5BD9-4175-A021-101EDC1AFB4B}"/>
    <cellStyle name="Normal 3 2 3 4 2 2 4 3 2" xfId="51194" xr:uid="{A1464D9B-3232-41A5-A398-7CDF587A9327}"/>
    <cellStyle name="Normal 3 2 3 4 2 2 4 4" xfId="35752" xr:uid="{5455AEE2-A3A5-47B6-9699-5DF5F6643870}"/>
    <cellStyle name="Normal 3 2 3 4 2 2 5" xfId="8729" xr:uid="{58DBDBF9-4B05-41FE-ADC0-C1232EB20EAB}"/>
    <cellStyle name="Normal 3 2 3 4 2 2 5 2" xfId="24171" xr:uid="{5F31A29C-0831-42BB-B350-E4F47D98737C}"/>
    <cellStyle name="Normal 3 2 3 4 2 2 5 2 2" xfId="55055" xr:uid="{3B60ED03-D95C-44A4-A6BB-0475DC44267A}"/>
    <cellStyle name="Normal 3 2 3 4 2 2 5 3" xfId="39613" xr:uid="{6FF3BFBF-9A76-4520-8E5A-29DE071DDA67}"/>
    <cellStyle name="Normal 3 2 3 4 2 2 6" xfId="16450" xr:uid="{0C56F20D-A42F-4E5E-85DF-9E3E1FF9BF34}"/>
    <cellStyle name="Normal 3 2 3 4 2 2 6 2" xfId="47334" xr:uid="{49D09CD9-763A-485F-A013-DED9818E849B}"/>
    <cellStyle name="Normal 3 2 3 4 2 2 7" xfId="31892" xr:uid="{54147C19-92BF-443A-BD73-B83315BEF1CA}"/>
    <cellStyle name="Normal 3 2 3 4 2 3" xfId="1490" xr:uid="{6499B880-6E03-49B8-A833-ADB0F0ECD96D}"/>
    <cellStyle name="Normal 3 2 3 4 2 3 2" xfId="3420" xr:uid="{8B22B6CD-2B7F-4DBC-9E6C-9DBCE2E21001}"/>
    <cellStyle name="Normal 3 2 3 4 2 3 2 2" xfId="7280" xr:uid="{152F574F-5618-437A-9937-5F36DD777713}"/>
    <cellStyle name="Normal 3 2 3 4 2 3 2 2 2" xfId="15001" xr:uid="{4BB5A39C-6946-48F3-8DEE-DFC58E9A9551}"/>
    <cellStyle name="Normal 3 2 3 4 2 3 2 2 2 2" xfId="30443" xr:uid="{BF00DA95-B748-4ABD-B068-9595444C75B5}"/>
    <cellStyle name="Normal 3 2 3 4 2 3 2 2 2 2 2" xfId="61327" xr:uid="{A628014A-471E-40DD-BB19-1153FDF972C7}"/>
    <cellStyle name="Normal 3 2 3 4 2 3 2 2 2 3" xfId="45885" xr:uid="{83413047-F2BE-47E4-8C27-A0F7FD7B993F}"/>
    <cellStyle name="Normal 3 2 3 4 2 3 2 2 3" xfId="22722" xr:uid="{0FDD8FD8-2726-4455-850D-B4FA78D0EB34}"/>
    <cellStyle name="Normal 3 2 3 4 2 3 2 2 3 2" xfId="53606" xr:uid="{C631C311-17B4-42C5-93CF-6F2358CE063F}"/>
    <cellStyle name="Normal 3 2 3 4 2 3 2 2 4" xfId="38164" xr:uid="{6C617D26-8F36-4CC2-8EDF-724676B75D16}"/>
    <cellStyle name="Normal 3 2 3 4 2 3 2 3" xfId="11141" xr:uid="{78AAFA06-A44A-44D0-978F-CA03003C6B5B}"/>
    <cellStyle name="Normal 3 2 3 4 2 3 2 3 2" xfId="26583" xr:uid="{01626540-F28B-46BC-9F6A-88FB51EC93B3}"/>
    <cellStyle name="Normal 3 2 3 4 2 3 2 3 2 2" xfId="57467" xr:uid="{98845F86-8339-441D-860F-B00188F4993D}"/>
    <cellStyle name="Normal 3 2 3 4 2 3 2 3 3" xfId="42025" xr:uid="{C5737D60-506F-4BBD-8EFE-FBE183C45B98}"/>
    <cellStyle name="Normal 3 2 3 4 2 3 2 4" xfId="18862" xr:uid="{002F0D7C-C65A-4BB5-B200-6DE6F180307D}"/>
    <cellStyle name="Normal 3 2 3 4 2 3 2 4 2" xfId="49746" xr:uid="{4C956E64-FAC1-454A-ADAA-0BF67928CB9A}"/>
    <cellStyle name="Normal 3 2 3 4 2 3 2 5" xfId="34304" xr:uid="{9D22D43F-A072-4792-8950-D5C6518127AE}"/>
    <cellStyle name="Normal 3 2 3 4 2 3 3" xfId="5350" xr:uid="{BE3D11FF-727C-46CC-8885-5892584111EB}"/>
    <cellStyle name="Normal 3 2 3 4 2 3 3 2" xfId="13071" xr:uid="{4E151292-AF14-4781-805A-581CD35F82E9}"/>
    <cellStyle name="Normal 3 2 3 4 2 3 3 2 2" xfId="28513" xr:uid="{41380934-E9E7-4373-9D2E-4F81E08AF2F2}"/>
    <cellStyle name="Normal 3 2 3 4 2 3 3 2 2 2" xfId="59397" xr:uid="{52DB4224-BFE7-4266-A0D5-E6BC5C7EA5D9}"/>
    <cellStyle name="Normal 3 2 3 4 2 3 3 2 3" xfId="43955" xr:uid="{F2C443D0-9C86-4616-AFBA-FD76832A2F70}"/>
    <cellStyle name="Normal 3 2 3 4 2 3 3 3" xfId="20792" xr:uid="{78D5EAC3-64DD-4F3E-8B68-0250955418AE}"/>
    <cellStyle name="Normal 3 2 3 4 2 3 3 3 2" xfId="51676" xr:uid="{973B1295-206E-4847-ABE9-8A7604829652}"/>
    <cellStyle name="Normal 3 2 3 4 2 3 3 4" xfId="36234" xr:uid="{DBDBF667-F5D5-4131-8CDC-3985C3835172}"/>
    <cellStyle name="Normal 3 2 3 4 2 3 4" xfId="9211" xr:uid="{08897F18-0871-42F7-BD6C-ED3E55D8632E}"/>
    <cellStyle name="Normal 3 2 3 4 2 3 4 2" xfId="24653" xr:uid="{36130219-51BD-4219-8825-6A4BE5CD332F}"/>
    <cellStyle name="Normal 3 2 3 4 2 3 4 2 2" xfId="55537" xr:uid="{E8B43926-43B2-429E-9CCB-32063BC7310F}"/>
    <cellStyle name="Normal 3 2 3 4 2 3 4 3" xfId="40095" xr:uid="{CC546051-A508-458D-9C47-465BA439FB61}"/>
    <cellStyle name="Normal 3 2 3 4 2 3 5" xfId="16932" xr:uid="{720AB1BF-B250-407E-BD8D-C1F59D57608E}"/>
    <cellStyle name="Normal 3 2 3 4 2 3 5 2" xfId="47816" xr:uid="{B426787A-9F17-4BD7-AE30-A40EC8DD2102}"/>
    <cellStyle name="Normal 3 2 3 4 2 3 6" xfId="32374" xr:uid="{0F1397E0-CBBF-4D61-AB8E-91C86A071F5D}"/>
    <cellStyle name="Normal 3 2 3 4 2 4" xfId="2455" xr:uid="{15C868D1-E7FF-44BD-8754-3290C8EEFCB9}"/>
    <cellStyle name="Normal 3 2 3 4 2 4 2" xfId="6315" xr:uid="{447AFB4B-2357-4DD0-B211-D621CD7C2A2D}"/>
    <cellStyle name="Normal 3 2 3 4 2 4 2 2" xfId="14036" xr:uid="{0ABB962C-93CC-4A3F-8BE4-5EFEA62A5130}"/>
    <cellStyle name="Normal 3 2 3 4 2 4 2 2 2" xfId="29478" xr:uid="{D259AF5F-17F4-45D2-964B-B1621103FCA8}"/>
    <cellStyle name="Normal 3 2 3 4 2 4 2 2 2 2" xfId="60362" xr:uid="{0D0CFA08-5E90-40F7-ABAD-F435726C4635}"/>
    <cellStyle name="Normal 3 2 3 4 2 4 2 2 3" xfId="44920" xr:uid="{FC85AF3E-E55D-4EBF-8240-F979510AE84D}"/>
    <cellStyle name="Normal 3 2 3 4 2 4 2 3" xfId="21757" xr:uid="{D4B2BF03-44F9-48C2-93AB-966A9645D2B8}"/>
    <cellStyle name="Normal 3 2 3 4 2 4 2 3 2" xfId="52641" xr:uid="{223E3893-02C7-4D7C-9574-8F1879824D13}"/>
    <cellStyle name="Normal 3 2 3 4 2 4 2 4" xfId="37199" xr:uid="{D56F2070-A266-48BB-89A9-90BE808D0962}"/>
    <cellStyle name="Normal 3 2 3 4 2 4 3" xfId="10176" xr:uid="{C2E61F91-8098-4321-9B28-B251323F7C55}"/>
    <cellStyle name="Normal 3 2 3 4 2 4 3 2" xfId="25618" xr:uid="{F5697D00-EE21-4500-8269-3644EEBC3FE9}"/>
    <cellStyle name="Normal 3 2 3 4 2 4 3 2 2" xfId="56502" xr:uid="{9B757E3E-E6C6-4B25-8311-B99C97B5D5FD}"/>
    <cellStyle name="Normal 3 2 3 4 2 4 3 3" xfId="41060" xr:uid="{B931DFB1-6C9D-4D70-90CA-C463897E5BC4}"/>
    <cellStyle name="Normal 3 2 3 4 2 4 4" xfId="17897" xr:uid="{452A80A2-83AC-42A1-829B-5A5E20D0C6D2}"/>
    <cellStyle name="Normal 3 2 3 4 2 4 4 2" xfId="48781" xr:uid="{1342A4AB-539B-4FC1-8DB6-DE284763DD1B}"/>
    <cellStyle name="Normal 3 2 3 4 2 4 5" xfId="33339" xr:uid="{3D097A65-23A8-4067-8BB6-6C93D8C73FF0}"/>
    <cellStyle name="Normal 3 2 3 4 2 5" xfId="4385" xr:uid="{C71366B2-5681-4D78-ABFD-18637DC156ED}"/>
    <cellStyle name="Normal 3 2 3 4 2 5 2" xfId="12106" xr:uid="{15A7D7A7-555B-45CD-BD8A-89AF761EB71D}"/>
    <cellStyle name="Normal 3 2 3 4 2 5 2 2" xfId="27548" xr:uid="{5E898CCF-EEB2-4B0F-9D69-2554FA07DEA2}"/>
    <cellStyle name="Normal 3 2 3 4 2 5 2 2 2" xfId="58432" xr:uid="{8BA13E67-82BA-4C29-9059-FD0CA6584BA1}"/>
    <cellStyle name="Normal 3 2 3 4 2 5 2 3" xfId="42990" xr:uid="{FF794DFF-B0DD-4C9A-B8E1-20AC3F331CEE}"/>
    <cellStyle name="Normal 3 2 3 4 2 5 3" xfId="19827" xr:uid="{72C86882-EC12-498B-B9F4-5EDE5E844206}"/>
    <cellStyle name="Normal 3 2 3 4 2 5 3 2" xfId="50711" xr:uid="{9F859E16-2AAA-4499-A1EF-D3D7C37A8F4B}"/>
    <cellStyle name="Normal 3 2 3 4 2 5 4" xfId="35269" xr:uid="{E377B6E9-EA11-4D34-BED8-5329E2EE0DEF}"/>
    <cellStyle name="Normal 3 2 3 4 2 6" xfId="8246" xr:uid="{1DA3F4A4-9006-46B4-852C-39EDB945A201}"/>
    <cellStyle name="Normal 3 2 3 4 2 6 2" xfId="23688" xr:uid="{BBC7ADC4-1428-4093-8D22-2954A19D3489}"/>
    <cellStyle name="Normal 3 2 3 4 2 6 2 2" xfId="54572" xr:uid="{9674162D-73CC-44AC-ACF2-C81FA7706560}"/>
    <cellStyle name="Normal 3 2 3 4 2 6 3" xfId="39130" xr:uid="{008BDC10-D0C5-408D-86B3-147E6062F1DF}"/>
    <cellStyle name="Normal 3 2 3 4 2 7" xfId="15967" xr:uid="{BA7C9547-EE0E-48E0-B24D-BC1DB21BE2C8}"/>
    <cellStyle name="Normal 3 2 3 4 2 7 2" xfId="46851" xr:uid="{DAA412CD-D613-42D3-AF58-2EEFDB63A00B}"/>
    <cellStyle name="Normal 3 2 3 4 2 8" xfId="31409" xr:uid="{D4BB9148-9BF6-424A-9175-4011ADA3EB96}"/>
    <cellStyle name="Normal 3 2 3 4 3" xfId="767" xr:uid="{B6C31B72-BB77-4F84-925A-97D09A1A5D69}"/>
    <cellStyle name="Normal 3 2 3 4 3 2" xfId="1732" xr:uid="{CD1141C6-FF4F-4D88-B4FE-A4A3BEEC2011}"/>
    <cellStyle name="Normal 3 2 3 4 3 2 2" xfId="3662" xr:uid="{3797B3AC-5A07-45B5-901C-587E51A21F3C}"/>
    <cellStyle name="Normal 3 2 3 4 3 2 2 2" xfId="7522" xr:uid="{8C4903EC-EA80-486A-94FC-E48EF42EF2A1}"/>
    <cellStyle name="Normal 3 2 3 4 3 2 2 2 2" xfId="15243" xr:uid="{BC8293AD-8FE2-4C69-B727-F3831EA6EF5E}"/>
    <cellStyle name="Normal 3 2 3 4 3 2 2 2 2 2" xfId="30685" xr:uid="{1F893F3A-CAAA-47EE-86EA-5D2F691B3171}"/>
    <cellStyle name="Normal 3 2 3 4 3 2 2 2 2 2 2" xfId="61569" xr:uid="{038D634E-2D12-42FB-9C18-B263F3590F0F}"/>
    <cellStyle name="Normal 3 2 3 4 3 2 2 2 2 3" xfId="46127" xr:uid="{13534B04-0737-4D36-9AA4-E458063BFCA0}"/>
    <cellStyle name="Normal 3 2 3 4 3 2 2 2 3" xfId="22964" xr:uid="{D6E61CFC-03E6-4C5D-AE2F-2A96EBD671F2}"/>
    <cellStyle name="Normal 3 2 3 4 3 2 2 2 3 2" xfId="53848" xr:uid="{8FC8B344-1E4E-4909-B7AE-D2684ACC5885}"/>
    <cellStyle name="Normal 3 2 3 4 3 2 2 2 4" xfId="38406" xr:uid="{32EB005C-BD95-4427-8C12-B398EF0E00C3}"/>
    <cellStyle name="Normal 3 2 3 4 3 2 2 3" xfId="11383" xr:uid="{F4246686-305F-4ECB-91A3-3013B431FF06}"/>
    <cellStyle name="Normal 3 2 3 4 3 2 2 3 2" xfId="26825" xr:uid="{ADA079BD-CCDD-4A6A-A292-866106716DAA}"/>
    <cellStyle name="Normal 3 2 3 4 3 2 2 3 2 2" xfId="57709" xr:uid="{F05E49F8-02F0-40ED-A19A-31261587C871}"/>
    <cellStyle name="Normal 3 2 3 4 3 2 2 3 3" xfId="42267" xr:uid="{B7E3423B-1C0E-44E2-8042-F9B9FBFBBEBB}"/>
    <cellStyle name="Normal 3 2 3 4 3 2 2 4" xfId="19104" xr:uid="{878A9449-8388-4C5C-AFBC-C47C353B8E88}"/>
    <cellStyle name="Normal 3 2 3 4 3 2 2 4 2" xfId="49988" xr:uid="{2F7433DE-481B-4CBC-9648-DA51FDA3D599}"/>
    <cellStyle name="Normal 3 2 3 4 3 2 2 5" xfId="34546" xr:uid="{D1AD10A3-8682-4909-8561-A23EB729B0C1}"/>
    <cellStyle name="Normal 3 2 3 4 3 2 3" xfId="5592" xr:uid="{69A41C58-B1F0-420D-8DF0-4C89B77A5BFC}"/>
    <cellStyle name="Normal 3 2 3 4 3 2 3 2" xfId="13313" xr:uid="{DE0652DD-DF84-4903-8A08-98C7BBA8913A}"/>
    <cellStyle name="Normal 3 2 3 4 3 2 3 2 2" xfId="28755" xr:uid="{AE7D451A-9117-4ACD-8260-E9939E8272C4}"/>
    <cellStyle name="Normal 3 2 3 4 3 2 3 2 2 2" xfId="59639" xr:uid="{06D3DF1C-D2C8-4BB2-A119-9ABEBEF1DA08}"/>
    <cellStyle name="Normal 3 2 3 4 3 2 3 2 3" xfId="44197" xr:uid="{4C7544E9-2662-4676-AA8A-A2168255D3BF}"/>
    <cellStyle name="Normal 3 2 3 4 3 2 3 3" xfId="21034" xr:uid="{15C6555B-62D3-4B44-8726-54C445BCDE20}"/>
    <cellStyle name="Normal 3 2 3 4 3 2 3 3 2" xfId="51918" xr:uid="{EC23BEC6-540C-4C2A-A9F5-ACE99EC8799A}"/>
    <cellStyle name="Normal 3 2 3 4 3 2 3 4" xfId="36476" xr:uid="{2DDC415A-B7B9-42B8-8566-32BCA8BA460C}"/>
    <cellStyle name="Normal 3 2 3 4 3 2 4" xfId="9453" xr:uid="{A2D11D81-755A-4A1A-AC95-DD60D5B77C07}"/>
    <cellStyle name="Normal 3 2 3 4 3 2 4 2" xfId="24895" xr:uid="{E576355C-0234-4B61-B1F9-2019AA1CF3A2}"/>
    <cellStyle name="Normal 3 2 3 4 3 2 4 2 2" xfId="55779" xr:uid="{42541AA9-4C92-4934-9527-01E69F5FDDFD}"/>
    <cellStyle name="Normal 3 2 3 4 3 2 4 3" xfId="40337" xr:uid="{9E35BE30-3803-42B2-A5AB-A927B70FC700}"/>
    <cellStyle name="Normal 3 2 3 4 3 2 5" xfId="17174" xr:uid="{4475C053-F428-436A-A5DC-DBA617050851}"/>
    <cellStyle name="Normal 3 2 3 4 3 2 5 2" xfId="48058" xr:uid="{9D16B4DD-C822-4500-9D27-4BDEC6CADB69}"/>
    <cellStyle name="Normal 3 2 3 4 3 2 6" xfId="32616" xr:uid="{5CCA613F-330A-472C-964D-DD1946CDFB77}"/>
    <cellStyle name="Normal 3 2 3 4 3 3" xfId="2697" xr:uid="{A47563A0-10D9-48DC-A307-0C5086531092}"/>
    <cellStyle name="Normal 3 2 3 4 3 3 2" xfId="6557" xr:uid="{97ACF375-FA6A-4572-B054-179DEB1DB312}"/>
    <cellStyle name="Normal 3 2 3 4 3 3 2 2" xfId="14278" xr:uid="{245C5C0E-23C0-4775-99E9-A8C864269DD0}"/>
    <cellStyle name="Normal 3 2 3 4 3 3 2 2 2" xfId="29720" xr:uid="{1DDC22FC-DC89-40EB-88E7-17687061E722}"/>
    <cellStyle name="Normal 3 2 3 4 3 3 2 2 2 2" xfId="60604" xr:uid="{38E230C5-1DA4-402A-A5AD-ABCF21A169C5}"/>
    <cellStyle name="Normal 3 2 3 4 3 3 2 2 3" xfId="45162" xr:uid="{17188BF5-2D56-433F-A81C-229936DE150D}"/>
    <cellStyle name="Normal 3 2 3 4 3 3 2 3" xfId="21999" xr:uid="{C2794A49-024B-47F4-95EB-CEEB90FBDBB1}"/>
    <cellStyle name="Normal 3 2 3 4 3 3 2 3 2" xfId="52883" xr:uid="{52A59317-C8D6-48E6-8DCE-1946D72CDA38}"/>
    <cellStyle name="Normal 3 2 3 4 3 3 2 4" xfId="37441" xr:uid="{05F6149D-83C3-47C5-8912-CAB5BDD77561}"/>
    <cellStyle name="Normal 3 2 3 4 3 3 3" xfId="10418" xr:uid="{003D421F-4E06-4395-82AB-08171A98247C}"/>
    <cellStyle name="Normal 3 2 3 4 3 3 3 2" xfId="25860" xr:uid="{E0CB13EF-5682-473C-96FA-D787A9278C0A}"/>
    <cellStyle name="Normal 3 2 3 4 3 3 3 2 2" xfId="56744" xr:uid="{854DB85F-4403-4929-A494-235F20D0DCB3}"/>
    <cellStyle name="Normal 3 2 3 4 3 3 3 3" xfId="41302" xr:uid="{3CF9A495-1526-4518-984E-246590C1C47E}"/>
    <cellStyle name="Normal 3 2 3 4 3 3 4" xfId="18139" xr:uid="{1462F50E-E016-440C-8031-3BAD2F5DF511}"/>
    <cellStyle name="Normal 3 2 3 4 3 3 4 2" xfId="49023" xr:uid="{A95D9DB9-4649-4E43-A608-03D9C1BC52C6}"/>
    <cellStyle name="Normal 3 2 3 4 3 3 5" xfId="33581" xr:uid="{765C4BA8-BA76-4A6A-B32E-B1B0A61B17BD}"/>
    <cellStyle name="Normal 3 2 3 4 3 4" xfId="4627" xr:uid="{46FB1472-BE93-4BE1-BD38-0847E336AEF2}"/>
    <cellStyle name="Normal 3 2 3 4 3 4 2" xfId="12348" xr:uid="{38C61FF4-7E75-4F58-BEE3-A5C6ACB8595B}"/>
    <cellStyle name="Normal 3 2 3 4 3 4 2 2" xfId="27790" xr:uid="{777C2953-848F-4CA4-ACA5-D63CF500EA9E}"/>
    <cellStyle name="Normal 3 2 3 4 3 4 2 2 2" xfId="58674" xr:uid="{8444786C-805A-4509-A31B-465E5053FBF2}"/>
    <cellStyle name="Normal 3 2 3 4 3 4 2 3" xfId="43232" xr:uid="{FEE06547-A5DD-4336-9204-D112172E0D7D}"/>
    <cellStyle name="Normal 3 2 3 4 3 4 3" xfId="20069" xr:uid="{6D51C361-8B99-44B3-9C79-75A994217B24}"/>
    <cellStyle name="Normal 3 2 3 4 3 4 3 2" xfId="50953" xr:uid="{2CF8DAAD-032D-4F15-8F42-2321EE953018}"/>
    <cellStyle name="Normal 3 2 3 4 3 4 4" xfId="35511" xr:uid="{7D81C0A4-8480-42FC-B735-E93C250D775F}"/>
    <cellStyle name="Normal 3 2 3 4 3 5" xfId="8488" xr:uid="{FBF28143-5482-4221-8DBD-B1803AEFCB38}"/>
    <cellStyle name="Normal 3 2 3 4 3 5 2" xfId="23930" xr:uid="{EEAD5308-B0AD-42E8-B5AD-D630F33B0835}"/>
    <cellStyle name="Normal 3 2 3 4 3 5 2 2" xfId="54814" xr:uid="{AC8DEC5E-E5CA-4660-BA71-07B7A41CD981}"/>
    <cellStyle name="Normal 3 2 3 4 3 5 3" xfId="39372" xr:uid="{7D877BAA-EC03-4DD3-A02F-0B038E20ED62}"/>
    <cellStyle name="Normal 3 2 3 4 3 6" xfId="16209" xr:uid="{5154AC68-44DB-4F10-8060-A14209348B11}"/>
    <cellStyle name="Normal 3 2 3 4 3 6 2" xfId="47093" xr:uid="{833435C7-52DA-418D-8B61-CB7B78014EAD}"/>
    <cellStyle name="Normal 3 2 3 4 3 7" xfId="31651" xr:uid="{D943B228-D5B1-4F3F-9D56-D4C8ED6E9B84}"/>
    <cellStyle name="Normal 3 2 3 4 4" xfId="1249" xr:uid="{79F0C2C7-69C4-4771-8CE0-FF98E71414E9}"/>
    <cellStyle name="Normal 3 2 3 4 4 2" xfId="3179" xr:uid="{4AE4957B-64AF-4896-A354-A1F483F8AAC3}"/>
    <cellStyle name="Normal 3 2 3 4 4 2 2" xfId="7039" xr:uid="{9E4E5CBD-E63E-479B-98D1-FF6CB627F507}"/>
    <cellStyle name="Normal 3 2 3 4 4 2 2 2" xfId="14760" xr:uid="{AA6D93A1-9FF2-464A-BBA7-115FF5A34174}"/>
    <cellStyle name="Normal 3 2 3 4 4 2 2 2 2" xfId="30202" xr:uid="{4465088D-F2CE-459B-805E-5F4849C66BED}"/>
    <cellStyle name="Normal 3 2 3 4 4 2 2 2 2 2" xfId="61086" xr:uid="{30777597-27F5-4ACC-B9A0-7D01AFA5938A}"/>
    <cellStyle name="Normal 3 2 3 4 4 2 2 2 3" xfId="45644" xr:uid="{CF11D94D-00A4-48D5-9BED-2A9082A7233D}"/>
    <cellStyle name="Normal 3 2 3 4 4 2 2 3" xfId="22481" xr:uid="{79A43D5D-0669-4BE3-8E77-641AFDDF0A08}"/>
    <cellStyle name="Normal 3 2 3 4 4 2 2 3 2" xfId="53365" xr:uid="{2C7AC033-9F3D-4A28-A546-3AC73216DA05}"/>
    <cellStyle name="Normal 3 2 3 4 4 2 2 4" xfId="37923" xr:uid="{11D7BC67-59D3-40E3-9927-67C3D349ADE1}"/>
    <cellStyle name="Normal 3 2 3 4 4 2 3" xfId="10900" xr:uid="{0B387092-2C8B-4F2C-B693-F25D2A8CC06A}"/>
    <cellStyle name="Normal 3 2 3 4 4 2 3 2" xfId="26342" xr:uid="{45EB742C-F9BC-4503-B016-A556D9E0AA8C}"/>
    <cellStyle name="Normal 3 2 3 4 4 2 3 2 2" xfId="57226" xr:uid="{1591348F-F205-45F2-8E57-8AAA2F057B67}"/>
    <cellStyle name="Normal 3 2 3 4 4 2 3 3" xfId="41784" xr:uid="{C9A5FE98-7C1B-4CEE-8B7B-41B23B86DCD0}"/>
    <cellStyle name="Normal 3 2 3 4 4 2 4" xfId="18621" xr:uid="{94303DDD-CE84-499C-981F-245B1AF49F34}"/>
    <cellStyle name="Normal 3 2 3 4 4 2 4 2" xfId="49505" xr:uid="{01D29E54-738E-4EB4-A141-107ED447AF33}"/>
    <cellStyle name="Normal 3 2 3 4 4 2 5" xfId="34063" xr:uid="{973AEE9F-B790-4034-8FED-9F4B833B3CB9}"/>
    <cellStyle name="Normal 3 2 3 4 4 3" xfId="5109" xr:uid="{B4131129-B813-4312-BCD9-6CC4D9045C1D}"/>
    <cellStyle name="Normal 3 2 3 4 4 3 2" xfId="12830" xr:uid="{9325AAEA-F7CD-4C20-B793-C3978BB7F91D}"/>
    <cellStyle name="Normal 3 2 3 4 4 3 2 2" xfId="28272" xr:uid="{6910313F-7296-4C4F-8B59-E3CDE3574980}"/>
    <cellStyle name="Normal 3 2 3 4 4 3 2 2 2" xfId="59156" xr:uid="{FD007694-5014-44B1-A4B9-B5CC84968B93}"/>
    <cellStyle name="Normal 3 2 3 4 4 3 2 3" xfId="43714" xr:uid="{8909A95E-704B-4531-84E3-79AD65F229BF}"/>
    <cellStyle name="Normal 3 2 3 4 4 3 3" xfId="20551" xr:uid="{3A473E09-3AA4-43E2-BC5C-8BB6687488C0}"/>
    <cellStyle name="Normal 3 2 3 4 4 3 3 2" xfId="51435" xr:uid="{7426039E-8E82-4874-BBB4-8CD7126BEAE7}"/>
    <cellStyle name="Normal 3 2 3 4 4 3 4" xfId="35993" xr:uid="{C81B7C84-B88D-4BA0-B54D-5FC153BE9DCB}"/>
    <cellStyle name="Normal 3 2 3 4 4 4" xfId="8970" xr:uid="{4ADD005F-D8AF-41AB-87F3-EF8CDDAA28C9}"/>
    <cellStyle name="Normal 3 2 3 4 4 4 2" xfId="24412" xr:uid="{C56C3C9A-89CA-402F-BFDD-DEF2DFF4247E}"/>
    <cellStyle name="Normal 3 2 3 4 4 4 2 2" xfId="55296" xr:uid="{CCB3E3C6-19F7-41EE-992C-45F2336A5CA2}"/>
    <cellStyle name="Normal 3 2 3 4 4 4 3" xfId="39854" xr:uid="{44F12062-1631-49FC-A759-C27E15D513F6}"/>
    <cellStyle name="Normal 3 2 3 4 4 5" xfId="16691" xr:uid="{5680D525-18B6-4931-9B0B-49A0377AFEA5}"/>
    <cellStyle name="Normal 3 2 3 4 4 5 2" xfId="47575" xr:uid="{E6632EB2-125F-4F17-BDD7-10B83CAF9334}"/>
    <cellStyle name="Normal 3 2 3 4 4 6" xfId="32133" xr:uid="{3526A6F8-1E88-4E73-BCEE-A73323FC635F}"/>
    <cellStyle name="Normal 3 2 3 4 5" xfId="2214" xr:uid="{766F9D3D-D590-49C4-9469-B7A9EAD8E838}"/>
    <cellStyle name="Normal 3 2 3 4 5 2" xfId="6074" xr:uid="{08E67733-FB58-4C35-AF0C-93C9DB022833}"/>
    <cellStyle name="Normal 3 2 3 4 5 2 2" xfId="13795" xr:uid="{20B4D3A7-C59F-4C10-856E-0B1A0FFA7CE2}"/>
    <cellStyle name="Normal 3 2 3 4 5 2 2 2" xfId="29237" xr:uid="{9CC413B2-A28E-429B-95A2-DE0598507E8B}"/>
    <cellStyle name="Normal 3 2 3 4 5 2 2 2 2" xfId="60121" xr:uid="{A18975C1-0250-47F2-A0FE-19C3D6D82743}"/>
    <cellStyle name="Normal 3 2 3 4 5 2 2 3" xfId="44679" xr:uid="{25DCCD46-6162-4E7E-ABDE-D13FB4EFB408}"/>
    <cellStyle name="Normal 3 2 3 4 5 2 3" xfId="21516" xr:uid="{75AEDB7E-CF5E-4CD0-8103-FAB59FFF36BD}"/>
    <cellStyle name="Normal 3 2 3 4 5 2 3 2" xfId="52400" xr:uid="{19D03119-0330-4B7A-ADBA-9B1A72CE19E1}"/>
    <cellStyle name="Normal 3 2 3 4 5 2 4" xfId="36958" xr:uid="{D5CD7D9B-5228-4994-AA9E-4CCB285F0563}"/>
    <cellStyle name="Normal 3 2 3 4 5 3" xfId="9935" xr:uid="{0E88DC74-1406-4626-923B-591407AFD0FC}"/>
    <cellStyle name="Normal 3 2 3 4 5 3 2" xfId="25377" xr:uid="{A522239E-D4AA-45B3-8EB4-58EB76572CDC}"/>
    <cellStyle name="Normal 3 2 3 4 5 3 2 2" xfId="56261" xr:uid="{2A592FC9-1835-426C-BE23-C521786D8463}"/>
    <cellStyle name="Normal 3 2 3 4 5 3 3" xfId="40819" xr:uid="{847BC7D4-78CF-4971-B8F8-6D8F9D672007}"/>
    <cellStyle name="Normal 3 2 3 4 5 4" xfId="17656" xr:uid="{ECF34895-1A26-4754-827D-768D69AA90C9}"/>
    <cellStyle name="Normal 3 2 3 4 5 4 2" xfId="48540" xr:uid="{85728C01-1763-4F85-9D94-0447201B0E73}"/>
    <cellStyle name="Normal 3 2 3 4 5 5" xfId="33098" xr:uid="{B6395DA9-66BE-4AAE-A06C-32A51A60F546}"/>
    <cellStyle name="Normal 3 2 3 4 6" xfId="4144" xr:uid="{C3F6E8D6-B4A6-4779-AC57-D4CC9A58C40A}"/>
    <cellStyle name="Normal 3 2 3 4 6 2" xfId="11865" xr:uid="{CE144EE4-1CEC-4299-8DE6-227325EE012C}"/>
    <cellStyle name="Normal 3 2 3 4 6 2 2" xfId="27307" xr:uid="{DDE1390E-40C0-495C-A605-641F213620FD}"/>
    <cellStyle name="Normal 3 2 3 4 6 2 2 2" xfId="58191" xr:uid="{74917C16-15C3-4673-954C-E79E99644694}"/>
    <cellStyle name="Normal 3 2 3 4 6 2 3" xfId="42749" xr:uid="{67F64533-DF3B-4814-9034-E3F4C2B8080C}"/>
    <cellStyle name="Normal 3 2 3 4 6 3" xfId="19586" xr:uid="{60E8C345-1CF3-4AC9-8F55-700129742929}"/>
    <cellStyle name="Normal 3 2 3 4 6 3 2" xfId="50470" xr:uid="{8FA1BC3D-5A32-44E8-A8AA-922BA659DFAD}"/>
    <cellStyle name="Normal 3 2 3 4 6 4" xfId="35028" xr:uid="{C6B8C4A6-13A1-4619-A359-5973E585B6EA}"/>
    <cellStyle name="Normal 3 2 3 4 7" xfId="8005" xr:uid="{8FFDD55D-0738-4C66-8FE3-12AAB10D5678}"/>
    <cellStyle name="Normal 3 2 3 4 7 2" xfId="23447" xr:uid="{E1112782-9798-454F-BCA5-15E97D0218F4}"/>
    <cellStyle name="Normal 3 2 3 4 7 2 2" xfId="54331" xr:uid="{5097A2EE-FE77-4C18-B9EF-528C594E97C7}"/>
    <cellStyle name="Normal 3 2 3 4 7 3" xfId="38889" xr:uid="{D2DAA5EC-7D68-4AF9-8BF6-5FD98E23648A}"/>
    <cellStyle name="Normal 3 2 3 4 8" xfId="15726" xr:uid="{BB107A8C-A80E-486A-9D8D-FF18EEB383BB}"/>
    <cellStyle name="Normal 3 2 3 4 8 2" xfId="46610" xr:uid="{169E2DD5-433D-4103-BFD0-525A1A4D56D8}"/>
    <cellStyle name="Normal 3 2 3 4 9" xfId="31168" xr:uid="{3CC29346-1D16-473F-B0B1-220671C62F13}"/>
    <cellStyle name="Normal 3 2 3 5" xfId="450" xr:uid="{40308AA4-4E40-4006-ADEB-5851C0AF6F88}"/>
    <cellStyle name="Normal 3 2 3 5 2" xfId="934" xr:uid="{120C3F39-BEEC-4993-B32E-B21A6CE68DC9}"/>
    <cellStyle name="Normal 3 2 3 5 2 2" xfId="1899" xr:uid="{D3D06A70-306D-443D-A685-CF49617B44EE}"/>
    <cellStyle name="Normal 3 2 3 5 2 2 2" xfId="3829" xr:uid="{BDE2D6B0-DC83-4D10-8D98-B68ADAF7FA52}"/>
    <cellStyle name="Normal 3 2 3 5 2 2 2 2" xfId="7689" xr:uid="{DF302EB1-1B10-48EC-ADC5-949C18A776FF}"/>
    <cellStyle name="Normal 3 2 3 5 2 2 2 2 2" xfId="15410" xr:uid="{54F7968E-5AB4-4CBA-9EDC-ABF1712A41A3}"/>
    <cellStyle name="Normal 3 2 3 5 2 2 2 2 2 2" xfId="30852" xr:uid="{ED87A11B-709D-4180-B792-54DF5E6539E0}"/>
    <cellStyle name="Normal 3 2 3 5 2 2 2 2 2 2 2" xfId="61736" xr:uid="{5C2EFD81-9FD8-43F4-8C40-84D22909F6E2}"/>
    <cellStyle name="Normal 3 2 3 5 2 2 2 2 2 3" xfId="46294" xr:uid="{1F3CAE3C-25F5-490D-8CDB-89E418C949D7}"/>
    <cellStyle name="Normal 3 2 3 5 2 2 2 2 3" xfId="23131" xr:uid="{71767E68-3797-4A4F-AF81-D353A9819369}"/>
    <cellStyle name="Normal 3 2 3 5 2 2 2 2 3 2" xfId="54015" xr:uid="{D5DF33E6-B142-4C30-809F-12F8E679B2D5}"/>
    <cellStyle name="Normal 3 2 3 5 2 2 2 2 4" xfId="38573" xr:uid="{88A86F4B-24DF-4516-BB8A-CDCDDB54AEC5}"/>
    <cellStyle name="Normal 3 2 3 5 2 2 2 3" xfId="11550" xr:uid="{A6A32195-CE65-4E25-86AD-B6CA4D7567D7}"/>
    <cellStyle name="Normal 3 2 3 5 2 2 2 3 2" xfId="26992" xr:uid="{D43FFFB0-A697-444E-A855-7744C7549CD1}"/>
    <cellStyle name="Normal 3 2 3 5 2 2 2 3 2 2" xfId="57876" xr:uid="{D049C260-285D-4428-88FA-F39FB7D322F5}"/>
    <cellStyle name="Normal 3 2 3 5 2 2 2 3 3" xfId="42434" xr:uid="{65DAF2FE-7F00-411D-95B6-984F02B09AE5}"/>
    <cellStyle name="Normal 3 2 3 5 2 2 2 4" xfId="19271" xr:uid="{E0DE754C-27DC-4732-8144-7A08E72BB161}"/>
    <cellStyle name="Normal 3 2 3 5 2 2 2 4 2" xfId="50155" xr:uid="{B48CE29A-9DF1-4896-93B7-D4F8A23B3DD4}"/>
    <cellStyle name="Normal 3 2 3 5 2 2 2 5" xfId="34713" xr:uid="{C5DF7713-4FB7-48C7-9B1C-BE9F7DC0FE7C}"/>
    <cellStyle name="Normal 3 2 3 5 2 2 3" xfId="5759" xr:uid="{575531E0-1373-4403-B592-A4233C2F32FA}"/>
    <cellStyle name="Normal 3 2 3 5 2 2 3 2" xfId="13480" xr:uid="{02070869-637A-4DA5-991A-F43D12548490}"/>
    <cellStyle name="Normal 3 2 3 5 2 2 3 2 2" xfId="28922" xr:uid="{1156B338-973A-4AB9-8CF7-60486D49478E}"/>
    <cellStyle name="Normal 3 2 3 5 2 2 3 2 2 2" xfId="59806" xr:uid="{E5012038-652B-44A8-96D5-1F4E685054D7}"/>
    <cellStyle name="Normal 3 2 3 5 2 2 3 2 3" xfId="44364" xr:uid="{84854146-62BB-4334-B5BE-A0C96C4239B8}"/>
    <cellStyle name="Normal 3 2 3 5 2 2 3 3" xfId="21201" xr:uid="{A81D9807-90F6-4A84-B573-059CDA234D28}"/>
    <cellStyle name="Normal 3 2 3 5 2 2 3 3 2" xfId="52085" xr:uid="{000AD9AD-6F06-4ACE-AF67-441A8D8E6A89}"/>
    <cellStyle name="Normal 3 2 3 5 2 2 3 4" xfId="36643" xr:uid="{D28637D2-1764-479C-8170-8D20573042DE}"/>
    <cellStyle name="Normal 3 2 3 5 2 2 4" xfId="9620" xr:uid="{9745CFD2-918C-430A-B00E-15A6367621CA}"/>
    <cellStyle name="Normal 3 2 3 5 2 2 4 2" xfId="25062" xr:uid="{709B1C51-BBF6-4E83-9C5C-D108F5BED795}"/>
    <cellStyle name="Normal 3 2 3 5 2 2 4 2 2" xfId="55946" xr:uid="{AEF530F1-5EF0-414C-98DB-D3893EB3836C}"/>
    <cellStyle name="Normal 3 2 3 5 2 2 4 3" xfId="40504" xr:uid="{4B0B40D4-5ED5-4623-BD9E-1A91722C3018}"/>
    <cellStyle name="Normal 3 2 3 5 2 2 5" xfId="17341" xr:uid="{284C6036-13BD-4404-8AC9-3C421C420E33}"/>
    <cellStyle name="Normal 3 2 3 5 2 2 5 2" xfId="48225" xr:uid="{211D7E79-06C2-4144-807A-EC31E625CD32}"/>
    <cellStyle name="Normal 3 2 3 5 2 2 6" xfId="32783" xr:uid="{165C1E9F-83C3-41FD-B905-128C16C9C12A}"/>
    <cellStyle name="Normal 3 2 3 5 2 3" xfId="2864" xr:uid="{454D615B-341A-444F-B4A0-66F7D1E30B4E}"/>
    <cellStyle name="Normal 3 2 3 5 2 3 2" xfId="6724" xr:uid="{A9E5C9B4-98B3-4DED-9E05-BADE4E32ED46}"/>
    <cellStyle name="Normal 3 2 3 5 2 3 2 2" xfId="14445" xr:uid="{C6B705F2-BAB5-407A-9DD6-43E3CAD9A6B1}"/>
    <cellStyle name="Normal 3 2 3 5 2 3 2 2 2" xfId="29887" xr:uid="{C860B24D-74E5-4AC5-A8CB-116407A09EB4}"/>
    <cellStyle name="Normal 3 2 3 5 2 3 2 2 2 2" xfId="60771" xr:uid="{E50378F0-6E60-4AE8-98CE-D8A0B1B78D61}"/>
    <cellStyle name="Normal 3 2 3 5 2 3 2 2 3" xfId="45329" xr:uid="{8A91958B-D7D8-4901-91F1-98BDE3A488B3}"/>
    <cellStyle name="Normal 3 2 3 5 2 3 2 3" xfId="22166" xr:uid="{AD5B8C7B-01A5-4FA6-94FC-078979F56325}"/>
    <cellStyle name="Normal 3 2 3 5 2 3 2 3 2" xfId="53050" xr:uid="{05551AF4-A970-4AB1-A8CE-2050BD351FB8}"/>
    <cellStyle name="Normal 3 2 3 5 2 3 2 4" xfId="37608" xr:uid="{9230769A-D58F-4ADC-BC4A-DA06576DFA96}"/>
    <cellStyle name="Normal 3 2 3 5 2 3 3" xfId="10585" xr:uid="{A9F4D6A7-0F58-410A-BAAA-E3F49782DF01}"/>
    <cellStyle name="Normal 3 2 3 5 2 3 3 2" xfId="26027" xr:uid="{5553031B-87F1-43A7-B2E3-89D9372CDE2B}"/>
    <cellStyle name="Normal 3 2 3 5 2 3 3 2 2" xfId="56911" xr:uid="{C8058822-CAEC-4F0D-BB3D-B0F821BB1569}"/>
    <cellStyle name="Normal 3 2 3 5 2 3 3 3" xfId="41469" xr:uid="{25599573-400B-400D-BA37-65AB1E3AD45E}"/>
    <cellStyle name="Normal 3 2 3 5 2 3 4" xfId="18306" xr:uid="{FA42D3A6-7595-463A-8ED8-8FCCAD981CA6}"/>
    <cellStyle name="Normal 3 2 3 5 2 3 4 2" xfId="49190" xr:uid="{79380FD6-46C7-4417-BBAD-1DDE5032A130}"/>
    <cellStyle name="Normal 3 2 3 5 2 3 5" xfId="33748" xr:uid="{9E4B1955-80FE-482E-BA60-41910FF8BA38}"/>
    <cellStyle name="Normal 3 2 3 5 2 4" xfId="4794" xr:uid="{EA193537-5F54-47C2-8AB5-56AA2919F00B}"/>
    <cellStyle name="Normal 3 2 3 5 2 4 2" xfId="12515" xr:uid="{2AA36BC3-14FC-4EAE-ADFF-987E2CF3CE81}"/>
    <cellStyle name="Normal 3 2 3 5 2 4 2 2" xfId="27957" xr:uid="{EEF03C12-241C-4F55-9DC6-96A10D500005}"/>
    <cellStyle name="Normal 3 2 3 5 2 4 2 2 2" xfId="58841" xr:uid="{38427647-2B53-47E1-9159-AABA1AD470EB}"/>
    <cellStyle name="Normal 3 2 3 5 2 4 2 3" xfId="43399" xr:uid="{317B68D9-AA71-4BDB-96E0-5F2AAC5E45D0}"/>
    <cellStyle name="Normal 3 2 3 5 2 4 3" xfId="20236" xr:uid="{4EA91E9E-DBB7-4BC4-A6A5-2696F1043D96}"/>
    <cellStyle name="Normal 3 2 3 5 2 4 3 2" xfId="51120" xr:uid="{C1BC3DD1-4948-4001-9E90-A0C06E8D823C}"/>
    <cellStyle name="Normal 3 2 3 5 2 4 4" xfId="35678" xr:uid="{D97E1470-0861-4E65-A0E9-7F9B24F00705}"/>
    <cellStyle name="Normal 3 2 3 5 2 5" xfId="8655" xr:uid="{8FF74355-96A8-4B43-AFC7-F62716F48584}"/>
    <cellStyle name="Normal 3 2 3 5 2 5 2" xfId="24097" xr:uid="{D639256C-C3F7-403A-BF22-5828099A8CF7}"/>
    <cellStyle name="Normal 3 2 3 5 2 5 2 2" xfId="54981" xr:uid="{5897D81C-007A-4120-8761-CE6CB8F3B7D4}"/>
    <cellStyle name="Normal 3 2 3 5 2 5 3" xfId="39539" xr:uid="{A48595A0-CCD3-43C4-A4E3-3153220B21DD}"/>
    <cellStyle name="Normal 3 2 3 5 2 6" xfId="16376" xr:uid="{B7D0CEDF-9FDA-4B54-A4EA-5DD5D84DDACE}"/>
    <cellStyle name="Normal 3 2 3 5 2 6 2" xfId="47260" xr:uid="{2B0439C2-603C-4214-A656-48929FBDA21D}"/>
    <cellStyle name="Normal 3 2 3 5 2 7" xfId="31818" xr:uid="{F42DDA51-0A30-4349-90C6-7E1089B86F7E}"/>
    <cellStyle name="Normal 3 2 3 5 3" xfId="1416" xr:uid="{58233C3B-55A0-44BA-A2F8-5B3967FB5232}"/>
    <cellStyle name="Normal 3 2 3 5 3 2" xfId="3346" xr:uid="{BDF05399-0CD3-40DD-B6EE-6148BDF1C496}"/>
    <cellStyle name="Normal 3 2 3 5 3 2 2" xfId="7206" xr:uid="{66E13C93-4C6C-42A1-8593-F4740E3B40AD}"/>
    <cellStyle name="Normal 3 2 3 5 3 2 2 2" xfId="14927" xr:uid="{68F9128E-7C34-49EA-B2BA-75AD97B79169}"/>
    <cellStyle name="Normal 3 2 3 5 3 2 2 2 2" xfId="30369" xr:uid="{D0A74E56-B70E-4C92-905D-C474FD6D057F}"/>
    <cellStyle name="Normal 3 2 3 5 3 2 2 2 2 2" xfId="61253" xr:uid="{A03E3D78-EE8B-4DDD-96E3-0055CDF4E5AB}"/>
    <cellStyle name="Normal 3 2 3 5 3 2 2 2 3" xfId="45811" xr:uid="{813847D7-0E52-4DD9-8EAD-97A290B0F9C0}"/>
    <cellStyle name="Normal 3 2 3 5 3 2 2 3" xfId="22648" xr:uid="{E05C9B76-C282-48F1-86B9-5573522D6D57}"/>
    <cellStyle name="Normal 3 2 3 5 3 2 2 3 2" xfId="53532" xr:uid="{6C687DC9-D264-4070-9E01-964A7C59E3AA}"/>
    <cellStyle name="Normal 3 2 3 5 3 2 2 4" xfId="38090" xr:uid="{F94700AC-560C-4E55-BABB-FF9997B729DB}"/>
    <cellStyle name="Normal 3 2 3 5 3 2 3" xfId="11067" xr:uid="{318B3B63-193F-46DD-A989-2175748B08E2}"/>
    <cellStyle name="Normal 3 2 3 5 3 2 3 2" xfId="26509" xr:uid="{C270AEF0-1546-41D0-A3F9-6C75C20C1539}"/>
    <cellStyle name="Normal 3 2 3 5 3 2 3 2 2" xfId="57393" xr:uid="{C9FA896E-A0A6-4C13-8642-4685EEC868DA}"/>
    <cellStyle name="Normal 3 2 3 5 3 2 3 3" xfId="41951" xr:uid="{89317B50-922C-4199-B0C0-C55093B5AB15}"/>
    <cellStyle name="Normal 3 2 3 5 3 2 4" xfId="18788" xr:uid="{68DA01D4-F3C5-4C37-BD75-1AC25AF6B8EA}"/>
    <cellStyle name="Normal 3 2 3 5 3 2 4 2" xfId="49672" xr:uid="{0AD012F9-5E19-4832-8E68-527909E97721}"/>
    <cellStyle name="Normal 3 2 3 5 3 2 5" xfId="34230" xr:uid="{02AEA671-A42E-4B12-AA7A-ACA31AEC20BF}"/>
    <cellStyle name="Normal 3 2 3 5 3 3" xfId="5276" xr:uid="{2531DE63-B26A-4FCF-A3F4-EAD85915887F}"/>
    <cellStyle name="Normal 3 2 3 5 3 3 2" xfId="12997" xr:uid="{8E7A1547-FE1A-47B7-8DA2-8AE8931677B9}"/>
    <cellStyle name="Normal 3 2 3 5 3 3 2 2" xfId="28439" xr:uid="{7FBF3A6B-A111-41ED-BC21-539B79B09FB0}"/>
    <cellStyle name="Normal 3 2 3 5 3 3 2 2 2" xfId="59323" xr:uid="{CFE284EA-E2D7-4B70-86A0-04349A0ECD54}"/>
    <cellStyle name="Normal 3 2 3 5 3 3 2 3" xfId="43881" xr:uid="{07530355-7D48-46C2-89F0-0CA1CA1C8C56}"/>
    <cellStyle name="Normal 3 2 3 5 3 3 3" xfId="20718" xr:uid="{9241867C-799C-44D7-B670-0A9F72D047EF}"/>
    <cellStyle name="Normal 3 2 3 5 3 3 3 2" xfId="51602" xr:uid="{0AB0C19B-3976-4650-840B-4CA132F36D43}"/>
    <cellStyle name="Normal 3 2 3 5 3 3 4" xfId="36160" xr:uid="{741AEB23-E660-4B3B-B420-E932BD581622}"/>
    <cellStyle name="Normal 3 2 3 5 3 4" xfId="9137" xr:uid="{F3BD3AF4-87CC-458F-B0B7-82C6B0B523A6}"/>
    <cellStyle name="Normal 3 2 3 5 3 4 2" xfId="24579" xr:uid="{416F62A4-BC16-4C83-BC36-BB70EC2EDC14}"/>
    <cellStyle name="Normal 3 2 3 5 3 4 2 2" xfId="55463" xr:uid="{47A59769-9FFE-48F3-A92F-82909667BB3E}"/>
    <cellStyle name="Normal 3 2 3 5 3 4 3" xfId="40021" xr:uid="{702411F8-93F2-4BAA-A404-8A0CB715FE7B}"/>
    <cellStyle name="Normal 3 2 3 5 3 5" xfId="16858" xr:uid="{AB99407C-6BD5-4823-A783-AEF3ED29B4E4}"/>
    <cellStyle name="Normal 3 2 3 5 3 5 2" xfId="47742" xr:uid="{2B43359D-62D4-44FB-BF14-F614112371FF}"/>
    <cellStyle name="Normal 3 2 3 5 3 6" xfId="32300" xr:uid="{43C6B19E-0CF4-46FD-ADCE-E3D59F575570}"/>
    <cellStyle name="Normal 3 2 3 5 4" xfId="2381" xr:uid="{F4B8C9C3-9046-41DC-A914-D5E220AE7B64}"/>
    <cellStyle name="Normal 3 2 3 5 4 2" xfId="6241" xr:uid="{D836D081-664E-4E1D-93FE-37A0DF163424}"/>
    <cellStyle name="Normal 3 2 3 5 4 2 2" xfId="13962" xr:uid="{4383C996-B804-486B-BFCE-4983185F3869}"/>
    <cellStyle name="Normal 3 2 3 5 4 2 2 2" xfId="29404" xr:uid="{AA768E22-536D-4737-841F-C9E87E427EF1}"/>
    <cellStyle name="Normal 3 2 3 5 4 2 2 2 2" xfId="60288" xr:uid="{C67A7E7A-19FA-4D83-90DD-46E19DD17E5B}"/>
    <cellStyle name="Normal 3 2 3 5 4 2 2 3" xfId="44846" xr:uid="{C4051D5E-7AF4-4E11-839A-7ED212F36E26}"/>
    <cellStyle name="Normal 3 2 3 5 4 2 3" xfId="21683" xr:uid="{9DEAF3FB-0D38-457A-9161-D8F24BAA29CC}"/>
    <cellStyle name="Normal 3 2 3 5 4 2 3 2" xfId="52567" xr:uid="{62A19398-7905-4B01-8F7A-C7BCD66D523A}"/>
    <cellStyle name="Normal 3 2 3 5 4 2 4" xfId="37125" xr:uid="{AED90164-E916-408D-8154-EA2D1C646EA6}"/>
    <cellStyle name="Normal 3 2 3 5 4 3" xfId="10102" xr:uid="{032EC3F5-EDB5-4C7E-8498-162D68D8E67A}"/>
    <cellStyle name="Normal 3 2 3 5 4 3 2" xfId="25544" xr:uid="{80284211-C08C-4730-8131-2773645725EB}"/>
    <cellStyle name="Normal 3 2 3 5 4 3 2 2" xfId="56428" xr:uid="{C4424F47-922A-4854-A50B-07D58CAA6AF1}"/>
    <cellStyle name="Normal 3 2 3 5 4 3 3" xfId="40986" xr:uid="{E4FB85BE-F80C-43B8-BEBC-0F833F6C6E81}"/>
    <cellStyle name="Normal 3 2 3 5 4 4" xfId="17823" xr:uid="{E8CE9FEA-2C20-4E58-8BDD-3ED1E311E41E}"/>
    <cellStyle name="Normal 3 2 3 5 4 4 2" xfId="48707" xr:uid="{0C9E87B9-DC42-464F-A63E-CD3AEA8D2283}"/>
    <cellStyle name="Normal 3 2 3 5 4 5" xfId="33265" xr:uid="{CECF276D-2D00-4FBE-8734-9C4244554783}"/>
    <cellStyle name="Normal 3 2 3 5 5" xfId="4311" xr:uid="{9A2571B9-6288-4328-A54C-76A97B9DC146}"/>
    <cellStyle name="Normal 3 2 3 5 5 2" xfId="12032" xr:uid="{F698ADC6-8F24-4B9E-BD02-1D0C7D93643F}"/>
    <cellStyle name="Normal 3 2 3 5 5 2 2" xfId="27474" xr:uid="{85F9DA36-CE91-479D-88F2-594215C3AA07}"/>
    <cellStyle name="Normal 3 2 3 5 5 2 2 2" xfId="58358" xr:uid="{287443EA-0EE3-416C-8FBB-A41A933DCEC2}"/>
    <cellStyle name="Normal 3 2 3 5 5 2 3" xfId="42916" xr:uid="{964584C3-D008-418D-8307-F1B27D7545B9}"/>
    <cellStyle name="Normal 3 2 3 5 5 3" xfId="19753" xr:uid="{0BD2C654-039E-4DE1-8104-427362A32925}"/>
    <cellStyle name="Normal 3 2 3 5 5 3 2" xfId="50637" xr:uid="{2721E5E4-C14E-4BB5-91E4-131007644321}"/>
    <cellStyle name="Normal 3 2 3 5 5 4" xfId="35195" xr:uid="{7E512062-A6E0-4D8A-A1B4-816BE1575424}"/>
    <cellStyle name="Normal 3 2 3 5 6" xfId="8172" xr:uid="{6A1444CB-2D37-4F27-9BBD-8AE8A2501BED}"/>
    <cellStyle name="Normal 3 2 3 5 6 2" xfId="23614" xr:uid="{32FC8E16-3C1B-4F29-A032-3AE727ED8C49}"/>
    <cellStyle name="Normal 3 2 3 5 6 2 2" xfId="54498" xr:uid="{966DEA17-FEB3-4905-B595-13A3C4DC3EAC}"/>
    <cellStyle name="Normal 3 2 3 5 6 3" xfId="39056" xr:uid="{A7229AD0-9C81-4282-87D2-99D9D760E46A}"/>
    <cellStyle name="Normal 3 2 3 5 7" xfId="15893" xr:uid="{AA961AE4-7C80-402C-B855-0F2E700236C4}"/>
    <cellStyle name="Normal 3 2 3 5 7 2" xfId="46777" xr:uid="{745D9BA6-0628-4CCF-AA06-536B311FE218}"/>
    <cellStyle name="Normal 3 2 3 5 8" xfId="31335" xr:uid="{98889956-0FA1-401C-89A1-AB85162BDD51}"/>
    <cellStyle name="Normal 3 2 3 6" xfId="693" xr:uid="{9209B5CB-4104-4962-86BD-C6C051AF40A3}"/>
    <cellStyle name="Normal 3 2 3 6 2" xfId="1658" xr:uid="{0E77F399-1AE8-4C83-8CE6-FD449DB6A284}"/>
    <cellStyle name="Normal 3 2 3 6 2 2" xfId="3588" xr:uid="{3D58C185-D953-42C0-BD60-2FEFD2E9A400}"/>
    <cellStyle name="Normal 3 2 3 6 2 2 2" xfId="7448" xr:uid="{E02B27DE-4AFC-4C82-9083-588FDB36F3F9}"/>
    <cellStyle name="Normal 3 2 3 6 2 2 2 2" xfId="15169" xr:uid="{0C95B884-7BA2-41FC-9BD1-645783019478}"/>
    <cellStyle name="Normal 3 2 3 6 2 2 2 2 2" xfId="30611" xr:uid="{6EB70262-1097-4062-AEFA-7D4D4BFD5F8F}"/>
    <cellStyle name="Normal 3 2 3 6 2 2 2 2 2 2" xfId="61495" xr:uid="{A1685D04-005B-4856-9D87-8569EE12AEE5}"/>
    <cellStyle name="Normal 3 2 3 6 2 2 2 2 3" xfId="46053" xr:uid="{AE68562E-3E1D-4CDD-8815-C70F0E2EE75F}"/>
    <cellStyle name="Normal 3 2 3 6 2 2 2 3" xfId="22890" xr:uid="{8DF9783E-67FA-4697-8DDF-AAD7C912EEA6}"/>
    <cellStyle name="Normal 3 2 3 6 2 2 2 3 2" xfId="53774" xr:uid="{8CE638F6-8453-40F9-8E9D-C21C132A164F}"/>
    <cellStyle name="Normal 3 2 3 6 2 2 2 4" xfId="38332" xr:uid="{D7977B79-5C90-4C19-B320-CD478F77122E}"/>
    <cellStyle name="Normal 3 2 3 6 2 2 3" xfId="11309" xr:uid="{4945E834-8DD8-4A1F-AFA8-7F7F797A7FF1}"/>
    <cellStyle name="Normal 3 2 3 6 2 2 3 2" xfId="26751" xr:uid="{698E48F1-767E-4029-8136-2CDC9867EB08}"/>
    <cellStyle name="Normal 3 2 3 6 2 2 3 2 2" xfId="57635" xr:uid="{05996B48-AEDA-4C6C-B9C4-4019649C0536}"/>
    <cellStyle name="Normal 3 2 3 6 2 2 3 3" xfId="42193" xr:uid="{50380DD4-C414-4338-A359-5B04517A42C7}"/>
    <cellStyle name="Normal 3 2 3 6 2 2 4" xfId="19030" xr:uid="{1CE8AFD1-2EB2-41DC-9F20-255D71D8D28A}"/>
    <cellStyle name="Normal 3 2 3 6 2 2 4 2" xfId="49914" xr:uid="{2902F6C1-7490-44C9-B7CD-57780FEEFD62}"/>
    <cellStyle name="Normal 3 2 3 6 2 2 5" xfId="34472" xr:uid="{80553769-6C71-4C51-9C90-C9E0CC6A05EA}"/>
    <cellStyle name="Normal 3 2 3 6 2 3" xfId="5518" xr:uid="{C7BAF01B-2F64-41F7-96F6-7BF4D9482638}"/>
    <cellStyle name="Normal 3 2 3 6 2 3 2" xfId="13239" xr:uid="{00660575-F37E-4E84-9618-D5FAA0A979A0}"/>
    <cellStyle name="Normal 3 2 3 6 2 3 2 2" xfId="28681" xr:uid="{ECC5F746-A810-4033-836A-3C9D9CE41C1E}"/>
    <cellStyle name="Normal 3 2 3 6 2 3 2 2 2" xfId="59565" xr:uid="{FD2B799A-644C-4FAD-8A51-8AD5DE95E3B5}"/>
    <cellStyle name="Normal 3 2 3 6 2 3 2 3" xfId="44123" xr:uid="{6677BED3-A36C-44A7-9972-DE0DEBC2A464}"/>
    <cellStyle name="Normal 3 2 3 6 2 3 3" xfId="20960" xr:uid="{7565C596-83D1-4425-B539-E28B1E975999}"/>
    <cellStyle name="Normal 3 2 3 6 2 3 3 2" xfId="51844" xr:uid="{EFF7FAB6-8E55-4A8C-B934-92C886591616}"/>
    <cellStyle name="Normal 3 2 3 6 2 3 4" xfId="36402" xr:uid="{E3BAE7BB-9C3C-4797-AEE9-A93B468C8A72}"/>
    <cellStyle name="Normal 3 2 3 6 2 4" xfId="9379" xr:uid="{87C6EF92-A069-4065-A2E5-E8AED5E4FF64}"/>
    <cellStyle name="Normal 3 2 3 6 2 4 2" xfId="24821" xr:uid="{9874A800-4E57-4B73-875B-1712E386B0E7}"/>
    <cellStyle name="Normal 3 2 3 6 2 4 2 2" xfId="55705" xr:uid="{82C018AD-4A0C-4F79-BE7B-8AAC56A0E672}"/>
    <cellStyle name="Normal 3 2 3 6 2 4 3" xfId="40263" xr:uid="{07896D6C-9355-435E-9BA1-B0CFF305F1DB}"/>
    <cellStyle name="Normal 3 2 3 6 2 5" xfId="17100" xr:uid="{886556DC-7CFE-40AD-93D9-65FA481D19E6}"/>
    <cellStyle name="Normal 3 2 3 6 2 5 2" xfId="47984" xr:uid="{D687B97C-6E1C-4BEB-8391-434DA0EF484B}"/>
    <cellStyle name="Normal 3 2 3 6 2 6" xfId="32542" xr:uid="{35B9B906-13B0-4F9B-947D-53427D3CD50C}"/>
    <cellStyle name="Normal 3 2 3 6 3" xfId="2623" xr:uid="{004467EB-F436-4067-8DB1-4A061DA9CAA2}"/>
    <cellStyle name="Normal 3 2 3 6 3 2" xfId="6483" xr:uid="{62B1BB93-AC53-4FAD-BC46-E52470AD33F2}"/>
    <cellStyle name="Normal 3 2 3 6 3 2 2" xfId="14204" xr:uid="{A10E0BB3-3FDB-4353-B554-058547362BE3}"/>
    <cellStyle name="Normal 3 2 3 6 3 2 2 2" xfId="29646" xr:uid="{7C316649-D53F-4897-A56C-26737B41AA6D}"/>
    <cellStyle name="Normal 3 2 3 6 3 2 2 2 2" xfId="60530" xr:uid="{97624FC3-152E-445D-A537-B3371980208F}"/>
    <cellStyle name="Normal 3 2 3 6 3 2 2 3" xfId="45088" xr:uid="{F3084BB6-2B1F-4FE3-B7CC-89857C0D40D8}"/>
    <cellStyle name="Normal 3 2 3 6 3 2 3" xfId="21925" xr:uid="{1917A151-A94F-41B7-B30E-594C1F214A40}"/>
    <cellStyle name="Normal 3 2 3 6 3 2 3 2" xfId="52809" xr:uid="{CD144E27-E445-4CC9-8D08-CEE5A5044504}"/>
    <cellStyle name="Normal 3 2 3 6 3 2 4" xfId="37367" xr:uid="{3FB98444-715A-4BC3-A6FC-C239D7B27E3B}"/>
    <cellStyle name="Normal 3 2 3 6 3 3" xfId="10344" xr:uid="{B80142E9-6928-4223-8640-38F21EDBBCCF}"/>
    <cellStyle name="Normal 3 2 3 6 3 3 2" xfId="25786" xr:uid="{E4B109FE-D434-47FD-95AD-533128A52664}"/>
    <cellStyle name="Normal 3 2 3 6 3 3 2 2" xfId="56670" xr:uid="{1C177500-2DEC-45B1-A1EF-867FD6F8991B}"/>
    <cellStyle name="Normal 3 2 3 6 3 3 3" xfId="41228" xr:uid="{CC038171-8100-408A-B0EF-955A09715C13}"/>
    <cellStyle name="Normal 3 2 3 6 3 4" xfId="18065" xr:uid="{91449CAB-FD9C-42E4-A80C-7ADD2DAE6A72}"/>
    <cellStyle name="Normal 3 2 3 6 3 4 2" xfId="48949" xr:uid="{2DB2AA28-D32F-496D-9280-21A042D32F17}"/>
    <cellStyle name="Normal 3 2 3 6 3 5" xfId="33507" xr:uid="{84B2CC74-8752-4243-A65E-762F5B9A44A0}"/>
    <cellStyle name="Normal 3 2 3 6 4" xfId="4553" xr:uid="{CC454B67-F73A-424E-AE35-79921E116862}"/>
    <cellStyle name="Normal 3 2 3 6 4 2" xfId="12274" xr:uid="{F3F33A53-FACB-4655-A42A-FEF3A4E161EE}"/>
    <cellStyle name="Normal 3 2 3 6 4 2 2" xfId="27716" xr:uid="{C115E6C2-C4F4-43FB-911B-964FBF1412C0}"/>
    <cellStyle name="Normal 3 2 3 6 4 2 2 2" xfId="58600" xr:uid="{802ED87D-288A-41E2-BE5B-3E69CB88B339}"/>
    <cellStyle name="Normal 3 2 3 6 4 2 3" xfId="43158" xr:uid="{8DC59810-BBA1-4E2E-BA99-621966A46671}"/>
    <cellStyle name="Normal 3 2 3 6 4 3" xfId="19995" xr:uid="{56F96D55-C3E9-414C-8973-B542FDBBF545}"/>
    <cellStyle name="Normal 3 2 3 6 4 3 2" xfId="50879" xr:uid="{A270D076-8960-49DB-95D1-B32ABE620266}"/>
    <cellStyle name="Normal 3 2 3 6 4 4" xfId="35437" xr:uid="{1F4CE97B-8BBF-4C6B-B6B7-465D4E15582C}"/>
    <cellStyle name="Normal 3 2 3 6 5" xfId="8414" xr:uid="{F3E13189-D8C3-44AA-B35A-F12DEDE9DB86}"/>
    <cellStyle name="Normal 3 2 3 6 5 2" xfId="23856" xr:uid="{A2AC2367-394F-4912-BECD-AACD04D95D00}"/>
    <cellStyle name="Normal 3 2 3 6 5 2 2" xfId="54740" xr:uid="{F9469C0F-2187-4BFF-A150-845D2E70B97A}"/>
    <cellStyle name="Normal 3 2 3 6 5 3" xfId="39298" xr:uid="{AD361F3F-EEDC-42ED-9FBB-71BAA6BA4D21}"/>
    <cellStyle name="Normal 3 2 3 6 6" xfId="16135" xr:uid="{6F833E39-D6F3-461F-A59F-E961EA54F0DA}"/>
    <cellStyle name="Normal 3 2 3 6 6 2" xfId="47019" xr:uid="{746691A3-CEE2-4144-BE97-05AF6612F14B}"/>
    <cellStyle name="Normal 3 2 3 6 7" xfId="31577" xr:uid="{49E56CCF-D893-4203-85FE-6C99CB1F4BC6}"/>
    <cellStyle name="Normal 3 2 3 7" xfId="1175" xr:uid="{0DC314C9-65DF-4392-8487-019FF784A9BD}"/>
    <cellStyle name="Normal 3 2 3 7 2" xfId="3105" xr:uid="{9F49720E-7F9F-4E7C-AC8C-6059E1840E4F}"/>
    <cellStyle name="Normal 3 2 3 7 2 2" xfId="6965" xr:uid="{3D6EEEB3-1CE6-4B0D-9C17-C3DA7029AFDA}"/>
    <cellStyle name="Normal 3 2 3 7 2 2 2" xfId="14686" xr:uid="{C4B46A78-41DB-4D79-9436-415D763D86C4}"/>
    <cellStyle name="Normal 3 2 3 7 2 2 2 2" xfId="30128" xr:uid="{470F5311-727E-48EC-BF0C-2D7D62167AF7}"/>
    <cellStyle name="Normal 3 2 3 7 2 2 2 2 2" xfId="61012" xr:uid="{A0CF9735-E540-47CF-B73E-590C48D38E1E}"/>
    <cellStyle name="Normal 3 2 3 7 2 2 2 3" xfId="45570" xr:uid="{9496B07B-5EC7-449A-B29F-73CB726DF2DC}"/>
    <cellStyle name="Normal 3 2 3 7 2 2 3" xfId="22407" xr:uid="{A71FBF55-0205-4C7E-88F4-F31DB4E99C12}"/>
    <cellStyle name="Normal 3 2 3 7 2 2 3 2" xfId="53291" xr:uid="{B392B047-1C89-4EB5-BD5D-8BBCFDC15221}"/>
    <cellStyle name="Normal 3 2 3 7 2 2 4" xfId="37849" xr:uid="{9A04D37B-3572-484A-800F-498DB4692D13}"/>
    <cellStyle name="Normal 3 2 3 7 2 3" xfId="10826" xr:uid="{6DC2EC0C-7101-4EF1-8F3D-8A86D2316E15}"/>
    <cellStyle name="Normal 3 2 3 7 2 3 2" xfId="26268" xr:uid="{BFA346ED-54DE-46C8-ADF3-57FED9B552FA}"/>
    <cellStyle name="Normal 3 2 3 7 2 3 2 2" xfId="57152" xr:uid="{CD68CB69-6970-4848-BC05-991DAB984683}"/>
    <cellStyle name="Normal 3 2 3 7 2 3 3" xfId="41710" xr:uid="{4165B992-C312-4F37-BC7B-A9446E99368A}"/>
    <cellStyle name="Normal 3 2 3 7 2 4" xfId="18547" xr:uid="{56C22C46-94D9-41F7-965D-2BF757EF4041}"/>
    <cellStyle name="Normal 3 2 3 7 2 4 2" xfId="49431" xr:uid="{182723DF-79E3-4470-BD6C-78950A1A824B}"/>
    <cellStyle name="Normal 3 2 3 7 2 5" xfId="33989" xr:uid="{6F8088CC-37ED-402D-A0E1-DFB477EBE26F}"/>
    <cellStyle name="Normal 3 2 3 7 3" xfId="5035" xr:uid="{790F6D7C-8C2B-4E95-A9EF-0369ED2F9B96}"/>
    <cellStyle name="Normal 3 2 3 7 3 2" xfId="12756" xr:uid="{CB992B22-7A25-4A87-B6DC-FD7F735A3C02}"/>
    <cellStyle name="Normal 3 2 3 7 3 2 2" xfId="28198" xr:uid="{BD471081-28FE-433C-9E4C-AB15D1083C38}"/>
    <cellStyle name="Normal 3 2 3 7 3 2 2 2" xfId="59082" xr:uid="{67BAB510-CE05-4EB2-BEFC-996127859D9B}"/>
    <cellStyle name="Normal 3 2 3 7 3 2 3" xfId="43640" xr:uid="{EE4F38EE-0966-40D4-B110-CA675AA4A395}"/>
    <cellStyle name="Normal 3 2 3 7 3 3" xfId="20477" xr:uid="{7F1508D5-F04E-4650-A323-A2E281F0941F}"/>
    <cellStyle name="Normal 3 2 3 7 3 3 2" xfId="51361" xr:uid="{6799E198-D38D-4C8B-8A6A-EABBA14DB06E}"/>
    <cellStyle name="Normal 3 2 3 7 3 4" xfId="35919" xr:uid="{207D7CF3-D575-4994-BA5B-4FFDDABEE4C1}"/>
    <cellStyle name="Normal 3 2 3 7 4" xfId="8896" xr:uid="{5AEE251E-6ED3-4563-B819-2234B1737243}"/>
    <cellStyle name="Normal 3 2 3 7 4 2" xfId="24338" xr:uid="{3F506979-B90F-42D3-82D8-FFA8BFAEFA74}"/>
    <cellStyle name="Normal 3 2 3 7 4 2 2" xfId="55222" xr:uid="{EC395F42-C715-4B4C-8C8B-38E55C48D118}"/>
    <cellStyle name="Normal 3 2 3 7 4 3" xfId="39780" xr:uid="{AEE1DE5B-AD80-42D8-AF35-8FE81A4CBBCE}"/>
    <cellStyle name="Normal 3 2 3 7 5" xfId="16617" xr:uid="{F65F2BB0-15EE-4A75-83B9-6626C576AA33}"/>
    <cellStyle name="Normal 3 2 3 7 5 2" xfId="47501" xr:uid="{0CF2C27B-8649-491B-9129-D7E605D42CDB}"/>
    <cellStyle name="Normal 3 2 3 7 6" xfId="32059" xr:uid="{25A6DA3C-D2CD-40BA-AC1C-4CA2FF13AF6C}"/>
    <cellStyle name="Normal 3 2 3 8" xfId="2140" xr:uid="{8AB1B661-4AD1-472B-A41A-5F1D2549A217}"/>
    <cellStyle name="Normal 3 2 3 8 2" xfId="6000" xr:uid="{1D5E2C13-7F69-419A-B2AD-2F930EEB280B}"/>
    <cellStyle name="Normal 3 2 3 8 2 2" xfId="13721" xr:uid="{DAEF031E-65AA-4B81-9C09-636CB1B546C0}"/>
    <cellStyle name="Normal 3 2 3 8 2 2 2" xfId="29163" xr:uid="{D72CF66E-0486-4E76-A762-512C5202DE0D}"/>
    <cellStyle name="Normal 3 2 3 8 2 2 2 2" xfId="60047" xr:uid="{BAE74F50-4067-43D1-B68E-C0F05FCB1D70}"/>
    <cellStyle name="Normal 3 2 3 8 2 2 3" xfId="44605" xr:uid="{5C753B26-F3AB-43E4-AB76-DFCCEF8053B6}"/>
    <cellStyle name="Normal 3 2 3 8 2 3" xfId="21442" xr:uid="{FAFEF3E4-BEFB-4F80-A89A-EEBE01AD371E}"/>
    <cellStyle name="Normal 3 2 3 8 2 3 2" xfId="52326" xr:uid="{AD0438F0-9852-45A1-9554-7C5BC9F8CA80}"/>
    <cellStyle name="Normal 3 2 3 8 2 4" xfId="36884" xr:uid="{2EAE3D7B-D35D-473E-B5C4-9752A10CADD3}"/>
    <cellStyle name="Normal 3 2 3 8 3" xfId="9861" xr:uid="{ED52A9D9-77C8-4407-92F8-BC0211E287B0}"/>
    <cellStyle name="Normal 3 2 3 8 3 2" xfId="25303" xr:uid="{483371A0-D883-41B7-A33E-17EAB14D7619}"/>
    <cellStyle name="Normal 3 2 3 8 3 2 2" xfId="56187" xr:uid="{2D2A6CE6-1CE8-4832-BB2D-D0BEBC5BFF1B}"/>
    <cellStyle name="Normal 3 2 3 8 3 3" xfId="40745" xr:uid="{5CC3D395-EB16-446D-BE84-AEC85E2BFD2C}"/>
    <cellStyle name="Normal 3 2 3 8 4" xfId="17582" xr:uid="{E5A94399-8D97-40A9-92E2-D577A6544C5B}"/>
    <cellStyle name="Normal 3 2 3 8 4 2" xfId="48466" xr:uid="{72723E46-D4D3-4E86-83AD-6B9553868B28}"/>
    <cellStyle name="Normal 3 2 3 8 5" xfId="33024" xr:uid="{F9D3F268-3367-4A7B-82F0-380C8892A932}"/>
    <cellStyle name="Normal 3 2 3 9" xfId="4070" xr:uid="{E1A491D5-AC71-497B-BFC8-9655A1C67E43}"/>
    <cellStyle name="Normal 3 2 3 9 2" xfId="11791" xr:uid="{3DD33C47-3F63-4FE0-8B4C-B99F9C47571F}"/>
    <cellStyle name="Normal 3 2 3 9 2 2" xfId="27233" xr:uid="{29B2078D-5B99-47D5-B615-BE5FD028155E}"/>
    <cellStyle name="Normal 3 2 3 9 2 2 2" xfId="58117" xr:uid="{B4185D10-B8C3-4162-BB40-30FD1C96E05C}"/>
    <cellStyle name="Normal 3 2 3 9 2 3" xfId="42675" xr:uid="{0D9F0DA9-1032-4E7C-AA7C-E52900CEA126}"/>
    <cellStyle name="Normal 3 2 3 9 3" xfId="19512" xr:uid="{25C34BE9-65CF-40BC-A870-366ADDAEE57D}"/>
    <cellStyle name="Normal 3 2 3 9 3 2" xfId="50396" xr:uid="{61F544E6-2072-4508-A026-B565C3A252BF}"/>
    <cellStyle name="Normal 3 2 3 9 4" xfId="34954" xr:uid="{D2C80633-1E02-4031-899F-2558BA019401}"/>
    <cellStyle name="Normal 3 2 4" xfId="179" xr:uid="{18409BBD-7FF3-48B0-93F4-92C3B9549996}"/>
    <cellStyle name="Normal 3 2 4 10" xfId="31097" xr:uid="{6196DB63-84B7-464A-A407-7E061B739002}"/>
    <cellStyle name="Normal 3 2 4 2" xfId="302" xr:uid="{3A403395-0A17-44F3-AE23-CA5847159337}"/>
    <cellStyle name="Normal 3 2 4 2 2" xfId="545" xr:uid="{B775519A-E751-4B75-952B-72C45EB1E5A3}"/>
    <cellStyle name="Normal 3 2 4 2 2 2" xfId="1028" xr:uid="{33B2DBFC-56F8-49C1-8F11-C220188C020B}"/>
    <cellStyle name="Normal 3 2 4 2 2 2 2" xfId="1993" xr:uid="{0881202E-0A42-48A8-AFC1-D71BA50BA6FC}"/>
    <cellStyle name="Normal 3 2 4 2 2 2 2 2" xfId="3923" xr:uid="{DA15F6A8-0B8B-43C1-9DED-36823A498ECC}"/>
    <cellStyle name="Normal 3 2 4 2 2 2 2 2 2" xfId="7783" xr:uid="{2776C1D3-1EFF-46D1-AF12-FD3102A29A7E}"/>
    <cellStyle name="Normal 3 2 4 2 2 2 2 2 2 2" xfId="15504" xr:uid="{9E9048D3-8584-4523-9EE8-9608BDCB1B29}"/>
    <cellStyle name="Normal 3 2 4 2 2 2 2 2 2 2 2" xfId="30946" xr:uid="{A4D6895E-B2DB-4130-A2B4-DB710728E629}"/>
    <cellStyle name="Normal 3 2 4 2 2 2 2 2 2 2 2 2" xfId="61830" xr:uid="{7029EAA0-C56A-47DE-81F1-4357F0BF98AD}"/>
    <cellStyle name="Normal 3 2 4 2 2 2 2 2 2 2 3" xfId="46388" xr:uid="{695AA380-6B2A-4C7E-992B-AC3EAB7E1745}"/>
    <cellStyle name="Normal 3 2 4 2 2 2 2 2 2 3" xfId="23225" xr:uid="{037D41DF-66A6-4004-BDE5-EE66C52FF22D}"/>
    <cellStyle name="Normal 3 2 4 2 2 2 2 2 2 3 2" xfId="54109" xr:uid="{3C5FE5FC-FF63-415B-B8DF-F83AEAB3F7AD}"/>
    <cellStyle name="Normal 3 2 4 2 2 2 2 2 2 4" xfId="38667" xr:uid="{9898B84A-90FA-4579-AAC8-108C30AAB9B1}"/>
    <cellStyle name="Normal 3 2 4 2 2 2 2 2 3" xfId="11644" xr:uid="{D395AEA0-7EFB-4884-9C6E-07336026A592}"/>
    <cellStyle name="Normal 3 2 4 2 2 2 2 2 3 2" xfId="27086" xr:uid="{4D207FBE-A602-45C3-A909-F31E4155D222}"/>
    <cellStyle name="Normal 3 2 4 2 2 2 2 2 3 2 2" xfId="57970" xr:uid="{4012748C-8DC9-451A-A3BB-23AC0F9E1C66}"/>
    <cellStyle name="Normal 3 2 4 2 2 2 2 2 3 3" xfId="42528" xr:uid="{7A2C1872-BED1-4FCC-B9F8-042A6910A929}"/>
    <cellStyle name="Normal 3 2 4 2 2 2 2 2 4" xfId="19365" xr:uid="{DFD5D462-BE35-4AC3-A6C5-B923609D0497}"/>
    <cellStyle name="Normal 3 2 4 2 2 2 2 2 4 2" xfId="50249" xr:uid="{95918FCB-B329-485B-B1CA-F50E35B79B86}"/>
    <cellStyle name="Normal 3 2 4 2 2 2 2 2 5" xfId="34807" xr:uid="{045BEF6F-D51A-4091-A187-77B74F11C978}"/>
    <cellStyle name="Normal 3 2 4 2 2 2 2 3" xfId="5853" xr:uid="{637140E9-2178-4C8C-A9E3-2883E5D671CA}"/>
    <cellStyle name="Normal 3 2 4 2 2 2 2 3 2" xfId="13574" xr:uid="{CAF5FE93-FFB4-427E-BD2F-E818EDDAD20B}"/>
    <cellStyle name="Normal 3 2 4 2 2 2 2 3 2 2" xfId="29016" xr:uid="{68645039-4230-44ED-9D05-E0CECA831FDF}"/>
    <cellStyle name="Normal 3 2 4 2 2 2 2 3 2 2 2" xfId="59900" xr:uid="{E34725C9-843C-4853-8D73-7F403A2AFFA6}"/>
    <cellStyle name="Normal 3 2 4 2 2 2 2 3 2 3" xfId="44458" xr:uid="{F30133C8-D16A-484F-915D-EA3CA9EEE570}"/>
    <cellStyle name="Normal 3 2 4 2 2 2 2 3 3" xfId="21295" xr:uid="{CD6611C4-F992-4C2E-A3B5-47E648DC0EE0}"/>
    <cellStyle name="Normal 3 2 4 2 2 2 2 3 3 2" xfId="52179" xr:uid="{B621A873-896A-4116-8562-D0F2C1C050AE}"/>
    <cellStyle name="Normal 3 2 4 2 2 2 2 3 4" xfId="36737" xr:uid="{116CEAAF-0161-4290-8B92-1F2944B777ED}"/>
    <cellStyle name="Normal 3 2 4 2 2 2 2 4" xfId="9714" xr:uid="{0A7ACCCB-4E74-43F6-91BD-E832829D6F58}"/>
    <cellStyle name="Normal 3 2 4 2 2 2 2 4 2" xfId="25156" xr:uid="{95AE251F-A3C9-453C-8289-05BE06D9CC8F}"/>
    <cellStyle name="Normal 3 2 4 2 2 2 2 4 2 2" xfId="56040" xr:uid="{9DA6E532-F11F-49DF-953C-363EE1EB874E}"/>
    <cellStyle name="Normal 3 2 4 2 2 2 2 4 3" xfId="40598" xr:uid="{8CFB3B7B-C572-4E78-A0AB-FA14F558D2BC}"/>
    <cellStyle name="Normal 3 2 4 2 2 2 2 5" xfId="17435" xr:uid="{0CC6071B-808C-4D0F-99C7-A19044D38770}"/>
    <cellStyle name="Normal 3 2 4 2 2 2 2 5 2" xfId="48319" xr:uid="{1F0CAC57-0932-4936-A99C-545722B6C83F}"/>
    <cellStyle name="Normal 3 2 4 2 2 2 2 6" xfId="32877" xr:uid="{0DD1D167-E454-4260-9F38-DDFEA2C88D0D}"/>
    <cellStyle name="Normal 3 2 4 2 2 2 3" xfId="2958" xr:uid="{051F723B-C998-4585-90E5-5D41B4ED521F}"/>
    <cellStyle name="Normal 3 2 4 2 2 2 3 2" xfId="6818" xr:uid="{15F3D0C6-5D51-4B78-9F78-C466E8AC0578}"/>
    <cellStyle name="Normal 3 2 4 2 2 2 3 2 2" xfId="14539" xr:uid="{AACFB5AF-413A-4250-9477-CC46DA3AD9B6}"/>
    <cellStyle name="Normal 3 2 4 2 2 2 3 2 2 2" xfId="29981" xr:uid="{C7A01AF2-AAA8-464A-8C8F-46FB653221E3}"/>
    <cellStyle name="Normal 3 2 4 2 2 2 3 2 2 2 2" xfId="60865" xr:uid="{A039655B-198F-4933-9FEC-60E1A7D97D7B}"/>
    <cellStyle name="Normal 3 2 4 2 2 2 3 2 2 3" xfId="45423" xr:uid="{DB3D48B6-228D-4AF7-AC2B-CC61B06D63F1}"/>
    <cellStyle name="Normal 3 2 4 2 2 2 3 2 3" xfId="22260" xr:uid="{F0163B22-3CD6-4FA3-A9B3-D0F4D093E9B8}"/>
    <cellStyle name="Normal 3 2 4 2 2 2 3 2 3 2" xfId="53144" xr:uid="{558E7215-06C4-4FD1-A4B6-DAE5D5EFC684}"/>
    <cellStyle name="Normal 3 2 4 2 2 2 3 2 4" xfId="37702" xr:uid="{C1F8C070-B3E9-4CEA-8A06-1B2CDA8A6BC4}"/>
    <cellStyle name="Normal 3 2 4 2 2 2 3 3" xfId="10679" xr:uid="{8FF4FDA8-5B71-43EF-AEB0-D49E684C7D45}"/>
    <cellStyle name="Normal 3 2 4 2 2 2 3 3 2" xfId="26121" xr:uid="{BBA59803-B0F6-4903-A2CE-242C9A546CDA}"/>
    <cellStyle name="Normal 3 2 4 2 2 2 3 3 2 2" xfId="57005" xr:uid="{3BA4AD69-8727-4EC9-8743-45F271DF1377}"/>
    <cellStyle name="Normal 3 2 4 2 2 2 3 3 3" xfId="41563" xr:uid="{B1E6975D-04FD-478D-9C94-107EEA83B8FE}"/>
    <cellStyle name="Normal 3 2 4 2 2 2 3 4" xfId="18400" xr:uid="{603B351C-E46A-4D63-BCB8-D0278E2BB070}"/>
    <cellStyle name="Normal 3 2 4 2 2 2 3 4 2" xfId="49284" xr:uid="{8897E166-EE24-4C38-AC7E-91952D7BC16C}"/>
    <cellStyle name="Normal 3 2 4 2 2 2 3 5" xfId="33842" xr:uid="{232A12B3-E5F9-495B-ABA7-7B4C06CA04B3}"/>
    <cellStyle name="Normal 3 2 4 2 2 2 4" xfId="4888" xr:uid="{FEE2CF3D-20B3-4FEE-851B-2BC42DF65F98}"/>
    <cellStyle name="Normal 3 2 4 2 2 2 4 2" xfId="12609" xr:uid="{E43FE84A-BFC8-4E3A-AD91-5844FF780CA9}"/>
    <cellStyle name="Normal 3 2 4 2 2 2 4 2 2" xfId="28051" xr:uid="{7F4BF8DD-A073-46F5-901A-FC61749746E6}"/>
    <cellStyle name="Normal 3 2 4 2 2 2 4 2 2 2" xfId="58935" xr:uid="{C287F565-43D8-4B59-BFD4-8CACE2DF4C5B}"/>
    <cellStyle name="Normal 3 2 4 2 2 2 4 2 3" xfId="43493" xr:uid="{4E2415D2-D884-43CB-A816-387361DC9BD5}"/>
    <cellStyle name="Normal 3 2 4 2 2 2 4 3" xfId="20330" xr:uid="{6A91EAEF-0A80-43DA-813C-A5A9593CDC43}"/>
    <cellStyle name="Normal 3 2 4 2 2 2 4 3 2" xfId="51214" xr:uid="{CD23DBE0-8722-47ED-B092-82288D11670C}"/>
    <cellStyle name="Normal 3 2 4 2 2 2 4 4" xfId="35772" xr:uid="{C9DC637F-482F-4FA2-A5DB-22631A8BFE23}"/>
    <cellStyle name="Normal 3 2 4 2 2 2 5" xfId="8749" xr:uid="{055F29C1-6CB8-4686-AC6B-D5BFFD6F3EBC}"/>
    <cellStyle name="Normal 3 2 4 2 2 2 5 2" xfId="24191" xr:uid="{90F6E172-1609-4AEB-85A2-CCF534934F90}"/>
    <cellStyle name="Normal 3 2 4 2 2 2 5 2 2" xfId="55075" xr:uid="{54CD0FFE-A19A-4CE8-B418-366211BEB8AE}"/>
    <cellStyle name="Normal 3 2 4 2 2 2 5 3" xfId="39633" xr:uid="{B2D1DE54-017D-414D-A7C7-CB407BB1EA86}"/>
    <cellStyle name="Normal 3 2 4 2 2 2 6" xfId="16470" xr:uid="{CA94A52E-E73C-473D-A987-7FE836227F88}"/>
    <cellStyle name="Normal 3 2 4 2 2 2 6 2" xfId="47354" xr:uid="{5EF6F49D-9DF7-4420-8AD8-E094AABF2D88}"/>
    <cellStyle name="Normal 3 2 4 2 2 2 7" xfId="31912" xr:uid="{DADAE040-20D5-4F5C-A0B3-2863837088D4}"/>
    <cellStyle name="Normal 3 2 4 2 2 3" xfId="1510" xr:uid="{759897F1-CA70-4DA9-8042-2C2D5938E087}"/>
    <cellStyle name="Normal 3 2 4 2 2 3 2" xfId="3440" xr:uid="{DBA9E9BA-106B-44AF-A11B-68867A91A8C2}"/>
    <cellStyle name="Normal 3 2 4 2 2 3 2 2" xfId="7300" xr:uid="{A2C212F4-C7BC-4513-B8DB-855B9D6041C8}"/>
    <cellStyle name="Normal 3 2 4 2 2 3 2 2 2" xfId="15021" xr:uid="{5D38B05A-DE82-44AE-9ABF-9D4A06F1960D}"/>
    <cellStyle name="Normal 3 2 4 2 2 3 2 2 2 2" xfId="30463" xr:uid="{761942F4-52FD-435B-A88A-CB2FD3FC1C60}"/>
    <cellStyle name="Normal 3 2 4 2 2 3 2 2 2 2 2" xfId="61347" xr:uid="{D7457179-6F60-4FAC-9CA6-2B0360EAF379}"/>
    <cellStyle name="Normal 3 2 4 2 2 3 2 2 2 3" xfId="45905" xr:uid="{AD67AA44-3EF4-4497-B3ED-8750E7283665}"/>
    <cellStyle name="Normal 3 2 4 2 2 3 2 2 3" xfId="22742" xr:uid="{5389E559-E4C1-4209-B2E2-9CD0605787D4}"/>
    <cellStyle name="Normal 3 2 4 2 2 3 2 2 3 2" xfId="53626" xr:uid="{5A109402-A09F-45B4-9A14-B65703771524}"/>
    <cellStyle name="Normal 3 2 4 2 2 3 2 2 4" xfId="38184" xr:uid="{86C3B661-326B-45CD-94C9-184E0565FE02}"/>
    <cellStyle name="Normal 3 2 4 2 2 3 2 3" xfId="11161" xr:uid="{B36E06B4-82B2-411A-8274-2955FC919C0D}"/>
    <cellStyle name="Normal 3 2 4 2 2 3 2 3 2" xfId="26603" xr:uid="{6D3A9E00-121E-450F-B626-9D73ABA1D4BC}"/>
    <cellStyle name="Normal 3 2 4 2 2 3 2 3 2 2" xfId="57487" xr:uid="{BF603649-A99D-499F-89DD-0ACDE11A828F}"/>
    <cellStyle name="Normal 3 2 4 2 2 3 2 3 3" xfId="42045" xr:uid="{2C33025D-4CB0-4544-A196-E10F13B88B4C}"/>
    <cellStyle name="Normal 3 2 4 2 2 3 2 4" xfId="18882" xr:uid="{2999CEC4-E28C-43C2-BB14-39448AD643D8}"/>
    <cellStyle name="Normal 3 2 4 2 2 3 2 4 2" xfId="49766" xr:uid="{A0B24CF0-9F06-4BBD-A93E-3869591DFFDF}"/>
    <cellStyle name="Normal 3 2 4 2 2 3 2 5" xfId="34324" xr:uid="{BA934611-567E-42F4-903C-584918C455A5}"/>
    <cellStyle name="Normal 3 2 4 2 2 3 3" xfId="5370" xr:uid="{69870B56-1429-45BF-BE95-460595F1109B}"/>
    <cellStyle name="Normal 3 2 4 2 2 3 3 2" xfId="13091" xr:uid="{BAE3ED3C-1AA4-4824-861D-42BC9AAFB398}"/>
    <cellStyle name="Normal 3 2 4 2 2 3 3 2 2" xfId="28533" xr:uid="{FAC38CD3-4FF2-40E0-BF0C-6739709CF6DB}"/>
    <cellStyle name="Normal 3 2 4 2 2 3 3 2 2 2" xfId="59417" xr:uid="{63C1CF1B-2C2F-492E-9EF9-C1A9195E5FB3}"/>
    <cellStyle name="Normal 3 2 4 2 2 3 3 2 3" xfId="43975" xr:uid="{F89B2318-0BE5-40E3-9814-704F43EFF7EA}"/>
    <cellStyle name="Normal 3 2 4 2 2 3 3 3" xfId="20812" xr:uid="{2142C956-95A7-4280-9CCB-D147914C21DB}"/>
    <cellStyle name="Normal 3 2 4 2 2 3 3 3 2" xfId="51696" xr:uid="{34C387CC-0995-472C-8427-7FC6491D90B2}"/>
    <cellStyle name="Normal 3 2 4 2 2 3 3 4" xfId="36254" xr:uid="{F8B19ED7-F586-42A1-86D2-DA01E98A1A66}"/>
    <cellStyle name="Normal 3 2 4 2 2 3 4" xfId="9231" xr:uid="{B5177573-1F8E-4463-AFD4-7E388A5C10C1}"/>
    <cellStyle name="Normal 3 2 4 2 2 3 4 2" xfId="24673" xr:uid="{21817CB4-536C-4217-807E-B67DFE2D2B21}"/>
    <cellStyle name="Normal 3 2 4 2 2 3 4 2 2" xfId="55557" xr:uid="{0A2DB167-A90E-4C56-A674-2D28BB6ACA70}"/>
    <cellStyle name="Normal 3 2 4 2 2 3 4 3" xfId="40115" xr:uid="{4BAD3B9C-AD36-413A-B969-E970FDDBF04A}"/>
    <cellStyle name="Normal 3 2 4 2 2 3 5" xfId="16952" xr:uid="{7E259CEA-EDF1-45EB-BA5D-4C7C5A218BA0}"/>
    <cellStyle name="Normal 3 2 4 2 2 3 5 2" xfId="47836" xr:uid="{F773534A-988C-442A-A035-23CB56FA5922}"/>
    <cellStyle name="Normal 3 2 4 2 2 3 6" xfId="32394" xr:uid="{63722F94-0DD0-4E18-8D27-7C8F59C951B8}"/>
    <cellStyle name="Normal 3 2 4 2 2 4" xfId="2475" xr:uid="{52D5A1AE-2C71-4DE1-BC06-2988D65C77B1}"/>
    <cellStyle name="Normal 3 2 4 2 2 4 2" xfId="6335" xr:uid="{D18EEE21-4383-4DF6-B005-6DD8315CAB69}"/>
    <cellStyle name="Normal 3 2 4 2 2 4 2 2" xfId="14056" xr:uid="{DB819917-8059-4D96-A85B-2FEE8DB6F05F}"/>
    <cellStyle name="Normal 3 2 4 2 2 4 2 2 2" xfId="29498" xr:uid="{B0E6C97D-2476-4FC8-8713-A64FD8F49043}"/>
    <cellStyle name="Normal 3 2 4 2 2 4 2 2 2 2" xfId="60382" xr:uid="{4D31A624-463D-44E3-8126-39EE9C74C00E}"/>
    <cellStyle name="Normal 3 2 4 2 2 4 2 2 3" xfId="44940" xr:uid="{2430449B-2C0E-45B1-B3CA-E46659AC647B}"/>
    <cellStyle name="Normal 3 2 4 2 2 4 2 3" xfId="21777" xr:uid="{43420B9A-00FF-41EB-BD1D-719A17B160DC}"/>
    <cellStyle name="Normal 3 2 4 2 2 4 2 3 2" xfId="52661" xr:uid="{136ED8FD-9D3B-489D-B358-FC9A15CD9FC4}"/>
    <cellStyle name="Normal 3 2 4 2 2 4 2 4" xfId="37219" xr:uid="{9BDC50B7-D083-476A-A88A-8BBA5C000E40}"/>
    <cellStyle name="Normal 3 2 4 2 2 4 3" xfId="10196" xr:uid="{6E34FEC7-4234-42AF-A7C7-605A0AC4F88F}"/>
    <cellStyle name="Normal 3 2 4 2 2 4 3 2" xfId="25638" xr:uid="{90E87689-7279-46D5-ACDF-EC186FAADDAB}"/>
    <cellStyle name="Normal 3 2 4 2 2 4 3 2 2" xfId="56522" xr:uid="{3A8D1251-0AD3-4D30-BE54-35B7868E878A}"/>
    <cellStyle name="Normal 3 2 4 2 2 4 3 3" xfId="41080" xr:uid="{4E2D21F4-64D5-4ED0-94B7-D65AB7CD184A}"/>
    <cellStyle name="Normal 3 2 4 2 2 4 4" xfId="17917" xr:uid="{1CE492DF-DA7F-4133-8230-A4A4F1C24859}"/>
    <cellStyle name="Normal 3 2 4 2 2 4 4 2" xfId="48801" xr:uid="{B084DD76-37BF-447D-968C-4E84F19D3FC9}"/>
    <cellStyle name="Normal 3 2 4 2 2 4 5" xfId="33359" xr:uid="{DEB0559B-38FE-4472-8CCD-A0933C19B3E2}"/>
    <cellStyle name="Normal 3 2 4 2 2 5" xfId="4405" xr:uid="{194C0CDC-478A-417E-AC96-390A91E079E2}"/>
    <cellStyle name="Normal 3 2 4 2 2 5 2" xfId="12126" xr:uid="{48729A18-F335-4C9D-B480-0E8F20A1F2F8}"/>
    <cellStyle name="Normal 3 2 4 2 2 5 2 2" xfId="27568" xr:uid="{F2DF1874-F6C4-4229-B515-BA5A22AA212F}"/>
    <cellStyle name="Normal 3 2 4 2 2 5 2 2 2" xfId="58452" xr:uid="{6B19892C-C152-42D6-AE4E-8E85A5151FCD}"/>
    <cellStyle name="Normal 3 2 4 2 2 5 2 3" xfId="43010" xr:uid="{BEB07C08-681B-4F10-BDAE-654372C580BE}"/>
    <cellStyle name="Normal 3 2 4 2 2 5 3" xfId="19847" xr:uid="{6CE6BE59-F603-4CF9-8A2B-50B455CB6839}"/>
    <cellStyle name="Normal 3 2 4 2 2 5 3 2" xfId="50731" xr:uid="{0D5A0E51-DD68-4D55-8A5D-ABB27B8A39A2}"/>
    <cellStyle name="Normal 3 2 4 2 2 5 4" xfId="35289" xr:uid="{1719B1A2-AA31-480A-818A-DD94A468E2E5}"/>
    <cellStyle name="Normal 3 2 4 2 2 6" xfId="8266" xr:uid="{A4F4185A-C3ED-4181-AA05-C12FB1E9CD04}"/>
    <cellStyle name="Normal 3 2 4 2 2 6 2" xfId="23708" xr:uid="{36CD628B-0ACE-4DAE-8076-DC61849CDC84}"/>
    <cellStyle name="Normal 3 2 4 2 2 6 2 2" xfId="54592" xr:uid="{6EBF039B-FF09-417F-BF05-0800B8D217C0}"/>
    <cellStyle name="Normal 3 2 4 2 2 6 3" xfId="39150" xr:uid="{50C52D5C-BDEB-44BA-826E-B2A3B6BF2721}"/>
    <cellStyle name="Normal 3 2 4 2 2 7" xfId="15987" xr:uid="{989985B1-4C5C-4D65-BE63-B7B0AA83E1AF}"/>
    <cellStyle name="Normal 3 2 4 2 2 7 2" xfId="46871" xr:uid="{01F7E88D-3219-446A-AD8E-CEAE41BF1CDF}"/>
    <cellStyle name="Normal 3 2 4 2 2 8" xfId="31429" xr:uid="{A92EBD89-7999-4E6D-AE68-C0D1465AB46C}"/>
    <cellStyle name="Normal 3 2 4 2 3" xfId="787" xr:uid="{18B9E0BB-38AC-4341-82E1-D8759429FC72}"/>
    <cellStyle name="Normal 3 2 4 2 3 2" xfId="1752" xr:uid="{C37E4DD7-4979-4E32-BCD6-D9607D33D142}"/>
    <cellStyle name="Normal 3 2 4 2 3 2 2" xfId="3682" xr:uid="{1D818272-2252-42A0-963B-A7F9B594A480}"/>
    <cellStyle name="Normal 3 2 4 2 3 2 2 2" xfId="7542" xr:uid="{CDA0F55B-1361-4E6C-BF60-1A4BD001116F}"/>
    <cellStyle name="Normal 3 2 4 2 3 2 2 2 2" xfId="15263" xr:uid="{F0AE57AE-D9F8-4916-87F8-C2976D9037A6}"/>
    <cellStyle name="Normal 3 2 4 2 3 2 2 2 2 2" xfId="30705" xr:uid="{0BD18FD4-6E9A-4FC5-9AF7-896FAEE68A59}"/>
    <cellStyle name="Normal 3 2 4 2 3 2 2 2 2 2 2" xfId="61589" xr:uid="{98D93F0A-4FC6-4BCC-8F68-7171648A82D0}"/>
    <cellStyle name="Normal 3 2 4 2 3 2 2 2 2 3" xfId="46147" xr:uid="{FBCB2413-EA2E-4E20-85C7-A9486AAA6316}"/>
    <cellStyle name="Normal 3 2 4 2 3 2 2 2 3" xfId="22984" xr:uid="{FFCB0E2C-B524-4973-838E-6DDF75B43725}"/>
    <cellStyle name="Normal 3 2 4 2 3 2 2 2 3 2" xfId="53868" xr:uid="{C9301235-F6B8-4BE9-86B1-5AD96CD6A2CF}"/>
    <cellStyle name="Normal 3 2 4 2 3 2 2 2 4" xfId="38426" xr:uid="{5F741E64-4951-4053-87AB-4226D0F89778}"/>
    <cellStyle name="Normal 3 2 4 2 3 2 2 3" xfId="11403" xr:uid="{8B8B96CB-0CFD-42BA-8A9E-4F9E5DE67499}"/>
    <cellStyle name="Normal 3 2 4 2 3 2 2 3 2" xfId="26845" xr:uid="{07D02586-ABAD-4D09-BE50-D9D64B8216A2}"/>
    <cellStyle name="Normal 3 2 4 2 3 2 2 3 2 2" xfId="57729" xr:uid="{F7E9E828-608E-4943-A1E7-68D4C2520431}"/>
    <cellStyle name="Normal 3 2 4 2 3 2 2 3 3" xfId="42287" xr:uid="{84178594-21BA-4D26-9F1A-CD77008F616D}"/>
    <cellStyle name="Normal 3 2 4 2 3 2 2 4" xfId="19124" xr:uid="{2E539E58-3CC6-4A82-AFAE-B91A7B94006E}"/>
    <cellStyle name="Normal 3 2 4 2 3 2 2 4 2" xfId="50008" xr:uid="{0A5FBB38-FB32-41EF-B2DD-2273F7C89AEF}"/>
    <cellStyle name="Normal 3 2 4 2 3 2 2 5" xfId="34566" xr:uid="{DBD63DF7-282E-48C5-A744-4966F744BF00}"/>
    <cellStyle name="Normal 3 2 4 2 3 2 3" xfId="5612" xr:uid="{C63F5846-4C96-4FA0-95B8-0499B8AFF377}"/>
    <cellStyle name="Normal 3 2 4 2 3 2 3 2" xfId="13333" xr:uid="{ACA3C084-1597-48BD-8386-5A6187E780F7}"/>
    <cellStyle name="Normal 3 2 4 2 3 2 3 2 2" xfId="28775" xr:uid="{43C7A2B2-73B4-429D-A944-04DA6301B15B}"/>
    <cellStyle name="Normal 3 2 4 2 3 2 3 2 2 2" xfId="59659" xr:uid="{245CBDC2-62B1-486B-9245-5CAD1C108C2A}"/>
    <cellStyle name="Normal 3 2 4 2 3 2 3 2 3" xfId="44217" xr:uid="{71928853-E105-4264-9108-C92A89C5EB87}"/>
    <cellStyle name="Normal 3 2 4 2 3 2 3 3" xfId="21054" xr:uid="{8CEF4843-A3C4-43A2-96D7-BEDCA5258113}"/>
    <cellStyle name="Normal 3 2 4 2 3 2 3 3 2" xfId="51938" xr:uid="{8399E846-B10B-474A-9467-75950F6C4719}"/>
    <cellStyle name="Normal 3 2 4 2 3 2 3 4" xfId="36496" xr:uid="{130BDAA9-64A1-43EF-8380-FBEB876A960C}"/>
    <cellStyle name="Normal 3 2 4 2 3 2 4" xfId="9473" xr:uid="{0E2D0AD7-6EE4-457A-81C8-7F65E89043A7}"/>
    <cellStyle name="Normal 3 2 4 2 3 2 4 2" xfId="24915" xr:uid="{88FE0396-D33D-4D6D-A17F-09E6B1581091}"/>
    <cellStyle name="Normal 3 2 4 2 3 2 4 2 2" xfId="55799" xr:uid="{A3E16E66-ABF6-4AAC-920A-5F06D502AE53}"/>
    <cellStyle name="Normal 3 2 4 2 3 2 4 3" xfId="40357" xr:uid="{51D7C570-A781-4BF5-AF1D-BFD1FCD684BC}"/>
    <cellStyle name="Normal 3 2 4 2 3 2 5" xfId="17194" xr:uid="{691B439A-8CD0-48C7-9ECC-005779D97D30}"/>
    <cellStyle name="Normal 3 2 4 2 3 2 5 2" xfId="48078" xr:uid="{8682DBFB-C9B2-43CE-B98E-A58DD4260A59}"/>
    <cellStyle name="Normal 3 2 4 2 3 2 6" xfId="32636" xr:uid="{83202F18-D380-4DE4-B4DB-2365441C01DB}"/>
    <cellStyle name="Normal 3 2 4 2 3 3" xfId="2717" xr:uid="{800142EE-8904-4399-9F62-F993879AA121}"/>
    <cellStyle name="Normal 3 2 4 2 3 3 2" xfId="6577" xr:uid="{7D3389B6-8059-4CB5-B776-5023B03DE0C5}"/>
    <cellStyle name="Normal 3 2 4 2 3 3 2 2" xfId="14298" xr:uid="{05F45A12-EAFE-472E-8B1E-20E00913D6B2}"/>
    <cellStyle name="Normal 3 2 4 2 3 3 2 2 2" xfId="29740" xr:uid="{B5CBAE34-A957-4EA6-AA95-6952EB3C980A}"/>
    <cellStyle name="Normal 3 2 4 2 3 3 2 2 2 2" xfId="60624" xr:uid="{5FFE4D4F-251D-4A95-9562-C86490790048}"/>
    <cellStyle name="Normal 3 2 4 2 3 3 2 2 3" xfId="45182" xr:uid="{03A59625-A69F-458B-83FE-78ABA918C3E8}"/>
    <cellStyle name="Normal 3 2 4 2 3 3 2 3" xfId="22019" xr:uid="{B90F370C-201C-437D-B011-BF9456D8FB1D}"/>
    <cellStyle name="Normal 3 2 4 2 3 3 2 3 2" xfId="52903" xr:uid="{60C68FD7-3F8C-4D4D-8D39-7A535043AFE7}"/>
    <cellStyle name="Normal 3 2 4 2 3 3 2 4" xfId="37461" xr:uid="{13711113-5FD6-4770-B624-73914B5ABB44}"/>
    <cellStyle name="Normal 3 2 4 2 3 3 3" xfId="10438" xr:uid="{7E016528-08D1-47FE-AE80-CE72C4BF81A0}"/>
    <cellStyle name="Normal 3 2 4 2 3 3 3 2" xfId="25880" xr:uid="{CCEC14E3-932C-41F2-8854-8C8ACB25C335}"/>
    <cellStyle name="Normal 3 2 4 2 3 3 3 2 2" xfId="56764" xr:uid="{DAB081FC-3ABC-4BC1-BFB9-C93241886485}"/>
    <cellStyle name="Normal 3 2 4 2 3 3 3 3" xfId="41322" xr:uid="{3B07A3CA-1CA1-4EA6-9DEB-E12CD7489CF1}"/>
    <cellStyle name="Normal 3 2 4 2 3 3 4" xfId="18159" xr:uid="{D30D9CCA-CB84-4F3E-858F-2771AFFC20A1}"/>
    <cellStyle name="Normal 3 2 4 2 3 3 4 2" xfId="49043" xr:uid="{8BEDD357-E85A-4880-A35F-97B796EB9B0E}"/>
    <cellStyle name="Normal 3 2 4 2 3 3 5" xfId="33601" xr:uid="{907E5883-6D60-4E99-B915-AE254AD15CDB}"/>
    <cellStyle name="Normal 3 2 4 2 3 4" xfId="4647" xr:uid="{BCEAFC8C-8AF4-445B-8A75-AA234AF8A3D3}"/>
    <cellStyle name="Normal 3 2 4 2 3 4 2" xfId="12368" xr:uid="{44D3C8DD-CF29-4E13-A48F-833F4A89805A}"/>
    <cellStyle name="Normal 3 2 4 2 3 4 2 2" xfId="27810" xr:uid="{5E8EC880-BF51-4CB4-83C6-5C6443A0DAD2}"/>
    <cellStyle name="Normal 3 2 4 2 3 4 2 2 2" xfId="58694" xr:uid="{56548241-C37C-4FC4-8304-4DFBFACF5ECF}"/>
    <cellStyle name="Normal 3 2 4 2 3 4 2 3" xfId="43252" xr:uid="{0BF114CC-0999-467C-BA12-872C3793B8E8}"/>
    <cellStyle name="Normal 3 2 4 2 3 4 3" xfId="20089" xr:uid="{51D40A9D-F851-48AA-B78E-100F60EA525E}"/>
    <cellStyle name="Normal 3 2 4 2 3 4 3 2" xfId="50973" xr:uid="{CA697B4F-0E53-42A6-93F9-5039A0A84B01}"/>
    <cellStyle name="Normal 3 2 4 2 3 4 4" xfId="35531" xr:uid="{8F8CDD86-E87C-4B82-A6D1-710D6EE2657F}"/>
    <cellStyle name="Normal 3 2 4 2 3 5" xfId="8508" xr:uid="{8A6C7767-74BF-425B-B3C4-B5E7260AEE8B}"/>
    <cellStyle name="Normal 3 2 4 2 3 5 2" xfId="23950" xr:uid="{1C584B57-F160-4EC4-BD02-12E4980BBB98}"/>
    <cellStyle name="Normal 3 2 4 2 3 5 2 2" xfId="54834" xr:uid="{403D1772-5BC7-4D9B-946B-461F510109CB}"/>
    <cellStyle name="Normal 3 2 4 2 3 5 3" xfId="39392" xr:uid="{1F0165F9-494E-4728-8381-730AB486264F}"/>
    <cellStyle name="Normal 3 2 4 2 3 6" xfId="16229" xr:uid="{D776BC76-1BDA-401C-8E4D-FF03A75E1280}"/>
    <cellStyle name="Normal 3 2 4 2 3 6 2" xfId="47113" xr:uid="{1B06F211-BC78-4D48-8AD0-683572341C74}"/>
    <cellStyle name="Normal 3 2 4 2 3 7" xfId="31671" xr:uid="{8666109B-9E7D-4292-B8FF-8AAE7923A4C7}"/>
    <cellStyle name="Normal 3 2 4 2 4" xfId="1269" xr:uid="{CC45D6A1-FDC6-4D88-872B-41CCCCFE469A}"/>
    <cellStyle name="Normal 3 2 4 2 4 2" xfId="3199" xr:uid="{07E2A4E8-4C16-4A73-9C83-37148346EE09}"/>
    <cellStyle name="Normal 3 2 4 2 4 2 2" xfId="7059" xr:uid="{BA04F2DF-A84D-4D59-8786-8C4F6BA06F1E}"/>
    <cellStyle name="Normal 3 2 4 2 4 2 2 2" xfId="14780" xr:uid="{3B7B45B3-0173-4543-B89C-2660880AA50F}"/>
    <cellStyle name="Normal 3 2 4 2 4 2 2 2 2" xfId="30222" xr:uid="{00F95656-84D0-49AF-BA9E-8DDF6B0A2D9A}"/>
    <cellStyle name="Normal 3 2 4 2 4 2 2 2 2 2" xfId="61106" xr:uid="{6D52975C-A630-41EB-A757-CF122DDC15A5}"/>
    <cellStyle name="Normal 3 2 4 2 4 2 2 2 3" xfId="45664" xr:uid="{76F94FB4-0C4D-4766-B868-2FE7EAA03586}"/>
    <cellStyle name="Normal 3 2 4 2 4 2 2 3" xfId="22501" xr:uid="{AF120C94-FF3A-4009-8DE3-CCD165BF8078}"/>
    <cellStyle name="Normal 3 2 4 2 4 2 2 3 2" xfId="53385" xr:uid="{7953B2D5-4F63-4778-9E79-7563451807A6}"/>
    <cellStyle name="Normal 3 2 4 2 4 2 2 4" xfId="37943" xr:uid="{AB0A853F-3AA5-4EF5-A526-57D9CE4EF86E}"/>
    <cellStyle name="Normal 3 2 4 2 4 2 3" xfId="10920" xr:uid="{02A80F19-0656-4586-86A7-3ACF1A80A54E}"/>
    <cellStyle name="Normal 3 2 4 2 4 2 3 2" xfId="26362" xr:uid="{89437EE9-8868-4E65-806A-651CB2CA3A44}"/>
    <cellStyle name="Normal 3 2 4 2 4 2 3 2 2" xfId="57246" xr:uid="{4746711E-4E2A-4E08-A49C-C711A54E64BE}"/>
    <cellStyle name="Normal 3 2 4 2 4 2 3 3" xfId="41804" xr:uid="{DF5962C8-30FC-4AE5-B003-B6C9C759CBC1}"/>
    <cellStyle name="Normal 3 2 4 2 4 2 4" xfId="18641" xr:uid="{E1ADB414-2E02-4395-A785-6BA1C902B298}"/>
    <cellStyle name="Normal 3 2 4 2 4 2 4 2" xfId="49525" xr:uid="{B35224C0-66F8-4BDC-BA32-11E71BD419B4}"/>
    <cellStyle name="Normal 3 2 4 2 4 2 5" xfId="34083" xr:uid="{9C950190-5A75-4096-A4EE-65D792DE606D}"/>
    <cellStyle name="Normal 3 2 4 2 4 3" xfId="5129" xr:uid="{0E54D06C-3D02-42B4-8CDA-5D4AEFE1D45F}"/>
    <cellStyle name="Normal 3 2 4 2 4 3 2" xfId="12850" xr:uid="{52C2A80F-72CE-4EA8-B0C6-D10470901141}"/>
    <cellStyle name="Normal 3 2 4 2 4 3 2 2" xfId="28292" xr:uid="{BFA236E3-6993-4044-9467-4C77784E5457}"/>
    <cellStyle name="Normal 3 2 4 2 4 3 2 2 2" xfId="59176" xr:uid="{0147A584-3E36-4D5A-BB12-5BF0D889D4F3}"/>
    <cellStyle name="Normal 3 2 4 2 4 3 2 3" xfId="43734" xr:uid="{D2C85F2C-BF47-444E-81C5-48FB92D3360E}"/>
    <cellStyle name="Normal 3 2 4 2 4 3 3" xfId="20571" xr:uid="{D367C6C6-B1AA-4E1D-AEF8-83D30B354173}"/>
    <cellStyle name="Normal 3 2 4 2 4 3 3 2" xfId="51455" xr:uid="{0C12B7A4-3A1A-4F7F-9181-E5FD4C98B7E1}"/>
    <cellStyle name="Normal 3 2 4 2 4 3 4" xfId="36013" xr:uid="{93DBA0AE-3CDF-47EA-BD9A-B98847E20C41}"/>
    <cellStyle name="Normal 3 2 4 2 4 4" xfId="8990" xr:uid="{59341864-5D23-4F8F-BD34-CF7D0E6014AE}"/>
    <cellStyle name="Normal 3 2 4 2 4 4 2" xfId="24432" xr:uid="{B430C3EB-9C11-4C39-8CED-DCFD24B3A914}"/>
    <cellStyle name="Normal 3 2 4 2 4 4 2 2" xfId="55316" xr:uid="{0C5CDFC9-664A-4511-B7A8-2E5142EFAB88}"/>
    <cellStyle name="Normal 3 2 4 2 4 4 3" xfId="39874" xr:uid="{075F55CB-9538-4713-A7C3-E8802988AE30}"/>
    <cellStyle name="Normal 3 2 4 2 4 5" xfId="16711" xr:uid="{361F5198-9DBA-4A5A-90D3-9384AC982D66}"/>
    <cellStyle name="Normal 3 2 4 2 4 5 2" xfId="47595" xr:uid="{AA17FB73-517E-4E7C-BC5F-1A8A725E8605}"/>
    <cellStyle name="Normal 3 2 4 2 4 6" xfId="32153" xr:uid="{7A46104D-0FF6-456B-8967-56D54D3582E3}"/>
    <cellStyle name="Normal 3 2 4 2 5" xfId="2234" xr:uid="{08E357BB-9A32-4656-BBD4-C4DC9C8090EE}"/>
    <cellStyle name="Normal 3 2 4 2 5 2" xfId="6094" xr:uid="{38B2E9FC-F103-4DDA-8D6E-4C49F48DD42F}"/>
    <cellStyle name="Normal 3 2 4 2 5 2 2" xfId="13815" xr:uid="{919DFFCE-8379-44AD-B727-53699FED86B7}"/>
    <cellStyle name="Normal 3 2 4 2 5 2 2 2" xfId="29257" xr:uid="{3B2CA615-4280-4004-83B7-22044F5C51B9}"/>
    <cellStyle name="Normal 3 2 4 2 5 2 2 2 2" xfId="60141" xr:uid="{4389474A-4ED9-443A-9905-C68ADA884888}"/>
    <cellStyle name="Normal 3 2 4 2 5 2 2 3" xfId="44699" xr:uid="{348DE7E9-CBF8-42AB-A80B-4EC35945E7D2}"/>
    <cellStyle name="Normal 3 2 4 2 5 2 3" xfId="21536" xr:uid="{5C102A38-BC24-465B-BF76-72256C595910}"/>
    <cellStyle name="Normal 3 2 4 2 5 2 3 2" xfId="52420" xr:uid="{566B9018-09F8-4707-B9B0-B641C1733BFB}"/>
    <cellStyle name="Normal 3 2 4 2 5 2 4" xfId="36978" xr:uid="{336A6B3D-1F33-4590-912A-40B8900AB10B}"/>
    <cellStyle name="Normal 3 2 4 2 5 3" xfId="9955" xr:uid="{80994710-4A55-4AEC-AD58-A5DFBBC01123}"/>
    <cellStyle name="Normal 3 2 4 2 5 3 2" xfId="25397" xr:uid="{E0EC57C0-DD88-4C95-8034-D507ED1F8D81}"/>
    <cellStyle name="Normal 3 2 4 2 5 3 2 2" xfId="56281" xr:uid="{19C450D7-CB5E-4B11-B9C2-C51A35DF929D}"/>
    <cellStyle name="Normal 3 2 4 2 5 3 3" xfId="40839" xr:uid="{8A3A7F54-5160-4DC2-90CF-F5BDB731CD25}"/>
    <cellStyle name="Normal 3 2 4 2 5 4" xfId="17676" xr:uid="{FDC7A720-3DA9-4103-8D8A-2A20EDD73136}"/>
    <cellStyle name="Normal 3 2 4 2 5 4 2" xfId="48560" xr:uid="{89D136BE-A2C7-4897-A2C4-7B321E41AFA3}"/>
    <cellStyle name="Normal 3 2 4 2 5 5" xfId="33118" xr:uid="{B0CE1451-62CD-45E2-BD9E-245C1D77757A}"/>
    <cellStyle name="Normal 3 2 4 2 6" xfId="4164" xr:uid="{3DB3BB9C-C2CA-4E4F-94CB-9EA2397FFEA9}"/>
    <cellStyle name="Normal 3 2 4 2 6 2" xfId="11885" xr:uid="{6C99F5C5-A16E-4892-A75A-74F3A7C1C1C3}"/>
    <cellStyle name="Normal 3 2 4 2 6 2 2" xfId="27327" xr:uid="{B4CD30DE-7A06-49F2-816B-E01DDE10F450}"/>
    <cellStyle name="Normal 3 2 4 2 6 2 2 2" xfId="58211" xr:uid="{6E2AF387-2482-41AE-BB4A-BF5047025D3F}"/>
    <cellStyle name="Normal 3 2 4 2 6 2 3" xfId="42769" xr:uid="{12750562-3FC9-47A9-81AF-9E3150FD78B5}"/>
    <cellStyle name="Normal 3 2 4 2 6 3" xfId="19606" xr:uid="{92B71AC3-B50A-473D-AAA8-26CC9949A3BB}"/>
    <cellStyle name="Normal 3 2 4 2 6 3 2" xfId="50490" xr:uid="{D7B9FF32-1278-41F5-862F-4879D2C79981}"/>
    <cellStyle name="Normal 3 2 4 2 6 4" xfId="35048" xr:uid="{BA5D78F1-B9D3-4F4A-831A-6CE77DA9B832}"/>
    <cellStyle name="Normal 3 2 4 2 7" xfId="8025" xr:uid="{3480FE28-3594-4EE4-9358-E9352ED7C2AC}"/>
    <cellStyle name="Normal 3 2 4 2 7 2" xfId="23467" xr:uid="{FA723C78-B8A1-4811-9538-FF691145A0BC}"/>
    <cellStyle name="Normal 3 2 4 2 7 2 2" xfId="54351" xr:uid="{ACEB07C6-6770-4847-AF38-AE37CEB28E8B}"/>
    <cellStyle name="Normal 3 2 4 2 7 3" xfId="38909" xr:uid="{85665830-348B-4D2D-9112-BEFB5470DD74}"/>
    <cellStyle name="Normal 3 2 4 2 8" xfId="15746" xr:uid="{00B13A6C-D33E-4BAF-B95B-AE7F8A2B213B}"/>
    <cellStyle name="Normal 3 2 4 2 8 2" xfId="46630" xr:uid="{6615C807-DA65-4475-9691-02266F9C32E8}"/>
    <cellStyle name="Normal 3 2 4 2 9" xfId="31188" xr:uid="{593F1F61-F158-4091-9BE4-F1CA0AC4A2F0}"/>
    <cellStyle name="Normal 3 2 4 3" xfId="453" xr:uid="{F4A277E7-32C2-422D-8D9A-74760D0C83A7}"/>
    <cellStyle name="Normal 3 2 4 3 2" xfId="937" xr:uid="{7877C0C9-4167-49DB-B83B-33B255F285E4}"/>
    <cellStyle name="Normal 3 2 4 3 2 2" xfId="1902" xr:uid="{9BB70AE7-BE92-45FA-BF84-07BF4E23A503}"/>
    <cellStyle name="Normal 3 2 4 3 2 2 2" xfId="3832" xr:uid="{CD295CD3-555A-4692-A6F7-5A540327CC9C}"/>
    <cellStyle name="Normal 3 2 4 3 2 2 2 2" xfId="7692" xr:uid="{C0025149-2777-475B-8ADE-D80E8D0DAEC2}"/>
    <cellStyle name="Normal 3 2 4 3 2 2 2 2 2" xfId="15413" xr:uid="{8ADB159C-04D3-46BF-BF96-6F1D8479604E}"/>
    <cellStyle name="Normal 3 2 4 3 2 2 2 2 2 2" xfId="30855" xr:uid="{DFFE7097-3179-490D-BE0B-4BD4801A8128}"/>
    <cellStyle name="Normal 3 2 4 3 2 2 2 2 2 2 2" xfId="61739" xr:uid="{E450B4CD-7E6C-4239-A1BA-D46CDD50973A}"/>
    <cellStyle name="Normal 3 2 4 3 2 2 2 2 2 3" xfId="46297" xr:uid="{58A2E210-0FA0-4D5D-8136-6D5B1CEFDA0E}"/>
    <cellStyle name="Normal 3 2 4 3 2 2 2 2 3" xfId="23134" xr:uid="{F3584C79-0B5C-4BA4-9F7C-E07205BDFD7A}"/>
    <cellStyle name="Normal 3 2 4 3 2 2 2 2 3 2" xfId="54018" xr:uid="{0FF9B478-801C-4EF0-AD7F-C8D28DD30974}"/>
    <cellStyle name="Normal 3 2 4 3 2 2 2 2 4" xfId="38576" xr:uid="{CA817742-AC6F-4A50-8780-5242C426BDEA}"/>
    <cellStyle name="Normal 3 2 4 3 2 2 2 3" xfId="11553" xr:uid="{D2925A3B-8097-42AC-B228-863966C3BAD4}"/>
    <cellStyle name="Normal 3 2 4 3 2 2 2 3 2" xfId="26995" xr:uid="{E9AED05F-6CF6-401A-9E71-BB37C60D2777}"/>
    <cellStyle name="Normal 3 2 4 3 2 2 2 3 2 2" xfId="57879" xr:uid="{DA66A100-0198-4B5A-93F1-53D04D0C0049}"/>
    <cellStyle name="Normal 3 2 4 3 2 2 2 3 3" xfId="42437" xr:uid="{05A10266-6377-4300-BD62-4F27D69AE2DA}"/>
    <cellStyle name="Normal 3 2 4 3 2 2 2 4" xfId="19274" xr:uid="{38CA9B78-8043-44F6-9BF6-846936BE6E68}"/>
    <cellStyle name="Normal 3 2 4 3 2 2 2 4 2" xfId="50158" xr:uid="{15E87021-4CEA-481D-A168-2961C31C39AB}"/>
    <cellStyle name="Normal 3 2 4 3 2 2 2 5" xfId="34716" xr:uid="{65B070E2-B6C6-4A31-BA51-2855999EC5A8}"/>
    <cellStyle name="Normal 3 2 4 3 2 2 3" xfId="5762" xr:uid="{36789457-1C6B-4055-AF16-8B74414289F3}"/>
    <cellStyle name="Normal 3 2 4 3 2 2 3 2" xfId="13483" xr:uid="{B61A3FFD-97C9-42B8-BF87-2C33AF3F1BAE}"/>
    <cellStyle name="Normal 3 2 4 3 2 2 3 2 2" xfId="28925" xr:uid="{BC8C94A4-DFE6-4E10-BC24-DEB02C6786C8}"/>
    <cellStyle name="Normal 3 2 4 3 2 2 3 2 2 2" xfId="59809" xr:uid="{B6D9AB01-318D-41AC-8206-650BF740A878}"/>
    <cellStyle name="Normal 3 2 4 3 2 2 3 2 3" xfId="44367" xr:uid="{3FC00201-1AFD-48E6-95F0-F4B95B1B3103}"/>
    <cellStyle name="Normal 3 2 4 3 2 2 3 3" xfId="21204" xr:uid="{DDF201F3-55F5-4EB8-8687-BCF2082E24FE}"/>
    <cellStyle name="Normal 3 2 4 3 2 2 3 3 2" xfId="52088" xr:uid="{2AFD4E9B-C342-42C3-AFC1-9BC930DCFA9F}"/>
    <cellStyle name="Normal 3 2 4 3 2 2 3 4" xfId="36646" xr:uid="{B5BC0EA1-98B1-49E9-B590-5591C6630A0B}"/>
    <cellStyle name="Normal 3 2 4 3 2 2 4" xfId="9623" xr:uid="{1FAA2C28-8966-4A27-8EDF-BFF75868C29B}"/>
    <cellStyle name="Normal 3 2 4 3 2 2 4 2" xfId="25065" xr:uid="{1E2D0D1F-EE82-4D64-B6D2-22CE4DB55A8E}"/>
    <cellStyle name="Normal 3 2 4 3 2 2 4 2 2" xfId="55949" xr:uid="{E7C33275-2B0B-442E-BB94-1B78AF4CDDC0}"/>
    <cellStyle name="Normal 3 2 4 3 2 2 4 3" xfId="40507" xr:uid="{39F7F482-0192-4835-AD2F-7D3F689ED28B}"/>
    <cellStyle name="Normal 3 2 4 3 2 2 5" xfId="17344" xr:uid="{95404717-CC17-4256-8FB1-F2C17970F366}"/>
    <cellStyle name="Normal 3 2 4 3 2 2 5 2" xfId="48228" xr:uid="{8A1FD4CD-8541-4702-A67C-6FCBA58EFB41}"/>
    <cellStyle name="Normal 3 2 4 3 2 2 6" xfId="32786" xr:uid="{EA357681-CE1B-4097-BBF1-5CD468BFF7FA}"/>
    <cellStyle name="Normal 3 2 4 3 2 3" xfId="2867" xr:uid="{E6A4099A-D195-4A70-815D-4AEFAB6BBBA8}"/>
    <cellStyle name="Normal 3 2 4 3 2 3 2" xfId="6727" xr:uid="{AD1A745D-2921-42A9-9F87-7F02EAEAC4E8}"/>
    <cellStyle name="Normal 3 2 4 3 2 3 2 2" xfId="14448" xr:uid="{E94D55AA-86CF-4449-941C-54A351342916}"/>
    <cellStyle name="Normal 3 2 4 3 2 3 2 2 2" xfId="29890" xr:uid="{6FF07A1C-F133-43D3-B683-2E5A78998516}"/>
    <cellStyle name="Normal 3 2 4 3 2 3 2 2 2 2" xfId="60774" xr:uid="{DCA6F5CC-3DF7-4618-9579-42A90893CAB0}"/>
    <cellStyle name="Normal 3 2 4 3 2 3 2 2 3" xfId="45332" xr:uid="{DE1F7882-1F50-4D5E-97C8-919FA50D4CCF}"/>
    <cellStyle name="Normal 3 2 4 3 2 3 2 3" xfId="22169" xr:uid="{5C09FEC1-92E3-4DA6-AF75-53B739274BD7}"/>
    <cellStyle name="Normal 3 2 4 3 2 3 2 3 2" xfId="53053" xr:uid="{BDCFDDC0-CA34-43B4-B348-9E98A19670B7}"/>
    <cellStyle name="Normal 3 2 4 3 2 3 2 4" xfId="37611" xr:uid="{17DE77A5-83DD-4166-878B-7149986BFBB4}"/>
    <cellStyle name="Normal 3 2 4 3 2 3 3" xfId="10588" xr:uid="{8B5BFD29-B898-48C5-A431-7C6C7AA01CBD}"/>
    <cellStyle name="Normal 3 2 4 3 2 3 3 2" xfId="26030" xr:uid="{5593A847-E2EC-49C8-86B6-466D5035F0DF}"/>
    <cellStyle name="Normal 3 2 4 3 2 3 3 2 2" xfId="56914" xr:uid="{290FC9EF-DDBD-4CE6-9C01-B435A9A4446F}"/>
    <cellStyle name="Normal 3 2 4 3 2 3 3 3" xfId="41472" xr:uid="{732364F6-B1A9-4429-AC35-661829C39A3D}"/>
    <cellStyle name="Normal 3 2 4 3 2 3 4" xfId="18309" xr:uid="{FBA7D867-9D99-4519-98E3-A14798F00092}"/>
    <cellStyle name="Normal 3 2 4 3 2 3 4 2" xfId="49193" xr:uid="{CE1F793C-111B-4DF7-887B-F8526F1EAE21}"/>
    <cellStyle name="Normal 3 2 4 3 2 3 5" xfId="33751" xr:uid="{5E8B1459-3B7D-40CB-BF11-D0DFEB7BD030}"/>
    <cellStyle name="Normal 3 2 4 3 2 4" xfId="4797" xr:uid="{BFA13322-850B-497B-B3FC-2B83A3023A3F}"/>
    <cellStyle name="Normal 3 2 4 3 2 4 2" xfId="12518" xr:uid="{5B211B64-DBB6-42C8-9AF9-8B0506FE81B8}"/>
    <cellStyle name="Normal 3 2 4 3 2 4 2 2" xfId="27960" xr:uid="{0FB8081C-2701-4241-B421-39EA4B8232FC}"/>
    <cellStyle name="Normal 3 2 4 3 2 4 2 2 2" xfId="58844" xr:uid="{9D9DB732-2310-4E40-80B1-2FC722A603A5}"/>
    <cellStyle name="Normal 3 2 4 3 2 4 2 3" xfId="43402" xr:uid="{0B54C635-A7E4-428C-AF77-C818ADC7380E}"/>
    <cellStyle name="Normal 3 2 4 3 2 4 3" xfId="20239" xr:uid="{59AB44AB-EBA5-4BE0-A413-E94B43F3E808}"/>
    <cellStyle name="Normal 3 2 4 3 2 4 3 2" xfId="51123" xr:uid="{E624620A-56C6-4684-885C-0FFFF8B16BBD}"/>
    <cellStyle name="Normal 3 2 4 3 2 4 4" xfId="35681" xr:uid="{26ACD088-6B37-49FF-98EE-A6F71C3C7E5A}"/>
    <cellStyle name="Normal 3 2 4 3 2 5" xfId="8658" xr:uid="{C4D7AE77-CF3A-4103-8535-4C35B4CF8E1B}"/>
    <cellStyle name="Normal 3 2 4 3 2 5 2" xfId="24100" xr:uid="{B677E907-93FC-43DC-8DB1-C37ABD75C5CB}"/>
    <cellStyle name="Normal 3 2 4 3 2 5 2 2" xfId="54984" xr:uid="{E9698246-4024-4BAE-B41C-33017ED0DEF3}"/>
    <cellStyle name="Normal 3 2 4 3 2 5 3" xfId="39542" xr:uid="{103537C5-1BEC-487F-9E7E-FBCF5F678DAA}"/>
    <cellStyle name="Normal 3 2 4 3 2 6" xfId="16379" xr:uid="{E82202B7-77C2-449F-8386-CD077D5B1729}"/>
    <cellStyle name="Normal 3 2 4 3 2 6 2" xfId="47263" xr:uid="{15703D59-D2B3-4B1E-9EC6-1B7CED1C3E32}"/>
    <cellStyle name="Normal 3 2 4 3 2 7" xfId="31821" xr:uid="{DDE4C885-A50D-463E-967A-DEFC1F25321E}"/>
    <cellStyle name="Normal 3 2 4 3 3" xfId="1419" xr:uid="{3DCF0118-B618-4327-93BE-C217D5E95C51}"/>
    <cellStyle name="Normal 3 2 4 3 3 2" xfId="3349" xr:uid="{E02EAD4E-BB99-4D6B-B28C-EBB222BC6623}"/>
    <cellStyle name="Normal 3 2 4 3 3 2 2" xfId="7209" xr:uid="{8A6D08E7-9F75-4577-8114-3E9131E0946A}"/>
    <cellStyle name="Normal 3 2 4 3 3 2 2 2" xfId="14930" xr:uid="{829C0468-14FD-419E-9752-1521FA62BB16}"/>
    <cellStyle name="Normal 3 2 4 3 3 2 2 2 2" xfId="30372" xr:uid="{2C8728C7-5FEF-4744-BB4C-EA03251BBEDF}"/>
    <cellStyle name="Normal 3 2 4 3 3 2 2 2 2 2" xfId="61256" xr:uid="{31F61BFB-A667-4C17-8E58-39DAB95C9B0D}"/>
    <cellStyle name="Normal 3 2 4 3 3 2 2 2 3" xfId="45814" xr:uid="{C181811D-BBF4-4718-B857-5E32E46D53C0}"/>
    <cellStyle name="Normal 3 2 4 3 3 2 2 3" xfId="22651" xr:uid="{F91CD6A2-02EC-46CF-AA3D-0197AFE492C5}"/>
    <cellStyle name="Normal 3 2 4 3 3 2 2 3 2" xfId="53535" xr:uid="{151E09A3-5227-425E-B5FA-9383F48F6F76}"/>
    <cellStyle name="Normal 3 2 4 3 3 2 2 4" xfId="38093" xr:uid="{90D64EBB-38AC-49B7-B78C-06A6CA99FE69}"/>
    <cellStyle name="Normal 3 2 4 3 3 2 3" xfId="11070" xr:uid="{E228307E-96C4-49D4-B815-9E68CE4B08C8}"/>
    <cellStyle name="Normal 3 2 4 3 3 2 3 2" xfId="26512" xr:uid="{01F8EF8F-F8BC-4FFF-AC06-27C5DF79AF54}"/>
    <cellStyle name="Normal 3 2 4 3 3 2 3 2 2" xfId="57396" xr:uid="{B680DA9B-39C2-4BE3-8AD5-E10F4396BC46}"/>
    <cellStyle name="Normal 3 2 4 3 3 2 3 3" xfId="41954" xr:uid="{EA1F1A04-5483-46BC-8589-338238A661B6}"/>
    <cellStyle name="Normal 3 2 4 3 3 2 4" xfId="18791" xr:uid="{F5165552-DC48-4DC7-9BF5-9F129304144C}"/>
    <cellStyle name="Normal 3 2 4 3 3 2 4 2" xfId="49675" xr:uid="{CAF5DC9D-2987-4457-AB34-6163477DE502}"/>
    <cellStyle name="Normal 3 2 4 3 3 2 5" xfId="34233" xr:uid="{3BB30F89-B329-4075-B818-11A1CEFC0DEB}"/>
    <cellStyle name="Normal 3 2 4 3 3 3" xfId="5279" xr:uid="{9436FE7E-450F-4370-8DF6-4C956FE296FA}"/>
    <cellStyle name="Normal 3 2 4 3 3 3 2" xfId="13000" xr:uid="{C9E9C6B3-DF3C-4F5F-ADCE-8D611E329448}"/>
    <cellStyle name="Normal 3 2 4 3 3 3 2 2" xfId="28442" xr:uid="{D8D808BC-CCDE-4F75-8F08-0EF372A31BF6}"/>
    <cellStyle name="Normal 3 2 4 3 3 3 2 2 2" xfId="59326" xr:uid="{7EA1B8D9-BD9E-445D-9602-1FAC282CBD78}"/>
    <cellStyle name="Normal 3 2 4 3 3 3 2 3" xfId="43884" xr:uid="{A6E4F3FD-FE73-4C6F-A2F0-DAC9D7C0C5BD}"/>
    <cellStyle name="Normal 3 2 4 3 3 3 3" xfId="20721" xr:uid="{5C2D028F-6B65-4F82-AB4D-F96115D8D6FB}"/>
    <cellStyle name="Normal 3 2 4 3 3 3 3 2" xfId="51605" xr:uid="{B2652C0D-8FE5-4035-85E7-A1565596FCF1}"/>
    <cellStyle name="Normal 3 2 4 3 3 3 4" xfId="36163" xr:uid="{E20B05EF-9918-4199-8BD9-3DB1722DC213}"/>
    <cellStyle name="Normal 3 2 4 3 3 4" xfId="9140" xr:uid="{2EB27BDD-E2B4-4A37-84DB-01C181239722}"/>
    <cellStyle name="Normal 3 2 4 3 3 4 2" xfId="24582" xr:uid="{D8A00121-2575-4C25-A67C-7418FF88D09F}"/>
    <cellStyle name="Normal 3 2 4 3 3 4 2 2" xfId="55466" xr:uid="{5C4E507B-4D3A-4A78-B6DA-C2ED82FB5507}"/>
    <cellStyle name="Normal 3 2 4 3 3 4 3" xfId="40024" xr:uid="{3B26CA37-BE9A-4F7A-85B6-5D181EF747EA}"/>
    <cellStyle name="Normal 3 2 4 3 3 5" xfId="16861" xr:uid="{FA91CAD7-1D0E-45A2-B06F-9DD0FBDE6673}"/>
    <cellStyle name="Normal 3 2 4 3 3 5 2" xfId="47745" xr:uid="{F9A695E7-4A08-416E-9896-94C2EE3AA9EA}"/>
    <cellStyle name="Normal 3 2 4 3 3 6" xfId="32303" xr:uid="{9CBDDA69-E1BC-4B60-BC6B-2C44AD0CDDE4}"/>
    <cellStyle name="Normal 3 2 4 3 4" xfId="2384" xr:uid="{8EDDB069-110E-4B68-A044-805516198526}"/>
    <cellStyle name="Normal 3 2 4 3 4 2" xfId="6244" xr:uid="{FC8D64D3-B415-4F85-8881-0DE08F6F106F}"/>
    <cellStyle name="Normal 3 2 4 3 4 2 2" xfId="13965" xr:uid="{EA0B81F9-9270-4B23-84DC-4F11B961D0C9}"/>
    <cellStyle name="Normal 3 2 4 3 4 2 2 2" xfId="29407" xr:uid="{5770733C-66F2-4D21-831D-61A2157A9F31}"/>
    <cellStyle name="Normal 3 2 4 3 4 2 2 2 2" xfId="60291" xr:uid="{B5B85BB4-E01A-440C-B221-B097DFF7CF69}"/>
    <cellStyle name="Normal 3 2 4 3 4 2 2 3" xfId="44849" xr:uid="{EBB772CF-03EC-41F0-B049-F87ABA29F2B4}"/>
    <cellStyle name="Normal 3 2 4 3 4 2 3" xfId="21686" xr:uid="{4F5DC6CC-5258-4CC1-BF7B-9E4439205363}"/>
    <cellStyle name="Normal 3 2 4 3 4 2 3 2" xfId="52570" xr:uid="{DAD9ABD1-BDDF-4AE0-8511-29FDAF7F288B}"/>
    <cellStyle name="Normal 3 2 4 3 4 2 4" xfId="37128" xr:uid="{61450093-B4B5-4DE1-BF19-525B78EA9807}"/>
    <cellStyle name="Normal 3 2 4 3 4 3" xfId="10105" xr:uid="{42C7D661-F897-49F3-B47E-DBD26241D04D}"/>
    <cellStyle name="Normal 3 2 4 3 4 3 2" xfId="25547" xr:uid="{A3CC05F0-1B8F-4E5C-9153-E4EF8344E7AE}"/>
    <cellStyle name="Normal 3 2 4 3 4 3 2 2" xfId="56431" xr:uid="{44E0BCEB-68AC-4B11-9843-2AC84CAF3EB1}"/>
    <cellStyle name="Normal 3 2 4 3 4 3 3" xfId="40989" xr:uid="{5CF1224A-9BC7-4CFE-96AC-48485E401711}"/>
    <cellStyle name="Normal 3 2 4 3 4 4" xfId="17826" xr:uid="{9C276D4F-5962-49C0-BC9D-D23E42859B85}"/>
    <cellStyle name="Normal 3 2 4 3 4 4 2" xfId="48710" xr:uid="{9007CAF5-0EB0-4694-954C-673DA77C4BD0}"/>
    <cellStyle name="Normal 3 2 4 3 4 5" xfId="33268" xr:uid="{26046661-323F-400E-ACC4-F54E6D692F78}"/>
    <cellStyle name="Normal 3 2 4 3 5" xfId="4314" xr:uid="{6583E37D-B2C2-4D8D-B4C8-5B0C24A6FF84}"/>
    <cellStyle name="Normal 3 2 4 3 5 2" xfId="12035" xr:uid="{5356C73C-64E2-4B1D-8FAE-0029275D7EE3}"/>
    <cellStyle name="Normal 3 2 4 3 5 2 2" xfId="27477" xr:uid="{81615594-9760-44CC-9C6F-E6A78C53CC24}"/>
    <cellStyle name="Normal 3 2 4 3 5 2 2 2" xfId="58361" xr:uid="{3E4F96D9-1AA3-4CD2-82E3-2A5A0D345B1D}"/>
    <cellStyle name="Normal 3 2 4 3 5 2 3" xfId="42919" xr:uid="{707265A8-3022-4F6C-BBEE-BECEB90150C3}"/>
    <cellStyle name="Normal 3 2 4 3 5 3" xfId="19756" xr:uid="{A1D59373-E71A-462B-91BD-1AA1489BB267}"/>
    <cellStyle name="Normal 3 2 4 3 5 3 2" xfId="50640" xr:uid="{D54190F9-2ABA-436A-912C-5B8D0254B78B}"/>
    <cellStyle name="Normal 3 2 4 3 5 4" xfId="35198" xr:uid="{2A756867-A70A-4604-9476-F47CABF27205}"/>
    <cellStyle name="Normal 3 2 4 3 6" xfId="8175" xr:uid="{F9E30AEB-F65A-4214-9FF1-F3C35C5DAD1D}"/>
    <cellStyle name="Normal 3 2 4 3 6 2" xfId="23617" xr:uid="{D11017E7-AF61-4104-92D8-6539DEBED379}"/>
    <cellStyle name="Normal 3 2 4 3 6 2 2" xfId="54501" xr:uid="{40DF6A81-F625-4F4B-9147-8E68F6FBE978}"/>
    <cellStyle name="Normal 3 2 4 3 6 3" xfId="39059" xr:uid="{1E1B71F7-EE9A-4431-B8BA-CC2F9EECDCA6}"/>
    <cellStyle name="Normal 3 2 4 3 7" xfId="15896" xr:uid="{B6313006-CFE2-4F19-9569-495F74093071}"/>
    <cellStyle name="Normal 3 2 4 3 7 2" xfId="46780" xr:uid="{87D471B4-6744-4420-A73D-CBC82EC0DC4D}"/>
    <cellStyle name="Normal 3 2 4 3 8" xfId="31338" xr:uid="{A16329C0-9DA4-44BB-8494-54FA20EA3254}"/>
    <cellStyle name="Normal 3 2 4 4" xfId="696" xr:uid="{58C736AA-8444-4D18-8E7A-10014D5479F8}"/>
    <cellStyle name="Normal 3 2 4 4 2" xfId="1661" xr:uid="{FF27CE49-F8C9-4F4F-891D-570D67628E68}"/>
    <cellStyle name="Normal 3 2 4 4 2 2" xfId="3591" xr:uid="{0B1E842E-7524-44F0-8BF8-BC226E1CC6B1}"/>
    <cellStyle name="Normal 3 2 4 4 2 2 2" xfId="7451" xr:uid="{88D13B79-A484-48EB-B174-E1230978636D}"/>
    <cellStyle name="Normal 3 2 4 4 2 2 2 2" xfId="15172" xr:uid="{93C83FD0-E2AD-4367-B97A-1A7D1847B3A8}"/>
    <cellStyle name="Normal 3 2 4 4 2 2 2 2 2" xfId="30614" xr:uid="{8DAC27A6-7839-4190-8FFE-D42A21A92433}"/>
    <cellStyle name="Normal 3 2 4 4 2 2 2 2 2 2" xfId="61498" xr:uid="{30D09A0F-3051-4C40-8DE4-5FD825D6AE66}"/>
    <cellStyle name="Normal 3 2 4 4 2 2 2 2 3" xfId="46056" xr:uid="{AD8CB7EB-F06E-4979-9296-077C4D9C5F14}"/>
    <cellStyle name="Normal 3 2 4 4 2 2 2 3" xfId="22893" xr:uid="{D6A738BB-C879-40DE-A5F8-115C85A351DB}"/>
    <cellStyle name="Normal 3 2 4 4 2 2 2 3 2" xfId="53777" xr:uid="{1BFDA2E8-BEE0-4D49-A0D2-47B351E49862}"/>
    <cellStyle name="Normal 3 2 4 4 2 2 2 4" xfId="38335" xr:uid="{6CCAEDC2-A28C-4942-98FC-2BBA63ED16A3}"/>
    <cellStyle name="Normal 3 2 4 4 2 2 3" xfId="11312" xr:uid="{ED4CEE91-273C-4100-B6BD-D3BC716EFE04}"/>
    <cellStyle name="Normal 3 2 4 4 2 2 3 2" xfId="26754" xr:uid="{3D33D427-45EA-4C5B-81E8-D1A28D688D07}"/>
    <cellStyle name="Normal 3 2 4 4 2 2 3 2 2" xfId="57638" xr:uid="{41669818-44DA-4186-86A9-DE1F8CD5FF85}"/>
    <cellStyle name="Normal 3 2 4 4 2 2 3 3" xfId="42196" xr:uid="{6C73A39B-9BF3-483A-B4F0-820C30BAD189}"/>
    <cellStyle name="Normal 3 2 4 4 2 2 4" xfId="19033" xr:uid="{65A067AA-38AC-4995-8B87-C40F75C968D8}"/>
    <cellStyle name="Normal 3 2 4 4 2 2 4 2" xfId="49917" xr:uid="{4465A433-8860-4C69-9B90-3B75C4B6C74B}"/>
    <cellStyle name="Normal 3 2 4 4 2 2 5" xfId="34475" xr:uid="{DBA98977-C1AF-477F-BDF4-B6B424FBAFB6}"/>
    <cellStyle name="Normal 3 2 4 4 2 3" xfId="5521" xr:uid="{C3F58E21-EE1B-48C4-B116-15BF154DD2C1}"/>
    <cellStyle name="Normal 3 2 4 4 2 3 2" xfId="13242" xr:uid="{BBC45A35-1160-413E-8952-D81564E7C88F}"/>
    <cellStyle name="Normal 3 2 4 4 2 3 2 2" xfId="28684" xr:uid="{5208DA31-2E42-4F12-BEC8-3BD4ED388058}"/>
    <cellStyle name="Normal 3 2 4 4 2 3 2 2 2" xfId="59568" xr:uid="{74C346FC-C732-489D-8BE1-8EA4A1DB1E55}"/>
    <cellStyle name="Normal 3 2 4 4 2 3 2 3" xfId="44126" xr:uid="{7DE4085F-7D05-405A-9E6A-42BCA55B1065}"/>
    <cellStyle name="Normal 3 2 4 4 2 3 3" xfId="20963" xr:uid="{9D39AE7F-39A1-47B6-9DE4-CF53FBCED027}"/>
    <cellStyle name="Normal 3 2 4 4 2 3 3 2" xfId="51847" xr:uid="{4C91E158-BA3F-4749-989F-FFE404DD0FCA}"/>
    <cellStyle name="Normal 3 2 4 4 2 3 4" xfId="36405" xr:uid="{293F85A0-1A0C-4FB9-B034-89300F2EEF2F}"/>
    <cellStyle name="Normal 3 2 4 4 2 4" xfId="9382" xr:uid="{D0A0B4AB-D630-425B-860B-3F879E112E93}"/>
    <cellStyle name="Normal 3 2 4 4 2 4 2" xfId="24824" xr:uid="{81466C83-9AA2-4367-871E-0753187B8FDF}"/>
    <cellStyle name="Normal 3 2 4 4 2 4 2 2" xfId="55708" xr:uid="{7F7AF6F9-FE96-4094-8CAD-8C1BF9200592}"/>
    <cellStyle name="Normal 3 2 4 4 2 4 3" xfId="40266" xr:uid="{DCDA75D7-F56A-41D5-BCAF-EB9F7CBD823E}"/>
    <cellStyle name="Normal 3 2 4 4 2 5" xfId="17103" xr:uid="{DC9FAE27-4370-48CF-9DA1-206F3D0650D7}"/>
    <cellStyle name="Normal 3 2 4 4 2 5 2" xfId="47987" xr:uid="{BE3C9207-26EF-4522-8E04-BB56291FF713}"/>
    <cellStyle name="Normal 3 2 4 4 2 6" xfId="32545" xr:uid="{80A2597E-849C-4D0F-8F3C-9566C9D24ADD}"/>
    <cellStyle name="Normal 3 2 4 4 3" xfId="2626" xr:uid="{F0C01BE1-62B0-4B0A-8EB3-1F24B533E0B6}"/>
    <cellStyle name="Normal 3 2 4 4 3 2" xfId="6486" xr:uid="{F68B4F8F-7A4F-4462-B572-93A380075F48}"/>
    <cellStyle name="Normal 3 2 4 4 3 2 2" xfId="14207" xr:uid="{2BB0E5ED-5BC1-4DB3-BDC7-9C8E8069C5BE}"/>
    <cellStyle name="Normal 3 2 4 4 3 2 2 2" xfId="29649" xr:uid="{A3E8B228-D255-4163-8541-0A5733BD8EB3}"/>
    <cellStyle name="Normal 3 2 4 4 3 2 2 2 2" xfId="60533" xr:uid="{199B291E-64C3-40B8-9427-F75E62D7AAEB}"/>
    <cellStyle name="Normal 3 2 4 4 3 2 2 3" xfId="45091" xr:uid="{38A84C4E-2F5A-4AB6-8A2F-DFBC46A7CBC5}"/>
    <cellStyle name="Normal 3 2 4 4 3 2 3" xfId="21928" xr:uid="{BAFB7BCF-40E8-4837-9291-AC89819EE663}"/>
    <cellStyle name="Normal 3 2 4 4 3 2 3 2" xfId="52812" xr:uid="{33E31D86-10A2-4675-ABB2-81858ECBA61B}"/>
    <cellStyle name="Normal 3 2 4 4 3 2 4" xfId="37370" xr:uid="{B1E1BA34-4E84-4679-B94A-D5DF636480C6}"/>
    <cellStyle name="Normal 3 2 4 4 3 3" xfId="10347" xr:uid="{BC1C7A57-7C2F-4C42-B97D-E2959987A400}"/>
    <cellStyle name="Normal 3 2 4 4 3 3 2" xfId="25789" xr:uid="{EBE6C78B-C541-44CF-8E1F-D3D7E260648D}"/>
    <cellStyle name="Normal 3 2 4 4 3 3 2 2" xfId="56673" xr:uid="{8F61647A-20CC-4344-916B-4E3BC44CA550}"/>
    <cellStyle name="Normal 3 2 4 4 3 3 3" xfId="41231" xr:uid="{133DDCD4-9AAC-4A04-9E54-C5178D8CD8A6}"/>
    <cellStyle name="Normal 3 2 4 4 3 4" xfId="18068" xr:uid="{995364E7-5DEF-4ACF-BE7B-8079F61A24B0}"/>
    <cellStyle name="Normal 3 2 4 4 3 4 2" xfId="48952" xr:uid="{11D5BBE8-7D82-4EEB-8E72-503C069154A2}"/>
    <cellStyle name="Normal 3 2 4 4 3 5" xfId="33510" xr:uid="{74C818E8-33E5-47ED-9916-3282705B6205}"/>
    <cellStyle name="Normal 3 2 4 4 4" xfId="4556" xr:uid="{D45AB4B2-986D-4C9D-ADC6-838262E15475}"/>
    <cellStyle name="Normal 3 2 4 4 4 2" xfId="12277" xr:uid="{EA7F7615-58F4-4EAE-8310-4E418A9835ED}"/>
    <cellStyle name="Normal 3 2 4 4 4 2 2" xfId="27719" xr:uid="{82D2A0A8-F737-477B-AF8F-0C0D8648841E}"/>
    <cellStyle name="Normal 3 2 4 4 4 2 2 2" xfId="58603" xr:uid="{D2FE6E28-935C-438D-9DEF-259EBF52484D}"/>
    <cellStyle name="Normal 3 2 4 4 4 2 3" xfId="43161" xr:uid="{3C5C6728-C0CB-4CD8-BC64-57BCB0E027F3}"/>
    <cellStyle name="Normal 3 2 4 4 4 3" xfId="19998" xr:uid="{A2F453E1-D5D7-440F-97C3-256AB7D24268}"/>
    <cellStyle name="Normal 3 2 4 4 4 3 2" xfId="50882" xr:uid="{8EBC351B-1744-4325-A5FD-A7387E3D7B3C}"/>
    <cellStyle name="Normal 3 2 4 4 4 4" xfId="35440" xr:uid="{AF38B9BE-E528-4861-8E9E-AF43D45B5AA9}"/>
    <cellStyle name="Normal 3 2 4 4 5" xfId="8417" xr:uid="{C079A13D-CA6C-4938-B025-9F6F919E37AD}"/>
    <cellStyle name="Normal 3 2 4 4 5 2" xfId="23859" xr:uid="{DEAC7F04-29BD-49C4-85AE-674C8F88DBD9}"/>
    <cellStyle name="Normal 3 2 4 4 5 2 2" xfId="54743" xr:uid="{D2C44B88-1C2F-4533-AC45-5005C9D3F2FF}"/>
    <cellStyle name="Normal 3 2 4 4 5 3" xfId="39301" xr:uid="{59774780-11E6-4D06-AB01-D0505D7D08FD}"/>
    <cellStyle name="Normal 3 2 4 4 6" xfId="16138" xr:uid="{16C24A38-B667-4D96-9A2F-2795B968573D}"/>
    <cellStyle name="Normal 3 2 4 4 6 2" xfId="47022" xr:uid="{CE87F9D6-1697-4D90-8FB1-B33AF88B33E5}"/>
    <cellStyle name="Normal 3 2 4 4 7" xfId="31580" xr:uid="{32A50DD9-F966-4353-861C-44E18BA3A8F3}"/>
    <cellStyle name="Normal 3 2 4 5" xfId="1178" xr:uid="{9F722416-2EAD-4020-A019-962B14339771}"/>
    <cellStyle name="Normal 3 2 4 5 2" xfId="3108" xr:uid="{2973D431-A7BF-47C4-9D19-F24FBE269B0D}"/>
    <cellStyle name="Normal 3 2 4 5 2 2" xfId="6968" xr:uid="{9D12891F-C3AE-448B-9DCD-CA3BB3BF00FF}"/>
    <cellStyle name="Normal 3 2 4 5 2 2 2" xfId="14689" xr:uid="{4A702D4C-9DE6-40A0-A0E8-15E8F45990A4}"/>
    <cellStyle name="Normal 3 2 4 5 2 2 2 2" xfId="30131" xr:uid="{A1A1DCE9-F341-4C83-B02D-A9499B656C04}"/>
    <cellStyle name="Normal 3 2 4 5 2 2 2 2 2" xfId="61015" xr:uid="{C458F9B2-A119-40C4-8E65-00CC9B56A5D8}"/>
    <cellStyle name="Normal 3 2 4 5 2 2 2 3" xfId="45573" xr:uid="{1A104C6F-100C-44A7-8C2E-00D3BAF283C5}"/>
    <cellStyle name="Normal 3 2 4 5 2 2 3" xfId="22410" xr:uid="{1E74C30C-DF04-4654-91CA-9E0BFD217B51}"/>
    <cellStyle name="Normal 3 2 4 5 2 2 3 2" xfId="53294" xr:uid="{DB89F945-D03D-49D2-ADEC-ECE2BFD9217B}"/>
    <cellStyle name="Normal 3 2 4 5 2 2 4" xfId="37852" xr:uid="{A350C47E-BEF3-4F0A-BE8A-FC84B2ED9E6D}"/>
    <cellStyle name="Normal 3 2 4 5 2 3" xfId="10829" xr:uid="{3B62DBC9-607A-4B2C-A3DF-6740ED57AFFB}"/>
    <cellStyle name="Normal 3 2 4 5 2 3 2" xfId="26271" xr:uid="{2673D7CD-4392-47B3-8FEF-11F4D041BC3B}"/>
    <cellStyle name="Normal 3 2 4 5 2 3 2 2" xfId="57155" xr:uid="{3CD30DF2-CEE6-4DD4-814E-A9992745C100}"/>
    <cellStyle name="Normal 3 2 4 5 2 3 3" xfId="41713" xr:uid="{62F605A4-CEA6-49C9-8E7B-94B9D80AFCFB}"/>
    <cellStyle name="Normal 3 2 4 5 2 4" xfId="18550" xr:uid="{2DB21152-FE51-4FCF-BDFF-BFC928C5B507}"/>
    <cellStyle name="Normal 3 2 4 5 2 4 2" xfId="49434" xr:uid="{E6EBBF9A-8940-4723-8A23-94A73105E504}"/>
    <cellStyle name="Normal 3 2 4 5 2 5" xfId="33992" xr:uid="{D5DA8D9B-4859-4EAE-BA55-1107BA53BF37}"/>
    <cellStyle name="Normal 3 2 4 5 3" xfId="5038" xr:uid="{CFEFC87E-A662-4CAF-9E8F-EB4FFC39615C}"/>
    <cellStyle name="Normal 3 2 4 5 3 2" xfId="12759" xr:uid="{155279C5-5F21-4408-9A55-BFF9E21242F7}"/>
    <cellStyle name="Normal 3 2 4 5 3 2 2" xfId="28201" xr:uid="{A5DA8EE3-1959-452D-9666-250EF569E6D7}"/>
    <cellStyle name="Normal 3 2 4 5 3 2 2 2" xfId="59085" xr:uid="{DB23B752-30F9-4452-B696-DCDB26F39ED4}"/>
    <cellStyle name="Normal 3 2 4 5 3 2 3" xfId="43643" xr:uid="{C46B973F-86DF-4284-930C-0C603BB4CE8B}"/>
    <cellStyle name="Normal 3 2 4 5 3 3" xfId="20480" xr:uid="{A9D8F70D-579F-4E9D-9F30-4EA605277C2A}"/>
    <cellStyle name="Normal 3 2 4 5 3 3 2" xfId="51364" xr:uid="{B2DEC601-45D1-4FFB-99FA-A91AC5C7E25E}"/>
    <cellStyle name="Normal 3 2 4 5 3 4" xfId="35922" xr:uid="{A6AAA241-3A9F-40FE-9F8A-F533E9FB1F83}"/>
    <cellStyle name="Normal 3 2 4 5 4" xfId="8899" xr:uid="{EFCDB255-5E53-459C-B4F6-F1482035CD7D}"/>
    <cellStyle name="Normal 3 2 4 5 4 2" xfId="24341" xr:uid="{24DD75CB-CD42-4361-BA22-FC62F0EF9FB6}"/>
    <cellStyle name="Normal 3 2 4 5 4 2 2" xfId="55225" xr:uid="{0B2C5944-CDF1-4FDD-9EA8-3A78D499DA96}"/>
    <cellStyle name="Normal 3 2 4 5 4 3" xfId="39783" xr:uid="{7FACF7B8-994E-4A9E-B99C-81866DF4D745}"/>
    <cellStyle name="Normal 3 2 4 5 5" xfId="16620" xr:uid="{6074BA7A-4B22-468D-AD05-96ADE13A50C5}"/>
    <cellStyle name="Normal 3 2 4 5 5 2" xfId="47504" xr:uid="{860CA163-BF5F-4451-BC70-064266D87FAB}"/>
    <cellStyle name="Normal 3 2 4 5 6" xfId="32062" xr:uid="{79F56985-E62C-4751-BE10-F98EAC4B6FAD}"/>
    <cellStyle name="Normal 3 2 4 6" xfId="2143" xr:uid="{8FEEBA5E-7786-4BA8-A172-9324824173AC}"/>
    <cellStyle name="Normal 3 2 4 6 2" xfId="6003" xr:uid="{34881D7F-5CE1-4488-8C8D-A9674F756AF3}"/>
    <cellStyle name="Normal 3 2 4 6 2 2" xfId="13724" xr:uid="{DD6DA9C3-380C-4701-95D6-8130CFA2082C}"/>
    <cellStyle name="Normal 3 2 4 6 2 2 2" xfId="29166" xr:uid="{579815B7-D200-4F17-B195-2056DC5BDC69}"/>
    <cellStyle name="Normal 3 2 4 6 2 2 2 2" xfId="60050" xr:uid="{C5060A2E-12AA-4335-993B-9436A9F60B59}"/>
    <cellStyle name="Normal 3 2 4 6 2 2 3" xfId="44608" xr:uid="{43C8C165-CFCF-43D6-8CEF-2D656A35AE25}"/>
    <cellStyle name="Normal 3 2 4 6 2 3" xfId="21445" xr:uid="{71C10093-BE5B-4EE8-9723-583419BEF16E}"/>
    <cellStyle name="Normal 3 2 4 6 2 3 2" xfId="52329" xr:uid="{7EEB9DF3-C926-42A2-8400-7C6E5E1DDB63}"/>
    <cellStyle name="Normal 3 2 4 6 2 4" xfId="36887" xr:uid="{966B4D4F-1EE6-48B2-8113-58AB92420560}"/>
    <cellStyle name="Normal 3 2 4 6 3" xfId="9864" xr:uid="{07EFF95E-5740-43A3-911E-60AB0687798E}"/>
    <cellStyle name="Normal 3 2 4 6 3 2" xfId="25306" xr:uid="{81C73D02-B79C-4B49-A33D-B113D2F17681}"/>
    <cellStyle name="Normal 3 2 4 6 3 2 2" xfId="56190" xr:uid="{D2D64B11-404F-4FE2-8DBC-400B2690E7F9}"/>
    <cellStyle name="Normal 3 2 4 6 3 3" xfId="40748" xr:uid="{8197007E-2BD7-4768-A440-A84EC6E62000}"/>
    <cellStyle name="Normal 3 2 4 6 4" xfId="17585" xr:uid="{B6B65A11-AD8E-4F63-8DC8-DC1D5AACFA6E}"/>
    <cellStyle name="Normal 3 2 4 6 4 2" xfId="48469" xr:uid="{E92024B2-4D83-4280-B2C6-2FB12B841CE1}"/>
    <cellStyle name="Normal 3 2 4 6 5" xfId="33027" xr:uid="{09BCD3A7-91A2-4105-84D4-04DCC22ECF48}"/>
    <cellStyle name="Normal 3 2 4 7" xfId="4073" xr:uid="{4E766B52-8B1D-4F54-B14D-EDED350E4AA4}"/>
    <cellStyle name="Normal 3 2 4 7 2" xfId="11794" xr:uid="{3D8D6B66-45DE-42F0-8198-CB339924228D}"/>
    <cellStyle name="Normal 3 2 4 7 2 2" xfId="27236" xr:uid="{1F7EE695-971C-4091-9D76-7DEE8EB26321}"/>
    <cellStyle name="Normal 3 2 4 7 2 2 2" xfId="58120" xr:uid="{05F9508E-32B2-490E-858C-5F073E1B86D7}"/>
    <cellStyle name="Normal 3 2 4 7 2 3" xfId="42678" xr:uid="{5DE651A3-F165-4C4A-884F-4CD11353C4D7}"/>
    <cellStyle name="Normal 3 2 4 7 3" xfId="19515" xr:uid="{8B33AC16-D83A-475D-B882-8614DCBB1EF8}"/>
    <cellStyle name="Normal 3 2 4 7 3 2" xfId="50399" xr:uid="{266F764F-FAA4-4068-ACD2-92D71257CF82}"/>
    <cellStyle name="Normal 3 2 4 7 4" xfId="34957" xr:uid="{B322072B-3EB1-4478-ABED-ECED2409EDC6}"/>
    <cellStyle name="Normal 3 2 4 8" xfId="7934" xr:uid="{B510C895-8786-4DFF-A461-448E196137C1}"/>
    <cellStyle name="Normal 3 2 4 8 2" xfId="23376" xr:uid="{7855F44C-D268-4F0B-8E2A-6D384836F787}"/>
    <cellStyle name="Normal 3 2 4 8 2 2" xfId="54260" xr:uid="{62F81FFB-C9BB-43E1-AE47-F0FF2680DCFF}"/>
    <cellStyle name="Normal 3 2 4 8 3" xfId="38818" xr:uid="{60D97236-97AF-4E23-A037-08E9E92A6254}"/>
    <cellStyle name="Normal 3 2 4 9" xfId="15655" xr:uid="{924F1C62-08E4-412A-9C81-2AF1087917E1}"/>
    <cellStyle name="Normal 3 2 4 9 2" xfId="46539" xr:uid="{5F917A4C-77DF-4D2B-A0A9-282C9DE8DEA5}"/>
    <cellStyle name="Normal 3 2 5" xfId="180" xr:uid="{0F04ACCD-5DC1-4EA9-BFAC-8120660870A3}"/>
    <cellStyle name="Normal 3 2 5 10" xfId="31098" xr:uid="{2CB47B4F-091A-4658-880A-DDF2D91CCD60}"/>
    <cellStyle name="Normal 3 2 5 2" xfId="342" xr:uid="{DBDC938A-D6B9-4475-AC84-104C56DC91CD}"/>
    <cellStyle name="Normal 3 2 5 2 2" xfId="585" xr:uid="{8E561BA3-3F54-41EC-A977-1B00B4DCFC49}"/>
    <cellStyle name="Normal 3 2 5 2 2 2" xfId="1068" xr:uid="{ED300EC5-5305-4F8C-976F-C0931EF91985}"/>
    <cellStyle name="Normal 3 2 5 2 2 2 2" xfId="2033" xr:uid="{599DF8CD-973E-45F6-8822-8EA0C6961FBF}"/>
    <cellStyle name="Normal 3 2 5 2 2 2 2 2" xfId="3963" xr:uid="{A9BBD159-F72B-4824-A468-361DD8F5ADEA}"/>
    <cellStyle name="Normal 3 2 5 2 2 2 2 2 2" xfId="7823" xr:uid="{B6BBB7B9-1DE2-478D-A800-3253D8D03B20}"/>
    <cellStyle name="Normal 3 2 5 2 2 2 2 2 2 2" xfId="15544" xr:uid="{63B18B68-2DC1-4E0A-9FDC-6C169A7797E2}"/>
    <cellStyle name="Normal 3 2 5 2 2 2 2 2 2 2 2" xfId="30986" xr:uid="{8F261CC5-8B93-4AFD-AFAD-EE73EB6E31F3}"/>
    <cellStyle name="Normal 3 2 5 2 2 2 2 2 2 2 2 2" xfId="61870" xr:uid="{7345FA1B-B8A3-4268-BB9E-8005810099CE}"/>
    <cellStyle name="Normal 3 2 5 2 2 2 2 2 2 2 3" xfId="46428" xr:uid="{19B6B50B-F84C-4943-A7E8-82ED47BD955D}"/>
    <cellStyle name="Normal 3 2 5 2 2 2 2 2 2 3" xfId="23265" xr:uid="{392F40CD-CA36-4389-AA55-72F3AC37B5BB}"/>
    <cellStyle name="Normal 3 2 5 2 2 2 2 2 2 3 2" xfId="54149" xr:uid="{9DC46226-DB23-437E-BC0D-15F14E3D302B}"/>
    <cellStyle name="Normal 3 2 5 2 2 2 2 2 2 4" xfId="38707" xr:uid="{576DD639-B9DF-464A-8F97-EB3507D6DDEA}"/>
    <cellStyle name="Normal 3 2 5 2 2 2 2 2 3" xfId="11684" xr:uid="{87634699-2C09-4556-87CE-212F2F4F5B57}"/>
    <cellStyle name="Normal 3 2 5 2 2 2 2 2 3 2" xfId="27126" xr:uid="{7939E360-7775-48FE-8A61-868EED69CED7}"/>
    <cellStyle name="Normal 3 2 5 2 2 2 2 2 3 2 2" xfId="58010" xr:uid="{BA9F21A3-A883-4947-9DA9-9A92E07F5572}"/>
    <cellStyle name="Normal 3 2 5 2 2 2 2 2 3 3" xfId="42568" xr:uid="{13483830-E7F2-4BA0-A61D-BB75C59CE864}"/>
    <cellStyle name="Normal 3 2 5 2 2 2 2 2 4" xfId="19405" xr:uid="{452D9DF1-A0C0-492F-86E4-ECAD080C7BA4}"/>
    <cellStyle name="Normal 3 2 5 2 2 2 2 2 4 2" xfId="50289" xr:uid="{76864129-DBDC-445D-B40B-C2D9ECDC8B43}"/>
    <cellStyle name="Normal 3 2 5 2 2 2 2 2 5" xfId="34847" xr:uid="{9F7D2EC1-29DC-4043-B476-11196A63E1C4}"/>
    <cellStyle name="Normal 3 2 5 2 2 2 2 3" xfId="5893" xr:uid="{5121EA9A-C74B-4593-9FFE-4F84B6FA0688}"/>
    <cellStyle name="Normal 3 2 5 2 2 2 2 3 2" xfId="13614" xr:uid="{E4002615-4E40-4C97-89DA-BFFF2744192A}"/>
    <cellStyle name="Normal 3 2 5 2 2 2 2 3 2 2" xfId="29056" xr:uid="{2D2308ED-DBFB-41CD-9398-E5AAD3F43181}"/>
    <cellStyle name="Normal 3 2 5 2 2 2 2 3 2 2 2" xfId="59940" xr:uid="{884DC486-59E4-48D6-B531-1306E449D680}"/>
    <cellStyle name="Normal 3 2 5 2 2 2 2 3 2 3" xfId="44498" xr:uid="{76BA3F33-F624-4430-A543-2A4134E6B7F2}"/>
    <cellStyle name="Normal 3 2 5 2 2 2 2 3 3" xfId="21335" xr:uid="{3A31A21D-1D9E-422F-BE76-EE16C9FDD2F7}"/>
    <cellStyle name="Normal 3 2 5 2 2 2 2 3 3 2" xfId="52219" xr:uid="{ED039C3D-9C86-42F8-AB20-A576320C1CE1}"/>
    <cellStyle name="Normal 3 2 5 2 2 2 2 3 4" xfId="36777" xr:uid="{8F348606-5579-458D-8562-14D6B5861014}"/>
    <cellStyle name="Normal 3 2 5 2 2 2 2 4" xfId="9754" xr:uid="{3244AD92-3982-4D89-AD67-6A0158049896}"/>
    <cellStyle name="Normal 3 2 5 2 2 2 2 4 2" xfId="25196" xr:uid="{E9F1CD5F-865A-4AF6-9FA6-1635CE38482F}"/>
    <cellStyle name="Normal 3 2 5 2 2 2 2 4 2 2" xfId="56080" xr:uid="{57610BFF-04F9-4AA8-B60A-9208E685E4F3}"/>
    <cellStyle name="Normal 3 2 5 2 2 2 2 4 3" xfId="40638" xr:uid="{7CE279A0-7901-4B20-89B0-FC9387DE7680}"/>
    <cellStyle name="Normal 3 2 5 2 2 2 2 5" xfId="17475" xr:uid="{1084CC43-4564-4E39-B283-8D9F456229AA}"/>
    <cellStyle name="Normal 3 2 5 2 2 2 2 5 2" xfId="48359" xr:uid="{0440A797-FAA7-438A-8047-FA35DD972E9A}"/>
    <cellStyle name="Normal 3 2 5 2 2 2 2 6" xfId="32917" xr:uid="{8E196DF4-26A8-444E-9351-9D685AE5C580}"/>
    <cellStyle name="Normal 3 2 5 2 2 2 3" xfId="2998" xr:uid="{A66961A8-BD10-4B19-8D5F-ABED8882769B}"/>
    <cellStyle name="Normal 3 2 5 2 2 2 3 2" xfId="6858" xr:uid="{E203EC24-C476-469C-9C73-3DEFB3E578A7}"/>
    <cellStyle name="Normal 3 2 5 2 2 2 3 2 2" xfId="14579" xr:uid="{5D98FF89-C4C0-41BC-8A1C-44D8E6363F90}"/>
    <cellStyle name="Normal 3 2 5 2 2 2 3 2 2 2" xfId="30021" xr:uid="{B516F174-0E1E-4A01-A5FD-6A79825E80B3}"/>
    <cellStyle name="Normal 3 2 5 2 2 2 3 2 2 2 2" xfId="60905" xr:uid="{29C6BC43-B96D-4548-BC9E-6E266ED638E3}"/>
    <cellStyle name="Normal 3 2 5 2 2 2 3 2 2 3" xfId="45463" xr:uid="{5E91A438-8BA6-4CCE-9690-8C0349D91CCF}"/>
    <cellStyle name="Normal 3 2 5 2 2 2 3 2 3" xfId="22300" xr:uid="{D1B0129E-864F-485E-BDF5-42C7EBE79F2B}"/>
    <cellStyle name="Normal 3 2 5 2 2 2 3 2 3 2" xfId="53184" xr:uid="{13B1441F-9844-4304-9AC9-474DF78EACD5}"/>
    <cellStyle name="Normal 3 2 5 2 2 2 3 2 4" xfId="37742" xr:uid="{C8260A35-06B0-47E6-89C5-5D14690D665F}"/>
    <cellStyle name="Normal 3 2 5 2 2 2 3 3" xfId="10719" xr:uid="{3292AD4B-2071-48A8-86E1-39C3287F39E5}"/>
    <cellStyle name="Normal 3 2 5 2 2 2 3 3 2" xfId="26161" xr:uid="{D2FB724B-D8BA-4DC6-8FA5-4C6AB9AE8AAC}"/>
    <cellStyle name="Normal 3 2 5 2 2 2 3 3 2 2" xfId="57045" xr:uid="{9C480CA7-35E8-4458-9772-A00C34F610DD}"/>
    <cellStyle name="Normal 3 2 5 2 2 2 3 3 3" xfId="41603" xr:uid="{12AF984A-F80C-44DF-8BF4-2DEF8AD36991}"/>
    <cellStyle name="Normal 3 2 5 2 2 2 3 4" xfId="18440" xr:uid="{83F6C0E4-7F33-439D-9A63-696DF2CC5F09}"/>
    <cellStyle name="Normal 3 2 5 2 2 2 3 4 2" xfId="49324" xr:uid="{22534769-8F16-4F4A-A579-EF723B052967}"/>
    <cellStyle name="Normal 3 2 5 2 2 2 3 5" xfId="33882" xr:uid="{E1D98B6B-3EE1-4D7C-8AD2-2186F9C6F032}"/>
    <cellStyle name="Normal 3 2 5 2 2 2 4" xfId="4928" xr:uid="{B2344A46-C6B2-48E1-8629-B670A44DAF8A}"/>
    <cellStyle name="Normal 3 2 5 2 2 2 4 2" xfId="12649" xr:uid="{F88BAB7C-C226-43D0-B299-7B79A89605A8}"/>
    <cellStyle name="Normal 3 2 5 2 2 2 4 2 2" xfId="28091" xr:uid="{0574D404-084C-4BFA-95F5-03DACDED5EA5}"/>
    <cellStyle name="Normal 3 2 5 2 2 2 4 2 2 2" xfId="58975" xr:uid="{1B5CC6E0-1AD4-49F6-AFFD-0B05A0227012}"/>
    <cellStyle name="Normal 3 2 5 2 2 2 4 2 3" xfId="43533" xr:uid="{778800E3-00DA-4CDB-993E-F5DA9A11D8C8}"/>
    <cellStyle name="Normal 3 2 5 2 2 2 4 3" xfId="20370" xr:uid="{363D6772-D5B8-4A68-9BE3-48D63FDB76B6}"/>
    <cellStyle name="Normal 3 2 5 2 2 2 4 3 2" xfId="51254" xr:uid="{5A59BA59-016F-4AA6-917F-95C28D130F8C}"/>
    <cellStyle name="Normal 3 2 5 2 2 2 4 4" xfId="35812" xr:uid="{40B7B740-4BBF-4FD9-A981-06D75A4CE525}"/>
    <cellStyle name="Normal 3 2 5 2 2 2 5" xfId="8789" xr:uid="{1E5D9E09-682D-4506-835A-9AD8B44CBC9F}"/>
    <cellStyle name="Normal 3 2 5 2 2 2 5 2" xfId="24231" xr:uid="{E8524EA5-1B88-4287-9F78-1CBFA1364F61}"/>
    <cellStyle name="Normal 3 2 5 2 2 2 5 2 2" xfId="55115" xr:uid="{0E6E58BD-3365-43ED-B958-5FF24FF9D6B0}"/>
    <cellStyle name="Normal 3 2 5 2 2 2 5 3" xfId="39673" xr:uid="{A5B466B8-6B2B-44C1-8F3E-826FFC996513}"/>
    <cellStyle name="Normal 3 2 5 2 2 2 6" xfId="16510" xr:uid="{7A537286-2E1B-427E-9383-A390E173D04D}"/>
    <cellStyle name="Normal 3 2 5 2 2 2 6 2" xfId="47394" xr:uid="{8EBA45D2-066C-4AC5-9B64-F85EF027CEAA}"/>
    <cellStyle name="Normal 3 2 5 2 2 2 7" xfId="31952" xr:uid="{0F865141-3278-418A-808F-6F945BA1ACC2}"/>
    <cellStyle name="Normal 3 2 5 2 2 3" xfId="1550" xr:uid="{ECC39B31-9ACB-4BA4-82FC-69EE8C6D655C}"/>
    <cellStyle name="Normal 3 2 5 2 2 3 2" xfId="3480" xr:uid="{6DAB6D51-195F-448D-8CAE-6DD429B6CD94}"/>
    <cellStyle name="Normal 3 2 5 2 2 3 2 2" xfId="7340" xr:uid="{9FE2551A-2BE9-44C6-A568-0246548772DC}"/>
    <cellStyle name="Normal 3 2 5 2 2 3 2 2 2" xfId="15061" xr:uid="{D66B4F2C-F4AB-40FD-8B34-E745E20DF647}"/>
    <cellStyle name="Normal 3 2 5 2 2 3 2 2 2 2" xfId="30503" xr:uid="{1BD0EFB0-A2DE-4A9D-95EF-E4469C8052E4}"/>
    <cellStyle name="Normal 3 2 5 2 2 3 2 2 2 2 2" xfId="61387" xr:uid="{1FB69A58-EF40-48CD-ACDE-B6C81E93BEA7}"/>
    <cellStyle name="Normal 3 2 5 2 2 3 2 2 2 3" xfId="45945" xr:uid="{F76C8855-D594-42B7-B1F4-C2BC35FD3A6B}"/>
    <cellStyle name="Normal 3 2 5 2 2 3 2 2 3" xfId="22782" xr:uid="{CDB21754-671F-4C83-BF69-6DFC4E975116}"/>
    <cellStyle name="Normal 3 2 5 2 2 3 2 2 3 2" xfId="53666" xr:uid="{511FE1F4-3160-4652-9324-3AB2CC2F87AC}"/>
    <cellStyle name="Normal 3 2 5 2 2 3 2 2 4" xfId="38224" xr:uid="{91576123-AFBD-49ED-AC1A-2E3DE0D17ADA}"/>
    <cellStyle name="Normal 3 2 5 2 2 3 2 3" xfId="11201" xr:uid="{3569C3FB-FF49-4EEC-B6C0-AAE92DB401C0}"/>
    <cellStyle name="Normal 3 2 5 2 2 3 2 3 2" xfId="26643" xr:uid="{C91E7943-4D49-45E0-AF14-A4D408326C94}"/>
    <cellStyle name="Normal 3 2 5 2 2 3 2 3 2 2" xfId="57527" xr:uid="{FEDD1118-5023-4B4F-B7D7-2FE01C50F470}"/>
    <cellStyle name="Normal 3 2 5 2 2 3 2 3 3" xfId="42085" xr:uid="{2DA6A8CA-F4E3-477B-8C97-508028298C16}"/>
    <cellStyle name="Normal 3 2 5 2 2 3 2 4" xfId="18922" xr:uid="{8541783D-9F9A-4848-9F9F-61D2FE9E4E49}"/>
    <cellStyle name="Normal 3 2 5 2 2 3 2 4 2" xfId="49806" xr:uid="{89C5DBB5-E927-4C01-814A-EA7A78EE05E7}"/>
    <cellStyle name="Normal 3 2 5 2 2 3 2 5" xfId="34364" xr:uid="{AD4968B5-C86E-4ADF-B5F0-B26AC151F47F}"/>
    <cellStyle name="Normal 3 2 5 2 2 3 3" xfId="5410" xr:uid="{74B00056-FE1C-453B-AC21-8C8F5E1E76E3}"/>
    <cellStyle name="Normal 3 2 5 2 2 3 3 2" xfId="13131" xr:uid="{8797321F-F9F2-4794-B5D5-2D5D5BA36DBF}"/>
    <cellStyle name="Normal 3 2 5 2 2 3 3 2 2" xfId="28573" xr:uid="{4C518637-F69C-4CDD-A9A9-9FCE77877C7D}"/>
    <cellStyle name="Normal 3 2 5 2 2 3 3 2 2 2" xfId="59457" xr:uid="{FA347D77-9359-47A9-BD7D-0D77C9E48EAF}"/>
    <cellStyle name="Normal 3 2 5 2 2 3 3 2 3" xfId="44015" xr:uid="{6E129E1B-D5F9-45EA-A6F4-378E478D2F1D}"/>
    <cellStyle name="Normal 3 2 5 2 2 3 3 3" xfId="20852" xr:uid="{2B803845-C3E5-4C74-B99D-FCE267DFAC39}"/>
    <cellStyle name="Normal 3 2 5 2 2 3 3 3 2" xfId="51736" xr:uid="{70F045C6-D5BD-41CF-9A17-1825DFBFE130}"/>
    <cellStyle name="Normal 3 2 5 2 2 3 3 4" xfId="36294" xr:uid="{EF46795A-C55F-425A-A9CB-793C937DCB8D}"/>
    <cellStyle name="Normal 3 2 5 2 2 3 4" xfId="9271" xr:uid="{CDF221C6-A131-4F63-B954-EAEF448E517B}"/>
    <cellStyle name="Normal 3 2 5 2 2 3 4 2" xfId="24713" xr:uid="{D98625DD-C5FA-4075-B73A-4F8BF07F3841}"/>
    <cellStyle name="Normal 3 2 5 2 2 3 4 2 2" xfId="55597" xr:uid="{FEBC874E-114F-4DF9-8645-1FF5976B7D1D}"/>
    <cellStyle name="Normal 3 2 5 2 2 3 4 3" xfId="40155" xr:uid="{CAAAE60F-023A-4178-B202-FC22733C9F07}"/>
    <cellStyle name="Normal 3 2 5 2 2 3 5" xfId="16992" xr:uid="{AD06CCB4-060F-486B-B049-027A31948BA9}"/>
    <cellStyle name="Normal 3 2 5 2 2 3 5 2" xfId="47876" xr:uid="{D9F231A3-EF60-4C7A-8B78-1568DF1504EA}"/>
    <cellStyle name="Normal 3 2 5 2 2 3 6" xfId="32434" xr:uid="{5E92DE1F-544F-434D-8736-B66FFD9D7DF5}"/>
    <cellStyle name="Normal 3 2 5 2 2 4" xfId="2515" xr:uid="{2180BB90-4EF9-4CC0-B150-B90952591CE4}"/>
    <cellStyle name="Normal 3 2 5 2 2 4 2" xfId="6375" xr:uid="{3303451B-D281-4B16-BAA4-9A093943D91D}"/>
    <cellStyle name="Normal 3 2 5 2 2 4 2 2" xfId="14096" xr:uid="{A5CF6AC1-A219-445F-863B-2FD58367800B}"/>
    <cellStyle name="Normal 3 2 5 2 2 4 2 2 2" xfId="29538" xr:uid="{2B211828-10C7-4742-8B94-FAE2C0D10851}"/>
    <cellStyle name="Normal 3 2 5 2 2 4 2 2 2 2" xfId="60422" xr:uid="{A3CE665E-A6D2-44D3-8E7D-B5A002CC5580}"/>
    <cellStyle name="Normal 3 2 5 2 2 4 2 2 3" xfId="44980" xr:uid="{DBBFC0B7-8C31-4FD8-8CC5-BD1D0FBB5E45}"/>
    <cellStyle name="Normal 3 2 5 2 2 4 2 3" xfId="21817" xr:uid="{C0EBF6DD-0EB0-4024-8D33-E8F1F8B6508B}"/>
    <cellStyle name="Normal 3 2 5 2 2 4 2 3 2" xfId="52701" xr:uid="{4547AD9C-8E17-4EC7-9B84-3800945DC079}"/>
    <cellStyle name="Normal 3 2 5 2 2 4 2 4" xfId="37259" xr:uid="{00A8B4B2-4B93-4AB8-87E5-98A1443CBAA9}"/>
    <cellStyle name="Normal 3 2 5 2 2 4 3" xfId="10236" xr:uid="{2E39FAB4-9A06-4F79-AF14-554360AFBC91}"/>
    <cellStyle name="Normal 3 2 5 2 2 4 3 2" xfId="25678" xr:uid="{F3E823B9-16B2-44AC-A623-CBAE97FCB995}"/>
    <cellStyle name="Normal 3 2 5 2 2 4 3 2 2" xfId="56562" xr:uid="{F0A88271-F316-4710-A417-9C5063D17845}"/>
    <cellStyle name="Normal 3 2 5 2 2 4 3 3" xfId="41120" xr:uid="{3C1949B3-031E-4BDD-9669-3B2CCFD8E806}"/>
    <cellStyle name="Normal 3 2 5 2 2 4 4" xfId="17957" xr:uid="{3E470DDE-FE7B-450A-9095-C448027529F4}"/>
    <cellStyle name="Normal 3 2 5 2 2 4 4 2" xfId="48841" xr:uid="{630ED00F-2A5E-41D7-AD90-948428F447A9}"/>
    <cellStyle name="Normal 3 2 5 2 2 4 5" xfId="33399" xr:uid="{A0415882-1546-4D33-9D8F-D1040BE25A8B}"/>
    <cellStyle name="Normal 3 2 5 2 2 5" xfId="4445" xr:uid="{68D2A1B2-13BF-48C2-B91A-AF551C95E46C}"/>
    <cellStyle name="Normal 3 2 5 2 2 5 2" xfId="12166" xr:uid="{2A79D68C-E6FA-4226-972C-E0E519869908}"/>
    <cellStyle name="Normal 3 2 5 2 2 5 2 2" xfId="27608" xr:uid="{F2A67A42-A86D-4230-9A1A-4D357BC1F901}"/>
    <cellStyle name="Normal 3 2 5 2 2 5 2 2 2" xfId="58492" xr:uid="{B3E1F1A7-2E72-43B2-A452-308F8114EA93}"/>
    <cellStyle name="Normal 3 2 5 2 2 5 2 3" xfId="43050" xr:uid="{B85854DB-42BE-4A9B-89B0-1A4FC5066AB8}"/>
    <cellStyle name="Normal 3 2 5 2 2 5 3" xfId="19887" xr:uid="{CE37C434-22CC-4F5C-A4B0-39416B95F37B}"/>
    <cellStyle name="Normal 3 2 5 2 2 5 3 2" xfId="50771" xr:uid="{EFB771C4-96CB-4B79-A23C-0CF2E83CE763}"/>
    <cellStyle name="Normal 3 2 5 2 2 5 4" xfId="35329" xr:uid="{93D43C3A-BF80-4048-A7AA-24C999BC5574}"/>
    <cellStyle name="Normal 3 2 5 2 2 6" xfId="8306" xr:uid="{E3BFA2E8-8F5C-4CAD-AE25-6A82ADC355B6}"/>
    <cellStyle name="Normal 3 2 5 2 2 6 2" xfId="23748" xr:uid="{F164062D-5FD8-4CD6-82C7-892410F1445D}"/>
    <cellStyle name="Normal 3 2 5 2 2 6 2 2" xfId="54632" xr:uid="{58D57EFD-F361-42A7-A318-37954885F1F1}"/>
    <cellStyle name="Normal 3 2 5 2 2 6 3" xfId="39190" xr:uid="{C4D142E8-EB03-4F86-8D98-F3CAD492B1EF}"/>
    <cellStyle name="Normal 3 2 5 2 2 7" xfId="16027" xr:uid="{34B5D728-CF06-49AE-B17E-382CC42CBA19}"/>
    <cellStyle name="Normal 3 2 5 2 2 7 2" xfId="46911" xr:uid="{CF76EC77-9B9B-4AB6-A016-1F6F5A4A0C02}"/>
    <cellStyle name="Normal 3 2 5 2 2 8" xfId="31469" xr:uid="{882A190E-FB66-4647-99A8-8E7BE1353145}"/>
    <cellStyle name="Normal 3 2 5 2 3" xfId="827" xr:uid="{15BA0BE8-9936-44C2-8F54-4AE49C801B7A}"/>
    <cellStyle name="Normal 3 2 5 2 3 2" xfId="1792" xr:uid="{6ACDB8C3-EA8D-477D-B600-90D0D4685A46}"/>
    <cellStyle name="Normal 3 2 5 2 3 2 2" xfId="3722" xr:uid="{449DFE64-6DAC-4928-B62C-613FE9C9FD3F}"/>
    <cellStyle name="Normal 3 2 5 2 3 2 2 2" xfId="7582" xr:uid="{2267FA0C-76BF-4986-822A-24D6AA174CDA}"/>
    <cellStyle name="Normal 3 2 5 2 3 2 2 2 2" xfId="15303" xr:uid="{C45494AE-C836-482D-BC55-BF947E236D9B}"/>
    <cellStyle name="Normal 3 2 5 2 3 2 2 2 2 2" xfId="30745" xr:uid="{7BE6BA0F-5491-4FCF-A1A6-60AD40702DBD}"/>
    <cellStyle name="Normal 3 2 5 2 3 2 2 2 2 2 2" xfId="61629" xr:uid="{E999931A-7504-45FB-BD1D-D681FE005B29}"/>
    <cellStyle name="Normal 3 2 5 2 3 2 2 2 2 3" xfId="46187" xr:uid="{4A4EF16E-0DE6-4706-9D0D-3ED1BDB2F14E}"/>
    <cellStyle name="Normal 3 2 5 2 3 2 2 2 3" xfId="23024" xr:uid="{F79D8620-8744-4641-9AD2-3B73ADDBC99E}"/>
    <cellStyle name="Normal 3 2 5 2 3 2 2 2 3 2" xfId="53908" xr:uid="{7EBAD0B1-EBC8-4B31-940E-3A53DF0919FD}"/>
    <cellStyle name="Normal 3 2 5 2 3 2 2 2 4" xfId="38466" xr:uid="{E5163166-7CAD-41D2-BE74-D6F9F403A942}"/>
    <cellStyle name="Normal 3 2 5 2 3 2 2 3" xfId="11443" xr:uid="{1B2E8330-4489-4249-AF53-D0F280F88A11}"/>
    <cellStyle name="Normal 3 2 5 2 3 2 2 3 2" xfId="26885" xr:uid="{60AB1A7D-1F03-45CD-8636-CC84719EC8ED}"/>
    <cellStyle name="Normal 3 2 5 2 3 2 2 3 2 2" xfId="57769" xr:uid="{B545E5AF-927F-4C06-A8A2-F16B4A692FE4}"/>
    <cellStyle name="Normal 3 2 5 2 3 2 2 3 3" xfId="42327" xr:uid="{2B7BFD54-8671-4972-98AD-962D921678AF}"/>
    <cellStyle name="Normal 3 2 5 2 3 2 2 4" xfId="19164" xr:uid="{9FF412DE-1532-420F-81BF-06BF71FC85BA}"/>
    <cellStyle name="Normal 3 2 5 2 3 2 2 4 2" xfId="50048" xr:uid="{A20DBE1D-24C0-4E80-A2D0-CAAD072BAF0D}"/>
    <cellStyle name="Normal 3 2 5 2 3 2 2 5" xfId="34606" xr:uid="{A3C4F4AF-5F4B-40A2-B20A-AD2324BC214E}"/>
    <cellStyle name="Normal 3 2 5 2 3 2 3" xfId="5652" xr:uid="{88CAC30F-452D-414C-AD8A-09E703FBF807}"/>
    <cellStyle name="Normal 3 2 5 2 3 2 3 2" xfId="13373" xr:uid="{1323E3A3-FD3F-4A1A-9A29-78732380351F}"/>
    <cellStyle name="Normal 3 2 5 2 3 2 3 2 2" xfId="28815" xr:uid="{2DB69CE9-F15F-4B55-B2BF-E7212C6D6CCE}"/>
    <cellStyle name="Normal 3 2 5 2 3 2 3 2 2 2" xfId="59699" xr:uid="{6DBCD849-859A-475B-95E5-DABF42AA6053}"/>
    <cellStyle name="Normal 3 2 5 2 3 2 3 2 3" xfId="44257" xr:uid="{34C7AB5A-2E7F-4192-8ECD-3B13A1C88B35}"/>
    <cellStyle name="Normal 3 2 5 2 3 2 3 3" xfId="21094" xr:uid="{DABD5784-BA47-4E3F-8B45-645508049968}"/>
    <cellStyle name="Normal 3 2 5 2 3 2 3 3 2" xfId="51978" xr:uid="{10E442A3-CB0E-409F-A616-42F80B67C82A}"/>
    <cellStyle name="Normal 3 2 5 2 3 2 3 4" xfId="36536" xr:uid="{03945D18-1C86-4C64-985F-E26B7FDC1B48}"/>
    <cellStyle name="Normal 3 2 5 2 3 2 4" xfId="9513" xr:uid="{3334EC01-F683-4D84-A1B4-F5B66C186B24}"/>
    <cellStyle name="Normal 3 2 5 2 3 2 4 2" xfId="24955" xr:uid="{6713DF0F-C26F-4D10-AC22-87DE6345E983}"/>
    <cellStyle name="Normal 3 2 5 2 3 2 4 2 2" xfId="55839" xr:uid="{C61F983B-EA79-4507-A217-4F0D7B5A405F}"/>
    <cellStyle name="Normal 3 2 5 2 3 2 4 3" xfId="40397" xr:uid="{5D233F9C-FDDB-4D3D-829C-AADA93D4D148}"/>
    <cellStyle name="Normal 3 2 5 2 3 2 5" xfId="17234" xr:uid="{EF7C5BE0-68F3-46A3-9190-43019115ECC4}"/>
    <cellStyle name="Normal 3 2 5 2 3 2 5 2" xfId="48118" xr:uid="{2A6225FC-B38B-4EBF-8770-8BD75B5023C0}"/>
    <cellStyle name="Normal 3 2 5 2 3 2 6" xfId="32676" xr:uid="{EBAEB1BB-0FBB-4C80-88C6-D224D2151509}"/>
    <cellStyle name="Normal 3 2 5 2 3 3" xfId="2757" xr:uid="{BAA3AAAC-F3AA-4C1F-A0A9-41E3E8F0883C}"/>
    <cellStyle name="Normal 3 2 5 2 3 3 2" xfId="6617" xr:uid="{79F9C5E1-29B3-4E22-B38E-039CAD9D6574}"/>
    <cellStyle name="Normal 3 2 5 2 3 3 2 2" xfId="14338" xr:uid="{8E781E4F-47D7-4719-90C0-F8D9900E1E1E}"/>
    <cellStyle name="Normal 3 2 5 2 3 3 2 2 2" xfId="29780" xr:uid="{1776C728-733B-4D1E-BE78-0EA555BB73B6}"/>
    <cellStyle name="Normal 3 2 5 2 3 3 2 2 2 2" xfId="60664" xr:uid="{AD367AD2-6C45-46F4-8910-722CE821DC6A}"/>
    <cellStyle name="Normal 3 2 5 2 3 3 2 2 3" xfId="45222" xr:uid="{D00B609D-AB57-4A6A-B361-B740A7C166C1}"/>
    <cellStyle name="Normal 3 2 5 2 3 3 2 3" xfId="22059" xr:uid="{D7ADA799-CBAB-4125-BB15-F7FCF46FFE77}"/>
    <cellStyle name="Normal 3 2 5 2 3 3 2 3 2" xfId="52943" xr:uid="{427952FF-3A88-4E0A-BB75-1CDD9AFF556B}"/>
    <cellStyle name="Normal 3 2 5 2 3 3 2 4" xfId="37501" xr:uid="{3F0026C5-C141-4A39-8FFD-054AD5C82B93}"/>
    <cellStyle name="Normal 3 2 5 2 3 3 3" xfId="10478" xr:uid="{064B24DF-DCE8-410A-8F97-5CF6FFC15E86}"/>
    <cellStyle name="Normal 3 2 5 2 3 3 3 2" xfId="25920" xr:uid="{E3B45B11-0889-43C1-9507-3CAE0CF336FD}"/>
    <cellStyle name="Normal 3 2 5 2 3 3 3 2 2" xfId="56804" xr:uid="{2FDE3E9B-2189-41BE-A87F-FEC2216EE60E}"/>
    <cellStyle name="Normal 3 2 5 2 3 3 3 3" xfId="41362" xr:uid="{7541C8CD-0470-4204-B5B2-1B3BD372CDE2}"/>
    <cellStyle name="Normal 3 2 5 2 3 3 4" xfId="18199" xr:uid="{8066837A-8EAE-4AD1-B090-0FD73E5F697F}"/>
    <cellStyle name="Normal 3 2 5 2 3 3 4 2" xfId="49083" xr:uid="{04A2F0D4-997D-479D-997E-E30F6CB48E20}"/>
    <cellStyle name="Normal 3 2 5 2 3 3 5" xfId="33641" xr:uid="{22646DFA-2313-4158-AEC4-9461FBC606C5}"/>
    <cellStyle name="Normal 3 2 5 2 3 4" xfId="4687" xr:uid="{B0195F12-F1BD-4D5F-914B-F1E12CFCD4E1}"/>
    <cellStyle name="Normal 3 2 5 2 3 4 2" xfId="12408" xr:uid="{18B80524-2F08-49DA-A694-1389428C745D}"/>
    <cellStyle name="Normal 3 2 5 2 3 4 2 2" xfId="27850" xr:uid="{A1A8ECE8-A76C-4FB3-91B4-D1C5D9DA6CDD}"/>
    <cellStyle name="Normal 3 2 5 2 3 4 2 2 2" xfId="58734" xr:uid="{1E2E8CCE-76E4-46A8-9B11-628B98CA39D4}"/>
    <cellStyle name="Normal 3 2 5 2 3 4 2 3" xfId="43292" xr:uid="{8FE4616E-A7B3-4749-90E1-9EE2E011789F}"/>
    <cellStyle name="Normal 3 2 5 2 3 4 3" xfId="20129" xr:uid="{D1F46D8B-2B91-4247-A26A-080E4D7CC458}"/>
    <cellStyle name="Normal 3 2 5 2 3 4 3 2" xfId="51013" xr:uid="{A3556202-E66A-4456-8CC2-E9DA090C8764}"/>
    <cellStyle name="Normal 3 2 5 2 3 4 4" xfId="35571" xr:uid="{6E7C2536-88E8-40F9-985D-9AE548860104}"/>
    <cellStyle name="Normal 3 2 5 2 3 5" xfId="8548" xr:uid="{3EF227BA-C7CC-466C-A123-0CFD5FFF42A7}"/>
    <cellStyle name="Normal 3 2 5 2 3 5 2" xfId="23990" xr:uid="{BD1DEDE3-0999-4AE2-A1DF-132BE3A354A7}"/>
    <cellStyle name="Normal 3 2 5 2 3 5 2 2" xfId="54874" xr:uid="{DE60E22E-E0DF-4491-9480-B217172E33AE}"/>
    <cellStyle name="Normal 3 2 5 2 3 5 3" xfId="39432" xr:uid="{6A7401CE-A247-47DC-A9A8-409C101F0EFB}"/>
    <cellStyle name="Normal 3 2 5 2 3 6" xfId="16269" xr:uid="{540B3400-4C1A-42FC-B9D0-3B9D2D3BCD98}"/>
    <cellStyle name="Normal 3 2 5 2 3 6 2" xfId="47153" xr:uid="{54E0EF26-00F1-4D44-AEE7-AF9E1051D8D1}"/>
    <cellStyle name="Normal 3 2 5 2 3 7" xfId="31711" xr:uid="{153D5EF1-F8DA-4D8A-AEA8-ABB22123643A}"/>
    <cellStyle name="Normal 3 2 5 2 4" xfId="1309" xr:uid="{5546D391-E670-4F12-82EA-532A299918F0}"/>
    <cellStyle name="Normal 3 2 5 2 4 2" xfId="3239" xr:uid="{3ACDEB76-41C8-4F64-A515-B5B7BA240B0F}"/>
    <cellStyle name="Normal 3 2 5 2 4 2 2" xfId="7099" xr:uid="{8E79A9A7-F18E-4F30-80E5-0A9D4E63CEAB}"/>
    <cellStyle name="Normal 3 2 5 2 4 2 2 2" xfId="14820" xr:uid="{9FF5D73B-FC52-4DB7-B2C3-AADF472F679C}"/>
    <cellStyle name="Normal 3 2 5 2 4 2 2 2 2" xfId="30262" xr:uid="{4F82FE60-DB97-4AE4-A02F-BDB00BC743DD}"/>
    <cellStyle name="Normal 3 2 5 2 4 2 2 2 2 2" xfId="61146" xr:uid="{FEF2C99D-5B2C-4827-B09A-9F70082B51C8}"/>
    <cellStyle name="Normal 3 2 5 2 4 2 2 2 3" xfId="45704" xr:uid="{EB391328-B6CF-4A31-A8F0-9550657A14E6}"/>
    <cellStyle name="Normal 3 2 5 2 4 2 2 3" xfId="22541" xr:uid="{4C60F2F1-A49A-4179-84C9-9870CD4068CD}"/>
    <cellStyle name="Normal 3 2 5 2 4 2 2 3 2" xfId="53425" xr:uid="{5F7E2310-0CA7-412D-899B-8BAA7E601867}"/>
    <cellStyle name="Normal 3 2 5 2 4 2 2 4" xfId="37983" xr:uid="{908F1BA1-9C09-4F74-B522-85C8B5E9FC5C}"/>
    <cellStyle name="Normal 3 2 5 2 4 2 3" xfId="10960" xr:uid="{6D3ACD91-2956-476D-862D-735301E3107B}"/>
    <cellStyle name="Normal 3 2 5 2 4 2 3 2" xfId="26402" xr:uid="{D7C3E480-CF7B-4B87-AB57-78EC82B723D0}"/>
    <cellStyle name="Normal 3 2 5 2 4 2 3 2 2" xfId="57286" xr:uid="{B63FD3E3-D6CD-4C17-9821-0178C229DBAE}"/>
    <cellStyle name="Normal 3 2 5 2 4 2 3 3" xfId="41844" xr:uid="{54CEB86D-2AEB-4AFF-A27A-FB624B3C6900}"/>
    <cellStyle name="Normal 3 2 5 2 4 2 4" xfId="18681" xr:uid="{3EDB8A39-357C-4738-98EB-D4108565E2C8}"/>
    <cellStyle name="Normal 3 2 5 2 4 2 4 2" xfId="49565" xr:uid="{FF4DEE2E-2E09-4389-B898-3C17B71F2923}"/>
    <cellStyle name="Normal 3 2 5 2 4 2 5" xfId="34123" xr:uid="{50A02911-1E90-4C77-AA4B-325749ADEE5E}"/>
    <cellStyle name="Normal 3 2 5 2 4 3" xfId="5169" xr:uid="{579CE9FB-57FD-42CA-8012-216AE6F14668}"/>
    <cellStyle name="Normal 3 2 5 2 4 3 2" xfId="12890" xr:uid="{1CDDA92C-62E5-4033-A2A4-782AB5121D2B}"/>
    <cellStyle name="Normal 3 2 5 2 4 3 2 2" xfId="28332" xr:uid="{A15D6188-3E5E-4B34-B7D4-B219A85A2A8C}"/>
    <cellStyle name="Normal 3 2 5 2 4 3 2 2 2" xfId="59216" xr:uid="{9CB8E8B5-057E-42A2-BC86-6D94C8CC4D83}"/>
    <cellStyle name="Normal 3 2 5 2 4 3 2 3" xfId="43774" xr:uid="{2F938C06-F5A7-4CA2-9395-271580B4559B}"/>
    <cellStyle name="Normal 3 2 5 2 4 3 3" xfId="20611" xr:uid="{A635F615-4422-47B6-AB3C-E90A561E40ED}"/>
    <cellStyle name="Normal 3 2 5 2 4 3 3 2" xfId="51495" xr:uid="{AF7C458F-3D10-4F79-826F-F5E8DB86A194}"/>
    <cellStyle name="Normal 3 2 5 2 4 3 4" xfId="36053" xr:uid="{8E786E22-007D-4447-8459-ED071A222DAA}"/>
    <cellStyle name="Normal 3 2 5 2 4 4" xfId="9030" xr:uid="{362C2AEB-D6B8-4286-9C76-2AED9C58966F}"/>
    <cellStyle name="Normal 3 2 5 2 4 4 2" xfId="24472" xr:uid="{E05C56AB-1429-4CB1-9198-F884F64C166B}"/>
    <cellStyle name="Normal 3 2 5 2 4 4 2 2" xfId="55356" xr:uid="{76FE63BC-8FB9-4149-91CF-F953D5E7C5DE}"/>
    <cellStyle name="Normal 3 2 5 2 4 4 3" xfId="39914" xr:uid="{C328251D-7CB5-4AD2-9746-4666F8EDD2C2}"/>
    <cellStyle name="Normal 3 2 5 2 4 5" xfId="16751" xr:uid="{C4380E83-4EA8-4109-AD0D-1C51BBD64003}"/>
    <cellStyle name="Normal 3 2 5 2 4 5 2" xfId="47635" xr:uid="{BABC1A61-E1A3-48C0-A856-2F8201CD6187}"/>
    <cellStyle name="Normal 3 2 5 2 4 6" xfId="32193" xr:uid="{465379EA-6125-46A6-BE2C-8F9444D14C6B}"/>
    <cellStyle name="Normal 3 2 5 2 5" xfId="2274" xr:uid="{59B4455E-AE80-4379-A244-ECFF2A87BB53}"/>
    <cellStyle name="Normal 3 2 5 2 5 2" xfId="6134" xr:uid="{CDC3380A-00F3-4593-A938-A8A62A574BE1}"/>
    <cellStyle name="Normal 3 2 5 2 5 2 2" xfId="13855" xr:uid="{D61FAC39-1CE5-43FA-8FC0-06992594A24B}"/>
    <cellStyle name="Normal 3 2 5 2 5 2 2 2" xfId="29297" xr:uid="{C4810971-3054-4EE6-9074-64B3110691BC}"/>
    <cellStyle name="Normal 3 2 5 2 5 2 2 2 2" xfId="60181" xr:uid="{236366A9-A1A0-491F-9EB5-53BB67169DA1}"/>
    <cellStyle name="Normal 3 2 5 2 5 2 2 3" xfId="44739" xr:uid="{CC1EF269-2705-4803-B8F7-60BDDBED42A9}"/>
    <cellStyle name="Normal 3 2 5 2 5 2 3" xfId="21576" xr:uid="{6FABACF2-E15B-4FE7-A261-F28509E1565D}"/>
    <cellStyle name="Normal 3 2 5 2 5 2 3 2" xfId="52460" xr:uid="{7AC81575-0EAF-40C6-9F18-9F189B7812D0}"/>
    <cellStyle name="Normal 3 2 5 2 5 2 4" xfId="37018" xr:uid="{F4401440-0818-4BA6-89D1-92BA0FB040AB}"/>
    <cellStyle name="Normal 3 2 5 2 5 3" xfId="9995" xr:uid="{75A940FF-6E0B-40E0-8CED-D236C910E51C}"/>
    <cellStyle name="Normal 3 2 5 2 5 3 2" xfId="25437" xr:uid="{9DEFA858-5739-42A6-8859-2C1FC8D60128}"/>
    <cellStyle name="Normal 3 2 5 2 5 3 2 2" xfId="56321" xr:uid="{223AEDFA-08B1-49A1-A760-0558158D67FA}"/>
    <cellStyle name="Normal 3 2 5 2 5 3 3" xfId="40879" xr:uid="{B94E75B0-32F8-4C1C-BC7B-0CB92FBA8D41}"/>
    <cellStyle name="Normal 3 2 5 2 5 4" xfId="17716" xr:uid="{154A1B0D-CDEF-407A-833D-08ADC37BDCC7}"/>
    <cellStyle name="Normal 3 2 5 2 5 4 2" xfId="48600" xr:uid="{5E2E7D33-B0E9-4A87-9021-D6A80149A74F}"/>
    <cellStyle name="Normal 3 2 5 2 5 5" xfId="33158" xr:uid="{991772E5-8DAC-46D7-8645-C1BCCE988A67}"/>
    <cellStyle name="Normal 3 2 5 2 6" xfId="4204" xr:uid="{186AE280-DC5E-442F-8972-054B02ABEA16}"/>
    <cellStyle name="Normal 3 2 5 2 6 2" xfId="11925" xr:uid="{ACFF6F61-DF86-43AD-91DC-5BC88F48CEDA}"/>
    <cellStyle name="Normal 3 2 5 2 6 2 2" xfId="27367" xr:uid="{1CF9D805-DADB-4DA0-BFD6-A32E9F5C0F8B}"/>
    <cellStyle name="Normal 3 2 5 2 6 2 2 2" xfId="58251" xr:uid="{55EE04DE-59D7-4E31-A476-DC52A4251381}"/>
    <cellStyle name="Normal 3 2 5 2 6 2 3" xfId="42809" xr:uid="{7CF24869-2EC5-41AE-9047-E7660B158D89}"/>
    <cellStyle name="Normal 3 2 5 2 6 3" xfId="19646" xr:uid="{AC0B4E41-F8D8-4ACB-918A-2E47AD811597}"/>
    <cellStyle name="Normal 3 2 5 2 6 3 2" xfId="50530" xr:uid="{628CCA51-9EA6-4FF6-AEE0-B726DA439420}"/>
    <cellStyle name="Normal 3 2 5 2 6 4" xfId="35088" xr:uid="{1914633B-0AD8-419F-94B7-EA383652BF05}"/>
    <cellStyle name="Normal 3 2 5 2 7" xfId="8065" xr:uid="{AA0F973B-A3C2-46B9-B863-FBB7A6A1746B}"/>
    <cellStyle name="Normal 3 2 5 2 7 2" xfId="23507" xr:uid="{58BA5A9C-704C-4C33-825C-65A7F6B69009}"/>
    <cellStyle name="Normal 3 2 5 2 7 2 2" xfId="54391" xr:uid="{1EA67B11-77B0-4E78-8B66-2AC55D264E6D}"/>
    <cellStyle name="Normal 3 2 5 2 7 3" xfId="38949" xr:uid="{C461BCDF-F5CE-4E72-9ADE-587B931B96C4}"/>
    <cellStyle name="Normal 3 2 5 2 8" xfId="15786" xr:uid="{2DCAB2B9-B22D-4A36-A5CC-6ED1CCCA09F5}"/>
    <cellStyle name="Normal 3 2 5 2 8 2" xfId="46670" xr:uid="{4AB629D2-2A5C-42D4-9E33-F66A96BD3548}"/>
    <cellStyle name="Normal 3 2 5 2 9" xfId="31228" xr:uid="{BD98FFCE-8BDC-4970-B5AA-4EFDC51579AB}"/>
    <cellStyle name="Normal 3 2 5 3" xfId="454" xr:uid="{51E0CF68-C74C-4DD8-ABC8-CB3B34EBEA34}"/>
    <cellStyle name="Normal 3 2 5 3 2" xfId="938" xr:uid="{810FE377-7D2E-46D7-8EFA-ABC76499FF24}"/>
    <cellStyle name="Normal 3 2 5 3 2 2" xfId="1903" xr:uid="{F903F942-1284-418F-A4CE-768B581184E5}"/>
    <cellStyle name="Normal 3 2 5 3 2 2 2" xfId="3833" xr:uid="{EF965BC1-746E-4043-A716-78359A2C8D11}"/>
    <cellStyle name="Normal 3 2 5 3 2 2 2 2" xfId="7693" xr:uid="{23DD50A0-434A-4035-9AAC-7316CD2A0492}"/>
    <cellStyle name="Normal 3 2 5 3 2 2 2 2 2" xfId="15414" xr:uid="{A856BEC1-F976-4DF7-9F49-83FFB569ACC5}"/>
    <cellStyle name="Normal 3 2 5 3 2 2 2 2 2 2" xfId="30856" xr:uid="{8C3B7332-07B1-4474-A886-21E739C3A799}"/>
    <cellStyle name="Normal 3 2 5 3 2 2 2 2 2 2 2" xfId="61740" xr:uid="{8593B21E-13EF-4AA3-866D-064C427A8E5D}"/>
    <cellStyle name="Normal 3 2 5 3 2 2 2 2 2 3" xfId="46298" xr:uid="{AAD18824-4467-4143-8C03-41B23BCE6D14}"/>
    <cellStyle name="Normal 3 2 5 3 2 2 2 2 3" xfId="23135" xr:uid="{DF24F7F3-BFB8-410C-9617-0CA23091220E}"/>
    <cellStyle name="Normal 3 2 5 3 2 2 2 2 3 2" xfId="54019" xr:uid="{C1766FEE-41B7-41AC-A587-800DD2021B15}"/>
    <cellStyle name="Normal 3 2 5 3 2 2 2 2 4" xfId="38577" xr:uid="{E5C10604-C4AD-43AE-8D10-E97E19FC5290}"/>
    <cellStyle name="Normal 3 2 5 3 2 2 2 3" xfId="11554" xr:uid="{52AA023F-2F92-481D-A86E-0AFDFD6F425C}"/>
    <cellStyle name="Normal 3 2 5 3 2 2 2 3 2" xfId="26996" xr:uid="{4524D664-50F8-4A29-9D24-BC80F1DCFEAC}"/>
    <cellStyle name="Normal 3 2 5 3 2 2 2 3 2 2" xfId="57880" xr:uid="{0F7F33ED-6322-4992-8B37-AC77D5D3398E}"/>
    <cellStyle name="Normal 3 2 5 3 2 2 2 3 3" xfId="42438" xr:uid="{53EF56E2-232F-4C52-A8C1-CEB3B66D43F9}"/>
    <cellStyle name="Normal 3 2 5 3 2 2 2 4" xfId="19275" xr:uid="{E6CF5A96-3E51-43EE-AD27-96338CCB09FE}"/>
    <cellStyle name="Normal 3 2 5 3 2 2 2 4 2" xfId="50159" xr:uid="{B197C0C1-F7CC-40A3-89B0-D64AF2296239}"/>
    <cellStyle name="Normal 3 2 5 3 2 2 2 5" xfId="34717" xr:uid="{EC14622B-9D46-4E7A-9931-CA627962B45D}"/>
    <cellStyle name="Normal 3 2 5 3 2 2 3" xfId="5763" xr:uid="{391028E7-30E2-43C1-B25F-E0AE8DD2DD24}"/>
    <cellStyle name="Normal 3 2 5 3 2 2 3 2" xfId="13484" xr:uid="{24FE0A46-8B43-4421-B7A4-99B7E0FCE8F6}"/>
    <cellStyle name="Normal 3 2 5 3 2 2 3 2 2" xfId="28926" xr:uid="{F7397E02-4560-4E2F-8F10-98EC50214117}"/>
    <cellStyle name="Normal 3 2 5 3 2 2 3 2 2 2" xfId="59810" xr:uid="{AF55E5B9-AD73-4427-8B76-927E6D7D6B80}"/>
    <cellStyle name="Normal 3 2 5 3 2 2 3 2 3" xfId="44368" xr:uid="{A68FBD94-5668-4632-9641-0243588B6405}"/>
    <cellStyle name="Normal 3 2 5 3 2 2 3 3" xfId="21205" xr:uid="{70DA1406-0283-471B-989F-BEE65C21DFE0}"/>
    <cellStyle name="Normal 3 2 5 3 2 2 3 3 2" xfId="52089" xr:uid="{28254876-0A80-424D-AD2B-2C1A773BC989}"/>
    <cellStyle name="Normal 3 2 5 3 2 2 3 4" xfId="36647" xr:uid="{AF583D71-3726-41E4-90D5-5101E67CB811}"/>
    <cellStyle name="Normal 3 2 5 3 2 2 4" xfId="9624" xr:uid="{2D881938-8AF2-4554-ADBE-5E2551D28581}"/>
    <cellStyle name="Normal 3 2 5 3 2 2 4 2" xfId="25066" xr:uid="{028CE5E6-8328-4B6E-8886-C70B379A8B88}"/>
    <cellStyle name="Normal 3 2 5 3 2 2 4 2 2" xfId="55950" xr:uid="{312D37D4-5E3B-4521-8ECF-DDA8BA25B539}"/>
    <cellStyle name="Normal 3 2 5 3 2 2 4 3" xfId="40508" xr:uid="{F67C2E95-0FA1-4EEF-BC46-5BAB374C0772}"/>
    <cellStyle name="Normal 3 2 5 3 2 2 5" xfId="17345" xr:uid="{7EC56A3E-9D41-4C6D-B4C6-A839B6028CA2}"/>
    <cellStyle name="Normal 3 2 5 3 2 2 5 2" xfId="48229" xr:uid="{70DA12D7-87D7-465A-B565-AB5CC622A061}"/>
    <cellStyle name="Normal 3 2 5 3 2 2 6" xfId="32787" xr:uid="{03C38CEF-C0AA-4118-BB67-0858A85F9A24}"/>
    <cellStyle name="Normal 3 2 5 3 2 3" xfId="2868" xr:uid="{59639D02-9180-4FB5-A40A-6FB1F42C19FD}"/>
    <cellStyle name="Normal 3 2 5 3 2 3 2" xfId="6728" xr:uid="{42BC3038-6E8D-4A7F-AA98-6506E108E565}"/>
    <cellStyle name="Normal 3 2 5 3 2 3 2 2" xfId="14449" xr:uid="{6563397E-196D-4EFD-95BE-691F1A81757C}"/>
    <cellStyle name="Normal 3 2 5 3 2 3 2 2 2" xfId="29891" xr:uid="{1B13A290-6E37-4C79-B37B-FD299F055F79}"/>
    <cellStyle name="Normal 3 2 5 3 2 3 2 2 2 2" xfId="60775" xr:uid="{F9652342-9CAF-4E6F-9AFB-B2FE192E3514}"/>
    <cellStyle name="Normal 3 2 5 3 2 3 2 2 3" xfId="45333" xr:uid="{F83D2AC7-53F4-48B7-A296-A323C06ED7A3}"/>
    <cellStyle name="Normal 3 2 5 3 2 3 2 3" xfId="22170" xr:uid="{52E90537-F734-48DC-99FE-0D0F855A222A}"/>
    <cellStyle name="Normal 3 2 5 3 2 3 2 3 2" xfId="53054" xr:uid="{D457E4CC-8C6C-4F84-87D1-7B74C60CB825}"/>
    <cellStyle name="Normal 3 2 5 3 2 3 2 4" xfId="37612" xr:uid="{D8B53747-0421-418B-BE21-1B9CDF531AAA}"/>
    <cellStyle name="Normal 3 2 5 3 2 3 3" xfId="10589" xr:uid="{075C64C0-2A1D-4663-A779-4124D63E79EF}"/>
    <cellStyle name="Normal 3 2 5 3 2 3 3 2" xfId="26031" xr:uid="{DF65E67D-B67D-4D8A-BD75-61728CCAF4D1}"/>
    <cellStyle name="Normal 3 2 5 3 2 3 3 2 2" xfId="56915" xr:uid="{EDA4796E-598E-474B-995C-1F3BCCD82F99}"/>
    <cellStyle name="Normal 3 2 5 3 2 3 3 3" xfId="41473" xr:uid="{D28979C9-9588-4E34-96CC-6571E2A8F8EF}"/>
    <cellStyle name="Normal 3 2 5 3 2 3 4" xfId="18310" xr:uid="{E4F91A0C-8CF6-4AFA-8954-01981BF58E41}"/>
    <cellStyle name="Normal 3 2 5 3 2 3 4 2" xfId="49194" xr:uid="{22A577AC-C42E-4167-8652-169537493E68}"/>
    <cellStyle name="Normal 3 2 5 3 2 3 5" xfId="33752" xr:uid="{896775DF-409D-4EC2-9119-91BCDB66C111}"/>
    <cellStyle name="Normal 3 2 5 3 2 4" xfId="4798" xr:uid="{8FF45C36-C206-408C-B3BF-09A1213ECDFC}"/>
    <cellStyle name="Normal 3 2 5 3 2 4 2" xfId="12519" xr:uid="{BBB5E5D1-72C0-46B5-9BC2-8D113EB81A2F}"/>
    <cellStyle name="Normal 3 2 5 3 2 4 2 2" xfId="27961" xr:uid="{A3055AEB-76A6-47A0-83B1-54DD55DD494B}"/>
    <cellStyle name="Normal 3 2 5 3 2 4 2 2 2" xfId="58845" xr:uid="{A3153EE9-7190-443F-BD66-C0C229FB354A}"/>
    <cellStyle name="Normal 3 2 5 3 2 4 2 3" xfId="43403" xr:uid="{25507E04-6ABE-499C-8DDA-E09C3D461459}"/>
    <cellStyle name="Normal 3 2 5 3 2 4 3" xfId="20240" xr:uid="{829D571D-7CA3-413F-A94E-FAD4AE840F14}"/>
    <cellStyle name="Normal 3 2 5 3 2 4 3 2" xfId="51124" xr:uid="{13B963DD-23FB-43BD-A6CB-218820A5A051}"/>
    <cellStyle name="Normal 3 2 5 3 2 4 4" xfId="35682" xr:uid="{64D38846-9EC0-4220-B512-57BB99481633}"/>
    <cellStyle name="Normal 3 2 5 3 2 5" xfId="8659" xr:uid="{350B56A8-17B2-4543-8CC7-A7F68C9DA9AD}"/>
    <cellStyle name="Normal 3 2 5 3 2 5 2" xfId="24101" xr:uid="{39673A00-4014-4197-AE39-1A8FA06A7779}"/>
    <cellStyle name="Normal 3 2 5 3 2 5 2 2" xfId="54985" xr:uid="{699EE131-F9CC-4B1E-AB09-C77595281517}"/>
    <cellStyle name="Normal 3 2 5 3 2 5 3" xfId="39543" xr:uid="{B897D45B-6B4C-4811-9CCD-6B2DE10C3F20}"/>
    <cellStyle name="Normal 3 2 5 3 2 6" xfId="16380" xr:uid="{A3C2B743-41DA-429A-9BF4-5DCE57484128}"/>
    <cellStyle name="Normal 3 2 5 3 2 6 2" xfId="47264" xr:uid="{8630DBCB-39C0-4E27-A22D-6474B35DF40E}"/>
    <cellStyle name="Normal 3 2 5 3 2 7" xfId="31822" xr:uid="{911B09CB-2158-4252-9D1A-3EFD04D5880A}"/>
    <cellStyle name="Normal 3 2 5 3 3" xfId="1420" xr:uid="{5C57E583-31FF-465D-8828-1F1747037541}"/>
    <cellStyle name="Normal 3 2 5 3 3 2" xfId="3350" xr:uid="{2A962E1D-C7BD-4B54-9863-F2EB7C969E16}"/>
    <cellStyle name="Normal 3 2 5 3 3 2 2" xfId="7210" xr:uid="{8933F7A2-623B-4352-AD4E-FD1C5A0B213C}"/>
    <cellStyle name="Normal 3 2 5 3 3 2 2 2" xfId="14931" xr:uid="{C7940706-EDCD-49B3-B008-AE9E86D50819}"/>
    <cellStyle name="Normal 3 2 5 3 3 2 2 2 2" xfId="30373" xr:uid="{2EA4FB7D-5EBA-49C1-9A32-CA4BB7C7DF57}"/>
    <cellStyle name="Normal 3 2 5 3 3 2 2 2 2 2" xfId="61257" xr:uid="{6F8EDD5E-1AEB-460F-97F8-69E34DC88183}"/>
    <cellStyle name="Normal 3 2 5 3 3 2 2 2 3" xfId="45815" xr:uid="{73385FC5-21AB-4357-9428-83AB355B2601}"/>
    <cellStyle name="Normal 3 2 5 3 3 2 2 3" xfId="22652" xr:uid="{382548DB-8313-4F48-93F9-3BE160188D2D}"/>
    <cellStyle name="Normal 3 2 5 3 3 2 2 3 2" xfId="53536" xr:uid="{EE6FF9BB-1443-474D-9F33-0CE8DF86B378}"/>
    <cellStyle name="Normal 3 2 5 3 3 2 2 4" xfId="38094" xr:uid="{A8136DF6-2CB3-46EB-B5C5-7F582AEAE05A}"/>
    <cellStyle name="Normal 3 2 5 3 3 2 3" xfId="11071" xr:uid="{AD1A1E26-DE21-4659-82A4-5CAD875299C4}"/>
    <cellStyle name="Normal 3 2 5 3 3 2 3 2" xfId="26513" xr:uid="{9BF718B1-2E2B-4321-BEFA-713362122214}"/>
    <cellStyle name="Normal 3 2 5 3 3 2 3 2 2" xfId="57397" xr:uid="{8B4966B6-DCCD-435C-B2ED-291FAC06D70C}"/>
    <cellStyle name="Normal 3 2 5 3 3 2 3 3" xfId="41955" xr:uid="{08CA39B0-6360-4422-B77C-EABDC7955822}"/>
    <cellStyle name="Normal 3 2 5 3 3 2 4" xfId="18792" xr:uid="{CBEAB6A9-D514-4953-9535-3ABE99839A06}"/>
    <cellStyle name="Normal 3 2 5 3 3 2 4 2" xfId="49676" xr:uid="{3A14DC41-5474-41F3-9869-3EE19F9EEAEC}"/>
    <cellStyle name="Normal 3 2 5 3 3 2 5" xfId="34234" xr:uid="{7EEA120A-8853-4BF4-AF6E-DDE07B41B7B5}"/>
    <cellStyle name="Normal 3 2 5 3 3 3" xfId="5280" xr:uid="{AEC4E821-28B8-4657-AC60-0D5D01F3F04C}"/>
    <cellStyle name="Normal 3 2 5 3 3 3 2" xfId="13001" xr:uid="{3899EF8E-70A3-4D6B-8537-CCF0CA7D2A17}"/>
    <cellStyle name="Normal 3 2 5 3 3 3 2 2" xfId="28443" xr:uid="{E2644B10-5A66-4CFC-B75F-2122211544A1}"/>
    <cellStyle name="Normal 3 2 5 3 3 3 2 2 2" xfId="59327" xr:uid="{9FDF6D0D-1D8F-4CEF-8617-767C29B1122C}"/>
    <cellStyle name="Normal 3 2 5 3 3 3 2 3" xfId="43885" xr:uid="{CDF67B96-48BF-4760-BDFD-B55587B640D6}"/>
    <cellStyle name="Normal 3 2 5 3 3 3 3" xfId="20722" xr:uid="{1706CEBC-87C2-4216-B56E-08BD10D4F921}"/>
    <cellStyle name="Normal 3 2 5 3 3 3 3 2" xfId="51606" xr:uid="{0FE80961-17FE-4839-AFAE-61DC00DE7F9D}"/>
    <cellStyle name="Normal 3 2 5 3 3 3 4" xfId="36164" xr:uid="{41D84591-CE56-46C3-8229-43486A8037E6}"/>
    <cellStyle name="Normal 3 2 5 3 3 4" xfId="9141" xr:uid="{D1332DA3-431D-4D83-AB6C-6CA91180D9B8}"/>
    <cellStyle name="Normal 3 2 5 3 3 4 2" xfId="24583" xr:uid="{6CC536CD-23D5-44DF-A520-7E9CB5F6B3BA}"/>
    <cellStyle name="Normal 3 2 5 3 3 4 2 2" xfId="55467" xr:uid="{3A7F949F-64CD-4A42-B011-6F355085359C}"/>
    <cellStyle name="Normal 3 2 5 3 3 4 3" xfId="40025" xr:uid="{10AB9B09-387B-43F6-8537-F9209099F6C3}"/>
    <cellStyle name="Normal 3 2 5 3 3 5" xfId="16862" xr:uid="{9820DFEE-2671-4FBE-B930-292FAFFD1989}"/>
    <cellStyle name="Normal 3 2 5 3 3 5 2" xfId="47746" xr:uid="{4E6FA256-A05B-40E9-8E15-0E550A9B43C9}"/>
    <cellStyle name="Normal 3 2 5 3 3 6" xfId="32304" xr:uid="{413D9677-06FB-4B1C-9494-E898ED14BC7C}"/>
    <cellStyle name="Normal 3 2 5 3 4" xfId="2385" xr:uid="{1FE9F94B-58B8-471D-B6CE-0A7329332128}"/>
    <cellStyle name="Normal 3 2 5 3 4 2" xfId="6245" xr:uid="{6DD84D32-F74E-4E6A-9757-F453EE02F234}"/>
    <cellStyle name="Normal 3 2 5 3 4 2 2" xfId="13966" xr:uid="{CDF49112-4831-4F80-8D4A-0E12496BD8C7}"/>
    <cellStyle name="Normal 3 2 5 3 4 2 2 2" xfId="29408" xr:uid="{4FEDBE11-8951-46D9-8D2F-463909C61F7E}"/>
    <cellStyle name="Normal 3 2 5 3 4 2 2 2 2" xfId="60292" xr:uid="{F1C93FE5-8B93-49D2-A9E3-705D39757957}"/>
    <cellStyle name="Normal 3 2 5 3 4 2 2 3" xfId="44850" xr:uid="{01CE3243-0E28-48CB-A043-32FB889D744C}"/>
    <cellStyle name="Normal 3 2 5 3 4 2 3" xfId="21687" xr:uid="{4EC8EF31-F6CD-4F20-88B6-13DFAC2F04CA}"/>
    <cellStyle name="Normal 3 2 5 3 4 2 3 2" xfId="52571" xr:uid="{7CD50E25-0BA6-40D0-8BC5-C8BC774079A1}"/>
    <cellStyle name="Normal 3 2 5 3 4 2 4" xfId="37129" xr:uid="{4611E965-0519-424A-BBCB-F028A3AA60C0}"/>
    <cellStyle name="Normal 3 2 5 3 4 3" xfId="10106" xr:uid="{31510D73-6C46-4B5D-99C8-1C50512E1AD1}"/>
    <cellStyle name="Normal 3 2 5 3 4 3 2" xfId="25548" xr:uid="{646905D9-EBD6-45A7-96D5-E12747446695}"/>
    <cellStyle name="Normal 3 2 5 3 4 3 2 2" xfId="56432" xr:uid="{1DC4BAF2-B0AF-4E2E-A5CC-18E6F5335BCE}"/>
    <cellStyle name="Normal 3 2 5 3 4 3 3" xfId="40990" xr:uid="{C78C2302-D7F2-4525-BF4E-38A877968329}"/>
    <cellStyle name="Normal 3 2 5 3 4 4" xfId="17827" xr:uid="{45ABA8B0-1438-4C67-8AC1-778A9FA4DF77}"/>
    <cellStyle name="Normal 3 2 5 3 4 4 2" xfId="48711" xr:uid="{134D809D-AF4B-4FE5-B926-3D29071AF988}"/>
    <cellStyle name="Normal 3 2 5 3 4 5" xfId="33269" xr:uid="{2A2C3316-D2A4-4A7B-834D-9E82B58B956D}"/>
    <cellStyle name="Normal 3 2 5 3 5" xfId="4315" xr:uid="{E14D6CFC-8561-439A-9DB9-BA6D1F553224}"/>
    <cellStyle name="Normal 3 2 5 3 5 2" xfId="12036" xr:uid="{85FC0DAC-BF06-4E82-BC05-7B0AEE975319}"/>
    <cellStyle name="Normal 3 2 5 3 5 2 2" xfId="27478" xr:uid="{21D41489-33C7-44BD-9C0B-76A0EE3704A2}"/>
    <cellStyle name="Normal 3 2 5 3 5 2 2 2" xfId="58362" xr:uid="{B96E71A2-BE39-49DA-9876-8D49127DB723}"/>
    <cellStyle name="Normal 3 2 5 3 5 2 3" xfId="42920" xr:uid="{93E55544-2828-4E9F-AE6B-72759D83B906}"/>
    <cellStyle name="Normal 3 2 5 3 5 3" xfId="19757" xr:uid="{DF10CCEB-BAD4-42D7-BA9A-53CE60984AF0}"/>
    <cellStyle name="Normal 3 2 5 3 5 3 2" xfId="50641" xr:uid="{23BE8619-5B6E-4129-BA44-6E99DE2646E5}"/>
    <cellStyle name="Normal 3 2 5 3 5 4" xfId="35199" xr:uid="{0DEEE623-112F-4DE9-BC4C-E1AF59F8ECCF}"/>
    <cellStyle name="Normal 3 2 5 3 6" xfId="8176" xr:uid="{BE948167-1575-4C13-B697-E7B2998A2137}"/>
    <cellStyle name="Normal 3 2 5 3 6 2" xfId="23618" xr:uid="{09140A72-73AD-4E07-B3EA-1BE19FCA5296}"/>
    <cellStyle name="Normal 3 2 5 3 6 2 2" xfId="54502" xr:uid="{864C9A8B-CA0A-4391-A040-62C2C1EE2949}"/>
    <cellStyle name="Normal 3 2 5 3 6 3" xfId="39060" xr:uid="{05860C3E-8620-4A6E-AB0C-EFBB22DB71CF}"/>
    <cellStyle name="Normal 3 2 5 3 7" xfId="15897" xr:uid="{BEDE14DF-1479-4599-8D9A-41B67072ECF0}"/>
    <cellStyle name="Normal 3 2 5 3 7 2" xfId="46781" xr:uid="{6CA6ED8C-7C05-40E0-821C-8167EDFE8584}"/>
    <cellStyle name="Normal 3 2 5 3 8" xfId="31339" xr:uid="{FF2AE464-0D32-4D93-801B-E973E32860F9}"/>
    <cellStyle name="Normal 3 2 5 4" xfId="697" xr:uid="{6CF274F6-8F49-4E53-85D9-F84ABA699ED0}"/>
    <cellStyle name="Normal 3 2 5 4 2" xfId="1662" xr:uid="{A0E70601-83D3-4FBB-9D36-1C8136115179}"/>
    <cellStyle name="Normal 3 2 5 4 2 2" xfId="3592" xr:uid="{2838EAFF-7988-429E-93CA-0AD8B16FE758}"/>
    <cellStyle name="Normal 3 2 5 4 2 2 2" xfId="7452" xr:uid="{65DAED02-6D7C-4593-B1C8-8BCCC55A7FC5}"/>
    <cellStyle name="Normal 3 2 5 4 2 2 2 2" xfId="15173" xr:uid="{8917A101-8BC1-4168-98B8-C6C43C54A582}"/>
    <cellStyle name="Normal 3 2 5 4 2 2 2 2 2" xfId="30615" xr:uid="{956C01A8-805A-4C30-8A2D-E1425EEC43D4}"/>
    <cellStyle name="Normal 3 2 5 4 2 2 2 2 2 2" xfId="61499" xr:uid="{28EF8027-A78C-4C9A-8492-E7EB34954AB0}"/>
    <cellStyle name="Normal 3 2 5 4 2 2 2 2 3" xfId="46057" xr:uid="{4018BC6A-D0F0-47AD-97DF-D1F73756917D}"/>
    <cellStyle name="Normal 3 2 5 4 2 2 2 3" xfId="22894" xr:uid="{18313148-BF90-4115-89A4-FD9304860F05}"/>
    <cellStyle name="Normal 3 2 5 4 2 2 2 3 2" xfId="53778" xr:uid="{1069E4BD-9752-46E3-B693-89DCD8AA5D42}"/>
    <cellStyle name="Normal 3 2 5 4 2 2 2 4" xfId="38336" xr:uid="{805306C1-4B6F-4CA2-A0BD-21AF4C4B6689}"/>
    <cellStyle name="Normal 3 2 5 4 2 2 3" xfId="11313" xr:uid="{B8B1F1B3-FDA3-4D0C-926C-BC64D270857A}"/>
    <cellStyle name="Normal 3 2 5 4 2 2 3 2" xfId="26755" xr:uid="{33CADD07-11FE-4E3A-B1B0-697972D5FEBE}"/>
    <cellStyle name="Normal 3 2 5 4 2 2 3 2 2" xfId="57639" xr:uid="{3C8070B3-048E-4901-A54E-C5ECA46779EA}"/>
    <cellStyle name="Normal 3 2 5 4 2 2 3 3" xfId="42197" xr:uid="{9BE04F0A-85DF-4E99-B071-8EAA53A3EDFA}"/>
    <cellStyle name="Normal 3 2 5 4 2 2 4" xfId="19034" xr:uid="{2A12F7A8-44AF-4C89-B05D-2C40AFA9E352}"/>
    <cellStyle name="Normal 3 2 5 4 2 2 4 2" xfId="49918" xr:uid="{D69F0D18-1209-4EF9-8FA4-6B6E0904D65A}"/>
    <cellStyle name="Normal 3 2 5 4 2 2 5" xfId="34476" xr:uid="{89DC4FD2-FA20-4E78-B570-A739E0AB978F}"/>
    <cellStyle name="Normal 3 2 5 4 2 3" xfId="5522" xr:uid="{19BB51B9-BF92-4E72-9C0D-5C040C5E7331}"/>
    <cellStyle name="Normal 3 2 5 4 2 3 2" xfId="13243" xr:uid="{BE740203-3D28-4D31-8053-1E0B14CD2A29}"/>
    <cellStyle name="Normal 3 2 5 4 2 3 2 2" xfId="28685" xr:uid="{960AD5A8-6074-4777-954C-541DB84C4B79}"/>
    <cellStyle name="Normal 3 2 5 4 2 3 2 2 2" xfId="59569" xr:uid="{F7824CC8-3B62-4186-B27D-6BBB3672D6A6}"/>
    <cellStyle name="Normal 3 2 5 4 2 3 2 3" xfId="44127" xr:uid="{8C48EC89-DAED-4622-BFCF-157D599E1617}"/>
    <cellStyle name="Normal 3 2 5 4 2 3 3" xfId="20964" xr:uid="{A52480F8-F5D0-4561-AF05-03628B362B1B}"/>
    <cellStyle name="Normal 3 2 5 4 2 3 3 2" xfId="51848" xr:uid="{8CDE9EF2-0F61-402E-87ED-18814D40EF25}"/>
    <cellStyle name="Normal 3 2 5 4 2 3 4" xfId="36406" xr:uid="{DE7B98CF-1A54-4704-A12A-BD1648D61764}"/>
    <cellStyle name="Normal 3 2 5 4 2 4" xfId="9383" xr:uid="{F72C0FA0-1B1D-467C-A97B-77169B397850}"/>
    <cellStyle name="Normal 3 2 5 4 2 4 2" xfId="24825" xr:uid="{7A51DB91-4B2F-44F1-94FA-D8AA059D19B2}"/>
    <cellStyle name="Normal 3 2 5 4 2 4 2 2" xfId="55709" xr:uid="{0A46530A-DE15-413B-986E-3E684B5F22CB}"/>
    <cellStyle name="Normal 3 2 5 4 2 4 3" xfId="40267" xr:uid="{E787BA9C-F231-40A0-9BDA-C25A00AFF919}"/>
    <cellStyle name="Normal 3 2 5 4 2 5" xfId="17104" xr:uid="{633EBADF-B26A-4248-9105-BF5B0EAF112B}"/>
    <cellStyle name="Normal 3 2 5 4 2 5 2" xfId="47988" xr:uid="{D8D4F2ED-7176-4783-83B1-DCE6CAD0D268}"/>
    <cellStyle name="Normal 3 2 5 4 2 6" xfId="32546" xr:uid="{8FFD931E-D5C0-404D-8BEC-C0470E774898}"/>
    <cellStyle name="Normal 3 2 5 4 3" xfId="2627" xr:uid="{5A279765-E1DB-473B-A5B4-C8779CB9C862}"/>
    <cellStyle name="Normal 3 2 5 4 3 2" xfId="6487" xr:uid="{3FBC3E40-A54A-4126-9535-95D9C93767D2}"/>
    <cellStyle name="Normal 3 2 5 4 3 2 2" xfId="14208" xr:uid="{4E766358-74A9-491F-B952-7D0CD9E9AC71}"/>
    <cellStyle name="Normal 3 2 5 4 3 2 2 2" xfId="29650" xr:uid="{AFB578CB-C514-4B0E-A23A-81DD2E1229D0}"/>
    <cellStyle name="Normal 3 2 5 4 3 2 2 2 2" xfId="60534" xr:uid="{E2BBC353-3813-4A6F-90D8-3EB5D51B72B2}"/>
    <cellStyle name="Normal 3 2 5 4 3 2 2 3" xfId="45092" xr:uid="{907367F0-A5EB-4422-8770-467D7DAEE663}"/>
    <cellStyle name="Normal 3 2 5 4 3 2 3" xfId="21929" xr:uid="{8655E724-3BED-465E-8945-0E86F491BCE3}"/>
    <cellStyle name="Normal 3 2 5 4 3 2 3 2" xfId="52813" xr:uid="{0FC32DAC-B676-409D-8A00-CF8B2AB9AFA7}"/>
    <cellStyle name="Normal 3 2 5 4 3 2 4" xfId="37371" xr:uid="{5297ABD2-E0F6-4439-875A-A308D199AC19}"/>
    <cellStyle name="Normal 3 2 5 4 3 3" xfId="10348" xr:uid="{7290D776-7A0E-4827-8D6F-9C9F4E4978DB}"/>
    <cellStyle name="Normal 3 2 5 4 3 3 2" xfId="25790" xr:uid="{D11FD452-9E15-4BCF-9437-E478DA2B3EF3}"/>
    <cellStyle name="Normal 3 2 5 4 3 3 2 2" xfId="56674" xr:uid="{29EF9057-0B05-453F-9156-B249FBBCAE1C}"/>
    <cellStyle name="Normal 3 2 5 4 3 3 3" xfId="41232" xr:uid="{E7A7AAAB-215A-4403-810C-F5F78B66C0A7}"/>
    <cellStyle name="Normal 3 2 5 4 3 4" xfId="18069" xr:uid="{9B1A2F8F-0C6E-401B-A9E2-47E386A0E3D6}"/>
    <cellStyle name="Normal 3 2 5 4 3 4 2" xfId="48953" xr:uid="{573B7AA5-91C5-4A43-972D-BFBEABA826EE}"/>
    <cellStyle name="Normal 3 2 5 4 3 5" xfId="33511" xr:uid="{6994D2A2-2C26-4871-9D10-B976FC31C90A}"/>
    <cellStyle name="Normal 3 2 5 4 4" xfId="4557" xr:uid="{FDE9BD1D-8267-4917-AAE6-DE422EAC45E7}"/>
    <cellStyle name="Normal 3 2 5 4 4 2" xfId="12278" xr:uid="{4507044F-67A4-413B-B762-E7D6A6917CE9}"/>
    <cellStyle name="Normal 3 2 5 4 4 2 2" xfId="27720" xr:uid="{7F0C5974-8AAD-4D8F-BBB8-3482638C5C2C}"/>
    <cellStyle name="Normal 3 2 5 4 4 2 2 2" xfId="58604" xr:uid="{A4CD9AD9-941D-4EB3-B64A-F9E89BDB4E7E}"/>
    <cellStyle name="Normal 3 2 5 4 4 2 3" xfId="43162" xr:uid="{DCFC35DA-766A-494A-970C-746E53BF32B7}"/>
    <cellStyle name="Normal 3 2 5 4 4 3" xfId="19999" xr:uid="{D4F7A0B2-BADE-4AEC-AEBE-76AD240D7D75}"/>
    <cellStyle name="Normal 3 2 5 4 4 3 2" xfId="50883" xr:uid="{9EF9245A-608E-4364-92C9-6AD1FFD9BEF7}"/>
    <cellStyle name="Normal 3 2 5 4 4 4" xfId="35441" xr:uid="{538848FD-BB25-4665-8EFF-88B753F393B5}"/>
    <cellStyle name="Normal 3 2 5 4 5" xfId="8418" xr:uid="{620F3230-1B3C-42E0-9DB5-2B70E222A61C}"/>
    <cellStyle name="Normal 3 2 5 4 5 2" xfId="23860" xr:uid="{4C0BD192-80D6-48FA-AB7E-4971FB442D28}"/>
    <cellStyle name="Normal 3 2 5 4 5 2 2" xfId="54744" xr:uid="{972498C8-6D2C-49E1-8EE5-7C1D408D00F9}"/>
    <cellStyle name="Normal 3 2 5 4 5 3" xfId="39302" xr:uid="{1DAEE030-D6E9-4DA5-9AC6-1F553FCD3650}"/>
    <cellStyle name="Normal 3 2 5 4 6" xfId="16139" xr:uid="{45851F14-2252-4484-9758-F7C986C6206C}"/>
    <cellStyle name="Normal 3 2 5 4 6 2" xfId="47023" xr:uid="{E3EA8023-65EF-4010-8C0D-EE655F7F45D2}"/>
    <cellStyle name="Normal 3 2 5 4 7" xfId="31581" xr:uid="{A4F770C5-4AB5-484C-A588-1CE1ED5CF0B4}"/>
    <cellStyle name="Normal 3 2 5 5" xfId="1179" xr:uid="{90E9D1AF-AA9F-4632-8EF3-01B1AE3880A2}"/>
    <cellStyle name="Normal 3 2 5 5 2" xfId="3109" xr:uid="{E2155F87-7A19-416F-8D94-72B90A677146}"/>
    <cellStyle name="Normal 3 2 5 5 2 2" xfId="6969" xr:uid="{DC953188-39AE-4CF5-8796-0254ECA422E2}"/>
    <cellStyle name="Normal 3 2 5 5 2 2 2" xfId="14690" xr:uid="{07AF7567-113D-4602-941F-8B1D26504274}"/>
    <cellStyle name="Normal 3 2 5 5 2 2 2 2" xfId="30132" xr:uid="{3C207F85-1292-4F02-9DDA-E427A7BA5C3F}"/>
    <cellStyle name="Normal 3 2 5 5 2 2 2 2 2" xfId="61016" xr:uid="{8C8F3FBA-686D-49B5-A562-5A2D7DAD01A1}"/>
    <cellStyle name="Normal 3 2 5 5 2 2 2 3" xfId="45574" xr:uid="{1CFD2646-365B-4262-9F2B-18FD805CB39F}"/>
    <cellStyle name="Normal 3 2 5 5 2 2 3" xfId="22411" xr:uid="{436F3EE9-8F7E-48FC-AB9D-4954F65F617B}"/>
    <cellStyle name="Normal 3 2 5 5 2 2 3 2" xfId="53295" xr:uid="{328F1969-530C-4A04-AD89-5E5360E64CFE}"/>
    <cellStyle name="Normal 3 2 5 5 2 2 4" xfId="37853" xr:uid="{65AE6DB9-DA6D-430B-B48C-633420A18103}"/>
    <cellStyle name="Normal 3 2 5 5 2 3" xfId="10830" xr:uid="{3A1476F1-6E9F-4883-B190-5275947FC4D8}"/>
    <cellStyle name="Normal 3 2 5 5 2 3 2" xfId="26272" xr:uid="{1F53FC2F-F650-48F0-9034-C5C8E5BA3D7D}"/>
    <cellStyle name="Normal 3 2 5 5 2 3 2 2" xfId="57156" xr:uid="{C4F06CD7-DA32-43D5-AEE7-D9A3899AA1AA}"/>
    <cellStyle name="Normal 3 2 5 5 2 3 3" xfId="41714" xr:uid="{980CE52D-3A5B-4858-B713-26C797F661D0}"/>
    <cellStyle name="Normal 3 2 5 5 2 4" xfId="18551" xr:uid="{939115A0-33B6-467F-A72F-0CB30530D093}"/>
    <cellStyle name="Normal 3 2 5 5 2 4 2" xfId="49435" xr:uid="{A16DB90A-7B7A-43A9-8687-AE4462CB28AE}"/>
    <cellStyle name="Normal 3 2 5 5 2 5" xfId="33993" xr:uid="{5E1EE922-46DF-4F7B-80D1-42AEACBC7783}"/>
    <cellStyle name="Normal 3 2 5 5 3" xfId="5039" xr:uid="{AD7DAC6A-77C9-4DAD-B5B0-A1880ECB6DCD}"/>
    <cellStyle name="Normal 3 2 5 5 3 2" xfId="12760" xr:uid="{A8554B7E-77A4-4C91-817B-6C21A2B0E667}"/>
    <cellStyle name="Normal 3 2 5 5 3 2 2" xfId="28202" xr:uid="{BD56146F-6CB9-4DBB-8670-D9C78861C739}"/>
    <cellStyle name="Normal 3 2 5 5 3 2 2 2" xfId="59086" xr:uid="{114202D6-CB3D-4DD6-84E8-E921ECBCD820}"/>
    <cellStyle name="Normal 3 2 5 5 3 2 3" xfId="43644" xr:uid="{37C6D98A-E8B8-4482-A6C1-82CDCBD3C4E3}"/>
    <cellStyle name="Normal 3 2 5 5 3 3" xfId="20481" xr:uid="{2E129478-6F9E-4DA8-9CAB-133D021881A8}"/>
    <cellStyle name="Normal 3 2 5 5 3 3 2" xfId="51365" xr:uid="{EC297AC2-360C-439D-A3C5-3D3AC608B16D}"/>
    <cellStyle name="Normal 3 2 5 5 3 4" xfId="35923" xr:uid="{3F27ECA8-EE9C-4CC9-B8E4-8798DA9B7759}"/>
    <cellStyle name="Normal 3 2 5 5 4" xfId="8900" xr:uid="{1F40D08A-B589-497C-800E-4E60EA3460EE}"/>
    <cellStyle name="Normal 3 2 5 5 4 2" xfId="24342" xr:uid="{AF4DB704-997B-4DD6-A68C-35B692D9386A}"/>
    <cellStyle name="Normal 3 2 5 5 4 2 2" xfId="55226" xr:uid="{BB59BAFE-DB53-45BE-8776-1E82025B5B34}"/>
    <cellStyle name="Normal 3 2 5 5 4 3" xfId="39784" xr:uid="{976557B9-1BE4-4E85-A0E0-D56A2E33F6D9}"/>
    <cellStyle name="Normal 3 2 5 5 5" xfId="16621" xr:uid="{B4D1513A-0105-4C43-BF46-838BA77CA0FE}"/>
    <cellStyle name="Normal 3 2 5 5 5 2" xfId="47505" xr:uid="{C521F3B3-F53F-4E6A-8BE0-12B8D1BDC161}"/>
    <cellStyle name="Normal 3 2 5 5 6" xfId="32063" xr:uid="{A0A10D37-8CEE-4120-B8BB-D0E0362E8993}"/>
    <cellStyle name="Normal 3 2 5 6" xfId="2144" xr:uid="{7193D688-637C-4E4A-A3A2-9C81E5B6A8BF}"/>
    <cellStyle name="Normal 3 2 5 6 2" xfId="6004" xr:uid="{E4716358-F3EE-4755-B88F-DD710B04B13B}"/>
    <cellStyle name="Normal 3 2 5 6 2 2" xfId="13725" xr:uid="{60987682-24DD-4DE8-93C9-54942DA77D24}"/>
    <cellStyle name="Normal 3 2 5 6 2 2 2" xfId="29167" xr:uid="{0DCA8F43-6839-43F6-B957-7FFCDFB7F9F2}"/>
    <cellStyle name="Normal 3 2 5 6 2 2 2 2" xfId="60051" xr:uid="{3ABB38D2-5423-4FFE-9BBA-94561CA5A162}"/>
    <cellStyle name="Normal 3 2 5 6 2 2 3" xfId="44609" xr:uid="{DF6F30B8-80A3-4874-8D23-CBDDB85743BB}"/>
    <cellStyle name="Normal 3 2 5 6 2 3" xfId="21446" xr:uid="{8E9BBF05-C7BD-42C4-8E6A-0457CD947DA4}"/>
    <cellStyle name="Normal 3 2 5 6 2 3 2" xfId="52330" xr:uid="{EAE2CFBD-47A8-4275-A7AD-D39E0C1E387D}"/>
    <cellStyle name="Normal 3 2 5 6 2 4" xfId="36888" xr:uid="{2BD0C9A9-46F0-4B64-9AB1-0148537468DF}"/>
    <cellStyle name="Normal 3 2 5 6 3" xfId="9865" xr:uid="{1C04C5EB-B4FC-438E-BDC3-967C07617B77}"/>
    <cellStyle name="Normal 3 2 5 6 3 2" xfId="25307" xr:uid="{626FDE81-2786-4CA8-AD81-4B93577FB7AD}"/>
    <cellStyle name="Normal 3 2 5 6 3 2 2" xfId="56191" xr:uid="{1D89312B-CC14-4589-AA87-F62E8A91447A}"/>
    <cellStyle name="Normal 3 2 5 6 3 3" xfId="40749" xr:uid="{002083FD-6CD7-4532-B2D1-250DBEE188B3}"/>
    <cellStyle name="Normal 3 2 5 6 4" xfId="17586" xr:uid="{A2A5CA3E-7000-4963-929A-ADEEE4B803FC}"/>
    <cellStyle name="Normal 3 2 5 6 4 2" xfId="48470" xr:uid="{E867B05B-15C2-4A23-AD91-D58A600A456A}"/>
    <cellStyle name="Normal 3 2 5 6 5" xfId="33028" xr:uid="{B3F7DA0C-570E-49BC-9C30-3D41AA925BCA}"/>
    <cellStyle name="Normal 3 2 5 7" xfId="4074" xr:uid="{7C348A7F-9315-4DB4-A09B-CA7B27F32391}"/>
    <cellStyle name="Normal 3 2 5 7 2" xfId="11795" xr:uid="{1550F93B-383B-4352-AD3E-6C0E4583C875}"/>
    <cellStyle name="Normal 3 2 5 7 2 2" xfId="27237" xr:uid="{6EC91FAD-82E1-497F-93C1-8AA2D1FD2C4D}"/>
    <cellStyle name="Normal 3 2 5 7 2 2 2" xfId="58121" xr:uid="{C3041FD7-58E6-4BEB-80CF-5299AB4B46AE}"/>
    <cellStyle name="Normal 3 2 5 7 2 3" xfId="42679" xr:uid="{F787DE42-38E6-44D7-9862-30B1D9A8287D}"/>
    <cellStyle name="Normal 3 2 5 7 3" xfId="19516" xr:uid="{FE10BE41-5DAF-4948-A369-76D419E2071B}"/>
    <cellStyle name="Normal 3 2 5 7 3 2" xfId="50400" xr:uid="{30FAAD14-9508-4429-B1B5-3C60687C0C54}"/>
    <cellStyle name="Normal 3 2 5 7 4" xfId="34958" xr:uid="{E5B82B67-1B1F-4910-A6B8-D9B844CC38A3}"/>
    <cellStyle name="Normal 3 2 5 8" xfId="7935" xr:uid="{35635EAC-28CE-40AB-8552-A97444D679F1}"/>
    <cellStyle name="Normal 3 2 5 8 2" xfId="23377" xr:uid="{47B2B1C8-ECC6-43B7-813D-BDDFC2FC857A}"/>
    <cellStyle name="Normal 3 2 5 8 2 2" xfId="54261" xr:uid="{28E1160D-745D-4A51-A3A5-55817C35EE8A}"/>
    <cellStyle name="Normal 3 2 5 8 3" xfId="38819" xr:uid="{4675660C-7B5C-45D4-BEEE-4F617F66275B}"/>
    <cellStyle name="Normal 3 2 5 9" xfId="15656" xr:uid="{2685E311-1D75-4E01-8E14-A1F559081462}"/>
    <cellStyle name="Normal 3 2 5 9 2" xfId="46540" xr:uid="{2795696D-617E-4C22-B642-5441C6CA72EF}"/>
    <cellStyle name="Normal 3 2 6" xfId="262" xr:uid="{4B7EC0CC-FF57-4692-8DAE-502FA50D2DAA}"/>
    <cellStyle name="Normal 3 2 6 2" xfId="505" xr:uid="{85AE8889-1781-4995-A962-118990CFB4FC}"/>
    <cellStyle name="Normal 3 2 6 2 2" xfId="988" xr:uid="{BB8707D1-3E34-488E-8D14-B66AFEDAFE10}"/>
    <cellStyle name="Normal 3 2 6 2 2 2" xfId="1953" xr:uid="{97CEF997-EC60-4A2A-94D4-383265A75C6A}"/>
    <cellStyle name="Normal 3 2 6 2 2 2 2" xfId="3883" xr:uid="{9529B955-9AF8-472E-AE7A-500DC9CF916C}"/>
    <cellStyle name="Normal 3 2 6 2 2 2 2 2" xfId="7743" xr:uid="{3754820E-EB19-4C47-A1CB-86D91C3B938C}"/>
    <cellStyle name="Normal 3 2 6 2 2 2 2 2 2" xfId="15464" xr:uid="{2455B394-9A3B-416C-A5D6-CCB24E614F3C}"/>
    <cellStyle name="Normal 3 2 6 2 2 2 2 2 2 2" xfId="30906" xr:uid="{54F8E50F-6802-4C11-9407-FE9B697ACEAC}"/>
    <cellStyle name="Normal 3 2 6 2 2 2 2 2 2 2 2" xfId="61790" xr:uid="{4DA66F1D-E654-481A-91CD-6BAA551EB2FA}"/>
    <cellStyle name="Normal 3 2 6 2 2 2 2 2 2 3" xfId="46348" xr:uid="{CE028D1A-2CF6-43F8-BDB3-EBB729B73DE2}"/>
    <cellStyle name="Normal 3 2 6 2 2 2 2 2 3" xfId="23185" xr:uid="{37741F72-60FF-47F0-888E-5328F03AEB37}"/>
    <cellStyle name="Normal 3 2 6 2 2 2 2 2 3 2" xfId="54069" xr:uid="{3F6856D4-EA9E-41FF-A1EA-57F065759639}"/>
    <cellStyle name="Normal 3 2 6 2 2 2 2 2 4" xfId="38627" xr:uid="{B55B021E-987D-4C58-9872-24FE9A089095}"/>
    <cellStyle name="Normal 3 2 6 2 2 2 2 3" xfId="11604" xr:uid="{A361EFD5-565F-4FD5-ACCB-2241F4692B1E}"/>
    <cellStyle name="Normal 3 2 6 2 2 2 2 3 2" xfId="27046" xr:uid="{031115B2-96C4-4F8B-BC84-5A1941007B89}"/>
    <cellStyle name="Normal 3 2 6 2 2 2 2 3 2 2" xfId="57930" xr:uid="{CB2606E5-D191-4181-8138-5311B378ED08}"/>
    <cellStyle name="Normal 3 2 6 2 2 2 2 3 3" xfId="42488" xr:uid="{89C245B0-095B-41C1-BA9F-2A2B2EDC57C8}"/>
    <cellStyle name="Normal 3 2 6 2 2 2 2 4" xfId="19325" xr:uid="{28E2B153-66D1-4F5D-AD79-0DEFAC80E7DE}"/>
    <cellStyle name="Normal 3 2 6 2 2 2 2 4 2" xfId="50209" xr:uid="{6DA71AAC-2A3D-4AEB-A1CF-52A578F06796}"/>
    <cellStyle name="Normal 3 2 6 2 2 2 2 5" xfId="34767" xr:uid="{A980EAD5-45BD-478D-BA52-CC4810AD8AA4}"/>
    <cellStyle name="Normal 3 2 6 2 2 2 3" xfId="5813" xr:uid="{1B4B6175-5659-41B5-929A-8A5E4C92159D}"/>
    <cellStyle name="Normal 3 2 6 2 2 2 3 2" xfId="13534" xr:uid="{9759A0F5-CE0F-44CA-BCDF-ECB525B8440F}"/>
    <cellStyle name="Normal 3 2 6 2 2 2 3 2 2" xfId="28976" xr:uid="{A7D34026-087C-4237-B634-A6E6C325939F}"/>
    <cellStyle name="Normal 3 2 6 2 2 2 3 2 2 2" xfId="59860" xr:uid="{6C58CB34-5A66-41E2-9682-3E82BA3851E0}"/>
    <cellStyle name="Normal 3 2 6 2 2 2 3 2 3" xfId="44418" xr:uid="{B8004F0C-3C50-4F49-A697-3008F0C2665A}"/>
    <cellStyle name="Normal 3 2 6 2 2 2 3 3" xfId="21255" xr:uid="{0EAAB280-0323-49B1-A0EE-BB3B8DFCBBEC}"/>
    <cellStyle name="Normal 3 2 6 2 2 2 3 3 2" xfId="52139" xr:uid="{B8CB8131-4096-4E0E-86B3-D7A8771A1812}"/>
    <cellStyle name="Normal 3 2 6 2 2 2 3 4" xfId="36697" xr:uid="{5246806F-1336-42F6-99AA-6FDE5F7705D1}"/>
    <cellStyle name="Normal 3 2 6 2 2 2 4" xfId="9674" xr:uid="{C11A4022-940D-43B7-843E-22D6BFCA1948}"/>
    <cellStyle name="Normal 3 2 6 2 2 2 4 2" xfId="25116" xr:uid="{22AC562A-1350-4067-8987-8BA5A1DDFDE3}"/>
    <cellStyle name="Normal 3 2 6 2 2 2 4 2 2" xfId="56000" xr:uid="{701DD80C-9841-419E-BA94-996D10F13C6C}"/>
    <cellStyle name="Normal 3 2 6 2 2 2 4 3" xfId="40558" xr:uid="{EBDEB621-D5EC-4E29-807D-716F316ABE1C}"/>
    <cellStyle name="Normal 3 2 6 2 2 2 5" xfId="17395" xr:uid="{ED000E3F-53C6-4586-8CE4-C29AFF5E2C99}"/>
    <cellStyle name="Normal 3 2 6 2 2 2 5 2" xfId="48279" xr:uid="{E5B380C2-F2EC-4B7F-B268-70C34D4FB73C}"/>
    <cellStyle name="Normal 3 2 6 2 2 2 6" xfId="32837" xr:uid="{1014DE97-CC59-42EB-AFAA-3442E43B12DE}"/>
    <cellStyle name="Normal 3 2 6 2 2 3" xfId="2918" xr:uid="{88426B25-D3AD-4150-81B4-2C84F5930ABC}"/>
    <cellStyle name="Normal 3 2 6 2 2 3 2" xfId="6778" xr:uid="{A9723FF7-9155-470C-A5C8-6B4E827E53BE}"/>
    <cellStyle name="Normal 3 2 6 2 2 3 2 2" xfId="14499" xr:uid="{BC45B2D5-483F-44B3-AB65-D15DDFE0E9DF}"/>
    <cellStyle name="Normal 3 2 6 2 2 3 2 2 2" xfId="29941" xr:uid="{228C7B46-F1E6-42BF-835B-1D5E9EB03B73}"/>
    <cellStyle name="Normal 3 2 6 2 2 3 2 2 2 2" xfId="60825" xr:uid="{DD3571E6-DD90-4F99-A674-CB81F1B7A542}"/>
    <cellStyle name="Normal 3 2 6 2 2 3 2 2 3" xfId="45383" xr:uid="{1ABA0760-4C31-4243-8719-89B45B634CA3}"/>
    <cellStyle name="Normal 3 2 6 2 2 3 2 3" xfId="22220" xr:uid="{02857B58-233B-4741-99A7-9CABB87AF01E}"/>
    <cellStyle name="Normal 3 2 6 2 2 3 2 3 2" xfId="53104" xr:uid="{3DE60238-B28C-4C69-B31C-EAEE2818BBA2}"/>
    <cellStyle name="Normal 3 2 6 2 2 3 2 4" xfId="37662" xr:uid="{3D682D0E-4C07-41FE-8A0E-5F0739378741}"/>
    <cellStyle name="Normal 3 2 6 2 2 3 3" xfId="10639" xr:uid="{F017BE17-ADAB-4380-9EA1-1F71249BD283}"/>
    <cellStyle name="Normal 3 2 6 2 2 3 3 2" xfId="26081" xr:uid="{B00D6A3A-4FAD-419D-9F18-C9F2DAA599A5}"/>
    <cellStyle name="Normal 3 2 6 2 2 3 3 2 2" xfId="56965" xr:uid="{4404C088-C012-4302-9739-EB92DAAB5EE2}"/>
    <cellStyle name="Normal 3 2 6 2 2 3 3 3" xfId="41523" xr:uid="{29B86BCB-0A74-44F3-82C3-772276950974}"/>
    <cellStyle name="Normal 3 2 6 2 2 3 4" xfId="18360" xr:uid="{AB91205B-9DF1-4526-AF5E-1B2B375921DB}"/>
    <cellStyle name="Normal 3 2 6 2 2 3 4 2" xfId="49244" xr:uid="{51D4179B-76B3-46D8-AACA-5D383D6D26AF}"/>
    <cellStyle name="Normal 3 2 6 2 2 3 5" xfId="33802" xr:uid="{9CD05B37-0E7F-49F7-839F-23ED1B67096B}"/>
    <cellStyle name="Normal 3 2 6 2 2 4" xfId="4848" xr:uid="{C3CFABC9-4E61-4F96-957D-428C4D4BF9BB}"/>
    <cellStyle name="Normal 3 2 6 2 2 4 2" xfId="12569" xr:uid="{22DB02C1-9612-4B6F-88C8-F577C7B479CB}"/>
    <cellStyle name="Normal 3 2 6 2 2 4 2 2" xfId="28011" xr:uid="{0D12ECE1-916A-4BF1-BE99-7CDB1B8971C1}"/>
    <cellStyle name="Normal 3 2 6 2 2 4 2 2 2" xfId="58895" xr:uid="{EEFAE350-3A63-41FB-9114-D63B13A6BE55}"/>
    <cellStyle name="Normal 3 2 6 2 2 4 2 3" xfId="43453" xr:uid="{C787A568-3606-4AA4-9F9A-335DED31BE20}"/>
    <cellStyle name="Normal 3 2 6 2 2 4 3" xfId="20290" xr:uid="{2A76047E-FB49-4158-97DB-E75D64BAD4FD}"/>
    <cellStyle name="Normal 3 2 6 2 2 4 3 2" xfId="51174" xr:uid="{14BE0EAD-D8CC-486B-A5EB-9F2063B1B88C}"/>
    <cellStyle name="Normal 3 2 6 2 2 4 4" xfId="35732" xr:uid="{A792781B-572C-4D20-A6AD-37D95DACB306}"/>
    <cellStyle name="Normal 3 2 6 2 2 5" xfId="8709" xr:uid="{E5E75B4B-A260-41F1-8DFB-0E975018D0F1}"/>
    <cellStyle name="Normal 3 2 6 2 2 5 2" xfId="24151" xr:uid="{71BB7C98-DCAF-4FB0-9541-7346546F257F}"/>
    <cellStyle name="Normal 3 2 6 2 2 5 2 2" xfId="55035" xr:uid="{24A20ED1-070B-4126-9F17-FE743D5320B0}"/>
    <cellStyle name="Normal 3 2 6 2 2 5 3" xfId="39593" xr:uid="{2D95ECEE-14D4-4776-A4E7-52E8A4DE4ACB}"/>
    <cellStyle name="Normal 3 2 6 2 2 6" xfId="16430" xr:uid="{62F35FB7-C11C-457E-AE61-A0DF5716660E}"/>
    <cellStyle name="Normal 3 2 6 2 2 6 2" xfId="47314" xr:uid="{321DC298-BE82-4E54-87E1-F1B86BA4EB37}"/>
    <cellStyle name="Normal 3 2 6 2 2 7" xfId="31872" xr:uid="{E27A0F7C-ADFF-4713-9A74-461289BF0F3E}"/>
    <cellStyle name="Normal 3 2 6 2 3" xfId="1470" xr:uid="{C264249B-681B-4843-A15A-0FF64BC91430}"/>
    <cellStyle name="Normal 3 2 6 2 3 2" xfId="3400" xr:uid="{AAB088B6-5930-4875-94CD-1B735B6EB34C}"/>
    <cellStyle name="Normal 3 2 6 2 3 2 2" xfId="7260" xr:uid="{0913DAC9-5567-4DB7-BF87-DD2423B7779A}"/>
    <cellStyle name="Normal 3 2 6 2 3 2 2 2" xfId="14981" xr:uid="{E3FEF485-C449-468B-A75C-658936D404E5}"/>
    <cellStyle name="Normal 3 2 6 2 3 2 2 2 2" xfId="30423" xr:uid="{E0B0CF92-A967-4121-AAD8-6A5C041FD11C}"/>
    <cellStyle name="Normal 3 2 6 2 3 2 2 2 2 2" xfId="61307" xr:uid="{850350D1-B23D-44C1-B3D1-89E467B6C96A}"/>
    <cellStyle name="Normal 3 2 6 2 3 2 2 2 3" xfId="45865" xr:uid="{D57F5B72-72F7-48CF-AFDB-31BFB7C3E796}"/>
    <cellStyle name="Normal 3 2 6 2 3 2 2 3" xfId="22702" xr:uid="{77D2C99D-7947-40AC-8AF0-685EAA914401}"/>
    <cellStyle name="Normal 3 2 6 2 3 2 2 3 2" xfId="53586" xr:uid="{35052B9B-72DD-4408-9306-77D1F4C72B3F}"/>
    <cellStyle name="Normal 3 2 6 2 3 2 2 4" xfId="38144" xr:uid="{74EE1D37-2122-48C3-B66B-9B2AEF1D758F}"/>
    <cellStyle name="Normal 3 2 6 2 3 2 3" xfId="11121" xr:uid="{94055B8B-835B-462B-AFB7-DCEC1A26B416}"/>
    <cellStyle name="Normal 3 2 6 2 3 2 3 2" xfId="26563" xr:uid="{C3F044A9-D188-4AEA-8C15-DA21DA74EA9D}"/>
    <cellStyle name="Normal 3 2 6 2 3 2 3 2 2" xfId="57447" xr:uid="{0AA3AA47-E9B1-4EAE-86DF-A46199BEB783}"/>
    <cellStyle name="Normal 3 2 6 2 3 2 3 3" xfId="42005" xr:uid="{E25CD8A2-54E0-4558-9BFD-ACAAD07C7E9E}"/>
    <cellStyle name="Normal 3 2 6 2 3 2 4" xfId="18842" xr:uid="{B62F9FB2-0190-445E-B897-991A98E6B072}"/>
    <cellStyle name="Normal 3 2 6 2 3 2 4 2" xfId="49726" xr:uid="{FEC3F004-0795-46D6-B665-AF15A9BFDDCA}"/>
    <cellStyle name="Normal 3 2 6 2 3 2 5" xfId="34284" xr:uid="{A2594EA1-C0F1-4D59-B4BF-83D3199A6465}"/>
    <cellStyle name="Normal 3 2 6 2 3 3" xfId="5330" xr:uid="{0611F14E-190A-4731-A22A-D9DB1119A6AD}"/>
    <cellStyle name="Normal 3 2 6 2 3 3 2" xfId="13051" xr:uid="{9A93DE34-9798-47BC-B9F7-3189DA284359}"/>
    <cellStyle name="Normal 3 2 6 2 3 3 2 2" xfId="28493" xr:uid="{B1ABE77E-83A4-4ED4-A18A-39982C414857}"/>
    <cellStyle name="Normal 3 2 6 2 3 3 2 2 2" xfId="59377" xr:uid="{7AAED9D2-6AA3-4A3E-9F2B-AC900EBDF2E6}"/>
    <cellStyle name="Normal 3 2 6 2 3 3 2 3" xfId="43935" xr:uid="{B9026D85-A41D-422B-BE8A-E5AECC1246E8}"/>
    <cellStyle name="Normal 3 2 6 2 3 3 3" xfId="20772" xr:uid="{788B73E2-2531-4F6F-A13B-FD8E3A409F0A}"/>
    <cellStyle name="Normal 3 2 6 2 3 3 3 2" xfId="51656" xr:uid="{012B0CF3-4BA2-4D20-95DA-42E069A7BC3C}"/>
    <cellStyle name="Normal 3 2 6 2 3 3 4" xfId="36214" xr:uid="{28ED8D5F-41BC-4BC3-8DC6-C40C1F747DF4}"/>
    <cellStyle name="Normal 3 2 6 2 3 4" xfId="9191" xr:uid="{5146263D-1451-41B7-A194-F455ECD3CFE5}"/>
    <cellStyle name="Normal 3 2 6 2 3 4 2" xfId="24633" xr:uid="{376C447C-A5F7-402C-8BDA-7652B89BB0CF}"/>
    <cellStyle name="Normal 3 2 6 2 3 4 2 2" xfId="55517" xr:uid="{22F035D0-EC0C-4195-896D-27F4D73EFC83}"/>
    <cellStyle name="Normal 3 2 6 2 3 4 3" xfId="40075" xr:uid="{0B6ECE60-A3C4-4648-AFBB-B7C0A581AB51}"/>
    <cellStyle name="Normal 3 2 6 2 3 5" xfId="16912" xr:uid="{32302243-86C7-4644-B83A-8D3F78DBE905}"/>
    <cellStyle name="Normal 3 2 6 2 3 5 2" xfId="47796" xr:uid="{4676BE3B-51C0-4B42-99BE-08CEC79E07DE}"/>
    <cellStyle name="Normal 3 2 6 2 3 6" xfId="32354" xr:uid="{6C5B9FD0-DEA1-41D9-BF48-1C82B7AB8505}"/>
    <cellStyle name="Normal 3 2 6 2 4" xfId="2435" xr:uid="{B8273779-8EFD-477B-A431-D8249C807CD6}"/>
    <cellStyle name="Normal 3 2 6 2 4 2" xfId="6295" xr:uid="{315DC472-A38F-4126-ADC3-716BBBBA4050}"/>
    <cellStyle name="Normal 3 2 6 2 4 2 2" xfId="14016" xr:uid="{BA1D1550-89D6-433D-A54A-41260698F519}"/>
    <cellStyle name="Normal 3 2 6 2 4 2 2 2" xfId="29458" xr:uid="{77573741-FB88-49F8-BD0B-610AB4BEB94B}"/>
    <cellStyle name="Normal 3 2 6 2 4 2 2 2 2" xfId="60342" xr:uid="{6EFE9D96-F6EB-42A9-9092-DBEEA0C17B4A}"/>
    <cellStyle name="Normal 3 2 6 2 4 2 2 3" xfId="44900" xr:uid="{98D7A5D2-1367-4EEF-B01C-918D2B75D1CB}"/>
    <cellStyle name="Normal 3 2 6 2 4 2 3" xfId="21737" xr:uid="{60F2E0C4-FABA-4057-8D5E-EEF415755F16}"/>
    <cellStyle name="Normal 3 2 6 2 4 2 3 2" xfId="52621" xr:uid="{8FB17784-B6D9-4B2C-9235-562335DA350C}"/>
    <cellStyle name="Normal 3 2 6 2 4 2 4" xfId="37179" xr:uid="{F29F6131-457F-412C-8969-3BFC4D225B81}"/>
    <cellStyle name="Normal 3 2 6 2 4 3" xfId="10156" xr:uid="{7636715F-C9B0-4BB6-9573-BD61C98E848B}"/>
    <cellStyle name="Normal 3 2 6 2 4 3 2" xfId="25598" xr:uid="{4942351B-5F0F-4045-94CF-B072BE98EC20}"/>
    <cellStyle name="Normal 3 2 6 2 4 3 2 2" xfId="56482" xr:uid="{2B7ED280-1C7F-4289-BB6B-112F6222948C}"/>
    <cellStyle name="Normal 3 2 6 2 4 3 3" xfId="41040" xr:uid="{37F073D7-6741-4FC0-AACC-8283A9BC3E8B}"/>
    <cellStyle name="Normal 3 2 6 2 4 4" xfId="17877" xr:uid="{FBB9ED34-0768-4227-9509-DEC726C747DA}"/>
    <cellStyle name="Normal 3 2 6 2 4 4 2" xfId="48761" xr:uid="{6ED4D1CD-F1A8-4557-BA97-0CA83310F61A}"/>
    <cellStyle name="Normal 3 2 6 2 4 5" xfId="33319" xr:uid="{6D79F974-609D-4128-AE5E-F149A617DFE9}"/>
    <cellStyle name="Normal 3 2 6 2 5" xfId="4365" xr:uid="{00BC7054-F069-45B4-9922-AEE36B7AC821}"/>
    <cellStyle name="Normal 3 2 6 2 5 2" xfId="12086" xr:uid="{3C570243-5774-4703-9452-257F7E350642}"/>
    <cellStyle name="Normal 3 2 6 2 5 2 2" xfId="27528" xr:uid="{91F3C1DA-478D-4549-B8D7-C14250008D25}"/>
    <cellStyle name="Normal 3 2 6 2 5 2 2 2" xfId="58412" xr:uid="{CB09C739-47DA-4760-B036-7744B22FD35F}"/>
    <cellStyle name="Normal 3 2 6 2 5 2 3" xfId="42970" xr:uid="{DAAD2CB1-7B8E-4F06-8C29-C7851170897E}"/>
    <cellStyle name="Normal 3 2 6 2 5 3" xfId="19807" xr:uid="{B5029664-22B7-40E9-A7B8-4630BC37499F}"/>
    <cellStyle name="Normal 3 2 6 2 5 3 2" xfId="50691" xr:uid="{4D8BCB45-2904-415E-9901-4766E9CDD285}"/>
    <cellStyle name="Normal 3 2 6 2 5 4" xfId="35249" xr:uid="{F86DEB2F-91DC-4CFD-A5D5-D4642D741C81}"/>
    <cellStyle name="Normal 3 2 6 2 6" xfId="8226" xr:uid="{9BE9BDB3-660B-4E69-982E-43BEE93AC9E3}"/>
    <cellStyle name="Normal 3 2 6 2 6 2" xfId="23668" xr:uid="{21CC9570-5351-416E-952C-44060182ECA9}"/>
    <cellStyle name="Normal 3 2 6 2 6 2 2" xfId="54552" xr:uid="{713A073A-8305-4D31-9D0C-3D52E051A174}"/>
    <cellStyle name="Normal 3 2 6 2 6 3" xfId="39110" xr:uid="{A87596E3-CBDF-4D4B-BFD3-718D35B43530}"/>
    <cellStyle name="Normal 3 2 6 2 7" xfId="15947" xr:uid="{9D27FEB6-B6F9-4F52-B8B1-7D5022497830}"/>
    <cellStyle name="Normal 3 2 6 2 7 2" xfId="46831" xr:uid="{CF3BF47B-6E37-4BBB-8F80-3111A45FAF7C}"/>
    <cellStyle name="Normal 3 2 6 2 8" xfId="31389" xr:uid="{2C35D34D-C579-44B6-ABEB-F442FA4C4339}"/>
    <cellStyle name="Normal 3 2 6 3" xfId="747" xr:uid="{13C6022F-A64E-4E3B-86AB-A7D0DA18610B}"/>
    <cellStyle name="Normal 3 2 6 3 2" xfId="1712" xr:uid="{3FBE919C-7910-4728-B929-94740BE7295E}"/>
    <cellStyle name="Normal 3 2 6 3 2 2" xfId="3642" xr:uid="{6DC63879-92D2-43D0-88DC-6E9787F87404}"/>
    <cellStyle name="Normal 3 2 6 3 2 2 2" xfId="7502" xr:uid="{2147FF74-1F1D-48D1-923B-7175F665CA82}"/>
    <cellStyle name="Normal 3 2 6 3 2 2 2 2" xfId="15223" xr:uid="{F18C9C1A-AA72-4B70-AD68-288F5F625E6D}"/>
    <cellStyle name="Normal 3 2 6 3 2 2 2 2 2" xfId="30665" xr:uid="{AF794163-3010-48A0-8956-8325A1769CEA}"/>
    <cellStyle name="Normal 3 2 6 3 2 2 2 2 2 2" xfId="61549" xr:uid="{46B558C2-F937-4864-8AD8-A7CDDC6D6E80}"/>
    <cellStyle name="Normal 3 2 6 3 2 2 2 2 3" xfId="46107" xr:uid="{4B4F8B34-4569-40F8-8E2B-EDF53CDF5B57}"/>
    <cellStyle name="Normal 3 2 6 3 2 2 2 3" xfId="22944" xr:uid="{CD5BC333-D422-4B66-BCD8-584A644E8466}"/>
    <cellStyle name="Normal 3 2 6 3 2 2 2 3 2" xfId="53828" xr:uid="{9CF13DAF-8EC6-4833-BC91-363D8C213ABF}"/>
    <cellStyle name="Normal 3 2 6 3 2 2 2 4" xfId="38386" xr:uid="{EBB3C18E-D1DE-4CF9-8FC4-895D23488AB7}"/>
    <cellStyle name="Normal 3 2 6 3 2 2 3" xfId="11363" xr:uid="{50172630-5C9D-4ECD-857D-245B127B6501}"/>
    <cellStyle name="Normal 3 2 6 3 2 2 3 2" xfId="26805" xr:uid="{DF3E728B-1DD0-43CA-8B65-C013E88864EF}"/>
    <cellStyle name="Normal 3 2 6 3 2 2 3 2 2" xfId="57689" xr:uid="{353579A1-F47F-40A8-83C1-BB5C71514B34}"/>
    <cellStyle name="Normal 3 2 6 3 2 2 3 3" xfId="42247" xr:uid="{A303DBDB-E2B9-4F98-BF63-E5D25F1D9D0C}"/>
    <cellStyle name="Normal 3 2 6 3 2 2 4" xfId="19084" xr:uid="{71B3C16C-D2BE-474B-8285-901FAD28024F}"/>
    <cellStyle name="Normal 3 2 6 3 2 2 4 2" xfId="49968" xr:uid="{F59E8087-D9C8-4D0D-9AD3-A2640A40D597}"/>
    <cellStyle name="Normal 3 2 6 3 2 2 5" xfId="34526" xr:uid="{1FDF3EF8-0499-4287-9F85-C2564EFD83FA}"/>
    <cellStyle name="Normal 3 2 6 3 2 3" xfId="5572" xr:uid="{3B2D71AD-4D87-4548-A8D0-5BB4092919A6}"/>
    <cellStyle name="Normal 3 2 6 3 2 3 2" xfId="13293" xr:uid="{F3E8D051-36E6-45E4-B9F2-F323A08F816E}"/>
    <cellStyle name="Normal 3 2 6 3 2 3 2 2" xfId="28735" xr:uid="{61F9F43C-683D-480D-92D9-1208D6658B40}"/>
    <cellStyle name="Normal 3 2 6 3 2 3 2 2 2" xfId="59619" xr:uid="{C710DC4A-A58E-48F4-A3CF-DA945EEC78CB}"/>
    <cellStyle name="Normal 3 2 6 3 2 3 2 3" xfId="44177" xr:uid="{D31345B5-C087-414A-BD1A-8375223C5EAB}"/>
    <cellStyle name="Normal 3 2 6 3 2 3 3" xfId="21014" xr:uid="{3444FC9F-9576-4187-A78F-D6884FF86662}"/>
    <cellStyle name="Normal 3 2 6 3 2 3 3 2" xfId="51898" xr:uid="{8216CF2C-81E7-4122-9A23-1D3A2CCAB78B}"/>
    <cellStyle name="Normal 3 2 6 3 2 3 4" xfId="36456" xr:uid="{C49A2546-A513-485B-88A6-BAD1B9B0EEC1}"/>
    <cellStyle name="Normal 3 2 6 3 2 4" xfId="9433" xr:uid="{441861E2-9661-42C3-95F0-53ED36569FC2}"/>
    <cellStyle name="Normal 3 2 6 3 2 4 2" xfId="24875" xr:uid="{B44B5570-D441-4BCE-8F03-DB88531B42D1}"/>
    <cellStyle name="Normal 3 2 6 3 2 4 2 2" xfId="55759" xr:uid="{28D649C2-4158-49ED-BCA1-12A2AA91CFE6}"/>
    <cellStyle name="Normal 3 2 6 3 2 4 3" xfId="40317" xr:uid="{EAB6C67F-B2B4-4DF6-800B-3794DF6798B6}"/>
    <cellStyle name="Normal 3 2 6 3 2 5" xfId="17154" xr:uid="{8FFC0210-E588-49A2-A072-1C4919D52600}"/>
    <cellStyle name="Normal 3 2 6 3 2 5 2" xfId="48038" xr:uid="{81796835-4E9F-4C6F-961E-C4754706E367}"/>
    <cellStyle name="Normal 3 2 6 3 2 6" xfId="32596" xr:uid="{A0D56C44-1D9A-4267-AA58-A693769AA103}"/>
    <cellStyle name="Normal 3 2 6 3 3" xfId="2677" xr:uid="{B47F551B-3F9C-4971-9960-D6A14E0857A0}"/>
    <cellStyle name="Normal 3 2 6 3 3 2" xfId="6537" xr:uid="{AD320880-2FF5-4239-9351-B59EFD07CEDB}"/>
    <cellStyle name="Normal 3 2 6 3 3 2 2" xfId="14258" xr:uid="{D0E6AA5F-5E4A-42F5-A659-D211CB926F02}"/>
    <cellStyle name="Normal 3 2 6 3 3 2 2 2" xfId="29700" xr:uid="{474D2941-F619-437C-8D92-967E491FD37D}"/>
    <cellStyle name="Normal 3 2 6 3 3 2 2 2 2" xfId="60584" xr:uid="{621CCE12-E8C5-4629-A4E7-962003B600A5}"/>
    <cellStyle name="Normal 3 2 6 3 3 2 2 3" xfId="45142" xr:uid="{AB761E19-EB7D-49A9-8467-F31009F4F928}"/>
    <cellStyle name="Normal 3 2 6 3 3 2 3" xfId="21979" xr:uid="{F14DC915-5D56-4B0A-A877-6E7FAA8826A0}"/>
    <cellStyle name="Normal 3 2 6 3 3 2 3 2" xfId="52863" xr:uid="{04B74597-4A31-428C-9588-BAAF44693205}"/>
    <cellStyle name="Normal 3 2 6 3 3 2 4" xfId="37421" xr:uid="{0B540926-1873-49B9-B346-982B374346FF}"/>
    <cellStyle name="Normal 3 2 6 3 3 3" xfId="10398" xr:uid="{5E97480C-925F-49D0-8C6D-EA04FEDE250A}"/>
    <cellStyle name="Normal 3 2 6 3 3 3 2" xfId="25840" xr:uid="{E4D53938-5667-41A0-A9CC-FBF13E6DB46D}"/>
    <cellStyle name="Normal 3 2 6 3 3 3 2 2" xfId="56724" xr:uid="{60ECDC67-18D9-47B5-B171-007D3A0670F9}"/>
    <cellStyle name="Normal 3 2 6 3 3 3 3" xfId="41282" xr:uid="{4891D92A-4AFF-4223-8910-306E1E1B8E2A}"/>
    <cellStyle name="Normal 3 2 6 3 3 4" xfId="18119" xr:uid="{2C17D6E3-40A1-4741-BD44-247DF73E8580}"/>
    <cellStyle name="Normal 3 2 6 3 3 4 2" xfId="49003" xr:uid="{8504E6B3-349E-4783-B525-2F5A1DE6ACD1}"/>
    <cellStyle name="Normal 3 2 6 3 3 5" xfId="33561" xr:uid="{20758FAB-701C-42E0-937A-B6959E29184A}"/>
    <cellStyle name="Normal 3 2 6 3 4" xfId="4607" xr:uid="{B1041E66-49BB-4A8C-B77E-5C5F96950DBD}"/>
    <cellStyle name="Normal 3 2 6 3 4 2" xfId="12328" xr:uid="{B9394164-1AA3-42EF-9EDA-099195060A87}"/>
    <cellStyle name="Normal 3 2 6 3 4 2 2" xfId="27770" xr:uid="{C30679AA-D0D6-4381-9A83-77308C181FD6}"/>
    <cellStyle name="Normal 3 2 6 3 4 2 2 2" xfId="58654" xr:uid="{F7AD75D0-9124-4583-AB06-F9D1584D39B8}"/>
    <cellStyle name="Normal 3 2 6 3 4 2 3" xfId="43212" xr:uid="{D260B21A-69C2-4274-8DAC-8E0937886C4C}"/>
    <cellStyle name="Normal 3 2 6 3 4 3" xfId="20049" xr:uid="{0B97FC77-58B8-491A-9086-748219455D51}"/>
    <cellStyle name="Normal 3 2 6 3 4 3 2" xfId="50933" xr:uid="{808AFA05-5A1E-44F1-87A4-E8FE6ABA3A13}"/>
    <cellStyle name="Normal 3 2 6 3 4 4" xfId="35491" xr:uid="{A272AFD3-94B5-45D7-822E-411216107B5E}"/>
    <cellStyle name="Normal 3 2 6 3 5" xfId="8468" xr:uid="{78389608-A37F-4BBB-9A5C-21942237AE36}"/>
    <cellStyle name="Normal 3 2 6 3 5 2" xfId="23910" xr:uid="{F0167483-D542-451B-A232-9B9210F70685}"/>
    <cellStyle name="Normal 3 2 6 3 5 2 2" xfId="54794" xr:uid="{DEDD19FB-F739-4B97-A55C-B8A9C1B31A34}"/>
    <cellStyle name="Normal 3 2 6 3 5 3" xfId="39352" xr:uid="{83427868-58A7-4DE4-9CB9-21824FE2D361}"/>
    <cellStyle name="Normal 3 2 6 3 6" xfId="16189" xr:uid="{B137EEC5-36C8-49EC-AF13-1B7C40BF22BB}"/>
    <cellStyle name="Normal 3 2 6 3 6 2" xfId="47073" xr:uid="{0D02C73A-78DE-4155-8C3D-26064FD650C0}"/>
    <cellStyle name="Normal 3 2 6 3 7" xfId="31631" xr:uid="{BC87EA1A-6D58-4FF5-8D9D-2463A7DFDFB5}"/>
    <cellStyle name="Normal 3 2 6 4" xfId="1229" xr:uid="{686337FF-00B9-4C4A-8C92-24E36E21CFFB}"/>
    <cellStyle name="Normal 3 2 6 4 2" xfId="3159" xr:uid="{F8900850-1CA7-48EF-956F-4BDB18B5B6E0}"/>
    <cellStyle name="Normal 3 2 6 4 2 2" xfId="7019" xr:uid="{5B3F80C5-3131-4387-8E66-C300651503E3}"/>
    <cellStyle name="Normal 3 2 6 4 2 2 2" xfId="14740" xr:uid="{4970C8C5-1A40-4094-889D-B122C6FCC794}"/>
    <cellStyle name="Normal 3 2 6 4 2 2 2 2" xfId="30182" xr:uid="{0D17EBC3-6D86-4968-96AC-36C7BDB5D971}"/>
    <cellStyle name="Normal 3 2 6 4 2 2 2 2 2" xfId="61066" xr:uid="{0B29F2F9-9F4F-48D6-8B2A-26CCD0ECE4A0}"/>
    <cellStyle name="Normal 3 2 6 4 2 2 2 3" xfId="45624" xr:uid="{3CF1122B-583E-4D48-8B50-44704DE197A3}"/>
    <cellStyle name="Normal 3 2 6 4 2 2 3" xfId="22461" xr:uid="{E54F9C0D-DBA7-4941-9183-3724BF9D963B}"/>
    <cellStyle name="Normal 3 2 6 4 2 2 3 2" xfId="53345" xr:uid="{AEA52000-1B81-4CE6-A0F7-09207CBFF949}"/>
    <cellStyle name="Normal 3 2 6 4 2 2 4" xfId="37903" xr:uid="{2113CF13-52DC-437C-9ACB-BB4C9B2FCEBD}"/>
    <cellStyle name="Normal 3 2 6 4 2 3" xfId="10880" xr:uid="{389C764C-B92C-4357-B4B8-ED4F98DFEDFD}"/>
    <cellStyle name="Normal 3 2 6 4 2 3 2" xfId="26322" xr:uid="{7CF20D94-00DA-4213-8FF4-6442CC649F1C}"/>
    <cellStyle name="Normal 3 2 6 4 2 3 2 2" xfId="57206" xr:uid="{1AEDB287-7581-411A-A233-50CD031E8D6C}"/>
    <cellStyle name="Normal 3 2 6 4 2 3 3" xfId="41764" xr:uid="{E3B7A144-0205-4118-841D-0289BE71839B}"/>
    <cellStyle name="Normal 3 2 6 4 2 4" xfId="18601" xr:uid="{AAA8A313-6F54-4835-8BD3-EC5988EB9563}"/>
    <cellStyle name="Normal 3 2 6 4 2 4 2" xfId="49485" xr:uid="{89318ACC-8C71-4632-BF8F-6B001FDA29B2}"/>
    <cellStyle name="Normal 3 2 6 4 2 5" xfId="34043" xr:uid="{9DB42CF0-6DA5-4B12-9663-8EBCA7612817}"/>
    <cellStyle name="Normal 3 2 6 4 3" xfId="5089" xr:uid="{A112B001-B01F-48A9-A21D-994EACF2029C}"/>
    <cellStyle name="Normal 3 2 6 4 3 2" xfId="12810" xr:uid="{1FB31FCA-500A-4A21-B8C8-7E4C6BCCBCBA}"/>
    <cellStyle name="Normal 3 2 6 4 3 2 2" xfId="28252" xr:uid="{FDE1DC86-A3F5-48FA-B49A-C1A79FBEB025}"/>
    <cellStyle name="Normal 3 2 6 4 3 2 2 2" xfId="59136" xr:uid="{5604D1E5-646B-4677-BB1E-E4918B05B479}"/>
    <cellStyle name="Normal 3 2 6 4 3 2 3" xfId="43694" xr:uid="{6E808833-DC1F-484C-8B13-C1E2EF1AC531}"/>
    <cellStyle name="Normal 3 2 6 4 3 3" xfId="20531" xr:uid="{FB30D350-BC9E-4975-8386-B49899FDBD0B}"/>
    <cellStyle name="Normal 3 2 6 4 3 3 2" xfId="51415" xr:uid="{5431E763-E4D6-46C8-8879-BF8B8255C0EA}"/>
    <cellStyle name="Normal 3 2 6 4 3 4" xfId="35973" xr:uid="{ED4DAB84-17E4-4227-95A4-1E59A2CF4A8B}"/>
    <cellStyle name="Normal 3 2 6 4 4" xfId="8950" xr:uid="{11809994-7CE1-4D0C-88D3-5057B0C0B9F4}"/>
    <cellStyle name="Normal 3 2 6 4 4 2" xfId="24392" xr:uid="{AA55BF39-0B45-4E44-BFCF-653DD2243C89}"/>
    <cellStyle name="Normal 3 2 6 4 4 2 2" xfId="55276" xr:uid="{8D928B5D-6241-4CB3-B9F3-C45053C9156D}"/>
    <cellStyle name="Normal 3 2 6 4 4 3" xfId="39834" xr:uid="{5E2DC9E0-CC33-4EBA-820E-1CB3AE72B35B}"/>
    <cellStyle name="Normal 3 2 6 4 5" xfId="16671" xr:uid="{B346DBF6-9EB5-4734-AF5A-9D9082C31411}"/>
    <cellStyle name="Normal 3 2 6 4 5 2" xfId="47555" xr:uid="{A48D9298-6CF4-4860-A5A7-6706D148B0EB}"/>
    <cellStyle name="Normal 3 2 6 4 6" xfId="32113" xr:uid="{CBE49421-42D5-4AE0-AA61-E54502E1E01C}"/>
    <cellStyle name="Normal 3 2 6 5" xfId="2194" xr:uid="{D17209A2-2FFC-4FCA-8FD9-88A61B47F841}"/>
    <cellStyle name="Normal 3 2 6 5 2" xfId="6054" xr:uid="{4A384034-3E04-4EE7-AEF8-3B85612D1486}"/>
    <cellStyle name="Normal 3 2 6 5 2 2" xfId="13775" xr:uid="{BC2D8C01-B088-4575-BF89-C62709508798}"/>
    <cellStyle name="Normal 3 2 6 5 2 2 2" xfId="29217" xr:uid="{A6542289-26C8-48B3-A186-D2E47618C1CA}"/>
    <cellStyle name="Normal 3 2 6 5 2 2 2 2" xfId="60101" xr:uid="{0C58C0E3-FE30-4876-9F50-0C3410AFEF61}"/>
    <cellStyle name="Normal 3 2 6 5 2 2 3" xfId="44659" xr:uid="{18B05BBF-9442-41A2-AB38-849A3F042365}"/>
    <cellStyle name="Normal 3 2 6 5 2 3" xfId="21496" xr:uid="{E1B74143-E2AB-4044-897D-F1F6241C4032}"/>
    <cellStyle name="Normal 3 2 6 5 2 3 2" xfId="52380" xr:uid="{0FDBE90A-ABDC-41A8-90F5-BF72FEBEDB55}"/>
    <cellStyle name="Normal 3 2 6 5 2 4" xfId="36938" xr:uid="{9C8C7C15-F26E-42AA-A931-479B6D11DCC5}"/>
    <cellStyle name="Normal 3 2 6 5 3" xfId="9915" xr:uid="{135A9D69-3F3D-4C3B-83C6-8981D454E560}"/>
    <cellStyle name="Normal 3 2 6 5 3 2" xfId="25357" xr:uid="{C973DDC9-3392-4558-9A74-D0C64C6A2DEC}"/>
    <cellStyle name="Normal 3 2 6 5 3 2 2" xfId="56241" xr:uid="{01D54298-9923-48D1-B2F2-1016AFE3B619}"/>
    <cellStyle name="Normal 3 2 6 5 3 3" xfId="40799" xr:uid="{E71BF4FE-2898-4208-8F23-CFD9815EBA39}"/>
    <cellStyle name="Normal 3 2 6 5 4" xfId="17636" xr:uid="{022FD233-4883-4BB2-B2A2-1EDDAEDD215A}"/>
    <cellStyle name="Normal 3 2 6 5 4 2" xfId="48520" xr:uid="{F39C183F-1AD0-411C-A994-0823A9A66C9B}"/>
    <cellStyle name="Normal 3 2 6 5 5" xfId="33078" xr:uid="{5A294F23-1F7C-4D04-A4DF-D3DEEE666414}"/>
    <cellStyle name="Normal 3 2 6 6" xfId="4124" xr:uid="{E6188DC1-A1FD-409D-BEDE-3ACE49C7D5A5}"/>
    <cellStyle name="Normal 3 2 6 6 2" xfId="11845" xr:uid="{3FCBB66E-C56D-4B32-9B6C-C5F5B9799970}"/>
    <cellStyle name="Normal 3 2 6 6 2 2" xfId="27287" xr:uid="{16E68160-7FD8-4AB9-95C8-D13E743642DD}"/>
    <cellStyle name="Normal 3 2 6 6 2 2 2" xfId="58171" xr:uid="{C28FA6B5-C89E-44A8-92F8-B3AB42FEEC66}"/>
    <cellStyle name="Normal 3 2 6 6 2 3" xfId="42729" xr:uid="{EEC41FD3-1C2E-4EB6-BBD0-0A8AC1F8F0CE}"/>
    <cellStyle name="Normal 3 2 6 6 3" xfId="19566" xr:uid="{780C151D-EE71-449D-9C32-74B0B8AE5D39}"/>
    <cellStyle name="Normal 3 2 6 6 3 2" xfId="50450" xr:uid="{73EAB0D3-7D25-452D-92F2-5B372E9C9B05}"/>
    <cellStyle name="Normal 3 2 6 6 4" xfId="35008" xr:uid="{1461DAA9-A8A0-4016-BD39-803BDC85B677}"/>
    <cellStyle name="Normal 3 2 6 7" xfId="7985" xr:uid="{D23EEB48-298F-482B-B76C-CBF425F71792}"/>
    <cellStyle name="Normal 3 2 6 7 2" xfId="23427" xr:uid="{B09895E1-BCE3-4C05-BF19-0EC9A53F0FD6}"/>
    <cellStyle name="Normal 3 2 6 7 2 2" xfId="54311" xr:uid="{FF3DEA8E-700D-487B-B2C7-9815B2FED114}"/>
    <cellStyle name="Normal 3 2 6 7 3" xfId="38869" xr:uid="{72A07B06-5D5E-4AFF-B196-21F717AF2F98}"/>
    <cellStyle name="Normal 3 2 6 8" xfId="15706" xr:uid="{82FFD0CB-9863-4F73-AC50-7AF7FD7DD426}"/>
    <cellStyle name="Normal 3 2 6 8 2" xfId="46590" xr:uid="{A294E17B-EA32-4F97-8C04-BF7617497680}"/>
    <cellStyle name="Normal 3 2 6 9" xfId="31148" xr:uid="{2A9F5951-490A-4423-BD21-AF8E89E5C329}"/>
    <cellStyle name="Normal 3 2 7" xfId="449" xr:uid="{BDF7D5C7-7F6B-4444-90FF-17271B2D7214}"/>
    <cellStyle name="Normal 3 2 7 2" xfId="933" xr:uid="{0D32AC5B-A7E3-4F17-8BA4-9F94F138822A}"/>
    <cellStyle name="Normal 3 2 7 2 2" xfId="1898" xr:uid="{53F1EEC0-5552-4F77-92F4-89DC6AFC0FFF}"/>
    <cellStyle name="Normal 3 2 7 2 2 2" xfId="3828" xr:uid="{2A76EE02-9497-403B-BB0D-D2E4C33C2BA5}"/>
    <cellStyle name="Normal 3 2 7 2 2 2 2" xfId="7688" xr:uid="{289A8ABD-3C03-4C66-90EF-E4AB44F1F0A3}"/>
    <cellStyle name="Normal 3 2 7 2 2 2 2 2" xfId="15409" xr:uid="{C669DA83-A65E-4C75-9BC5-1337B9B7575F}"/>
    <cellStyle name="Normal 3 2 7 2 2 2 2 2 2" xfId="30851" xr:uid="{94B05338-3815-478E-B572-B54B620B5CB2}"/>
    <cellStyle name="Normal 3 2 7 2 2 2 2 2 2 2" xfId="61735" xr:uid="{BDFA0C97-214A-4C48-A581-BD9B8412602D}"/>
    <cellStyle name="Normal 3 2 7 2 2 2 2 2 3" xfId="46293" xr:uid="{1EFF9AC7-D902-454B-89D2-597ADB1D1A15}"/>
    <cellStyle name="Normal 3 2 7 2 2 2 2 3" xfId="23130" xr:uid="{13F00EC2-D42D-49BB-973F-51F23EF8286B}"/>
    <cellStyle name="Normal 3 2 7 2 2 2 2 3 2" xfId="54014" xr:uid="{670721F9-366B-4DFF-95C3-A2ECEFA648EB}"/>
    <cellStyle name="Normal 3 2 7 2 2 2 2 4" xfId="38572" xr:uid="{5F33B0AD-B9E4-4881-920D-4797F32633F6}"/>
    <cellStyle name="Normal 3 2 7 2 2 2 3" xfId="11549" xr:uid="{45CCCC37-B758-45C5-9D5F-CA560599F8FA}"/>
    <cellStyle name="Normal 3 2 7 2 2 2 3 2" xfId="26991" xr:uid="{78F95CE8-0ABA-45EF-9C70-EC5AEC229C53}"/>
    <cellStyle name="Normal 3 2 7 2 2 2 3 2 2" xfId="57875" xr:uid="{5553C1D3-5505-4167-B4D9-5FF2A114E278}"/>
    <cellStyle name="Normal 3 2 7 2 2 2 3 3" xfId="42433" xr:uid="{0973146D-FE90-403E-9F16-794CFD55C67F}"/>
    <cellStyle name="Normal 3 2 7 2 2 2 4" xfId="19270" xr:uid="{FBAE86DD-54C4-4B8F-A852-B414D0A73D0B}"/>
    <cellStyle name="Normal 3 2 7 2 2 2 4 2" xfId="50154" xr:uid="{8E074122-6739-47F9-AE34-C7C0D6D46262}"/>
    <cellStyle name="Normal 3 2 7 2 2 2 5" xfId="34712" xr:uid="{CC1E11BD-F19B-408C-B501-F05CBB39E6A3}"/>
    <cellStyle name="Normal 3 2 7 2 2 3" xfId="5758" xr:uid="{C4C00B3F-AAF2-4890-85F0-A5B79DF1283E}"/>
    <cellStyle name="Normal 3 2 7 2 2 3 2" xfId="13479" xr:uid="{0D503F93-166F-4D05-894B-BF5C14EA41DB}"/>
    <cellStyle name="Normal 3 2 7 2 2 3 2 2" xfId="28921" xr:uid="{8069DA7B-31A7-4A85-8ED2-3C13FCA3B7EF}"/>
    <cellStyle name="Normal 3 2 7 2 2 3 2 2 2" xfId="59805" xr:uid="{1AB12746-0B48-49DD-814A-49B43FD63F24}"/>
    <cellStyle name="Normal 3 2 7 2 2 3 2 3" xfId="44363" xr:uid="{32E6883C-A620-4A9E-A4ED-3784F3900211}"/>
    <cellStyle name="Normal 3 2 7 2 2 3 3" xfId="21200" xr:uid="{B3536A3B-661F-4F1D-B04E-B998BE6D8515}"/>
    <cellStyle name="Normal 3 2 7 2 2 3 3 2" xfId="52084" xr:uid="{6789B95E-F20B-4A39-9B65-358400057316}"/>
    <cellStyle name="Normal 3 2 7 2 2 3 4" xfId="36642" xr:uid="{9E1986D8-E85E-4CBE-98D5-709A81D4673D}"/>
    <cellStyle name="Normal 3 2 7 2 2 4" xfId="9619" xr:uid="{1EE00FFF-0F1B-4EBA-96F3-C2908C132FEC}"/>
    <cellStyle name="Normal 3 2 7 2 2 4 2" xfId="25061" xr:uid="{56AD637D-F9CD-41E7-B76A-EC9DEC02EEB8}"/>
    <cellStyle name="Normal 3 2 7 2 2 4 2 2" xfId="55945" xr:uid="{DB7DA0E8-EB95-4669-B442-1C17112E75DF}"/>
    <cellStyle name="Normal 3 2 7 2 2 4 3" xfId="40503" xr:uid="{EDDAEB7C-9D27-4DBC-B651-91BB9FD93208}"/>
    <cellStyle name="Normal 3 2 7 2 2 5" xfId="17340" xr:uid="{76081A73-B75D-4A6C-ADB1-CF0D42344B80}"/>
    <cellStyle name="Normal 3 2 7 2 2 5 2" xfId="48224" xr:uid="{C39DE363-A2C9-4936-A37C-8D9BE40DA52B}"/>
    <cellStyle name="Normal 3 2 7 2 2 6" xfId="32782" xr:uid="{94513672-7190-46E4-AC38-11993FA863CD}"/>
    <cellStyle name="Normal 3 2 7 2 3" xfId="2863" xr:uid="{B8B3BE5C-BA92-49E3-9A2B-9B86FF68D48E}"/>
    <cellStyle name="Normal 3 2 7 2 3 2" xfId="6723" xr:uid="{2E8E104D-2790-4B2E-90D5-32BC89D63CBB}"/>
    <cellStyle name="Normal 3 2 7 2 3 2 2" xfId="14444" xr:uid="{71CF31D8-7C66-4194-933D-278B61A6A0C3}"/>
    <cellStyle name="Normal 3 2 7 2 3 2 2 2" xfId="29886" xr:uid="{D51132F6-3B49-4F1C-9CCE-7AC48AB98136}"/>
    <cellStyle name="Normal 3 2 7 2 3 2 2 2 2" xfId="60770" xr:uid="{D2715C6F-F0C6-492E-A70A-6A5E156245DF}"/>
    <cellStyle name="Normal 3 2 7 2 3 2 2 3" xfId="45328" xr:uid="{0A73374A-9918-45FB-91B8-FFC62CC74E66}"/>
    <cellStyle name="Normal 3 2 7 2 3 2 3" xfId="22165" xr:uid="{F92EA6E2-F890-4A44-AB6D-E420A68D1D7E}"/>
    <cellStyle name="Normal 3 2 7 2 3 2 3 2" xfId="53049" xr:uid="{259B1F5A-65DB-4668-8077-1CFE71AF6572}"/>
    <cellStyle name="Normal 3 2 7 2 3 2 4" xfId="37607" xr:uid="{19A001F0-7533-4BC4-A511-D05477681235}"/>
    <cellStyle name="Normal 3 2 7 2 3 3" xfId="10584" xr:uid="{D458CC42-5380-408C-8E01-E500DEB39501}"/>
    <cellStyle name="Normal 3 2 7 2 3 3 2" xfId="26026" xr:uid="{E3AAE939-5715-438E-9B28-078E0A373427}"/>
    <cellStyle name="Normal 3 2 7 2 3 3 2 2" xfId="56910" xr:uid="{BD228B09-8B4B-4F3D-BA18-CF28FE617CA4}"/>
    <cellStyle name="Normal 3 2 7 2 3 3 3" xfId="41468" xr:uid="{9FF4EEF9-B96D-436E-ADAA-19EA23A01369}"/>
    <cellStyle name="Normal 3 2 7 2 3 4" xfId="18305" xr:uid="{A5339833-574B-4EBC-A517-FB69005ACBDD}"/>
    <cellStyle name="Normal 3 2 7 2 3 4 2" xfId="49189" xr:uid="{8F93D9F2-415A-47C7-B4EF-7FD19D20EC6E}"/>
    <cellStyle name="Normal 3 2 7 2 3 5" xfId="33747" xr:uid="{09BE0554-2BA7-4D1F-A2EC-0751F7094496}"/>
    <cellStyle name="Normal 3 2 7 2 4" xfId="4793" xr:uid="{D9572BEC-6A35-4183-A825-3DAC0A52F537}"/>
    <cellStyle name="Normal 3 2 7 2 4 2" xfId="12514" xr:uid="{774996BC-96B3-4244-8BF9-31AC7F62AB11}"/>
    <cellStyle name="Normal 3 2 7 2 4 2 2" xfId="27956" xr:uid="{99A38BD2-BEF3-4A79-88D7-16D89DAFBFB1}"/>
    <cellStyle name="Normal 3 2 7 2 4 2 2 2" xfId="58840" xr:uid="{DCB2595D-8827-4885-9B88-45FCE7526A60}"/>
    <cellStyle name="Normal 3 2 7 2 4 2 3" xfId="43398" xr:uid="{CF48D978-8BD3-4CA0-A338-EB26A7572078}"/>
    <cellStyle name="Normal 3 2 7 2 4 3" xfId="20235" xr:uid="{27539CAD-C3CC-451E-9264-BE117039B7CA}"/>
    <cellStyle name="Normal 3 2 7 2 4 3 2" xfId="51119" xr:uid="{FFAA9DEE-79D8-4842-8AEA-34020CB40E63}"/>
    <cellStyle name="Normal 3 2 7 2 4 4" xfId="35677" xr:uid="{9ECA7F6B-A3CD-4DD1-87C7-6DB6BAAAF32F}"/>
    <cellStyle name="Normal 3 2 7 2 5" xfId="8654" xr:uid="{769E4428-4879-4A24-970E-B78830E07852}"/>
    <cellStyle name="Normal 3 2 7 2 5 2" xfId="24096" xr:uid="{6F777943-FDA8-4B1F-9F01-092A3675BEDD}"/>
    <cellStyle name="Normal 3 2 7 2 5 2 2" xfId="54980" xr:uid="{63EBAD48-1434-4ADD-8AD0-DFEBD3252D82}"/>
    <cellStyle name="Normal 3 2 7 2 5 3" xfId="39538" xr:uid="{19B948C5-C507-40B9-9A95-C1B8E953704E}"/>
    <cellStyle name="Normal 3 2 7 2 6" xfId="16375" xr:uid="{53E61B2B-F0DE-41E6-AE4F-E85B15C2A28F}"/>
    <cellStyle name="Normal 3 2 7 2 6 2" xfId="47259" xr:uid="{52358F17-2B16-4A31-B9EC-5693A2AEF711}"/>
    <cellStyle name="Normal 3 2 7 2 7" xfId="31817" xr:uid="{BA9CE178-467B-4D6A-B169-BCF05DDBD987}"/>
    <cellStyle name="Normal 3 2 7 3" xfId="1415" xr:uid="{AA94B5A1-249A-41CA-B431-92E966F38CAD}"/>
    <cellStyle name="Normal 3 2 7 3 2" xfId="3345" xr:uid="{595725EF-9EBC-4E07-9B0D-D1BC04E330AE}"/>
    <cellStyle name="Normal 3 2 7 3 2 2" xfId="7205" xr:uid="{AE27EF28-57D7-444D-AB87-0259229CBC84}"/>
    <cellStyle name="Normal 3 2 7 3 2 2 2" xfId="14926" xr:uid="{85C148FA-B8A7-48F1-A986-B5B68635B4E7}"/>
    <cellStyle name="Normal 3 2 7 3 2 2 2 2" xfId="30368" xr:uid="{0A5131D1-9751-4D03-8AA9-8B5BBD20A0E1}"/>
    <cellStyle name="Normal 3 2 7 3 2 2 2 2 2" xfId="61252" xr:uid="{7408EECD-667B-48A1-A6BA-F12CF5E2939B}"/>
    <cellStyle name="Normal 3 2 7 3 2 2 2 3" xfId="45810" xr:uid="{3993FF9C-97DC-447F-B85D-30378B561FD6}"/>
    <cellStyle name="Normal 3 2 7 3 2 2 3" xfId="22647" xr:uid="{B3B43191-C7DC-4718-9677-694654904479}"/>
    <cellStyle name="Normal 3 2 7 3 2 2 3 2" xfId="53531" xr:uid="{FC049385-D924-421D-B364-BF4A5DD44A65}"/>
    <cellStyle name="Normal 3 2 7 3 2 2 4" xfId="38089" xr:uid="{168DE1EC-1859-4866-A6E8-42F1358F4382}"/>
    <cellStyle name="Normal 3 2 7 3 2 3" xfId="11066" xr:uid="{87889550-4FA8-4166-A6BB-2B2151CDC915}"/>
    <cellStyle name="Normal 3 2 7 3 2 3 2" xfId="26508" xr:uid="{0FE378B0-7524-4DF5-895A-94885D583E00}"/>
    <cellStyle name="Normal 3 2 7 3 2 3 2 2" xfId="57392" xr:uid="{6FA06E81-D66E-4F0E-A20D-0B412DB1B28F}"/>
    <cellStyle name="Normal 3 2 7 3 2 3 3" xfId="41950" xr:uid="{14167CB1-6A09-4C6D-9B1A-40F86E7472A4}"/>
    <cellStyle name="Normal 3 2 7 3 2 4" xfId="18787" xr:uid="{F0662997-9CC3-446E-9F5E-FDB7BF73CE39}"/>
    <cellStyle name="Normal 3 2 7 3 2 4 2" xfId="49671" xr:uid="{E7958290-53A6-496A-BAD3-B3538EABD3F0}"/>
    <cellStyle name="Normal 3 2 7 3 2 5" xfId="34229" xr:uid="{852761D8-F06B-4AFF-88A7-A211D7DB7FF6}"/>
    <cellStyle name="Normal 3 2 7 3 3" xfId="5275" xr:uid="{A679ED3A-888A-403E-973D-8D6B8241DE85}"/>
    <cellStyle name="Normal 3 2 7 3 3 2" xfId="12996" xr:uid="{3B2340C9-344C-4FB0-B2CB-4181EF236CE7}"/>
    <cellStyle name="Normal 3 2 7 3 3 2 2" xfId="28438" xr:uid="{EA3BBEB3-3DA4-429E-8525-176AF0A72DCA}"/>
    <cellStyle name="Normal 3 2 7 3 3 2 2 2" xfId="59322" xr:uid="{DEBF09AE-BD53-4430-BAE6-93E803EFEC27}"/>
    <cellStyle name="Normal 3 2 7 3 3 2 3" xfId="43880" xr:uid="{3D52642C-B066-42EB-B63B-4E89FA191885}"/>
    <cellStyle name="Normal 3 2 7 3 3 3" xfId="20717" xr:uid="{B8D06683-95C5-40EB-AB8E-8E81D1046EAE}"/>
    <cellStyle name="Normal 3 2 7 3 3 3 2" xfId="51601" xr:uid="{E4FD2521-5300-4E0D-B3E6-FF33659563C9}"/>
    <cellStyle name="Normal 3 2 7 3 3 4" xfId="36159" xr:uid="{852E2ADE-CB1A-4496-B2BF-02D682899702}"/>
    <cellStyle name="Normal 3 2 7 3 4" xfId="9136" xr:uid="{1C7B937E-6EE0-403D-859A-5D1374179FD2}"/>
    <cellStyle name="Normal 3 2 7 3 4 2" xfId="24578" xr:uid="{5B0950FA-8B76-487B-AF80-D8BE519D6FAE}"/>
    <cellStyle name="Normal 3 2 7 3 4 2 2" xfId="55462" xr:uid="{5FE7AADB-D68F-4DF4-A1C3-CF6C90593AB1}"/>
    <cellStyle name="Normal 3 2 7 3 4 3" xfId="40020" xr:uid="{BBFE3A4A-E5BD-432E-9249-A41F4A522276}"/>
    <cellStyle name="Normal 3 2 7 3 5" xfId="16857" xr:uid="{FA5FF784-344D-42EE-BFA0-2FBD8C6288E4}"/>
    <cellStyle name="Normal 3 2 7 3 5 2" xfId="47741" xr:uid="{0335F571-36E2-4DA8-8E0A-CDE0D3212196}"/>
    <cellStyle name="Normal 3 2 7 3 6" xfId="32299" xr:uid="{E7E12508-A573-431A-A009-839D7C60781D}"/>
    <cellStyle name="Normal 3 2 7 4" xfId="2380" xr:uid="{5D6C8CD5-D8E4-4E59-92FD-4606E1393F1D}"/>
    <cellStyle name="Normal 3 2 7 4 2" xfId="6240" xr:uid="{F9ACDE17-7951-4E7B-858C-3B926C08B965}"/>
    <cellStyle name="Normal 3 2 7 4 2 2" xfId="13961" xr:uid="{9CEBA05F-4720-4983-A237-CE8D013BCEFC}"/>
    <cellStyle name="Normal 3 2 7 4 2 2 2" xfId="29403" xr:uid="{D57E1F68-E2A7-44C0-B64B-8A6D25153B04}"/>
    <cellStyle name="Normal 3 2 7 4 2 2 2 2" xfId="60287" xr:uid="{3A67B7DC-33E3-4FE6-85E4-03D484E27586}"/>
    <cellStyle name="Normal 3 2 7 4 2 2 3" xfId="44845" xr:uid="{76142A74-2A62-4B23-B7E7-F406EF75EE95}"/>
    <cellStyle name="Normal 3 2 7 4 2 3" xfId="21682" xr:uid="{F239CFC9-8778-4E52-8324-0B384B1A06FF}"/>
    <cellStyle name="Normal 3 2 7 4 2 3 2" xfId="52566" xr:uid="{8EB3573C-BC6F-42E2-91E7-9A631BDD3562}"/>
    <cellStyle name="Normal 3 2 7 4 2 4" xfId="37124" xr:uid="{EACF744B-063E-4DB0-BB53-369A487F1E14}"/>
    <cellStyle name="Normal 3 2 7 4 3" xfId="10101" xr:uid="{666BAE75-2521-4B95-8633-AA3EADABAA7C}"/>
    <cellStyle name="Normal 3 2 7 4 3 2" xfId="25543" xr:uid="{80C9B9E9-48BE-4E8A-95E6-A787F8725B1F}"/>
    <cellStyle name="Normal 3 2 7 4 3 2 2" xfId="56427" xr:uid="{C2AE4179-508E-4B3C-9AED-28FD0AADA28B}"/>
    <cellStyle name="Normal 3 2 7 4 3 3" xfId="40985" xr:uid="{052CA93C-C2D6-45B8-91D2-7E4EBB976C21}"/>
    <cellStyle name="Normal 3 2 7 4 4" xfId="17822" xr:uid="{7DE2FE69-FB67-4647-AE6B-F8F27C006C72}"/>
    <cellStyle name="Normal 3 2 7 4 4 2" xfId="48706" xr:uid="{15025083-8FE0-446E-98F0-9B9B53A54B35}"/>
    <cellStyle name="Normal 3 2 7 4 5" xfId="33264" xr:uid="{B628B543-B596-4154-B298-FA8169024F3C}"/>
    <cellStyle name="Normal 3 2 7 5" xfId="4310" xr:uid="{14EA40CA-F6A1-48FD-88A7-945A14D75463}"/>
    <cellStyle name="Normal 3 2 7 5 2" xfId="12031" xr:uid="{4020B234-657C-40B1-A33E-CD4162A16EBD}"/>
    <cellStyle name="Normal 3 2 7 5 2 2" xfId="27473" xr:uid="{CAA4D794-43B3-4EAF-8AEB-09E850A32A44}"/>
    <cellStyle name="Normal 3 2 7 5 2 2 2" xfId="58357" xr:uid="{5F1BCBB3-5E2F-470C-AF2A-C50CE8F39DB0}"/>
    <cellStyle name="Normal 3 2 7 5 2 3" xfId="42915" xr:uid="{10F7FDF0-8569-4490-A039-DC9FE741BBCF}"/>
    <cellStyle name="Normal 3 2 7 5 3" xfId="19752" xr:uid="{7256CC0F-C91D-4CCA-9137-203C5092BC63}"/>
    <cellStyle name="Normal 3 2 7 5 3 2" xfId="50636" xr:uid="{E150B7D4-F177-4BB2-A4B0-2CF9F55ECE9A}"/>
    <cellStyle name="Normal 3 2 7 5 4" xfId="35194" xr:uid="{0FE10D0C-7EA4-4931-BD96-BE25C7F9BEE8}"/>
    <cellStyle name="Normal 3 2 7 6" xfId="8171" xr:uid="{7040B608-6532-4D00-8986-36592E09023F}"/>
    <cellStyle name="Normal 3 2 7 6 2" xfId="23613" xr:uid="{5BCBB34D-C09E-46F6-A1C2-76C9A2A29A6E}"/>
    <cellStyle name="Normal 3 2 7 6 2 2" xfId="54497" xr:uid="{1FB670B8-BD1F-4076-8DA8-98994F235BAE}"/>
    <cellStyle name="Normal 3 2 7 6 3" xfId="39055" xr:uid="{7196C906-7436-4043-AB0C-05E0AF770B9B}"/>
    <cellStyle name="Normal 3 2 7 7" xfId="15892" xr:uid="{303E7329-8003-430B-A359-1802EC1693C5}"/>
    <cellStyle name="Normal 3 2 7 7 2" xfId="46776" xr:uid="{DED6F44A-61DD-476B-AC5D-C82763CB2E6E}"/>
    <cellStyle name="Normal 3 2 7 8" xfId="31334" xr:uid="{0CC38D36-90A9-438D-96AE-D9A16EBE787A}"/>
    <cellStyle name="Normal 3 2 8" xfId="692" xr:uid="{68DEB572-78CB-42DC-8FDD-00AD167D9D52}"/>
    <cellStyle name="Normal 3 2 8 2" xfId="1657" xr:uid="{D131AFD5-FB9F-471A-8A54-2871913BA327}"/>
    <cellStyle name="Normal 3 2 8 2 2" xfId="3587" xr:uid="{036E87CE-389B-4C23-9C20-D39E85E194B2}"/>
    <cellStyle name="Normal 3 2 8 2 2 2" xfId="7447" xr:uid="{BD082E23-7521-4293-9F0C-7E50462870AB}"/>
    <cellStyle name="Normal 3 2 8 2 2 2 2" xfId="15168" xr:uid="{27FE7DFC-EEC6-4180-8CC4-59B41FE4C1BD}"/>
    <cellStyle name="Normal 3 2 8 2 2 2 2 2" xfId="30610" xr:uid="{56B66DEC-BD22-4D1C-8E77-37D782435FE8}"/>
    <cellStyle name="Normal 3 2 8 2 2 2 2 2 2" xfId="61494" xr:uid="{80FF53CE-8B14-4FA0-A510-D011C8D9BE33}"/>
    <cellStyle name="Normal 3 2 8 2 2 2 2 3" xfId="46052" xr:uid="{78C0A793-D526-44FE-950E-0DD53BD97874}"/>
    <cellStyle name="Normal 3 2 8 2 2 2 3" xfId="22889" xr:uid="{A6D31B85-7FA4-4B23-8697-EBCEC2CB8636}"/>
    <cellStyle name="Normal 3 2 8 2 2 2 3 2" xfId="53773" xr:uid="{57BDB9F5-22A0-42D9-9112-8740E8025CE3}"/>
    <cellStyle name="Normal 3 2 8 2 2 2 4" xfId="38331" xr:uid="{5FF95D6E-E2FA-4075-9BEC-B15270C6451B}"/>
    <cellStyle name="Normal 3 2 8 2 2 3" xfId="11308" xr:uid="{98767E84-BF4F-4E22-8115-BC39FAB54CA1}"/>
    <cellStyle name="Normal 3 2 8 2 2 3 2" xfId="26750" xr:uid="{42F742F3-A9EF-480A-9CF3-E66867D8ABD6}"/>
    <cellStyle name="Normal 3 2 8 2 2 3 2 2" xfId="57634" xr:uid="{4657554E-83EF-4531-89BA-77D29BEBF0AC}"/>
    <cellStyle name="Normal 3 2 8 2 2 3 3" xfId="42192" xr:uid="{4378318F-936F-4ED6-97CA-A38165C44A9C}"/>
    <cellStyle name="Normal 3 2 8 2 2 4" xfId="19029" xr:uid="{2B2C471E-2C76-4E92-B3DF-7B5C2767C2AA}"/>
    <cellStyle name="Normal 3 2 8 2 2 4 2" xfId="49913" xr:uid="{B294CAFC-59B3-42E7-B148-22CE58671FCA}"/>
    <cellStyle name="Normal 3 2 8 2 2 5" xfId="34471" xr:uid="{0FE813A5-DA28-44EF-8C60-2153BBDAC239}"/>
    <cellStyle name="Normal 3 2 8 2 3" xfId="5517" xr:uid="{7A44E3A8-A880-43A1-BBEF-D5871681F827}"/>
    <cellStyle name="Normal 3 2 8 2 3 2" xfId="13238" xr:uid="{ECDB4E57-8568-42E9-B154-D36792BC491B}"/>
    <cellStyle name="Normal 3 2 8 2 3 2 2" xfId="28680" xr:uid="{8041663B-B89F-4370-B297-C1689C07F99A}"/>
    <cellStyle name="Normal 3 2 8 2 3 2 2 2" xfId="59564" xr:uid="{08A2B607-6CC4-4873-A3CA-DC0A5D8291B7}"/>
    <cellStyle name="Normal 3 2 8 2 3 2 3" xfId="44122" xr:uid="{B43BAF2E-341E-48DA-B8C0-08FE10F51F94}"/>
    <cellStyle name="Normal 3 2 8 2 3 3" xfId="20959" xr:uid="{33FF5E55-C22F-459E-8B38-3B540A8D0071}"/>
    <cellStyle name="Normal 3 2 8 2 3 3 2" xfId="51843" xr:uid="{21355B9A-ECC9-4C86-8F0A-AC571947FEC1}"/>
    <cellStyle name="Normal 3 2 8 2 3 4" xfId="36401" xr:uid="{698BD551-859C-4AD3-B5E0-3FFC31D2AB50}"/>
    <cellStyle name="Normal 3 2 8 2 4" xfId="9378" xr:uid="{B93FD5F3-C661-42FC-8135-9C8A7C9639A0}"/>
    <cellStyle name="Normal 3 2 8 2 4 2" xfId="24820" xr:uid="{748FA7C5-B3E6-489E-B00A-574E0B0D2B22}"/>
    <cellStyle name="Normal 3 2 8 2 4 2 2" xfId="55704" xr:uid="{05E38DCD-0220-47E7-A835-68394C5A3C14}"/>
    <cellStyle name="Normal 3 2 8 2 4 3" xfId="40262" xr:uid="{8BAEB092-3076-4FF5-AA5F-D6EC3B53036F}"/>
    <cellStyle name="Normal 3 2 8 2 5" xfId="17099" xr:uid="{3B25230E-F682-4B54-9330-9AD51045D3FF}"/>
    <cellStyle name="Normal 3 2 8 2 5 2" xfId="47983" xr:uid="{9D8D87DA-61F9-4241-BC31-F0D9080F712F}"/>
    <cellStyle name="Normal 3 2 8 2 6" xfId="32541" xr:uid="{62840F4E-B1AD-4956-A301-7381C10EFE34}"/>
    <cellStyle name="Normal 3 2 8 3" xfId="2622" xr:uid="{B0B7CC2D-7DA4-4E53-96CF-9B65A0AFDE8E}"/>
    <cellStyle name="Normal 3 2 8 3 2" xfId="6482" xr:uid="{E1C237D4-1C47-4D5A-8993-7FFB5A62372A}"/>
    <cellStyle name="Normal 3 2 8 3 2 2" xfId="14203" xr:uid="{D3B4CFA1-9283-4807-9371-0EF22A7CA224}"/>
    <cellStyle name="Normal 3 2 8 3 2 2 2" xfId="29645" xr:uid="{BFF58C70-7EDE-4838-8B3C-C34E5AD62C7B}"/>
    <cellStyle name="Normal 3 2 8 3 2 2 2 2" xfId="60529" xr:uid="{162CA0FD-86B1-45EB-9F5A-30F59C82E055}"/>
    <cellStyle name="Normal 3 2 8 3 2 2 3" xfId="45087" xr:uid="{5D9C3700-F449-4253-96C4-3BAAB279263C}"/>
    <cellStyle name="Normal 3 2 8 3 2 3" xfId="21924" xr:uid="{7BC3FE32-1133-46E9-99C9-BFD6F4383B67}"/>
    <cellStyle name="Normal 3 2 8 3 2 3 2" xfId="52808" xr:uid="{0FA934DA-53D4-4B84-BEB3-68EFA3BBD208}"/>
    <cellStyle name="Normal 3 2 8 3 2 4" xfId="37366" xr:uid="{E1710523-D570-41EE-A1E6-112416915426}"/>
    <cellStyle name="Normal 3 2 8 3 3" xfId="10343" xr:uid="{126D5DDD-1669-4D12-A74C-2F890F537C6E}"/>
    <cellStyle name="Normal 3 2 8 3 3 2" xfId="25785" xr:uid="{27A41930-1CBA-4D5E-8449-5D2A95331EE0}"/>
    <cellStyle name="Normal 3 2 8 3 3 2 2" xfId="56669" xr:uid="{F42D9BC0-1EF7-4B5B-A5BD-7E0ED258A8C4}"/>
    <cellStyle name="Normal 3 2 8 3 3 3" xfId="41227" xr:uid="{A91EE126-EB6B-4563-9F6F-5FF885C5477D}"/>
    <cellStyle name="Normal 3 2 8 3 4" xfId="18064" xr:uid="{F13F0552-AA24-4C45-9B95-058A2979CD72}"/>
    <cellStyle name="Normal 3 2 8 3 4 2" xfId="48948" xr:uid="{1947091A-4823-43C1-932C-51764459A5A9}"/>
    <cellStyle name="Normal 3 2 8 3 5" xfId="33506" xr:uid="{C4903258-0F16-4789-9234-691CFAB5F26C}"/>
    <cellStyle name="Normal 3 2 8 4" xfId="4552" xr:uid="{39954138-AE3A-4451-8390-AD306CBDF38C}"/>
    <cellStyle name="Normal 3 2 8 4 2" xfId="12273" xr:uid="{E5CB170F-36F4-40BE-98EF-D0CA11D4884B}"/>
    <cellStyle name="Normal 3 2 8 4 2 2" xfId="27715" xr:uid="{0B9CE9EE-BDA5-49C6-AF6D-64D54D7D13B1}"/>
    <cellStyle name="Normal 3 2 8 4 2 2 2" xfId="58599" xr:uid="{2AE6C0BB-9E02-4011-A213-C54558E6D6AC}"/>
    <cellStyle name="Normal 3 2 8 4 2 3" xfId="43157" xr:uid="{C2ABED7B-F7F3-4D4A-9608-6108B5BA5F6E}"/>
    <cellStyle name="Normal 3 2 8 4 3" xfId="19994" xr:uid="{123A3334-CC15-4B91-8E47-A164C6F6BD66}"/>
    <cellStyle name="Normal 3 2 8 4 3 2" xfId="50878" xr:uid="{BC9F68E0-A280-47EF-A931-B483DEBF9299}"/>
    <cellStyle name="Normal 3 2 8 4 4" xfId="35436" xr:uid="{54F1759F-3AD8-48C3-BF99-2391E37DFA1A}"/>
    <cellStyle name="Normal 3 2 8 5" xfId="8413" xr:uid="{4D9FDA0F-5395-4D84-AA49-48B1F8031A1B}"/>
    <cellStyle name="Normal 3 2 8 5 2" xfId="23855" xr:uid="{5C591872-A871-456A-BAB6-4B357D53A8DB}"/>
    <cellStyle name="Normal 3 2 8 5 2 2" xfId="54739" xr:uid="{8BBE1443-B38F-4522-BAE6-1E48872A03A8}"/>
    <cellStyle name="Normal 3 2 8 5 3" xfId="39297" xr:uid="{D040B868-2228-43C5-96D0-2BA59D5A14D2}"/>
    <cellStyle name="Normal 3 2 8 6" xfId="16134" xr:uid="{FFA120E5-70D5-4766-A782-8E0048910E83}"/>
    <cellStyle name="Normal 3 2 8 6 2" xfId="47018" xr:uid="{02094363-9A32-401A-8124-E1071DCB46FD}"/>
    <cellStyle name="Normal 3 2 8 7" xfId="31576" xr:uid="{EB1DAC00-8A1E-4CC1-A51D-DB893E55F110}"/>
    <cellStyle name="Normal 3 2 9" xfId="1174" xr:uid="{6D235EDA-856F-4DA5-A627-0FF9AFA97BA6}"/>
    <cellStyle name="Normal 3 2 9 2" xfId="3104" xr:uid="{A837E978-7AE9-4F75-BFCA-BFAE63C6E5E7}"/>
    <cellStyle name="Normal 3 2 9 2 2" xfId="6964" xr:uid="{3D0D68B1-4E68-4569-A2BA-2480A0D1C08A}"/>
    <cellStyle name="Normal 3 2 9 2 2 2" xfId="14685" xr:uid="{E1DB4F5A-35F3-4494-97D9-4D0C521B8AF3}"/>
    <cellStyle name="Normal 3 2 9 2 2 2 2" xfId="30127" xr:uid="{D700C919-AE08-42D3-A715-E9ED398AD8F5}"/>
    <cellStyle name="Normal 3 2 9 2 2 2 2 2" xfId="61011" xr:uid="{10FDB191-E730-434B-836D-E48656FAD34B}"/>
    <cellStyle name="Normal 3 2 9 2 2 2 3" xfId="45569" xr:uid="{C98BCAA2-CE75-455D-998B-DEEF32E331F2}"/>
    <cellStyle name="Normal 3 2 9 2 2 3" xfId="22406" xr:uid="{4D93304A-49E8-4C11-817A-B06BE9213B35}"/>
    <cellStyle name="Normal 3 2 9 2 2 3 2" xfId="53290" xr:uid="{F725215E-478E-4F12-BA55-7321B7FE4F6F}"/>
    <cellStyle name="Normal 3 2 9 2 2 4" xfId="37848" xr:uid="{7DAEBACE-3EFE-4706-894F-807A904B5ABC}"/>
    <cellStyle name="Normal 3 2 9 2 3" xfId="10825" xr:uid="{1B069590-0A6D-4C4A-98A3-1581196ACD32}"/>
    <cellStyle name="Normal 3 2 9 2 3 2" xfId="26267" xr:uid="{B443BF6A-8FE2-47DE-88D6-31C3620FA67A}"/>
    <cellStyle name="Normal 3 2 9 2 3 2 2" xfId="57151" xr:uid="{E04BB6E4-AA01-4856-9B4E-4967017E256F}"/>
    <cellStyle name="Normal 3 2 9 2 3 3" xfId="41709" xr:uid="{4C37772B-13AA-4034-8FF5-692C253CF371}"/>
    <cellStyle name="Normal 3 2 9 2 4" xfId="18546" xr:uid="{C5B77775-A84A-412D-B5F8-03A592CEF3B0}"/>
    <cellStyle name="Normal 3 2 9 2 4 2" xfId="49430" xr:uid="{6AF96034-2357-43C7-BF85-FAB596B2938E}"/>
    <cellStyle name="Normal 3 2 9 2 5" xfId="33988" xr:uid="{212087FC-8132-43F8-8DBB-74247737FD16}"/>
    <cellStyle name="Normal 3 2 9 3" xfId="5034" xr:uid="{5344F1B1-7693-47C6-A9F2-830C8E95A7D8}"/>
    <cellStyle name="Normal 3 2 9 3 2" xfId="12755" xr:uid="{7F4A4952-BB00-47E3-8B51-193D826F92FC}"/>
    <cellStyle name="Normal 3 2 9 3 2 2" xfId="28197" xr:uid="{546EE246-FD86-4110-AA67-5ED9EB49DD39}"/>
    <cellStyle name="Normal 3 2 9 3 2 2 2" xfId="59081" xr:uid="{7C3BAFA0-1CA0-4E6A-9ABF-9B84B72687AD}"/>
    <cellStyle name="Normal 3 2 9 3 2 3" xfId="43639" xr:uid="{A414A7E1-4D75-4FE6-9C71-4114000D44EC}"/>
    <cellStyle name="Normal 3 2 9 3 3" xfId="20476" xr:uid="{93FBF05E-8BA6-497B-95BB-EB9AB626FE24}"/>
    <cellStyle name="Normal 3 2 9 3 3 2" xfId="51360" xr:uid="{7D977130-03CF-4ED0-9A3E-EE5BD2254653}"/>
    <cellStyle name="Normal 3 2 9 3 4" xfId="35918" xr:uid="{BCF9FFC7-0EB7-4E13-ACF0-F65A1817FE62}"/>
    <cellStyle name="Normal 3 2 9 4" xfId="8895" xr:uid="{7A96D219-6C25-4B3A-BE60-C6A9FA329203}"/>
    <cellStyle name="Normal 3 2 9 4 2" xfId="24337" xr:uid="{821F62D8-8358-4AFF-B4AF-79946AB8FBF9}"/>
    <cellStyle name="Normal 3 2 9 4 2 2" xfId="55221" xr:uid="{8DB20AE7-A7E1-45EB-BFA1-F874A423FB6C}"/>
    <cellStyle name="Normal 3 2 9 4 3" xfId="39779" xr:uid="{45DCCB64-C31F-47DE-944B-7458B12D7765}"/>
    <cellStyle name="Normal 3 2 9 5" xfId="16616" xr:uid="{3FBB5B7B-1613-4137-9033-8F2FF9008697}"/>
    <cellStyle name="Normal 3 2 9 5 2" xfId="47500" xr:uid="{C0E0E72B-EBC8-423C-A1FC-81F18E11EC01}"/>
    <cellStyle name="Normal 3 2 9 6" xfId="32058" xr:uid="{44DB3AAF-33E9-444A-B8EB-B46AC3DE6098}"/>
    <cellStyle name="Normal 3 3" xfId="181" xr:uid="{C5A16935-4343-4CF0-8769-F86DD1955999}"/>
    <cellStyle name="Normal 3 4" xfId="182" xr:uid="{B7BA38E9-1355-49BD-8406-1E6E188A49AB}"/>
    <cellStyle name="Normal 3 5" xfId="61925" xr:uid="{1AE70DD9-886C-41A8-8401-ED2151423062}"/>
    <cellStyle name="Normal 3 6" xfId="62003" xr:uid="{E28E52E8-B02B-4C61-9B3D-1D31321913AF}"/>
    <cellStyle name="Normal 3 7" xfId="62012" xr:uid="{5BB86527-3BED-4D53-A4D4-F4518DF616A9}"/>
    <cellStyle name="Normal 3_DETENCIONES RELEVANTES" xfId="183" xr:uid="{0170C9D4-465F-49B4-BFC3-2DBA276D9BD0}"/>
    <cellStyle name="Normal 30" xfId="62018" xr:uid="{7BA9A252-9120-4494-A64D-B206742736A9}"/>
    <cellStyle name="Normal 38" xfId="49" xr:uid="{A9C4EB86-696A-4922-82E7-751E108C5F61}"/>
    <cellStyle name="Normal 4" xfId="48" xr:uid="{F64BB22B-F1D1-48C8-9B28-9BC8B68700AD}"/>
    <cellStyle name="Normal 4 2" xfId="185" xr:uid="{BECAFAB1-E501-4FCF-A71D-5A1F7BFB6098}"/>
    <cellStyle name="Normal 4 2 2" xfId="61926" xr:uid="{91C13F22-10A1-4E6B-86D2-ABC24550F73D}"/>
    <cellStyle name="Normal 4 2 2 2" xfId="62027" xr:uid="{78ED7F52-7894-4238-A919-16EC71FAD39D}"/>
    <cellStyle name="Normal 4 2 3" xfId="62026" xr:uid="{B3E88770-57FF-4C43-86A8-A8A96F85E48B}"/>
    <cellStyle name="Normal 4 3" xfId="184" xr:uid="{4241B5A8-96C7-4E8C-AA36-9E7ACE8A1706}"/>
    <cellStyle name="Normal 4 4" xfId="62013" xr:uid="{44FBA0B0-72FD-4F81-B31A-F4DAE31BCD40}"/>
    <cellStyle name="Normal 5" xfId="186" xr:uid="{A196E859-6759-4E13-BADB-A06D3D586705}"/>
    <cellStyle name="Normal 5 2" xfId="187" xr:uid="{D6B10093-6A08-44DE-B1A6-2F94B58FD539}"/>
    <cellStyle name="Normal 5 2 10" xfId="4075" xr:uid="{2B82C09A-581D-4BD2-B243-78F094215336}"/>
    <cellStyle name="Normal 5 2 10 2" xfId="11796" xr:uid="{3F1CF811-3D7C-4A47-A602-8B84D693061E}"/>
    <cellStyle name="Normal 5 2 10 2 2" xfId="27238" xr:uid="{17876F18-14E2-4358-941D-A2FE78005F6C}"/>
    <cellStyle name="Normal 5 2 10 2 2 2" xfId="58122" xr:uid="{278158A4-3ECE-451F-A793-E2516FC8CD66}"/>
    <cellStyle name="Normal 5 2 10 2 3" xfId="42680" xr:uid="{E119D004-A21B-441C-BCFB-3654B91BF6AE}"/>
    <cellStyle name="Normal 5 2 10 3" xfId="19517" xr:uid="{3E370F72-1B93-4309-ABFC-00CFA24537BE}"/>
    <cellStyle name="Normal 5 2 10 3 2" xfId="50401" xr:uid="{7F9D9514-5CBB-4F56-8D4C-EED64BDB0397}"/>
    <cellStyle name="Normal 5 2 10 4" xfId="34959" xr:uid="{147ACC19-E737-45A6-9286-586E6EA4CE2D}"/>
    <cellStyle name="Normal 5 2 11" xfId="7936" xr:uid="{94F6E50E-F12D-4CFD-86E0-6A38E09FC165}"/>
    <cellStyle name="Normal 5 2 11 2" xfId="23378" xr:uid="{76A131C7-A85A-438E-8A52-F7A167D60CC6}"/>
    <cellStyle name="Normal 5 2 11 2 2" xfId="54262" xr:uid="{8BA3FBED-5FA3-4CB8-AB8E-9EE16814E33D}"/>
    <cellStyle name="Normal 5 2 11 3" xfId="38820" xr:uid="{FBAA9AB0-BA23-4CAE-8086-ACD70E52DDFC}"/>
    <cellStyle name="Normal 5 2 12" xfId="15657" xr:uid="{55B06E54-78FB-4145-A40C-07DA6BBFF328}"/>
    <cellStyle name="Normal 5 2 12 2" xfId="46541" xr:uid="{D8D0B97F-D8D2-4050-AAA7-6F47813B4241}"/>
    <cellStyle name="Normal 5 2 13" xfId="31099" xr:uid="{86591ACC-4E62-48FD-B6C5-B7EB2D62ED9A}"/>
    <cellStyle name="Normal 5 2 2" xfId="188" xr:uid="{480CA68D-6E77-46DD-9CD6-CBD61512C9E5}"/>
    <cellStyle name="Normal 5 2 2 10" xfId="7937" xr:uid="{ADBE7337-353C-4BCB-84D9-038E9885E9A7}"/>
    <cellStyle name="Normal 5 2 2 10 2" xfId="23379" xr:uid="{F63D021D-FD10-43D0-A2D8-58EE1451B339}"/>
    <cellStyle name="Normal 5 2 2 10 2 2" xfId="54263" xr:uid="{0D0B33E0-B57D-4189-A903-F5A6B4B6D98F}"/>
    <cellStyle name="Normal 5 2 2 10 3" xfId="38821" xr:uid="{23A96E78-4B8D-4433-88FE-FA49AD8E1D0E}"/>
    <cellStyle name="Normal 5 2 2 11" xfId="15658" xr:uid="{2F376CA1-691E-4F19-921D-A4EF876EA0A6}"/>
    <cellStyle name="Normal 5 2 2 11 2" xfId="46542" xr:uid="{BC32F9A6-4478-4F17-B712-F48B609996CB}"/>
    <cellStyle name="Normal 5 2 2 12" xfId="31100" xr:uid="{B86CA807-7220-407B-8F80-70A699FD90CD}"/>
    <cellStyle name="Normal 5 2 2 2" xfId="189" xr:uid="{98448260-7997-483A-9EA0-E7B3D56AF1B6}"/>
    <cellStyle name="Normal 5 2 2 2 10" xfId="31101" xr:uid="{18B037B5-BF8E-46CC-B7B7-F7AE47BDD0EE}"/>
    <cellStyle name="Normal 5 2 2 2 2" xfId="323" xr:uid="{903C79D2-3AB6-449F-9A1F-0992C0BD3466}"/>
    <cellStyle name="Normal 5 2 2 2 2 2" xfId="566" xr:uid="{D9134F11-3ABB-4077-AD1A-27B261DD966B}"/>
    <cellStyle name="Normal 5 2 2 2 2 2 2" xfId="1049" xr:uid="{0533991C-A61A-4492-B01A-92E35D503B75}"/>
    <cellStyle name="Normal 5 2 2 2 2 2 2 2" xfId="2014" xr:uid="{6B3C6B07-3900-41FA-92AA-A54A6A1BD4F0}"/>
    <cellStyle name="Normal 5 2 2 2 2 2 2 2 2" xfId="3944" xr:uid="{7A289117-B90D-49A6-873C-78B715E8EEFD}"/>
    <cellStyle name="Normal 5 2 2 2 2 2 2 2 2 2" xfId="7804" xr:uid="{211537DE-CED9-4576-9D5D-AB9735D3D53A}"/>
    <cellStyle name="Normal 5 2 2 2 2 2 2 2 2 2 2" xfId="15525" xr:uid="{73CBB2C5-4920-47FF-B076-5E9E0FE35B90}"/>
    <cellStyle name="Normal 5 2 2 2 2 2 2 2 2 2 2 2" xfId="30967" xr:uid="{690438D1-A103-4C45-8534-D1BD6B94B765}"/>
    <cellStyle name="Normal 5 2 2 2 2 2 2 2 2 2 2 2 2" xfId="61851" xr:uid="{FA41D610-5FEC-4462-9155-33C56FCF7060}"/>
    <cellStyle name="Normal 5 2 2 2 2 2 2 2 2 2 2 3" xfId="46409" xr:uid="{81328812-0BA8-47D2-A22A-470C66564B94}"/>
    <cellStyle name="Normal 5 2 2 2 2 2 2 2 2 2 3" xfId="23246" xr:uid="{2D447440-A27D-4250-A40A-13199FFE6720}"/>
    <cellStyle name="Normal 5 2 2 2 2 2 2 2 2 2 3 2" xfId="54130" xr:uid="{249295C5-2C14-4A0B-B621-A630A7CC6605}"/>
    <cellStyle name="Normal 5 2 2 2 2 2 2 2 2 2 4" xfId="38688" xr:uid="{C546D9D6-B392-4965-8B5E-00C14650A9DF}"/>
    <cellStyle name="Normal 5 2 2 2 2 2 2 2 2 3" xfId="11665" xr:uid="{2725A38F-3AAA-46E0-9F0C-75B63EF96DE8}"/>
    <cellStyle name="Normal 5 2 2 2 2 2 2 2 2 3 2" xfId="27107" xr:uid="{7E630C31-18FD-4B56-823A-A6684A882F44}"/>
    <cellStyle name="Normal 5 2 2 2 2 2 2 2 2 3 2 2" xfId="57991" xr:uid="{7866CE56-022A-4E42-B425-B3886D015B5F}"/>
    <cellStyle name="Normal 5 2 2 2 2 2 2 2 2 3 3" xfId="42549" xr:uid="{020711DB-99BE-4E08-A47B-F476B2310621}"/>
    <cellStyle name="Normal 5 2 2 2 2 2 2 2 2 4" xfId="19386" xr:uid="{EEA6C260-5FAA-4525-A54D-BF3E8D84FBFA}"/>
    <cellStyle name="Normal 5 2 2 2 2 2 2 2 2 4 2" xfId="50270" xr:uid="{CE37A4F0-9A1A-4616-87F8-25787A37CB34}"/>
    <cellStyle name="Normal 5 2 2 2 2 2 2 2 2 5" xfId="34828" xr:uid="{557919D1-5FD9-455E-8825-8533B437E062}"/>
    <cellStyle name="Normal 5 2 2 2 2 2 2 2 3" xfId="5874" xr:uid="{ED78156B-F18F-4B54-876E-F91BBBD4CFDD}"/>
    <cellStyle name="Normal 5 2 2 2 2 2 2 2 3 2" xfId="13595" xr:uid="{08C258F3-4845-4E07-9093-6A636A7EFBF9}"/>
    <cellStyle name="Normal 5 2 2 2 2 2 2 2 3 2 2" xfId="29037" xr:uid="{A19B3532-E6AB-4E7E-B666-57C06A1CA19B}"/>
    <cellStyle name="Normal 5 2 2 2 2 2 2 2 3 2 2 2" xfId="59921" xr:uid="{3F1AB3C6-BB71-4B39-A550-E1074755D456}"/>
    <cellStyle name="Normal 5 2 2 2 2 2 2 2 3 2 3" xfId="44479" xr:uid="{486FFB7C-4B49-4183-8819-99BAD5B4D6C7}"/>
    <cellStyle name="Normal 5 2 2 2 2 2 2 2 3 3" xfId="21316" xr:uid="{6E8E1ED8-640F-4B1D-9B8C-2475F0EA57E6}"/>
    <cellStyle name="Normal 5 2 2 2 2 2 2 2 3 3 2" xfId="52200" xr:uid="{DEE96CE0-E537-44BB-B59B-3A4BAD0FA430}"/>
    <cellStyle name="Normal 5 2 2 2 2 2 2 2 3 4" xfId="36758" xr:uid="{25F9729A-BB3E-4585-9835-464CB08E179E}"/>
    <cellStyle name="Normal 5 2 2 2 2 2 2 2 4" xfId="9735" xr:uid="{490C4782-CA93-4D49-9DD5-9E1223DFD565}"/>
    <cellStyle name="Normal 5 2 2 2 2 2 2 2 4 2" xfId="25177" xr:uid="{1DD19E1A-F15E-4FB4-B1FA-6AEE71DDBEBE}"/>
    <cellStyle name="Normal 5 2 2 2 2 2 2 2 4 2 2" xfId="56061" xr:uid="{767AFC69-CFD8-46D8-A1AF-D73C03335365}"/>
    <cellStyle name="Normal 5 2 2 2 2 2 2 2 4 3" xfId="40619" xr:uid="{62E6FB51-80E5-4F7C-AFC9-A108FD6D45A3}"/>
    <cellStyle name="Normal 5 2 2 2 2 2 2 2 5" xfId="17456" xr:uid="{3E38A069-1413-48C8-B894-BA393C456F8E}"/>
    <cellStyle name="Normal 5 2 2 2 2 2 2 2 5 2" xfId="48340" xr:uid="{FC63D5B1-A7CC-4C16-9B19-DFCB5BAC61C3}"/>
    <cellStyle name="Normal 5 2 2 2 2 2 2 2 6" xfId="32898" xr:uid="{0C47ADBA-3918-4438-BE61-FF87C39715D0}"/>
    <cellStyle name="Normal 5 2 2 2 2 2 2 3" xfId="2979" xr:uid="{47EF1D09-F363-4505-9025-BBFE054E164D}"/>
    <cellStyle name="Normal 5 2 2 2 2 2 2 3 2" xfId="6839" xr:uid="{166AFE66-074C-4079-A935-93404E16C96C}"/>
    <cellStyle name="Normal 5 2 2 2 2 2 2 3 2 2" xfId="14560" xr:uid="{19B904F5-5BD7-497F-891E-3EFE81596015}"/>
    <cellStyle name="Normal 5 2 2 2 2 2 2 3 2 2 2" xfId="30002" xr:uid="{27F023EC-EA86-4A6B-8664-7688545CF0E5}"/>
    <cellStyle name="Normal 5 2 2 2 2 2 2 3 2 2 2 2" xfId="60886" xr:uid="{9DD52B5C-9C28-4CC4-A8EB-B161DCA3EAAA}"/>
    <cellStyle name="Normal 5 2 2 2 2 2 2 3 2 2 3" xfId="45444" xr:uid="{BFA4893B-4E01-4025-A526-F67743B16DAB}"/>
    <cellStyle name="Normal 5 2 2 2 2 2 2 3 2 3" xfId="22281" xr:uid="{A98396BE-59C9-4797-832D-52255655DD0E}"/>
    <cellStyle name="Normal 5 2 2 2 2 2 2 3 2 3 2" xfId="53165" xr:uid="{C2697401-FF3A-4474-BD42-4799B350C5C2}"/>
    <cellStyle name="Normal 5 2 2 2 2 2 2 3 2 4" xfId="37723" xr:uid="{07836052-CF16-4E0B-A423-9D80036E1F40}"/>
    <cellStyle name="Normal 5 2 2 2 2 2 2 3 3" xfId="10700" xr:uid="{BC1EFF91-F197-4875-ACE4-2884DC6A0E7C}"/>
    <cellStyle name="Normal 5 2 2 2 2 2 2 3 3 2" xfId="26142" xr:uid="{C697FAD7-010D-498E-8F48-047D5187199D}"/>
    <cellStyle name="Normal 5 2 2 2 2 2 2 3 3 2 2" xfId="57026" xr:uid="{3A337C3B-88F4-43BB-8F0B-95B4AD45CB40}"/>
    <cellStyle name="Normal 5 2 2 2 2 2 2 3 3 3" xfId="41584" xr:uid="{F052CCE5-5394-4E8E-A23C-6195854968A7}"/>
    <cellStyle name="Normal 5 2 2 2 2 2 2 3 4" xfId="18421" xr:uid="{534F9AAE-CBFC-4737-BAF5-D4AAB599861A}"/>
    <cellStyle name="Normal 5 2 2 2 2 2 2 3 4 2" xfId="49305" xr:uid="{9C87EAAB-1BC1-41F7-9EEF-7AC015F4E7A2}"/>
    <cellStyle name="Normal 5 2 2 2 2 2 2 3 5" xfId="33863" xr:uid="{B2913295-2C5A-477D-BD35-392F3EA395CB}"/>
    <cellStyle name="Normal 5 2 2 2 2 2 2 4" xfId="4909" xr:uid="{03BC6C2A-CC6C-4F05-B42B-C9FD9982F83E}"/>
    <cellStyle name="Normal 5 2 2 2 2 2 2 4 2" xfId="12630" xr:uid="{17FA9683-1FB6-48E9-B2B2-AA1260472475}"/>
    <cellStyle name="Normal 5 2 2 2 2 2 2 4 2 2" xfId="28072" xr:uid="{7D5875AF-008E-47E6-9B07-067F5AC5BBD3}"/>
    <cellStyle name="Normal 5 2 2 2 2 2 2 4 2 2 2" xfId="58956" xr:uid="{EE4D8AA8-9DE1-4B09-A5C2-5172C811235A}"/>
    <cellStyle name="Normal 5 2 2 2 2 2 2 4 2 3" xfId="43514" xr:uid="{6C4CC7C3-05A8-4869-B292-13A2375FA842}"/>
    <cellStyle name="Normal 5 2 2 2 2 2 2 4 3" xfId="20351" xr:uid="{A178A1F6-BE60-4F4E-B4B2-A7F301B7AF06}"/>
    <cellStyle name="Normal 5 2 2 2 2 2 2 4 3 2" xfId="51235" xr:uid="{EFF84410-9808-40AD-8258-135DFDB4178E}"/>
    <cellStyle name="Normal 5 2 2 2 2 2 2 4 4" xfId="35793" xr:uid="{6DCBF13D-2381-45AC-8244-DD9AB708F7CC}"/>
    <cellStyle name="Normal 5 2 2 2 2 2 2 5" xfId="8770" xr:uid="{8683ADF5-0312-4873-A1A6-49398AF25B18}"/>
    <cellStyle name="Normal 5 2 2 2 2 2 2 5 2" xfId="24212" xr:uid="{5483F6EC-CFFB-455C-BFE4-D0DBE9F7260F}"/>
    <cellStyle name="Normal 5 2 2 2 2 2 2 5 2 2" xfId="55096" xr:uid="{AA639487-2B79-4B86-8C8C-A95635E09302}"/>
    <cellStyle name="Normal 5 2 2 2 2 2 2 5 3" xfId="39654" xr:uid="{542E9123-E60E-42CC-850B-00682F3C3068}"/>
    <cellStyle name="Normal 5 2 2 2 2 2 2 6" xfId="16491" xr:uid="{3ED323FD-92DD-47DA-8700-EC82B2BF6CA1}"/>
    <cellStyle name="Normal 5 2 2 2 2 2 2 6 2" xfId="47375" xr:uid="{7270F544-80DE-4982-AA65-895894F55601}"/>
    <cellStyle name="Normal 5 2 2 2 2 2 2 7" xfId="31933" xr:uid="{4EE5D00D-0117-4792-A343-1407336B477D}"/>
    <cellStyle name="Normal 5 2 2 2 2 2 3" xfId="1531" xr:uid="{A7F37EED-62FA-4EA3-9B7F-66677EAB1853}"/>
    <cellStyle name="Normal 5 2 2 2 2 2 3 2" xfId="3461" xr:uid="{84F3AF1A-8733-4104-9B96-9A97830C2EB4}"/>
    <cellStyle name="Normal 5 2 2 2 2 2 3 2 2" xfId="7321" xr:uid="{E26A50A2-4AFA-4B2E-9504-4E603B3E068D}"/>
    <cellStyle name="Normal 5 2 2 2 2 2 3 2 2 2" xfId="15042" xr:uid="{78659983-CB46-43D2-B41C-42A68F2850FD}"/>
    <cellStyle name="Normal 5 2 2 2 2 2 3 2 2 2 2" xfId="30484" xr:uid="{56B55EAA-4AB7-407B-9B1D-395AC7955C32}"/>
    <cellStyle name="Normal 5 2 2 2 2 2 3 2 2 2 2 2" xfId="61368" xr:uid="{E2B195DA-954E-48FB-9509-EC79262838BD}"/>
    <cellStyle name="Normal 5 2 2 2 2 2 3 2 2 2 3" xfId="45926" xr:uid="{7CDD6AF8-35DA-4036-9C46-C691ABB99E80}"/>
    <cellStyle name="Normal 5 2 2 2 2 2 3 2 2 3" xfId="22763" xr:uid="{FBAFB781-42EF-409E-B661-3A665274943E}"/>
    <cellStyle name="Normal 5 2 2 2 2 2 3 2 2 3 2" xfId="53647" xr:uid="{CFE14A82-F7D5-4BCC-A772-046CCDFD82FB}"/>
    <cellStyle name="Normal 5 2 2 2 2 2 3 2 2 4" xfId="38205" xr:uid="{08C2F071-EB0F-401F-955D-B68F7B87629D}"/>
    <cellStyle name="Normal 5 2 2 2 2 2 3 2 3" xfId="11182" xr:uid="{4AED68E2-0B67-4B5D-996A-28F3B4AFFC64}"/>
    <cellStyle name="Normal 5 2 2 2 2 2 3 2 3 2" xfId="26624" xr:uid="{D37CE3CF-B4CC-474D-B542-109042C66ADC}"/>
    <cellStyle name="Normal 5 2 2 2 2 2 3 2 3 2 2" xfId="57508" xr:uid="{51E720B4-096D-4F7C-A314-5D4DE22A0DF7}"/>
    <cellStyle name="Normal 5 2 2 2 2 2 3 2 3 3" xfId="42066" xr:uid="{F837928A-57E2-4942-8C21-CA0980FC2C4D}"/>
    <cellStyle name="Normal 5 2 2 2 2 2 3 2 4" xfId="18903" xr:uid="{9EC4C819-3CA6-4A01-BF8F-A3B09D8E1644}"/>
    <cellStyle name="Normal 5 2 2 2 2 2 3 2 4 2" xfId="49787" xr:uid="{A8F76BAC-82FD-4640-BB83-CCE26BE4B8B6}"/>
    <cellStyle name="Normal 5 2 2 2 2 2 3 2 5" xfId="34345" xr:uid="{E07D4269-4F67-47A6-BCBC-4F3252662EA8}"/>
    <cellStyle name="Normal 5 2 2 2 2 2 3 3" xfId="5391" xr:uid="{44ED5F66-C91A-4636-B5F8-EBCEA49B8630}"/>
    <cellStyle name="Normal 5 2 2 2 2 2 3 3 2" xfId="13112" xr:uid="{F2EE91BA-FDDD-431D-8CA1-1C3470AD7AA3}"/>
    <cellStyle name="Normal 5 2 2 2 2 2 3 3 2 2" xfId="28554" xr:uid="{84584FCC-A5F1-4102-820E-B3527F4FB120}"/>
    <cellStyle name="Normal 5 2 2 2 2 2 3 3 2 2 2" xfId="59438" xr:uid="{8D66F250-27A5-4B74-977D-43EA26BE6CCF}"/>
    <cellStyle name="Normal 5 2 2 2 2 2 3 3 2 3" xfId="43996" xr:uid="{5A4EA199-1574-4128-A80F-C7E127C4A245}"/>
    <cellStyle name="Normal 5 2 2 2 2 2 3 3 3" xfId="20833" xr:uid="{D2EFF61F-72C4-4D44-91C0-E8E81F0D5BFA}"/>
    <cellStyle name="Normal 5 2 2 2 2 2 3 3 3 2" xfId="51717" xr:uid="{51BEEA92-1F43-479E-8C87-59986EEBCB2F}"/>
    <cellStyle name="Normal 5 2 2 2 2 2 3 3 4" xfId="36275" xr:uid="{F965103B-4A65-4B6A-80C1-EC9D4C3AD660}"/>
    <cellStyle name="Normal 5 2 2 2 2 2 3 4" xfId="9252" xr:uid="{01091F48-BB49-4458-831E-1FE380F761D1}"/>
    <cellStyle name="Normal 5 2 2 2 2 2 3 4 2" xfId="24694" xr:uid="{FE3EAC33-5BE5-4ABF-9F57-0458D0359997}"/>
    <cellStyle name="Normal 5 2 2 2 2 2 3 4 2 2" xfId="55578" xr:uid="{06673718-7FFA-4C47-B9A4-DCECE1C86B4F}"/>
    <cellStyle name="Normal 5 2 2 2 2 2 3 4 3" xfId="40136" xr:uid="{7208C0C7-5085-462B-A412-CF982F45CA95}"/>
    <cellStyle name="Normal 5 2 2 2 2 2 3 5" xfId="16973" xr:uid="{C448481E-C1FF-4612-BA26-C73DD0AE01CB}"/>
    <cellStyle name="Normal 5 2 2 2 2 2 3 5 2" xfId="47857" xr:uid="{3A0ADA50-865F-4DFE-BF43-563F1BED4894}"/>
    <cellStyle name="Normal 5 2 2 2 2 2 3 6" xfId="32415" xr:uid="{06E515DE-5E0B-498F-8F13-3127855C531A}"/>
    <cellStyle name="Normal 5 2 2 2 2 2 4" xfId="2496" xr:uid="{2E30F1EE-2615-4A92-88C1-F8423FDE4155}"/>
    <cellStyle name="Normal 5 2 2 2 2 2 4 2" xfId="6356" xr:uid="{7FE5CE82-FCF9-408A-A1ED-A2A637C10FB2}"/>
    <cellStyle name="Normal 5 2 2 2 2 2 4 2 2" xfId="14077" xr:uid="{4AA7A734-4881-41EC-84D9-3E00DD75FB5D}"/>
    <cellStyle name="Normal 5 2 2 2 2 2 4 2 2 2" xfId="29519" xr:uid="{BA56608B-02B5-4D90-8AF1-F6154F479DAC}"/>
    <cellStyle name="Normal 5 2 2 2 2 2 4 2 2 2 2" xfId="60403" xr:uid="{053B8EE2-DC56-4440-BE45-911578AE03B7}"/>
    <cellStyle name="Normal 5 2 2 2 2 2 4 2 2 3" xfId="44961" xr:uid="{AD2B833A-DAF3-4DF2-BE09-F1FB13DEBE61}"/>
    <cellStyle name="Normal 5 2 2 2 2 2 4 2 3" xfId="21798" xr:uid="{3F7821A4-CA1C-4072-9523-E610B1CA1691}"/>
    <cellStyle name="Normal 5 2 2 2 2 2 4 2 3 2" xfId="52682" xr:uid="{1CA83D11-301A-4CA0-837E-6A678DFFC008}"/>
    <cellStyle name="Normal 5 2 2 2 2 2 4 2 4" xfId="37240" xr:uid="{D9F5D1B1-50B4-426C-BB37-125CFEA23CF2}"/>
    <cellStyle name="Normal 5 2 2 2 2 2 4 3" xfId="10217" xr:uid="{2EC71C5C-0D4D-4E75-9B34-AA8955DAD402}"/>
    <cellStyle name="Normal 5 2 2 2 2 2 4 3 2" xfId="25659" xr:uid="{851DA99F-ED98-4E08-975B-43A7C19BFC0F}"/>
    <cellStyle name="Normal 5 2 2 2 2 2 4 3 2 2" xfId="56543" xr:uid="{5D7F233B-4BBD-4D4A-A9CE-47A9305B5662}"/>
    <cellStyle name="Normal 5 2 2 2 2 2 4 3 3" xfId="41101" xr:uid="{42EECEE5-40CB-40B5-81A3-23874983B848}"/>
    <cellStyle name="Normal 5 2 2 2 2 2 4 4" xfId="17938" xr:uid="{DDA89589-8A90-4DFA-8724-E83472540802}"/>
    <cellStyle name="Normal 5 2 2 2 2 2 4 4 2" xfId="48822" xr:uid="{67A1614D-64DF-47AA-B45B-DFAC5E511012}"/>
    <cellStyle name="Normal 5 2 2 2 2 2 4 5" xfId="33380" xr:uid="{31B86026-D11C-4BA9-8F50-F26E567C9647}"/>
    <cellStyle name="Normal 5 2 2 2 2 2 5" xfId="4426" xr:uid="{C702C6B3-26A1-4048-9374-C4EDBFC52632}"/>
    <cellStyle name="Normal 5 2 2 2 2 2 5 2" xfId="12147" xr:uid="{39F4FA8D-D49F-4CF9-9ED2-62997D510D16}"/>
    <cellStyle name="Normal 5 2 2 2 2 2 5 2 2" xfId="27589" xr:uid="{5BD1D75E-D74C-4F9A-AB86-28B966A549CE}"/>
    <cellStyle name="Normal 5 2 2 2 2 2 5 2 2 2" xfId="58473" xr:uid="{F2DBCE38-AF15-4633-B0AF-26BD22649487}"/>
    <cellStyle name="Normal 5 2 2 2 2 2 5 2 3" xfId="43031" xr:uid="{5FDB959F-1C95-4E25-A102-BD40B8529055}"/>
    <cellStyle name="Normal 5 2 2 2 2 2 5 3" xfId="19868" xr:uid="{EDE1046B-2312-4AC9-B203-A10169461DC0}"/>
    <cellStyle name="Normal 5 2 2 2 2 2 5 3 2" xfId="50752" xr:uid="{70F3D80F-3644-4479-846E-248413C6849D}"/>
    <cellStyle name="Normal 5 2 2 2 2 2 5 4" xfId="35310" xr:uid="{C203DD89-6DF3-40E0-8FE4-B392392DF4D8}"/>
    <cellStyle name="Normal 5 2 2 2 2 2 6" xfId="8287" xr:uid="{3DE7DDF9-F943-43E9-979C-F21EFAEE46DF}"/>
    <cellStyle name="Normal 5 2 2 2 2 2 6 2" xfId="23729" xr:uid="{77B7E5AF-C94B-4D64-8EE8-2AB5F2853136}"/>
    <cellStyle name="Normal 5 2 2 2 2 2 6 2 2" xfId="54613" xr:uid="{E26CB580-46D0-4F45-9737-912A5A9A3506}"/>
    <cellStyle name="Normal 5 2 2 2 2 2 6 3" xfId="39171" xr:uid="{7DFB24FE-3A68-4C09-AC43-98F2DF6653CA}"/>
    <cellStyle name="Normal 5 2 2 2 2 2 7" xfId="16008" xr:uid="{54EFA680-68EA-4E90-88CD-ADB868FEC967}"/>
    <cellStyle name="Normal 5 2 2 2 2 2 7 2" xfId="46892" xr:uid="{0D214E59-02BB-4D60-AF8F-83EA653FAEDE}"/>
    <cellStyle name="Normal 5 2 2 2 2 2 8" xfId="31450" xr:uid="{2A489323-A161-4DCE-83DC-4CF32C539BD6}"/>
    <cellStyle name="Normal 5 2 2 2 2 3" xfId="808" xr:uid="{FE1247D0-1AC8-4995-944B-97758A698115}"/>
    <cellStyle name="Normal 5 2 2 2 2 3 2" xfId="1773" xr:uid="{836C6FDF-0811-4258-98EB-D9B64C535F60}"/>
    <cellStyle name="Normal 5 2 2 2 2 3 2 2" xfId="3703" xr:uid="{75A4E7AC-AC03-4AF6-825C-8442491CE97E}"/>
    <cellStyle name="Normal 5 2 2 2 2 3 2 2 2" xfId="7563" xr:uid="{8021E6FF-A459-4191-B697-F1933ABCE01D}"/>
    <cellStyle name="Normal 5 2 2 2 2 3 2 2 2 2" xfId="15284" xr:uid="{C60CF6E5-A276-4CB8-99E1-DAC9F4E2D18B}"/>
    <cellStyle name="Normal 5 2 2 2 2 3 2 2 2 2 2" xfId="30726" xr:uid="{A1A374EB-9F84-4C5B-B03E-E19FA69050E8}"/>
    <cellStyle name="Normal 5 2 2 2 2 3 2 2 2 2 2 2" xfId="61610" xr:uid="{4E5AF47A-1850-4F63-9DE2-B67F38D3A1CD}"/>
    <cellStyle name="Normal 5 2 2 2 2 3 2 2 2 2 3" xfId="46168" xr:uid="{69A465EA-6DC0-433B-A8B5-1C92DE3D32C4}"/>
    <cellStyle name="Normal 5 2 2 2 2 3 2 2 2 3" xfId="23005" xr:uid="{C3AEFE59-44B7-4D53-8D99-1C9AAE323540}"/>
    <cellStyle name="Normal 5 2 2 2 2 3 2 2 2 3 2" xfId="53889" xr:uid="{C62BA18D-17E1-49D4-8CEB-D2FB41446D70}"/>
    <cellStyle name="Normal 5 2 2 2 2 3 2 2 2 4" xfId="38447" xr:uid="{4ED35538-8928-4CEA-B5E5-D40524756F1B}"/>
    <cellStyle name="Normal 5 2 2 2 2 3 2 2 3" xfId="11424" xr:uid="{01134742-8F3B-4BDC-A7DE-2753F65728E1}"/>
    <cellStyle name="Normal 5 2 2 2 2 3 2 2 3 2" xfId="26866" xr:uid="{5E9237B0-6779-4B18-BBD3-3101120DBC41}"/>
    <cellStyle name="Normal 5 2 2 2 2 3 2 2 3 2 2" xfId="57750" xr:uid="{581B34F4-61D4-4BDE-8085-3AA55BB44173}"/>
    <cellStyle name="Normal 5 2 2 2 2 3 2 2 3 3" xfId="42308" xr:uid="{6A2E3595-0C56-4B34-AD44-EA5354EB2D6F}"/>
    <cellStyle name="Normal 5 2 2 2 2 3 2 2 4" xfId="19145" xr:uid="{BD117719-03ED-4E1E-9C93-B6C12A558BE3}"/>
    <cellStyle name="Normal 5 2 2 2 2 3 2 2 4 2" xfId="50029" xr:uid="{D3752645-046E-42AF-BBCB-441BE8C411E7}"/>
    <cellStyle name="Normal 5 2 2 2 2 3 2 2 5" xfId="34587" xr:uid="{AD1CB582-9DCC-4C0B-BA9C-AD73E6258772}"/>
    <cellStyle name="Normal 5 2 2 2 2 3 2 3" xfId="5633" xr:uid="{E2B44F1E-764F-4BF3-B3E6-6BE5BE81E1FB}"/>
    <cellStyle name="Normal 5 2 2 2 2 3 2 3 2" xfId="13354" xr:uid="{A9679A6E-5FF0-4CDD-B168-E4CB03E92DD9}"/>
    <cellStyle name="Normal 5 2 2 2 2 3 2 3 2 2" xfId="28796" xr:uid="{2F8F4C2F-407F-4FA6-AB35-DCD93917376B}"/>
    <cellStyle name="Normal 5 2 2 2 2 3 2 3 2 2 2" xfId="59680" xr:uid="{3A3B3EB5-68B0-412B-9B0B-F71D2D8A5563}"/>
    <cellStyle name="Normal 5 2 2 2 2 3 2 3 2 3" xfId="44238" xr:uid="{2A79C5EC-76DE-4A32-8B22-88791FB87DCD}"/>
    <cellStyle name="Normal 5 2 2 2 2 3 2 3 3" xfId="21075" xr:uid="{80BC9238-9712-49E4-AEA9-4D9557399473}"/>
    <cellStyle name="Normal 5 2 2 2 2 3 2 3 3 2" xfId="51959" xr:uid="{4211E401-D20D-42BA-826F-20FB0E171831}"/>
    <cellStyle name="Normal 5 2 2 2 2 3 2 3 4" xfId="36517" xr:uid="{AA71AF5A-286F-41C8-9D48-0CA09607F513}"/>
    <cellStyle name="Normal 5 2 2 2 2 3 2 4" xfId="9494" xr:uid="{22880ED8-6742-4846-9D33-5556950BFF9E}"/>
    <cellStyle name="Normal 5 2 2 2 2 3 2 4 2" xfId="24936" xr:uid="{FC3CBC72-8738-4899-9FB6-AD3E1B7B923C}"/>
    <cellStyle name="Normal 5 2 2 2 2 3 2 4 2 2" xfId="55820" xr:uid="{75CFF7BD-CDBD-40FE-A1C6-F66C70779D6A}"/>
    <cellStyle name="Normal 5 2 2 2 2 3 2 4 3" xfId="40378" xr:uid="{4CC6D27C-A4F6-4A94-82ED-13CC6496C3D4}"/>
    <cellStyle name="Normal 5 2 2 2 2 3 2 5" xfId="17215" xr:uid="{D155B8E9-8638-4E49-BA4D-4DB78CC8977E}"/>
    <cellStyle name="Normal 5 2 2 2 2 3 2 5 2" xfId="48099" xr:uid="{15A55EC6-E47E-4580-BAE1-FC76A234D16C}"/>
    <cellStyle name="Normal 5 2 2 2 2 3 2 6" xfId="32657" xr:uid="{C15CD531-5759-4A10-8FFC-00E8B37FC1DA}"/>
    <cellStyle name="Normal 5 2 2 2 2 3 3" xfId="2738" xr:uid="{7EE2AA98-CFF9-4E2B-8C7C-D8990FCB082D}"/>
    <cellStyle name="Normal 5 2 2 2 2 3 3 2" xfId="6598" xr:uid="{4F2D1A4F-87EE-4D5B-B7A5-2E2B484EF315}"/>
    <cellStyle name="Normal 5 2 2 2 2 3 3 2 2" xfId="14319" xr:uid="{EF057D4B-0F9B-4D96-AA40-5254D2548F49}"/>
    <cellStyle name="Normal 5 2 2 2 2 3 3 2 2 2" xfId="29761" xr:uid="{BDEA9CC8-8CA7-441C-9D7B-E49564CF079F}"/>
    <cellStyle name="Normal 5 2 2 2 2 3 3 2 2 2 2" xfId="60645" xr:uid="{E11FC01F-ECD7-47C4-A786-BA161EA443E6}"/>
    <cellStyle name="Normal 5 2 2 2 2 3 3 2 2 3" xfId="45203" xr:uid="{92BB44C0-BD00-4A0D-B11E-C82E1D329EBB}"/>
    <cellStyle name="Normal 5 2 2 2 2 3 3 2 3" xfId="22040" xr:uid="{49BB902F-9AEE-485C-A745-5F8CC2258379}"/>
    <cellStyle name="Normal 5 2 2 2 2 3 3 2 3 2" xfId="52924" xr:uid="{BBF5AB54-2590-41AC-B100-78AF7C742801}"/>
    <cellStyle name="Normal 5 2 2 2 2 3 3 2 4" xfId="37482" xr:uid="{EE78A764-3A35-4374-B8AF-E35048694C77}"/>
    <cellStyle name="Normal 5 2 2 2 2 3 3 3" xfId="10459" xr:uid="{3BCD1F16-0042-4273-AB07-FDF688C70AD6}"/>
    <cellStyle name="Normal 5 2 2 2 2 3 3 3 2" xfId="25901" xr:uid="{B835A4AA-1369-431C-9786-40BFC090C4EF}"/>
    <cellStyle name="Normal 5 2 2 2 2 3 3 3 2 2" xfId="56785" xr:uid="{3C925479-A7E5-49D5-BA52-601AFF601829}"/>
    <cellStyle name="Normal 5 2 2 2 2 3 3 3 3" xfId="41343" xr:uid="{F8A21A4E-D3B5-4319-AD7D-1782AEBB5045}"/>
    <cellStyle name="Normal 5 2 2 2 2 3 3 4" xfId="18180" xr:uid="{BD81849A-9B75-4147-93B1-00DE6420FCBB}"/>
    <cellStyle name="Normal 5 2 2 2 2 3 3 4 2" xfId="49064" xr:uid="{DAA11043-1B8F-4942-A281-7A5A55D994AE}"/>
    <cellStyle name="Normal 5 2 2 2 2 3 3 5" xfId="33622" xr:uid="{304FBAF8-C1CE-4537-9B96-46D4110BFB8B}"/>
    <cellStyle name="Normal 5 2 2 2 2 3 4" xfId="4668" xr:uid="{FDF2338E-4208-43E0-B74A-CA44D02E3C0B}"/>
    <cellStyle name="Normal 5 2 2 2 2 3 4 2" xfId="12389" xr:uid="{4A45F6DD-12BC-4DB2-8605-C11DDAA48255}"/>
    <cellStyle name="Normal 5 2 2 2 2 3 4 2 2" xfId="27831" xr:uid="{BA103ECA-F7A3-4053-8AA5-9A3BC97CCED1}"/>
    <cellStyle name="Normal 5 2 2 2 2 3 4 2 2 2" xfId="58715" xr:uid="{0EEAC215-8C70-4CCA-8805-5C86889BB318}"/>
    <cellStyle name="Normal 5 2 2 2 2 3 4 2 3" xfId="43273" xr:uid="{E55211F1-543B-4035-A375-12F5B25037A4}"/>
    <cellStyle name="Normal 5 2 2 2 2 3 4 3" xfId="20110" xr:uid="{61D5DF54-53FA-4E67-B60A-3E0DF6CDF01F}"/>
    <cellStyle name="Normal 5 2 2 2 2 3 4 3 2" xfId="50994" xr:uid="{B8E08E4F-2FC7-42AE-867E-2AA7BD1967D7}"/>
    <cellStyle name="Normal 5 2 2 2 2 3 4 4" xfId="35552" xr:uid="{B9B03BE4-ABFE-4F13-878A-E8139ADB238D}"/>
    <cellStyle name="Normal 5 2 2 2 2 3 5" xfId="8529" xr:uid="{16EDBD79-0952-4E35-B7B2-1084A618CA0C}"/>
    <cellStyle name="Normal 5 2 2 2 2 3 5 2" xfId="23971" xr:uid="{12F9534B-529D-4E66-9C22-67278AF2BED3}"/>
    <cellStyle name="Normal 5 2 2 2 2 3 5 2 2" xfId="54855" xr:uid="{87F4163B-5FD6-4AAE-BCCA-92B98AD02F78}"/>
    <cellStyle name="Normal 5 2 2 2 2 3 5 3" xfId="39413" xr:uid="{E6B09C4A-68C5-4E90-A5E5-64D4C579AA7D}"/>
    <cellStyle name="Normal 5 2 2 2 2 3 6" xfId="16250" xr:uid="{D63342C1-DEA2-425C-8AE4-861861C6FED3}"/>
    <cellStyle name="Normal 5 2 2 2 2 3 6 2" xfId="47134" xr:uid="{46077BD4-4DF3-46B5-B28B-2BC47B0B37F6}"/>
    <cellStyle name="Normal 5 2 2 2 2 3 7" xfId="31692" xr:uid="{905337D7-4241-452C-B9A0-820AA2576832}"/>
    <cellStyle name="Normal 5 2 2 2 2 4" xfId="1290" xr:uid="{DB5AA051-CD5F-4296-8422-008B8373884F}"/>
    <cellStyle name="Normal 5 2 2 2 2 4 2" xfId="3220" xr:uid="{2BC900A4-4E75-41F7-858F-6073F0BD12D5}"/>
    <cellStyle name="Normal 5 2 2 2 2 4 2 2" xfId="7080" xr:uid="{AC61D338-3B6B-464C-8CE0-DA7B91D443A2}"/>
    <cellStyle name="Normal 5 2 2 2 2 4 2 2 2" xfId="14801" xr:uid="{5A7D71C8-A61B-4F95-9EB6-C1C701AFD263}"/>
    <cellStyle name="Normal 5 2 2 2 2 4 2 2 2 2" xfId="30243" xr:uid="{B4D1E021-A948-4638-9167-0A3FF0CE273F}"/>
    <cellStyle name="Normal 5 2 2 2 2 4 2 2 2 2 2" xfId="61127" xr:uid="{ACC8BC48-106B-4C0F-885C-E09C9907F0CF}"/>
    <cellStyle name="Normal 5 2 2 2 2 4 2 2 2 3" xfId="45685" xr:uid="{5E403FAC-85AC-460D-A528-6FFFD6B26804}"/>
    <cellStyle name="Normal 5 2 2 2 2 4 2 2 3" xfId="22522" xr:uid="{601B6973-B01A-49CF-8E63-521598AF3D53}"/>
    <cellStyle name="Normal 5 2 2 2 2 4 2 2 3 2" xfId="53406" xr:uid="{20704B2A-2617-4A55-B58C-25C31DC9BF94}"/>
    <cellStyle name="Normal 5 2 2 2 2 4 2 2 4" xfId="37964" xr:uid="{AF08A132-1E9F-404E-ACF7-EA88FCC51659}"/>
    <cellStyle name="Normal 5 2 2 2 2 4 2 3" xfId="10941" xr:uid="{1B4E2C28-E288-4414-9567-9E94E0A4C875}"/>
    <cellStyle name="Normal 5 2 2 2 2 4 2 3 2" xfId="26383" xr:uid="{206298FB-ED31-49E1-A983-A92D88BDBFD3}"/>
    <cellStyle name="Normal 5 2 2 2 2 4 2 3 2 2" xfId="57267" xr:uid="{F9BBA411-F88C-4E65-A0FC-BACC7066FEF4}"/>
    <cellStyle name="Normal 5 2 2 2 2 4 2 3 3" xfId="41825" xr:uid="{6457389A-8F6E-49D5-A1AA-206388998353}"/>
    <cellStyle name="Normal 5 2 2 2 2 4 2 4" xfId="18662" xr:uid="{A927BB3C-B99C-4FBA-9382-88EB4081A780}"/>
    <cellStyle name="Normal 5 2 2 2 2 4 2 4 2" xfId="49546" xr:uid="{D0CE6CE5-C9F6-465A-9B64-E8F178104E82}"/>
    <cellStyle name="Normal 5 2 2 2 2 4 2 5" xfId="34104" xr:uid="{3D017B0E-5207-4C15-8810-DFF131937DD5}"/>
    <cellStyle name="Normal 5 2 2 2 2 4 3" xfId="5150" xr:uid="{B82EA00D-36A7-42BD-AE56-E855268FF147}"/>
    <cellStyle name="Normal 5 2 2 2 2 4 3 2" xfId="12871" xr:uid="{4E7241DB-46AD-454B-B646-56FACB8CC2F5}"/>
    <cellStyle name="Normal 5 2 2 2 2 4 3 2 2" xfId="28313" xr:uid="{AB0CA4A4-A793-4CAD-B7E7-0E60DA3FAC4F}"/>
    <cellStyle name="Normal 5 2 2 2 2 4 3 2 2 2" xfId="59197" xr:uid="{61E6E155-3430-4B2B-8826-EA42BA4B553F}"/>
    <cellStyle name="Normal 5 2 2 2 2 4 3 2 3" xfId="43755" xr:uid="{703FFCED-2D66-440F-B7A3-30C08397D697}"/>
    <cellStyle name="Normal 5 2 2 2 2 4 3 3" xfId="20592" xr:uid="{E5883CDE-E8CF-40FC-8458-DD89D845591E}"/>
    <cellStyle name="Normal 5 2 2 2 2 4 3 3 2" xfId="51476" xr:uid="{1C7227B1-A363-4A35-B49C-AE76A0985EFF}"/>
    <cellStyle name="Normal 5 2 2 2 2 4 3 4" xfId="36034" xr:uid="{CEC7AC6F-9BCD-40F1-BD45-FDCC3C051039}"/>
    <cellStyle name="Normal 5 2 2 2 2 4 4" xfId="9011" xr:uid="{15160ACD-F6DE-40AD-A6C3-732A6A9865FD}"/>
    <cellStyle name="Normal 5 2 2 2 2 4 4 2" xfId="24453" xr:uid="{41D8A897-1F74-46DE-B4D8-71CBB1EC6B88}"/>
    <cellStyle name="Normal 5 2 2 2 2 4 4 2 2" xfId="55337" xr:uid="{C2AC0143-2D1F-4754-AA89-03C93A1E028A}"/>
    <cellStyle name="Normal 5 2 2 2 2 4 4 3" xfId="39895" xr:uid="{1A2AF227-6D22-4D5F-A0FF-7DE5948D1873}"/>
    <cellStyle name="Normal 5 2 2 2 2 4 5" xfId="16732" xr:uid="{154113AF-8B92-4324-A6DA-FFA622787E4C}"/>
    <cellStyle name="Normal 5 2 2 2 2 4 5 2" xfId="47616" xr:uid="{7EB9DE54-269F-4919-B914-FF705773FD64}"/>
    <cellStyle name="Normal 5 2 2 2 2 4 6" xfId="32174" xr:uid="{3F8FA31F-D8AE-4C1D-B4D1-D36AF3BA9976}"/>
    <cellStyle name="Normal 5 2 2 2 2 5" xfId="2255" xr:uid="{77C0257B-1A99-4DBD-A776-212A5E7181D7}"/>
    <cellStyle name="Normal 5 2 2 2 2 5 2" xfId="6115" xr:uid="{5B288AD7-70E8-4F1F-BEEC-0346377AB7C0}"/>
    <cellStyle name="Normal 5 2 2 2 2 5 2 2" xfId="13836" xr:uid="{69019BC0-DDBD-470F-A9D4-3549BCB0B70B}"/>
    <cellStyle name="Normal 5 2 2 2 2 5 2 2 2" xfId="29278" xr:uid="{33BA5025-8FDF-4C29-A803-C7929CB27815}"/>
    <cellStyle name="Normal 5 2 2 2 2 5 2 2 2 2" xfId="60162" xr:uid="{0E1FCD67-A52F-4863-A7F8-D838311EB122}"/>
    <cellStyle name="Normal 5 2 2 2 2 5 2 2 3" xfId="44720" xr:uid="{306723A0-13E6-478D-B7C4-FECCCA304E5D}"/>
    <cellStyle name="Normal 5 2 2 2 2 5 2 3" xfId="21557" xr:uid="{0ABF8BD2-ABC9-411F-87C4-9E29B88FED8D}"/>
    <cellStyle name="Normal 5 2 2 2 2 5 2 3 2" xfId="52441" xr:uid="{FA5C8129-5D2E-486F-90C0-37B9222C8800}"/>
    <cellStyle name="Normal 5 2 2 2 2 5 2 4" xfId="36999" xr:uid="{B68A9D8E-F758-43F1-95AB-C74E82B028A2}"/>
    <cellStyle name="Normal 5 2 2 2 2 5 3" xfId="9976" xr:uid="{A299BCC9-C931-4233-9FBB-764613C3E45C}"/>
    <cellStyle name="Normal 5 2 2 2 2 5 3 2" xfId="25418" xr:uid="{78DE6522-0742-497D-A112-C5D43CFC9027}"/>
    <cellStyle name="Normal 5 2 2 2 2 5 3 2 2" xfId="56302" xr:uid="{E29C1412-D722-4B6A-8B74-7B6F27F0971B}"/>
    <cellStyle name="Normal 5 2 2 2 2 5 3 3" xfId="40860" xr:uid="{7BE22E7C-9DD9-4F02-A8FC-CD2E55AF0943}"/>
    <cellStyle name="Normal 5 2 2 2 2 5 4" xfId="17697" xr:uid="{E0C6203F-6A32-4D73-B266-CD5FC92B821B}"/>
    <cellStyle name="Normal 5 2 2 2 2 5 4 2" xfId="48581" xr:uid="{2B0B2B23-7122-4AFF-BC25-BEEBA3ABE133}"/>
    <cellStyle name="Normal 5 2 2 2 2 5 5" xfId="33139" xr:uid="{EE154F5C-0522-47E5-BB53-AC5DA1726351}"/>
    <cellStyle name="Normal 5 2 2 2 2 6" xfId="4185" xr:uid="{1CD81C24-B60B-4F65-A3AC-BC000169C48E}"/>
    <cellStyle name="Normal 5 2 2 2 2 6 2" xfId="11906" xr:uid="{58E07C63-810E-4D41-BD1E-156038D5F3C8}"/>
    <cellStyle name="Normal 5 2 2 2 2 6 2 2" xfId="27348" xr:uid="{B784D61B-8B45-452D-AE72-31004E5721D6}"/>
    <cellStyle name="Normal 5 2 2 2 2 6 2 2 2" xfId="58232" xr:uid="{2AAD9C52-F7D1-4B3A-AB8C-3717996468AD}"/>
    <cellStyle name="Normal 5 2 2 2 2 6 2 3" xfId="42790" xr:uid="{BF68B22C-1EB7-420E-9F4B-35A9C42E755A}"/>
    <cellStyle name="Normal 5 2 2 2 2 6 3" xfId="19627" xr:uid="{06F7EF4C-9F30-4B98-8E75-3255BB014800}"/>
    <cellStyle name="Normal 5 2 2 2 2 6 3 2" xfId="50511" xr:uid="{335CCCDE-3D73-47E4-88D0-C54329667F46}"/>
    <cellStyle name="Normal 5 2 2 2 2 6 4" xfId="35069" xr:uid="{F27895C6-7E84-416A-851D-A56FF982CB76}"/>
    <cellStyle name="Normal 5 2 2 2 2 7" xfId="8046" xr:uid="{E4750407-442D-4564-835E-7ACE62B0A156}"/>
    <cellStyle name="Normal 5 2 2 2 2 7 2" xfId="23488" xr:uid="{B149F8DC-48AD-49F5-AA08-596558310517}"/>
    <cellStyle name="Normal 5 2 2 2 2 7 2 2" xfId="54372" xr:uid="{A4154B67-6467-4C86-81B9-3DD94C843F49}"/>
    <cellStyle name="Normal 5 2 2 2 2 7 3" xfId="38930" xr:uid="{BFAFF571-967C-4102-9C8B-411BA1B8262F}"/>
    <cellStyle name="Normal 5 2 2 2 2 8" xfId="15767" xr:uid="{B652118F-ACF8-4297-876F-707EC9C422BA}"/>
    <cellStyle name="Normal 5 2 2 2 2 8 2" xfId="46651" xr:uid="{4D10FEF7-8634-4BA8-836F-506DD39E18B7}"/>
    <cellStyle name="Normal 5 2 2 2 2 9" xfId="31209" xr:uid="{698DEE99-3D9E-4B7A-9743-8B665120973A}"/>
    <cellStyle name="Normal 5 2 2 2 3" xfId="457" xr:uid="{2A101C46-44CC-4ECC-926F-D546282F85C9}"/>
    <cellStyle name="Normal 5 2 2 2 3 2" xfId="941" xr:uid="{DED3B84A-06BC-4D24-96E1-D1746A8C6E1C}"/>
    <cellStyle name="Normal 5 2 2 2 3 2 2" xfId="1906" xr:uid="{7202413D-684B-4339-AA94-6DA11100FBF3}"/>
    <cellStyle name="Normal 5 2 2 2 3 2 2 2" xfId="3836" xr:uid="{A6839BEA-4CAF-4BE6-871D-952071377813}"/>
    <cellStyle name="Normal 5 2 2 2 3 2 2 2 2" xfId="7696" xr:uid="{D24B061C-B36C-4EB4-9168-222A1EE6E9D3}"/>
    <cellStyle name="Normal 5 2 2 2 3 2 2 2 2 2" xfId="15417" xr:uid="{8156D6A3-E918-45ED-8DFE-9D597B62D91D}"/>
    <cellStyle name="Normal 5 2 2 2 3 2 2 2 2 2 2" xfId="30859" xr:uid="{93B0F8D3-17CF-4FE7-B84E-DB740759A83C}"/>
    <cellStyle name="Normal 5 2 2 2 3 2 2 2 2 2 2 2" xfId="61743" xr:uid="{1D6BB331-CE8D-4AFE-8FBC-A9D7ACE72810}"/>
    <cellStyle name="Normal 5 2 2 2 3 2 2 2 2 2 3" xfId="46301" xr:uid="{CA8F322B-AF09-479E-90DF-816972A6645F}"/>
    <cellStyle name="Normal 5 2 2 2 3 2 2 2 2 3" xfId="23138" xr:uid="{847E2DE1-06B1-40DC-A6A2-D19BC58E7E96}"/>
    <cellStyle name="Normal 5 2 2 2 3 2 2 2 2 3 2" xfId="54022" xr:uid="{CB7EC423-314D-4BEA-8447-E8D8B64BE5F2}"/>
    <cellStyle name="Normal 5 2 2 2 3 2 2 2 2 4" xfId="38580" xr:uid="{086B14B5-B187-4B10-B50F-8824F00DF55E}"/>
    <cellStyle name="Normal 5 2 2 2 3 2 2 2 3" xfId="11557" xr:uid="{3BF2381B-5FB6-4358-BA30-B1129CF0C5C3}"/>
    <cellStyle name="Normal 5 2 2 2 3 2 2 2 3 2" xfId="26999" xr:uid="{B78DCB3A-B2E0-45C6-99B7-7A0AB65F5565}"/>
    <cellStyle name="Normal 5 2 2 2 3 2 2 2 3 2 2" xfId="57883" xr:uid="{7E155DDD-1AA9-47B0-819F-2DA77742A188}"/>
    <cellStyle name="Normal 5 2 2 2 3 2 2 2 3 3" xfId="42441" xr:uid="{626053E8-46DE-46FB-8F70-395168C3532A}"/>
    <cellStyle name="Normal 5 2 2 2 3 2 2 2 4" xfId="19278" xr:uid="{D3C9ADC7-1D02-4D74-AD0B-17A5C62B7610}"/>
    <cellStyle name="Normal 5 2 2 2 3 2 2 2 4 2" xfId="50162" xr:uid="{4C2AFEE3-4E0E-4584-AB99-941392A5535C}"/>
    <cellStyle name="Normal 5 2 2 2 3 2 2 2 5" xfId="34720" xr:uid="{5F4B7AD1-FEB0-4C72-9D1D-3B2000C4ED75}"/>
    <cellStyle name="Normal 5 2 2 2 3 2 2 3" xfId="5766" xr:uid="{01EBE3DF-0CBC-4E69-8BA0-451135A0E31A}"/>
    <cellStyle name="Normal 5 2 2 2 3 2 2 3 2" xfId="13487" xr:uid="{370C8DE9-ECB8-414E-9957-8DB519070E9D}"/>
    <cellStyle name="Normal 5 2 2 2 3 2 2 3 2 2" xfId="28929" xr:uid="{643B8CD7-F3EB-4B23-B595-6C47594DEE4C}"/>
    <cellStyle name="Normal 5 2 2 2 3 2 2 3 2 2 2" xfId="59813" xr:uid="{5E5D0849-991F-466F-91FF-D9CE13914608}"/>
    <cellStyle name="Normal 5 2 2 2 3 2 2 3 2 3" xfId="44371" xr:uid="{FE0DD0D2-ABF3-4B1D-A5A7-B8B6303A2956}"/>
    <cellStyle name="Normal 5 2 2 2 3 2 2 3 3" xfId="21208" xr:uid="{4D814E10-9204-48F0-BDE9-CBA21166D7C8}"/>
    <cellStyle name="Normal 5 2 2 2 3 2 2 3 3 2" xfId="52092" xr:uid="{060CE782-0348-4F26-94EF-EE5105434135}"/>
    <cellStyle name="Normal 5 2 2 2 3 2 2 3 4" xfId="36650" xr:uid="{C84EC1F6-56B2-4653-B440-90999EC63CFA}"/>
    <cellStyle name="Normal 5 2 2 2 3 2 2 4" xfId="9627" xr:uid="{7678DCFA-A1FE-49E6-8302-9454F1CDE5A7}"/>
    <cellStyle name="Normal 5 2 2 2 3 2 2 4 2" xfId="25069" xr:uid="{CD11ADA5-0FEC-4E40-8CE7-843ED4C62C95}"/>
    <cellStyle name="Normal 5 2 2 2 3 2 2 4 2 2" xfId="55953" xr:uid="{8D4DB74A-CA06-4D7C-A265-FEE80AB7DB44}"/>
    <cellStyle name="Normal 5 2 2 2 3 2 2 4 3" xfId="40511" xr:uid="{8193D134-FDF5-4E2C-8619-5EB6728DB742}"/>
    <cellStyle name="Normal 5 2 2 2 3 2 2 5" xfId="17348" xr:uid="{CF6E0AC7-27D1-4A9C-A86B-03C537CBADB3}"/>
    <cellStyle name="Normal 5 2 2 2 3 2 2 5 2" xfId="48232" xr:uid="{FED506B8-2314-492E-BF41-2D4E45A24C74}"/>
    <cellStyle name="Normal 5 2 2 2 3 2 2 6" xfId="32790" xr:uid="{9A6B8A02-814C-4BA1-BDAA-AE8F77882D60}"/>
    <cellStyle name="Normal 5 2 2 2 3 2 3" xfId="2871" xr:uid="{E4F19769-4DD5-48BB-8007-F10B8F2BA632}"/>
    <cellStyle name="Normal 5 2 2 2 3 2 3 2" xfId="6731" xr:uid="{D3E8FF42-5C5E-49A6-B077-8E4551E62F9D}"/>
    <cellStyle name="Normal 5 2 2 2 3 2 3 2 2" xfId="14452" xr:uid="{36752C23-4208-4C69-8DD4-4582EE12D1E7}"/>
    <cellStyle name="Normal 5 2 2 2 3 2 3 2 2 2" xfId="29894" xr:uid="{8BC923F9-0E98-4F2D-AC76-875B335DA16E}"/>
    <cellStyle name="Normal 5 2 2 2 3 2 3 2 2 2 2" xfId="60778" xr:uid="{580DEE06-0B6A-4E1D-84E1-679C0382BD32}"/>
    <cellStyle name="Normal 5 2 2 2 3 2 3 2 2 3" xfId="45336" xr:uid="{A9D51EBB-2EAC-456B-B584-FB58D1D6EEB7}"/>
    <cellStyle name="Normal 5 2 2 2 3 2 3 2 3" xfId="22173" xr:uid="{297F5F86-FF65-47B5-8CE5-809B0F8A16E9}"/>
    <cellStyle name="Normal 5 2 2 2 3 2 3 2 3 2" xfId="53057" xr:uid="{A5409396-12F6-4012-A99C-054B1EC5C03F}"/>
    <cellStyle name="Normal 5 2 2 2 3 2 3 2 4" xfId="37615" xr:uid="{D035730D-1D80-45C4-AEBC-196C74E8C025}"/>
    <cellStyle name="Normal 5 2 2 2 3 2 3 3" xfId="10592" xr:uid="{F1DD3C52-5D54-4185-AE45-D59D6D089548}"/>
    <cellStyle name="Normal 5 2 2 2 3 2 3 3 2" xfId="26034" xr:uid="{B6BDECB3-F9FD-4BBC-99ED-EDB2A49A4097}"/>
    <cellStyle name="Normal 5 2 2 2 3 2 3 3 2 2" xfId="56918" xr:uid="{F1390BBF-BB7D-48CC-A4EC-B847F01BFE6D}"/>
    <cellStyle name="Normal 5 2 2 2 3 2 3 3 3" xfId="41476" xr:uid="{D9A5549D-9D97-4B6F-B9A5-37224D543927}"/>
    <cellStyle name="Normal 5 2 2 2 3 2 3 4" xfId="18313" xr:uid="{50F742F9-0A9B-4E43-B7F2-C430E43D9E78}"/>
    <cellStyle name="Normal 5 2 2 2 3 2 3 4 2" xfId="49197" xr:uid="{A9AF430C-F829-429B-A993-35B3663758D2}"/>
    <cellStyle name="Normal 5 2 2 2 3 2 3 5" xfId="33755" xr:uid="{F47718EF-E587-4E62-8013-3B8596A3FD2E}"/>
    <cellStyle name="Normal 5 2 2 2 3 2 4" xfId="4801" xr:uid="{F71DFA4A-CE7C-403B-B486-D587CCCD493E}"/>
    <cellStyle name="Normal 5 2 2 2 3 2 4 2" xfId="12522" xr:uid="{3F5A04DE-2396-4D8E-8B1C-B856F868A3CB}"/>
    <cellStyle name="Normal 5 2 2 2 3 2 4 2 2" xfId="27964" xr:uid="{AA6481D5-272B-4F34-AC6D-D93176660EB5}"/>
    <cellStyle name="Normal 5 2 2 2 3 2 4 2 2 2" xfId="58848" xr:uid="{D1EEEE24-36C5-482D-952F-09A7844EB9A2}"/>
    <cellStyle name="Normal 5 2 2 2 3 2 4 2 3" xfId="43406" xr:uid="{AE27A043-2CB9-4132-90A7-9E178941C2C0}"/>
    <cellStyle name="Normal 5 2 2 2 3 2 4 3" xfId="20243" xr:uid="{508DB3EF-1BC4-4A38-A8DF-AE223C2EFD27}"/>
    <cellStyle name="Normal 5 2 2 2 3 2 4 3 2" xfId="51127" xr:uid="{C25C0F96-9420-4F9D-A29E-79039290C152}"/>
    <cellStyle name="Normal 5 2 2 2 3 2 4 4" xfId="35685" xr:uid="{1DAB23DC-A515-46EC-ABC1-02ABF8E53D4C}"/>
    <cellStyle name="Normal 5 2 2 2 3 2 5" xfId="8662" xr:uid="{6B053FBC-8D5C-4DF1-B86A-31215DBE4195}"/>
    <cellStyle name="Normal 5 2 2 2 3 2 5 2" xfId="24104" xr:uid="{6EE5BA8E-2201-4111-8048-EB21C1B43AC0}"/>
    <cellStyle name="Normal 5 2 2 2 3 2 5 2 2" xfId="54988" xr:uid="{B243F4C1-DAF8-4654-B122-6B8170400E69}"/>
    <cellStyle name="Normal 5 2 2 2 3 2 5 3" xfId="39546" xr:uid="{35D2E5AB-30D5-4BC9-A5A9-7BA1B315F798}"/>
    <cellStyle name="Normal 5 2 2 2 3 2 6" xfId="16383" xr:uid="{EECBBA02-E5F7-4CDD-AAFC-9D8BA607CDCE}"/>
    <cellStyle name="Normal 5 2 2 2 3 2 6 2" xfId="47267" xr:uid="{017E3DF1-DFC5-4F8E-9FD0-E9ADC7839F4B}"/>
    <cellStyle name="Normal 5 2 2 2 3 2 7" xfId="31825" xr:uid="{95B22D9E-8F29-4827-97AF-FEA0D548A3F8}"/>
    <cellStyle name="Normal 5 2 2 2 3 3" xfId="1423" xr:uid="{72EECA40-7E7F-4BDE-A5BA-C17C86BC66E7}"/>
    <cellStyle name="Normal 5 2 2 2 3 3 2" xfId="3353" xr:uid="{F2CE0E2C-DC08-40A2-A368-D8D9A887DD4F}"/>
    <cellStyle name="Normal 5 2 2 2 3 3 2 2" xfId="7213" xr:uid="{FD67CD8A-6C0A-4F14-8673-1512726A36D1}"/>
    <cellStyle name="Normal 5 2 2 2 3 3 2 2 2" xfId="14934" xr:uid="{FA6D66F0-9398-4E68-ABF9-5F9F8BDC2B57}"/>
    <cellStyle name="Normal 5 2 2 2 3 3 2 2 2 2" xfId="30376" xr:uid="{7C9BA467-2C17-47C3-9B90-0DBE2C35D499}"/>
    <cellStyle name="Normal 5 2 2 2 3 3 2 2 2 2 2" xfId="61260" xr:uid="{4C468353-F81C-4194-AF34-A7372CCD6BC5}"/>
    <cellStyle name="Normal 5 2 2 2 3 3 2 2 2 3" xfId="45818" xr:uid="{A4E448C4-0122-48B7-BABC-4850B458A678}"/>
    <cellStyle name="Normal 5 2 2 2 3 3 2 2 3" xfId="22655" xr:uid="{EA5CF2B2-600D-4E58-96C6-35C7722A0BAA}"/>
    <cellStyle name="Normal 5 2 2 2 3 3 2 2 3 2" xfId="53539" xr:uid="{851DAFCC-2B4E-4749-BC84-0F91F66101A2}"/>
    <cellStyle name="Normal 5 2 2 2 3 3 2 2 4" xfId="38097" xr:uid="{9F6DF598-965D-4B90-94F0-4E30BA0BF6F9}"/>
    <cellStyle name="Normal 5 2 2 2 3 3 2 3" xfId="11074" xr:uid="{2053DF78-01C1-482E-817C-86BD85A6DBBD}"/>
    <cellStyle name="Normal 5 2 2 2 3 3 2 3 2" xfId="26516" xr:uid="{00E023A3-FB23-4219-B01D-1DF6BDBCC678}"/>
    <cellStyle name="Normal 5 2 2 2 3 3 2 3 2 2" xfId="57400" xr:uid="{8BCB78BD-4A49-416E-B0C3-7FD8620F5A22}"/>
    <cellStyle name="Normal 5 2 2 2 3 3 2 3 3" xfId="41958" xr:uid="{0F3C0813-542D-47F7-ACE6-7A4731D6D03A}"/>
    <cellStyle name="Normal 5 2 2 2 3 3 2 4" xfId="18795" xr:uid="{D631719E-1AE7-409C-8FB9-111BF49B5215}"/>
    <cellStyle name="Normal 5 2 2 2 3 3 2 4 2" xfId="49679" xr:uid="{228FB71D-922C-4A75-9AFD-2754B287CE06}"/>
    <cellStyle name="Normal 5 2 2 2 3 3 2 5" xfId="34237" xr:uid="{99D34816-A6D5-4DAE-880C-AF8DBC9AF158}"/>
    <cellStyle name="Normal 5 2 2 2 3 3 3" xfId="5283" xr:uid="{139B6E8A-C85C-4B1D-AF5A-5929EE722E47}"/>
    <cellStyle name="Normal 5 2 2 2 3 3 3 2" xfId="13004" xr:uid="{E4722999-4C0C-42CB-AF11-D4DFFE33A942}"/>
    <cellStyle name="Normal 5 2 2 2 3 3 3 2 2" xfId="28446" xr:uid="{82E4B07E-C4C5-4FF4-AFDF-AF800031FE77}"/>
    <cellStyle name="Normal 5 2 2 2 3 3 3 2 2 2" xfId="59330" xr:uid="{AD8B4E99-1FE0-4F91-A2B6-BEE0D6F9495D}"/>
    <cellStyle name="Normal 5 2 2 2 3 3 3 2 3" xfId="43888" xr:uid="{C875F8D9-6297-429B-AD75-BF840305D972}"/>
    <cellStyle name="Normal 5 2 2 2 3 3 3 3" xfId="20725" xr:uid="{650922A1-1F02-4D11-96BD-FAB8B3CBA28C}"/>
    <cellStyle name="Normal 5 2 2 2 3 3 3 3 2" xfId="51609" xr:uid="{35A9817D-AF71-4DFE-BD40-D8ED27D8356B}"/>
    <cellStyle name="Normal 5 2 2 2 3 3 3 4" xfId="36167" xr:uid="{97D80997-59E0-4D5C-AFFA-35BD023089B8}"/>
    <cellStyle name="Normal 5 2 2 2 3 3 4" xfId="9144" xr:uid="{13909024-65B4-43FE-A4DD-2CFF36962189}"/>
    <cellStyle name="Normal 5 2 2 2 3 3 4 2" xfId="24586" xr:uid="{A2142DAE-B9B5-4427-9B8C-E3AC7C78C158}"/>
    <cellStyle name="Normal 5 2 2 2 3 3 4 2 2" xfId="55470" xr:uid="{19AEC02A-13B8-44F1-981C-C4CB34436C24}"/>
    <cellStyle name="Normal 5 2 2 2 3 3 4 3" xfId="40028" xr:uid="{D971BC13-2125-45CD-989D-C715BA7A4BF9}"/>
    <cellStyle name="Normal 5 2 2 2 3 3 5" xfId="16865" xr:uid="{DF8ECED5-19C9-449D-9FE1-2197E14CE325}"/>
    <cellStyle name="Normal 5 2 2 2 3 3 5 2" xfId="47749" xr:uid="{6AAAD131-B8C8-47DF-B3BE-4B6B6270C80E}"/>
    <cellStyle name="Normal 5 2 2 2 3 3 6" xfId="32307" xr:uid="{00728D70-75FF-4FD2-A17D-5F0B5B38B230}"/>
    <cellStyle name="Normal 5 2 2 2 3 4" xfId="2388" xr:uid="{662C6CC4-534C-4A05-B3FC-A709789D363E}"/>
    <cellStyle name="Normal 5 2 2 2 3 4 2" xfId="6248" xr:uid="{F0BDD102-369D-4A11-AE31-D00B65CE03B1}"/>
    <cellStyle name="Normal 5 2 2 2 3 4 2 2" xfId="13969" xr:uid="{52D46100-B469-40F0-AE3A-D3339E6116AC}"/>
    <cellStyle name="Normal 5 2 2 2 3 4 2 2 2" xfId="29411" xr:uid="{79F0420C-7409-487E-B15E-1232299A6FAF}"/>
    <cellStyle name="Normal 5 2 2 2 3 4 2 2 2 2" xfId="60295" xr:uid="{EECAAB96-C0A7-47A6-882C-38DB55552D59}"/>
    <cellStyle name="Normal 5 2 2 2 3 4 2 2 3" xfId="44853" xr:uid="{FAE27172-8BCF-4842-8E94-CE5C8483C0FC}"/>
    <cellStyle name="Normal 5 2 2 2 3 4 2 3" xfId="21690" xr:uid="{82361200-A281-44D9-BB7D-D33644FBFD3E}"/>
    <cellStyle name="Normal 5 2 2 2 3 4 2 3 2" xfId="52574" xr:uid="{1D2362A9-9DAA-4854-BAEC-4751CD6988B1}"/>
    <cellStyle name="Normal 5 2 2 2 3 4 2 4" xfId="37132" xr:uid="{C5258A17-95FC-4A18-853B-53CA9C8B717D}"/>
    <cellStyle name="Normal 5 2 2 2 3 4 3" xfId="10109" xr:uid="{3344F2DE-29EC-4013-9F80-A8C4FEC7A24A}"/>
    <cellStyle name="Normal 5 2 2 2 3 4 3 2" xfId="25551" xr:uid="{9D49E5DC-8E68-43BE-AA20-1F965907845F}"/>
    <cellStyle name="Normal 5 2 2 2 3 4 3 2 2" xfId="56435" xr:uid="{3BF6E59B-C8DE-42E9-8ACB-B77F1FDB5D64}"/>
    <cellStyle name="Normal 5 2 2 2 3 4 3 3" xfId="40993" xr:uid="{CBB26573-C7BD-4DA8-9066-4724626638FC}"/>
    <cellStyle name="Normal 5 2 2 2 3 4 4" xfId="17830" xr:uid="{2AE9A508-DF7D-473B-8CFA-3909DD8C2429}"/>
    <cellStyle name="Normal 5 2 2 2 3 4 4 2" xfId="48714" xr:uid="{254116C3-0EE7-40CE-9C88-138BD2924C37}"/>
    <cellStyle name="Normal 5 2 2 2 3 4 5" xfId="33272" xr:uid="{31139805-E110-4FCA-80A9-10C7F5D29F5E}"/>
    <cellStyle name="Normal 5 2 2 2 3 5" xfId="4318" xr:uid="{966F5788-415B-4B1B-93FD-82F9A06984A1}"/>
    <cellStyle name="Normal 5 2 2 2 3 5 2" xfId="12039" xr:uid="{96A5B4AC-6332-46D3-90D4-0F61B09F1A75}"/>
    <cellStyle name="Normal 5 2 2 2 3 5 2 2" xfId="27481" xr:uid="{6C430D68-6A63-48F4-BAFF-73E3122C6F94}"/>
    <cellStyle name="Normal 5 2 2 2 3 5 2 2 2" xfId="58365" xr:uid="{3E8C5041-F2DD-4329-86B6-0F2EA873A7B5}"/>
    <cellStyle name="Normal 5 2 2 2 3 5 2 3" xfId="42923" xr:uid="{AF318E03-57B3-43D5-B35D-B05D7E5E44A9}"/>
    <cellStyle name="Normal 5 2 2 2 3 5 3" xfId="19760" xr:uid="{920AE044-BE6B-4F9B-BEC8-7F9D3E3724CE}"/>
    <cellStyle name="Normal 5 2 2 2 3 5 3 2" xfId="50644" xr:uid="{B8A9E6FD-7343-40E0-953C-554296B13BB6}"/>
    <cellStyle name="Normal 5 2 2 2 3 5 4" xfId="35202" xr:uid="{A44BC518-8DDE-47B3-875E-4FC8FAE6114C}"/>
    <cellStyle name="Normal 5 2 2 2 3 6" xfId="8179" xr:uid="{2786385E-CA4A-43DB-BD7F-873889206DFF}"/>
    <cellStyle name="Normal 5 2 2 2 3 6 2" xfId="23621" xr:uid="{8744952C-4EC3-4B96-AA57-4CC9C491340B}"/>
    <cellStyle name="Normal 5 2 2 2 3 6 2 2" xfId="54505" xr:uid="{540DE576-83C8-4B0E-A56E-887D60D75856}"/>
    <cellStyle name="Normal 5 2 2 2 3 6 3" xfId="39063" xr:uid="{25DEB602-69F6-4840-9D14-A044BD647DD5}"/>
    <cellStyle name="Normal 5 2 2 2 3 7" xfId="15900" xr:uid="{FF027218-B590-45AD-BD97-BB78E7B5D9E8}"/>
    <cellStyle name="Normal 5 2 2 2 3 7 2" xfId="46784" xr:uid="{BFC4C4ED-F8D0-4E2D-8BA8-C67A436BC285}"/>
    <cellStyle name="Normal 5 2 2 2 3 8" xfId="31342" xr:uid="{10DD8A14-657E-4CC3-B595-03A669028F7A}"/>
    <cellStyle name="Normal 5 2 2 2 4" xfId="700" xr:uid="{42095011-E405-48F6-ABDB-98904F3C6289}"/>
    <cellStyle name="Normal 5 2 2 2 4 2" xfId="1665" xr:uid="{9039088F-322D-4809-BBF0-223190DA3718}"/>
    <cellStyle name="Normal 5 2 2 2 4 2 2" xfId="3595" xr:uid="{D28BA8BB-C3AF-4CC6-A241-78500C963575}"/>
    <cellStyle name="Normal 5 2 2 2 4 2 2 2" xfId="7455" xr:uid="{D6D78B1A-E080-49A6-8779-51FFF53737AA}"/>
    <cellStyle name="Normal 5 2 2 2 4 2 2 2 2" xfId="15176" xr:uid="{B7A5FBBB-3A28-47B0-A488-6B7B35958A73}"/>
    <cellStyle name="Normal 5 2 2 2 4 2 2 2 2 2" xfId="30618" xr:uid="{2F86ED58-3B81-495D-85CF-01EFFA3C6A77}"/>
    <cellStyle name="Normal 5 2 2 2 4 2 2 2 2 2 2" xfId="61502" xr:uid="{5181B3D5-7268-4F5F-8671-E9501C04029A}"/>
    <cellStyle name="Normal 5 2 2 2 4 2 2 2 2 3" xfId="46060" xr:uid="{859C3CF6-6D99-4EF4-9102-DC07938BEDFB}"/>
    <cellStyle name="Normal 5 2 2 2 4 2 2 2 3" xfId="22897" xr:uid="{B6812350-F417-4FE9-A35A-A8E287F81EE7}"/>
    <cellStyle name="Normal 5 2 2 2 4 2 2 2 3 2" xfId="53781" xr:uid="{EA58967C-D6A1-40E2-B2CE-7256AB789CA9}"/>
    <cellStyle name="Normal 5 2 2 2 4 2 2 2 4" xfId="38339" xr:uid="{02BF7558-0443-423F-8722-5EBF54F98ECC}"/>
    <cellStyle name="Normal 5 2 2 2 4 2 2 3" xfId="11316" xr:uid="{A578D6FB-86AE-4159-929F-264BEEA50C13}"/>
    <cellStyle name="Normal 5 2 2 2 4 2 2 3 2" xfId="26758" xr:uid="{31614801-A4A7-4287-86A9-B761E90CAAFE}"/>
    <cellStyle name="Normal 5 2 2 2 4 2 2 3 2 2" xfId="57642" xr:uid="{956C9E9C-93D3-4077-B1AD-D85B304685C9}"/>
    <cellStyle name="Normal 5 2 2 2 4 2 2 3 3" xfId="42200" xr:uid="{681D401B-AA7A-43E9-9492-640498DE911C}"/>
    <cellStyle name="Normal 5 2 2 2 4 2 2 4" xfId="19037" xr:uid="{74915C7B-33CA-4EE9-8F16-7E87B8B84B6C}"/>
    <cellStyle name="Normal 5 2 2 2 4 2 2 4 2" xfId="49921" xr:uid="{58119DCB-3D48-468E-A6FF-4A0526E4B1EE}"/>
    <cellStyle name="Normal 5 2 2 2 4 2 2 5" xfId="34479" xr:uid="{1110F7EF-BED5-4CAE-A415-B61AA4BD8057}"/>
    <cellStyle name="Normal 5 2 2 2 4 2 3" xfId="5525" xr:uid="{3E9EA6A1-D630-486D-A831-85897F7EA161}"/>
    <cellStyle name="Normal 5 2 2 2 4 2 3 2" xfId="13246" xr:uid="{6573E7E3-4E8B-42FE-A4C2-A64482486358}"/>
    <cellStyle name="Normal 5 2 2 2 4 2 3 2 2" xfId="28688" xr:uid="{8190DA22-2017-4962-89DD-1E92AED8E9FA}"/>
    <cellStyle name="Normal 5 2 2 2 4 2 3 2 2 2" xfId="59572" xr:uid="{E1E0FD85-FE3A-4B2F-BB38-83BA8B8A9A11}"/>
    <cellStyle name="Normal 5 2 2 2 4 2 3 2 3" xfId="44130" xr:uid="{FB793B35-853B-47ED-8994-80DEA129127D}"/>
    <cellStyle name="Normal 5 2 2 2 4 2 3 3" xfId="20967" xr:uid="{8E17E300-D7DB-490E-9ED4-04FC38E1EE75}"/>
    <cellStyle name="Normal 5 2 2 2 4 2 3 3 2" xfId="51851" xr:uid="{CE06E830-3F10-4B5A-BBAC-95308FEF9888}"/>
    <cellStyle name="Normal 5 2 2 2 4 2 3 4" xfId="36409" xr:uid="{ABFB06B7-1FA1-42BD-B66A-80C0B1901FAF}"/>
    <cellStyle name="Normal 5 2 2 2 4 2 4" xfId="9386" xr:uid="{8BBACEB7-FF92-4F5E-B77D-D835458BF2A3}"/>
    <cellStyle name="Normal 5 2 2 2 4 2 4 2" xfId="24828" xr:uid="{D5739E59-9C12-4DA8-91EE-30F2C4A1A10C}"/>
    <cellStyle name="Normal 5 2 2 2 4 2 4 2 2" xfId="55712" xr:uid="{6191FD6D-12BE-4910-881D-274849B1B9E2}"/>
    <cellStyle name="Normal 5 2 2 2 4 2 4 3" xfId="40270" xr:uid="{E7A4301B-5B4F-47DB-8E81-D0D959864D5C}"/>
    <cellStyle name="Normal 5 2 2 2 4 2 5" xfId="17107" xr:uid="{D3340E06-FE96-4029-A88A-9BFCAF5EB410}"/>
    <cellStyle name="Normal 5 2 2 2 4 2 5 2" xfId="47991" xr:uid="{0445F869-6034-4670-9E3C-D9064D7EB40A}"/>
    <cellStyle name="Normal 5 2 2 2 4 2 6" xfId="32549" xr:uid="{83E84197-C7AF-467F-A684-DE0EEB963BD6}"/>
    <cellStyle name="Normal 5 2 2 2 4 3" xfId="2630" xr:uid="{7F2654FF-F256-49E9-94D1-EA15F7FB8D0F}"/>
    <cellStyle name="Normal 5 2 2 2 4 3 2" xfId="6490" xr:uid="{2824ABDA-5F00-420B-9556-644A72764405}"/>
    <cellStyle name="Normal 5 2 2 2 4 3 2 2" xfId="14211" xr:uid="{D1FB5474-9E43-4FAA-A28C-8BFA7CA75635}"/>
    <cellStyle name="Normal 5 2 2 2 4 3 2 2 2" xfId="29653" xr:uid="{2A9EB462-6F1B-471D-8A3F-9931AEF9ACF7}"/>
    <cellStyle name="Normal 5 2 2 2 4 3 2 2 2 2" xfId="60537" xr:uid="{97CDF2F7-EDB6-4DC3-87F7-39007185960D}"/>
    <cellStyle name="Normal 5 2 2 2 4 3 2 2 3" xfId="45095" xr:uid="{9D0DA583-2D14-4D04-B78F-FF8FC8D31252}"/>
    <cellStyle name="Normal 5 2 2 2 4 3 2 3" xfId="21932" xr:uid="{5AAB7527-B606-4B08-8297-57EDE8B77DB2}"/>
    <cellStyle name="Normal 5 2 2 2 4 3 2 3 2" xfId="52816" xr:uid="{44336A45-F9C6-46DB-8220-56FD4B102723}"/>
    <cellStyle name="Normal 5 2 2 2 4 3 2 4" xfId="37374" xr:uid="{AB6FDA2E-2C36-49A5-8F7B-7CD3A0D2D90D}"/>
    <cellStyle name="Normal 5 2 2 2 4 3 3" xfId="10351" xr:uid="{D0A44512-D2E1-4947-9987-6BF4598760F6}"/>
    <cellStyle name="Normal 5 2 2 2 4 3 3 2" xfId="25793" xr:uid="{B08F0DC7-307A-44E5-B921-F70E00A993AE}"/>
    <cellStyle name="Normal 5 2 2 2 4 3 3 2 2" xfId="56677" xr:uid="{4B2758CC-5317-4D92-AC63-398FF3FB3182}"/>
    <cellStyle name="Normal 5 2 2 2 4 3 3 3" xfId="41235" xr:uid="{C4145ED0-FE9D-4A08-AED4-7B52BC855BF3}"/>
    <cellStyle name="Normal 5 2 2 2 4 3 4" xfId="18072" xr:uid="{DE0C2278-A8B3-4F23-A2C8-7D88B74CAC61}"/>
    <cellStyle name="Normal 5 2 2 2 4 3 4 2" xfId="48956" xr:uid="{5A6226BC-469E-471B-B354-2C9F505DC112}"/>
    <cellStyle name="Normal 5 2 2 2 4 3 5" xfId="33514" xr:uid="{29D59E21-FD7F-4440-AF92-2B3151BE83BD}"/>
    <cellStyle name="Normal 5 2 2 2 4 4" xfId="4560" xr:uid="{4544AA88-9F20-4EE8-B213-2838F84C418C}"/>
    <cellStyle name="Normal 5 2 2 2 4 4 2" xfId="12281" xr:uid="{6916397A-4C2D-4450-A8F4-6584DDE15DA2}"/>
    <cellStyle name="Normal 5 2 2 2 4 4 2 2" xfId="27723" xr:uid="{C64AE694-3960-44E4-9303-A3A0A2CEC633}"/>
    <cellStyle name="Normal 5 2 2 2 4 4 2 2 2" xfId="58607" xr:uid="{70645621-C382-4377-A780-87C88886792F}"/>
    <cellStyle name="Normal 5 2 2 2 4 4 2 3" xfId="43165" xr:uid="{5D37F8C0-87A5-4438-8FC6-CA8177AD4333}"/>
    <cellStyle name="Normal 5 2 2 2 4 4 3" xfId="20002" xr:uid="{F35F143B-60D8-486E-8099-C3093633BB35}"/>
    <cellStyle name="Normal 5 2 2 2 4 4 3 2" xfId="50886" xr:uid="{3400F6DC-6951-4CCC-AF3C-011968F08A8A}"/>
    <cellStyle name="Normal 5 2 2 2 4 4 4" xfId="35444" xr:uid="{2EC31113-C444-4850-A7C1-84E0C50D87F5}"/>
    <cellStyle name="Normal 5 2 2 2 4 5" xfId="8421" xr:uid="{001F91BD-0077-4E40-A85A-666868662823}"/>
    <cellStyle name="Normal 5 2 2 2 4 5 2" xfId="23863" xr:uid="{154BAFB7-1308-4846-85B3-0AB96DBF52A7}"/>
    <cellStyle name="Normal 5 2 2 2 4 5 2 2" xfId="54747" xr:uid="{502DEBA0-4ACC-48DF-AD4E-6C0D8675773E}"/>
    <cellStyle name="Normal 5 2 2 2 4 5 3" xfId="39305" xr:uid="{F1D37690-7430-4CDA-BF94-BBF6147DD7B5}"/>
    <cellStyle name="Normal 5 2 2 2 4 6" xfId="16142" xr:uid="{41F1C6CE-7FE1-46C6-A93C-FA09C7940845}"/>
    <cellStyle name="Normal 5 2 2 2 4 6 2" xfId="47026" xr:uid="{2D9ED389-37B1-421F-9C0D-BD0B64B2E7E2}"/>
    <cellStyle name="Normal 5 2 2 2 4 7" xfId="31584" xr:uid="{BECE50DB-7683-4114-902B-B01CF85212E6}"/>
    <cellStyle name="Normal 5 2 2 2 5" xfId="1182" xr:uid="{38AE2230-8D62-43ED-B557-D1A035C456B4}"/>
    <cellStyle name="Normal 5 2 2 2 5 2" xfId="3112" xr:uid="{1DB42102-7359-4F31-A6B8-40C38E3C1FD3}"/>
    <cellStyle name="Normal 5 2 2 2 5 2 2" xfId="6972" xr:uid="{FBE49DC6-668C-493B-9E6F-B569135C2088}"/>
    <cellStyle name="Normal 5 2 2 2 5 2 2 2" xfId="14693" xr:uid="{D6BF9E48-15C5-44B0-B515-A4A366887447}"/>
    <cellStyle name="Normal 5 2 2 2 5 2 2 2 2" xfId="30135" xr:uid="{E98BB6D5-C92A-4194-8F54-74DBCCED5E19}"/>
    <cellStyle name="Normal 5 2 2 2 5 2 2 2 2 2" xfId="61019" xr:uid="{7A07AFD8-841C-4BF7-B7CF-2B03ADBC0856}"/>
    <cellStyle name="Normal 5 2 2 2 5 2 2 2 3" xfId="45577" xr:uid="{FCC52FD0-5B37-4956-B2A5-B76552399305}"/>
    <cellStyle name="Normal 5 2 2 2 5 2 2 3" xfId="22414" xr:uid="{BA9575F8-03B0-4658-92BA-EEC5FDEA0043}"/>
    <cellStyle name="Normal 5 2 2 2 5 2 2 3 2" xfId="53298" xr:uid="{DD6214A5-DE44-44EE-8C53-864D926CB04B}"/>
    <cellStyle name="Normal 5 2 2 2 5 2 2 4" xfId="37856" xr:uid="{D8FF9FAA-24CA-45DF-B661-EF554BD477EF}"/>
    <cellStyle name="Normal 5 2 2 2 5 2 3" xfId="10833" xr:uid="{1B2C4967-F011-4D88-9698-BC8E95D78BA1}"/>
    <cellStyle name="Normal 5 2 2 2 5 2 3 2" xfId="26275" xr:uid="{D229A0B2-77ED-47A4-91ED-AF0180C02043}"/>
    <cellStyle name="Normal 5 2 2 2 5 2 3 2 2" xfId="57159" xr:uid="{6BB164F1-3BD6-43B6-A49D-4F44F74A0504}"/>
    <cellStyle name="Normal 5 2 2 2 5 2 3 3" xfId="41717" xr:uid="{76ABE46B-14FA-4D5B-B0FE-CDF2FEAC992E}"/>
    <cellStyle name="Normal 5 2 2 2 5 2 4" xfId="18554" xr:uid="{8EB8987C-1A16-48C3-9A4B-4F50209BD272}"/>
    <cellStyle name="Normal 5 2 2 2 5 2 4 2" xfId="49438" xr:uid="{27384F57-E245-44C0-B36E-6E2D814158AD}"/>
    <cellStyle name="Normal 5 2 2 2 5 2 5" xfId="33996" xr:uid="{3C71188B-85F3-44F7-9763-BFBC99476117}"/>
    <cellStyle name="Normal 5 2 2 2 5 3" xfId="5042" xr:uid="{F67A7773-8406-435B-9722-D067D79E647F}"/>
    <cellStyle name="Normal 5 2 2 2 5 3 2" xfId="12763" xr:uid="{02C9F6FF-663D-4980-9518-AB6039948F1E}"/>
    <cellStyle name="Normal 5 2 2 2 5 3 2 2" xfId="28205" xr:uid="{C343EB46-06CC-4EA7-A360-253195FC5934}"/>
    <cellStyle name="Normal 5 2 2 2 5 3 2 2 2" xfId="59089" xr:uid="{5726490C-E268-4B85-9D07-FB139EECD950}"/>
    <cellStyle name="Normal 5 2 2 2 5 3 2 3" xfId="43647" xr:uid="{43B8DE34-4087-4F96-883A-DE52B5EE8A78}"/>
    <cellStyle name="Normal 5 2 2 2 5 3 3" xfId="20484" xr:uid="{F771C4A5-E137-470C-981B-E2E08F66A6B2}"/>
    <cellStyle name="Normal 5 2 2 2 5 3 3 2" xfId="51368" xr:uid="{13DD9201-EA0F-4F05-87B4-616A5AFEFA3B}"/>
    <cellStyle name="Normal 5 2 2 2 5 3 4" xfId="35926" xr:uid="{71B2C5F2-9116-48F5-BBEE-5230EB8087FC}"/>
    <cellStyle name="Normal 5 2 2 2 5 4" xfId="8903" xr:uid="{391716C4-A087-44E6-9FAF-F85844FE3460}"/>
    <cellStyle name="Normal 5 2 2 2 5 4 2" xfId="24345" xr:uid="{B0E61E15-45C8-47F5-B98A-9D7491F51350}"/>
    <cellStyle name="Normal 5 2 2 2 5 4 2 2" xfId="55229" xr:uid="{6D447561-2619-4309-9E07-816C437C5655}"/>
    <cellStyle name="Normal 5 2 2 2 5 4 3" xfId="39787" xr:uid="{81E573F3-8543-45DC-BE64-0AD9D04F3357}"/>
    <cellStyle name="Normal 5 2 2 2 5 5" xfId="16624" xr:uid="{ABB4A7CB-F954-4A19-BEE6-59000B7C55DC}"/>
    <cellStyle name="Normal 5 2 2 2 5 5 2" xfId="47508" xr:uid="{247CDAFB-AC70-4C8B-9CE3-757A9D3EB2D2}"/>
    <cellStyle name="Normal 5 2 2 2 5 6" xfId="32066" xr:uid="{F9274CAA-9E27-411F-87F3-9CE8467C01D0}"/>
    <cellStyle name="Normal 5 2 2 2 6" xfId="2147" xr:uid="{B512CCDD-235E-4422-8344-9F352753E88D}"/>
    <cellStyle name="Normal 5 2 2 2 6 2" xfId="6007" xr:uid="{D05880C0-A0E9-4FE7-B9FA-717B23550137}"/>
    <cellStyle name="Normal 5 2 2 2 6 2 2" xfId="13728" xr:uid="{3B716B36-F737-4321-B6A9-2720B1F0CBFD}"/>
    <cellStyle name="Normal 5 2 2 2 6 2 2 2" xfId="29170" xr:uid="{2179B7AE-4362-498E-801E-C1B2D889133C}"/>
    <cellStyle name="Normal 5 2 2 2 6 2 2 2 2" xfId="60054" xr:uid="{6BC0481F-EAF3-4ED3-94CD-B7F6EB9E5E6D}"/>
    <cellStyle name="Normal 5 2 2 2 6 2 2 3" xfId="44612" xr:uid="{E51D5D36-44D9-4D5A-95B6-5EA6F3CDB431}"/>
    <cellStyle name="Normal 5 2 2 2 6 2 3" xfId="21449" xr:uid="{249F81F5-BBA0-4C8C-90C8-DE57C16B58AA}"/>
    <cellStyle name="Normal 5 2 2 2 6 2 3 2" xfId="52333" xr:uid="{92BC6C88-3642-475B-A720-70A40E77A1F0}"/>
    <cellStyle name="Normal 5 2 2 2 6 2 4" xfId="36891" xr:uid="{8046B630-E96A-48D7-99A0-9DC1DFBEE12B}"/>
    <cellStyle name="Normal 5 2 2 2 6 3" xfId="9868" xr:uid="{003D65D1-1C08-4029-B47B-FF261613D186}"/>
    <cellStyle name="Normal 5 2 2 2 6 3 2" xfId="25310" xr:uid="{8935D6D5-0286-44C3-8E51-3DBDA49077B7}"/>
    <cellStyle name="Normal 5 2 2 2 6 3 2 2" xfId="56194" xr:uid="{10B82EC4-694A-4259-ADFB-0FCAC491FB74}"/>
    <cellStyle name="Normal 5 2 2 2 6 3 3" xfId="40752" xr:uid="{AF432CF6-7405-4046-BA72-314469812EDC}"/>
    <cellStyle name="Normal 5 2 2 2 6 4" xfId="17589" xr:uid="{6AE87125-1B7F-4E5C-AB40-69FDE88D53AD}"/>
    <cellStyle name="Normal 5 2 2 2 6 4 2" xfId="48473" xr:uid="{1D3179CE-F4BE-46B8-8047-6A57CF1AC52E}"/>
    <cellStyle name="Normal 5 2 2 2 6 5" xfId="33031" xr:uid="{0FB5A410-44E8-42BA-B029-5F64FEA64BFE}"/>
    <cellStyle name="Normal 5 2 2 2 7" xfId="4077" xr:uid="{2EBD5BDA-FDDA-444C-84B5-59E3C0894898}"/>
    <cellStyle name="Normal 5 2 2 2 7 2" xfId="11798" xr:uid="{B43E4DD4-14E6-40A5-A7CB-DC4C201BD5EB}"/>
    <cellStyle name="Normal 5 2 2 2 7 2 2" xfId="27240" xr:uid="{ED92E5A2-7842-4A20-8BF4-3C8515D950BB}"/>
    <cellStyle name="Normal 5 2 2 2 7 2 2 2" xfId="58124" xr:uid="{6A81ABB5-4CB4-4D94-9C55-E76338EF4279}"/>
    <cellStyle name="Normal 5 2 2 2 7 2 3" xfId="42682" xr:uid="{87DBB4EC-7CA6-4F9A-9ADF-537831A9838F}"/>
    <cellStyle name="Normal 5 2 2 2 7 3" xfId="19519" xr:uid="{3B93D1F5-37CF-4EFE-951A-2DF7841566B2}"/>
    <cellStyle name="Normal 5 2 2 2 7 3 2" xfId="50403" xr:uid="{F6B5A24A-D881-4BA7-A6BC-DEAFA843E16F}"/>
    <cellStyle name="Normal 5 2 2 2 7 4" xfId="34961" xr:uid="{06E1F2DB-0AED-4D77-AF63-2602742C1E3F}"/>
    <cellStyle name="Normal 5 2 2 2 8" xfId="7938" xr:uid="{F27284B3-EA72-49A5-AD95-577100A3C922}"/>
    <cellStyle name="Normal 5 2 2 2 8 2" xfId="23380" xr:uid="{3D6786CE-99FA-4C9B-AF01-FB49141016FE}"/>
    <cellStyle name="Normal 5 2 2 2 8 2 2" xfId="54264" xr:uid="{88193889-1212-4D12-8D60-D679F965BBB7}"/>
    <cellStyle name="Normal 5 2 2 2 8 3" xfId="38822" xr:uid="{A74F8838-CDF6-4340-A099-10F962668C26}"/>
    <cellStyle name="Normal 5 2 2 2 9" xfId="15659" xr:uid="{A7020974-DCC2-4CD0-9593-3340CC5BD71E}"/>
    <cellStyle name="Normal 5 2 2 2 9 2" xfId="46543" xr:uid="{C9F4DE89-7A75-4AD0-82F6-4C4489F4DE9C}"/>
    <cellStyle name="Normal 5 2 2 3" xfId="190" xr:uid="{BFCB110B-EF6B-4D92-A522-585CFAA8D9A2}"/>
    <cellStyle name="Normal 5 2 2 3 10" xfId="31102" xr:uid="{0C0CC6B7-0CD0-4504-A5D4-86A5C1439BAD}"/>
    <cellStyle name="Normal 5 2 2 3 2" xfId="363" xr:uid="{5D330D96-4704-4C11-8DAB-2C53739179CC}"/>
    <cellStyle name="Normal 5 2 2 3 2 2" xfId="606" xr:uid="{3BE0192F-18BB-4259-A85F-7B40BEB54FF7}"/>
    <cellStyle name="Normal 5 2 2 3 2 2 2" xfId="1089" xr:uid="{700B8A0D-4CF8-4FE9-A189-CCD87F9A28F4}"/>
    <cellStyle name="Normal 5 2 2 3 2 2 2 2" xfId="2054" xr:uid="{0F372475-BD0C-46E5-8A72-1EDF0762A2F9}"/>
    <cellStyle name="Normal 5 2 2 3 2 2 2 2 2" xfId="3984" xr:uid="{EA5B36FC-2ACC-4000-B72D-C5E37C18FFF9}"/>
    <cellStyle name="Normal 5 2 2 3 2 2 2 2 2 2" xfId="7844" xr:uid="{927045E1-D2AE-4999-9F65-4F9A5AA480B8}"/>
    <cellStyle name="Normal 5 2 2 3 2 2 2 2 2 2 2" xfId="15565" xr:uid="{7E7F468F-F77B-46D8-9612-819E244481AC}"/>
    <cellStyle name="Normal 5 2 2 3 2 2 2 2 2 2 2 2" xfId="31007" xr:uid="{79F930E5-E3DB-431A-8F2F-7439A823CA14}"/>
    <cellStyle name="Normal 5 2 2 3 2 2 2 2 2 2 2 2 2" xfId="61891" xr:uid="{44A9EE1D-3DAD-4B82-A95B-67F29F8B20B2}"/>
    <cellStyle name="Normal 5 2 2 3 2 2 2 2 2 2 2 3" xfId="46449" xr:uid="{1133C2B6-BA9D-48B8-BD00-EEC5935AF7D6}"/>
    <cellStyle name="Normal 5 2 2 3 2 2 2 2 2 2 3" xfId="23286" xr:uid="{7324A023-3D30-434D-A47A-A5A2130B7FDB}"/>
    <cellStyle name="Normal 5 2 2 3 2 2 2 2 2 2 3 2" xfId="54170" xr:uid="{EFF25DD8-DE9E-4FF9-994A-9EFA0EE7F718}"/>
    <cellStyle name="Normal 5 2 2 3 2 2 2 2 2 2 4" xfId="38728" xr:uid="{4617FE55-AF6D-4025-B4D1-C8A7058159D6}"/>
    <cellStyle name="Normal 5 2 2 3 2 2 2 2 2 3" xfId="11705" xr:uid="{9F5AA344-8521-4AB9-8674-54F583D02DD4}"/>
    <cellStyle name="Normal 5 2 2 3 2 2 2 2 2 3 2" xfId="27147" xr:uid="{A041826B-7036-47EC-80C7-F95D19C58216}"/>
    <cellStyle name="Normal 5 2 2 3 2 2 2 2 2 3 2 2" xfId="58031" xr:uid="{0E9CE912-99C6-440E-BD88-E8A76249A292}"/>
    <cellStyle name="Normal 5 2 2 3 2 2 2 2 2 3 3" xfId="42589" xr:uid="{67E8417D-EC27-4A3B-8C0A-03E6E1066986}"/>
    <cellStyle name="Normal 5 2 2 3 2 2 2 2 2 4" xfId="19426" xr:uid="{54D7CF0F-D2DA-404F-9805-E0E68C597FFF}"/>
    <cellStyle name="Normal 5 2 2 3 2 2 2 2 2 4 2" xfId="50310" xr:uid="{314A1097-2939-46DF-B522-2B1084E23966}"/>
    <cellStyle name="Normal 5 2 2 3 2 2 2 2 2 5" xfId="34868" xr:uid="{331C7EF5-C98F-4E8F-B543-BDD711F473D5}"/>
    <cellStyle name="Normal 5 2 2 3 2 2 2 2 3" xfId="5914" xr:uid="{3465CCB7-3C35-4282-AFA6-6F466B276B2E}"/>
    <cellStyle name="Normal 5 2 2 3 2 2 2 2 3 2" xfId="13635" xr:uid="{14A9B514-8D57-4920-87B1-44CF6A57D76A}"/>
    <cellStyle name="Normal 5 2 2 3 2 2 2 2 3 2 2" xfId="29077" xr:uid="{0A152B9F-1CAD-4A0A-95DD-9B1AC6488F13}"/>
    <cellStyle name="Normal 5 2 2 3 2 2 2 2 3 2 2 2" xfId="59961" xr:uid="{432CED75-CDC7-41DA-B4BD-1C4FD6A89CB4}"/>
    <cellStyle name="Normal 5 2 2 3 2 2 2 2 3 2 3" xfId="44519" xr:uid="{DE9E42B7-9B76-4128-880E-C472C988E446}"/>
    <cellStyle name="Normal 5 2 2 3 2 2 2 2 3 3" xfId="21356" xr:uid="{95C3E936-C952-464D-8116-695FE36A4617}"/>
    <cellStyle name="Normal 5 2 2 3 2 2 2 2 3 3 2" xfId="52240" xr:uid="{CE459BAF-D121-4EB5-8F5D-3C66E2223364}"/>
    <cellStyle name="Normal 5 2 2 3 2 2 2 2 3 4" xfId="36798" xr:uid="{7A7C023B-CB8C-43AB-B24D-E84FC7F0B2DD}"/>
    <cellStyle name="Normal 5 2 2 3 2 2 2 2 4" xfId="9775" xr:uid="{6C24649A-6241-48D8-8827-BD0A64D39506}"/>
    <cellStyle name="Normal 5 2 2 3 2 2 2 2 4 2" xfId="25217" xr:uid="{9FCFFC7E-07EF-498D-8955-C634A4B5232E}"/>
    <cellStyle name="Normal 5 2 2 3 2 2 2 2 4 2 2" xfId="56101" xr:uid="{E9BE1069-F379-42C6-A4B6-3A6EE40FACE6}"/>
    <cellStyle name="Normal 5 2 2 3 2 2 2 2 4 3" xfId="40659" xr:uid="{F50F6FBA-D01D-48FE-93A8-57048164AA41}"/>
    <cellStyle name="Normal 5 2 2 3 2 2 2 2 5" xfId="17496" xr:uid="{E4D9A376-2BF3-4656-9DFF-B80F498F6675}"/>
    <cellStyle name="Normal 5 2 2 3 2 2 2 2 5 2" xfId="48380" xr:uid="{FB4BEB45-4A66-4D4A-9610-2906A6A9D893}"/>
    <cellStyle name="Normal 5 2 2 3 2 2 2 2 6" xfId="32938" xr:uid="{828CC823-E5C8-4BE9-B37F-52F3CAEFF4F5}"/>
    <cellStyle name="Normal 5 2 2 3 2 2 2 3" xfId="3019" xr:uid="{E16BAA53-53D0-473F-B725-A2F7EF91CA72}"/>
    <cellStyle name="Normal 5 2 2 3 2 2 2 3 2" xfId="6879" xr:uid="{A14D50FF-DD59-4A7A-8F51-8F6D3EC419FA}"/>
    <cellStyle name="Normal 5 2 2 3 2 2 2 3 2 2" xfId="14600" xr:uid="{391C0133-866A-461C-A4F1-9828F3598374}"/>
    <cellStyle name="Normal 5 2 2 3 2 2 2 3 2 2 2" xfId="30042" xr:uid="{184FACF9-F219-4F7B-B5BE-3E110BE23DC5}"/>
    <cellStyle name="Normal 5 2 2 3 2 2 2 3 2 2 2 2" xfId="60926" xr:uid="{4A639B59-0F3B-4405-A423-E3CE1C098140}"/>
    <cellStyle name="Normal 5 2 2 3 2 2 2 3 2 2 3" xfId="45484" xr:uid="{2BD87E86-928B-4FA2-BF82-5C8A164F988D}"/>
    <cellStyle name="Normal 5 2 2 3 2 2 2 3 2 3" xfId="22321" xr:uid="{F4811EBF-C61A-44E1-AE06-3B7846D18F93}"/>
    <cellStyle name="Normal 5 2 2 3 2 2 2 3 2 3 2" xfId="53205" xr:uid="{40D7C787-F43A-4A80-A169-1F0D56E026BC}"/>
    <cellStyle name="Normal 5 2 2 3 2 2 2 3 2 4" xfId="37763" xr:uid="{0F2F2ABD-9E8E-41B5-99D2-1405E6DA53C1}"/>
    <cellStyle name="Normal 5 2 2 3 2 2 2 3 3" xfId="10740" xr:uid="{DC411BAE-9B66-443C-A88F-5C9E9EE5D3D1}"/>
    <cellStyle name="Normal 5 2 2 3 2 2 2 3 3 2" xfId="26182" xr:uid="{F28A9D4E-F36D-4CA5-9929-2B705C8BFB0F}"/>
    <cellStyle name="Normal 5 2 2 3 2 2 2 3 3 2 2" xfId="57066" xr:uid="{326F38BA-C206-40AA-9227-8197AA18407B}"/>
    <cellStyle name="Normal 5 2 2 3 2 2 2 3 3 3" xfId="41624" xr:uid="{B795AFA0-32DC-4503-B167-3CF6376A0853}"/>
    <cellStyle name="Normal 5 2 2 3 2 2 2 3 4" xfId="18461" xr:uid="{E810FF49-6CCD-44B0-AE0E-AA5B3871F0AB}"/>
    <cellStyle name="Normal 5 2 2 3 2 2 2 3 4 2" xfId="49345" xr:uid="{EB8B94BB-6B27-4138-BDBF-2D17AA5C0C88}"/>
    <cellStyle name="Normal 5 2 2 3 2 2 2 3 5" xfId="33903" xr:uid="{48058FB6-EEE8-4F7D-AFC9-B814C0BB78E9}"/>
    <cellStyle name="Normal 5 2 2 3 2 2 2 4" xfId="4949" xr:uid="{310B0AA9-FAD0-49B1-81BD-E58D613ED256}"/>
    <cellStyle name="Normal 5 2 2 3 2 2 2 4 2" xfId="12670" xr:uid="{ECEA2F56-5BF2-420A-857B-855BC09020DB}"/>
    <cellStyle name="Normal 5 2 2 3 2 2 2 4 2 2" xfId="28112" xr:uid="{705278D0-EBBF-466B-A9F9-8E9CF2350CF2}"/>
    <cellStyle name="Normal 5 2 2 3 2 2 2 4 2 2 2" xfId="58996" xr:uid="{E064265B-A010-442B-B3F9-E260D4C86C59}"/>
    <cellStyle name="Normal 5 2 2 3 2 2 2 4 2 3" xfId="43554" xr:uid="{42010693-022E-42F9-AFAC-072888E0CB1D}"/>
    <cellStyle name="Normal 5 2 2 3 2 2 2 4 3" xfId="20391" xr:uid="{7D52C344-7DDA-47A0-B2AA-764AD6CC9FBC}"/>
    <cellStyle name="Normal 5 2 2 3 2 2 2 4 3 2" xfId="51275" xr:uid="{E202D39B-AFE4-4A7E-83BE-E583AC554413}"/>
    <cellStyle name="Normal 5 2 2 3 2 2 2 4 4" xfId="35833" xr:uid="{E61D640C-3CB4-4F7D-BDC7-9A814C840CCC}"/>
    <cellStyle name="Normal 5 2 2 3 2 2 2 5" xfId="8810" xr:uid="{DB2AC5F0-0D99-4AC3-8DBF-D044095A252B}"/>
    <cellStyle name="Normal 5 2 2 3 2 2 2 5 2" xfId="24252" xr:uid="{6DAC0592-EAE1-4421-BF69-7D28F2C2B252}"/>
    <cellStyle name="Normal 5 2 2 3 2 2 2 5 2 2" xfId="55136" xr:uid="{4291DBBF-2013-4A8E-9220-2CAF09114651}"/>
    <cellStyle name="Normal 5 2 2 3 2 2 2 5 3" xfId="39694" xr:uid="{429B3E01-EB75-4782-97D5-7288C1D41624}"/>
    <cellStyle name="Normal 5 2 2 3 2 2 2 6" xfId="16531" xr:uid="{ACA4AFD3-D354-4C27-A460-51DA18358071}"/>
    <cellStyle name="Normal 5 2 2 3 2 2 2 6 2" xfId="47415" xr:uid="{0919ED89-F64B-46F7-94B4-3F3BD7AF290D}"/>
    <cellStyle name="Normal 5 2 2 3 2 2 2 7" xfId="31973" xr:uid="{5DCF72F0-6250-497E-9B65-F6792EC6F0B9}"/>
    <cellStyle name="Normal 5 2 2 3 2 2 3" xfId="1571" xr:uid="{5C7FAAF1-54D4-4255-B201-8FCE78511CBC}"/>
    <cellStyle name="Normal 5 2 2 3 2 2 3 2" xfId="3501" xr:uid="{89D22BF6-CC84-4630-8F70-0775151FA216}"/>
    <cellStyle name="Normal 5 2 2 3 2 2 3 2 2" xfId="7361" xr:uid="{3100B04B-5E87-4F1B-84DB-25350AB1D255}"/>
    <cellStyle name="Normal 5 2 2 3 2 2 3 2 2 2" xfId="15082" xr:uid="{B4F4E815-EA8D-4F34-8AEC-0E5DDD9EE97E}"/>
    <cellStyle name="Normal 5 2 2 3 2 2 3 2 2 2 2" xfId="30524" xr:uid="{441715E3-8889-4A90-B5F9-F79EA945CE80}"/>
    <cellStyle name="Normal 5 2 2 3 2 2 3 2 2 2 2 2" xfId="61408" xr:uid="{DF732626-2FBC-4338-8C2C-441E56F9937C}"/>
    <cellStyle name="Normal 5 2 2 3 2 2 3 2 2 2 3" xfId="45966" xr:uid="{B2C84DE1-F92D-4CA4-93A6-432062F433A3}"/>
    <cellStyle name="Normal 5 2 2 3 2 2 3 2 2 3" xfId="22803" xr:uid="{7E280D03-863C-462C-8FF5-EB538388B4A1}"/>
    <cellStyle name="Normal 5 2 2 3 2 2 3 2 2 3 2" xfId="53687" xr:uid="{C0C3E133-ABBC-4426-BB1E-CED3752FB33C}"/>
    <cellStyle name="Normal 5 2 2 3 2 2 3 2 2 4" xfId="38245" xr:uid="{6F88E716-407F-4BA3-B63F-9C99D783ED8B}"/>
    <cellStyle name="Normal 5 2 2 3 2 2 3 2 3" xfId="11222" xr:uid="{482F43FA-E437-4B3E-A742-1DC3294B80F9}"/>
    <cellStyle name="Normal 5 2 2 3 2 2 3 2 3 2" xfId="26664" xr:uid="{4BF4015A-D53F-431B-A0B2-3DA1D0A87563}"/>
    <cellStyle name="Normal 5 2 2 3 2 2 3 2 3 2 2" xfId="57548" xr:uid="{9E0AC5CC-274F-4E33-9F66-55FED247FF37}"/>
    <cellStyle name="Normal 5 2 2 3 2 2 3 2 3 3" xfId="42106" xr:uid="{56A4AFC8-2837-4E43-AB2F-0FC286AEA126}"/>
    <cellStyle name="Normal 5 2 2 3 2 2 3 2 4" xfId="18943" xr:uid="{CDDEBB12-BEBE-4ADD-8393-1D4E50966B3F}"/>
    <cellStyle name="Normal 5 2 2 3 2 2 3 2 4 2" xfId="49827" xr:uid="{8CAD27A3-9EF4-49DD-88EF-6D3F4E1DCFD1}"/>
    <cellStyle name="Normal 5 2 2 3 2 2 3 2 5" xfId="34385" xr:uid="{6F7A33F8-A935-4186-AF3E-AAC1766663A7}"/>
    <cellStyle name="Normal 5 2 2 3 2 2 3 3" xfId="5431" xr:uid="{C39BC505-8175-4687-940F-6FDD99A10307}"/>
    <cellStyle name="Normal 5 2 2 3 2 2 3 3 2" xfId="13152" xr:uid="{DC897B76-888F-49E2-B721-B4A862D67C12}"/>
    <cellStyle name="Normal 5 2 2 3 2 2 3 3 2 2" xfId="28594" xr:uid="{B5CAA5AB-3D4B-495B-BDC7-1683297A8788}"/>
    <cellStyle name="Normal 5 2 2 3 2 2 3 3 2 2 2" xfId="59478" xr:uid="{3CFBBC9D-B705-4A35-98E1-B2608326E5B0}"/>
    <cellStyle name="Normal 5 2 2 3 2 2 3 3 2 3" xfId="44036" xr:uid="{A51EF925-7BED-4925-9D14-69D6893A2E83}"/>
    <cellStyle name="Normal 5 2 2 3 2 2 3 3 3" xfId="20873" xr:uid="{7CA82976-4FBB-4CBF-99C5-448D4E650DD6}"/>
    <cellStyle name="Normal 5 2 2 3 2 2 3 3 3 2" xfId="51757" xr:uid="{77205E17-BC32-44CF-B751-B1F96ED7FEF9}"/>
    <cellStyle name="Normal 5 2 2 3 2 2 3 3 4" xfId="36315" xr:uid="{BBD35360-8CCA-4CAB-892D-43DC7A794FE3}"/>
    <cellStyle name="Normal 5 2 2 3 2 2 3 4" xfId="9292" xr:uid="{707416D6-7031-4F4C-8C2A-2F280EE8EC64}"/>
    <cellStyle name="Normal 5 2 2 3 2 2 3 4 2" xfId="24734" xr:uid="{AE0570FD-AB60-42C1-9E80-304F552C2521}"/>
    <cellStyle name="Normal 5 2 2 3 2 2 3 4 2 2" xfId="55618" xr:uid="{8BA4D510-9724-4E85-866D-A83A61AFCA23}"/>
    <cellStyle name="Normal 5 2 2 3 2 2 3 4 3" xfId="40176" xr:uid="{6294B7A3-4FE9-4C7C-819A-99D7A12F77E5}"/>
    <cellStyle name="Normal 5 2 2 3 2 2 3 5" xfId="17013" xr:uid="{26DDD89B-2572-4718-9832-38E090A51289}"/>
    <cellStyle name="Normal 5 2 2 3 2 2 3 5 2" xfId="47897" xr:uid="{C9A89DA4-86EC-4FB8-83BE-F6B21945EBFF}"/>
    <cellStyle name="Normal 5 2 2 3 2 2 3 6" xfId="32455" xr:uid="{F19F6983-CB45-4BAE-A155-A9094B112AA4}"/>
    <cellStyle name="Normal 5 2 2 3 2 2 4" xfId="2536" xr:uid="{44A983FC-4EE8-4F44-BAC9-7A783FE6EFA4}"/>
    <cellStyle name="Normal 5 2 2 3 2 2 4 2" xfId="6396" xr:uid="{66FE5998-54EB-442F-87DB-A8925C496CC3}"/>
    <cellStyle name="Normal 5 2 2 3 2 2 4 2 2" xfId="14117" xr:uid="{88ED072E-504F-4CC8-8F64-EE4E9453CBBB}"/>
    <cellStyle name="Normal 5 2 2 3 2 2 4 2 2 2" xfId="29559" xr:uid="{0164C8E0-CDC5-4866-9729-658AF6339A9F}"/>
    <cellStyle name="Normal 5 2 2 3 2 2 4 2 2 2 2" xfId="60443" xr:uid="{4FC67EC8-08D9-47EB-B600-64BCCED807C4}"/>
    <cellStyle name="Normal 5 2 2 3 2 2 4 2 2 3" xfId="45001" xr:uid="{63593FE7-3FA5-4DC4-9091-A082E6BCF1AD}"/>
    <cellStyle name="Normal 5 2 2 3 2 2 4 2 3" xfId="21838" xr:uid="{1CB8FC8C-2AD1-45D4-B52A-042C5360EB56}"/>
    <cellStyle name="Normal 5 2 2 3 2 2 4 2 3 2" xfId="52722" xr:uid="{0D2ABE02-0253-415F-A564-28D22CCC1202}"/>
    <cellStyle name="Normal 5 2 2 3 2 2 4 2 4" xfId="37280" xr:uid="{C05A702D-A760-4B77-878E-B0E74B2F1A1E}"/>
    <cellStyle name="Normal 5 2 2 3 2 2 4 3" xfId="10257" xr:uid="{44FA91F6-6B91-4331-B325-C1DD196848F4}"/>
    <cellStyle name="Normal 5 2 2 3 2 2 4 3 2" xfId="25699" xr:uid="{796126F2-DDE3-4B6D-8BD7-444158D2F25A}"/>
    <cellStyle name="Normal 5 2 2 3 2 2 4 3 2 2" xfId="56583" xr:uid="{0BAB4E99-DFE0-403E-A9D9-1262ECC98848}"/>
    <cellStyle name="Normal 5 2 2 3 2 2 4 3 3" xfId="41141" xr:uid="{3C201747-9110-4A91-BD77-4E37BB8F0A18}"/>
    <cellStyle name="Normal 5 2 2 3 2 2 4 4" xfId="17978" xr:uid="{EE3D5A8B-26B2-4071-B297-CC14CAD9E4FE}"/>
    <cellStyle name="Normal 5 2 2 3 2 2 4 4 2" xfId="48862" xr:uid="{7112DE9B-AD53-4136-8866-BCDDDD2F91D5}"/>
    <cellStyle name="Normal 5 2 2 3 2 2 4 5" xfId="33420" xr:uid="{85CD9BA4-293E-42B4-8FBB-43221C6EDC7F}"/>
    <cellStyle name="Normal 5 2 2 3 2 2 5" xfId="4466" xr:uid="{3379654F-20ED-4764-ACBB-C451F7A08D73}"/>
    <cellStyle name="Normal 5 2 2 3 2 2 5 2" xfId="12187" xr:uid="{96EBB840-3B61-459A-8ECD-A65FD11A4A32}"/>
    <cellStyle name="Normal 5 2 2 3 2 2 5 2 2" xfId="27629" xr:uid="{EAA4BC45-89ED-4687-A6D7-F26282BFADD6}"/>
    <cellStyle name="Normal 5 2 2 3 2 2 5 2 2 2" xfId="58513" xr:uid="{6322B915-2EBE-4914-8771-3D29B0CB8B42}"/>
    <cellStyle name="Normal 5 2 2 3 2 2 5 2 3" xfId="43071" xr:uid="{C7D2FAC2-E634-4818-893D-D15E68C626F8}"/>
    <cellStyle name="Normal 5 2 2 3 2 2 5 3" xfId="19908" xr:uid="{C7D39B4C-CF17-4001-B13D-838B042D0923}"/>
    <cellStyle name="Normal 5 2 2 3 2 2 5 3 2" xfId="50792" xr:uid="{F933552A-EE86-4942-B31E-00043CB17222}"/>
    <cellStyle name="Normal 5 2 2 3 2 2 5 4" xfId="35350" xr:uid="{15740B16-909E-400C-856C-784C80C10E46}"/>
    <cellStyle name="Normal 5 2 2 3 2 2 6" xfId="8327" xr:uid="{BDED05A9-A55E-49D2-A042-8B6CAB49AE05}"/>
    <cellStyle name="Normal 5 2 2 3 2 2 6 2" xfId="23769" xr:uid="{047BD7A0-8B03-4018-BE86-59B33F6EA54D}"/>
    <cellStyle name="Normal 5 2 2 3 2 2 6 2 2" xfId="54653" xr:uid="{28F124FF-A748-4A03-949A-E9D3C5A3B40B}"/>
    <cellStyle name="Normal 5 2 2 3 2 2 6 3" xfId="39211" xr:uid="{623AB64E-BE91-4CAC-A5A4-60BFD8FEEE59}"/>
    <cellStyle name="Normal 5 2 2 3 2 2 7" xfId="16048" xr:uid="{6874D96F-4F02-4FC4-B7BD-EC72A1D29202}"/>
    <cellStyle name="Normal 5 2 2 3 2 2 7 2" xfId="46932" xr:uid="{3F189B26-1A82-4467-9E5C-7955D563F003}"/>
    <cellStyle name="Normal 5 2 2 3 2 2 8" xfId="31490" xr:uid="{A064EDFD-1518-4A17-80F5-A4D02C8DA52C}"/>
    <cellStyle name="Normal 5 2 2 3 2 3" xfId="848" xr:uid="{CD14A202-4BA7-4A68-B552-824AD1A6F9EE}"/>
    <cellStyle name="Normal 5 2 2 3 2 3 2" xfId="1813" xr:uid="{8A930534-2739-4926-9232-6C83B1C316A4}"/>
    <cellStyle name="Normal 5 2 2 3 2 3 2 2" xfId="3743" xr:uid="{4569FCEA-EDDA-4408-9DE6-6999F8EA5654}"/>
    <cellStyle name="Normal 5 2 2 3 2 3 2 2 2" xfId="7603" xr:uid="{80364DCC-E773-40FB-85F6-96D74B414811}"/>
    <cellStyle name="Normal 5 2 2 3 2 3 2 2 2 2" xfId="15324" xr:uid="{EA58AA44-75FA-4FBF-A08C-98614FA9A12D}"/>
    <cellStyle name="Normal 5 2 2 3 2 3 2 2 2 2 2" xfId="30766" xr:uid="{B0C417E5-DFC3-46F0-8B94-6457DCA6A6BE}"/>
    <cellStyle name="Normal 5 2 2 3 2 3 2 2 2 2 2 2" xfId="61650" xr:uid="{A53E6DEF-4608-482A-8FE0-906A73BD7D41}"/>
    <cellStyle name="Normal 5 2 2 3 2 3 2 2 2 2 3" xfId="46208" xr:uid="{B9D17F4F-6B27-4D1D-BB90-E9EFC825E345}"/>
    <cellStyle name="Normal 5 2 2 3 2 3 2 2 2 3" xfId="23045" xr:uid="{3F40C256-85B9-407B-AAEC-776BB79DB013}"/>
    <cellStyle name="Normal 5 2 2 3 2 3 2 2 2 3 2" xfId="53929" xr:uid="{EFDDA650-FADA-46F0-9CDB-877F759D6C6F}"/>
    <cellStyle name="Normal 5 2 2 3 2 3 2 2 2 4" xfId="38487" xr:uid="{4E587507-DE1C-4BB7-A29B-FE532C669F89}"/>
    <cellStyle name="Normal 5 2 2 3 2 3 2 2 3" xfId="11464" xr:uid="{1A83B367-AAB4-444A-B0D8-9FC2094D0403}"/>
    <cellStyle name="Normal 5 2 2 3 2 3 2 2 3 2" xfId="26906" xr:uid="{604DCDE5-D0A9-47FD-B984-B9D40E782983}"/>
    <cellStyle name="Normal 5 2 2 3 2 3 2 2 3 2 2" xfId="57790" xr:uid="{BE768473-82F7-4F76-9B3F-D52C9507044F}"/>
    <cellStyle name="Normal 5 2 2 3 2 3 2 2 3 3" xfId="42348" xr:uid="{A24C5C98-7E42-4E69-8E3C-2E5E91FA48A3}"/>
    <cellStyle name="Normal 5 2 2 3 2 3 2 2 4" xfId="19185" xr:uid="{B9FC85FA-8A05-4CDF-9D3B-BF94A81D6D00}"/>
    <cellStyle name="Normal 5 2 2 3 2 3 2 2 4 2" xfId="50069" xr:uid="{03275E31-B065-40BB-A71D-D6F1705592E4}"/>
    <cellStyle name="Normal 5 2 2 3 2 3 2 2 5" xfId="34627" xr:uid="{B02FEFD9-334D-45E8-B680-AD6D06D7A8D6}"/>
    <cellStyle name="Normal 5 2 2 3 2 3 2 3" xfId="5673" xr:uid="{2F8E0A0D-2E20-462A-AA3D-7FC92ADD8B95}"/>
    <cellStyle name="Normal 5 2 2 3 2 3 2 3 2" xfId="13394" xr:uid="{EBBE98B5-CFB6-444C-B824-7E90C819321A}"/>
    <cellStyle name="Normal 5 2 2 3 2 3 2 3 2 2" xfId="28836" xr:uid="{1BC18DB7-A3E5-47A2-B21A-FCAB7D24087E}"/>
    <cellStyle name="Normal 5 2 2 3 2 3 2 3 2 2 2" xfId="59720" xr:uid="{D4D40E06-B6C3-4D5F-84BA-A9E0CA411CDC}"/>
    <cellStyle name="Normal 5 2 2 3 2 3 2 3 2 3" xfId="44278" xr:uid="{06FC45AD-98E8-460E-8CAB-6A555E8AC65C}"/>
    <cellStyle name="Normal 5 2 2 3 2 3 2 3 3" xfId="21115" xr:uid="{853D4F55-5CFD-4026-89E6-973F4AA96B90}"/>
    <cellStyle name="Normal 5 2 2 3 2 3 2 3 3 2" xfId="51999" xr:uid="{B917B523-2773-4CC1-8472-1ACBA0B788D9}"/>
    <cellStyle name="Normal 5 2 2 3 2 3 2 3 4" xfId="36557" xr:uid="{6345C652-B010-4C1F-B8A9-FB6CC094351E}"/>
    <cellStyle name="Normal 5 2 2 3 2 3 2 4" xfId="9534" xr:uid="{D15E66B4-407C-417D-ABF7-1BE9E8FD9C1F}"/>
    <cellStyle name="Normal 5 2 2 3 2 3 2 4 2" xfId="24976" xr:uid="{FF855332-DBFB-4C67-B27C-C0D579C1F520}"/>
    <cellStyle name="Normal 5 2 2 3 2 3 2 4 2 2" xfId="55860" xr:uid="{DC52DE9E-55DC-48AC-BF39-F1C03C5B0D78}"/>
    <cellStyle name="Normal 5 2 2 3 2 3 2 4 3" xfId="40418" xr:uid="{BA45108A-7E85-4568-AE73-F3855E87B3D1}"/>
    <cellStyle name="Normal 5 2 2 3 2 3 2 5" xfId="17255" xr:uid="{243607E9-4C2F-4A60-B25A-13E447F3FC0B}"/>
    <cellStyle name="Normal 5 2 2 3 2 3 2 5 2" xfId="48139" xr:uid="{B3F3349B-1876-4779-83BC-E800DAF35589}"/>
    <cellStyle name="Normal 5 2 2 3 2 3 2 6" xfId="32697" xr:uid="{0E0927B6-B0F6-47AE-951B-2E4A8C2F7808}"/>
    <cellStyle name="Normal 5 2 2 3 2 3 3" xfId="2778" xr:uid="{AAD39D64-D80E-4F7C-9E9D-86216F8E567F}"/>
    <cellStyle name="Normal 5 2 2 3 2 3 3 2" xfId="6638" xr:uid="{F54CFE35-7941-4AC3-AF41-BDCA917DC649}"/>
    <cellStyle name="Normal 5 2 2 3 2 3 3 2 2" xfId="14359" xr:uid="{49AAF091-2F2C-4041-8240-D376DEA7E742}"/>
    <cellStyle name="Normal 5 2 2 3 2 3 3 2 2 2" xfId="29801" xr:uid="{0653A144-E4BE-4CE7-AA60-CB2F8F1D2345}"/>
    <cellStyle name="Normal 5 2 2 3 2 3 3 2 2 2 2" xfId="60685" xr:uid="{0344F872-5773-436B-9D99-643E9DD1A17D}"/>
    <cellStyle name="Normal 5 2 2 3 2 3 3 2 2 3" xfId="45243" xr:uid="{2EF39B68-E26B-4BC3-81A5-0B0A89C09EDF}"/>
    <cellStyle name="Normal 5 2 2 3 2 3 3 2 3" xfId="22080" xr:uid="{5D184295-8F7B-4207-93C6-2145C14DD7FE}"/>
    <cellStyle name="Normal 5 2 2 3 2 3 3 2 3 2" xfId="52964" xr:uid="{56ECA5A2-6D00-4F6E-AF63-009FD65974F0}"/>
    <cellStyle name="Normal 5 2 2 3 2 3 3 2 4" xfId="37522" xr:uid="{EE31C101-2A06-4D2E-A7ED-50962B2BB60F}"/>
    <cellStyle name="Normal 5 2 2 3 2 3 3 3" xfId="10499" xr:uid="{DAB278EE-52FC-4BAA-882C-FD668D2F91E3}"/>
    <cellStyle name="Normal 5 2 2 3 2 3 3 3 2" xfId="25941" xr:uid="{4802F7AD-0B3A-4C49-A2C3-26E3F035D861}"/>
    <cellStyle name="Normal 5 2 2 3 2 3 3 3 2 2" xfId="56825" xr:uid="{EF4D7213-1139-4C42-AE55-D15A81F8C761}"/>
    <cellStyle name="Normal 5 2 2 3 2 3 3 3 3" xfId="41383" xr:uid="{471A6560-B8BB-40D2-97B1-6A379CEDC7F8}"/>
    <cellStyle name="Normal 5 2 2 3 2 3 3 4" xfId="18220" xr:uid="{92553B5F-4975-4268-9C22-A92311C28D39}"/>
    <cellStyle name="Normal 5 2 2 3 2 3 3 4 2" xfId="49104" xr:uid="{EE99C596-308A-4DD8-87E4-6E5277B8D322}"/>
    <cellStyle name="Normal 5 2 2 3 2 3 3 5" xfId="33662" xr:uid="{BA3ED020-9DA7-4F42-8B91-615920DDD642}"/>
    <cellStyle name="Normal 5 2 2 3 2 3 4" xfId="4708" xr:uid="{0B4F608A-9331-49FE-9587-EC5FF575AD1A}"/>
    <cellStyle name="Normal 5 2 2 3 2 3 4 2" xfId="12429" xr:uid="{1D73A2BD-D15A-4E2F-9EA6-CD5CCBCEADBC}"/>
    <cellStyle name="Normal 5 2 2 3 2 3 4 2 2" xfId="27871" xr:uid="{D9F3E694-7B33-4E0A-9264-92ED4AC2E3D2}"/>
    <cellStyle name="Normal 5 2 2 3 2 3 4 2 2 2" xfId="58755" xr:uid="{266BCFB4-ED3F-4008-AEFE-B56B8037F715}"/>
    <cellStyle name="Normal 5 2 2 3 2 3 4 2 3" xfId="43313" xr:uid="{DEF5CE10-3862-4E87-9CEB-47F38037773D}"/>
    <cellStyle name="Normal 5 2 2 3 2 3 4 3" xfId="20150" xr:uid="{1C2D8F9E-2A3A-477A-8FC4-DD98678D66DC}"/>
    <cellStyle name="Normal 5 2 2 3 2 3 4 3 2" xfId="51034" xr:uid="{F363F4FC-9BE6-4D77-B678-D3FE77CFE297}"/>
    <cellStyle name="Normal 5 2 2 3 2 3 4 4" xfId="35592" xr:uid="{3D4FA0B4-9426-48E8-AFAB-09CF10EDBAF4}"/>
    <cellStyle name="Normal 5 2 2 3 2 3 5" xfId="8569" xr:uid="{3ECD92F1-CE01-4E52-8CCD-18EB3D7B73E1}"/>
    <cellStyle name="Normal 5 2 2 3 2 3 5 2" xfId="24011" xr:uid="{4D55785F-1A90-4F72-A4B5-15A040D6C6A3}"/>
    <cellStyle name="Normal 5 2 2 3 2 3 5 2 2" xfId="54895" xr:uid="{65DA47E7-5471-4570-9BE7-7BAF8B7EC403}"/>
    <cellStyle name="Normal 5 2 2 3 2 3 5 3" xfId="39453" xr:uid="{C41E9892-77C8-4DF4-8780-2AE6BF86C6B1}"/>
    <cellStyle name="Normal 5 2 2 3 2 3 6" xfId="16290" xr:uid="{101E8BF9-863C-4F07-9913-7FC91FC376FB}"/>
    <cellStyle name="Normal 5 2 2 3 2 3 6 2" xfId="47174" xr:uid="{D4A04FD0-3A42-45E2-8A34-029E4612161F}"/>
    <cellStyle name="Normal 5 2 2 3 2 3 7" xfId="31732" xr:uid="{C0E51B32-19E6-4FB6-BC00-5C24E8E10E93}"/>
    <cellStyle name="Normal 5 2 2 3 2 4" xfId="1330" xr:uid="{B9D9CBF6-7138-477A-A47D-30492BA08CE3}"/>
    <cellStyle name="Normal 5 2 2 3 2 4 2" xfId="3260" xr:uid="{3EFE3F07-95E4-4D22-B0F5-D2066D2551FE}"/>
    <cellStyle name="Normal 5 2 2 3 2 4 2 2" xfId="7120" xr:uid="{EDE2303B-5687-4EBD-A72C-36B814798B10}"/>
    <cellStyle name="Normal 5 2 2 3 2 4 2 2 2" xfId="14841" xr:uid="{E37260A7-F8E9-4F3B-916F-524CC4F25E0C}"/>
    <cellStyle name="Normal 5 2 2 3 2 4 2 2 2 2" xfId="30283" xr:uid="{DED6B1F2-2873-4C1C-8B6C-BDD8FED9BA4D}"/>
    <cellStyle name="Normal 5 2 2 3 2 4 2 2 2 2 2" xfId="61167" xr:uid="{214280A8-3201-4D40-8886-06F4977D9CC2}"/>
    <cellStyle name="Normal 5 2 2 3 2 4 2 2 2 3" xfId="45725" xr:uid="{582C8BB9-742F-458B-8055-DC4BDAE1EE19}"/>
    <cellStyle name="Normal 5 2 2 3 2 4 2 2 3" xfId="22562" xr:uid="{16B47023-B10C-4540-B305-B2C330A463F7}"/>
    <cellStyle name="Normal 5 2 2 3 2 4 2 2 3 2" xfId="53446" xr:uid="{5129C217-C36D-43EE-AC10-746F34646BE0}"/>
    <cellStyle name="Normal 5 2 2 3 2 4 2 2 4" xfId="38004" xr:uid="{03C21F31-0FDE-432F-9F1C-84E8255053CE}"/>
    <cellStyle name="Normal 5 2 2 3 2 4 2 3" xfId="10981" xr:uid="{6A332BAF-F92D-48CA-8605-77AD44582D45}"/>
    <cellStyle name="Normal 5 2 2 3 2 4 2 3 2" xfId="26423" xr:uid="{49214724-229D-4120-A215-7AE48AB18334}"/>
    <cellStyle name="Normal 5 2 2 3 2 4 2 3 2 2" xfId="57307" xr:uid="{2F70CCC3-7235-4C8F-A393-2F92D647D4AA}"/>
    <cellStyle name="Normal 5 2 2 3 2 4 2 3 3" xfId="41865" xr:uid="{7BF6AFE0-CC34-4989-9C6C-5B350EE2B825}"/>
    <cellStyle name="Normal 5 2 2 3 2 4 2 4" xfId="18702" xr:uid="{1DCF2356-C6DC-48B7-8CBA-A5DB495CE095}"/>
    <cellStyle name="Normal 5 2 2 3 2 4 2 4 2" xfId="49586" xr:uid="{604D8D6C-9294-436D-A1E3-64F03DD0AF8D}"/>
    <cellStyle name="Normal 5 2 2 3 2 4 2 5" xfId="34144" xr:uid="{EC577319-E929-4029-B6D9-ECB107EDBE50}"/>
    <cellStyle name="Normal 5 2 2 3 2 4 3" xfId="5190" xr:uid="{A4722352-ECCA-4C25-9CE4-8FF954C650DC}"/>
    <cellStyle name="Normal 5 2 2 3 2 4 3 2" xfId="12911" xr:uid="{90998345-D027-4347-B8C4-046EC073FC76}"/>
    <cellStyle name="Normal 5 2 2 3 2 4 3 2 2" xfId="28353" xr:uid="{A6AD4CCD-4C52-433B-8B35-EC9D7CC56BBE}"/>
    <cellStyle name="Normal 5 2 2 3 2 4 3 2 2 2" xfId="59237" xr:uid="{B7790A6B-BD1F-44D5-BCC8-DCF60F91D5DE}"/>
    <cellStyle name="Normal 5 2 2 3 2 4 3 2 3" xfId="43795" xr:uid="{F7A2F4A8-9C09-4549-9BBB-6A55326F1285}"/>
    <cellStyle name="Normal 5 2 2 3 2 4 3 3" xfId="20632" xr:uid="{A1DB3926-8D12-48B4-A366-975412B2A0C8}"/>
    <cellStyle name="Normal 5 2 2 3 2 4 3 3 2" xfId="51516" xr:uid="{C58AA086-7F62-4408-A608-6CB8D8E96CD5}"/>
    <cellStyle name="Normal 5 2 2 3 2 4 3 4" xfId="36074" xr:uid="{8D9DD534-0377-437F-9C14-4A7EA50A1670}"/>
    <cellStyle name="Normal 5 2 2 3 2 4 4" xfId="9051" xr:uid="{E601AADE-0EE7-488D-B071-0A1DEF0111CE}"/>
    <cellStyle name="Normal 5 2 2 3 2 4 4 2" xfId="24493" xr:uid="{6C307DF6-609B-47B5-B8E2-0F459F4D8578}"/>
    <cellStyle name="Normal 5 2 2 3 2 4 4 2 2" xfId="55377" xr:uid="{EB18D270-96AF-42FC-8BE8-D7C8C313A2F8}"/>
    <cellStyle name="Normal 5 2 2 3 2 4 4 3" xfId="39935" xr:uid="{8A0BA9FB-98B0-4608-9AF1-9E60A695C101}"/>
    <cellStyle name="Normal 5 2 2 3 2 4 5" xfId="16772" xr:uid="{8BB8ED24-AE51-4E5D-B5E3-E65AD548AEA1}"/>
    <cellStyle name="Normal 5 2 2 3 2 4 5 2" xfId="47656" xr:uid="{5E67262B-5139-4B4D-806A-446B9BF38A53}"/>
    <cellStyle name="Normal 5 2 2 3 2 4 6" xfId="32214" xr:uid="{5380B6E5-125D-49CC-9F38-0868DDEF1A8B}"/>
    <cellStyle name="Normal 5 2 2 3 2 5" xfId="2295" xr:uid="{34B7ADA7-A66C-4AA5-8FFE-A59C642FE776}"/>
    <cellStyle name="Normal 5 2 2 3 2 5 2" xfId="6155" xr:uid="{955D28BE-C1D1-4AA1-BFD8-354B6001AAFE}"/>
    <cellStyle name="Normal 5 2 2 3 2 5 2 2" xfId="13876" xr:uid="{991EE8B5-18B2-4299-95B7-9142F83C22E3}"/>
    <cellStyle name="Normal 5 2 2 3 2 5 2 2 2" xfId="29318" xr:uid="{0A6E9845-EE5D-492F-A6E9-8B3A7C3D1DC1}"/>
    <cellStyle name="Normal 5 2 2 3 2 5 2 2 2 2" xfId="60202" xr:uid="{83970554-3D61-4A3A-813C-AD1C7B23130A}"/>
    <cellStyle name="Normal 5 2 2 3 2 5 2 2 3" xfId="44760" xr:uid="{775C474F-AF1D-40F0-A8F4-F9E682F8393E}"/>
    <cellStyle name="Normal 5 2 2 3 2 5 2 3" xfId="21597" xr:uid="{51420603-6AD4-4BAB-A954-C43F5BD6F69D}"/>
    <cellStyle name="Normal 5 2 2 3 2 5 2 3 2" xfId="52481" xr:uid="{848252CF-15FE-4936-B935-2844EB9BCF4D}"/>
    <cellStyle name="Normal 5 2 2 3 2 5 2 4" xfId="37039" xr:uid="{0BACE3DA-5ABB-45AC-BACF-E6520F759BA7}"/>
    <cellStyle name="Normal 5 2 2 3 2 5 3" xfId="10016" xr:uid="{FC2C0659-4144-4060-8294-EBC7124C9D04}"/>
    <cellStyle name="Normal 5 2 2 3 2 5 3 2" xfId="25458" xr:uid="{DB7AF240-598D-4CA1-B999-928E3F235BC0}"/>
    <cellStyle name="Normal 5 2 2 3 2 5 3 2 2" xfId="56342" xr:uid="{139A7311-6177-48DB-A229-0DD514238C71}"/>
    <cellStyle name="Normal 5 2 2 3 2 5 3 3" xfId="40900" xr:uid="{48084913-E30A-4219-8542-E279CE91237D}"/>
    <cellStyle name="Normal 5 2 2 3 2 5 4" xfId="17737" xr:uid="{54D617FD-6842-4E25-BA8F-3BE23801197E}"/>
    <cellStyle name="Normal 5 2 2 3 2 5 4 2" xfId="48621" xr:uid="{5FB76795-D3A8-4419-931F-EDE66CD401DB}"/>
    <cellStyle name="Normal 5 2 2 3 2 5 5" xfId="33179" xr:uid="{DBB27A56-1023-48CA-961D-193761DB96FC}"/>
    <cellStyle name="Normal 5 2 2 3 2 6" xfId="4225" xr:uid="{10F6ADAD-3DA9-4F58-A114-CFF3F69E8465}"/>
    <cellStyle name="Normal 5 2 2 3 2 6 2" xfId="11946" xr:uid="{0E60E247-0532-4AFB-85FB-B0AB8B0DA114}"/>
    <cellStyle name="Normal 5 2 2 3 2 6 2 2" xfId="27388" xr:uid="{3CB19C92-0628-45BB-9B4C-0430A2ACCBD4}"/>
    <cellStyle name="Normal 5 2 2 3 2 6 2 2 2" xfId="58272" xr:uid="{5E212DDF-97BF-4B4F-A007-5319BC7EA2DC}"/>
    <cellStyle name="Normal 5 2 2 3 2 6 2 3" xfId="42830" xr:uid="{F51F1C8E-CB28-4FED-A9EA-B3144194924B}"/>
    <cellStyle name="Normal 5 2 2 3 2 6 3" xfId="19667" xr:uid="{9EFBE44A-412B-40B3-82BB-003F6B87FB1A}"/>
    <cellStyle name="Normal 5 2 2 3 2 6 3 2" xfId="50551" xr:uid="{39EC3E84-1C4B-48D7-910B-2E34FF94647B}"/>
    <cellStyle name="Normal 5 2 2 3 2 6 4" xfId="35109" xr:uid="{C0131766-1088-4005-B160-D30697695F4E}"/>
    <cellStyle name="Normal 5 2 2 3 2 7" xfId="8086" xr:uid="{04375119-7738-462B-A75D-7FAD25D17BA6}"/>
    <cellStyle name="Normal 5 2 2 3 2 7 2" xfId="23528" xr:uid="{F8997B2F-F1B4-4F79-8CE2-5DA3B40018D1}"/>
    <cellStyle name="Normal 5 2 2 3 2 7 2 2" xfId="54412" xr:uid="{16320B99-F4A0-45FE-8410-B240F48A2800}"/>
    <cellStyle name="Normal 5 2 2 3 2 7 3" xfId="38970" xr:uid="{AC5BCC97-7564-4D3C-A44F-8A24C18D3A13}"/>
    <cellStyle name="Normal 5 2 2 3 2 8" xfId="15807" xr:uid="{1EABB3AC-F71A-49E1-BB29-A75F02DE42F8}"/>
    <cellStyle name="Normal 5 2 2 3 2 8 2" xfId="46691" xr:uid="{7B254E7A-0AF5-4256-93EE-12C9B24B7536}"/>
    <cellStyle name="Normal 5 2 2 3 2 9" xfId="31249" xr:uid="{D279DF32-3365-4137-977F-1E8BCA2AD2CA}"/>
    <cellStyle name="Normal 5 2 2 3 3" xfId="458" xr:uid="{4FB0730A-32AE-4E46-B2DE-EC893180032A}"/>
    <cellStyle name="Normal 5 2 2 3 3 2" xfId="942" xr:uid="{8CF5C82D-1F8C-435D-9001-74AAF1814488}"/>
    <cellStyle name="Normal 5 2 2 3 3 2 2" xfId="1907" xr:uid="{9937D0C6-9734-47CD-9A3E-56C1C685833F}"/>
    <cellStyle name="Normal 5 2 2 3 3 2 2 2" xfId="3837" xr:uid="{13FBB4DD-0991-4A9F-8203-D75B77E15EC1}"/>
    <cellStyle name="Normal 5 2 2 3 3 2 2 2 2" xfId="7697" xr:uid="{71C35371-F532-433A-BC4C-65278E3FA199}"/>
    <cellStyle name="Normal 5 2 2 3 3 2 2 2 2 2" xfId="15418" xr:uid="{3F61995D-772C-46E1-8CC4-033A80BDA4C4}"/>
    <cellStyle name="Normal 5 2 2 3 3 2 2 2 2 2 2" xfId="30860" xr:uid="{D8F5ED8D-3832-42F2-AB2E-13AC665D3716}"/>
    <cellStyle name="Normal 5 2 2 3 3 2 2 2 2 2 2 2" xfId="61744" xr:uid="{C2792C4C-673A-4A59-BC18-DBFC8F2BE7E4}"/>
    <cellStyle name="Normal 5 2 2 3 3 2 2 2 2 2 3" xfId="46302" xr:uid="{B0B01DD3-5D06-47A9-AE6E-C588F0A1AE1C}"/>
    <cellStyle name="Normal 5 2 2 3 3 2 2 2 2 3" xfId="23139" xr:uid="{4E5A5A7F-27C1-4990-8B9F-5945D73429D3}"/>
    <cellStyle name="Normal 5 2 2 3 3 2 2 2 2 3 2" xfId="54023" xr:uid="{0146E48D-0D63-4871-95F6-C6CD0AC5F0EF}"/>
    <cellStyle name="Normal 5 2 2 3 3 2 2 2 2 4" xfId="38581" xr:uid="{225F2A01-C75F-44F1-B1D4-0841130A93D6}"/>
    <cellStyle name="Normal 5 2 2 3 3 2 2 2 3" xfId="11558" xr:uid="{CC7577AD-2402-4087-95AC-DF7C278A3148}"/>
    <cellStyle name="Normal 5 2 2 3 3 2 2 2 3 2" xfId="27000" xr:uid="{87ADFE9F-338C-465F-B38F-F41FE8E627B4}"/>
    <cellStyle name="Normal 5 2 2 3 3 2 2 2 3 2 2" xfId="57884" xr:uid="{F9F588D1-B60D-40EC-95A1-BBF4F2BFD378}"/>
    <cellStyle name="Normal 5 2 2 3 3 2 2 2 3 3" xfId="42442" xr:uid="{D3A35EC7-2333-4D24-B96A-A33BBF758451}"/>
    <cellStyle name="Normal 5 2 2 3 3 2 2 2 4" xfId="19279" xr:uid="{E44BEA74-9E9A-4B4B-9FDE-87D05D236F79}"/>
    <cellStyle name="Normal 5 2 2 3 3 2 2 2 4 2" xfId="50163" xr:uid="{922CEA92-6A35-47D2-B7FA-5FBCB8FB6006}"/>
    <cellStyle name="Normal 5 2 2 3 3 2 2 2 5" xfId="34721" xr:uid="{417042AC-918D-4A17-88F0-EB46138A4496}"/>
    <cellStyle name="Normal 5 2 2 3 3 2 2 3" xfId="5767" xr:uid="{A846CDF6-B760-4447-82A6-7F9BE5D9CF22}"/>
    <cellStyle name="Normal 5 2 2 3 3 2 2 3 2" xfId="13488" xr:uid="{D71D9A78-F844-4202-8921-30FD6043C159}"/>
    <cellStyle name="Normal 5 2 2 3 3 2 2 3 2 2" xfId="28930" xr:uid="{1D05E3C3-9525-4F6D-89EC-DBBEA03BF99E}"/>
    <cellStyle name="Normal 5 2 2 3 3 2 2 3 2 2 2" xfId="59814" xr:uid="{2737AB41-5185-4604-9A4F-89291C99C4A8}"/>
    <cellStyle name="Normal 5 2 2 3 3 2 2 3 2 3" xfId="44372" xr:uid="{AF148915-0AC8-4B04-AE14-2D52A524ED2D}"/>
    <cellStyle name="Normal 5 2 2 3 3 2 2 3 3" xfId="21209" xr:uid="{017D0153-9D5E-4AF1-95E0-F617B2310044}"/>
    <cellStyle name="Normal 5 2 2 3 3 2 2 3 3 2" xfId="52093" xr:uid="{FD993F95-D881-4237-BCED-682397A03637}"/>
    <cellStyle name="Normal 5 2 2 3 3 2 2 3 4" xfId="36651" xr:uid="{13445CC8-FC64-4A99-A6FC-D966B5BDAE9F}"/>
    <cellStyle name="Normal 5 2 2 3 3 2 2 4" xfId="9628" xr:uid="{DA54FE4E-C46A-4592-8113-FDD1A77DA6F0}"/>
    <cellStyle name="Normal 5 2 2 3 3 2 2 4 2" xfId="25070" xr:uid="{6D250388-4295-44AB-81DC-8516D15BDC3B}"/>
    <cellStyle name="Normal 5 2 2 3 3 2 2 4 2 2" xfId="55954" xr:uid="{2EC4EF3C-38A5-4076-9D74-80429C7DA720}"/>
    <cellStyle name="Normal 5 2 2 3 3 2 2 4 3" xfId="40512" xr:uid="{D7B1CF24-1C09-407B-AD69-1B84D20199E4}"/>
    <cellStyle name="Normal 5 2 2 3 3 2 2 5" xfId="17349" xr:uid="{6952E516-9C3D-471B-95FF-FD1F8B6222D0}"/>
    <cellStyle name="Normal 5 2 2 3 3 2 2 5 2" xfId="48233" xr:uid="{3C089CD0-3BF2-4560-A446-D9FC8435F260}"/>
    <cellStyle name="Normal 5 2 2 3 3 2 2 6" xfId="32791" xr:uid="{53A4A9D7-EA93-4D80-9F81-74C99D3D469A}"/>
    <cellStyle name="Normal 5 2 2 3 3 2 3" xfId="2872" xr:uid="{4F8FFACE-2D8D-43B4-AF77-7E27A6653798}"/>
    <cellStyle name="Normal 5 2 2 3 3 2 3 2" xfId="6732" xr:uid="{720537A5-EF0F-433A-BD38-1667D0B8BD2A}"/>
    <cellStyle name="Normal 5 2 2 3 3 2 3 2 2" xfId="14453" xr:uid="{D4967303-1412-4992-BF24-04B782F31C0C}"/>
    <cellStyle name="Normal 5 2 2 3 3 2 3 2 2 2" xfId="29895" xr:uid="{F529E43D-CBAD-4028-8755-DEFF9A00ED8D}"/>
    <cellStyle name="Normal 5 2 2 3 3 2 3 2 2 2 2" xfId="60779" xr:uid="{59FC516D-CAFF-4278-97C5-4F74A8C4A582}"/>
    <cellStyle name="Normal 5 2 2 3 3 2 3 2 2 3" xfId="45337" xr:uid="{5FED85DE-B758-4EE1-AFA2-4897309C1384}"/>
    <cellStyle name="Normal 5 2 2 3 3 2 3 2 3" xfId="22174" xr:uid="{715273B1-1533-4208-BE1C-5DAC3D409A7F}"/>
    <cellStyle name="Normal 5 2 2 3 3 2 3 2 3 2" xfId="53058" xr:uid="{84DB9B43-C3F5-45AA-8D65-9F8A99B4E30D}"/>
    <cellStyle name="Normal 5 2 2 3 3 2 3 2 4" xfId="37616" xr:uid="{23423676-E68D-498E-8CB1-FB5AB5DCEF9F}"/>
    <cellStyle name="Normal 5 2 2 3 3 2 3 3" xfId="10593" xr:uid="{617571A1-6931-4E2D-992A-FC83A0BDC8BF}"/>
    <cellStyle name="Normal 5 2 2 3 3 2 3 3 2" xfId="26035" xr:uid="{7761BB52-CC95-44CD-AE3D-7A8525F6DDB2}"/>
    <cellStyle name="Normal 5 2 2 3 3 2 3 3 2 2" xfId="56919" xr:uid="{D5EDAEE6-72B6-432F-A589-253CC185C26A}"/>
    <cellStyle name="Normal 5 2 2 3 3 2 3 3 3" xfId="41477" xr:uid="{FCD6217C-3A1A-4D27-91A1-F7E9B8D769A7}"/>
    <cellStyle name="Normal 5 2 2 3 3 2 3 4" xfId="18314" xr:uid="{C51DCBB3-9B1C-4B63-89A7-32CABBAA50C3}"/>
    <cellStyle name="Normal 5 2 2 3 3 2 3 4 2" xfId="49198" xr:uid="{61851312-275F-4151-BCE9-6C46D16DC4A1}"/>
    <cellStyle name="Normal 5 2 2 3 3 2 3 5" xfId="33756" xr:uid="{DEEC47D9-9F09-4BD8-A62E-FD5137F43A9E}"/>
    <cellStyle name="Normal 5 2 2 3 3 2 4" xfId="4802" xr:uid="{EF884E02-4FDB-4067-BCEA-EC0D9BA03700}"/>
    <cellStyle name="Normal 5 2 2 3 3 2 4 2" xfId="12523" xr:uid="{8B06BB1D-11E8-4C7C-A3E7-092102E5754F}"/>
    <cellStyle name="Normal 5 2 2 3 3 2 4 2 2" xfId="27965" xr:uid="{85314FAE-CDC4-4248-A396-E43258A455DA}"/>
    <cellStyle name="Normal 5 2 2 3 3 2 4 2 2 2" xfId="58849" xr:uid="{8BA3CC43-4F10-4140-8124-73D61DF7CE76}"/>
    <cellStyle name="Normal 5 2 2 3 3 2 4 2 3" xfId="43407" xr:uid="{90F8375E-5DD9-4712-A665-02E89AD4A409}"/>
    <cellStyle name="Normal 5 2 2 3 3 2 4 3" xfId="20244" xr:uid="{98487FE4-9DAA-414C-8A12-71EB4E4BA8BB}"/>
    <cellStyle name="Normal 5 2 2 3 3 2 4 3 2" xfId="51128" xr:uid="{F8B073DA-4CF9-4F8D-964F-4159F619B0F2}"/>
    <cellStyle name="Normal 5 2 2 3 3 2 4 4" xfId="35686" xr:uid="{35E96870-213E-43C4-9C04-4B7960F15B93}"/>
    <cellStyle name="Normal 5 2 2 3 3 2 5" xfId="8663" xr:uid="{49DF4932-F2A1-4D3B-B363-2E9DCB6CBC79}"/>
    <cellStyle name="Normal 5 2 2 3 3 2 5 2" xfId="24105" xr:uid="{3680303E-F1C4-46A4-A136-D37F0E352B6C}"/>
    <cellStyle name="Normal 5 2 2 3 3 2 5 2 2" xfId="54989" xr:uid="{02DFE373-DC32-4FC2-85AA-2C07207C18E9}"/>
    <cellStyle name="Normal 5 2 2 3 3 2 5 3" xfId="39547" xr:uid="{75004E6F-0CE5-46C2-87D9-53BCCF446451}"/>
    <cellStyle name="Normal 5 2 2 3 3 2 6" xfId="16384" xr:uid="{2DDB95BA-E489-4DF3-B412-E0B19B04A3F6}"/>
    <cellStyle name="Normal 5 2 2 3 3 2 6 2" xfId="47268" xr:uid="{91CE42E6-3D2A-4483-A982-C231E56798BE}"/>
    <cellStyle name="Normal 5 2 2 3 3 2 7" xfId="31826" xr:uid="{1A11646F-5EE5-4C53-8DAF-92D894B464CA}"/>
    <cellStyle name="Normal 5 2 2 3 3 3" xfId="1424" xr:uid="{CB4D371D-CB08-4EDF-AA00-EABB9100EA5E}"/>
    <cellStyle name="Normal 5 2 2 3 3 3 2" xfId="3354" xr:uid="{3125B930-465E-4D00-B36E-C05AC676FA9B}"/>
    <cellStyle name="Normal 5 2 2 3 3 3 2 2" xfId="7214" xr:uid="{0C260157-CF12-44AD-ADED-0023C590FF9E}"/>
    <cellStyle name="Normal 5 2 2 3 3 3 2 2 2" xfId="14935" xr:uid="{FF6567EB-D285-46D2-91A5-D0C898AE76C3}"/>
    <cellStyle name="Normal 5 2 2 3 3 3 2 2 2 2" xfId="30377" xr:uid="{9BF6121B-E02C-4DF9-AA95-E87967574634}"/>
    <cellStyle name="Normal 5 2 2 3 3 3 2 2 2 2 2" xfId="61261" xr:uid="{65EA5C3C-01AC-408F-8BD0-3596A236B6F6}"/>
    <cellStyle name="Normal 5 2 2 3 3 3 2 2 2 3" xfId="45819" xr:uid="{9274A6C1-A352-4A5C-9907-6DBDC2A8BA63}"/>
    <cellStyle name="Normal 5 2 2 3 3 3 2 2 3" xfId="22656" xr:uid="{0D230A02-61EE-452A-920B-A237C3460155}"/>
    <cellStyle name="Normal 5 2 2 3 3 3 2 2 3 2" xfId="53540" xr:uid="{0F74825E-1686-4D96-9F2A-0F50BE99970B}"/>
    <cellStyle name="Normal 5 2 2 3 3 3 2 2 4" xfId="38098" xr:uid="{784386F6-2E5F-4EA8-9511-0A9D689ADCC3}"/>
    <cellStyle name="Normal 5 2 2 3 3 3 2 3" xfId="11075" xr:uid="{12A1D752-5A15-49C3-A54D-C38AF68F6298}"/>
    <cellStyle name="Normal 5 2 2 3 3 3 2 3 2" xfId="26517" xr:uid="{9E5D1EE7-F97D-43D4-8A68-D9AC356820EA}"/>
    <cellStyle name="Normal 5 2 2 3 3 3 2 3 2 2" xfId="57401" xr:uid="{855BD9CC-5E5C-4533-A5F1-E165E6282430}"/>
    <cellStyle name="Normal 5 2 2 3 3 3 2 3 3" xfId="41959" xr:uid="{8FFF0687-4A74-4BAE-8AD0-8880BAC73152}"/>
    <cellStyle name="Normal 5 2 2 3 3 3 2 4" xfId="18796" xr:uid="{0E627747-26EB-48DA-9654-70377C916A04}"/>
    <cellStyle name="Normal 5 2 2 3 3 3 2 4 2" xfId="49680" xr:uid="{498FEB2B-184F-4AF6-B669-234E0D19684E}"/>
    <cellStyle name="Normal 5 2 2 3 3 3 2 5" xfId="34238" xr:uid="{39932FD9-EE58-4094-8DE6-8389FFC8AFD6}"/>
    <cellStyle name="Normal 5 2 2 3 3 3 3" xfId="5284" xr:uid="{D780C89B-74A5-4FFD-9784-C0F5FCE193E5}"/>
    <cellStyle name="Normal 5 2 2 3 3 3 3 2" xfId="13005" xr:uid="{500B37E5-B6CE-4A26-A577-5FB6F740AB4A}"/>
    <cellStyle name="Normal 5 2 2 3 3 3 3 2 2" xfId="28447" xr:uid="{25F44F92-7767-4279-B838-7F9DAAEDDA89}"/>
    <cellStyle name="Normal 5 2 2 3 3 3 3 2 2 2" xfId="59331" xr:uid="{4BD813D0-35C3-4DF8-BEC4-9332F6961EE8}"/>
    <cellStyle name="Normal 5 2 2 3 3 3 3 2 3" xfId="43889" xr:uid="{DA70EED4-9E1D-4599-8518-9B1F32514D6A}"/>
    <cellStyle name="Normal 5 2 2 3 3 3 3 3" xfId="20726" xr:uid="{D72ACD09-4F6F-424B-BB64-EFBB768CEAB1}"/>
    <cellStyle name="Normal 5 2 2 3 3 3 3 3 2" xfId="51610" xr:uid="{AF54E536-3FE5-4E6F-96D1-85114BDF84FF}"/>
    <cellStyle name="Normal 5 2 2 3 3 3 3 4" xfId="36168" xr:uid="{7EF1E7BD-AE93-4DD9-91C2-C65E58F57CDD}"/>
    <cellStyle name="Normal 5 2 2 3 3 3 4" xfId="9145" xr:uid="{C1101B0E-3BE3-44D5-979D-069F8B7D2C52}"/>
    <cellStyle name="Normal 5 2 2 3 3 3 4 2" xfId="24587" xr:uid="{88DCED3B-EE64-47C9-9F58-E6CB43693172}"/>
    <cellStyle name="Normal 5 2 2 3 3 3 4 2 2" xfId="55471" xr:uid="{2422451F-634C-45B9-A229-4E49A522FB8E}"/>
    <cellStyle name="Normal 5 2 2 3 3 3 4 3" xfId="40029" xr:uid="{43DD8D78-CAF6-4E26-84B7-FD906EE22951}"/>
    <cellStyle name="Normal 5 2 2 3 3 3 5" xfId="16866" xr:uid="{2F295490-2217-445A-9915-2990BED99E22}"/>
    <cellStyle name="Normal 5 2 2 3 3 3 5 2" xfId="47750" xr:uid="{44AA173B-B654-4749-988A-EA1ABB0A1B99}"/>
    <cellStyle name="Normal 5 2 2 3 3 3 6" xfId="32308" xr:uid="{B60D375A-DC76-462C-B751-4D545D55D750}"/>
    <cellStyle name="Normal 5 2 2 3 3 4" xfId="2389" xr:uid="{40AF2CD7-F1A2-4921-A602-0DB147A98FE6}"/>
    <cellStyle name="Normal 5 2 2 3 3 4 2" xfId="6249" xr:uid="{EEAEBECC-C494-49B9-AB0D-68BB16B1D108}"/>
    <cellStyle name="Normal 5 2 2 3 3 4 2 2" xfId="13970" xr:uid="{6BDCC7F7-2308-4BF8-B9D6-61D92FD9FAB8}"/>
    <cellStyle name="Normal 5 2 2 3 3 4 2 2 2" xfId="29412" xr:uid="{9301E098-7EC9-4035-B8EB-D74AD454EE8A}"/>
    <cellStyle name="Normal 5 2 2 3 3 4 2 2 2 2" xfId="60296" xr:uid="{2056250C-9B3D-4AAB-83B6-EFA6950767EF}"/>
    <cellStyle name="Normal 5 2 2 3 3 4 2 2 3" xfId="44854" xr:uid="{B1216F70-77EE-413B-88FA-7674DED7C1AF}"/>
    <cellStyle name="Normal 5 2 2 3 3 4 2 3" xfId="21691" xr:uid="{FD236ED0-BB0D-4DF4-B7A3-A16498C0D3CD}"/>
    <cellStyle name="Normal 5 2 2 3 3 4 2 3 2" xfId="52575" xr:uid="{C2425148-E467-41A7-B66A-3300DE5A0B52}"/>
    <cellStyle name="Normal 5 2 2 3 3 4 2 4" xfId="37133" xr:uid="{9BE45DDA-BF45-441C-89AC-F5C7861E7894}"/>
    <cellStyle name="Normal 5 2 2 3 3 4 3" xfId="10110" xr:uid="{AF4CE3A5-FBB6-47B5-9FC4-245018F8C263}"/>
    <cellStyle name="Normal 5 2 2 3 3 4 3 2" xfId="25552" xr:uid="{41A94BAF-DED8-4DDF-AFA9-C6CC2BA17149}"/>
    <cellStyle name="Normal 5 2 2 3 3 4 3 2 2" xfId="56436" xr:uid="{EA06CFDB-7D1D-4556-9136-29F77E15E8B8}"/>
    <cellStyle name="Normal 5 2 2 3 3 4 3 3" xfId="40994" xr:uid="{795A608F-1ECA-487D-9FC3-54FA4FB4422B}"/>
    <cellStyle name="Normal 5 2 2 3 3 4 4" xfId="17831" xr:uid="{2C592F41-4313-4BFF-A924-41847D570B82}"/>
    <cellStyle name="Normal 5 2 2 3 3 4 4 2" xfId="48715" xr:uid="{104A073A-6B16-4EEE-A2A4-6B5BC9553111}"/>
    <cellStyle name="Normal 5 2 2 3 3 4 5" xfId="33273" xr:uid="{9C2E3BBA-1F1B-4C96-984D-1D81A6E16120}"/>
    <cellStyle name="Normal 5 2 2 3 3 5" xfId="4319" xr:uid="{EEB38991-816B-47D1-8C27-AA72BFACA697}"/>
    <cellStyle name="Normal 5 2 2 3 3 5 2" xfId="12040" xr:uid="{839FE633-C651-4964-9AF0-44B60F042E2D}"/>
    <cellStyle name="Normal 5 2 2 3 3 5 2 2" xfId="27482" xr:uid="{1C3A2E33-BAD4-4BC7-9D32-E8097207FC44}"/>
    <cellStyle name="Normal 5 2 2 3 3 5 2 2 2" xfId="58366" xr:uid="{9C539BAF-B53C-4CFE-AD28-8F54128CDF02}"/>
    <cellStyle name="Normal 5 2 2 3 3 5 2 3" xfId="42924" xr:uid="{5983D79E-FF89-4845-98A7-6D5A0B379039}"/>
    <cellStyle name="Normal 5 2 2 3 3 5 3" xfId="19761" xr:uid="{AC20FDB3-B932-433C-AE3F-E6274B28A814}"/>
    <cellStyle name="Normal 5 2 2 3 3 5 3 2" xfId="50645" xr:uid="{0928AA76-1799-4F49-8D98-B22CBA977438}"/>
    <cellStyle name="Normal 5 2 2 3 3 5 4" xfId="35203" xr:uid="{1253BA54-A04A-41B1-AE89-2BD40148DD3E}"/>
    <cellStyle name="Normal 5 2 2 3 3 6" xfId="8180" xr:uid="{ADB1A30D-4BEA-40BC-B81D-66AAF979EC7E}"/>
    <cellStyle name="Normal 5 2 2 3 3 6 2" xfId="23622" xr:uid="{BA31E9C9-A481-48C4-8FD9-707B933DA238}"/>
    <cellStyle name="Normal 5 2 2 3 3 6 2 2" xfId="54506" xr:uid="{DCB6BB95-2892-46E9-887C-B416F5285B7F}"/>
    <cellStyle name="Normal 5 2 2 3 3 6 3" xfId="39064" xr:uid="{A438BFA2-0787-4C67-9938-1D000D056FB9}"/>
    <cellStyle name="Normal 5 2 2 3 3 7" xfId="15901" xr:uid="{2BFF3860-8C59-422F-8B70-4F66EB159DEC}"/>
    <cellStyle name="Normal 5 2 2 3 3 7 2" xfId="46785" xr:uid="{039F31A8-4A7D-4141-BCAF-62A3B73E9AD6}"/>
    <cellStyle name="Normal 5 2 2 3 3 8" xfId="31343" xr:uid="{5A5B4A4D-C7D5-4DC4-9392-56BE1B28C436}"/>
    <cellStyle name="Normal 5 2 2 3 4" xfId="701" xr:uid="{38F9B488-DE7C-4ECA-A561-E56ED0EFB955}"/>
    <cellStyle name="Normal 5 2 2 3 4 2" xfId="1666" xr:uid="{1CAEF8F8-CDFF-4851-993F-E9777A8D2E09}"/>
    <cellStyle name="Normal 5 2 2 3 4 2 2" xfId="3596" xr:uid="{8A4BEFD4-2F50-4EE9-ADD9-8E8FC39DAD4F}"/>
    <cellStyle name="Normal 5 2 2 3 4 2 2 2" xfId="7456" xr:uid="{77E556AE-B7D6-4F7E-A36F-D834F4822D4A}"/>
    <cellStyle name="Normal 5 2 2 3 4 2 2 2 2" xfId="15177" xr:uid="{AC0EA662-F04B-4547-80A8-68E995D2AD5C}"/>
    <cellStyle name="Normal 5 2 2 3 4 2 2 2 2 2" xfId="30619" xr:uid="{19712CF7-1A86-47DA-B377-6ECDF8F0307F}"/>
    <cellStyle name="Normal 5 2 2 3 4 2 2 2 2 2 2" xfId="61503" xr:uid="{14E18140-55A3-4B56-AD04-703F5D50AE03}"/>
    <cellStyle name="Normal 5 2 2 3 4 2 2 2 2 3" xfId="46061" xr:uid="{7B3FB307-CE25-4B3D-8DC6-E215203BBC8E}"/>
    <cellStyle name="Normal 5 2 2 3 4 2 2 2 3" xfId="22898" xr:uid="{10DFFCD0-9661-4109-BF4E-C3F0714EC678}"/>
    <cellStyle name="Normal 5 2 2 3 4 2 2 2 3 2" xfId="53782" xr:uid="{AE90DA56-9B7E-460E-B987-AD3B51104282}"/>
    <cellStyle name="Normal 5 2 2 3 4 2 2 2 4" xfId="38340" xr:uid="{7B32ED6D-CDD0-4670-B300-98E60F59E475}"/>
    <cellStyle name="Normal 5 2 2 3 4 2 2 3" xfId="11317" xr:uid="{5BFD5B59-F210-4CE1-AD3D-BA10A8683258}"/>
    <cellStyle name="Normal 5 2 2 3 4 2 2 3 2" xfId="26759" xr:uid="{E974700F-A3CE-4808-A075-0144C3122C11}"/>
    <cellStyle name="Normal 5 2 2 3 4 2 2 3 2 2" xfId="57643" xr:uid="{9AE47A0C-9429-47A3-AA73-49384E5750CB}"/>
    <cellStyle name="Normal 5 2 2 3 4 2 2 3 3" xfId="42201" xr:uid="{6942E9D3-B725-4066-9E87-F846C83AE5AB}"/>
    <cellStyle name="Normal 5 2 2 3 4 2 2 4" xfId="19038" xr:uid="{67FA8C37-553B-4705-9427-EBE540F6F85C}"/>
    <cellStyle name="Normal 5 2 2 3 4 2 2 4 2" xfId="49922" xr:uid="{456BA1A1-1646-41B0-B395-8317E823E935}"/>
    <cellStyle name="Normal 5 2 2 3 4 2 2 5" xfId="34480" xr:uid="{35BA4135-63C4-41DF-BD9C-4FD69664805F}"/>
    <cellStyle name="Normal 5 2 2 3 4 2 3" xfId="5526" xr:uid="{ADE239EE-E1A8-4225-8209-664C51DC8D34}"/>
    <cellStyle name="Normal 5 2 2 3 4 2 3 2" xfId="13247" xr:uid="{328A1C52-A3C2-4F03-9E64-2F4F79558AB3}"/>
    <cellStyle name="Normal 5 2 2 3 4 2 3 2 2" xfId="28689" xr:uid="{67955FB3-23C8-48F3-AEEF-913A06D31153}"/>
    <cellStyle name="Normal 5 2 2 3 4 2 3 2 2 2" xfId="59573" xr:uid="{30ADB33F-627C-44B1-A6CD-1CE91794BD56}"/>
    <cellStyle name="Normal 5 2 2 3 4 2 3 2 3" xfId="44131" xr:uid="{30DA6FE7-5BA6-44E6-A0AA-9AAFA37A86C7}"/>
    <cellStyle name="Normal 5 2 2 3 4 2 3 3" xfId="20968" xr:uid="{CA3960FE-4792-4226-89A1-78E9B6F8ECD6}"/>
    <cellStyle name="Normal 5 2 2 3 4 2 3 3 2" xfId="51852" xr:uid="{776728EA-15E2-4530-9168-16A2B09321DE}"/>
    <cellStyle name="Normal 5 2 2 3 4 2 3 4" xfId="36410" xr:uid="{737313D7-08DB-48CD-8ABD-5C5CAA980196}"/>
    <cellStyle name="Normal 5 2 2 3 4 2 4" xfId="9387" xr:uid="{E99ACDF7-D42A-43A0-8D74-47B150E25AD6}"/>
    <cellStyle name="Normal 5 2 2 3 4 2 4 2" xfId="24829" xr:uid="{3F391B96-210C-4C49-894C-E5E59CEFDCE1}"/>
    <cellStyle name="Normal 5 2 2 3 4 2 4 2 2" xfId="55713" xr:uid="{7C8018E4-9302-48E8-88B0-64B7015C738A}"/>
    <cellStyle name="Normal 5 2 2 3 4 2 4 3" xfId="40271" xr:uid="{851A8E1F-EBCA-4569-9570-BE8847DFFC65}"/>
    <cellStyle name="Normal 5 2 2 3 4 2 5" xfId="17108" xr:uid="{98CB5845-126C-4F1B-B7BF-FD9724E71482}"/>
    <cellStyle name="Normal 5 2 2 3 4 2 5 2" xfId="47992" xr:uid="{916D0C6C-921A-48FA-8D80-679624BFC5F7}"/>
    <cellStyle name="Normal 5 2 2 3 4 2 6" xfId="32550" xr:uid="{57FB2B54-8072-4439-AC24-4D65B1D52D51}"/>
    <cellStyle name="Normal 5 2 2 3 4 3" xfId="2631" xr:uid="{7288220D-325D-41C7-9F1B-FB569A57AD34}"/>
    <cellStyle name="Normal 5 2 2 3 4 3 2" xfId="6491" xr:uid="{CF429684-B45A-430D-A202-2010FD8454E5}"/>
    <cellStyle name="Normal 5 2 2 3 4 3 2 2" xfId="14212" xr:uid="{2FA0BAD2-212B-450A-81C5-9D313EF6A072}"/>
    <cellStyle name="Normal 5 2 2 3 4 3 2 2 2" xfId="29654" xr:uid="{AB756EE9-7EF3-4932-ABEC-D1407563ECDD}"/>
    <cellStyle name="Normal 5 2 2 3 4 3 2 2 2 2" xfId="60538" xr:uid="{BC0FF982-D003-43D0-A39D-9D9C737C5D99}"/>
    <cellStyle name="Normal 5 2 2 3 4 3 2 2 3" xfId="45096" xr:uid="{4518D49E-42B1-4B11-86C6-BB1809EEDAC6}"/>
    <cellStyle name="Normal 5 2 2 3 4 3 2 3" xfId="21933" xr:uid="{F4D46C72-E187-4682-959B-1DA83F12120B}"/>
    <cellStyle name="Normal 5 2 2 3 4 3 2 3 2" xfId="52817" xr:uid="{9279E157-409F-4771-B365-3CD3C2361B34}"/>
    <cellStyle name="Normal 5 2 2 3 4 3 2 4" xfId="37375" xr:uid="{953C7ED5-4020-43FE-968E-17EDE4945CF5}"/>
    <cellStyle name="Normal 5 2 2 3 4 3 3" xfId="10352" xr:uid="{B6253283-2E01-4299-82CF-57FD6B761B2C}"/>
    <cellStyle name="Normal 5 2 2 3 4 3 3 2" xfId="25794" xr:uid="{EABECB04-E0A1-4AA0-81B8-3A5F10445B78}"/>
    <cellStyle name="Normal 5 2 2 3 4 3 3 2 2" xfId="56678" xr:uid="{5569ED74-7047-45F5-A636-158AFDF493AC}"/>
    <cellStyle name="Normal 5 2 2 3 4 3 3 3" xfId="41236" xr:uid="{3E8BA3D3-C523-4702-B89A-A3CA14D26633}"/>
    <cellStyle name="Normal 5 2 2 3 4 3 4" xfId="18073" xr:uid="{D850D451-C01E-4E84-BFA8-ED9690AB7D3C}"/>
    <cellStyle name="Normal 5 2 2 3 4 3 4 2" xfId="48957" xr:uid="{0164D400-62FF-48ED-A953-083E1AA8175B}"/>
    <cellStyle name="Normal 5 2 2 3 4 3 5" xfId="33515" xr:uid="{C52DE030-B044-4CA5-BA1A-84FD82EC7360}"/>
    <cellStyle name="Normal 5 2 2 3 4 4" xfId="4561" xr:uid="{00564656-60C0-4E95-99D0-7A973247F616}"/>
    <cellStyle name="Normal 5 2 2 3 4 4 2" xfId="12282" xr:uid="{6F5BDBB7-9174-4D8E-AC5D-E576F1511559}"/>
    <cellStyle name="Normal 5 2 2 3 4 4 2 2" xfId="27724" xr:uid="{0EBC974A-96D7-4F57-BADE-6EEBAF5AC82C}"/>
    <cellStyle name="Normal 5 2 2 3 4 4 2 2 2" xfId="58608" xr:uid="{973447AE-D889-43BA-A186-1AE60C6DADD4}"/>
    <cellStyle name="Normal 5 2 2 3 4 4 2 3" xfId="43166" xr:uid="{950AB441-22C7-4DEE-BD1B-F81BDD676CEC}"/>
    <cellStyle name="Normal 5 2 2 3 4 4 3" xfId="20003" xr:uid="{701597D1-0868-488B-91D7-D5376DCDE6D8}"/>
    <cellStyle name="Normal 5 2 2 3 4 4 3 2" xfId="50887" xr:uid="{D79F1F05-AD76-4F79-B161-7946AC3D6D9B}"/>
    <cellStyle name="Normal 5 2 2 3 4 4 4" xfId="35445" xr:uid="{9181F5FE-D89C-4B61-86A4-588124E902C5}"/>
    <cellStyle name="Normal 5 2 2 3 4 5" xfId="8422" xr:uid="{43C02B23-B3EC-4477-8707-6B943BA87813}"/>
    <cellStyle name="Normal 5 2 2 3 4 5 2" xfId="23864" xr:uid="{6432A7E0-8F88-4A75-8D10-FD5932509A3F}"/>
    <cellStyle name="Normal 5 2 2 3 4 5 2 2" xfId="54748" xr:uid="{44BC0BE4-DE25-4A79-84BD-772B3341EF4B}"/>
    <cellStyle name="Normal 5 2 2 3 4 5 3" xfId="39306" xr:uid="{D840F55F-141C-43AD-83ED-68053A182267}"/>
    <cellStyle name="Normal 5 2 2 3 4 6" xfId="16143" xr:uid="{FF397556-9FD5-4D51-B2B0-D7B3C853F348}"/>
    <cellStyle name="Normal 5 2 2 3 4 6 2" xfId="47027" xr:uid="{8D1E41C7-10E0-4CDD-AA87-1052765DC746}"/>
    <cellStyle name="Normal 5 2 2 3 4 7" xfId="31585" xr:uid="{424D89E1-9D81-4007-A3DA-29F5C68D3446}"/>
    <cellStyle name="Normal 5 2 2 3 5" xfId="1183" xr:uid="{829A4262-DD51-42EC-95EE-3A49EE0B0AA0}"/>
    <cellStyle name="Normal 5 2 2 3 5 2" xfId="3113" xr:uid="{319C6FAF-806C-45A7-85CD-32BB84E56062}"/>
    <cellStyle name="Normal 5 2 2 3 5 2 2" xfId="6973" xr:uid="{80D194B6-0351-440A-98D8-E7111A5E4035}"/>
    <cellStyle name="Normal 5 2 2 3 5 2 2 2" xfId="14694" xr:uid="{B683D9E6-044F-4E70-A716-DB297409400F}"/>
    <cellStyle name="Normal 5 2 2 3 5 2 2 2 2" xfId="30136" xr:uid="{B663B4E8-0465-4A11-AC21-CAD2F6669ACD}"/>
    <cellStyle name="Normal 5 2 2 3 5 2 2 2 2 2" xfId="61020" xr:uid="{FC1FDE84-AE8A-4487-A2BC-713AF920A8B6}"/>
    <cellStyle name="Normal 5 2 2 3 5 2 2 2 3" xfId="45578" xr:uid="{BA1B7453-96FB-45F9-B768-77C87391A9A2}"/>
    <cellStyle name="Normal 5 2 2 3 5 2 2 3" xfId="22415" xr:uid="{0B4D8FF0-62DB-4E1D-A9B4-C4EE4A94819A}"/>
    <cellStyle name="Normal 5 2 2 3 5 2 2 3 2" xfId="53299" xr:uid="{A54C3572-59E9-4B98-94C3-6CEA8B16786A}"/>
    <cellStyle name="Normal 5 2 2 3 5 2 2 4" xfId="37857" xr:uid="{5BE865CD-1A41-4616-855A-19B18B022AC3}"/>
    <cellStyle name="Normal 5 2 2 3 5 2 3" xfId="10834" xr:uid="{B029C873-0589-483B-AF43-1229A3B4BA9F}"/>
    <cellStyle name="Normal 5 2 2 3 5 2 3 2" xfId="26276" xr:uid="{55155347-05B2-480A-A17B-1106A70E4658}"/>
    <cellStyle name="Normal 5 2 2 3 5 2 3 2 2" xfId="57160" xr:uid="{1C10702C-2586-4AC2-9A6E-13B283ADF626}"/>
    <cellStyle name="Normal 5 2 2 3 5 2 3 3" xfId="41718" xr:uid="{F3F2E6CC-8606-4BC3-B774-8C3A377AA582}"/>
    <cellStyle name="Normal 5 2 2 3 5 2 4" xfId="18555" xr:uid="{2C1BCDF0-81AE-4E16-8C18-7FF93903C708}"/>
    <cellStyle name="Normal 5 2 2 3 5 2 4 2" xfId="49439" xr:uid="{78B5AF21-E752-4008-843F-EE3DDBC3081F}"/>
    <cellStyle name="Normal 5 2 2 3 5 2 5" xfId="33997" xr:uid="{D6F86611-C44E-4DCC-8DCD-55979CC3F6A7}"/>
    <cellStyle name="Normal 5 2 2 3 5 3" xfId="5043" xr:uid="{3E66B0BC-7AE1-40D1-8FB2-3B13A67AFC0A}"/>
    <cellStyle name="Normal 5 2 2 3 5 3 2" xfId="12764" xr:uid="{D7729656-0877-452A-AF45-3293320C6346}"/>
    <cellStyle name="Normal 5 2 2 3 5 3 2 2" xfId="28206" xr:uid="{2C869848-887F-4C28-8142-BB261983F67F}"/>
    <cellStyle name="Normal 5 2 2 3 5 3 2 2 2" xfId="59090" xr:uid="{D88B3EA5-FF5B-4B3D-8BF2-DAA19A8424F8}"/>
    <cellStyle name="Normal 5 2 2 3 5 3 2 3" xfId="43648" xr:uid="{BF7BD757-10D7-4B9E-B1C4-3DC10CFF0A64}"/>
    <cellStyle name="Normal 5 2 2 3 5 3 3" xfId="20485" xr:uid="{FE5412A4-0D8A-4E85-93A5-05981EB679EE}"/>
    <cellStyle name="Normal 5 2 2 3 5 3 3 2" xfId="51369" xr:uid="{D4DD1B9F-22E8-4890-8557-83750187BC71}"/>
    <cellStyle name="Normal 5 2 2 3 5 3 4" xfId="35927" xr:uid="{B5C9452E-117F-45F6-8CA6-2C3203B18473}"/>
    <cellStyle name="Normal 5 2 2 3 5 4" xfId="8904" xr:uid="{6032DF49-C215-423B-B99B-5AD241FD744C}"/>
    <cellStyle name="Normal 5 2 2 3 5 4 2" xfId="24346" xr:uid="{E07DE929-E3E2-47F6-A305-CF35C3F1453A}"/>
    <cellStyle name="Normal 5 2 2 3 5 4 2 2" xfId="55230" xr:uid="{F3E0D397-9C41-415E-A97A-2E53E77C08FC}"/>
    <cellStyle name="Normal 5 2 2 3 5 4 3" xfId="39788" xr:uid="{FA58BF29-10FB-41F1-8013-3D1F148CBE9E}"/>
    <cellStyle name="Normal 5 2 2 3 5 5" xfId="16625" xr:uid="{A2ABAFC2-7B0F-46B4-9BFA-64D72C1CD0DD}"/>
    <cellStyle name="Normal 5 2 2 3 5 5 2" xfId="47509" xr:uid="{553E4CE4-C807-4201-AC92-9648D975A383}"/>
    <cellStyle name="Normal 5 2 2 3 5 6" xfId="32067" xr:uid="{89D7F9B5-C29D-4E0D-9AE1-9C8511B63780}"/>
    <cellStyle name="Normal 5 2 2 3 6" xfId="2148" xr:uid="{2EC3244B-3921-4992-8846-F477A118CFFA}"/>
    <cellStyle name="Normal 5 2 2 3 6 2" xfId="6008" xr:uid="{7D2431FC-2588-4273-A8C4-62626D82D7EE}"/>
    <cellStyle name="Normal 5 2 2 3 6 2 2" xfId="13729" xr:uid="{2440D3F9-6D7D-4277-8F52-4AA23237084B}"/>
    <cellStyle name="Normal 5 2 2 3 6 2 2 2" xfId="29171" xr:uid="{B47298BB-17BB-45E5-9FDC-FD51DA690D6A}"/>
    <cellStyle name="Normal 5 2 2 3 6 2 2 2 2" xfId="60055" xr:uid="{C8D9C697-8E30-42F9-BDED-54620FE80729}"/>
    <cellStyle name="Normal 5 2 2 3 6 2 2 3" xfId="44613" xr:uid="{DF59A1B8-C7B8-457E-8AA8-6E05473DD4BF}"/>
    <cellStyle name="Normal 5 2 2 3 6 2 3" xfId="21450" xr:uid="{4D61A128-F785-4CA1-AE76-944195DBBE84}"/>
    <cellStyle name="Normal 5 2 2 3 6 2 3 2" xfId="52334" xr:uid="{0B762724-20ED-4860-B225-C56C13C3B05F}"/>
    <cellStyle name="Normal 5 2 2 3 6 2 4" xfId="36892" xr:uid="{7C71CE3A-D8D7-4E16-ACC0-A3B0AF0B2567}"/>
    <cellStyle name="Normal 5 2 2 3 6 3" xfId="9869" xr:uid="{8346D0AA-D78C-4CE5-99E7-BA8CFEF25AD4}"/>
    <cellStyle name="Normal 5 2 2 3 6 3 2" xfId="25311" xr:uid="{FCBBF27F-FEC0-4592-9617-052E9F8F7C4C}"/>
    <cellStyle name="Normal 5 2 2 3 6 3 2 2" xfId="56195" xr:uid="{C9945566-3C7E-4DE3-882E-C2BA30611E9A}"/>
    <cellStyle name="Normal 5 2 2 3 6 3 3" xfId="40753" xr:uid="{4DAC74B7-B8B9-46D9-B219-8BA6583E2C3C}"/>
    <cellStyle name="Normal 5 2 2 3 6 4" xfId="17590" xr:uid="{E9E68FE9-26D3-4ABD-8DF5-5028698822B9}"/>
    <cellStyle name="Normal 5 2 2 3 6 4 2" xfId="48474" xr:uid="{ECEE6D6E-80C6-4265-91EE-DB72F35B71B3}"/>
    <cellStyle name="Normal 5 2 2 3 6 5" xfId="33032" xr:uid="{7B505BA0-3B57-41B9-93B0-2B20C96F3969}"/>
    <cellStyle name="Normal 5 2 2 3 7" xfId="4078" xr:uid="{53AC7B7C-A927-446B-93FE-12449F8F45E2}"/>
    <cellStyle name="Normal 5 2 2 3 7 2" xfId="11799" xr:uid="{C14A94ED-272D-4907-A0AA-DC7A059A8143}"/>
    <cellStyle name="Normal 5 2 2 3 7 2 2" xfId="27241" xr:uid="{31053A73-D6F0-4E60-9045-6C1576FDD2BA}"/>
    <cellStyle name="Normal 5 2 2 3 7 2 2 2" xfId="58125" xr:uid="{3B9B6C38-4C63-4584-8A39-9445D185A5D3}"/>
    <cellStyle name="Normal 5 2 2 3 7 2 3" xfId="42683" xr:uid="{96553A0B-BDC0-4203-8265-EBD9BB87FB1B}"/>
    <cellStyle name="Normal 5 2 2 3 7 3" xfId="19520" xr:uid="{59C05E85-D6F3-478D-B5E6-1EFECA8EC188}"/>
    <cellStyle name="Normal 5 2 2 3 7 3 2" xfId="50404" xr:uid="{00993CC1-42A0-467A-9EF3-6D15DB094B78}"/>
    <cellStyle name="Normal 5 2 2 3 7 4" xfId="34962" xr:uid="{370F5371-6AF9-4161-9580-B6832462F4C0}"/>
    <cellStyle name="Normal 5 2 2 3 8" xfId="7939" xr:uid="{FC5305E7-93AC-4073-8E40-A17C35639656}"/>
    <cellStyle name="Normal 5 2 2 3 8 2" xfId="23381" xr:uid="{261B4C0B-F35A-4194-9F14-FBE6D049F065}"/>
    <cellStyle name="Normal 5 2 2 3 8 2 2" xfId="54265" xr:uid="{89FE971A-1794-49D4-B8F6-C1C4CE2A8410}"/>
    <cellStyle name="Normal 5 2 2 3 8 3" xfId="38823" xr:uid="{0A4E3D8D-88A7-4678-BB10-9A87123976EF}"/>
    <cellStyle name="Normal 5 2 2 3 9" xfId="15660" xr:uid="{83B365BF-CF45-4675-80DE-024D7DE617F1}"/>
    <cellStyle name="Normal 5 2 2 3 9 2" xfId="46544" xr:uid="{3B868F67-9D03-444B-9ABB-E71437548238}"/>
    <cellStyle name="Normal 5 2 2 4" xfId="283" xr:uid="{BD36FEED-3871-4CD1-8CDB-126465D87EC6}"/>
    <cellStyle name="Normal 5 2 2 4 2" xfId="526" xr:uid="{CCBF712A-8343-4CC4-9EC8-D765B8EAE960}"/>
    <cellStyle name="Normal 5 2 2 4 2 2" xfId="1009" xr:uid="{489E9B90-47A6-4CEC-AC2C-8C7CB11CCD11}"/>
    <cellStyle name="Normal 5 2 2 4 2 2 2" xfId="1974" xr:uid="{6E0D048E-FCF9-4623-B53D-65D8C6AE7738}"/>
    <cellStyle name="Normal 5 2 2 4 2 2 2 2" xfId="3904" xr:uid="{2189BEC8-FAFC-4727-9144-CDE321B0B2F6}"/>
    <cellStyle name="Normal 5 2 2 4 2 2 2 2 2" xfId="7764" xr:uid="{0600A603-D144-4980-B02C-69B61FD7B104}"/>
    <cellStyle name="Normal 5 2 2 4 2 2 2 2 2 2" xfId="15485" xr:uid="{DE2890EA-BF46-4133-A778-481D6B6C4ECD}"/>
    <cellStyle name="Normal 5 2 2 4 2 2 2 2 2 2 2" xfId="30927" xr:uid="{EB5173A6-D9FF-4050-A566-F03E9AE1DC31}"/>
    <cellStyle name="Normal 5 2 2 4 2 2 2 2 2 2 2 2" xfId="61811" xr:uid="{A43D27BE-C800-410C-89C4-0F1482ED2C89}"/>
    <cellStyle name="Normal 5 2 2 4 2 2 2 2 2 2 3" xfId="46369" xr:uid="{97236D5B-9525-48B5-91F4-31957A5E3B25}"/>
    <cellStyle name="Normal 5 2 2 4 2 2 2 2 2 3" xfId="23206" xr:uid="{B1BB6A5C-50A5-4BBD-8DB8-FDF5FC38A646}"/>
    <cellStyle name="Normal 5 2 2 4 2 2 2 2 2 3 2" xfId="54090" xr:uid="{C6725FB7-4916-4485-B3EB-99A24CB5BE0D}"/>
    <cellStyle name="Normal 5 2 2 4 2 2 2 2 2 4" xfId="38648" xr:uid="{BC89563D-46EE-4281-8176-68EC3451F5EE}"/>
    <cellStyle name="Normal 5 2 2 4 2 2 2 2 3" xfId="11625" xr:uid="{43CEFAC7-502A-487D-B965-D1800BA43F15}"/>
    <cellStyle name="Normal 5 2 2 4 2 2 2 2 3 2" xfId="27067" xr:uid="{4DA63A39-C14E-4B90-B26A-E9B458962FB0}"/>
    <cellStyle name="Normal 5 2 2 4 2 2 2 2 3 2 2" xfId="57951" xr:uid="{77131293-0CFE-4BAC-BC92-97589754B2A1}"/>
    <cellStyle name="Normal 5 2 2 4 2 2 2 2 3 3" xfId="42509" xr:uid="{D967BEF8-0014-471D-A03D-860A365DB8D8}"/>
    <cellStyle name="Normal 5 2 2 4 2 2 2 2 4" xfId="19346" xr:uid="{FB891EFE-FB28-42FD-8CA4-B60A989908DC}"/>
    <cellStyle name="Normal 5 2 2 4 2 2 2 2 4 2" xfId="50230" xr:uid="{FC072A04-44C6-487E-9E8C-B99F825AF056}"/>
    <cellStyle name="Normal 5 2 2 4 2 2 2 2 5" xfId="34788" xr:uid="{4F871612-FF5E-4B61-A69C-0AFD5983E648}"/>
    <cellStyle name="Normal 5 2 2 4 2 2 2 3" xfId="5834" xr:uid="{8E3DB711-FCEB-43A9-8EDA-2387AA6A65CC}"/>
    <cellStyle name="Normal 5 2 2 4 2 2 2 3 2" xfId="13555" xr:uid="{59339AA3-E9BF-48C8-9724-DB109E807A62}"/>
    <cellStyle name="Normal 5 2 2 4 2 2 2 3 2 2" xfId="28997" xr:uid="{C58CF9FF-8BA8-43F8-B84F-D0B4AEE8D878}"/>
    <cellStyle name="Normal 5 2 2 4 2 2 2 3 2 2 2" xfId="59881" xr:uid="{CE371F87-3BDC-45B2-BBB3-AEB4E3DF5C8B}"/>
    <cellStyle name="Normal 5 2 2 4 2 2 2 3 2 3" xfId="44439" xr:uid="{79FB21B6-23F3-43E8-A689-A60A8611A7B5}"/>
    <cellStyle name="Normal 5 2 2 4 2 2 2 3 3" xfId="21276" xr:uid="{D5930DCE-AAE3-4061-8D20-592FB969CABE}"/>
    <cellStyle name="Normal 5 2 2 4 2 2 2 3 3 2" xfId="52160" xr:uid="{1136757C-09E1-44FC-B2BA-84CF50E6330A}"/>
    <cellStyle name="Normal 5 2 2 4 2 2 2 3 4" xfId="36718" xr:uid="{ED26F5E6-D670-4BD4-82F4-06E3C693C0D3}"/>
    <cellStyle name="Normal 5 2 2 4 2 2 2 4" xfId="9695" xr:uid="{E2F5B45D-397C-46BB-9D64-12FA1575415B}"/>
    <cellStyle name="Normal 5 2 2 4 2 2 2 4 2" xfId="25137" xr:uid="{2958D02F-A194-4A50-BA4C-A07F47DC6DC3}"/>
    <cellStyle name="Normal 5 2 2 4 2 2 2 4 2 2" xfId="56021" xr:uid="{E7FDFD7F-AB6B-425E-910B-C236E5FDD9D5}"/>
    <cellStyle name="Normal 5 2 2 4 2 2 2 4 3" xfId="40579" xr:uid="{97D92A15-D259-4E26-941A-F71E959FE2CC}"/>
    <cellStyle name="Normal 5 2 2 4 2 2 2 5" xfId="17416" xr:uid="{2716C861-25B8-499F-9672-925494D084FF}"/>
    <cellStyle name="Normal 5 2 2 4 2 2 2 5 2" xfId="48300" xr:uid="{E4608388-CDF4-4A04-A178-70673353F4C3}"/>
    <cellStyle name="Normal 5 2 2 4 2 2 2 6" xfId="32858" xr:uid="{E15DA4F0-AA01-4DF7-9567-9D6D214D5B39}"/>
    <cellStyle name="Normal 5 2 2 4 2 2 3" xfId="2939" xr:uid="{0E9DCF0E-5F4D-4228-9ECD-B8B0D65B5DB8}"/>
    <cellStyle name="Normal 5 2 2 4 2 2 3 2" xfId="6799" xr:uid="{327C0C97-7EC8-4D14-903F-971DD379A3C3}"/>
    <cellStyle name="Normal 5 2 2 4 2 2 3 2 2" xfId="14520" xr:uid="{95598413-8981-41F0-9290-1275E3F5D127}"/>
    <cellStyle name="Normal 5 2 2 4 2 2 3 2 2 2" xfId="29962" xr:uid="{1FAECA71-D5FA-463B-AB04-49D20B47C590}"/>
    <cellStyle name="Normal 5 2 2 4 2 2 3 2 2 2 2" xfId="60846" xr:uid="{46BA565A-C1E5-46D4-8777-3CE8C2B2EBB7}"/>
    <cellStyle name="Normal 5 2 2 4 2 2 3 2 2 3" xfId="45404" xr:uid="{BA3908F7-EF25-44B9-9A14-25DEB882D502}"/>
    <cellStyle name="Normal 5 2 2 4 2 2 3 2 3" xfId="22241" xr:uid="{9B35A975-A7CC-49DF-BC84-9A367B076FA3}"/>
    <cellStyle name="Normal 5 2 2 4 2 2 3 2 3 2" xfId="53125" xr:uid="{B602EE63-A8A1-4206-BB9C-7E32A69CE463}"/>
    <cellStyle name="Normal 5 2 2 4 2 2 3 2 4" xfId="37683" xr:uid="{93494E16-E99B-4A76-89CF-B0467BA183E6}"/>
    <cellStyle name="Normal 5 2 2 4 2 2 3 3" xfId="10660" xr:uid="{E77F7256-80E3-44BD-85A3-308B8E9E0895}"/>
    <cellStyle name="Normal 5 2 2 4 2 2 3 3 2" xfId="26102" xr:uid="{11D4921D-B468-4869-995E-5C9815CA28A7}"/>
    <cellStyle name="Normal 5 2 2 4 2 2 3 3 2 2" xfId="56986" xr:uid="{068A6068-AB7B-4328-88DB-AEC08CD880C9}"/>
    <cellStyle name="Normal 5 2 2 4 2 2 3 3 3" xfId="41544" xr:uid="{F6C382F2-C7F1-4394-8FF4-7473E1E96268}"/>
    <cellStyle name="Normal 5 2 2 4 2 2 3 4" xfId="18381" xr:uid="{65019651-B950-4DC5-8E84-C2BC156D616B}"/>
    <cellStyle name="Normal 5 2 2 4 2 2 3 4 2" xfId="49265" xr:uid="{12CC8BF5-BE89-4C47-9DB3-CB2AECFC8960}"/>
    <cellStyle name="Normal 5 2 2 4 2 2 3 5" xfId="33823" xr:uid="{C0DF9280-7157-495C-8678-D636AA433087}"/>
    <cellStyle name="Normal 5 2 2 4 2 2 4" xfId="4869" xr:uid="{4F2AC71A-BCE4-4A74-8A9C-26BBD87E6220}"/>
    <cellStyle name="Normal 5 2 2 4 2 2 4 2" xfId="12590" xr:uid="{65AF31A1-51E5-4D24-A7D0-A328A3B0AB88}"/>
    <cellStyle name="Normal 5 2 2 4 2 2 4 2 2" xfId="28032" xr:uid="{616AEA07-A5DA-4DA0-938F-3017372F5A3B}"/>
    <cellStyle name="Normal 5 2 2 4 2 2 4 2 2 2" xfId="58916" xr:uid="{606F3E71-480F-408A-B44E-8E8D8A95E875}"/>
    <cellStyle name="Normal 5 2 2 4 2 2 4 2 3" xfId="43474" xr:uid="{10DE21F5-4C8C-43EE-BCFB-89131BF3D46A}"/>
    <cellStyle name="Normal 5 2 2 4 2 2 4 3" xfId="20311" xr:uid="{6DC21E6B-F6D4-4A2A-84D3-02A36446D51B}"/>
    <cellStyle name="Normal 5 2 2 4 2 2 4 3 2" xfId="51195" xr:uid="{E54A860B-8FAA-454F-8D79-032756810F28}"/>
    <cellStyle name="Normal 5 2 2 4 2 2 4 4" xfId="35753" xr:uid="{C8B12261-8DAD-4745-BE77-26BA40EF508E}"/>
    <cellStyle name="Normal 5 2 2 4 2 2 5" xfId="8730" xr:uid="{77EAE1F4-AE49-4A83-B6AC-B3B8351FA77D}"/>
    <cellStyle name="Normal 5 2 2 4 2 2 5 2" xfId="24172" xr:uid="{AD357FFE-4B0B-4AEC-812C-3F87A7172296}"/>
    <cellStyle name="Normal 5 2 2 4 2 2 5 2 2" xfId="55056" xr:uid="{014C11EE-ADC3-4C38-912E-5400717186E9}"/>
    <cellStyle name="Normal 5 2 2 4 2 2 5 3" xfId="39614" xr:uid="{2808AE58-AF83-44A6-B5DC-E534E30401A0}"/>
    <cellStyle name="Normal 5 2 2 4 2 2 6" xfId="16451" xr:uid="{9E38C464-8631-445E-87AC-2B1CBC8308D2}"/>
    <cellStyle name="Normal 5 2 2 4 2 2 6 2" xfId="47335" xr:uid="{8C7A79E3-06E1-4E26-B90B-5259DD6DAB75}"/>
    <cellStyle name="Normal 5 2 2 4 2 2 7" xfId="31893" xr:uid="{81DE1858-F105-4FF3-BC4C-EC9A8DC26B7F}"/>
    <cellStyle name="Normal 5 2 2 4 2 3" xfId="1491" xr:uid="{69CE808C-6918-4EE8-A9CC-E6CACD9C2313}"/>
    <cellStyle name="Normal 5 2 2 4 2 3 2" xfId="3421" xr:uid="{D5C694AE-BBBF-458A-B126-97E5255313F2}"/>
    <cellStyle name="Normal 5 2 2 4 2 3 2 2" xfId="7281" xr:uid="{2A1D7390-409C-430E-9935-A0B083871AFD}"/>
    <cellStyle name="Normal 5 2 2 4 2 3 2 2 2" xfId="15002" xr:uid="{0A47BB71-A5C5-4547-8EAB-271ECF334B8F}"/>
    <cellStyle name="Normal 5 2 2 4 2 3 2 2 2 2" xfId="30444" xr:uid="{AEDFF55A-D7DA-45D1-914C-A7962B9AEB85}"/>
    <cellStyle name="Normal 5 2 2 4 2 3 2 2 2 2 2" xfId="61328" xr:uid="{50FAC892-2B46-4581-8081-28916D6C16A8}"/>
    <cellStyle name="Normal 5 2 2 4 2 3 2 2 2 3" xfId="45886" xr:uid="{D49DCE91-04AF-4077-B783-083496F1C6A6}"/>
    <cellStyle name="Normal 5 2 2 4 2 3 2 2 3" xfId="22723" xr:uid="{4FF9E497-FC37-434B-849B-77262A294067}"/>
    <cellStyle name="Normal 5 2 2 4 2 3 2 2 3 2" xfId="53607" xr:uid="{275A94AB-F567-47F9-897F-7958DF2E0889}"/>
    <cellStyle name="Normal 5 2 2 4 2 3 2 2 4" xfId="38165" xr:uid="{796334C0-94FB-4DC6-BA20-32A195890CAC}"/>
    <cellStyle name="Normal 5 2 2 4 2 3 2 3" xfId="11142" xr:uid="{ADA969B6-9774-40EB-A36D-36F258B6D005}"/>
    <cellStyle name="Normal 5 2 2 4 2 3 2 3 2" xfId="26584" xr:uid="{85E21A0A-4769-4541-8395-0E1F16F1A9A4}"/>
    <cellStyle name="Normal 5 2 2 4 2 3 2 3 2 2" xfId="57468" xr:uid="{43B86C50-9857-4C1C-8BC9-C1DD5F51FFAB}"/>
    <cellStyle name="Normal 5 2 2 4 2 3 2 3 3" xfId="42026" xr:uid="{DD5AE4F4-8B79-4E6B-84AF-38976EA89BEC}"/>
    <cellStyle name="Normal 5 2 2 4 2 3 2 4" xfId="18863" xr:uid="{3854A5D6-E8B8-4E86-9A25-7170E3C6DCFB}"/>
    <cellStyle name="Normal 5 2 2 4 2 3 2 4 2" xfId="49747" xr:uid="{46776A41-940F-46FB-A037-78EE641B35DC}"/>
    <cellStyle name="Normal 5 2 2 4 2 3 2 5" xfId="34305" xr:uid="{D8BB8CEF-203C-42A2-9CF3-D3B48B91D445}"/>
    <cellStyle name="Normal 5 2 2 4 2 3 3" xfId="5351" xr:uid="{87CA45F3-007C-4BEE-8B44-7E0C5E6FC0EB}"/>
    <cellStyle name="Normal 5 2 2 4 2 3 3 2" xfId="13072" xr:uid="{214CB32B-0789-437F-A8AC-06403451C159}"/>
    <cellStyle name="Normal 5 2 2 4 2 3 3 2 2" xfId="28514" xr:uid="{0FCFE53C-3407-407F-96DF-B6BE66519D6F}"/>
    <cellStyle name="Normal 5 2 2 4 2 3 3 2 2 2" xfId="59398" xr:uid="{6886F577-5352-4BD7-8FA1-242C73F848F3}"/>
    <cellStyle name="Normal 5 2 2 4 2 3 3 2 3" xfId="43956" xr:uid="{A8B3905E-1FCF-422A-96EB-CB48D0D3814A}"/>
    <cellStyle name="Normal 5 2 2 4 2 3 3 3" xfId="20793" xr:uid="{83BAFC9E-A1AE-441D-9185-DF7F4FC976AC}"/>
    <cellStyle name="Normal 5 2 2 4 2 3 3 3 2" xfId="51677" xr:uid="{A39BD2F6-68CF-42DB-855E-1408C8809299}"/>
    <cellStyle name="Normal 5 2 2 4 2 3 3 4" xfId="36235" xr:uid="{189803E3-995D-4EFD-A4FB-F932F88514AB}"/>
    <cellStyle name="Normal 5 2 2 4 2 3 4" xfId="9212" xr:uid="{381ED86A-CDEC-4B00-AA73-088369001AB8}"/>
    <cellStyle name="Normal 5 2 2 4 2 3 4 2" xfId="24654" xr:uid="{110E77EA-C506-41E2-8650-4908BD08DCBC}"/>
    <cellStyle name="Normal 5 2 2 4 2 3 4 2 2" xfId="55538" xr:uid="{45C2079C-498A-4594-8F55-6AA42E0EC229}"/>
    <cellStyle name="Normal 5 2 2 4 2 3 4 3" xfId="40096" xr:uid="{A98AFA30-CC2C-4E43-80DD-F0A321E74A8E}"/>
    <cellStyle name="Normal 5 2 2 4 2 3 5" xfId="16933" xr:uid="{9CD963AB-7287-46CD-BE54-ED74E02CA206}"/>
    <cellStyle name="Normal 5 2 2 4 2 3 5 2" xfId="47817" xr:uid="{FCCA32D7-C981-4033-AADC-046844BCF969}"/>
    <cellStyle name="Normal 5 2 2 4 2 3 6" xfId="32375" xr:uid="{6EB65493-DA23-46A5-8CE4-7F457631C98E}"/>
    <cellStyle name="Normal 5 2 2 4 2 4" xfId="2456" xr:uid="{0045BB24-46AC-432F-B3B6-4CCC539D76D4}"/>
    <cellStyle name="Normal 5 2 2 4 2 4 2" xfId="6316" xr:uid="{1F0EBD3D-3C8D-4D3E-9455-B763AA11493B}"/>
    <cellStyle name="Normal 5 2 2 4 2 4 2 2" xfId="14037" xr:uid="{8F592029-42F5-491B-837E-FB6CB671E71C}"/>
    <cellStyle name="Normal 5 2 2 4 2 4 2 2 2" xfId="29479" xr:uid="{DF28BFD7-FBAD-4414-915A-4D2B6A5AA950}"/>
    <cellStyle name="Normal 5 2 2 4 2 4 2 2 2 2" xfId="60363" xr:uid="{C97975B9-8FD2-440E-A42B-1F0633EE2891}"/>
    <cellStyle name="Normal 5 2 2 4 2 4 2 2 3" xfId="44921" xr:uid="{DA39DA19-4547-4B1F-A95B-28226DEB6CBE}"/>
    <cellStyle name="Normal 5 2 2 4 2 4 2 3" xfId="21758" xr:uid="{DDCB6CBB-6625-4DF9-9DD8-77541F131807}"/>
    <cellStyle name="Normal 5 2 2 4 2 4 2 3 2" xfId="52642" xr:uid="{4B996B41-63F9-440A-9840-A37BDBFE2C8D}"/>
    <cellStyle name="Normal 5 2 2 4 2 4 2 4" xfId="37200" xr:uid="{CEED73E0-B344-48CF-9D46-BD42906023D6}"/>
    <cellStyle name="Normal 5 2 2 4 2 4 3" xfId="10177" xr:uid="{EACF82DC-8F6E-4484-85F4-F6017C8D7ECF}"/>
    <cellStyle name="Normal 5 2 2 4 2 4 3 2" xfId="25619" xr:uid="{27E4D396-A9B0-41D6-AA43-0C7F2DBF54E5}"/>
    <cellStyle name="Normal 5 2 2 4 2 4 3 2 2" xfId="56503" xr:uid="{88269335-D416-4CAE-84FD-56B10498B315}"/>
    <cellStyle name="Normal 5 2 2 4 2 4 3 3" xfId="41061" xr:uid="{AA435BE9-0939-4B55-AA23-0E8F6E96748F}"/>
    <cellStyle name="Normal 5 2 2 4 2 4 4" xfId="17898" xr:uid="{02E129B5-3B16-4492-850C-B5BECDE05114}"/>
    <cellStyle name="Normal 5 2 2 4 2 4 4 2" xfId="48782" xr:uid="{9F347A25-8ED2-4653-BE79-F9C09CE508DB}"/>
    <cellStyle name="Normal 5 2 2 4 2 4 5" xfId="33340" xr:uid="{D9B7D3D4-75CC-4DEF-B37A-C4279B37DC4C}"/>
    <cellStyle name="Normal 5 2 2 4 2 5" xfId="4386" xr:uid="{778525DD-9189-49AE-A44E-F79E2D6E38B9}"/>
    <cellStyle name="Normal 5 2 2 4 2 5 2" xfId="12107" xr:uid="{9984CBD7-8FE2-4D27-BCC0-DE0F28B7CE98}"/>
    <cellStyle name="Normal 5 2 2 4 2 5 2 2" xfId="27549" xr:uid="{9CBB2FD2-8467-45B2-9DF4-161FE45B603E}"/>
    <cellStyle name="Normal 5 2 2 4 2 5 2 2 2" xfId="58433" xr:uid="{15AEB1DD-39B2-45AE-A649-24AC7FACC8EA}"/>
    <cellStyle name="Normal 5 2 2 4 2 5 2 3" xfId="42991" xr:uid="{DBE1F4E8-296B-4502-A0DC-A7181A257551}"/>
    <cellStyle name="Normal 5 2 2 4 2 5 3" xfId="19828" xr:uid="{4AE92551-A474-468A-93D1-CD65C39EB2E8}"/>
    <cellStyle name="Normal 5 2 2 4 2 5 3 2" xfId="50712" xr:uid="{2C8AA608-64CA-4278-92CC-2EAC8938FE59}"/>
    <cellStyle name="Normal 5 2 2 4 2 5 4" xfId="35270" xr:uid="{853B8B5A-2D1A-421C-8297-5895E35C60E7}"/>
    <cellStyle name="Normal 5 2 2 4 2 6" xfId="8247" xr:uid="{DBCEF01B-CE23-4E9E-92E9-CA5CA612FAF5}"/>
    <cellStyle name="Normal 5 2 2 4 2 6 2" xfId="23689" xr:uid="{3FE74DDE-A16F-4763-A21E-F1A74BFD010A}"/>
    <cellStyle name="Normal 5 2 2 4 2 6 2 2" xfId="54573" xr:uid="{EFB0A500-3324-462E-8C94-F24D1DDE7E08}"/>
    <cellStyle name="Normal 5 2 2 4 2 6 3" xfId="39131" xr:uid="{9E456232-4886-4BD3-A426-B00980DFFCAB}"/>
    <cellStyle name="Normal 5 2 2 4 2 7" xfId="15968" xr:uid="{2D6BB40A-EA99-4C60-B58B-811B45EBCB52}"/>
    <cellStyle name="Normal 5 2 2 4 2 7 2" xfId="46852" xr:uid="{864D8046-FD2E-41E7-B968-04B62257D744}"/>
    <cellStyle name="Normal 5 2 2 4 2 8" xfId="31410" xr:uid="{B4F1515D-C234-408E-A633-41F2CA01577A}"/>
    <cellStyle name="Normal 5 2 2 4 3" xfId="768" xr:uid="{025CFAC3-6920-4371-B209-BCDA6DB509C3}"/>
    <cellStyle name="Normal 5 2 2 4 3 2" xfId="1733" xr:uid="{24872418-B120-415A-8B65-CC6D92731FE8}"/>
    <cellStyle name="Normal 5 2 2 4 3 2 2" xfId="3663" xr:uid="{DE0F7441-8138-4EE7-8EE3-623BCEA4FBA9}"/>
    <cellStyle name="Normal 5 2 2 4 3 2 2 2" xfId="7523" xr:uid="{46D119AA-959B-4C29-A31D-CC2819CE1515}"/>
    <cellStyle name="Normal 5 2 2 4 3 2 2 2 2" xfId="15244" xr:uid="{AC9ACDE9-F794-4FA1-9B22-1A2AB8F6DD1F}"/>
    <cellStyle name="Normal 5 2 2 4 3 2 2 2 2 2" xfId="30686" xr:uid="{10369CA2-5AAB-4E8A-B001-D5947D9F70B3}"/>
    <cellStyle name="Normal 5 2 2 4 3 2 2 2 2 2 2" xfId="61570" xr:uid="{1F0F0C7F-E687-482E-BE66-9C7D72364B13}"/>
    <cellStyle name="Normal 5 2 2 4 3 2 2 2 2 3" xfId="46128" xr:uid="{6CD0291B-3BE0-4514-92AE-044A9A990C1A}"/>
    <cellStyle name="Normal 5 2 2 4 3 2 2 2 3" xfId="22965" xr:uid="{A0FDF8A4-3B63-457C-8B65-FFFF47F1E911}"/>
    <cellStyle name="Normal 5 2 2 4 3 2 2 2 3 2" xfId="53849" xr:uid="{04D5CEBB-1A5D-4272-9AE3-65EC18CDC700}"/>
    <cellStyle name="Normal 5 2 2 4 3 2 2 2 4" xfId="38407" xr:uid="{527BD411-7374-4A6F-88D2-15482C6D32B1}"/>
    <cellStyle name="Normal 5 2 2 4 3 2 2 3" xfId="11384" xr:uid="{A13755E7-7780-4613-8DC0-86C9924159A1}"/>
    <cellStyle name="Normal 5 2 2 4 3 2 2 3 2" xfId="26826" xr:uid="{88F99766-70F6-417A-83AD-9CA5B8EC004B}"/>
    <cellStyle name="Normal 5 2 2 4 3 2 2 3 2 2" xfId="57710" xr:uid="{39AAE9D3-9E24-450F-A0E4-6556ABA00F88}"/>
    <cellStyle name="Normal 5 2 2 4 3 2 2 3 3" xfId="42268" xr:uid="{5E40B58D-6CFC-4039-A199-035310B568C0}"/>
    <cellStyle name="Normal 5 2 2 4 3 2 2 4" xfId="19105" xr:uid="{DC3D778F-97AD-44EF-9353-B944083B47C2}"/>
    <cellStyle name="Normal 5 2 2 4 3 2 2 4 2" xfId="49989" xr:uid="{F37388DB-CD82-41A5-B29B-3C0E2606EA79}"/>
    <cellStyle name="Normal 5 2 2 4 3 2 2 5" xfId="34547" xr:uid="{CD4C975B-7146-4CCD-ADE6-56A3E6119C30}"/>
    <cellStyle name="Normal 5 2 2 4 3 2 3" xfId="5593" xr:uid="{5449B221-D186-4055-9939-3A4A0B522EF6}"/>
    <cellStyle name="Normal 5 2 2 4 3 2 3 2" xfId="13314" xr:uid="{214D00CC-D6D6-4B82-A1C2-70B2715765A2}"/>
    <cellStyle name="Normal 5 2 2 4 3 2 3 2 2" xfId="28756" xr:uid="{997D2375-F8F4-4177-BC9F-2F748BE3B625}"/>
    <cellStyle name="Normal 5 2 2 4 3 2 3 2 2 2" xfId="59640" xr:uid="{F7B788E0-99DD-4537-806B-5C5D883B1678}"/>
    <cellStyle name="Normal 5 2 2 4 3 2 3 2 3" xfId="44198" xr:uid="{001C27D4-89D0-4A43-B450-FEEB9BAFBC02}"/>
    <cellStyle name="Normal 5 2 2 4 3 2 3 3" xfId="21035" xr:uid="{1254DCA2-D73A-41DE-AC69-DD17B7003760}"/>
    <cellStyle name="Normal 5 2 2 4 3 2 3 3 2" xfId="51919" xr:uid="{17A2C296-3FB4-43D9-A6AC-A5AB188EB73F}"/>
    <cellStyle name="Normal 5 2 2 4 3 2 3 4" xfId="36477" xr:uid="{D03CECCD-5222-462C-8851-D78B44BA307F}"/>
    <cellStyle name="Normal 5 2 2 4 3 2 4" xfId="9454" xr:uid="{59CC1F12-3B34-4425-B2CD-F9C50469DCEB}"/>
    <cellStyle name="Normal 5 2 2 4 3 2 4 2" xfId="24896" xr:uid="{0435947A-0688-4AC5-95E7-E2627CC03B23}"/>
    <cellStyle name="Normal 5 2 2 4 3 2 4 2 2" xfId="55780" xr:uid="{DB317B0A-1E67-4157-BDE0-FDC2AFF42224}"/>
    <cellStyle name="Normal 5 2 2 4 3 2 4 3" xfId="40338" xr:uid="{E6280224-0C24-48DE-844D-227C30C5E842}"/>
    <cellStyle name="Normal 5 2 2 4 3 2 5" xfId="17175" xr:uid="{77357E9A-F4DF-4C91-9761-09C179B757A0}"/>
    <cellStyle name="Normal 5 2 2 4 3 2 5 2" xfId="48059" xr:uid="{5E76AA2E-1957-488A-A7E6-B577EF983227}"/>
    <cellStyle name="Normal 5 2 2 4 3 2 6" xfId="32617" xr:uid="{08E46821-E85F-4C0B-89A6-5E184E3921C1}"/>
    <cellStyle name="Normal 5 2 2 4 3 3" xfId="2698" xr:uid="{F3A97E1D-4AC9-417A-B787-079B73E9AA72}"/>
    <cellStyle name="Normal 5 2 2 4 3 3 2" xfId="6558" xr:uid="{DE99CD21-9E45-4C58-BFB8-AF5598BF11B4}"/>
    <cellStyle name="Normal 5 2 2 4 3 3 2 2" xfId="14279" xr:uid="{E8A41F94-BD33-4052-9BC1-5859CC2279E8}"/>
    <cellStyle name="Normal 5 2 2 4 3 3 2 2 2" xfId="29721" xr:uid="{C4D1D866-98A6-42C9-85B7-634C170B6596}"/>
    <cellStyle name="Normal 5 2 2 4 3 3 2 2 2 2" xfId="60605" xr:uid="{98614D72-794A-456F-99B3-D55ACA542CE9}"/>
    <cellStyle name="Normal 5 2 2 4 3 3 2 2 3" xfId="45163" xr:uid="{34DDCD4A-3D14-4D80-9B12-2C88BD4067E7}"/>
    <cellStyle name="Normal 5 2 2 4 3 3 2 3" xfId="22000" xr:uid="{692CF658-3A18-4E73-9142-91061FBC5C3D}"/>
    <cellStyle name="Normal 5 2 2 4 3 3 2 3 2" xfId="52884" xr:uid="{3E072EE4-E614-4B5F-87BC-D2B8C752109E}"/>
    <cellStyle name="Normal 5 2 2 4 3 3 2 4" xfId="37442" xr:uid="{0119FC58-5F68-4CC7-AE8C-019785BEFD7F}"/>
    <cellStyle name="Normal 5 2 2 4 3 3 3" xfId="10419" xr:uid="{A9211350-B501-467B-92EB-C2BA9A458B85}"/>
    <cellStyle name="Normal 5 2 2 4 3 3 3 2" xfId="25861" xr:uid="{F56FED81-CA2A-45C7-B59E-87C1390E940A}"/>
    <cellStyle name="Normal 5 2 2 4 3 3 3 2 2" xfId="56745" xr:uid="{6CA20ECE-4697-4EF4-BE64-35552D0B225E}"/>
    <cellStyle name="Normal 5 2 2 4 3 3 3 3" xfId="41303" xr:uid="{F9D43068-5E68-4267-8ADA-02616CE62CFD}"/>
    <cellStyle name="Normal 5 2 2 4 3 3 4" xfId="18140" xr:uid="{86254B29-5632-4EB1-B8D9-8602E86872F7}"/>
    <cellStyle name="Normal 5 2 2 4 3 3 4 2" xfId="49024" xr:uid="{3E3410BB-B2DF-4A5D-B396-9A5E3D58B249}"/>
    <cellStyle name="Normal 5 2 2 4 3 3 5" xfId="33582" xr:uid="{C31725C1-1ECA-419C-8267-E86F6CFD4C82}"/>
    <cellStyle name="Normal 5 2 2 4 3 4" xfId="4628" xr:uid="{67D151F5-EB07-4366-BD2F-65F4E5E0A79C}"/>
    <cellStyle name="Normal 5 2 2 4 3 4 2" xfId="12349" xr:uid="{698021B5-1A76-4C4C-A0D2-9D32B30D4AA8}"/>
    <cellStyle name="Normal 5 2 2 4 3 4 2 2" xfId="27791" xr:uid="{F47D4BAC-C8EE-4927-AEAC-F7DDD70AF2A3}"/>
    <cellStyle name="Normal 5 2 2 4 3 4 2 2 2" xfId="58675" xr:uid="{232A5B7E-483B-4C1C-92B1-22B989350C85}"/>
    <cellStyle name="Normal 5 2 2 4 3 4 2 3" xfId="43233" xr:uid="{05EAD151-43DB-42E4-BAC5-CAAD31B20F62}"/>
    <cellStyle name="Normal 5 2 2 4 3 4 3" xfId="20070" xr:uid="{E2A12D79-DF20-4ED2-93B2-8BC9C157275C}"/>
    <cellStyle name="Normal 5 2 2 4 3 4 3 2" xfId="50954" xr:uid="{4DF9C86E-ECF3-43FE-BA77-3345A875CC98}"/>
    <cellStyle name="Normal 5 2 2 4 3 4 4" xfId="35512" xr:uid="{A1B0D998-C3C4-4219-868B-981555B11096}"/>
    <cellStyle name="Normal 5 2 2 4 3 5" xfId="8489" xr:uid="{7E4BCA29-0804-4F3D-B9B7-521E2C9D9B69}"/>
    <cellStyle name="Normal 5 2 2 4 3 5 2" xfId="23931" xr:uid="{6638BB69-54FE-4905-8BD3-745AF3543D4C}"/>
    <cellStyle name="Normal 5 2 2 4 3 5 2 2" xfId="54815" xr:uid="{A7F0AF9C-15EC-49F4-94DF-54261B572C0C}"/>
    <cellStyle name="Normal 5 2 2 4 3 5 3" xfId="39373" xr:uid="{5D62CAF4-6F51-4769-8A23-E5230E1DA096}"/>
    <cellStyle name="Normal 5 2 2 4 3 6" xfId="16210" xr:uid="{5FBE30F6-FA0A-45B0-BFCD-BB84A281A784}"/>
    <cellStyle name="Normal 5 2 2 4 3 6 2" xfId="47094" xr:uid="{FD50EDB9-83F9-499C-B596-D6D82A71A6AE}"/>
    <cellStyle name="Normal 5 2 2 4 3 7" xfId="31652" xr:uid="{8FFEDD04-46F6-4B68-9CF4-88193E8D1B38}"/>
    <cellStyle name="Normal 5 2 2 4 4" xfId="1250" xr:uid="{46AD3956-9666-4171-9197-255741D76073}"/>
    <cellStyle name="Normal 5 2 2 4 4 2" xfId="3180" xr:uid="{9E6702E7-A3AC-44CF-BB9B-C5B5559C22EF}"/>
    <cellStyle name="Normal 5 2 2 4 4 2 2" xfId="7040" xr:uid="{83928F31-071A-423E-9639-B838CCA0659A}"/>
    <cellStyle name="Normal 5 2 2 4 4 2 2 2" xfId="14761" xr:uid="{B6CAAC3F-7F89-47F1-887E-80F345FC148F}"/>
    <cellStyle name="Normal 5 2 2 4 4 2 2 2 2" xfId="30203" xr:uid="{1C1CB179-B48A-43DB-9C29-B5F86B5A1053}"/>
    <cellStyle name="Normal 5 2 2 4 4 2 2 2 2 2" xfId="61087" xr:uid="{ADA34D34-2389-4936-884B-A7C2E376191E}"/>
    <cellStyle name="Normal 5 2 2 4 4 2 2 2 3" xfId="45645" xr:uid="{572111B7-2D32-4049-B58F-4D26DBC8E654}"/>
    <cellStyle name="Normal 5 2 2 4 4 2 2 3" xfId="22482" xr:uid="{2AA6E50C-4877-46B7-AC3A-97125C193373}"/>
    <cellStyle name="Normal 5 2 2 4 4 2 2 3 2" xfId="53366" xr:uid="{35570275-2E81-4981-894D-70F8A574C34A}"/>
    <cellStyle name="Normal 5 2 2 4 4 2 2 4" xfId="37924" xr:uid="{1C85C193-9CE2-409C-B495-52022EFDFA24}"/>
    <cellStyle name="Normal 5 2 2 4 4 2 3" xfId="10901" xr:uid="{18CA1D2C-23F4-4098-9262-89265054B91D}"/>
    <cellStyle name="Normal 5 2 2 4 4 2 3 2" xfId="26343" xr:uid="{0044A081-321D-431C-ACB5-4A0BD23B1D27}"/>
    <cellStyle name="Normal 5 2 2 4 4 2 3 2 2" xfId="57227" xr:uid="{C2F7D6EF-41D9-4530-B8D4-4934C4557779}"/>
    <cellStyle name="Normal 5 2 2 4 4 2 3 3" xfId="41785" xr:uid="{575C267F-1220-4E45-AB3F-8F3858B91F7D}"/>
    <cellStyle name="Normal 5 2 2 4 4 2 4" xfId="18622" xr:uid="{4AA05570-E582-4C88-A773-CA64F8B3F28F}"/>
    <cellStyle name="Normal 5 2 2 4 4 2 4 2" xfId="49506" xr:uid="{35A795A8-9712-4D8A-B46C-394B2C84D179}"/>
    <cellStyle name="Normal 5 2 2 4 4 2 5" xfId="34064" xr:uid="{7BDB33AB-78BA-42D0-A40A-42077FA65303}"/>
    <cellStyle name="Normal 5 2 2 4 4 3" xfId="5110" xr:uid="{37E3D85B-D02C-4904-99CC-ED56A30781B8}"/>
    <cellStyle name="Normal 5 2 2 4 4 3 2" xfId="12831" xr:uid="{357278FC-5899-4E04-9C1A-4F8E998A14E2}"/>
    <cellStyle name="Normal 5 2 2 4 4 3 2 2" xfId="28273" xr:uid="{8FFF76EC-FCB6-437F-B00D-C97C3A41FADA}"/>
    <cellStyle name="Normal 5 2 2 4 4 3 2 2 2" xfId="59157" xr:uid="{4E6C8822-6D77-4B55-B0E5-729840376FDA}"/>
    <cellStyle name="Normal 5 2 2 4 4 3 2 3" xfId="43715" xr:uid="{AA67DD89-C34F-4E58-96F7-F9D9DEC6A3B2}"/>
    <cellStyle name="Normal 5 2 2 4 4 3 3" xfId="20552" xr:uid="{EF8EF2E0-211D-4B81-8C1E-4FAE4BEC4283}"/>
    <cellStyle name="Normal 5 2 2 4 4 3 3 2" xfId="51436" xr:uid="{8AF36201-316A-433B-962B-ADEB5B735684}"/>
    <cellStyle name="Normal 5 2 2 4 4 3 4" xfId="35994" xr:uid="{58B1DB4B-66B4-4405-A372-B112C12CCD29}"/>
    <cellStyle name="Normal 5 2 2 4 4 4" xfId="8971" xr:uid="{2B2952F1-DCD9-4E1C-A44B-603B4DA681BF}"/>
    <cellStyle name="Normal 5 2 2 4 4 4 2" xfId="24413" xr:uid="{21B3F692-087B-4B67-992F-8820103768BD}"/>
    <cellStyle name="Normal 5 2 2 4 4 4 2 2" xfId="55297" xr:uid="{BC8ADD2E-AC9D-480E-B168-22EF9F73F013}"/>
    <cellStyle name="Normal 5 2 2 4 4 4 3" xfId="39855" xr:uid="{6ABABE04-3FBC-4726-99F5-0F68FE591A66}"/>
    <cellStyle name="Normal 5 2 2 4 4 5" xfId="16692" xr:uid="{9C7A985D-10F6-416B-BEE7-3D64923B4A25}"/>
    <cellStyle name="Normal 5 2 2 4 4 5 2" xfId="47576" xr:uid="{015E34C9-8587-4FCA-A0A0-E107C8ABA51D}"/>
    <cellStyle name="Normal 5 2 2 4 4 6" xfId="32134" xr:uid="{A9B71164-F7CB-45B0-AA3D-5ACB465B0DC4}"/>
    <cellStyle name="Normal 5 2 2 4 5" xfId="2215" xr:uid="{1DA9D516-86A0-494C-BCC3-FEAE9D0E2510}"/>
    <cellStyle name="Normal 5 2 2 4 5 2" xfId="6075" xr:uid="{D14DF0F4-2F03-4666-AC6B-B200147A80F9}"/>
    <cellStyle name="Normal 5 2 2 4 5 2 2" xfId="13796" xr:uid="{407F2DCE-8126-4669-B210-D1049B9DD3AE}"/>
    <cellStyle name="Normal 5 2 2 4 5 2 2 2" xfId="29238" xr:uid="{0B34BCF1-2A12-4524-9062-3EBE01E6FE30}"/>
    <cellStyle name="Normal 5 2 2 4 5 2 2 2 2" xfId="60122" xr:uid="{C484EEC3-A311-4DE1-A4FA-4EB7C7E6C42D}"/>
    <cellStyle name="Normal 5 2 2 4 5 2 2 3" xfId="44680" xr:uid="{E44D4107-32B5-4053-A043-3715D2D8F1F1}"/>
    <cellStyle name="Normal 5 2 2 4 5 2 3" xfId="21517" xr:uid="{0B7F03F4-7BBA-413E-9754-E388E9E3B6A2}"/>
    <cellStyle name="Normal 5 2 2 4 5 2 3 2" xfId="52401" xr:uid="{8D58A026-C6A1-4BBD-8D73-94A0BB590382}"/>
    <cellStyle name="Normal 5 2 2 4 5 2 4" xfId="36959" xr:uid="{E96AAB46-3579-46EB-961A-E9D6E18D0CA6}"/>
    <cellStyle name="Normal 5 2 2 4 5 3" xfId="9936" xr:uid="{865E8F3B-C0AC-4D5B-8664-9D9D617C5DD4}"/>
    <cellStyle name="Normal 5 2 2 4 5 3 2" xfId="25378" xr:uid="{0F9480D3-D629-4F7E-9744-ED27BEA5F92E}"/>
    <cellStyle name="Normal 5 2 2 4 5 3 2 2" xfId="56262" xr:uid="{0AB6E169-6BE7-4C87-B647-9BBD91DDD069}"/>
    <cellStyle name="Normal 5 2 2 4 5 3 3" xfId="40820" xr:uid="{CE416717-F26A-4D68-9D3D-1EF8A92ACEB5}"/>
    <cellStyle name="Normal 5 2 2 4 5 4" xfId="17657" xr:uid="{AB9A9582-178C-4157-8B47-FC1D83C2C497}"/>
    <cellStyle name="Normal 5 2 2 4 5 4 2" xfId="48541" xr:uid="{C02EE179-C2AF-41BE-AB0F-73831B64D36C}"/>
    <cellStyle name="Normal 5 2 2 4 5 5" xfId="33099" xr:uid="{FB0D310F-7935-4C08-B058-739D24395DEF}"/>
    <cellStyle name="Normal 5 2 2 4 6" xfId="4145" xr:uid="{A1B25146-2445-4F4C-8E7D-2477EDD16C38}"/>
    <cellStyle name="Normal 5 2 2 4 6 2" xfId="11866" xr:uid="{B9035203-A464-4043-B480-815D1CE0DA01}"/>
    <cellStyle name="Normal 5 2 2 4 6 2 2" xfId="27308" xr:uid="{8086EF4B-E0F2-4197-A270-6BE6BB462AB2}"/>
    <cellStyle name="Normal 5 2 2 4 6 2 2 2" xfId="58192" xr:uid="{EE1DD59C-9ACA-4B96-BDE4-9A44BC5AD411}"/>
    <cellStyle name="Normal 5 2 2 4 6 2 3" xfId="42750" xr:uid="{0B3F04C1-215F-4FDA-B5B9-3CB088CF7A62}"/>
    <cellStyle name="Normal 5 2 2 4 6 3" xfId="19587" xr:uid="{4D2017E3-5A8C-4624-882B-575E6D55EC78}"/>
    <cellStyle name="Normal 5 2 2 4 6 3 2" xfId="50471" xr:uid="{DE934F1C-21C7-4A85-BB2E-54873B011E00}"/>
    <cellStyle name="Normal 5 2 2 4 6 4" xfId="35029" xr:uid="{F0411A45-79A4-43C5-B5B6-FB55C09635F2}"/>
    <cellStyle name="Normal 5 2 2 4 7" xfId="8006" xr:uid="{1EB5BD93-99F6-4FFE-9B71-5A8D44890EB4}"/>
    <cellStyle name="Normal 5 2 2 4 7 2" xfId="23448" xr:uid="{380E1A75-0312-481D-8796-C6B955583877}"/>
    <cellStyle name="Normal 5 2 2 4 7 2 2" xfId="54332" xr:uid="{0DEABEDA-B2E7-495E-9280-559598703ACC}"/>
    <cellStyle name="Normal 5 2 2 4 7 3" xfId="38890" xr:uid="{2A7E74BE-FF08-49EC-B223-7E5CB2A6D3B8}"/>
    <cellStyle name="Normal 5 2 2 4 8" xfId="15727" xr:uid="{1A987474-8EF1-45AE-863D-1286E09DB647}"/>
    <cellStyle name="Normal 5 2 2 4 8 2" xfId="46611" xr:uid="{607C9C1E-5A7A-4C7B-AF38-C58DB2E9C167}"/>
    <cellStyle name="Normal 5 2 2 4 9" xfId="31169" xr:uid="{1CF4D996-609E-436E-9052-1AFC5E21D016}"/>
    <cellStyle name="Normal 5 2 2 5" xfId="456" xr:uid="{74DAABCF-8AD8-4086-A39D-0E2E4DA49CC5}"/>
    <cellStyle name="Normal 5 2 2 5 2" xfId="940" xr:uid="{CFC598D0-6C7B-4110-8874-8134ED70E930}"/>
    <cellStyle name="Normal 5 2 2 5 2 2" xfId="1905" xr:uid="{E2703618-232F-48D4-AF26-07FA8A406E77}"/>
    <cellStyle name="Normal 5 2 2 5 2 2 2" xfId="3835" xr:uid="{51571D6A-883D-4620-91B1-B08ADFC8D080}"/>
    <cellStyle name="Normal 5 2 2 5 2 2 2 2" xfId="7695" xr:uid="{C029E809-2374-48A5-A69A-74529CAE44C2}"/>
    <cellStyle name="Normal 5 2 2 5 2 2 2 2 2" xfId="15416" xr:uid="{880B8D21-6976-4074-8CF7-8FA04AF81913}"/>
    <cellStyle name="Normal 5 2 2 5 2 2 2 2 2 2" xfId="30858" xr:uid="{0CD1AADD-2FA4-49ED-910F-20758992BCD4}"/>
    <cellStyle name="Normal 5 2 2 5 2 2 2 2 2 2 2" xfId="61742" xr:uid="{7CCFA1D6-08D8-4C66-B45D-52641B9B1D43}"/>
    <cellStyle name="Normal 5 2 2 5 2 2 2 2 2 3" xfId="46300" xr:uid="{12E4AC88-0532-499E-994E-5FB533A687D0}"/>
    <cellStyle name="Normal 5 2 2 5 2 2 2 2 3" xfId="23137" xr:uid="{9826A27E-D722-4BB3-875E-49DF8C5B5325}"/>
    <cellStyle name="Normal 5 2 2 5 2 2 2 2 3 2" xfId="54021" xr:uid="{3DE1F670-EC1C-4BC8-9896-E34186B46978}"/>
    <cellStyle name="Normal 5 2 2 5 2 2 2 2 4" xfId="38579" xr:uid="{B50A2887-0D2E-4424-B969-08A2B2DF2E13}"/>
    <cellStyle name="Normal 5 2 2 5 2 2 2 3" xfId="11556" xr:uid="{F16EBDB4-34C8-466D-8343-D9C0B6C8FEC3}"/>
    <cellStyle name="Normal 5 2 2 5 2 2 2 3 2" xfId="26998" xr:uid="{11D9838C-35FF-4FE9-A511-89682F06C122}"/>
    <cellStyle name="Normal 5 2 2 5 2 2 2 3 2 2" xfId="57882" xr:uid="{3A5AD30F-06F4-4181-90F3-19144BB6BC53}"/>
    <cellStyle name="Normal 5 2 2 5 2 2 2 3 3" xfId="42440" xr:uid="{1E274C10-B3C4-4C30-BF8B-0DA088827079}"/>
    <cellStyle name="Normal 5 2 2 5 2 2 2 4" xfId="19277" xr:uid="{3990A713-1089-4550-9964-0AD31B5BAC68}"/>
    <cellStyle name="Normal 5 2 2 5 2 2 2 4 2" xfId="50161" xr:uid="{127498C7-1719-4646-9021-33435C664E2B}"/>
    <cellStyle name="Normal 5 2 2 5 2 2 2 5" xfId="34719" xr:uid="{E6A4021D-4555-436A-B0E2-1C0CCD111794}"/>
    <cellStyle name="Normal 5 2 2 5 2 2 3" xfId="5765" xr:uid="{B4C67B86-8FD8-442C-99EE-4D02C707BB45}"/>
    <cellStyle name="Normal 5 2 2 5 2 2 3 2" xfId="13486" xr:uid="{67BE2929-4A69-407E-9A77-FCA29301B9F6}"/>
    <cellStyle name="Normal 5 2 2 5 2 2 3 2 2" xfId="28928" xr:uid="{547C0206-3CD8-4734-B184-BA096182941B}"/>
    <cellStyle name="Normal 5 2 2 5 2 2 3 2 2 2" xfId="59812" xr:uid="{5B8AC983-8A79-44D6-8D6F-47ACCF3C8FC6}"/>
    <cellStyle name="Normal 5 2 2 5 2 2 3 2 3" xfId="44370" xr:uid="{5B37F824-69B1-4EE0-8CB2-8A0E7C9B864C}"/>
    <cellStyle name="Normal 5 2 2 5 2 2 3 3" xfId="21207" xr:uid="{A163D99D-8C67-4012-A5C5-16979057E1C6}"/>
    <cellStyle name="Normal 5 2 2 5 2 2 3 3 2" xfId="52091" xr:uid="{098F7665-C53A-4342-90D5-B4335AA4F1CC}"/>
    <cellStyle name="Normal 5 2 2 5 2 2 3 4" xfId="36649" xr:uid="{FAAFE86A-65B7-4916-B531-1D398529B9BA}"/>
    <cellStyle name="Normal 5 2 2 5 2 2 4" xfId="9626" xr:uid="{647337FB-EED1-4A53-BE77-6B9CF176F0DC}"/>
    <cellStyle name="Normal 5 2 2 5 2 2 4 2" xfId="25068" xr:uid="{CE617B10-50AD-4B3E-9866-3B55466BF22D}"/>
    <cellStyle name="Normal 5 2 2 5 2 2 4 2 2" xfId="55952" xr:uid="{A85F4AC3-E4FF-41DE-A9A0-4ADA50A52309}"/>
    <cellStyle name="Normal 5 2 2 5 2 2 4 3" xfId="40510" xr:uid="{4BB1EDCF-AB28-4EEC-9809-933DA892EDBC}"/>
    <cellStyle name="Normal 5 2 2 5 2 2 5" xfId="17347" xr:uid="{35558FB5-34BA-4990-AD80-A14873DD46C8}"/>
    <cellStyle name="Normal 5 2 2 5 2 2 5 2" xfId="48231" xr:uid="{2EBDB358-236B-4C55-A733-600CCEDD97FF}"/>
    <cellStyle name="Normal 5 2 2 5 2 2 6" xfId="32789" xr:uid="{750252FB-BF57-4028-9AD4-487EB24BD2ED}"/>
    <cellStyle name="Normal 5 2 2 5 2 3" xfId="2870" xr:uid="{D73E587F-AEE9-478F-943E-BD2E3B53B728}"/>
    <cellStyle name="Normal 5 2 2 5 2 3 2" xfId="6730" xr:uid="{154A91B6-0E1B-47AE-98D6-4D0D1D4A2110}"/>
    <cellStyle name="Normal 5 2 2 5 2 3 2 2" xfId="14451" xr:uid="{54A5EB4C-2556-40DB-8425-BB2FB9934367}"/>
    <cellStyle name="Normal 5 2 2 5 2 3 2 2 2" xfId="29893" xr:uid="{3E9783E7-C884-4095-985A-B83D61AC4131}"/>
    <cellStyle name="Normal 5 2 2 5 2 3 2 2 2 2" xfId="60777" xr:uid="{D6420DE9-DF1D-4FB6-86F3-70C1C7E8640B}"/>
    <cellStyle name="Normal 5 2 2 5 2 3 2 2 3" xfId="45335" xr:uid="{84962E95-4997-4AF7-81FC-8E730ED5272B}"/>
    <cellStyle name="Normal 5 2 2 5 2 3 2 3" xfId="22172" xr:uid="{53D4D3D9-5F6A-46F1-AB95-B2FE7032FAA8}"/>
    <cellStyle name="Normal 5 2 2 5 2 3 2 3 2" xfId="53056" xr:uid="{A9B83930-987E-4B5D-A252-9523CC925AA9}"/>
    <cellStyle name="Normal 5 2 2 5 2 3 2 4" xfId="37614" xr:uid="{0386BA1F-C727-4418-BAE6-918BCF527D5C}"/>
    <cellStyle name="Normal 5 2 2 5 2 3 3" xfId="10591" xr:uid="{628BFC34-AB40-4EDC-9F5D-4334AE7855F5}"/>
    <cellStyle name="Normal 5 2 2 5 2 3 3 2" xfId="26033" xr:uid="{F09E893B-1845-4610-AA05-2ED182689C23}"/>
    <cellStyle name="Normal 5 2 2 5 2 3 3 2 2" xfId="56917" xr:uid="{943014F0-6422-43E5-8DED-699C6D3C327B}"/>
    <cellStyle name="Normal 5 2 2 5 2 3 3 3" xfId="41475" xr:uid="{85877FE2-C5CC-4895-9EFC-BA08EA7CDDC5}"/>
    <cellStyle name="Normal 5 2 2 5 2 3 4" xfId="18312" xr:uid="{C1CACA3F-60BD-4CFF-8EAC-E76AFE43B901}"/>
    <cellStyle name="Normal 5 2 2 5 2 3 4 2" xfId="49196" xr:uid="{F60EDC6E-02B9-4647-AF6D-C1D2B4B35295}"/>
    <cellStyle name="Normal 5 2 2 5 2 3 5" xfId="33754" xr:uid="{B3FD4859-9EBE-4A38-A53A-B52DA62692FB}"/>
    <cellStyle name="Normal 5 2 2 5 2 4" xfId="4800" xr:uid="{9665032D-1397-474C-8BE3-9A48608A6F95}"/>
    <cellStyle name="Normal 5 2 2 5 2 4 2" xfId="12521" xr:uid="{A03D95AF-65D7-4731-9F9F-FFBF9235A1F6}"/>
    <cellStyle name="Normal 5 2 2 5 2 4 2 2" xfId="27963" xr:uid="{4BB8BFD0-D422-4417-B381-8FE58F10126A}"/>
    <cellStyle name="Normal 5 2 2 5 2 4 2 2 2" xfId="58847" xr:uid="{38EF070B-DED1-43D8-848C-38EAB4278501}"/>
    <cellStyle name="Normal 5 2 2 5 2 4 2 3" xfId="43405" xr:uid="{B3AAE3E2-0B45-4D4E-AB7B-05BFEABE1CC8}"/>
    <cellStyle name="Normal 5 2 2 5 2 4 3" xfId="20242" xr:uid="{E1E3A96C-CD90-414C-A282-49860496D0C3}"/>
    <cellStyle name="Normal 5 2 2 5 2 4 3 2" xfId="51126" xr:uid="{AAB5C47A-9C99-4C99-A1FF-A5C0D66CC742}"/>
    <cellStyle name="Normal 5 2 2 5 2 4 4" xfId="35684" xr:uid="{8A378BAC-5806-43DC-A0C7-D912ED7990DB}"/>
    <cellStyle name="Normal 5 2 2 5 2 5" xfId="8661" xr:uid="{1FBB92E9-1B13-44C0-8501-4CD1EA725636}"/>
    <cellStyle name="Normal 5 2 2 5 2 5 2" xfId="24103" xr:uid="{C706AD90-9619-40C6-A015-6D55037E2B20}"/>
    <cellStyle name="Normal 5 2 2 5 2 5 2 2" xfId="54987" xr:uid="{2744B0D0-6E75-41A8-ADEC-E6E1EE56F5D4}"/>
    <cellStyle name="Normal 5 2 2 5 2 5 3" xfId="39545" xr:uid="{2D2E9139-42EF-4D92-A9CF-B096186D13A4}"/>
    <cellStyle name="Normal 5 2 2 5 2 6" xfId="16382" xr:uid="{9996AB05-6D45-4875-8218-04FB85DBB6DE}"/>
    <cellStyle name="Normal 5 2 2 5 2 6 2" xfId="47266" xr:uid="{ECF31328-9227-4566-93C9-BB5FAEE44AA0}"/>
    <cellStyle name="Normal 5 2 2 5 2 7" xfId="31824" xr:uid="{1D9ABA87-E29F-4954-9DF3-02413394FF3E}"/>
    <cellStyle name="Normal 5 2 2 5 3" xfId="1422" xr:uid="{9E4BCE1E-FA1A-49C4-8974-9A0E515B8A97}"/>
    <cellStyle name="Normal 5 2 2 5 3 2" xfId="3352" xr:uid="{115ACDDA-8E81-4328-89AA-99ACD349FBA3}"/>
    <cellStyle name="Normal 5 2 2 5 3 2 2" xfId="7212" xr:uid="{679DA485-5099-4847-9D84-62A8AAFA5627}"/>
    <cellStyle name="Normal 5 2 2 5 3 2 2 2" xfId="14933" xr:uid="{51091A00-F7EA-4BBD-AF2F-67F7DB2FEE38}"/>
    <cellStyle name="Normal 5 2 2 5 3 2 2 2 2" xfId="30375" xr:uid="{3B07F691-1B83-4A5B-AE68-0CD79C16728F}"/>
    <cellStyle name="Normal 5 2 2 5 3 2 2 2 2 2" xfId="61259" xr:uid="{9E6BE774-784A-41A1-984E-CFAB795121D8}"/>
    <cellStyle name="Normal 5 2 2 5 3 2 2 2 3" xfId="45817" xr:uid="{D67198F9-95B2-4561-BD15-895D295EDBDF}"/>
    <cellStyle name="Normal 5 2 2 5 3 2 2 3" xfId="22654" xr:uid="{AD6EAFA1-4B1D-44B6-8D9D-AADECB8C7C4A}"/>
    <cellStyle name="Normal 5 2 2 5 3 2 2 3 2" xfId="53538" xr:uid="{DE63265C-D04D-4883-A8D9-516F64AFBBD9}"/>
    <cellStyle name="Normal 5 2 2 5 3 2 2 4" xfId="38096" xr:uid="{4C321C64-AF75-423B-8BFD-6E109DEFFA87}"/>
    <cellStyle name="Normal 5 2 2 5 3 2 3" xfId="11073" xr:uid="{765E2C30-DC17-4F23-9FB8-60ABF45B58A5}"/>
    <cellStyle name="Normal 5 2 2 5 3 2 3 2" xfId="26515" xr:uid="{78BF86F5-628C-484A-B3E9-E80DF440D7AE}"/>
    <cellStyle name="Normal 5 2 2 5 3 2 3 2 2" xfId="57399" xr:uid="{DA9A8026-B49B-45E5-BA88-F8A534A6D335}"/>
    <cellStyle name="Normal 5 2 2 5 3 2 3 3" xfId="41957" xr:uid="{D44B9AF5-7796-4F32-84FD-408648F55316}"/>
    <cellStyle name="Normal 5 2 2 5 3 2 4" xfId="18794" xr:uid="{6AF0E922-9E39-4B6B-A788-FC130D6BB609}"/>
    <cellStyle name="Normal 5 2 2 5 3 2 4 2" xfId="49678" xr:uid="{9623BC03-7321-41B9-9AE8-7EFDC7686A6D}"/>
    <cellStyle name="Normal 5 2 2 5 3 2 5" xfId="34236" xr:uid="{954C4A1C-CD05-4C3F-BBFD-D5E0E7C2628C}"/>
    <cellStyle name="Normal 5 2 2 5 3 3" xfId="5282" xr:uid="{EB252B1F-E919-41E8-BF51-CF011D814BC6}"/>
    <cellStyle name="Normal 5 2 2 5 3 3 2" xfId="13003" xr:uid="{B87C411D-E27A-45FB-B1F7-8CBDFFA579F9}"/>
    <cellStyle name="Normal 5 2 2 5 3 3 2 2" xfId="28445" xr:uid="{46BF33C0-7BDC-4416-AC49-10E2500BEB8C}"/>
    <cellStyle name="Normal 5 2 2 5 3 3 2 2 2" xfId="59329" xr:uid="{51B451CE-A5B9-40DA-AE2F-82488D1E41F5}"/>
    <cellStyle name="Normal 5 2 2 5 3 3 2 3" xfId="43887" xr:uid="{7E59C0C2-EC91-4D60-8EC5-59C0ACE77897}"/>
    <cellStyle name="Normal 5 2 2 5 3 3 3" xfId="20724" xr:uid="{A146ECBF-953F-483E-811E-F738FD0C9884}"/>
    <cellStyle name="Normal 5 2 2 5 3 3 3 2" xfId="51608" xr:uid="{1719DA3C-A924-4C7A-9281-BDBB1FCF9294}"/>
    <cellStyle name="Normal 5 2 2 5 3 3 4" xfId="36166" xr:uid="{321155BA-D803-4122-BEFD-502F85E42206}"/>
    <cellStyle name="Normal 5 2 2 5 3 4" xfId="9143" xr:uid="{F2F001EF-F003-4922-826E-2D5CDC77C3AA}"/>
    <cellStyle name="Normal 5 2 2 5 3 4 2" xfId="24585" xr:uid="{2E4F346A-5D18-475A-9BAC-14A48D4688E1}"/>
    <cellStyle name="Normal 5 2 2 5 3 4 2 2" xfId="55469" xr:uid="{B718906A-D985-43FD-A576-8408B8C7B66A}"/>
    <cellStyle name="Normal 5 2 2 5 3 4 3" xfId="40027" xr:uid="{00ACE9AF-7885-49C3-A9D0-5D015ABE5FE3}"/>
    <cellStyle name="Normal 5 2 2 5 3 5" xfId="16864" xr:uid="{4A7CF65C-AEA7-4359-A96F-0719026F489E}"/>
    <cellStyle name="Normal 5 2 2 5 3 5 2" xfId="47748" xr:uid="{C5B2CAAC-ED1B-4110-9D13-3470BBE1DB2E}"/>
    <cellStyle name="Normal 5 2 2 5 3 6" xfId="32306" xr:uid="{CCD5173E-55AC-40C9-B40C-33F1C88B8195}"/>
    <cellStyle name="Normal 5 2 2 5 4" xfId="2387" xr:uid="{BC1E301C-CCF3-4C66-9C42-EEA4CB52FD49}"/>
    <cellStyle name="Normal 5 2 2 5 4 2" xfId="6247" xr:uid="{DE00126D-573F-4AE3-ABF3-BAF7778A7D56}"/>
    <cellStyle name="Normal 5 2 2 5 4 2 2" xfId="13968" xr:uid="{E3D8AE69-73AB-4829-BC44-4B246C30793E}"/>
    <cellStyle name="Normal 5 2 2 5 4 2 2 2" xfId="29410" xr:uid="{D9AF94CD-3A3E-4E88-B9C1-0CA355926753}"/>
    <cellStyle name="Normal 5 2 2 5 4 2 2 2 2" xfId="60294" xr:uid="{AD043978-8329-4021-AC46-933E9F87050D}"/>
    <cellStyle name="Normal 5 2 2 5 4 2 2 3" xfId="44852" xr:uid="{FB82379E-13A9-485A-8972-1322D3F98EE7}"/>
    <cellStyle name="Normal 5 2 2 5 4 2 3" xfId="21689" xr:uid="{A226A7EF-B326-4040-8EC7-27B706838FD0}"/>
    <cellStyle name="Normal 5 2 2 5 4 2 3 2" xfId="52573" xr:uid="{796AA347-B396-4E7F-ABA4-E79E01D83A4B}"/>
    <cellStyle name="Normal 5 2 2 5 4 2 4" xfId="37131" xr:uid="{AD484D9E-240F-4BC9-ADE1-1EBB2D55A956}"/>
    <cellStyle name="Normal 5 2 2 5 4 3" xfId="10108" xr:uid="{F930931C-7EEA-45F5-BDCB-5941F4FC7FEF}"/>
    <cellStyle name="Normal 5 2 2 5 4 3 2" xfId="25550" xr:uid="{DA08493A-C4DF-434F-9C50-1504FE4F7A7B}"/>
    <cellStyle name="Normal 5 2 2 5 4 3 2 2" xfId="56434" xr:uid="{107BE7D2-8F11-4DE1-846C-2190BD6CF54E}"/>
    <cellStyle name="Normal 5 2 2 5 4 3 3" xfId="40992" xr:uid="{EB4B7BDC-EA9B-4382-B276-BF2C3AB68A6C}"/>
    <cellStyle name="Normal 5 2 2 5 4 4" xfId="17829" xr:uid="{C1F2D915-5AC3-4632-8C0A-C59B97D3BCFC}"/>
    <cellStyle name="Normal 5 2 2 5 4 4 2" xfId="48713" xr:uid="{2B5DF3DB-0A9C-4BEC-BBA0-E95DEB3513F2}"/>
    <cellStyle name="Normal 5 2 2 5 4 5" xfId="33271" xr:uid="{3BC96BF7-81E2-41A2-BF90-D05341A95C94}"/>
    <cellStyle name="Normal 5 2 2 5 5" xfId="4317" xr:uid="{012ED5FE-1DB6-4989-B52F-9916D41997FC}"/>
    <cellStyle name="Normal 5 2 2 5 5 2" xfId="12038" xr:uid="{7B285BE2-1DBB-4752-BA49-E9430A3B49C3}"/>
    <cellStyle name="Normal 5 2 2 5 5 2 2" xfId="27480" xr:uid="{454A9210-225F-4DAB-8D9A-5FBCAE721F68}"/>
    <cellStyle name="Normal 5 2 2 5 5 2 2 2" xfId="58364" xr:uid="{8E3E5F63-1785-465C-84FC-BE9674D782CA}"/>
    <cellStyle name="Normal 5 2 2 5 5 2 3" xfId="42922" xr:uid="{1035C614-CC97-444E-8A41-D25E9D8D9488}"/>
    <cellStyle name="Normal 5 2 2 5 5 3" xfId="19759" xr:uid="{243B0777-81D5-4B92-95E9-6E9EDEC3AA63}"/>
    <cellStyle name="Normal 5 2 2 5 5 3 2" xfId="50643" xr:uid="{99313C4C-F75E-47F1-B3E7-3A977C681E36}"/>
    <cellStyle name="Normal 5 2 2 5 5 4" xfId="35201" xr:uid="{DD1E4331-149A-4545-958A-91B86068B249}"/>
    <cellStyle name="Normal 5 2 2 5 6" xfId="8178" xr:uid="{E1FA17AB-9963-4889-8096-C524EC23DBEF}"/>
    <cellStyle name="Normal 5 2 2 5 6 2" xfId="23620" xr:uid="{1409858B-C3A6-4C7D-A52D-168500C69000}"/>
    <cellStyle name="Normal 5 2 2 5 6 2 2" xfId="54504" xr:uid="{C65EF14E-B832-44D7-8AE7-BD556DA962F1}"/>
    <cellStyle name="Normal 5 2 2 5 6 3" xfId="39062" xr:uid="{03A09073-14DE-487F-9ECB-CD7156CF00C6}"/>
    <cellStyle name="Normal 5 2 2 5 7" xfId="15899" xr:uid="{E62F933B-8964-4D14-A505-9038964BCE93}"/>
    <cellStyle name="Normal 5 2 2 5 7 2" xfId="46783" xr:uid="{90E6A0A5-8B1A-45AE-9E11-68F4D8228D8A}"/>
    <cellStyle name="Normal 5 2 2 5 8" xfId="31341" xr:uid="{8EF6C56C-A2E7-4483-A2A0-EAC34D43DA18}"/>
    <cellStyle name="Normal 5 2 2 6" xfId="699" xr:uid="{732DC0F6-E429-42F1-AE5A-93ED81861F38}"/>
    <cellStyle name="Normal 5 2 2 6 2" xfId="1664" xr:uid="{F1C69E80-C258-4994-BA47-86F9C39E0F5D}"/>
    <cellStyle name="Normal 5 2 2 6 2 2" xfId="3594" xr:uid="{8AF44986-D606-46E7-ADC0-45200199A318}"/>
    <cellStyle name="Normal 5 2 2 6 2 2 2" xfId="7454" xr:uid="{48F37CEB-9C30-4212-AE76-403E61BB000C}"/>
    <cellStyle name="Normal 5 2 2 6 2 2 2 2" xfId="15175" xr:uid="{269BEE3B-0E44-46F0-BDB3-80A3FE3A1F1C}"/>
    <cellStyle name="Normal 5 2 2 6 2 2 2 2 2" xfId="30617" xr:uid="{8373C366-CE9E-4793-8091-F8B045CF2CCD}"/>
    <cellStyle name="Normal 5 2 2 6 2 2 2 2 2 2" xfId="61501" xr:uid="{AFFBE270-9346-4A92-85E2-964D6C0BAD5A}"/>
    <cellStyle name="Normal 5 2 2 6 2 2 2 2 3" xfId="46059" xr:uid="{74E74510-1498-4FB4-90BD-7CAA86A95E03}"/>
    <cellStyle name="Normal 5 2 2 6 2 2 2 3" xfId="22896" xr:uid="{2AF82D2E-3970-427F-BDD8-91A314F1D061}"/>
    <cellStyle name="Normal 5 2 2 6 2 2 2 3 2" xfId="53780" xr:uid="{A5A993C6-7CFA-4BF3-AD4B-D485853D456C}"/>
    <cellStyle name="Normal 5 2 2 6 2 2 2 4" xfId="38338" xr:uid="{980C6530-6DD1-402B-94AF-6CBB902B59A8}"/>
    <cellStyle name="Normal 5 2 2 6 2 2 3" xfId="11315" xr:uid="{F0C2FF63-81DC-4608-B62C-720CB10B16F7}"/>
    <cellStyle name="Normal 5 2 2 6 2 2 3 2" xfId="26757" xr:uid="{F5C125B3-07A8-43E4-8C83-5C88E4AF3198}"/>
    <cellStyle name="Normal 5 2 2 6 2 2 3 2 2" xfId="57641" xr:uid="{1AD3E042-043F-43EA-93CE-2A249F1C61FE}"/>
    <cellStyle name="Normal 5 2 2 6 2 2 3 3" xfId="42199" xr:uid="{21421950-9ABC-431F-86F4-AEDCA2CBDCD0}"/>
    <cellStyle name="Normal 5 2 2 6 2 2 4" xfId="19036" xr:uid="{E582A8DF-EECA-43E6-B693-3F3EFF0B9366}"/>
    <cellStyle name="Normal 5 2 2 6 2 2 4 2" xfId="49920" xr:uid="{5CF06D2E-D40B-4C51-8C5F-25CB6B957455}"/>
    <cellStyle name="Normal 5 2 2 6 2 2 5" xfId="34478" xr:uid="{C1602B07-4630-4A42-86B7-B95EE7C89BFE}"/>
    <cellStyle name="Normal 5 2 2 6 2 3" xfId="5524" xr:uid="{1F3A626A-274A-46F0-9A13-2034987AF347}"/>
    <cellStyle name="Normal 5 2 2 6 2 3 2" xfId="13245" xr:uid="{5A0AC225-C639-4B6C-8141-B1353402C604}"/>
    <cellStyle name="Normal 5 2 2 6 2 3 2 2" xfId="28687" xr:uid="{F05A023B-F2C6-4676-AB27-D90013815F0F}"/>
    <cellStyle name="Normal 5 2 2 6 2 3 2 2 2" xfId="59571" xr:uid="{FD985C4F-6233-47FD-8706-198B13B43F5F}"/>
    <cellStyle name="Normal 5 2 2 6 2 3 2 3" xfId="44129" xr:uid="{724967DB-3294-4C8A-ABDB-FB86CBBF4C1E}"/>
    <cellStyle name="Normal 5 2 2 6 2 3 3" xfId="20966" xr:uid="{E373F0FD-267C-4D61-AB57-3FB19FBB07C3}"/>
    <cellStyle name="Normal 5 2 2 6 2 3 3 2" xfId="51850" xr:uid="{E857F3C9-72B9-42A2-A918-CEB82B99FF3E}"/>
    <cellStyle name="Normal 5 2 2 6 2 3 4" xfId="36408" xr:uid="{92631EE3-7B3F-4BEB-BF0D-EB41263DA604}"/>
    <cellStyle name="Normal 5 2 2 6 2 4" xfId="9385" xr:uid="{60EBBE86-1AB4-41BA-8EB0-A2386BBE23DB}"/>
    <cellStyle name="Normal 5 2 2 6 2 4 2" xfId="24827" xr:uid="{EBC35B28-79ED-406D-A8C2-1E8C21CF98C6}"/>
    <cellStyle name="Normal 5 2 2 6 2 4 2 2" xfId="55711" xr:uid="{C1158178-CA25-40BF-A5D9-4E196D3A6C69}"/>
    <cellStyle name="Normal 5 2 2 6 2 4 3" xfId="40269" xr:uid="{E2A18033-101E-4169-B570-59578ADD0EB2}"/>
    <cellStyle name="Normal 5 2 2 6 2 5" xfId="17106" xr:uid="{DEE2F994-56C5-4925-8BAD-B7E2DC1C344B}"/>
    <cellStyle name="Normal 5 2 2 6 2 5 2" xfId="47990" xr:uid="{9E917159-C5E4-4376-834A-06653C785C67}"/>
    <cellStyle name="Normal 5 2 2 6 2 6" xfId="32548" xr:uid="{B6690C6B-8FDE-471A-8B3E-66CEC97ED1E8}"/>
    <cellStyle name="Normal 5 2 2 6 3" xfId="2629" xr:uid="{693CDB05-1EF3-42BE-ACB3-9D1DA50D5041}"/>
    <cellStyle name="Normal 5 2 2 6 3 2" xfId="6489" xr:uid="{D85CFAAC-B960-4DFC-90BE-AE52E91F423F}"/>
    <cellStyle name="Normal 5 2 2 6 3 2 2" xfId="14210" xr:uid="{402939F3-DFE9-4644-BF6B-3CF22BE78316}"/>
    <cellStyle name="Normal 5 2 2 6 3 2 2 2" xfId="29652" xr:uid="{065227DC-DEB3-42A4-A252-B30BB714A3FE}"/>
    <cellStyle name="Normal 5 2 2 6 3 2 2 2 2" xfId="60536" xr:uid="{AF534591-F707-46C3-8B72-6957C1D35870}"/>
    <cellStyle name="Normal 5 2 2 6 3 2 2 3" xfId="45094" xr:uid="{58F2F673-5D7F-4142-9908-D88A00561B0E}"/>
    <cellStyle name="Normal 5 2 2 6 3 2 3" xfId="21931" xr:uid="{DA00F4D4-8768-4D77-930C-71AB27F5118B}"/>
    <cellStyle name="Normal 5 2 2 6 3 2 3 2" xfId="52815" xr:uid="{80E6C0DE-D43E-4054-8FCF-70D45F6F031A}"/>
    <cellStyle name="Normal 5 2 2 6 3 2 4" xfId="37373" xr:uid="{74983943-1AD2-4885-9846-E253E3C03579}"/>
    <cellStyle name="Normal 5 2 2 6 3 3" xfId="10350" xr:uid="{038F6201-C50E-4953-8A61-B7B0F4561C9C}"/>
    <cellStyle name="Normal 5 2 2 6 3 3 2" xfId="25792" xr:uid="{2230A2B7-03EC-4D4D-BC75-CF0C637F7BAB}"/>
    <cellStyle name="Normal 5 2 2 6 3 3 2 2" xfId="56676" xr:uid="{58FEB871-D354-4D80-BCF6-F7520FEFA831}"/>
    <cellStyle name="Normal 5 2 2 6 3 3 3" xfId="41234" xr:uid="{5CF14B5E-ED39-4235-A419-FC7831AAC57B}"/>
    <cellStyle name="Normal 5 2 2 6 3 4" xfId="18071" xr:uid="{B536A3B6-6227-426A-80C8-4A8986D6E5C7}"/>
    <cellStyle name="Normal 5 2 2 6 3 4 2" xfId="48955" xr:uid="{3E5880F3-8A6B-4734-BAE4-E15E68237297}"/>
    <cellStyle name="Normal 5 2 2 6 3 5" xfId="33513" xr:uid="{450085C3-FB4C-448E-830F-55336D4052F2}"/>
    <cellStyle name="Normal 5 2 2 6 4" xfId="4559" xr:uid="{71A8524A-6F17-4EE9-AEAF-22655F624810}"/>
    <cellStyle name="Normal 5 2 2 6 4 2" xfId="12280" xr:uid="{02202D43-9DCD-4EE9-91E9-9F7AF88C4114}"/>
    <cellStyle name="Normal 5 2 2 6 4 2 2" xfId="27722" xr:uid="{06950823-C3B1-459D-AB45-1AF6A9484236}"/>
    <cellStyle name="Normal 5 2 2 6 4 2 2 2" xfId="58606" xr:uid="{879469AD-D979-4236-A8C7-28A59E2A1F12}"/>
    <cellStyle name="Normal 5 2 2 6 4 2 3" xfId="43164" xr:uid="{BBAF70B7-F1C3-430C-A5B1-F637B6E76787}"/>
    <cellStyle name="Normal 5 2 2 6 4 3" xfId="20001" xr:uid="{44A19912-723C-4175-8767-16EC9122B23D}"/>
    <cellStyle name="Normal 5 2 2 6 4 3 2" xfId="50885" xr:uid="{28E1BD8D-628B-4BFC-83EF-03C5E5567467}"/>
    <cellStyle name="Normal 5 2 2 6 4 4" xfId="35443" xr:uid="{C6A0710E-C316-4743-914F-9268370C05C3}"/>
    <cellStyle name="Normal 5 2 2 6 5" xfId="8420" xr:uid="{799E3FE9-6576-4C6A-82E5-47E3294FEF29}"/>
    <cellStyle name="Normal 5 2 2 6 5 2" xfId="23862" xr:uid="{F25B0145-97C0-4864-9773-53E467A30EAE}"/>
    <cellStyle name="Normal 5 2 2 6 5 2 2" xfId="54746" xr:uid="{28B2999A-94C7-455D-91E2-47A19051F1D4}"/>
    <cellStyle name="Normal 5 2 2 6 5 3" xfId="39304" xr:uid="{011FCF34-2264-4B67-9369-EB902FDA581B}"/>
    <cellStyle name="Normal 5 2 2 6 6" xfId="16141" xr:uid="{3438F892-9896-4254-987A-602BA4E0862B}"/>
    <cellStyle name="Normal 5 2 2 6 6 2" xfId="47025" xr:uid="{5BC94EA0-E1A2-4CB4-B247-3618CBCFAA77}"/>
    <cellStyle name="Normal 5 2 2 6 7" xfId="31583" xr:uid="{006B0154-B045-4DDB-A5E2-94FE619238CC}"/>
    <cellStyle name="Normal 5 2 2 7" xfId="1181" xr:uid="{A01F8426-3407-4768-BFB9-5E1505475D77}"/>
    <cellStyle name="Normal 5 2 2 7 2" xfId="3111" xr:uid="{63CB306E-8C31-4418-A453-3994B2F9373E}"/>
    <cellStyle name="Normal 5 2 2 7 2 2" xfId="6971" xr:uid="{A2CAE8C4-CC57-4DA5-8F6E-6890D6C05E62}"/>
    <cellStyle name="Normal 5 2 2 7 2 2 2" xfId="14692" xr:uid="{5083A95D-D80B-43B2-90E5-119158713924}"/>
    <cellStyle name="Normal 5 2 2 7 2 2 2 2" xfId="30134" xr:uid="{7F517A34-34AC-43AA-B35B-C550261B80B9}"/>
    <cellStyle name="Normal 5 2 2 7 2 2 2 2 2" xfId="61018" xr:uid="{C525BCE1-0816-4E48-B3D0-CC15BA3538E8}"/>
    <cellStyle name="Normal 5 2 2 7 2 2 2 3" xfId="45576" xr:uid="{FE911446-BE3E-449D-BA43-11411B47B48C}"/>
    <cellStyle name="Normal 5 2 2 7 2 2 3" xfId="22413" xr:uid="{5A923FEC-3F4A-4905-869E-49B48911120F}"/>
    <cellStyle name="Normal 5 2 2 7 2 2 3 2" xfId="53297" xr:uid="{B7E3981D-3B1D-429D-8F48-36372E923DD5}"/>
    <cellStyle name="Normal 5 2 2 7 2 2 4" xfId="37855" xr:uid="{04376B07-FEA9-4489-A475-CD50760BDA4F}"/>
    <cellStyle name="Normal 5 2 2 7 2 3" xfId="10832" xr:uid="{35BCA01B-2765-4FF5-A4E3-2D837A189911}"/>
    <cellStyle name="Normal 5 2 2 7 2 3 2" xfId="26274" xr:uid="{C8253F1B-842D-4383-AEBD-215D80D2BC88}"/>
    <cellStyle name="Normal 5 2 2 7 2 3 2 2" xfId="57158" xr:uid="{B6E857ED-4B56-4252-B0E7-91E980DCE574}"/>
    <cellStyle name="Normal 5 2 2 7 2 3 3" xfId="41716" xr:uid="{7265DD3D-59C4-427E-8925-8976153E9749}"/>
    <cellStyle name="Normal 5 2 2 7 2 4" xfId="18553" xr:uid="{B1A71595-9C35-4820-812B-EB3E0AA2CF7E}"/>
    <cellStyle name="Normal 5 2 2 7 2 4 2" xfId="49437" xr:uid="{6C470D58-476B-4275-AE85-386A825184BF}"/>
    <cellStyle name="Normal 5 2 2 7 2 5" xfId="33995" xr:uid="{BB79C507-26C2-465E-A5F0-AE52881FF4AA}"/>
    <cellStyle name="Normal 5 2 2 7 3" xfId="5041" xr:uid="{17B2297A-0A06-4437-9B84-690B737C1A9A}"/>
    <cellStyle name="Normal 5 2 2 7 3 2" xfId="12762" xr:uid="{9EB23C85-D9DC-4D11-9DEA-C866DBD85AFC}"/>
    <cellStyle name="Normal 5 2 2 7 3 2 2" xfId="28204" xr:uid="{C96D3A81-2D40-4DCD-887F-8DE32DA3CB05}"/>
    <cellStyle name="Normal 5 2 2 7 3 2 2 2" xfId="59088" xr:uid="{BECDFD42-5863-4E91-A188-7A5C1AD3AEE7}"/>
    <cellStyle name="Normal 5 2 2 7 3 2 3" xfId="43646" xr:uid="{257CE263-D19A-47B6-B68D-20A3C215CEDF}"/>
    <cellStyle name="Normal 5 2 2 7 3 3" xfId="20483" xr:uid="{8B0B7C0E-5CAA-425F-9EEE-5FCBA2EFC5D9}"/>
    <cellStyle name="Normal 5 2 2 7 3 3 2" xfId="51367" xr:uid="{F2ACAC5C-D7AD-436F-8805-19C428775535}"/>
    <cellStyle name="Normal 5 2 2 7 3 4" xfId="35925" xr:uid="{3AE58A79-2CFF-499C-8710-EB88735268F2}"/>
    <cellStyle name="Normal 5 2 2 7 4" xfId="8902" xr:uid="{2369D98C-37D7-4CF0-A385-56E30E78E378}"/>
    <cellStyle name="Normal 5 2 2 7 4 2" xfId="24344" xr:uid="{218B491D-BF5E-4EB4-93DD-1B03BBC0A8B4}"/>
    <cellStyle name="Normal 5 2 2 7 4 2 2" xfId="55228" xr:uid="{C67E554B-F9C7-4027-9BD9-9374E5A2E26B}"/>
    <cellStyle name="Normal 5 2 2 7 4 3" xfId="39786" xr:uid="{5A291FEA-0803-4B85-97B2-BCE4B4491C99}"/>
    <cellStyle name="Normal 5 2 2 7 5" xfId="16623" xr:uid="{EB654E26-041E-4277-B37D-D424D082FAA3}"/>
    <cellStyle name="Normal 5 2 2 7 5 2" xfId="47507" xr:uid="{BC01BD25-58FA-4E07-9641-944B09083E3F}"/>
    <cellStyle name="Normal 5 2 2 7 6" xfId="32065" xr:uid="{692287A6-BE6B-4B17-96B1-49471D1BF422}"/>
    <cellStyle name="Normal 5 2 2 8" xfId="2146" xr:uid="{88F025EF-801A-47BC-8A4A-314CA5CAB0F9}"/>
    <cellStyle name="Normal 5 2 2 8 2" xfId="6006" xr:uid="{B72BA6FF-D152-4FEE-B47F-2272DFEEE839}"/>
    <cellStyle name="Normal 5 2 2 8 2 2" xfId="13727" xr:uid="{FE962EEB-3525-4177-BA99-B8BDAF638DDF}"/>
    <cellStyle name="Normal 5 2 2 8 2 2 2" xfId="29169" xr:uid="{78CA1717-AB34-4820-AE41-47EAF967FEBC}"/>
    <cellStyle name="Normal 5 2 2 8 2 2 2 2" xfId="60053" xr:uid="{C99FCD5B-24AC-4134-9977-8E55FFE64957}"/>
    <cellStyle name="Normal 5 2 2 8 2 2 3" xfId="44611" xr:uid="{870C0A9C-D12D-4529-BF65-140885DDBF9A}"/>
    <cellStyle name="Normal 5 2 2 8 2 3" xfId="21448" xr:uid="{2AA239AE-3DD4-427E-A4B5-2EB15FAC07F2}"/>
    <cellStyle name="Normal 5 2 2 8 2 3 2" xfId="52332" xr:uid="{34360D1B-7CC6-4001-9A96-AAB7732265E5}"/>
    <cellStyle name="Normal 5 2 2 8 2 4" xfId="36890" xr:uid="{0B6C3966-29B0-468A-A5A3-4F32F1CCD2DC}"/>
    <cellStyle name="Normal 5 2 2 8 3" xfId="9867" xr:uid="{2B20C864-B7D7-4BFD-879D-90BC0A9D6E77}"/>
    <cellStyle name="Normal 5 2 2 8 3 2" xfId="25309" xr:uid="{E2AA5393-00EE-4E47-A5DF-286E5FAA82D7}"/>
    <cellStyle name="Normal 5 2 2 8 3 2 2" xfId="56193" xr:uid="{32A499E5-4DDA-4FB1-8E35-4F571275C12E}"/>
    <cellStyle name="Normal 5 2 2 8 3 3" xfId="40751" xr:uid="{65539C76-919E-4BF2-B4ED-8F56396E33B7}"/>
    <cellStyle name="Normal 5 2 2 8 4" xfId="17588" xr:uid="{73EF6E89-1E6D-403D-8146-3291E5E5D77C}"/>
    <cellStyle name="Normal 5 2 2 8 4 2" xfId="48472" xr:uid="{B15E33C0-BC3C-49FC-A195-BD06143BEAF1}"/>
    <cellStyle name="Normal 5 2 2 8 5" xfId="33030" xr:uid="{2C146641-928B-4901-850E-C49F4D27D15E}"/>
    <cellStyle name="Normal 5 2 2 9" xfId="4076" xr:uid="{4A784929-CBC0-4026-A47A-DFB876CB60C5}"/>
    <cellStyle name="Normal 5 2 2 9 2" xfId="11797" xr:uid="{1C31C156-57B2-4598-B24C-316FA97621CF}"/>
    <cellStyle name="Normal 5 2 2 9 2 2" xfId="27239" xr:uid="{8C17B969-F71C-4660-A037-43DBCC1E899E}"/>
    <cellStyle name="Normal 5 2 2 9 2 2 2" xfId="58123" xr:uid="{1EC1C25E-0B04-4015-B7C0-345E357474F7}"/>
    <cellStyle name="Normal 5 2 2 9 2 3" xfId="42681" xr:uid="{8795E4E9-3DA3-47F4-8AC6-EDAACEFE4335}"/>
    <cellStyle name="Normal 5 2 2 9 3" xfId="19518" xr:uid="{8266A07E-8860-42A6-9B57-44F655FB3C36}"/>
    <cellStyle name="Normal 5 2 2 9 3 2" xfId="50402" xr:uid="{40F56BF5-735D-4C6A-BA45-6C6162D159A3}"/>
    <cellStyle name="Normal 5 2 2 9 4" xfId="34960" xr:uid="{D29F4B1C-5783-4CC9-9C04-6EB33260A646}"/>
    <cellStyle name="Normal 5 2 3" xfId="191" xr:uid="{5394B9C0-7B8A-435F-BF8E-E14066E51BAC}"/>
    <cellStyle name="Normal 5 2 3 10" xfId="31103" xr:uid="{E6E436C4-D6E3-4D96-A501-EC5CDDC1A9D4}"/>
    <cellStyle name="Normal 5 2 3 2" xfId="303" xr:uid="{B3A27740-5189-4994-BA8A-79560D5F6D7F}"/>
    <cellStyle name="Normal 5 2 3 2 2" xfId="546" xr:uid="{4AF10CD5-F6A7-4EDC-8F26-446999D11A03}"/>
    <cellStyle name="Normal 5 2 3 2 2 2" xfId="1029" xr:uid="{3C2F8113-3F0B-4ACF-9568-5146EB32E955}"/>
    <cellStyle name="Normal 5 2 3 2 2 2 2" xfId="1994" xr:uid="{4ECBD79C-22EB-4EE2-B61A-EB57588F7B83}"/>
    <cellStyle name="Normal 5 2 3 2 2 2 2 2" xfId="3924" xr:uid="{172C95FE-7CD3-41B8-B6C1-598251DAEFDE}"/>
    <cellStyle name="Normal 5 2 3 2 2 2 2 2 2" xfId="7784" xr:uid="{2F0B85F2-C79D-4C52-AB6E-C701319F3AAA}"/>
    <cellStyle name="Normal 5 2 3 2 2 2 2 2 2 2" xfId="15505" xr:uid="{B1D55155-D2F2-4829-9027-56C7E9400BE8}"/>
    <cellStyle name="Normal 5 2 3 2 2 2 2 2 2 2 2" xfId="30947" xr:uid="{2559762F-9068-40FB-AE2A-276479B689EF}"/>
    <cellStyle name="Normal 5 2 3 2 2 2 2 2 2 2 2 2" xfId="61831" xr:uid="{45A47393-3174-4508-8210-90119B0540C3}"/>
    <cellStyle name="Normal 5 2 3 2 2 2 2 2 2 2 3" xfId="46389" xr:uid="{835B5359-A91B-4749-9CA6-AEDA056E62FA}"/>
    <cellStyle name="Normal 5 2 3 2 2 2 2 2 2 3" xfId="23226" xr:uid="{29C1D79A-952B-4493-8B97-F7179409B4ED}"/>
    <cellStyle name="Normal 5 2 3 2 2 2 2 2 2 3 2" xfId="54110" xr:uid="{F19C4EB1-262D-429A-88E6-CE8878B8E520}"/>
    <cellStyle name="Normal 5 2 3 2 2 2 2 2 2 4" xfId="38668" xr:uid="{0A740B5E-EE06-4C1B-83D7-EFF755105224}"/>
    <cellStyle name="Normal 5 2 3 2 2 2 2 2 3" xfId="11645" xr:uid="{0D3224E5-2943-497C-9650-D40A23177C45}"/>
    <cellStyle name="Normal 5 2 3 2 2 2 2 2 3 2" xfId="27087" xr:uid="{CBDF4A4C-A809-4106-ACE2-08A8A56ECE73}"/>
    <cellStyle name="Normal 5 2 3 2 2 2 2 2 3 2 2" xfId="57971" xr:uid="{346F1109-CE63-4A02-B4E9-921E3ACD658E}"/>
    <cellStyle name="Normal 5 2 3 2 2 2 2 2 3 3" xfId="42529" xr:uid="{8E928605-1380-4680-B7C8-1991FE7BB7D8}"/>
    <cellStyle name="Normal 5 2 3 2 2 2 2 2 4" xfId="19366" xr:uid="{BE8A6082-3DD7-46EA-AE4F-1B75159A7FA3}"/>
    <cellStyle name="Normal 5 2 3 2 2 2 2 2 4 2" xfId="50250" xr:uid="{851ABD7F-0616-4DC7-86E3-40B8943CCAE1}"/>
    <cellStyle name="Normal 5 2 3 2 2 2 2 2 5" xfId="34808" xr:uid="{68252B4F-07E1-44FD-9424-D5614895A523}"/>
    <cellStyle name="Normal 5 2 3 2 2 2 2 3" xfId="5854" xr:uid="{7F337574-6F5C-461B-9A5B-9F722C9C2C87}"/>
    <cellStyle name="Normal 5 2 3 2 2 2 2 3 2" xfId="13575" xr:uid="{6A15B6BB-8774-4CF8-B614-C426A97CE753}"/>
    <cellStyle name="Normal 5 2 3 2 2 2 2 3 2 2" xfId="29017" xr:uid="{0468418F-67FC-4B50-9FAC-98A0DA85FE78}"/>
    <cellStyle name="Normal 5 2 3 2 2 2 2 3 2 2 2" xfId="59901" xr:uid="{B512DD03-7409-4CA7-AEDD-03F47AD10397}"/>
    <cellStyle name="Normal 5 2 3 2 2 2 2 3 2 3" xfId="44459" xr:uid="{576DAFB3-F263-4C40-854A-06767AAFF15F}"/>
    <cellStyle name="Normal 5 2 3 2 2 2 2 3 3" xfId="21296" xr:uid="{7F173E62-2B31-42CD-BF8D-0BEEBB9577EE}"/>
    <cellStyle name="Normal 5 2 3 2 2 2 2 3 3 2" xfId="52180" xr:uid="{8DE4A25C-30E0-434C-9E5B-7862CEB32695}"/>
    <cellStyle name="Normal 5 2 3 2 2 2 2 3 4" xfId="36738" xr:uid="{5C87F958-9A4A-4E95-8343-CA9000A7EDF8}"/>
    <cellStyle name="Normal 5 2 3 2 2 2 2 4" xfId="9715" xr:uid="{A3F01A22-9C51-4D45-B253-77B639C0F62B}"/>
    <cellStyle name="Normal 5 2 3 2 2 2 2 4 2" xfId="25157" xr:uid="{071890C5-E7DE-4919-9857-08B9744F3E9A}"/>
    <cellStyle name="Normal 5 2 3 2 2 2 2 4 2 2" xfId="56041" xr:uid="{E0BBA749-F47E-4793-8B1C-F19CDF171071}"/>
    <cellStyle name="Normal 5 2 3 2 2 2 2 4 3" xfId="40599" xr:uid="{9609CFFA-33C4-48B5-A9FF-C15DC356D32B}"/>
    <cellStyle name="Normal 5 2 3 2 2 2 2 5" xfId="17436" xr:uid="{15B10F10-B8E5-41E5-9E16-744263D48EE7}"/>
    <cellStyle name="Normal 5 2 3 2 2 2 2 5 2" xfId="48320" xr:uid="{1B41AB43-D018-4562-9AFA-5ABB230B6B4A}"/>
    <cellStyle name="Normal 5 2 3 2 2 2 2 6" xfId="32878" xr:uid="{529CF253-CAC2-4F06-9FBA-8ACEF2107BC4}"/>
    <cellStyle name="Normal 5 2 3 2 2 2 3" xfId="2959" xr:uid="{6B71AAD9-F74E-45B1-BA15-B8EE277F108C}"/>
    <cellStyle name="Normal 5 2 3 2 2 2 3 2" xfId="6819" xr:uid="{BE5733C5-A67F-400F-85FA-ABAC56CD0989}"/>
    <cellStyle name="Normal 5 2 3 2 2 2 3 2 2" xfId="14540" xr:uid="{FC52F41E-6592-4841-A3A2-807326ED7010}"/>
    <cellStyle name="Normal 5 2 3 2 2 2 3 2 2 2" xfId="29982" xr:uid="{1E1E59B4-2402-4E05-AC4A-905E47810AA1}"/>
    <cellStyle name="Normal 5 2 3 2 2 2 3 2 2 2 2" xfId="60866" xr:uid="{4C7F9908-4E3A-4E43-B4AA-A35D45429F75}"/>
    <cellStyle name="Normal 5 2 3 2 2 2 3 2 2 3" xfId="45424" xr:uid="{E536F475-E64B-4034-A8D2-B54D3D722636}"/>
    <cellStyle name="Normal 5 2 3 2 2 2 3 2 3" xfId="22261" xr:uid="{F4E10653-29FF-4D87-A9AA-5DF71E4801E4}"/>
    <cellStyle name="Normal 5 2 3 2 2 2 3 2 3 2" xfId="53145" xr:uid="{6714A889-617C-4FA8-BF51-B87D79989714}"/>
    <cellStyle name="Normal 5 2 3 2 2 2 3 2 4" xfId="37703" xr:uid="{F5A3D32D-3F72-4E2E-8D16-728A4B6E1F05}"/>
    <cellStyle name="Normal 5 2 3 2 2 2 3 3" xfId="10680" xr:uid="{936B9446-8407-47DD-8E22-3BB9CD7B31C0}"/>
    <cellStyle name="Normal 5 2 3 2 2 2 3 3 2" xfId="26122" xr:uid="{3CBB2F2C-BAAC-452F-AB88-87563DC06EDA}"/>
    <cellStyle name="Normal 5 2 3 2 2 2 3 3 2 2" xfId="57006" xr:uid="{88A20097-5234-4EE3-98D7-1CE2C625A4B4}"/>
    <cellStyle name="Normal 5 2 3 2 2 2 3 3 3" xfId="41564" xr:uid="{3618CB42-3CC3-49DE-8CDC-16223CF2361F}"/>
    <cellStyle name="Normal 5 2 3 2 2 2 3 4" xfId="18401" xr:uid="{41705C79-6DCC-4063-A373-1D8E0FAF74E8}"/>
    <cellStyle name="Normal 5 2 3 2 2 2 3 4 2" xfId="49285" xr:uid="{CA715542-7DD3-4AFE-A36A-4473390F1283}"/>
    <cellStyle name="Normal 5 2 3 2 2 2 3 5" xfId="33843" xr:uid="{3566DBAC-1C87-4E63-BF89-5A9509864187}"/>
    <cellStyle name="Normal 5 2 3 2 2 2 4" xfId="4889" xr:uid="{9FD18D7F-4A64-44E8-954F-51A504601CED}"/>
    <cellStyle name="Normal 5 2 3 2 2 2 4 2" xfId="12610" xr:uid="{07F1C5CA-A8E1-45F4-B1AC-BD7255C26E65}"/>
    <cellStyle name="Normal 5 2 3 2 2 2 4 2 2" xfId="28052" xr:uid="{E68E93FD-8B19-47E9-9C7C-DFD3C7AC6139}"/>
    <cellStyle name="Normal 5 2 3 2 2 2 4 2 2 2" xfId="58936" xr:uid="{AEF8AF79-706D-460E-B0EC-8CDED2376455}"/>
    <cellStyle name="Normal 5 2 3 2 2 2 4 2 3" xfId="43494" xr:uid="{D7DD8AF0-6C8C-43FB-9373-5A39044D1CFE}"/>
    <cellStyle name="Normal 5 2 3 2 2 2 4 3" xfId="20331" xr:uid="{75284601-A581-4FF8-9DE0-18FA222ED95E}"/>
    <cellStyle name="Normal 5 2 3 2 2 2 4 3 2" xfId="51215" xr:uid="{25E69B58-31D2-4602-9E85-11694B32C235}"/>
    <cellStyle name="Normal 5 2 3 2 2 2 4 4" xfId="35773" xr:uid="{B705081E-0475-4FCA-9D46-3E5D8526C434}"/>
    <cellStyle name="Normal 5 2 3 2 2 2 5" xfId="8750" xr:uid="{623CFDA3-573B-4836-929D-B3274BAC7288}"/>
    <cellStyle name="Normal 5 2 3 2 2 2 5 2" xfId="24192" xr:uid="{255BB251-F8D3-4A3D-8B29-965CB677CDDD}"/>
    <cellStyle name="Normal 5 2 3 2 2 2 5 2 2" xfId="55076" xr:uid="{6FF64944-E191-4538-828A-2047D535291F}"/>
    <cellStyle name="Normal 5 2 3 2 2 2 5 3" xfId="39634" xr:uid="{D83DD2FB-47E1-49B7-809D-405EE2E85298}"/>
    <cellStyle name="Normal 5 2 3 2 2 2 6" xfId="16471" xr:uid="{E5A3A156-3074-4154-9945-CDD7CF3DA9CE}"/>
    <cellStyle name="Normal 5 2 3 2 2 2 6 2" xfId="47355" xr:uid="{291CEEBF-C28B-463F-A8BB-8E6E5F168424}"/>
    <cellStyle name="Normal 5 2 3 2 2 2 7" xfId="31913" xr:uid="{1FEAC761-1F93-4EDD-8A7D-723326E1E273}"/>
    <cellStyle name="Normal 5 2 3 2 2 3" xfId="1511" xr:uid="{1C98B6A4-3D36-4052-836C-8364C2681C56}"/>
    <cellStyle name="Normal 5 2 3 2 2 3 2" xfId="3441" xr:uid="{E4D100F6-A3BD-4730-889E-B3B2EFB4C756}"/>
    <cellStyle name="Normal 5 2 3 2 2 3 2 2" xfId="7301" xr:uid="{0B729F38-5EBF-46AB-A6DB-B2CDC9DE8B8A}"/>
    <cellStyle name="Normal 5 2 3 2 2 3 2 2 2" xfId="15022" xr:uid="{F838785E-91E7-45CD-A0DA-45635D8F2322}"/>
    <cellStyle name="Normal 5 2 3 2 2 3 2 2 2 2" xfId="30464" xr:uid="{A77FA23B-8498-43BA-99A9-1A524F9F070A}"/>
    <cellStyle name="Normal 5 2 3 2 2 3 2 2 2 2 2" xfId="61348" xr:uid="{CEE4F968-1ABA-44AD-B488-167684DA9D1E}"/>
    <cellStyle name="Normal 5 2 3 2 2 3 2 2 2 3" xfId="45906" xr:uid="{29698799-8A31-4622-8EC2-2A806CBC2E59}"/>
    <cellStyle name="Normal 5 2 3 2 2 3 2 2 3" xfId="22743" xr:uid="{7FA06A15-C34A-458F-B4AB-0FA85EA7798A}"/>
    <cellStyle name="Normal 5 2 3 2 2 3 2 2 3 2" xfId="53627" xr:uid="{9C4DF99D-33E0-4FB0-B081-EB031CEC66C2}"/>
    <cellStyle name="Normal 5 2 3 2 2 3 2 2 4" xfId="38185" xr:uid="{D534D589-8815-4ED5-9EB5-76307FB9F847}"/>
    <cellStyle name="Normal 5 2 3 2 2 3 2 3" xfId="11162" xr:uid="{C072394E-91B7-4ECB-A721-2E78281CA703}"/>
    <cellStyle name="Normal 5 2 3 2 2 3 2 3 2" xfId="26604" xr:uid="{B8698622-966C-4607-84FE-5A8B05B63B2B}"/>
    <cellStyle name="Normal 5 2 3 2 2 3 2 3 2 2" xfId="57488" xr:uid="{8B2D3D7D-F8A8-4FDE-A43F-52BD6912C6C8}"/>
    <cellStyle name="Normal 5 2 3 2 2 3 2 3 3" xfId="42046" xr:uid="{D04D50A2-1DD1-4B4D-8564-E34B10D2D852}"/>
    <cellStyle name="Normal 5 2 3 2 2 3 2 4" xfId="18883" xr:uid="{0D2831CA-1517-47A0-BB6A-08DF4E66BF74}"/>
    <cellStyle name="Normal 5 2 3 2 2 3 2 4 2" xfId="49767" xr:uid="{A24DFC78-DC05-4E83-8A92-11386B3AFC70}"/>
    <cellStyle name="Normal 5 2 3 2 2 3 2 5" xfId="34325" xr:uid="{17DD6B75-7893-4F7E-B45A-2DA10B6A58B0}"/>
    <cellStyle name="Normal 5 2 3 2 2 3 3" xfId="5371" xr:uid="{FC3CE5D2-DD65-4732-AFD3-51D4C129FBCD}"/>
    <cellStyle name="Normal 5 2 3 2 2 3 3 2" xfId="13092" xr:uid="{C5B93063-7EF0-4D97-AE7A-A4CEB77E21D9}"/>
    <cellStyle name="Normal 5 2 3 2 2 3 3 2 2" xfId="28534" xr:uid="{49EA902F-8417-4430-8005-36794BA8F765}"/>
    <cellStyle name="Normal 5 2 3 2 2 3 3 2 2 2" xfId="59418" xr:uid="{3D53772E-10DD-4FDF-8A7F-6E05B3968E44}"/>
    <cellStyle name="Normal 5 2 3 2 2 3 3 2 3" xfId="43976" xr:uid="{15573864-7B2E-4C6E-AFC3-E3A5166D922D}"/>
    <cellStyle name="Normal 5 2 3 2 2 3 3 3" xfId="20813" xr:uid="{83737152-7D4F-4697-AA1A-B8D95F8AF14E}"/>
    <cellStyle name="Normal 5 2 3 2 2 3 3 3 2" xfId="51697" xr:uid="{C84FAAFB-1741-45A5-915E-841368E292F6}"/>
    <cellStyle name="Normal 5 2 3 2 2 3 3 4" xfId="36255" xr:uid="{D3A99AD7-DC18-4B9E-8F22-0AC2CD05B50D}"/>
    <cellStyle name="Normal 5 2 3 2 2 3 4" xfId="9232" xr:uid="{7087C5F5-F8B5-4EC7-BF03-D9E2E36E3673}"/>
    <cellStyle name="Normal 5 2 3 2 2 3 4 2" xfId="24674" xr:uid="{B4D98805-C5CE-4AF0-A027-7132523892A9}"/>
    <cellStyle name="Normal 5 2 3 2 2 3 4 2 2" xfId="55558" xr:uid="{61F5F8D1-CFA7-401E-B0BD-8493734A13D6}"/>
    <cellStyle name="Normal 5 2 3 2 2 3 4 3" xfId="40116" xr:uid="{7D6ECF73-4379-43B0-BF89-A931BD412BE1}"/>
    <cellStyle name="Normal 5 2 3 2 2 3 5" xfId="16953" xr:uid="{10E35C7A-41B1-48A6-B902-3AFAD4CF5CF6}"/>
    <cellStyle name="Normal 5 2 3 2 2 3 5 2" xfId="47837" xr:uid="{2BCF0D23-2429-4B01-837D-65C1BFA56880}"/>
    <cellStyle name="Normal 5 2 3 2 2 3 6" xfId="32395" xr:uid="{BE265DEF-D6C1-4CAA-8EAC-2A3E41F831CE}"/>
    <cellStyle name="Normal 5 2 3 2 2 4" xfId="2476" xr:uid="{A6318C70-7CBC-4051-8C4E-161EA62AF859}"/>
    <cellStyle name="Normal 5 2 3 2 2 4 2" xfId="6336" xr:uid="{87B85369-5EF7-4CC2-A10D-91EA1448C33D}"/>
    <cellStyle name="Normal 5 2 3 2 2 4 2 2" xfId="14057" xr:uid="{D06ECFB6-920A-45C1-84BF-7F9F70D027A7}"/>
    <cellStyle name="Normal 5 2 3 2 2 4 2 2 2" xfId="29499" xr:uid="{7D0C3538-73E7-4685-9B9F-998502317F7D}"/>
    <cellStyle name="Normal 5 2 3 2 2 4 2 2 2 2" xfId="60383" xr:uid="{7FA1AC32-FAC6-42E9-AFCE-0B2589652590}"/>
    <cellStyle name="Normal 5 2 3 2 2 4 2 2 3" xfId="44941" xr:uid="{073971D6-AFA8-411A-9337-5E5415521A40}"/>
    <cellStyle name="Normal 5 2 3 2 2 4 2 3" xfId="21778" xr:uid="{CB1B46C3-2A2D-4C77-89FC-150A91CB1BA5}"/>
    <cellStyle name="Normal 5 2 3 2 2 4 2 3 2" xfId="52662" xr:uid="{2F8F12DC-8ACD-4735-BCBC-16809F04960A}"/>
    <cellStyle name="Normal 5 2 3 2 2 4 2 4" xfId="37220" xr:uid="{7E68CBEF-4AE0-45D5-A8F6-4FC2F747EA3A}"/>
    <cellStyle name="Normal 5 2 3 2 2 4 3" xfId="10197" xr:uid="{0642D79B-7D06-4B1F-B774-486E189EB39B}"/>
    <cellStyle name="Normal 5 2 3 2 2 4 3 2" xfId="25639" xr:uid="{363AE4D3-BB1F-423F-B6AC-7FB30D51DDD1}"/>
    <cellStyle name="Normal 5 2 3 2 2 4 3 2 2" xfId="56523" xr:uid="{B6234DF2-C6E2-4AA2-ACC9-C31D71AEFD96}"/>
    <cellStyle name="Normal 5 2 3 2 2 4 3 3" xfId="41081" xr:uid="{91934E5E-3ABC-4458-85FC-92B8ED62207F}"/>
    <cellStyle name="Normal 5 2 3 2 2 4 4" xfId="17918" xr:uid="{9A31C5AC-837A-424B-B750-F9CBDE72D2EC}"/>
    <cellStyle name="Normal 5 2 3 2 2 4 4 2" xfId="48802" xr:uid="{9C936FE5-6310-453C-A72E-75F66B3E7A38}"/>
    <cellStyle name="Normal 5 2 3 2 2 4 5" xfId="33360" xr:uid="{6B41CD70-3D88-4023-9162-D9C81DAF7B25}"/>
    <cellStyle name="Normal 5 2 3 2 2 5" xfId="4406" xr:uid="{05CE2525-D6EE-4753-987D-A1A6719B15E3}"/>
    <cellStyle name="Normal 5 2 3 2 2 5 2" xfId="12127" xr:uid="{D479FED2-94F5-49F5-B71E-42B53FD94125}"/>
    <cellStyle name="Normal 5 2 3 2 2 5 2 2" xfId="27569" xr:uid="{188E56FE-47A9-4933-8B31-C86E9C11F84B}"/>
    <cellStyle name="Normal 5 2 3 2 2 5 2 2 2" xfId="58453" xr:uid="{A6E8C9B8-F11C-42E3-8DFB-4F6669E2A364}"/>
    <cellStyle name="Normal 5 2 3 2 2 5 2 3" xfId="43011" xr:uid="{4E89CA8C-8301-4BEA-A8CE-AA96C734D061}"/>
    <cellStyle name="Normal 5 2 3 2 2 5 3" xfId="19848" xr:uid="{72C9834E-801B-4B43-9C0D-510E6D4433F5}"/>
    <cellStyle name="Normal 5 2 3 2 2 5 3 2" xfId="50732" xr:uid="{6218EA1F-8D8D-4816-AC79-963A03145C12}"/>
    <cellStyle name="Normal 5 2 3 2 2 5 4" xfId="35290" xr:uid="{6B2960F2-44E8-40A9-919A-CAFE7B7D00D6}"/>
    <cellStyle name="Normal 5 2 3 2 2 6" xfId="8267" xr:uid="{09266AD1-3F0D-4EFA-B4EE-8CCF6ABC643E}"/>
    <cellStyle name="Normal 5 2 3 2 2 6 2" xfId="23709" xr:uid="{FA5A1239-1658-41E8-82F5-A8153266DD9A}"/>
    <cellStyle name="Normal 5 2 3 2 2 6 2 2" xfId="54593" xr:uid="{3F80667D-7E9F-4D13-A092-9F7EA688E85D}"/>
    <cellStyle name="Normal 5 2 3 2 2 6 3" xfId="39151" xr:uid="{751924C3-B0A3-4D54-9D08-602208797FE6}"/>
    <cellStyle name="Normal 5 2 3 2 2 7" xfId="15988" xr:uid="{AA64BFA2-AE5A-4C62-AF45-B7F0A09A78D2}"/>
    <cellStyle name="Normal 5 2 3 2 2 7 2" xfId="46872" xr:uid="{277DF2F4-ACEE-42D7-9D38-2D7B4C98A641}"/>
    <cellStyle name="Normal 5 2 3 2 2 8" xfId="31430" xr:uid="{2CCDD8B6-7A0D-4622-B275-9E1AF4AD0FD0}"/>
    <cellStyle name="Normal 5 2 3 2 3" xfId="788" xr:uid="{06C28A15-2A41-400E-BA7F-E61782EB54AC}"/>
    <cellStyle name="Normal 5 2 3 2 3 2" xfId="1753" xr:uid="{A47BCB37-1186-4F92-B6DF-7DA4F525C335}"/>
    <cellStyle name="Normal 5 2 3 2 3 2 2" xfId="3683" xr:uid="{011AF7A7-DBE8-4C03-A2A0-F345F7A3B114}"/>
    <cellStyle name="Normal 5 2 3 2 3 2 2 2" xfId="7543" xr:uid="{375F3D7F-1C69-4214-B47C-5F9B9EFF7A06}"/>
    <cellStyle name="Normal 5 2 3 2 3 2 2 2 2" xfId="15264" xr:uid="{D10F3C66-FABA-48C1-88E3-28AE5F0D5530}"/>
    <cellStyle name="Normal 5 2 3 2 3 2 2 2 2 2" xfId="30706" xr:uid="{30A60917-2B21-4DE6-8600-A47B6DCD0107}"/>
    <cellStyle name="Normal 5 2 3 2 3 2 2 2 2 2 2" xfId="61590" xr:uid="{9F6A9F3E-B834-4B63-855B-F107FB308A12}"/>
    <cellStyle name="Normal 5 2 3 2 3 2 2 2 2 3" xfId="46148" xr:uid="{7418CDAE-DB14-40ED-82AD-0EE50DDC42FF}"/>
    <cellStyle name="Normal 5 2 3 2 3 2 2 2 3" xfId="22985" xr:uid="{A8A6831A-0283-4B4D-8489-6C42C7F7A3D5}"/>
    <cellStyle name="Normal 5 2 3 2 3 2 2 2 3 2" xfId="53869" xr:uid="{6E591222-CD22-40EE-90C1-A24849573FDE}"/>
    <cellStyle name="Normal 5 2 3 2 3 2 2 2 4" xfId="38427" xr:uid="{15FED480-8E27-490C-8A59-CB7ACDE4FBD6}"/>
    <cellStyle name="Normal 5 2 3 2 3 2 2 3" xfId="11404" xr:uid="{860DF4A2-EA31-4549-9850-80AD4F35AFB2}"/>
    <cellStyle name="Normal 5 2 3 2 3 2 2 3 2" xfId="26846" xr:uid="{A9833CD5-3970-4720-8E10-46B3C8498ACB}"/>
    <cellStyle name="Normal 5 2 3 2 3 2 2 3 2 2" xfId="57730" xr:uid="{2D73591E-B143-4A09-AC98-68830C5C9572}"/>
    <cellStyle name="Normal 5 2 3 2 3 2 2 3 3" xfId="42288" xr:uid="{5324FCBD-93FC-41B1-BCB8-5CA232A87572}"/>
    <cellStyle name="Normal 5 2 3 2 3 2 2 4" xfId="19125" xr:uid="{2DA827BA-6801-4EE1-8D1F-E6330A94195C}"/>
    <cellStyle name="Normal 5 2 3 2 3 2 2 4 2" xfId="50009" xr:uid="{D919ADB8-ED00-4F5C-B655-D118D302B1CD}"/>
    <cellStyle name="Normal 5 2 3 2 3 2 2 5" xfId="34567" xr:uid="{BABB8A64-CD23-4E31-B906-0DC1DBBF0481}"/>
    <cellStyle name="Normal 5 2 3 2 3 2 3" xfId="5613" xr:uid="{9D3030B8-604A-4A9E-A580-B608546D7635}"/>
    <cellStyle name="Normal 5 2 3 2 3 2 3 2" xfId="13334" xr:uid="{1B5818D8-4EB4-4C40-BD26-1B365BB685CC}"/>
    <cellStyle name="Normal 5 2 3 2 3 2 3 2 2" xfId="28776" xr:uid="{FCD43D9F-B7F2-4B03-9B7A-B4317328D302}"/>
    <cellStyle name="Normal 5 2 3 2 3 2 3 2 2 2" xfId="59660" xr:uid="{51B219D1-20D0-4763-A61A-6956CB00F39E}"/>
    <cellStyle name="Normal 5 2 3 2 3 2 3 2 3" xfId="44218" xr:uid="{D17BEA15-81ED-4C2A-9106-E435176002EA}"/>
    <cellStyle name="Normal 5 2 3 2 3 2 3 3" xfId="21055" xr:uid="{532B9F73-FB42-4253-A1E3-728059FA8552}"/>
    <cellStyle name="Normal 5 2 3 2 3 2 3 3 2" xfId="51939" xr:uid="{6F0FCA18-B3AD-4416-9D7F-E9573D1B15B3}"/>
    <cellStyle name="Normal 5 2 3 2 3 2 3 4" xfId="36497" xr:uid="{857D0993-6A47-4038-A9C9-B7E5767606AC}"/>
    <cellStyle name="Normal 5 2 3 2 3 2 4" xfId="9474" xr:uid="{FB2B7029-6FB6-4AAC-8DF1-F29664F57F39}"/>
    <cellStyle name="Normal 5 2 3 2 3 2 4 2" xfId="24916" xr:uid="{7A970FAD-1770-4BB3-871A-6A537BA46A56}"/>
    <cellStyle name="Normal 5 2 3 2 3 2 4 2 2" xfId="55800" xr:uid="{8C1FBDFB-4E57-4957-8015-4C455BA3DE29}"/>
    <cellStyle name="Normal 5 2 3 2 3 2 4 3" xfId="40358" xr:uid="{9FE32296-B360-45E0-BCFC-2987F9A11D30}"/>
    <cellStyle name="Normal 5 2 3 2 3 2 5" xfId="17195" xr:uid="{18AEAF26-2947-41AF-B105-4EB5B368DCE6}"/>
    <cellStyle name="Normal 5 2 3 2 3 2 5 2" xfId="48079" xr:uid="{B00496F4-4D1E-4A95-9843-607806AE364D}"/>
    <cellStyle name="Normal 5 2 3 2 3 2 6" xfId="32637" xr:uid="{91236202-60F7-4B82-A158-AA9D639B9537}"/>
    <cellStyle name="Normal 5 2 3 2 3 3" xfId="2718" xr:uid="{EF891348-9190-4046-99FC-FCAB6BE03A6B}"/>
    <cellStyle name="Normal 5 2 3 2 3 3 2" xfId="6578" xr:uid="{D50E10A2-2124-4EDB-B00C-BEEA1CA8CDE4}"/>
    <cellStyle name="Normal 5 2 3 2 3 3 2 2" xfId="14299" xr:uid="{14E7D2E3-9A1F-4429-9DBF-C25719759A26}"/>
    <cellStyle name="Normal 5 2 3 2 3 3 2 2 2" xfId="29741" xr:uid="{46EE3FB7-CCEF-49B1-B472-B6C7197E10B1}"/>
    <cellStyle name="Normal 5 2 3 2 3 3 2 2 2 2" xfId="60625" xr:uid="{CA7D7C20-DF4C-4C55-B1D2-7D00AD1A86BD}"/>
    <cellStyle name="Normal 5 2 3 2 3 3 2 2 3" xfId="45183" xr:uid="{83697EE5-7CE7-431E-9A83-6500F0D5E49D}"/>
    <cellStyle name="Normal 5 2 3 2 3 3 2 3" xfId="22020" xr:uid="{2569C76D-FB63-47D1-83D8-E77EE845DA65}"/>
    <cellStyle name="Normal 5 2 3 2 3 3 2 3 2" xfId="52904" xr:uid="{8164CDAC-5693-4974-87DF-EA981CF766A6}"/>
    <cellStyle name="Normal 5 2 3 2 3 3 2 4" xfId="37462" xr:uid="{6EE45E9F-3289-49F4-AB05-97E9AD9E6FE0}"/>
    <cellStyle name="Normal 5 2 3 2 3 3 3" xfId="10439" xr:uid="{123FFE35-FF97-4CA7-8670-95459C224A8A}"/>
    <cellStyle name="Normal 5 2 3 2 3 3 3 2" xfId="25881" xr:uid="{94C09AFD-770D-4410-BEE4-50FAF83CA1A9}"/>
    <cellStyle name="Normal 5 2 3 2 3 3 3 2 2" xfId="56765" xr:uid="{A016B8D0-1E94-4D58-AB2C-63A071242CBC}"/>
    <cellStyle name="Normal 5 2 3 2 3 3 3 3" xfId="41323" xr:uid="{8323474A-12F5-44EA-BF80-BF715CF347D8}"/>
    <cellStyle name="Normal 5 2 3 2 3 3 4" xfId="18160" xr:uid="{D3B69AD6-3991-46F4-9E13-1D6F614D32C4}"/>
    <cellStyle name="Normal 5 2 3 2 3 3 4 2" xfId="49044" xr:uid="{A66B4FA0-8141-4921-B271-610AAC7F826E}"/>
    <cellStyle name="Normal 5 2 3 2 3 3 5" xfId="33602" xr:uid="{41462F46-F134-4D81-A676-82A2E03D8A0B}"/>
    <cellStyle name="Normal 5 2 3 2 3 4" xfId="4648" xr:uid="{9CD13B2C-2DE5-459E-8E29-6F46B09BFC48}"/>
    <cellStyle name="Normal 5 2 3 2 3 4 2" xfId="12369" xr:uid="{81645689-E656-4499-90ED-1E16C4A8F842}"/>
    <cellStyle name="Normal 5 2 3 2 3 4 2 2" xfId="27811" xr:uid="{D59AFCC4-474D-4F86-979F-CA9B7C1F9FA0}"/>
    <cellStyle name="Normal 5 2 3 2 3 4 2 2 2" xfId="58695" xr:uid="{835A3FD3-CF52-4F87-BF8B-120983C80B58}"/>
    <cellStyle name="Normal 5 2 3 2 3 4 2 3" xfId="43253" xr:uid="{3F0D4909-16EA-4441-AC98-4EA9D5DC7F2B}"/>
    <cellStyle name="Normal 5 2 3 2 3 4 3" xfId="20090" xr:uid="{7C9F465F-EC22-4578-BAE9-0187F8037B3B}"/>
    <cellStyle name="Normal 5 2 3 2 3 4 3 2" xfId="50974" xr:uid="{FAF7101C-FF6F-4FBB-89F0-8AE52831AD32}"/>
    <cellStyle name="Normal 5 2 3 2 3 4 4" xfId="35532" xr:uid="{01DBBD06-2C62-4137-B216-CCDA4BA8821D}"/>
    <cellStyle name="Normal 5 2 3 2 3 5" xfId="8509" xr:uid="{C9C5BE29-D989-4053-9185-9D1F7A3652F6}"/>
    <cellStyle name="Normal 5 2 3 2 3 5 2" xfId="23951" xr:uid="{DDB26192-AEC4-4196-ABD5-855A0E7A5071}"/>
    <cellStyle name="Normal 5 2 3 2 3 5 2 2" xfId="54835" xr:uid="{9945CEC0-CD23-4038-94D8-AEF95AE0928E}"/>
    <cellStyle name="Normal 5 2 3 2 3 5 3" xfId="39393" xr:uid="{04F8D71F-3A38-4D1E-AC3B-2DF823ADF706}"/>
    <cellStyle name="Normal 5 2 3 2 3 6" xfId="16230" xr:uid="{91A7F97E-1949-46F5-9CE2-9FCF38AF03D4}"/>
    <cellStyle name="Normal 5 2 3 2 3 6 2" xfId="47114" xr:uid="{0482CC99-8C53-409B-97FF-8E79F39215DD}"/>
    <cellStyle name="Normal 5 2 3 2 3 7" xfId="31672" xr:uid="{0554BE6B-A2A7-4526-931B-89CDF1B10DB3}"/>
    <cellStyle name="Normal 5 2 3 2 4" xfId="1270" xr:uid="{62F0E480-E885-4AF7-BF18-FD743B3456F7}"/>
    <cellStyle name="Normal 5 2 3 2 4 2" xfId="3200" xr:uid="{43A8A034-8450-4F37-8FB3-FFCDD0AA9F18}"/>
    <cellStyle name="Normal 5 2 3 2 4 2 2" xfId="7060" xr:uid="{DBD1E68B-FCE3-4B09-BF95-C1D564F278D3}"/>
    <cellStyle name="Normal 5 2 3 2 4 2 2 2" xfId="14781" xr:uid="{2566D473-185F-4C89-9DD2-A937A9557673}"/>
    <cellStyle name="Normal 5 2 3 2 4 2 2 2 2" xfId="30223" xr:uid="{B84810AA-7439-40AE-A6D3-361DE9AC7952}"/>
    <cellStyle name="Normal 5 2 3 2 4 2 2 2 2 2" xfId="61107" xr:uid="{6B8D18A9-70F9-4AA2-970A-21E238B57231}"/>
    <cellStyle name="Normal 5 2 3 2 4 2 2 2 3" xfId="45665" xr:uid="{0BB4E4A9-5336-47FE-AAF6-B33886CCF1AD}"/>
    <cellStyle name="Normal 5 2 3 2 4 2 2 3" xfId="22502" xr:uid="{767EE294-32FD-4E89-B555-F208D5072774}"/>
    <cellStyle name="Normal 5 2 3 2 4 2 2 3 2" xfId="53386" xr:uid="{8E7BF073-AF25-4C71-9EF6-8DC5262D0C4F}"/>
    <cellStyle name="Normal 5 2 3 2 4 2 2 4" xfId="37944" xr:uid="{9C4F42C8-D273-4202-9E22-542A9DBBBD3D}"/>
    <cellStyle name="Normal 5 2 3 2 4 2 3" xfId="10921" xr:uid="{EF145F5B-2F99-44B2-B731-27BD1FFF5D66}"/>
    <cellStyle name="Normal 5 2 3 2 4 2 3 2" xfId="26363" xr:uid="{100AFD41-983A-42C9-9FDC-3370502CAC95}"/>
    <cellStyle name="Normal 5 2 3 2 4 2 3 2 2" xfId="57247" xr:uid="{C8E1B6A8-E136-4BE2-8050-8B44C02F1C6F}"/>
    <cellStyle name="Normal 5 2 3 2 4 2 3 3" xfId="41805" xr:uid="{D777B01C-3F8E-4BF0-B22E-FF304AED526A}"/>
    <cellStyle name="Normal 5 2 3 2 4 2 4" xfId="18642" xr:uid="{C8E49A3D-813D-4E67-A111-BB5B0DEC4544}"/>
    <cellStyle name="Normal 5 2 3 2 4 2 4 2" xfId="49526" xr:uid="{579831BC-8D22-4FD5-9D0E-21EC775C0819}"/>
    <cellStyle name="Normal 5 2 3 2 4 2 5" xfId="34084" xr:uid="{3CF75CB2-1881-4609-B9A2-015DC1DF7078}"/>
    <cellStyle name="Normal 5 2 3 2 4 3" xfId="5130" xr:uid="{50766825-C692-430B-9A74-08DCFEE756C2}"/>
    <cellStyle name="Normal 5 2 3 2 4 3 2" xfId="12851" xr:uid="{16DC9E3E-9D08-4CC9-A6AC-552057908B3C}"/>
    <cellStyle name="Normal 5 2 3 2 4 3 2 2" xfId="28293" xr:uid="{300E7557-679C-404D-ABB8-41138F964F79}"/>
    <cellStyle name="Normal 5 2 3 2 4 3 2 2 2" xfId="59177" xr:uid="{EC9410F2-C5B0-43BA-A770-E49FC810BFE0}"/>
    <cellStyle name="Normal 5 2 3 2 4 3 2 3" xfId="43735" xr:uid="{424C24D1-5892-431B-8CC2-166D41CD64AC}"/>
    <cellStyle name="Normal 5 2 3 2 4 3 3" xfId="20572" xr:uid="{381130DC-9E77-4EDF-B07E-C5F10F34FACF}"/>
    <cellStyle name="Normal 5 2 3 2 4 3 3 2" xfId="51456" xr:uid="{EB38F68D-C9F7-4C3B-9321-37DC0DE3E0A7}"/>
    <cellStyle name="Normal 5 2 3 2 4 3 4" xfId="36014" xr:uid="{03348FEE-F94A-4A77-AA22-8D09D748CCB0}"/>
    <cellStyle name="Normal 5 2 3 2 4 4" xfId="8991" xr:uid="{F8AA1C59-7B39-48DC-96EF-5E75372F43D6}"/>
    <cellStyle name="Normal 5 2 3 2 4 4 2" xfId="24433" xr:uid="{61310F95-7684-4D20-8D92-8986CCEC5689}"/>
    <cellStyle name="Normal 5 2 3 2 4 4 2 2" xfId="55317" xr:uid="{F9F6EEFB-2C0F-4C12-8038-0D891437CCEC}"/>
    <cellStyle name="Normal 5 2 3 2 4 4 3" xfId="39875" xr:uid="{AC3B3D69-615F-4210-935E-F2730991D90D}"/>
    <cellStyle name="Normal 5 2 3 2 4 5" xfId="16712" xr:uid="{3DDA50D9-FAFA-43F3-BB00-6BB6F092F251}"/>
    <cellStyle name="Normal 5 2 3 2 4 5 2" xfId="47596" xr:uid="{17FC76E5-0BEF-4D9A-AACB-B50DBDB85423}"/>
    <cellStyle name="Normal 5 2 3 2 4 6" xfId="32154" xr:uid="{7325EA27-5E13-4ADF-8569-82B1F7A61FCC}"/>
    <cellStyle name="Normal 5 2 3 2 5" xfId="2235" xr:uid="{777A7F4B-FA6A-4568-BAD0-E4C2921126A4}"/>
    <cellStyle name="Normal 5 2 3 2 5 2" xfId="6095" xr:uid="{E6F1EA18-1285-4CA2-AB86-532DEFF96A33}"/>
    <cellStyle name="Normal 5 2 3 2 5 2 2" xfId="13816" xr:uid="{3347C30D-A903-43C0-BF3C-61B8E359544A}"/>
    <cellStyle name="Normal 5 2 3 2 5 2 2 2" xfId="29258" xr:uid="{850774A7-4901-42C0-8FB8-A4B4DDB9EE6D}"/>
    <cellStyle name="Normal 5 2 3 2 5 2 2 2 2" xfId="60142" xr:uid="{8E5B695A-CBCB-46FB-8203-1DD050DB0EA7}"/>
    <cellStyle name="Normal 5 2 3 2 5 2 2 3" xfId="44700" xr:uid="{36A0389D-0084-4A78-85E2-0C65E7A5D80A}"/>
    <cellStyle name="Normal 5 2 3 2 5 2 3" xfId="21537" xr:uid="{A627C496-009F-4F56-A87E-6C29EB4D4298}"/>
    <cellStyle name="Normal 5 2 3 2 5 2 3 2" xfId="52421" xr:uid="{5397AED9-085D-4C5B-AB43-EA3F500F7B13}"/>
    <cellStyle name="Normal 5 2 3 2 5 2 4" xfId="36979" xr:uid="{43A14D55-7B0C-43C5-A812-97D39D05A374}"/>
    <cellStyle name="Normal 5 2 3 2 5 3" xfId="9956" xr:uid="{EE2CD4D4-9550-4A48-B84F-F356527D8DD7}"/>
    <cellStyle name="Normal 5 2 3 2 5 3 2" xfId="25398" xr:uid="{8DE436DA-4B33-414A-9356-D284B66DC7F3}"/>
    <cellStyle name="Normal 5 2 3 2 5 3 2 2" xfId="56282" xr:uid="{4F0AB0BF-6667-4E7A-9F1C-187808484DBD}"/>
    <cellStyle name="Normal 5 2 3 2 5 3 3" xfId="40840" xr:uid="{0045DFB9-7A3F-4699-951F-6A480C168F3E}"/>
    <cellStyle name="Normal 5 2 3 2 5 4" xfId="17677" xr:uid="{29E3FC47-F2E7-4C98-846C-4C7808940F7D}"/>
    <cellStyle name="Normal 5 2 3 2 5 4 2" xfId="48561" xr:uid="{4B8C4263-B757-4EC7-A838-B9A8481FD62C}"/>
    <cellStyle name="Normal 5 2 3 2 5 5" xfId="33119" xr:uid="{BE817F7B-B5AE-4DA3-AFE6-DF4A91B94434}"/>
    <cellStyle name="Normal 5 2 3 2 6" xfId="4165" xr:uid="{1A8B9CFB-87DC-4C70-92DF-01FD332E98E1}"/>
    <cellStyle name="Normal 5 2 3 2 6 2" xfId="11886" xr:uid="{CE711D12-C41C-4BD3-A3A6-6C047D020B5A}"/>
    <cellStyle name="Normal 5 2 3 2 6 2 2" xfId="27328" xr:uid="{6C71E899-8701-4FFF-BE06-C1023920CE63}"/>
    <cellStyle name="Normal 5 2 3 2 6 2 2 2" xfId="58212" xr:uid="{D6785702-7110-4520-8474-34A4CBD32348}"/>
    <cellStyle name="Normal 5 2 3 2 6 2 3" xfId="42770" xr:uid="{40AAE881-4187-41EC-8482-9D7739AAC0D9}"/>
    <cellStyle name="Normal 5 2 3 2 6 3" xfId="19607" xr:uid="{C6CDF8A0-FFCD-491C-8CC6-98F9BB49E2CB}"/>
    <cellStyle name="Normal 5 2 3 2 6 3 2" xfId="50491" xr:uid="{F1FFA2ED-AF64-42A7-B847-CF9F68C42C62}"/>
    <cellStyle name="Normal 5 2 3 2 6 4" xfId="35049" xr:uid="{00A5A8B3-7DEC-4AF8-9B7C-552F2B0489C1}"/>
    <cellStyle name="Normal 5 2 3 2 7" xfId="8026" xr:uid="{0F1A2A08-C613-4DB1-AEDC-AD56AACA7FEE}"/>
    <cellStyle name="Normal 5 2 3 2 7 2" xfId="23468" xr:uid="{4A53C06E-8F0E-44FC-9312-059D05B10033}"/>
    <cellStyle name="Normal 5 2 3 2 7 2 2" xfId="54352" xr:uid="{C9EA6235-B0DE-4E40-8A36-A76B3DF5E00C}"/>
    <cellStyle name="Normal 5 2 3 2 7 3" xfId="38910" xr:uid="{4E5CB4C3-C659-4784-9A45-0C3D95E325A0}"/>
    <cellStyle name="Normal 5 2 3 2 8" xfId="15747" xr:uid="{5DD21345-9514-44AB-9EA3-9EF502238BEC}"/>
    <cellStyle name="Normal 5 2 3 2 8 2" xfId="46631" xr:uid="{84CEDC29-F1BE-43B8-8038-9A891795B077}"/>
    <cellStyle name="Normal 5 2 3 2 9" xfId="31189" xr:uid="{C80609A0-0075-46B6-BE2F-3DE2E29FE9B7}"/>
    <cellStyle name="Normal 5 2 3 3" xfId="459" xr:uid="{022FFF66-9641-4991-A6BE-CE89BF748FFD}"/>
    <cellStyle name="Normal 5 2 3 3 2" xfId="943" xr:uid="{AF6C11CF-6465-4A32-AD01-B73C2392E479}"/>
    <cellStyle name="Normal 5 2 3 3 2 2" xfId="1908" xr:uid="{F62268E4-0FFF-4B44-BE92-346EBF324E8F}"/>
    <cellStyle name="Normal 5 2 3 3 2 2 2" xfId="3838" xr:uid="{FB650134-FFD6-475C-9554-CF41378D5DEA}"/>
    <cellStyle name="Normal 5 2 3 3 2 2 2 2" xfId="7698" xr:uid="{62155B25-7ED5-4075-92F6-C89C9A4FC8BA}"/>
    <cellStyle name="Normal 5 2 3 3 2 2 2 2 2" xfId="15419" xr:uid="{94858D5D-99EE-421E-A1BB-0AA62D9B2C27}"/>
    <cellStyle name="Normal 5 2 3 3 2 2 2 2 2 2" xfId="30861" xr:uid="{95A90830-4AA0-40CA-B6B0-F41CC78C38E3}"/>
    <cellStyle name="Normal 5 2 3 3 2 2 2 2 2 2 2" xfId="61745" xr:uid="{946A8D23-8BEC-45D7-BB8A-A48CDCB3C6E9}"/>
    <cellStyle name="Normal 5 2 3 3 2 2 2 2 2 3" xfId="46303" xr:uid="{7C1126A7-9EA9-4717-AE1E-0890DE76219E}"/>
    <cellStyle name="Normal 5 2 3 3 2 2 2 2 3" xfId="23140" xr:uid="{2950D2DC-15FE-4DF7-8792-0A89BE6A10E9}"/>
    <cellStyle name="Normal 5 2 3 3 2 2 2 2 3 2" xfId="54024" xr:uid="{99CA194B-F642-4767-83CA-6B715475037A}"/>
    <cellStyle name="Normal 5 2 3 3 2 2 2 2 4" xfId="38582" xr:uid="{795618E2-EB49-4C2F-9104-D1DDDDA15B8F}"/>
    <cellStyle name="Normal 5 2 3 3 2 2 2 3" xfId="11559" xr:uid="{4AA658B0-8290-4C70-97F6-3582B11C28B1}"/>
    <cellStyle name="Normal 5 2 3 3 2 2 2 3 2" xfId="27001" xr:uid="{A09B0C50-DF2B-41D3-A2FB-A2043EC49198}"/>
    <cellStyle name="Normal 5 2 3 3 2 2 2 3 2 2" xfId="57885" xr:uid="{9C3D2DE6-D132-40B0-8C33-263E6E6EE70D}"/>
    <cellStyle name="Normal 5 2 3 3 2 2 2 3 3" xfId="42443" xr:uid="{13167496-54F2-449A-A637-7324E7BF230C}"/>
    <cellStyle name="Normal 5 2 3 3 2 2 2 4" xfId="19280" xr:uid="{F0AF9032-E208-406A-8165-73996DA75CCA}"/>
    <cellStyle name="Normal 5 2 3 3 2 2 2 4 2" xfId="50164" xr:uid="{01937E2A-AFCF-42D6-829D-F548460FDF2A}"/>
    <cellStyle name="Normal 5 2 3 3 2 2 2 5" xfId="34722" xr:uid="{D3371F4A-4429-45A6-BB8E-A29A501CB5B1}"/>
    <cellStyle name="Normal 5 2 3 3 2 2 3" xfId="5768" xr:uid="{6908E374-5D87-49D2-82D8-2B595957A119}"/>
    <cellStyle name="Normal 5 2 3 3 2 2 3 2" xfId="13489" xr:uid="{FF7C711C-918E-4B87-A7B8-82424B75B2A3}"/>
    <cellStyle name="Normal 5 2 3 3 2 2 3 2 2" xfId="28931" xr:uid="{81E1AD6C-67C6-4522-8508-79068E871735}"/>
    <cellStyle name="Normal 5 2 3 3 2 2 3 2 2 2" xfId="59815" xr:uid="{CD52E3AA-D381-42E5-B70D-55510B5F33E5}"/>
    <cellStyle name="Normal 5 2 3 3 2 2 3 2 3" xfId="44373" xr:uid="{7A1C523D-0C24-4E26-B270-DF0FE5D24434}"/>
    <cellStyle name="Normal 5 2 3 3 2 2 3 3" xfId="21210" xr:uid="{9F492675-2440-4F0A-A189-F93F7DE8AE46}"/>
    <cellStyle name="Normal 5 2 3 3 2 2 3 3 2" xfId="52094" xr:uid="{D1DB8F77-B99A-4624-898C-0A5915481A8F}"/>
    <cellStyle name="Normal 5 2 3 3 2 2 3 4" xfId="36652" xr:uid="{816FA581-DE83-47C2-AE13-AC25AB2502A4}"/>
    <cellStyle name="Normal 5 2 3 3 2 2 4" xfId="9629" xr:uid="{F2A16A43-DC2E-483E-B651-0BB527C0D1DE}"/>
    <cellStyle name="Normal 5 2 3 3 2 2 4 2" xfId="25071" xr:uid="{716E6B3F-8A6B-455E-A3E6-6FDF226E5F13}"/>
    <cellStyle name="Normal 5 2 3 3 2 2 4 2 2" xfId="55955" xr:uid="{193EE13C-99C3-456D-8E99-567AC48AD9BD}"/>
    <cellStyle name="Normal 5 2 3 3 2 2 4 3" xfId="40513" xr:uid="{68730709-351E-4756-AD4C-F5E75F9A59DB}"/>
    <cellStyle name="Normal 5 2 3 3 2 2 5" xfId="17350" xr:uid="{B6002CCB-EF71-4003-8AA1-B32A4DE53595}"/>
    <cellStyle name="Normal 5 2 3 3 2 2 5 2" xfId="48234" xr:uid="{C6B63E6C-2495-4272-8B5C-A8CBE1FFADE1}"/>
    <cellStyle name="Normal 5 2 3 3 2 2 6" xfId="32792" xr:uid="{E46B9E9F-AA4A-483B-9097-A06DBAFBD772}"/>
    <cellStyle name="Normal 5 2 3 3 2 3" xfId="2873" xr:uid="{35AAD2E3-D8BC-4119-9040-816059A67E0F}"/>
    <cellStyle name="Normal 5 2 3 3 2 3 2" xfId="6733" xr:uid="{3136006F-D1D7-4BCB-A102-951DEAD384B4}"/>
    <cellStyle name="Normal 5 2 3 3 2 3 2 2" xfId="14454" xr:uid="{94314BFD-788B-414A-B4EB-95AF9F8ABF08}"/>
    <cellStyle name="Normal 5 2 3 3 2 3 2 2 2" xfId="29896" xr:uid="{23C99C52-214B-4EE6-9042-5B8D46A0B101}"/>
    <cellStyle name="Normal 5 2 3 3 2 3 2 2 2 2" xfId="60780" xr:uid="{5F9EE577-EB7C-4A9C-90C7-A03F72794AE8}"/>
    <cellStyle name="Normal 5 2 3 3 2 3 2 2 3" xfId="45338" xr:uid="{EEA57222-857C-487C-96A6-80599FEE38A0}"/>
    <cellStyle name="Normal 5 2 3 3 2 3 2 3" xfId="22175" xr:uid="{A0D869A5-0827-43B1-BF4D-9EFFFBA9B834}"/>
    <cellStyle name="Normal 5 2 3 3 2 3 2 3 2" xfId="53059" xr:uid="{E214C501-D480-4EBD-8678-F9668A6A2492}"/>
    <cellStyle name="Normal 5 2 3 3 2 3 2 4" xfId="37617" xr:uid="{C5FCC153-41CC-495E-B0FD-FA195CB58D71}"/>
    <cellStyle name="Normal 5 2 3 3 2 3 3" xfId="10594" xr:uid="{FD34C2E9-8701-453D-B490-628AE4389E1D}"/>
    <cellStyle name="Normal 5 2 3 3 2 3 3 2" xfId="26036" xr:uid="{832711B6-0BF4-434A-A62A-F22BD5C36DCF}"/>
    <cellStyle name="Normal 5 2 3 3 2 3 3 2 2" xfId="56920" xr:uid="{EF02344E-1C59-45EE-ABE8-4D1B0DF5B963}"/>
    <cellStyle name="Normal 5 2 3 3 2 3 3 3" xfId="41478" xr:uid="{0A729766-9C34-4A4F-80BE-4FBF2EBFB592}"/>
    <cellStyle name="Normal 5 2 3 3 2 3 4" xfId="18315" xr:uid="{33A99692-AAFB-4F75-A38B-9BA08F96B236}"/>
    <cellStyle name="Normal 5 2 3 3 2 3 4 2" xfId="49199" xr:uid="{EBF2266D-419F-4368-AB4F-C584E1D5D8ED}"/>
    <cellStyle name="Normal 5 2 3 3 2 3 5" xfId="33757" xr:uid="{DD6B6B7C-4B46-43D0-9D3B-AA34685EEA00}"/>
    <cellStyle name="Normal 5 2 3 3 2 4" xfId="4803" xr:uid="{C0AFBE45-17F5-4FB4-97C7-1C9615D066C0}"/>
    <cellStyle name="Normal 5 2 3 3 2 4 2" xfId="12524" xr:uid="{095AB490-E765-4C6F-A2F0-FF8146BBDF70}"/>
    <cellStyle name="Normal 5 2 3 3 2 4 2 2" xfId="27966" xr:uid="{82EE887A-3ACC-4138-A57E-D626F2B62197}"/>
    <cellStyle name="Normal 5 2 3 3 2 4 2 2 2" xfId="58850" xr:uid="{EADD32E8-0F84-411A-8847-D31F0702A243}"/>
    <cellStyle name="Normal 5 2 3 3 2 4 2 3" xfId="43408" xr:uid="{C184780D-14D4-4513-B7BE-F8F96A29589E}"/>
    <cellStyle name="Normal 5 2 3 3 2 4 3" xfId="20245" xr:uid="{36AB6F28-F94A-46EB-8566-BDF064F10F0E}"/>
    <cellStyle name="Normal 5 2 3 3 2 4 3 2" xfId="51129" xr:uid="{67D64C87-0C83-4967-BAAC-297EF693F4B4}"/>
    <cellStyle name="Normal 5 2 3 3 2 4 4" xfId="35687" xr:uid="{0AF66479-47F8-4F5A-844E-14C7BE7E3FF8}"/>
    <cellStyle name="Normal 5 2 3 3 2 5" xfId="8664" xr:uid="{7A608224-3918-4CFD-B281-8EB501755081}"/>
    <cellStyle name="Normal 5 2 3 3 2 5 2" xfId="24106" xr:uid="{C5EBB96F-7F54-46BC-A9B4-D4128FC7614C}"/>
    <cellStyle name="Normal 5 2 3 3 2 5 2 2" xfId="54990" xr:uid="{45BD3E0F-702D-486A-8C39-6BF65DB3F2FD}"/>
    <cellStyle name="Normal 5 2 3 3 2 5 3" xfId="39548" xr:uid="{31B6854D-16E0-4D98-8178-AD9659D92805}"/>
    <cellStyle name="Normal 5 2 3 3 2 6" xfId="16385" xr:uid="{C6CD0F59-EEA8-4457-AA37-F0F6038E6D99}"/>
    <cellStyle name="Normal 5 2 3 3 2 6 2" xfId="47269" xr:uid="{1FD96D19-8C9E-4795-9F8D-7AD6B9B88E15}"/>
    <cellStyle name="Normal 5 2 3 3 2 7" xfId="31827" xr:uid="{417D35DC-2F5C-43AD-91F8-52DDF6F679E9}"/>
    <cellStyle name="Normal 5 2 3 3 3" xfId="1425" xr:uid="{BD7A3F24-89C6-43BD-9B81-B0E03AC0AF48}"/>
    <cellStyle name="Normal 5 2 3 3 3 2" xfId="3355" xr:uid="{B56375B5-3110-42EE-BE18-0953378B873A}"/>
    <cellStyle name="Normal 5 2 3 3 3 2 2" xfId="7215" xr:uid="{2658BDFA-89B2-4867-B5AE-FE7212C62E09}"/>
    <cellStyle name="Normal 5 2 3 3 3 2 2 2" xfId="14936" xr:uid="{4EAFA92A-9B49-43CA-B578-A8E6AA65E9FB}"/>
    <cellStyle name="Normal 5 2 3 3 3 2 2 2 2" xfId="30378" xr:uid="{7FBB08B5-E6A2-4846-B9F5-71A4CF5A2780}"/>
    <cellStyle name="Normal 5 2 3 3 3 2 2 2 2 2" xfId="61262" xr:uid="{38407633-EF7A-47BE-9773-D38007BDDEB1}"/>
    <cellStyle name="Normal 5 2 3 3 3 2 2 2 3" xfId="45820" xr:uid="{CBADBC9C-28D3-4E69-907A-BE5709DAD4C7}"/>
    <cellStyle name="Normal 5 2 3 3 3 2 2 3" xfId="22657" xr:uid="{D001A96F-026C-404D-B92B-E322E25BB173}"/>
    <cellStyle name="Normal 5 2 3 3 3 2 2 3 2" xfId="53541" xr:uid="{6A812EB6-8734-46C3-9758-44E59BE290BE}"/>
    <cellStyle name="Normal 5 2 3 3 3 2 2 4" xfId="38099" xr:uid="{27E8BCB1-A296-4458-BA62-C52B34C96328}"/>
    <cellStyle name="Normal 5 2 3 3 3 2 3" xfId="11076" xr:uid="{655B1293-0892-4F10-9FB7-FF47CEF55975}"/>
    <cellStyle name="Normal 5 2 3 3 3 2 3 2" xfId="26518" xr:uid="{8B7635A1-D8D0-41F6-9035-001335FA5989}"/>
    <cellStyle name="Normal 5 2 3 3 3 2 3 2 2" xfId="57402" xr:uid="{C8BBC4A8-AC9D-4A03-A305-3417841456A3}"/>
    <cellStyle name="Normal 5 2 3 3 3 2 3 3" xfId="41960" xr:uid="{92F7B52D-1780-4A3A-8F9E-17A0F97EA1A2}"/>
    <cellStyle name="Normal 5 2 3 3 3 2 4" xfId="18797" xr:uid="{F99F4027-C53F-48A4-BF0C-F7A27D14AF5B}"/>
    <cellStyle name="Normal 5 2 3 3 3 2 4 2" xfId="49681" xr:uid="{01DD5B99-BF9D-402D-B74D-7222AF0ED840}"/>
    <cellStyle name="Normal 5 2 3 3 3 2 5" xfId="34239" xr:uid="{60B782BA-9DD8-4468-9989-DB7BFEFE2FD4}"/>
    <cellStyle name="Normal 5 2 3 3 3 3" xfId="5285" xr:uid="{7A56558D-934E-40C0-929B-7015DDF80F61}"/>
    <cellStyle name="Normal 5 2 3 3 3 3 2" xfId="13006" xr:uid="{BC4ADFA8-7041-4E00-BAE5-36D533281C5D}"/>
    <cellStyle name="Normal 5 2 3 3 3 3 2 2" xfId="28448" xr:uid="{752F5CE0-8988-43B4-B49F-075FBB00DC11}"/>
    <cellStyle name="Normal 5 2 3 3 3 3 2 2 2" xfId="59332" xr:uid="{678ABD9D-5683-44D5-B792-D97340B4C6DD}"/>
    <cellStyle name="Normal 5 2 3 3 3 3 2 3" xfId="43890" xr:uid="{B42507E5-7785-4A74-87BE-7EE002074A10}"/>
    <cellStyle name="Normal 5 2 3 3 3 3 3" xfId="20727" xr:uid="{F3444A62-698D-441A-91FF-94E9D8C7E738}"/>
    <cellStyle name="Normal 5 2 3 3 3 3 3 2" xfId="51611" xr:uid="{7C8F92D5-AE18-43C3-BFFE-0685D2C7F671}"/>
    <cellStyle name="Normal 5 2 3 3 3 3 4" xfId="36169" xr:uid="{52A03ED9-AF6E-4BB9-A4FA-0F8C9135283B}"/>
    <cellStyle name="Normal 5 2 3 3 3 4" xfId="9146" xr:uid="{3EE448FD-589C-4535-82B7-1E0CC55782D2}"/>
    <cellStyle name="Normal 5 2 3 3 3 4 2" xfId="24588" xr:uid="{A9963221-4984-42F2-B794-27748C837CB8}"/>
    <cellStyle name="Normal 5 2 3 3 3 4 2 2" xfId="55472" xr:uid="{E81540BD-BF0D-4227-9646-B1BA0D3D442F}"/>
    <cellStyle name="Normal 5 2 3 3 3 4 3" xfId="40030" xr:uid="{EDF47999-EFE7-497A-AEC2-A5223E982236}"/>
    <cellStyle name="Normal 5 2 3 3 3 5" xfId="16867" xr:uid="{1E3EF685-D381-49F8-9838-EB69DEAF3AA7}"/>
    <cellStyle name="Normal 5 2 3 3 3 5 2" xfId="47751" xr:uid="{5E070FD8-248E-4433-8D05-61C35AAB87FA}"/>
    <cellStyle name="Normal 5 2 3 3 3 6" xfId="32309" xr:uid="{5EC4C4D2-FDF4-4FC6-A127-2916776A8044}"/>
    <cellStyle name="Normal 5 2 3 3 4" xfId="2390" xr:uid="{2AD503A6-A652-45DF-B44B-AB3DA4F41F4B}"/>
    <cellStyle name="Normal 5 2 3 3 4 2" xfId="6250" xr:uid="{6E8E062B-3967-40E8-AF46-949DF20B1CFB}"/>
    <cellStyle name="Normal 5 2 3 3 4 2 2" xfId="13971" xr:uid="{73F244CB-8BD0-4152-AAC4-B65020B97919}"/>
    <cellStyle name="Normal 5 2 3 3 4 2 2 2" xfId="29413" xr:uid="{1454D784-93A8-422C-A332-9FAD560351FC}"/>
    <cellStyle name="Normal 5 2 3 3 4 2 2 2 2" xfId="60297" xr:uid="{8572081E-FE22-4666-B6E0-65A7DCD4B091}"/>
    <cellStyle name="Normal 5 2 3 3 4 2 2 3" xfId="44855" xr:uid="{3E4C9BF3-0D53-4454-BBDE-56BA46431184}"/>
    <cellStyle name="Normal 5 2 3 3 4 2 3" xfId="21692" xr:uid="{385D9005-66FA-4683-BEB2-94F164BCE550}"/>
    <cellStyle name="Normal 5 2 3 3 4 2 3 2" xfId="52576" xr:uid="{750794EC-EF54-4306-820D-12C316E2FDA3}"/>
    <cellStyle name="Normal 5 2 3 3 4 2 4" xfId="37134" xr:uid="{6E053689-848E-4226-8D30-F2419E85147B}"/>
    <cellStyle name="Normal 5 2 3 3 4 3" xfId="10111" xr:uid="{E0B74854-A64B-4C60-8427-CF40089880FF}"/>
    <cellStyle name="Normal 5 2 3 3 4 3 2" xfId="25553" xr:uid="{B70CE32E-9D4A-4783-B04F-B34D3C950A33}"/>
    <cellStyle name="Normal 5 2 3 3 4 3 2 2" xfId="56437" xr:uid="{B33042D2-375D-423F-B21B-FC83DFE077F8}"/>
    <cellStyle name="Normal 5 2 3 3 4 3 3" xfId="40995" xr:uid="{1E59208E-13FF-4DA1-886C-1BA46190A28E}"/>
    <cellStyle name="Normal 5 2 3 3 4 4" xfId="17832" xr:uid="{559218D7-10E8-4CE3-B5EB-480EBB019460}"/>
    <cellStyle name="Normal 5 2 3 3 4 4 2" xfId="48716" xr:uid="{E236FC33-E12D-495C-A7C6-73D29FF3B4B4}"/>
    <cellStyle name="Normal 5 2 3 3 4 5" xfId="33274" xr:uid="{30D8A2B5-A94E-4A95-99F8-C11E5DC34ACF}"/>
    <cellStyle name="Normal 5 2 3 3 5" xfId="4320" xr:uid="{BCED32DC-763E-44FA-B4EE-0476930B029A}"/>
    <cellStyle name="Normal 5 2 3 3 5 2" xfId="12041" xr:uid="{0A3C1225-AAF1-4478-A434-3539791F8A28}"/>
    <cellStyle name="Normal 5 2 3 3 5 2 2" xfId="27483" xr:uid="{308BD701-2038-4EC2-92DB-6A0E8092AD83}"/>
    <cellStyle name="Normal 5 2 3 3 5 2 2 2" xfId="58367" xr:uid="{ABAA0335-1711-4E7A-A3E5-9B5E25365D18}"/>
    <cellStyle name="Normal 5 2 3 3 5 2 3" xfId="42925" xr:uid="{DFFCFA81-7AC6-450A-8449-5D2D730BDD1F}"/>
    <cellStyle name="Normal 5 2 3 3 5 3" xfId="19762" xr:uid="{61B6DE1F-EFCB-4529-B017-DA99E48EC669}"/>
    <cellStyle name="Normal 5 2 3 3 5 3 2" xfId="50646" xr:uid="{5E4B892F-35C9-4901-A885-A3DF6D913A99}"/>
    <cellStyle name="Normal 5 2 3 3 5 4" xfId="35204" xr:uid="{65BAD27E-BA24-4A25-82D8-5AFAD8E49A0A}"/>
    <cellStyle name="Normal 5 2 3 3 6" xfId="8181" xr:uid="{5160F509-BA27-4C56-9517-54576F6C885C}"/>
    <cellStyle name="Normal 5 2 3 3 6 2" xfId="23623" xr:uid="{CA9CEBBB-C5F7-4F5C-A748-A4C9E202FF53}"/>
    <cellStyle name="Normal 5 2 3 3 6 2 2" xfId="54507" xr:uid="{4280F0F5-2654-4A34-900D-377BDF9481B1}"/>
    <cellStyle name="Normal 5 2 3 3 6 3" xfId="39065" xr:uid="{080DAB10-FF41-40CD-A1C0-4F0B1BDABE8D}"/>
    <cellStyle name="Normal 5 2 3 3 7" xfId="15902" xr:uid="{9E8A4115-80AA-4A8B-A361-32F83CF8941B}"/>
    <cellStyle name="Normal 5 2 3 3 7 2" xfId="46786" xr:uid="{45165F4C-BC4E-401A-884E-8F5FE83CFB0D}"/>
    <cellStyle name="Normal 5 2 3 3 8" xfId="31344" xr:uid="{ACAD7582-18D1-40AE-A661-20413EAEC134}"/>
    <cellStyle name="Normal 5 2 3 4" xfId="702" xr:uid="{C712EBC0-E38A-4B77-A5C4-0F5305EE13DC}"/>
    <cellStyle name="Normal 5 2 3 4 2" xfId="1667" xr:uid="{71F4EDE7-7692-42E4-BAC8-18C94D9BED51}"/>
    <cellStyle name="Normal 5 2 3 4 2 2" xfId="3597" xr:uid="{91885D53-5A1E-423B-82F3-8DC46D95935A}"/>
    <cellStyle name="Normal 5 2 3 4 2 2 2" xfId="7457" xr:uid="{15D6E9E3-1DDB-498D-A471-FD4EF77CFAFD}"/>
    <cellStyle name="Normal 5 2 3 4 2 2 2 2" xfId="15178" xr:uid="{1CC396FB-0557-4C80-9D59-7C2DC985F262}"/>
    <cellStyle name="Normal 5 2 3 4 2 2 2 2 2" xfId="30620" xr:uid="{CC2C8A72-EDE6-45AB-92CB-4849C1297301}"/>
    <cellStyle name="Normal 5 2 3 4 2 2 2 2 2 2" xfId="61504" xr:uid="{AD01BF52-CBF8-430E-B0EF-DC3F7DD8BC01}"/>
    <cellStyle name="Normal 5 2 3 4 2 2 2 2 3" xfId="46062" xr:uid="{4BA1DE47-8391-4C08-8173-926D5CAD9641}"/>
    <cellStyle name="Normal 5 2 3 4 2 2 2 3" xfId="22899" xr:uid="{99097148-717F-4C0A-8514-B1647230D8AF}"/>
    <cellStyle name="Normal 5 2 3 4 2 2 2 3 2" xfId="53783" xr:uid="{9D35A356-8D50-4788-9992-728B7EB1D1FB}"/>
    <cellStyle name="Normal 5 2 3 4 2 2 2 4" xfId="38341" xr:uid="{4F6BD8BE-B59A-42D1-B24D-F8B70D57A26F}"/>
    <cellStyle name="Normal 5 2 3 4 2 2 3" xfId="11318" xr:uid="{D8BE9A37-D1E6-491E-9D0F-885DFA358C0A}"/>
    <cellStyle name="Normal 5 2 3 4 2 2 3 2" xfId="26760" xr:uid="{FE1D6A99-1094-4D8C-856E-7656396576B4}"/>
    <cellStyle name="Normal 5 2 3 4 2 2 3 2 2" xfId="57644" xr:uid="{B0683833-4C89-4A95-9E0D-60C075DDB54C}"/>
    <cellStyle name="Normal 5 2 3 4 2 2 3 3" xfId="42202" xr:uid="{C2BB0EEC-4052-4E1B-A1CB-511E0C32C9CE}"/>
    <cellStyle name="Normal 5 2 3 4 2 2 4" xfId="19039" xr:uid="{6441A5DA-95D6-4E3C-A3C7-833161F24DCB}"/>
    <cellStyle name="Normal 5 2 3 4 2 2 4 2" xfId="49923" xr:uid="{7ED387D6-7B99-4C4D-9E35-D3093B9118E2}"/>
    <cellStyle name="Normal 5 2 3 4 2 2 5" xfId="34481" xr:uid="{30907373-7A58-4E4C-A9ED-FFE274C6A9A4}"/>
    <cellStyle name="Normal 5 2 3 4 2 3" xfId="5527" xr:uid="{B6559411-336D-4E22-9770-7AA72579EE31}"/>
    <cellStyle name="Normal 5 2 3 4 2 3 2" xfId="13248" xr:uid="{A3F7D9EA-51BA-45B6-86E4-5C7AF241610B}"/>
    <cellStyle name="Normal 5 2 3 4 2 3 2 2" xfId="28690" xr:uid="{87DD08D4-26DB-4B4C-92EE-FD8DCD56ABA3}"/>
    <cellStyle name="Normal 5 2 3 4 2 3 2 2 2" xfId="59574" xr:uid="{5FAE74EE-1605-4495-835A-8BDF8E569B93}"/>
    <cellStyle name="Normal 5 2 3 4 2 3 2 3" xfId="44132" xr:uid="{ED23ABA1-D120-4A87-8822-4FF64A7D0428}"/>
    <cellStyle name="Normal 5 2 3 4 2 3 3" xfId="20969" xr:uid="{96C4631F-2AE7-48FE-9E3A-F50D2F59A19E}"/>
    <cellStyle name="Normal 5 2 3 4 2 3 3 2" xfId="51853" xr:uid="{662D391F-A8CF-4170-AA9A-03FB3EDC7E30}"/>
    <cellStyle name="Normal 5 2 3 4 2 3 4" xfId="36411" xr:uid="{3E01A5D6-1B1B-44F1-901E-1B046E3831FC}"/>
    <cellStyle name="Normal 5 2 3 4 2 4" xfId="9388" xr:uid="{A96D84AA-EF16-49A6-8BB6-7092631601D5}"/>
    <cellStyle name="Normal 5 2 3 4 2 4 2" xfId="24830" xr:uid="{FE74CCA4-258E-43DF-93E5-3C7CBA626AAC}"/>
    <cellStyle name="Normal 5 2 3 4 2 4 2 2" xfId="55714" xr:uid="{8AEB213F-4D73-4C2D-8D74-3D13424F396C}"/>
    <cellStyle name="Normal 5 2 3 4 2 4 3" xfId="40272" xr:uid="{C324DE22-958C-4840-9C1A-A4817E093559}"/>
    <cellStyle name="Normal 5 2 3 4 2 5" xfId="17109" xr:uid="{5FA2FA39-8E48-4DC7-B98E-2ACA3BC98C97}"/>
    <cellStyle name="Normal 5 2 3 4 2 5 2" xfId="47993" xr:uid="{81AAFF40-C892-41DD-B4BF-179E74DD3677}"/>
    <cellStyle name="Normal 5 2 3 4 2 6" xfId="32551" xr:uid="{20D2BF53-D41B-4483-93CA-2E69CE7B4BEF}"/>
    <cellStyle name="Normal 5 2 3 4 3" xfId="2632" xr:uid="{6C348F4C-FACB-41ED-8736-BD79660919EA}"/>
    <cellStyle name="Normal 5 2 3 4 3 2" xfId="6492" xr:uid="{92B96C9B-2685-4400-8871-E7E98EBE1273}"/>
    <cellStyle name="Normal 5 2 3 4 3 2 2" xfId="14213" xr:uid="{D824563E-FE88-40B8-A997-034F98772D8A}"/>
    <cellStyle name="Normal 5 2 3 4 3 2 2 2" xfId="29655" xr:uid="{C0782EDC-1852-4D90-B7D9-2CD8DE898BDA}"/>
    <cellStyle name="Normal 5 2 3 4 3 2 2 2 2" xfId="60539" xr:uid="{22D42738-0C25-4433-8703-DF1E95F8C22C}"/>
    <cellStyle name="Normal 5 2 3 4 3 2 2 3" xfId="45097" xr:uid="{A589565F-6BF2-41ED-99F6-A44397F3C993}"/>
    <cellStyle name="Normal 5 2 3 4 3 2 3" xfId="21934" xr:uid="{6A3C20AE-06F4-4801-9D40-126B7CD66634}"/>
    <cellStyle name="Normal 5 2 3 4 3 2 3 2" xfId="52818" xr:uid="{D9F9A9D6-28DC-436B-BCC8-74BF8447B024}"/>
    <cellStyle name="Normal 5 2 3 4 3 2 4" xfId="37376" xr:uid="{9FE82E0B-7044-4891-A2F8-721610EE189E}"/>
    <cellStyle name="Normal 5 2 3 4 3 3" xfId="10353" xr:uid="{5230A0C2-8DC8-4E69-A16D-719961A9F41B}"/>
    <cellStyle name="Normal 5 2 3 4 3 3 2" xfId="25795" xr:uid="{0C353633-EB22-4F56-AE80-8D0E0F7AA52C}"/>
    <cellStyle name="Normal 5 2 3 4 3 3 2 2" xfId="56679" xr:uid="{26AAFF23-7A6D-418F-8D5E-0F83D43FBB8F}"/>
    <cellStyle name="Normal 5 2 3 4 3 3 3" xfId="41237" xr:uid="{DC096945-C67B-4280-9C50-DC7BC298A9D8}"/>
    <cellStyle name="Normal 5 2 3 4 3 4" xfId="18074" xr:uid="{22BCAF8F-46A2-4CF4-8950-BEF123D6D2E1}"/>
    <cellStyle name="Normal 5 2 3 4 3 4 2" xfId="48958" xr:uid="{E2A581E9-4D98-4CAF-BC8F-A160506BA6EE}"/>
    <cellStyle name="Normal 5 2 3 4 3 5" xfId="33516" xr:uid="{09EF4719-3BE5-4DE4-B12B-7B33B6C2F33A}"/>
    <cellStyle name="Normal 5 2 3 4 4" xfId="4562" xr:uid="{83E2A482-F6D5-42E5-A7AF-89AC5EE8EA65}"/>
    <cellStyle name="Normal 5 2 3 4 4 2" xfId="12283" xr:uid="{A44E8468-995A-4A07-AD95-9ABC360AE4C2}"/>
    <cellStyle name="Normal 5 2 3 4 4 2 2" xfId="27725" xr:uid="{F901E2D4-3EDF-485B-9664-A5C1A4D3C544}"/>
    <cellStyle name="Normal 5 2 3 4 4 2 2 2" xfId="58609" xr:uid="{EABF5A38-6664-415B-8F1D-5ACC141C2FE5}"/>
    <cellStyle name="Normal 5 2 3 4 4 2 3" xfId="43167" xr:uid="{707C8616-592D-45B6-A4CB-79885FF365B5}"/>
    <cellStyle name="Normal 5 2 3 4 4 3" xfId="20004" xr:uid="{530CBCAA-5630-45DA-8614-09F55E9E14C5}"/>
    <cellStyle name="Normal 5 2 3 4 4 3 2" xfId="50888" xr:uid="{B1D93893-E2B3-4CB3-833E-4411C8BAAA8D}"/>
    <cellStyle name="Normal 5 2 3 4 4 4" xfId="35446" xr:uid="{A584E495-63A1-42F7-9D22-F0F0AA2F6172}"/>
    <cellStyle name="Normal 5 2 3 4 5" xfId="8423" xr:uid="{61B7633F-0725-429D-A1C8-28F52A56A560}"/>
    <cellStyle name="Normal 5 2 3 4 5 2" xfId="23865" xr:uid="{DB952741-58C9-41E3-BEC5-965CD0648BAC}"/>
    <cellStyle name="Normal 5 2 3 4 5 2 2" xfId="54749" xr:uid="{81B9873C-8C11-46AE-B2F5-25FB8BA3DEF9}"/>
    <cellStyle name="Normal 5 2 3 4 5 3" xfId="39307" xr:uid="{A2689E73-C7C9-4399-B9EE-80D5F2D4680A}"/>
    <cellStyle name="Normal 5 2 3 4 6" xfId="16144" xr:uid="{B15B6AEE-F8F5-48F5-9AC5-DD8AFDBE911A}"/>
    <cellStyle name="Normal 5 2 3 4 6 2" xfId="47028" xr:uid="{035E94C8-0B75-4DE0-9B2B-E33B83F93674}"/>
    <cellStyle name="Normal 5 2 3 4 7" xfId="31586" xr:uid="{87178667-CD2E-458E-8EE3-7B30DAEA8499}"/>
    <cellStyle name="Normal 5 2 3 5" xfId="1184" xr:uid="{B6777B57-9D2F-4878-9C23-A9126B67DC1B}"/>
    <cellStyle name="Normal 5 2 3 5 2" xfId="3114" xr:uid="{FB08E977-E13E-4409-A2CF-34D214538D14}"/>
    <cellStyle name="Normal 5 2 3 5 2 2" xfId="6974" xr:uid="{DCA7B466-A063-443F-843F-1010A21FC25C}"/>
    <cellStyle name="Normal 5 2 3 5 2 2 2" xfId="14695" xr:uid="{93FF735F-DA77-4153-B0B2-782FCA3EC2D2}"/>
    <cellStyle name="Normal 5 2 3 5 2 2 2 2" xfId="30137" xr:uid="{B95FC0D4-A538-4BB8-8836-5090478C00CE}"/>
    <cellStyle name="Normal 5 2 3 5 2 2 2 2 2" xfId="61021" xr:uid="{F5EDDA49-1D21-445A-92BF-539E62E1DE36}"/>
    <cellStyle name="Normal 5 2 3 5 2 2 2 3" xfId="45579" xr:uid="{E2479000-B4FD-4CA4-87CC-63CD2748E2B6}"/>
    <cellStyle name="Normal 5 2 3 5 2 2 3" xfId="22416" xr:uid="{54C9C79D-06C8-4D20-A746-639E45DCA50B}"/>
    <cellStyle name="Normal 5 2 3 5 2 2 3 2" xfId="53300" xr:uid="{9A61FD0E-B063-4E86-B126-94DA170A2945}"/>
    <cellStyle name="Normal 5 2 3 5 2 2 4" xfId="37858" xr:uid="{142C8AEE-6F9B-416B-98E8-64CD0F0552BB}"/>
    <cellStyle name="Normal 5 2 3 5 2 3" xfId="10835" xr:uid="{40CE0D94-3534-4713-9C6E-A63B5CE4BBB0}"/>
    <cellStyle name="Normal 5 2 3 5 2 3 2" xfId="26277" xr:uid="{D20777F7-BD5D-4724-9024-752100711EB0}"/>
    <cellStyle name="Normal 5 2 3 5 2 3 2 2" xfId="57161" xr:uid="{3ED528E5-37D0-44A4-94C4-BA63B086297B}"/>
    <cellStyle name="Normal 5 2 3 5 2 3 3" xfId="41719" xr:uid="{B79BF433-E2FF-4EA6-8E38-C115F6EE1B11}"/>
    <cellStyle name="Normal 5 2 3 5 2 4" xfId="18556" xr:uid="{D46295F3-F050-46BA-973D-45B595EC92AD}"/>
    <cellStyle name="Normal 5 2 3 5 2 4 2" xfId="49440" xr:uid="{06897D44-EBAF-4068-B582-A465708B6FDB}"/>
    <cellStyle name="Normal 5 2 3 5 2 5" xfId="33998" xr:uid="{C168B791-6CA4-41CC-B73C-90AE35AF8D99}"/>
    <cellStyle name="Normal 5 2 3 5 3" xfId="5044" xr:uid="{6149D6CA-B90C-46B7-B289-CF9AF0D88FB2}"/>
    <cellStyle name="Normal 5 2 3 5 3 2" xfId="12765" xr:uid="{48B3F483-77AE-436A-8454-09B865BB728A}"/>
    <cellStyle name="Normal 5 2 3 5 3 2 2" xfId="28207" xr:uid="{A1F974B2-83F5-4434-9F86-F82239D24A5E}"/>
    <cellStyle name="Normal 5 2 3 5 3 2 2 2" xfId="59091" xr:uid="{E701DCAB-323B-4F82-A325-23DECC0AC34D}"/>
    <cellStyle name="Normal 5 2 3 5 3 2 3" xfId="43649" xr:uid="{739148C5-28F1-4E74-81A0-2A785FC58E5F}"/>
    <cellStyle name="Normal 5 2 3 5 3 3" xfId="20486" xr:uid="{C7A342AD-049A-4C1C-A082-0D053A8F107A}"/>
    <cellStyle name="Normal 5 2 3 5 3 3 2" xfId="51370" xr:uid="{2211F1EC-8748-476B-8922-83859D76F27D}"/>
    <cellStyle name="Normal 5 2 3 5 3 4" xfId="35928" xr:uid="{B109D4B5-01FE-436A-8221-17ACAC13725C}"/>
    <cellStyle name="Normal 5 2 3 5 4" xfId="8905" xr:uid="{FF633376-7E84-47E5-9FA1-43EA48DBE5D4}"/>
    <cellStyle name="Normal 5 2 3 5 4 2" xfId="24347" xr:uid="{A4AA36EF-6E9C-4E2B-AC07-9F9AFA37555D}"/>
    <cellStyle name="Normal 5 2 3 5 4 2 2" xfId="55231" xr:uid="{1D8B391C-27B3-4846-9072-6B82B7BF8164}"/>
    <cellStyle name="Normal 5 2 3 5 4 3" xfId="39789" xr:uid="{FEDB3FC1-4B98-4AF2-A662-8387F32CC001}"/>
    <cellStyle name="Normal 5 2 3 5 5" xfId="16626" xr:uid="{52641CE5-71DD-489A-97BA-542CE057B65D}"/>
    <cellStyle name="Normal 5 2 3 5 5 2" xfId="47510" xr:uid="{398D198B-EC24-4E8B-9052-C561EF024F2D}"/>
    <cellStyle name="Normal 5 2 3 5 6" xfId="32068" xr:uid="{3A0E922C-1A13-4645-B55E-DB08CDFB5CCD}"/>
    <cellStyle name="Normal 5 2 3 6" xfId="2149" xr:uid="{5D3E7599-4B04-4FA2-8DD7-4684DC1700D3}"/>
    <cellStyle name="Normal 5 2 3 6 2" xfId="6009" xr:uid="{CC5ED866-0414-4634-9979-353A38B4EF51}"/>
    <cellStyle name="Normal 5 2 3 6 2 2" xfId="13730" xr:uid="{F08DE171-E7A4-4333-888E-E77B3BC8908C}"/>
    <cellStyle name="Normal 5 2 3 6 2 2 2" xfId="29172" xr:uid="{D0703FC3-7D0A-40AC-B566-DC94EBBE8A14}"/>
    <cellStyle name="Normal 5 2 3 6 2 2 2 2" xfId="60056" xr:uid="{042C105A-816C-47A7-8E2A-354F73E63BB8}"/>
    <cellStyle name="Normal 5 2 3 6 2 2 3" xfId="44614" xr:uid="{18A85BE1-E1E1-4FCE-92F2-3DCE670865CB}"/>
    <cellStyle name="Normal 5 2 3 6 2 3" xfId="21451" xr:uid="{949D98A5-C460-4B4E-B7AC-DC0A10FB6B1F}"/>
    <cellStyle name="Normal 5 2 3 6 2 3 2" xfId="52335" xr:uid="{622C8453-E98D-46EA-A9C1-89D54F293A04}"/>
    <cellStyle name="Normal 5 2 3 6 2 4" xfId="36893" xr:uid="{1DC96EEE-1431-44B7-A665-5BEEE3E26698}"/>
    <cellStyle name="Normal 5 2 3 6 3" xfId="9870" xr:uid="{B4CD5863-BDF7-48EA-82AE-E47333DAEACD}"/>
    <cellStyle name="Normal 5 2 3 6 3 2" xfId="25312" xr:uid="{6A9BB786-2FA1-44AB-838C-0161315A1FE3}"/>
    <cellStyle name="Normal 5 2 3 6 3 2 2" xfId="56196" xr:uid="{B8BC94DC-F0C1-453C-8DB3-30D5E12D6684}"/>
    <cellStyle name="Normal 5 2 3 6 3 3" xfId="40754" xr:uid="{5DC789DC-7E7B-48C0-87AB-E4BB9D533ADB}"/>
    <cellStyle name="Normal 5 2 3 6 4" xfId="17591" xr:uid="{3814D3E2-8D7C-443B-AC39-F868D6F65082}"/>
    <cellStyle name="Normal 5 2 3 6 4 2" xfId="48475" xr:uid="{13016750-7F79-43E4-8BDC-69411CF4D46E}"/>
    <cellStyle name="Normal 5 2 3 6 5" xfId="33033" xr:uid="{CBB3D93D-539B-43F0-8CCF-9D61642C89EE}"/>
    <cellStyle name="Normal 5 2 3 7" xfId="4079" xr:uid="{BA99AF48-5735-4465-8159-5ED3136CA785}"/>
    <cellStyle name="Normal 5 2 3 7 2" xfId="11800" xr:uid="{66497700-A255-41D2-8A54-7ADD2EA71195}"/>
    <cellStyle name="Normal 5 2 3 7 2 2" xfId="27242" xr:uid="{7B58EFC2-906E-48C0-B7E4-3B421E872C18}"/>
    <cellStyle name="Normal 5 2 3 7 2 2 2" xfId="58126" xr:uid="{BBBC7518-F1C8-4F13-AF61-F9DDCE7B107C}"/>
    <cellStyle name="Normal 5 2 3 7 2 3" xfId="42684" xr:uid="{00670579-B57C-4BD5-9791-8E1615E2A9C7}"/>
    <cellStyle name="Normal 5 2 3 7 3" xfId="19521" xr:uid="{B190874B-D6F0-4F80-BDD2-D9D1E3A1B82D}"/>
    <cellStyle name="Normal 5 2 3 7 3 2" xfId="50405" xr:uid="{046BC153-62CE-48D3-A37F-371F998BCE05}"/>
    <cellStyle name="Normal 5 2 3 7 4" xfId="34963" xr:uid="{4F11BA58-52DB-431A-9278-0C41622199B4}"/>
    <cellStyle name="Normal 5 2 3 8" xfId="7940" xr:uid="{3B8D6DA8-8837-477C-BA59-61BFA8EF120A}"/>
    <cellStyle name="Normal 5 2 3 8 2" xfId="23382" xr:uid="{EF73986F-34E1-44BD-A0BD-A49262683566}"/>
    <cellStyle name="Normal 5 2 3 8 2 2" xfId="54266" xr:uid="{0DEF2AFA-2E76-4CAA-9E5A-EC8D83BBF29B}"/>
    <cellStyle name="Normal 5 2 3 8 3" xfId="38824" xr:uid="{ECA4D4CB-77DE-4298-82B2-B50C9D9BEC28}"/>
    <cellStyle name="Normal 5 2 3 9" xfId="15661" xr:uid="{5F635FE9-D2B6-4266-A7A2-556178398416}"/>
    <cellStyle name="Normal 5 2 3 9 2" xfId="46545" xr:uid="{D12328C7-B4EC-4F07-974F-33F3898B50C6}"/>
    <cellStyle name="Normal 5 2 4" xfId="192" xr:uid="{8C6AAB61-8A0D-45F4-B733-457D0EE1F9EA}"/>
    <cellStyle name="Normal 5 2 4 10" xfId="31104" xr:uid="{7C3A3275-EF84-410E-ACC5-63427CC590EF}"/>
    <cellStyle name="Normal 5 2 4 2" xfId="343" xr:uid="{132AC13A-C5E3-43AE-A9A5-8DBC15AAEF49}"/>
    <cellStyle name="Normal 5 2 4 2 2" xfId="586" xr:uid="{66011409-48C9-4C74-8D15-ADB32E079962}"/>
    <cellStyle name="Normal 5 2 4 2 2 2" xfId="1069" xr:uid="{C06A43E3-01E5-4BED-A5A7-2C5A1D38C78A}"/>
    <cellStyle name="Normal 5 2 4 2 2 2 2" xfId="2034" xr:uid="{0FF81B91-26DD-4190-977E-13F6A7DC6275}"/>
    <cellStyle name="Normal 5 2 4 2 2 2 2 2" xfId="3964" xr:uid="{3B458427-1377-46BF-AFAC-9E72B05CBBA4}"/>
    <cellStyle name="Normal 5 2 4 2 2 2 2 2 2" xfId="7824" xr:uid="{6AC780ED-ECE9-4669-BE90-20BB5933C0CE}"/>
    <cellStyle name="Normal 5 2 4 2 2 2 2 2 2 2" xfId="15545" xr:uid="{410DC450-CB2B-49D7-9484-87CD9D84FA40}"/>
    <cellStyle name="Normal 5 2 4 2 2 2 2 2 2 2 2" xfId="30987" xr:uid="{14B5F121-A00C-4A2E-82E8-76F19BDD214D}"/>
    <cellStyle name="Normal 5 2 4 2 2 2 2 2 2 2 2 2" xfId="61871" xr:uid="{39463E3C-7E89-4109-A8B8-4157BCA62731}"/>
    <cellStyle name="Normal 5 2 4 2 2 2 2 2 2 2 3" xfId="46429" xr:uid="{3D9A80A0-E62D-4A41-BF1E-D737CAEE3150}"/>
    <cellStyle name="Normal 5 2 4 2 2 2 2 2 2 3" xfId="23266" xr:uid="{59289922-657C-4273-88E5-962B155C31E4}"/>
    <cellStyle name="Normal 5 2 4 2 2 2 2 2 2 3 2" xfId="54150" xr:uid="{09347BAA-B3F1-4AD5-B675-E6A34B99A992}"/>
    <cellStyle name="Normal 5 2 4 2 2 2 2 2 2 4" xfId="38708" xr:uid="{998EC141-01DD-49E1-9E47-8732D46B32B1}"/>
    <cellStyle name="Normal 5 2 4 2 2 2 2 2 3" xfId="11685" xr:uid="{F4519B32-BB54-4175-9FCB-FF07585812C1}"/>
    <cellStyle name="Normal 5 2 4 2 2 2 2 2 3 2" xfId="27127" xr:uid="{9159B1AF-8C1D-4F55-940D-C54EE3C8C780}"/>
    <cellStyle name="Normal 5 2 4 2 2 2 2 2 3 2 2" xfId="58011" xr:uid="{C250FF5F-F87A-451C-8B65-5EA03454FC84}"/>
    <cellStyle name="Normal 5 2 4 2 2 2 2 2 3 3" xfId="42569" xr:uid="{A9DBA8FA-2D07-4B61-9B40-72B1F177F921}"/>
    <cellStyle name="Normal 5 2 4 2 2 2 2 2 4" xfId="19406" xr:uid="{8B50F4D1-35F7-48B6-B623-6BD2E3D6137C}"/>
    <cellStyle name="Normal 5 2 4 2 2 2 2 2 4 2" xfId="50290" xr:uid="{8072DF80-4FCC-47F0-A87E-4E662B47D563}"/>
    <cellStyle name="Normal 5 2 4 2 2 2 2 2 5" xfId="34848" xr:uid="{7B421C67-A21A-40AD-A4FB-1641D660C2C8}"/>
    <cellStyle name="Normal 5 2 4 2 2 2 2 3" xfId="5894" xr:uid="{465C64F4-EC81-4A59-9B16-885C95DA3DFE}"/>
    <cellStyle name="Normal 5 2 4 2 2 2 2 3 2" xfId="13615" xr:uid="{592C5506-D187-432C-97A4-680B2ED4BAC9}"/>
    <cellStyle name="Normal 5 2 4 2 2 2 2 3 2 2" xfId="29057" xr:uid="{3082A808-0B8A-470A-B8CF-615E4F7FBB15}"/>
    <cellStyle name="Normal 5 2 4 2 2 2 2 3 2 2 2" xfId="59941" xr:uid="{7F6987C5-6BA2-403B-A2C7-12C0522E3A99}"/>
    <cellStyle name="Normal 5 2 4 2 2 2 2 3 2 3" xfId="44499" xr:uid="{83239400-2551-4850-82BB-9E0CD941766A}"/>
    <cellStyle name="Normal 5 2 4 2 2 2 2 3 3" xfId="21336" xr:uid="{DAF94FBA-E71C-4187-8E7A-FB0D38337905}"/>
    <cellStyle name="Normal 5 2 4 2 2 2 2 3 3 2" xfId="52220" xr:uid="{F847B711-9532-4E30-9A33-05DBF2001133}"/>
    <cellStyle name="Normal 5 2 4 2 2 2 2 3 4" xfId="36778" xr:uid="{51FBF61E-EE1F-43D9-9F05-87C52F10A2A0}"/>
    <cellStyle name="Normal 5 2 4 2 2 2 2 4" xfId="9755" xr:uid="{FE556F6F-3D7C-4673-98F9-852DB4F4E668}"/>
    <cellStyle name="Normal 5 2 4 2 2 2 2 4 2" xfId="25197" xr:uid="{B181F243-1945-4E73-9B73-9165F6933973}"/>
    <cellStyle name="Normal 5 2 4 2 2 2 2 4 2 2" xfId="56081" xr:uid="{8E4BE49C-0C77-48DE-B502-BE2839D1C90F}"/>
    <cellStyle name="Normal 5 2 4 2 2 2 2 4 3" xfId="40639" xr:uid="{D1529A0D-D6BC-44F0-A647-2B38E770243D}"/>
    <cellStyle name="Normal 5 2 4 2 2 2 2 5" xfId="17476" xr:uid="{4473C52A-AB74-412E-AFDA-5AFB0431122F}"/>
    <cellStyle name="Normal 5 2 4 2 2 2 2 5 2" xfId="48360" xr:uid="{E0A0A913-D3F1-4016-ABA4-2266CB3991E8}"/>
    <cellStyle name="Normal 5 2 4 2 2 2 2 6" xfId="32918" xr:uid="{38E27A4A-3ABD-44DA-8759-9909DE2D56EF}"/>
    <cellStyle name="Normal 5 2 4 2 2 2 3" xfId="2999" xr:uid="{CB016EDA-7632-487E-A1A6-99FE2E1FA276}"/>
    <cellStyle name="Normal 5 2 4 2 2 2 3 2" xfId="6859" xr:uid="{587ACC5F-85EF-4A2E-9591-2C118448B8D1}"/>
    <cellStyle name="Normal 5 2 4 2 2 2 3 2 2" xfId="14580" xr:uid="{D08417F9-941E-49E2-8AD5-9C0E42723440}"/>
    <cellStyle name="Normal 5 2 4 2 2 2 3 2 2 2" xfId="30022" xr:uid="{F1C793A6-3BAF-4AF4-B748-2800EB682F6E}"/>
    <cellStyle name="Normal 5 2 4 2 2 2 3 2 2 2 2" xfId="60906" xr:uid="{25B53781-89A4-4841-AF8B-4A4A06A913EB}"/>
    <cellStyle name="Normal 5 2 4 2 2 2 3 2 2 3" xfId="45464" xr:uid="{487BD8B1-89C9-4368-95BE-44B78C22034F}"/>
    <cellStyle name="Normal 5 2 4 2 2 2 3 2 3" xfId="22301" xr:uid="{D3C8B20F-D4DD-4444-844E-BC8C207BF20C}"/>
    <cellStyle name="Normal 5 2 4 2 2 2 3 2 3 2" xfId="53185" xr:uid="{7C901EF7-0E1A-4D9B-BD82-A1645B49E57A}"/>
    <cellStyle name="Normal 5 2 4 2 2 2 3 2 4" xfId="37743" xr:uid="{24D1070B-00D9-41B8-BBF1-77A2035B7032}"/>
    <cellStyle name="Normal 5 2 4 2 2 2 3 3" xfId="10720" xr:uid="{782F4592-D807-4ED1-B5CC-CECD86FC3810}"/>
    <cellStyle name="Normal 5 2 4 2 2 2 3 3 2" xfId="26162" xr:uid="{F6073B4C-C842-42BF-B52F-3C3AEC03FB71}"/>
    <cellStyle name="Normal 5 2 4 2 2 2 3 3 2 2" xfId="57046" xr:uid="{D72333B2-37EA-4C34-97BF-F4815CE85ED9}"/>
    <cellStyle name="Normal 5 2 4 2 2 2 3 3 3" xfId="41604" xr:uid="{C32861A2-A93F-4BED-8D45-8B10AA8FFEFF}"/>
    <cellStyle name="Normal 5 2 4 2 2 2 3 4" xfId="18441" xr:uid="{E119967A-BA12-4027-A12E-78BCC9FFAF99}"/>
    <cellStyle name="Normal 5 2 4 2 2 2 3 4 2" xfId="49325" xr:uid="{182CAC36-4CA8-4514-85B2-6D065F0C02F1}"/>
    <cellStyle name="Normal 5 2 4 2 2 2 3 5" xfId="33883" xr:uid="{9A1BDF65-1EC7-4444-B8C4-948EB89356B9}"/>
    <cellStyle name="Normal 5 2 4 2 2 2 4" xfId="4929" xr:uid="{7A1ECD58-0B4B-4DED-B26E-35B3AB4CCA7D}"/>
    <cellStyle name="Normal 5 2 4 2 2 2 4 2" xfId="12650" xr:uid="{519D128B-01D9-4756-954D-A8F741E4E17A}"/>
    <cellStyle name="Normal 5 2 4 2 2 2 4 2 2" xfId="28092" xr:uid="{DABD47C4-3DD9-4E86-8A67-0B3381EA3027}"/>
    <cellStyle name="Normal 5 2 4 2 2 2 4 2 2 2" xfId="58976" xr:uid="{19C5EF1D-F7F2-4DDB-8D19-208B9C85F356}"/>
    <cellStyle name="Normal 5 2 4 2 2 2 4 2 3" xfId="43534" xr:uid="{61BD4389-2343-4029-AAA0-EEA6A0562376}"/>
    <cellStyle name="Normal 5 2 4 2 2 2 4 3" xfId="20371" xr:uid="{F0E0AD24-39CF-40C6-B1A2-8D47E0FFF5E5}"/>
    <cellStyle name="Normal 5 2 4 2 2 2 4 3 2" xfId="51255" xr:uid="{EEAA97A7-98AD-4F5A-B709-494212AC4EED}"/>
    <cellStyle name="Normal 5 2 4 2 2 2 4 4" xfId="35813" xr:uid="{62A8CAFA-1632-4F07-A54A-F1D05A55CBAA}"/>
    <cellStyle name="Normal 5 2 4 2 2 2 5" xfId="8790" xr:uid="{8DD3562C-17FA-4B30-B585-5C2180322842}"/>
    <cellStyle name="Normal 5 2 4 2 2 2 5 2" xfId="24232" xr:uid="{F10907CE-9193-4458-A39C-61665C3AD081}"/>
    <cellStyle name="Normal 5 2 4 2 2 2 5 2 2" xfId="55116" xr:uid="{25EB7A9B-64F8-4257-9D44-0D86A0D1AFD9}"/>
    <cellStyle name="Normal 5 2 4 2 2 2 5 3" xfId="39674" xr:uid="{425ED606-0A3F-464B-AF6D-C519A1E691EE}"/>
    <cellStyle name="Normal 5 2 4 2 2 2 6" xfId="16511" xr:uid="{C6C1675C-4A29-415F-8531-48BF09700040}"/>
    <cellStyle name="Normal 5 2 4 2 2 2 6 2" xfId="47395" xr:uid="{45F0BA76-411D-4EDC-AC38-7D179AAE2334}"/>
    <cellStyle name="Normal 5 2 4 2 2 2 7" xfId="31953" xr:uid="{FC23CBDC-7694-49D3-A466-0F66FD54E06C}"/>
    <cellStyle name="Normal 5 2 4 2 2 3" xfId="1551" xr:uid="{C354F688-A299-464F-984B-24F328291790}"/>
    <cellStyle name="Normal 5 2 4 2 2 3 2" xfId="3481" xr:uid="{F625964C-047E-4973-9807-0EFDFE89EDBE}"/>
    <cellStyle name="Normal 5 2 4 2 2 3 2 2" xfId="7341" xr:uid="{ED077130-C5BC-465E-A81C-8D5F43C0D4B4}"/>
    <cellStyle name="Normal 5 2 4 2 2 3 2 2 2" xfId="15062" xr:uid="{CE797E04-185A-49EF-B541-CF8CF3855A25}"/>
    <cellStyle name="Normal 5 2 4 2 2 3 2 2 2 2" xfId="30504" xr:uid="{849351E6-0C5F-4248-A3CA-0113C0C8A9D2}"/>
    <cellStyle name="Normal 5 2 4 2 2 3 2 2 2 2 2" xfId="61388" xr:uid="{21F8D15A-890C-4F65-BF3C-614F788212B5}"/>
    <cellStyle name="Normal 5 2 4 2 2 3 2 2 2 3" xfId="45946" xr:uid="{F103D419-DF2B-4680-8FDB-3D93DBD9B818}"/>
    <cellStyle name="Normal 5 2 4 2 2 3 2 2 3" xfId="22783" xr:uid="{5A077B81-9135-49B5-812E-445F2AEFD842}"/>
    <cellStyle name="Normal 5 2 4 2 2 3 2 2 3 2" xfId="53667" xr:uid="{43210EAC-6D2A-4489-BCC2-44D6194BBB9D}"/>
    <cellStyle name="Normal 5 2 4 2 2 3 2 2 4" xfId="38225" xr:uid="{13F686D9-1240-43CF-845A-B9DB5B27C7BE}"/>
    <cellStyle name="Normal 5 2 4 2 2 3 2 3" xfId="11202" xr:uid="{C56C684A-4119-4947-B398-3D65C8995890}"/>
    <cellStyle name="Normal 5 2 4 2 2 3 2 3 2" xfId="26644" xr:uid="{477E2CAA-0E03-4B27-9C5B-8487D67E316E}"/>
    <cellStyle name="Normal 5 2 4 2 2 3 2 3 2 2" xfId="57528" xr:uid="{B5EA16AF-A62E-4331-9C15-C3666B005C25}"/>
    <cellStyle name="Normal 5 2 4 2 2 3 2 3 3" xfId="42086" xr:uid="{52911775-8708-4449-946A-43463F676D30}"/>
    <cellStyle name="Normal 5 2 4 2 2 3 2 4" xfId="18923" xr:uid="{33952821-E8BA-46C8-8CB7-F7E98415859F}"/>
    <cellStyle name="Normal 5 2 4 2 2 3 2 4 2" xfId="49807" xr:uid="{6C83EB1F-F5CC-447D-8250-477B8110E5C8}"/>
    <cellStyle name="Normal 5 2 4 2 2 3 2 5" xfId="34365" xr:uid="{9452A19B-8FE2-4C2B-B37B-7AEFD5765BEF}"/>
    <cellStyle name="Normal 5 2 4 2 2 3 3" xfId="5411" xr:uid="{E851A41B-606E-4960-A7D7-418999158DFA}"/>
    <cellStyle name="Normal 5 2 4 2 2 3 3 2" xfId="13132" xr:uid="{1BE21C79-0E54-44AC-8EE6-6D90DEA7E444}"/>
    <cellStyle name="Normal 5 2 4 2 2 3 3 2 2" xfId="28574" xr:uid="{BF11A5D1-E9A3-4F82-9578-ED1497B6A0B1}"/>
    <cellStyle name="Normal 5 2 4 2 2 3 3 2 2 2" xfId="59458" xr:uid="{75CA0291-7412-42FE-A073-82D522C83E45}"/>
    <cellStyle name="Normal 5 2 4 2 2 3 3 2 3" xfId="44016" xr:uid="{25076766-C9A7-4870-88EF-AF1E034FBAD1}"/>
    <cellStyle name="Normal 5 2 4 2 2 3 3 3" xfId="20853" xr:uid="{B7EEEE8E-161E-4FD7-8886-3010360E049D}"/>
    <cellStyle name="Normal 5 2 4 2 2 3 3 3 2" xfId="51737" xr:uid="{BCC660E1-DDC1-4ABC-AA4D-AE622FB2BD0E}"/>
    <cellStyle name="Normal 5 2 4 2 2 3 3 4" xfId="36295" xr:uid="{E05B640E-515D-4CF2-9F91-7122F809E3CC}"/>
    <cellStyle name="Normal 5 2 4 2 2 3 4" xfId="9272" xr:uid="{61A6CBFD-4932-4103-9C2C-F88AC6E6E078}"/>
    <cellStyle name="Normal 5 2 4 2 2 3 4 2" xfId="24714" xr:uid="{900328FC-2B0E-48D3-A205-784FADABFD59}"/>
    <cellStyle name="Normal 5 2 4 2 2 3 4 2 2" xfId="55598" xr:uid="{CCE0BB39-03BD-4D35-9182-CD24708C5C48}"/>
    <cellStyle name="Normal 5 2 4 2 2 3 4 3" xfId="40156" xr:uid="{19343036-BF06-41C7-BD0E-1C14DBB85747}"/>
    <cellStyle name="Normal 5 2 4 2 2 3 5" xfId="16993" xr:uid="{D3AF2ABB-3D4D-4576-9AD4-05C6A9CA7A74}"/>
    <cellStyle name="Normal 5 2 4 2 2 3 5 2" xfId="47877" xr:uid="{D96A9633-85FF-4820-8472-223EBA7CCCC6}"/>
    <cellStyle name="Normal 5 2 4 2 2 3 6" xfId="32435" xr:uid="{1881071E-5B6D-4D62-8F22-B606CAECFA67}"/>
    <cellStyle name="Normal 5 2 4 2 2 4" xfId="2516" xr:uid="{0DD6620D-3AFF-400A-B9B6-A76F89162C08}"/>
    <cellStyle name="Normal 5 2 4 2 2 4 2" xfId="6376" xr:uid="{0FC3129F-187C-44AB-B768-99055A6EC77A}"/>
    <cellStyle name="Normal 5 2 4 2 2 4 2 2" xfId="14097" xr:uid="{6729AAB5-EDEA-41DE-A301-2D095E8478C7}"/>
    <cellStyle name="Normal 5 2 4 2 2 4 2 2 2" xfId="29539" xr:uid="{7F4E80F7-F9E4-4AFF-8A32-B7AE869369ED}"/>
    <cellStyle name="Normal 5 2 4 2 2 4 2 2 2 2" xfId="60423" xr:uid="{0C9B3F55-9A4D-4759-B492-215946D06C89}"/>
    <cellStyle name="Normal 5 2 4 2 2 4 2 2 3" xfId="44981" xr:uid="{44951206-44D7-41DB-8743-C2069D32E240}"/>
    <cellStyle name="Normal 5 2 4 2 2 4 2 3" xfId="21818" xr:uid="{8CD6AC28-6CEE-4801-BFAA-3FEF1DE6F477}"/>
    <cellStyle name="Normal 5 2 4 2 2 4 2 3 2" xfId="52702" xr:uid="{1F6B2AAA-F574-44E1-A426-7BDE39FC8F8A}"/>
    <cellStyle name="Normal 5 2 4 2 2 4 2 4" xfId="37260" xr:uid="{304540CF-592E-4956-A386-FCCFD3811089}"/>
    <cellStyle name="Normal 5 2 4 2 2 4 3" xfId="10237" xr:uid="{07C74D23-60D3-473D-96CE-088E54D0CC53}"/>
    <cellStyle name="Normal 5 2 4 2 2 4 3 2" xfId="25679" xr:uid="{7811D43D-A742-4B2A-8C53-44BF4CEDED5F}"/>
    <cellStyle name="Normal 5 2 4 2 2 4 3 2 2" xfId="56563" xr:uid="{7BA150AA-81E1-490B-BF00-C296C19E9299}"/>
    <cellStyle name="Normal 5 2 4 2 2 4 3 3" xfId="41121" xr:uid="{88B9793B-A45B-43A7-8CEE-E33F922FC349}"/>
    <cellStyle name="Normal 5 2 4 2 2 4 4" xfId="17958" xr:uid="{2E48745D-EE2F-45BC-A261-94B6ED1826FF}"/>
    <cellStyle name="Normal 5 2 4 2 2 4 4 2" xfId="48842" xr:uid="{37221C7B-279A-46DB-B310-EF9A99368FB7}"/>
    <cellStyle name="Normal 5 2 4 2 2 4 5" xfId="33400" xr:uid="{D4A3F346-ECF0-47F2-AB58-52723E4B053D}"/>
    <cellStyle name="Normal 5 2 4 2 2 5" xfId="4446" xr:uid="{842B5AD6-D069-466A-88F5-DE00ECAF4870}"/>
    <cellStyle name="Normal 5 2 4 2 2 5 2" xfId="12167" xr:uid="{8DB29ED7-0B80-446F-BED5-C1530570F2FC}"/>
    <cellStyle name="Normal 5 2 4 2 2 5 2 2" xfId="27609" xr:uid="{06955DEC-B31A-4B5F-BE81-BC53D088A043}"/>
    <cellStyle name="Normal 5 2 4 2 2 5 2 2 2" xfId="58493" xr:uid="{E875635F-AD2A-45A9-9E56-1D40D4F3BF01}"/>
    <cellStyle name="Normal 5 2 4 2 2 5 2 3" xfId="43051" xr:uid="{CA45D6EB-3EB1-4FA5-8723-497BCE1420DA}"/>
    <cellStyle name="Normal 5 2 4 2 2 5 3" xfId="19888" xr:uid="{0E5D5B43-7A99-4CAD-8196-328371D09389}"/>
    <cellStyle name="Normal 5 2 4 2 2 5 3 2" xfId="50772" xr:uid="{32AAE6A0-667D-4846-B2B1-D7D7E870467C}"/>
    <cellStyle name="Normal 5 2 4 2 2 5 4" xfId="35330" xr:uid="{E9A9133A-2A2F-4677-856B-3FD435EEDD32}"/>
    <cellStyle name="Normal 5 2 4 2 2 6" xfId="8307" xr:uid="{24A53F77-8BD1-4964-8FB0-CC236F563462}"/>
    <cellStyle name="Normal 5 2 4 2 2 6 2" xfId="23749" xr:uid="{CF3E1E99-C99B-44FF-BAD4-101084C6AD76}"/>
    <cellStyle name="Normal 5 2 4 2 2 6 2 2" xfId="54633" xr:uid="{C8C7E6F9-F0D4-4542-9D4E-1A2618F892DC}"/>
    <cellStyle name="Normal 5 2 4 2 2 6 3" xfId="39191" xr:uid="{692CC92E-A732-4EED-93C0-B67C3C2EB9CD}"/>
    <cellStyle name="Normal 5 2 4 2 2 7" xfId="16028" xr:uid="{FA3F5645-C40B-4D90-B3CB-20D75E2B1A70}"/>
    <cellStyle name="Normal 5 2 4 2 2 7 2" xfId="46912" xr:uid="{01544A64-9B4D-4E9D-A9CC-8B91B6E848DA}"/>
    <cellStyle name="Normal 5 2 4 2 2 8" xfId="31470" xr:uid="{26C98A88-A46D-45AE-B968-FC6601F79111}"/>
    <cellStyle name="Normal 5 2 4 2 3" xfId="828" xr:uid="{51117B53-8C61-4D95-853B-D020E718DE0C}"/>
    <cellStyle name="Normal 5 2 4 2 3 2" xfId="1793" xr:uid="{E93FC7B4-8E72-4E78-ACF6-9BA4C795602F}"/>
    <cellStyle name="Normal 5 2 4 2 3 2 2" xfId="3723" xr:uid="{93A3441A-62DA-4778-AAE4-89753DE4D013}"/>
    <cellStyle name="Normal 5 2 4 2 3 2 2 2" xfId="7583" xr:uid="{B54845D0-18AC-4551-9269-6ED372860707}"/>
    <cellStyle name="Normal 5 2 4 2 3 2 2 2 2" xfId="15304" xr:uid="{C67F3AEA-773E-47D4-87AB-3D806F4D05B4}"/>
    <cellStyle name="Normal 5 2 4 2 3 2 2 2 2 2" xfId="30746" xr:uid="{29114BAD-DF67-4C11-9088-82C7461D67AC}"/>
    <cellStyle name="Normal 5 2 4 2 3 2 2 2 2 2 2" xfId="61630" xr:uid="{60E04015-5AB2-4089-9B1E-19944E7956AB}"/>
    <cellStyle name="Normal 5 2 4 2 3 2 2 2 2 3" xfId="46188" xr:uid="{F0FEAE5B-0C03-4966-8BD1-864D718434F8}"/>
    <cellStyle name="Normal 5 2 4 2 3 2 2 2 3" xfId="23025" xr:uid="{5EFC1523-FC80-484A-9BA9-D918D559D6FC}"/>
    <cellStyle name="Normal 5 2 4 2 3 2 2 2 3 2" xfId="53909" xr:uid="{A17A2BBE-2E61-4E98-80AE-53F3F54529E3}"/>
    <cellStyle name="Normal 5 2 4 2 3 2 2 2 4" xfId="38467" xr:uid="{B1C70339-AB31-43A3-BAD8-5FB45BABD812}"/>
    <cellStyle name="Normal 5 2 4 2 3 2 2 3" xfId="11444" xr:uid="{34DC1D7F-B41A-4094-9390-A5F699B3765A}"/>
    <cellStyle name="Normal 5 2 4 2 3 2 2 3 2" xfId="26886" xr:uid="{3105248A-72CD-4D70-AFB6-56C3187200EE}"/>
    <cellStyle name="Normal 5 2 4 2 3 2 2 3 2 2" xfId="57770" xr:uid="{D6638C76-568C-46D1-A93A-33391A13D1D4}"/>
    <cellStyle name="Normal 5 2 4 2 3 2 2 3 3" xfId="42328" xr:uid="{E4E9FB44-76D0-446D-BE6A-2214088B86C5}"/>
    <cellStyle name="Normal 5 2 4 2 3 2 2 4" xfId="19165" xr:uid="{641E70D2-0038-46F0-9093-F8D41B0C3EF9}"/>
    <cellStyle name="Normal 5 2 4 2 3 2 2 4 2" xfId="50049" xr:uid="{62C7A2A5-29B5-4C3A-9E06-D53A2D490E19}"/>
    <cellStyle name="Normal 5 2 4 2 3 2 2 5" xfId="34607" xr:uid="{51BAF9E7-A0EE-4190-BDD7-23FC260B7736}"/>
    <cellStyle name="Normal 5 2 4 2 3 2 3" xfId="5653" xr:uid="{68A7397A-455F-4B18-B37B-112B3739C050}"/>
    <cellStyle name="Normal 5 2 4 2 3 2 3 2" xfId="13374" xr:uid="{A0CA51A1-5B78-4F80-A856-8CA6139F549A}"/>
    <cellStyle name="Normal 5 2 4 2 3 2 3 2 2" xfId="28816" xr:uid="{E737F44D-CAAF-4B9E-A5BA-592DB7A95B5C}"/>
    <cellStyle name="Normal 5 2 4 2 3 2 3 2 2 2" xfId="59700" xr:uid="{1A94C0FD-D2F0-4601-9B3D-21368A18EA73}"/>
    <cellStyle name="Normal 5 2 4 2 3 2 3 2 3" xfId="44258" xr:uid="{81C2B496-8DB3-4791-8017-B61DB6198705}"/>
    <cellStyle name="Normal 5 2 4 2 3 2 3 3" xfId="21095" xr:uid="{52A7D8FD-4C82-4571-8385-B5D2EB05C332}"/>
    <cellStyle name="Normal 5 2 4 2 3 2 3 3 2" xfId="51979" xr:uid="{C5C8C360-B40A-499E-84F9-9FD7F4E524B2}"/>
    <cellStyle name="Normal 5 2 4 2 3 2 3 4" xfId="36537" xr:uid="{D3F22EA2-57E1-42A3-B95D-F228F1EED172}"/>
    <cellStyle name="Normal 5 2 4 2 3 2 4" xfId="9514" xr:uid="{27A1C1A9-A1C9-42A0-A8A2-A109569E86D1}"/>
    <cellStyle name="Normal 5 2 4 2 3 2 4 2" xfId="24956" xr:uid="{2EB2995B-C17E-41BB-B7F6-3FBC8DF3612E}"/>
    <cellStyle name="Normal 5 2 4 2 3 2 4 2 2" xfId="55840" xr:uid="{FFF9A719-B877-48CE-88B2-55FFB2F3E43C}"/>
    <cellStyle name="Normal 5 2 4 2 3 2 4 3" xfId="40398" xr:uid="{49D3245F-4A73-407E-B867-97A6FDAC06AA}"/>
    <cellStyle name="Normal 5 2 4 2 3 2 5" xfId="17235" xr:uid="{AA87CC89-92D2-4C3C-A1D9-BF11C2E0478E}"/>
    <cellStyle name="Normal 5 2 4 2 3 2 5 2" xfId="48119" xr:uid="{31AD8179-2467-453F-BAA5-6D7586092AB9}"/>
    <cellStyle name="Normal 5 2 4 2 3 2 6" xfId="32677" xr:uid="{E7B94949-52BC-490F-86B3-E6492C37293A}"/>
    <cellStyle name="Normal 5 2 4 2 3 3" xfId="2758" xr:uid="{BFD3DD77-B7E3-4A43-86E5-EA493D811CC0}"/>
    <cellStyle name="Normal 5 2 4 2 3 3 2" xfId="6618" xr:uid="{BCFAD64C-BDA3-4CA5-A17D-532BA08CBA30}"/>
    <cellStyle name="Normal 5 2 4 2 3 3 2 2" xfId="14339" xr:uid="{F59F7745-C0D9-4DCD-83FF-C869721DC027}"/>
    <cellStyle name="Normal 5 2 4 2 3 3 2 2 2" xfId="29781" xr:uid="{45A4624E-54A8-48A3-A0C7-64682C6A0817}"/>
    <cellStyle name="Normal 5 2 4 2 3 3 2 2 2 2" xfId="60665" xr:uid="{227A3B80-09A7-455D-8410-926CBAE483BB}"/>
    <cellStyle name="Normal 5 2 4 2 3 3 2 2 3" xfId="45223" xr:uid="{5C48A1B7-9D6D-482E-AA68-E3DBD46420D0}"/>
    <cellStyle name="Normal 5 2 4 2 3 3 2 3" xfId="22060" xr:uid="{E65AF311-06AD-420A-99DA-F19020DDC453}"/>
    <cellStyle name="Normal 5 2 4 2 3 3 2 3 2" xfId="52944" xr:uid="{8AAC5B14-31E6-443C-90A5-FA4B73152854}"/>
    <cellStyle name="Normal 5 2 4 2 3 3 2 4" xfId="37502" xr:uid="{DB2B3C7F-F230-4424-BE4D-12C3DD861299}"/>
    <cellStyle name="Normal 5 2 4 2 3 3 3" xfId="10479" xr:uid="{242DCCC2-2750-41AF-AB1B-4B9F0470A47C}"/>
    <cellStyle name="Normal 5 2 4 2 3 3 3 2" xfId="25921" xr:uid="{5A6870CA-4BCE-443C-A118-E9A7CC7373C6}"/>
    <cellStyle name="Normal 5 2 4 2 3 3 3 2 2" xfId="56805" xr:uid="{2AEEB7CE-82AA-4AB1-AB50-C49A173D3A19}"/>
    <cellStyle name="Normal 5 2 4 2 3 3 3 3" xfId="41363" xr:uid="{B7E49305-A8D4-47DC-8C99-CB7E04D333F0}"/>
    <cellStyle name="Normal 5 2 4 2 3 3 4" xfId="18200" xr:uid="{93CEDDD8-02DD-4E26-81C1-9D1DE737F07B}"/>
    <cellStyle name="Normal 5 2 4 2 3 3 4 2" xfId="49084" xr:uid="{26D8B3B9-9DD5-480C-90B9-6AF7A65F14E0}"/>
    <cellStyle name="Normal 5 2 4 2 3 3 5" xfId="33642" xr:uid="{A37FA88C-E79D-49F2-98D8-DA3D94A67273}"/>
    <cellStyle name="Normal 5 2 4 2 3 4" xfId="4688" xr:uid="{98B3A660-9060-4DE9-924E-D11A7595054B}"/>
    <cellStyle name="Normal 5 2 4 2 3 4 2" xfId="12409" xr:uid="{C9A5A8A8-FB0B-4FDE-A545-C0FA9A67B75C}"/>
    <cellStyle name="Normal 5 2 4 2 3 4 2 2" xfId="27851" xr:uid="{B6F959EF-2D32-4BE3-8A66-02A2BF6BA5F6}"/>
    <cellStyle name="Normal 5 2 4 2 3 4 2 2 2" xfId="58735" xr:uid="{510F9D14-BCCE-4280-B195-36B8DDC4638A}"/>
    <cellStyle name="Normal 5 2 4 2 3 4 2 3" xfId="43293" xr:uid="{D6F27772-7BF7-4A2A-A1FA-58BAA55096CA}"/>
    <cellStyle name="Normal 5 2 4 2 3 4 3" xfId="20130" xr:uid="{C96F4A16-012C-4BCD-ADE6-9E91B0FEC912}"/>
    <cellStyle name="Normal 5 2 4 2 3 4 3 2" xfId="51014" xr:uid="{1ECFF13C-3AF1-4EDE-8D17-8FE7628F57E7}"/>
    <cellStyle name="Normal 5 2 4 2 3 4 4" xfId="35572" xr:uid="{5E31D53B-9CC0-4343-933E-E543A20DB99C}"/>
    <cellStyle name="Normal 5 2 4 2 3 5" xfId="8549" xr:uid="{236AE93F-5088-44AE-945D-089EA2052739}"/>
    <cellStyle name="Normal 5 2 4 2 3 5 2" xfId="23991" xr:uid="{6C9F66DC-0F59-49B1-AB16-16D142B4F5A3}"/>
    <cellStyle name="Normal 5 2 4 2 3 5 2 2" xfId="54875" xr:uid="{13B829B6-5348-4B9F-BBFB-208A8FB43508}"/>
    <cellStyle name="Normal 5 2 4 2 3 5 3" xfId="39433" xr:uid="{F7F81212-3BFE-4704-92C8-36A65F729858}"/>
    <cellStyle name="Normal 5 2 4 2 3 6" xfId="16270" xr:uid="{56801F30-1254-41BA-B646-AADD993DD0D1}"/>
    <cellStyle name="Normal 5 2 4 2 3 6 2" xfId="47154" xr:uid="{C3DD6989-70F8-4EFC-ABAE-CDAAC17BDCA6}"/>
    <cellStyle name="Normal 5 2 4 2 3 7" xfId="31712" xr:uid="{282A50E6-80A0-452C-BFDC-B9AD3954F5B6}"/>
    <cellStyle name="Normal 5 2 4 2 4" xfId="1310" xr:uid="{06DFE7BD-372B-4A61-96D9-479AA6476128}"/>
    <cellStyle name="Normal 5 2 4 2 4 2" xfId="3240" xr:uid="{8DB1FDD0-16E6-4931-9AAA-1817329E449B}"/>
    <cellStyle name="Normal 5 2 4 2 4 2 2" xfId="7100" xr:uid="{0AFF483A-5EC7-4C92-B76D-2B9E23A1DAB6}"/>
    <cellStyle name="Normal 5 2 4 2 4 2 2 2" xfId="14821" xr:uid="{D7800719-F489-4D48-B23F-ECD4FA9786B0}"/>
    <cellStyle name="Normal 5 2 4 2 4 2 2 2 2" xfId="30263" xr:uid="{2DDBFAEC-2CC3-47FB-9AD3-B5386F090A5F}"/>
    <cellStyle name="Normal 5 2 4 2 4 2 2 2 2 2" xfId="61147" xr:uid="{7C5597A2-6449-42FE-B827-327C0B53268E}"/>
    <cellStyle name="Normal 5 2 4 2 4 2 2 2 3" xfId="45705" xr:uid="{2EA59856-AEBE-45E1-8280-FC4EC7E6946F}"/>
    <cellStyle name="Normal 5 2 4 2 4 2 2 3" xfId="22542" xr:uid="{5F6E31C2-A453-4559-972C-67344C6841B3}"/>
    <cellStyle name="Normal 5 2 4 2 4 2 2 3 2" xfId="53426" xr:uid="{9A3572D4-D173-439C-AEC3-CFD750F0B5C7}"/>
    <cellStyle name="Normal 5 2 4 2 4 2 2 4" xfId="37984" xr:uid="{F9A19068-64A5-4C84-B242-AF4E17DCBD47}"/>
    <cellStyle name="Normal 5 2 4 2 4 2 3" xfId="10961" xr:uid="{D53CC99E-5684-4C57-812C-8107B8FF8EF5}"/>
    <cellStyle name="Normal 5 2 4 2 4 2 3 2" xfId="26403" xr:uid="{23E0A93A-9842-4348-8202-9E31A934EDA1}"/>
    <cellStyle name="Normal 5 2 4 2 4 2 3 2 2" xfId="57287" xr:uid="{ED594FFE-79CD-481F-A5B6-18EFDB83DAC7}"/>
    <cellStyle name="Normal 5 2 4 2 4 2 3 3" xfId="41845" xr:uid="{ABB1E276-3E5F-439D-9321-0A0106AC8BEE}"/>
    <cellStyle name="Normal 5 2 4 2 4 2 4" xfId="18682" xr:uid="{936C4F86-8520-432A-9E13-22CF03897E76}"/>
    <cellStyle name="Normal 5 2 4 2 4 2 4 2" xfId="49566" xr:uid="{8E89FF95-1CD2-4235-AD47-1A3B9E371EEC}"/>
    <cellStyle name="Normal 5 2 4 2 4 2 5" xfId="34124" xr:uid="{CC5003BC-1AE2-4C18-97BF-536810742730}"/>
    <cellStyle name="Normal 5 2 4 2 4 3" xfId="5170" xr:uid="{E80BC593-0624-4BE7-8D44-78166C4E2B87}"/>
    <cellStyle name="Normal 5 2 4 2 4 3 2" xfId="12891" xr:uid="{6A3F1102-B4E5-4B12-BE29-0ED0D425120E}"/>
    <cellStyle name="Normal 5 2 4 2 4 3 2 2" xfId="28333" xr:uid="{898C2EAF-34FB-492A-9606-C43050B43C39}"/>
    <cellStyle name="Normal 5 2 4 2 4 3 2 2 2" xfId="59217" xr:uid="{CBEBE609-513E-4008-AB56-1E33E31C2AAD}"/>
    <cellStyle name="Normal 5 2 4 2 4 3 2 3" xfId="43775" xr:uid="{F8FD9B67-FA11-4D47-9B6E-359681D1D8AD}"/>
    <cellStyle name="Normal 5 2 4 2 4 3 3" xfId="20612" xr:uid="{0456F845-180B-43D6-A1D0-138A76647854}"/>
    <cellStyle name="Normal 5 2 4 2 4 3 3 2" xfId="51496" xr:uid="{81E32963-33AF-4E8F-BE49-BDDE931E54F1}"/>
    <cellStyle name="Normal 5 2 4 2 4 3 4" xfId="36054" xr:uid="{B0106A32-6EAB-440B-AD0D-C2D29A80E5CA}"/>
    <cellStyle name="Normal 5 2 4 2 4 4" xfId="9031" xr:uid="{F3030C15-6D4F-4A20-A7BA-64F0A337573C}"/>
    <cellStyle name="Normal 5 2 4 2 4 4 2" xfId="24473" xr:uid="{45BA4DCC-423D-4FFD-BC66-3CA57055EA9C}"/>
    <cellStyle name="Normal 5 2 4 2 4 4 2 2" xfId="55357" xr:uid="{6695CADD-CA35-4155-B43C-D7B90E87F4E0}"/>
    <cellStyle name="Normal 5 2 4 2 4 4 3" xfId="39915" xr:uid="{63626962-A18E-4FF7-A271-41A355CF9184}"/>
    <cellStyle name="Normal 5 2 4 2 4 5" xfId="16752" xr:uid="{6602DD1D-3CEB-4A0F-82FE-8AD11FE17F07}"/>
    <cellStyle name="Normal 5 2 4 2 4 5 2" xfId="47636" xr:uid="{86072F23-43E0-4993-8C62-996545EEAD72}"/>
    <cellStyle name="Normal 5 2 4 2 4 6" xfId="32194" xr:uid="{FA1568A1-4793-4BF4-8635-15B41C3E2798}"/>
    <cellStyle name="Normal 5 2 4 2 5" xfId="2275" xr:uid="{4998375C-22F3-42C1-961F-091A9E63FCA4}"/>
    <cellStyle name="Normal 5 2 4 2 5 2" xfId="6135" xr:uid="{6DEEE117-4D9F-41BD-A7C4-F046C79A8D46}"/>
    <cellStyle name="Normal 5 2 4 2 5 2 2" xfId="13856" xr:uid="{CC223BD3-019E-4FD1-9768-B90B03645B39}"/>
    <cellStyle name="Normal 5 2 4 2 5 2 2 2" xfId="29298" xr:uid="{B90FCBDD-F4C5-40E3-9916-4F2C00D77C0A}"/>
    <cellStyle name="Normal 5 2 4 2 5 2 2 2 2" xfId="60182" xr:uid="{82C4E054-5197-4BF2-80B6-95DB86CD7618}"/>
    <cellStyle name="Normal 5 2 4 2 5 2 2 3" xfId="44740" xr:uid="{2ED5BBB6-570B-427E-A77C-F8F48AB4A8E6}"/>
    <cellStyle name="Normal 5 2 4 2 5 2 3" xfId="21577" xr:uid="{468BF917-3E56-4DCA-98E8-FDA54A594B7D}"/>
    <cellStyle name="Normal 5 2 4 2 5 2 3 2" xfId="52461" xr:uid="{6B205885-DDDA-48B9-BA8C-954576105EE9}"/>
    <cellStyle name="Normal 5 2 4 2 5 2 4" xfId="37019" xr:uid="{A7A94FC6-670C-4ADA-A5B5-AAF6425D6DA2}"/>
    <cellStyle name="Normal 5 2 4 2 5 3" xfId="9996" xr:uid="{C52B08A2-93FD-492B-BFF9-FF829076A5C2}"/>
    <cellStyle name="Normal 5 2 4 2 5 3 2" xfId="25438" xr:uid="{92A89D08-003B-48F7-A980-DF58E142CC41}"/>
    <cellStyle name="Normal 5 2 4 2 5 3 2 2" xfId="56322" xr:uid="{CA1C23F3-8122-4D23-AEC6-5131C919FC8F}"/>
    <cellStyle name="Normal 5 2 4 2 5 3 3" xfId="40880" xr:uid="{A37C68D5-6AFF-4C21-AC92-6653217A45D7}"/>
    <cellStyle name="Normal 5 2 4 2 5 4" xfId="17717" xr:uid="{0D68AD17-0E25-4D15-A976-AEF59232CB7B}"/>
    <cellStyle name="Normal 5 2 4 2 5 4 2" xfId="48601" xr:uid="{6E4FAD14-462D-4522-8DAB-022D54FCCEF0}"/>
    <cellStyle name="Normal 5 2 4 2 5 5" xfId="33159" xr:uid="{AD97FCCD-A3F7-413E-BEE5-28F7505C546A}"/>
    <cellStyle name="Normal 5 2 4 2 6" xfId="4205" xr:uid="{D1F9E960-F4C8-4F29-BFFC-978F8C9C9110}"/>
    <cellStyle name="Normal 5 2 4 2 6 2" xfId="11926" xr:uid="{48689113-FB40-403F-95BA-A4B9D1E32626}"/>
    <cellStyle name="Normal 5 2 4 2 6 2 2" xfId="27368" xr:uid="{A41642E4-A350-495B-AAFD-D26F0A8A2501}"/>
    <cellStyle name="Normal 5 2 4 2 6 2 2 2" xfId="58252" xr:uid="{C4182FAD-89CE-422F-B7B8-73404F50ABA7}"/>
    <cellStyle name="Normal 5 2 4 2 6 2 3" xfId="42810" xr:uid="{68C59B04-A7DF-4A46-B1BA-B13586FC31C6}"/>
    <cellStyle name="Normal 5 2 4 2 6 3" xfId="19647" xr:uid="{404EA9EE-3046-4553-B8A0-796A40BEF0C2}"/>
    <cellStyle name="Normal 5 2 4 2 6 3 2" xfId="50531" xr:uid="{AE2CEFC6-7BBB-4400-ACB2-04AC0EBA969B}"/>
    <cellStyle name="Normal 5 2 4 2 6 4" xfId="35089" xr:uid="{F2ACB59F-49A1-41AC-99F5-55BB21D58EE8}"/>
    <cellStyle name="Normal 5 2 4 2 7" xfId="8066" xr:uid="{CAD56E19-2DB9-4631-AE8B-48302A9C994A}"/>
    <cellStyle name="Normal 5 2 4 2 7 2" xfId="23508" xr:uid="{149B0AB0-8B57-4DCD-97E4-80D5254C2919}"/>
    <cellStyle name="Normal 5 2 4 2 7 2 2" xfId="54392" xr:uid="{FD3035BE-857D-4BF5-A2C8-08F24FBF6BA8}"/>
    <cellStyle name="Normal 5 2 4 2 7 3" xfId="38950" xr:uid="{B4D74EBD-2EF8-47AB-90A6-4BD1BDF9A298}"/>
    <cellStyle name="Normal 5 2 4 2 8" xfId="15787" xr:uid="{7F9CF33F-6847-4819-85DE-406D47468926}"/>
    <cellStyle name="Normal 5 2 4 2 8 2" xfId="46671" xr:uid="{4034C4D8-5C88-4A4F-8083-8B7D09B5475E}"/>
    <cellStyle name="Normal 5 2 4 2 9" xfId="31229" xr:uid="{52B7A998-9141-4A02-BC8A-DF8277CE65AD}"/>
    <cellStyle name="Normal 5 2 4 3" xfId="460" xr:uid="{6526827B-13AF-4FF0-94C4-E270B21B18BD}"/>
    <cellStyle name="Normal 5 2 4 3 2" xfId="944" xr:uid="{F1A3F76B-8596-461E-A233-947721687A05}"/>
    <cellStyle name="Normal 5 2 4 3 2 2" xfId="1909" xr:uid="{03B43ADA-1981-4813-9168-19312E137CB9}"/>
    <cellStyle name="Normal 5 2 4 3 2 2 2" xfId="3839" xr:uid="{76E83607-1B7D-4793-986B-6613092A2BD1}"/>
    <cellStyle name="Normal 5 2 4 3 2 2 2 2" xfId="7699" xr:uid="{E5B8F2BD-D485-4673-9120-2963FEF9655A}"/>
    <cellStyle name="Normal 5 2 4 3 2 2 2 2 2" xfId="15420" xr:uid="{D01F3C64-FCCD-4EE3-A8E1-9810E1D2C81C}"/>
    <cellStyle name="Normal 5 2 4 3 2 2 2 2 2 2" xfId="30862" xr:uid="{93A201DC-3195-45AF-9050-ACE7B873E5CB}"/>
    <cellStyle name="Normal 5 2 4 3 2 2 2 2 2 2 2" xfId="61746" xr:uid="{E9D6AF45-9A60-4AA2-8724-1355CC308319}"/>
    <cellStyle name="Normal 5 2 4 3 2 2 2 2 2 3" xfId="46304" xr:uid="{414FD8DD-D661-4F3A-8C7A-AD98629A0D11}"/>
    <cellStyle name="Normal 5 2 4 3 2 2 2 2 3" xfId="23141" xr:uid="{A3495C07-E05F-4A91-9B4E-5937F86F6EE6}"/>
    <cellStyle name="Normal 5 2 4 3 2 2 2 2 3 2" xfId="54025" xr:uid="{7508739F-72B8-46D4-ABEF-A7667E0CE529}"/>
    <cellStyle name="Normal 5 2 4 3 2 2 2 2 4" xfId="38583" xr:uid="{449A57D8-6F41-4086-8EB6-E09A0B2F2A7D}"/>
    <cellStyle name="Normal 5 2 4 3 2 2 2 3" xfId="11560" xr:uid="{1E392B77-E83E-4926-834F-987B39180398}"/>
    <cellStyle name="Normal 5 2 4 3 2 2 2 3 2" xfId="27002" xr:uid="{1F53A0F3-5AA5-4358-A5BE-82CC9D26A403}"/>
    <cellStyle name="Normal 5 2 4 3 2 2 2 3 2 2" xfId="57886" xr:uid="{141E267B-8BEE-4F92-BE67-86E2CE5E7302}"/>
    <cellStyle name="Normal 5 2 4 3 2 2 2 3 3" xfId="42444" xr:uid="{59D440BC-E095-41EB-9701-713D9948CED4}"/>
    <cellStyle name="Normal 5 2 4 3 2 2 2 4" xfId="19281" xr:uid="{EB3900C8-83A2-47AA-A8CB-39DB28AC8B87}"/>
    <cellStyle name="Normal 5 2 4 3 2 2 2 4 2" xfId="50165" xr:uid="{9C5A4D78-57F1-458D-ADBE-43A8CF23D509}"/>
    <cellStyle name="Normal 5 2 4 3 2 2 2 5" xfId="34723" xr:uid="{AA4A1C04-01E2-4AA4-B88B-D957691BF8F2}"/>
    <cellStyle name="Normal 5 2 4 3 2 2 3" xfId="5769" xr:uid="{36D0147F-A4B9-459F-839F-14A6D26BCFEC}"/>
    <cellStyle name="Normal 5 2 4 3 2 2 3 2" xfId="13490" xr:uid="{307E7994-4420-4062-8B51-25908D7C7167}"/>
    <cellStyle name="Normal 5 2 4 3 2 2 3 2 2" xfId="28932" xr:uid="{364E2BF5-79C9-4A39-8690-69E5F298F3FC}"/>
    <cellStyle name="Normal 5 2 4 3 2 2 3 2 2 2" xfId="59816" xr:uid="{3E8D1381-A534-4784-B3AE-64B128B0EEF7}"/>
    <cellStyle name="Normal 5 2 4 3 2 2 3 2 3" xfId="44374" xr:uid="{F2D3DA77-A1F3-431A-8BA3-9CCE3C7D5645}"/>
    <cellStyle name="Normal 5 2 4 3 2 2 3 3" xfId="21211" xr:uid="{66AF916D-254E-4550-AAEB-905C1D264CE4}"/>
    <cellStyle name="Normal 5 2 4 3 2 2 3 3 2" xfId="52095" xr:uid="{C2AB9780-A223-4074-A682-A78A3FA3C705}"/>
    <cellStyle name="Normal 5 2 4 3 2 2 3 4" xfId="36653" xr:uid="{90360DE2-3F35-4299-9376-1AC5F184CFD6}"/>
    <cellStyle name="Normal 5 2 4 3 2 2 4" xfId="9630" xr:uid="{85CEC344-A85F-4B5F-86F0-8A6C1EC53827}"/>
    <cellStyle name="Normal 5 2 4 3 2 2 4 2" xfId="25072" xr:uid="{21361168-7B50-410A-BF06-512F03118BCB}"/>
    <cellStyle name="Normal 5 2 4 3 2 2 4 2 2" xfId="55956" xr:uid="{A75D3B9E-1211-4C2C-BD8B-C3D99B18752C}"/>
    <cellStyle name="Normal 5 2 4 3 2 2 4 3" xfId="40514" xr:uid="{4B6A7E46-2A00-45F6-972D-C9093E3E7C2F}"/>
    <cellStyle name="Normal 5 2 4 3 2 2 5" xfId="17351" xr:uid="{46D4B378-9242-4218-B401-FAB07DAC87A8}"/>
    <cellStyle name="Normal 5 2 4 3 2 2 5 2" xfId="48235" xr:uid="{581A0CD4-8B2D-4894-B88C-C5F92B249373}"/>
    <cellStyle name="Normal 5 2 4 3 2 2 6" xfId="32793" xr:uid="{1E3C6165-5E88-4621-B349-8C093A2F3022}"/>
    <cellStyle name="Normal 5 2 4 3 2 3" xfId="2874" xr:uid="{C2D3AE5B-453E-4AC1-AC31-1FA73844CAE5}"/>
    <cellStyle name="Normal 5 2 4 3 2 3 2" xfId="6734" xr:uid="{0B643DB5-E354-47A1-B7D6-DB429BC6A65F}"/>
    <cellStyle name="Normal 5 2 4 3 2 3 2 2" xfId="14455" xr:uid="{696A4B47-7761-4E6C-B3B5-421350EC3FE7}"/>
    <cellStyle name="Normal 5 2 4 3 2 3 2 2 2" xfId="29897" xr:uid="{83F03362-7100-40BA-B62F-72583C8BD46D}"/>
    <cellStyle name="Normal 5 2 4 3 2 3 2 2 2 2" xfId="60781" xr:uid="{69CC58BC-C0E6-4C08-9F70-66DBE9EC4C94}"/>
    <cellStyle name="Normal 5 2 4 3 2 3 2 2 3" xfId="45339" xr:uid="{EC43B3D9-F130-4162-BDA2-90EECAD43385}"/>
    <cellStyle name="Normal 5 2 4 3 2 3 2 3" xfId="22176" xr:uid="{A3A30727-126B-4F68-92AE-DBF3F935F181}"/>
    <cellStyle name="Normal 5 2 4 3 2 3 2 3 2" xfId="53060" xr:uid="{2D942971-D40C-429B-97D0-86D8DFA84672}"/>
    <cellStyle name="Normal 5 2 4 3 2 3 2 4" xfId="37618" xr:uid="{E0907C31-2C49-4202-BA05-BF2121FC12E1}"/>
    <cellStyle name="Normal 5 2 4 3 2 3 3" xfId="10595" xr:uid="{AC635782-EFDB-4F25-B0CC-2B639EEAA17D}"/>
    <cellStyle name="Normal 5 2 4 3 2 3 3 2" xfId="26037" xr:uid="{E4C1C02D-B3F4-4CBF-8ECD-4DF9AE5358DD}"/>
    <cellStyle name="Normal 5 2 4 3 2 3 3 2 2" xfId="56921" xr:uid="{B56B5BA2-9F7C-4B71-B5C6-66D60C188386}"/>
    <cellStyle name="Normal 5 2 4 3 2 3 3 3" xfId="41479" xr:uid="{204C4163-AD3F-466A-996D-F6D0F737B3F8}"/>
    <cellStyle name="Normal 5 2 4 3 2 3 4" xfId="18316" xr:uid="{212D38CA-DA94-4ADD-8C28-C764268E61D3}"/>
    <cellStyle name="Normal 5 2 4 3 2 3 4 2" xfId="49200" xr:uid="{7C83FDF8-8E39-47BD-A148-8924189EE3AF}"/>
    <cellStyle name="Normal 5 2 4 3 2 3 5" xfId="33758" xr:uid="{5E63F41D-E381-46A8-9B84-2B9B8D0D328B}"/>
    <cellStyle name="Normal 5 2 4 3 2 4" xfId="4804" xr:uid="{1D27D4EB-D756-4BFF-A2A4-383AD781085D}"/>
    <cellStyle name="Normal 5 2 4 3 2 4 2" xfId="12525" xr:uid="{F56592DE-0C9E-45E3-B81D-2ECBF3B5FF6D}"/>
    <cellStyle name="Normal 5 2 4 3 2 4 2 2" xfId="27967" xr:uid="{4B1EFBE4-E655-48B4-923A-00801D5D7673}"/>
    <cellStyle name="Normal 5 2 4 3 2 4 2 2 2" xfId="58851" xr:uid="{38F1169A-4420-46BB-9F24-6D07F7ACBD0A}"/>
    <cellStyle name="Normal 5 2 4 3 2 4 2 3" xfId="43409" xr:uid="{DA4FE393-379F-4778-B45B-EA068DDDFDEC}"/>
    <cellStyle name="Normal 5 2 4 3 2 4 3" xfId="20246" xr:uid="{11270DF6-67B8-4DD4-85D5-A78AC532117B}"/>
    <cellStyle name="Normal 5 2 4 3 2 4 3 2" xfId="51130" xr:uid="{2E9E79F9-4FF6-4712-B029-8AD1D6FE51D8}"/>
    <cellStyle name="Normal 5 2 4 3 2 4 4" xfId="35688" xr:uid="{E9D9E75C-C0E5-4E88-AD11-2EC62DA5DF32}"/>
    <cellStyle name="Normal 5 2 4 3 2 5" xfId="8665" xr:uid="{EEA747FD-5C78-4771-8D71-C055A85C24A2}"/>
    <cellStyle name="Normal 5 2 4 3 2 5 2" xfId="24107" xr:uid="{AE5D7507-F2ED-449F-9ECE-92B8733CDF5A}"/>
    <cellStyle name="Normal 5 2 4 3 2 5 2 2" xfId="54991" xr:uid="{F393F314-2434-4183-9C02-DB620181750C}"/>
    <cellStyle name="Normal 5 2 4 3 2 5 3" xfId="39549" xr:uid="{4F52DFF7-E70D-472B-954C-89A68D2A8F26}"/>
    <cellStyle name="Normal 5 2 4 3 2 6" xfId="16386" xr:uid="{4B4D2545-97DA-4A40-A08E-8E7D919DC446}"/>
    <cellStyle name="Normal 5 2 4 3 2 6 2" xfId="47270" xr:uid="{FEA18DEB-1808-42F0-8C5A-D01729DA66E2}"/>
    <cellStyle name="Normal 5 2 4 3 2 7" xfId="31828" xr:uid="{85D550AC-10D0-4523-9A7C-C30027643C1F}"/>
    <cellStyle name="Normal 5 2 4 3 3" xfId="1426" xr:uid="{40DA60CE-BF87-4D9E-A40C-E9157CC6A877}"/>
    <cellStyle name="Normal 5 2 4 3 3 2" xfId="3356" xr:uid="{C2088414-75C5-48F3-BEA5-3A1219EC905B}"/>
    <cellStyle name="Normal 5 2 4 3 3 2 2" xfId="7216" xr:uid="{C9DA2583-EAFB-436C-B969-25564B1B3F8F}"/>
    <cellStyle name="Normal 5 2 4 3 3 2 2 2" xfId="14937" xr:uid="{BFBEA818-D2EF-415C-B002-A82B4587A07D}"/>
    <cellStyle name="Normal 5 2 4 3 3 2 2 2 2" xfId="30379" xr:uid="{FB62F25B-B108-4BE6-9A5F-116F040BD9BB}"/>
    <cellStyle name="Normal 5 2 4 3 3 2 2 2 2 2" xfId="61263" xr:uid="{C0532F63-DC69-4B7E-AC41-FD38BAA174CC}"/>
    <cellStyle name="Normal 5 2 4 3 3 2 2 2 3" xfId="45821" xr:uid="{B95DED56-E050-4C9A-BB49-44FEBFD39E73}"/>
    <cellStyle name="Normal 5 2 4 3 3 2 2 3" xfId="22658" xr:uid="{4DB27646-F6AB-476C-875F-1D5AD02D3E39}"/>
    <cellStyle name="Normal 5 2 4 3 3 2 2 3 2" xfId="53542" xr:uid="{DFDFDBFE-F465-4DC9-A328-EB93DF7F2E5E}"/>
    <cellStyle name="Normal 5 2 4 3 3 2 2 4" xfId="38100" xr:uid="{425A3474-7E71-4268-A30B-67191F18FB83}"/>
    <cellStyle name="Normal 5 2 4 3 3 2 3" xfId="11077" xr:uid="{03F47FD6-BC3A-499B-B3BC-9A7C686CD9AB}"/>
    <cellStyle name="Normal 5 2 4 3 3 2 3 2" xfId="26519" xr:uid="{EA8B998A-5CFC-42A4-A3FE-09B658F7DE89}"/>
    <cellStyle name="Normal 5 2 4 3 3 2 3 2 2" xfId="57403" xr:uid="{764DBA88-1336-4547-8768-9232B00F82F5}"/>
    <cellStyle name="Normal 5 2 4 3 3 2 3 3" xfId="41961" xr:uid="{58D2D78C-12EA-4155-9412-E92261B6E706}"/>
    <cellStyle name="Normal 5 2 4 3 3 2 4" xfId="18798" xr:uid="{BFBECAE8-3442-4150-83AC-32ECA1D80B5A}"/>
    <cellStyle name="Normal 5 2 4 3 3 2 4 2" xfId="49682" xr:uid="{F510ABB3-CA9D-4593-B8BE-31C61480C57B}"/>
    <cellStyle name="Normal 5 2 4 3 3 2 5" xfId="34240" xr:uid="{FD312B7D-6C08-49E9-B946-4662F2B61573}"/>
    <cellStyle name="Normal 5 2 4 3 3 3" xfId="5286" xr:uid="{06F1E322-BA6D-404A-9187-699C68C6049A}"/>
    <cellStyle name="Normal 5 2 4 3 3 3 2" xfId="13007" xr:uid="{DB6650F7-D6F9-4BDE-89E9-11C900CE9338}"/>
    <cellStyle name="Normal 5 2 4 3 3 3 2 2" xfId="28449" xr:uid="{AF2AB1C3-DC32-4260-A9F6-50D219EE00DD}"/>
    <cellStyle name="Normal 5 2 4 3 3 3 2 2 2" xfId="59333" xr:uid="{0BA7A501-71FF-4EBC-8CAD-76716A6C20D3}"/>
    <cellStyle name="Normal 5 2 4 3 3 3 2 3" xfId="43891" xr:uid="{5DD1D973-DF4A-4126-A9CA-0DDD2274AC6B}"/>
    <cellStyle name="Normal 5 2 4 3 3 3 3" xfId="20728" xr:uid="{1CB9B57A-0EAD-4308-87D1-89FC7F068238}"/>
    <cellStyle name="Normal 5 2 4 3 3 3 3 2" xfId="51612" xr:uid="{9CE728A2-2A08-4007-8422-9DD1A46FFA37}"/>
    <cellStyle name="Normal 5 2 4 3 3 3 4" xfId="36170" xr:uid="{A35C378D-DFE1-43C6-9CDB-4F2A0CB7373A}"/>
    <cellStyle name="Normal 5 2 4 3 3 4" xfId="9147" xr:uid="{D59912A0-51DF-406C-8B1D-2E30883B7C56}"/>
    <cellStyle name="Normal 5 2 4 3 3 4 2" xfId="24589" xr:uid="{AD5CF8A6-03D8-4D7B-9BDE-580195957655}"/>
    <cellStyle name="Normal 5 2 4 3 3 4 2 2" xfId="55473" xr:uid="{FA0E781D-8E15-4703-9609-3F6D10142CAE}"/>
    <cellStyle name="Normal 5 2 4 3 3 4 3" xfId="40031" xr:uid="{871E72AE-FCA7-4897-BA77-EB0E1AEE0C10}"/>
    <cellStyle name="Normal 5 2 4 3 3 5" xfId="16868" xr:uid="{87B9B3E7-475A-48E9-ADED-B6CA611CD978}"/>
    <cellStyle name="Normal 5 2 4 3 3 5 2" xfId="47752" xr:uid="{34E8FCC0-14E4-4F6F-BAD4-7BAC3196E310}"/>
    <cellStyle name="Normal 5 2 4 3 3 6" xfId="32310" xr:uid="{21D489C1-AD85-47A4-91D5-E9EAA265738E}"/>
    <cellStyle name="Normal 5 2 4 3 4" xfId="2391" xr:uid="{FB66CFD2-CD76-4A70-B24C-91555C32694C}"/>
    <cellStyle name="Normal 5 2 4 3 4 2" xfId="6251" xr:uid="{303763AC-0FFA-41FE-88D4-79A7C864CDA2}"/>
    <cellStyle name="Normal 5 2 4 3 4 2 2" xfId="13972" xr:uid="{6A4CD98D-7CD4-4C50-8EC5-5DD68DF8BF35}"/>
    <cellStyle name="Normal 5 2 4 3 4 2 2 2" xfId="29414" xr:uid="{D10B645F-EEF0-418E-AAB5-5D79471977BF}"/>
    <cellStyle name="Normal 5 2 4 3 4 2 2 2 2" xfId="60298" xr:uid="{B5AF9770-B714-4597-BA10-AA04FFC4A5FC}"/>
    <cellStyle name="Normal 5 2 4 3 4 2 2 3" xfId="44856" xr:uid="{A53EE3CC-78CF-4915-9693-E91BA900847A}"/>
    <cellStyle name="Normal 5 2 4 3 4 2 3" xfId="21693" xr:uid="{1D10B3E3-0951-4AEF-BFB6-55DE54A50612}"/>
    <cellStyle name="Normal 5 2 4 3 4 2 3 2" xfId="52577" xr:uid="{72DAE664-D134-4B1E-97A1-66974A08186D}"/>
    <cellStyle name="Normal 5 2 4 3 4 2 4" xfId="37135" xr:uid="{2822FBE6-8F7C-4321-9F1A-1A7749C50ACB}"/>
    <cellStyle name="Normal 5 2 4 3 4 3" xfId="10112" xr:uid="{304E0DB0-CF4A-42E7-A4D3-0C0DEDF4DBC5}"/>
    <cellStyle name="Normal 5 2 4 3 4 3 2" xfId="25554" xr:uid="{2A55D24C-704D-4527-A942-B6A7F04667E4}"/>
    <cellStyle name="Normal 5 2 4 3 4 3 2 2" xfId="56438" xr:uid="{DD9FF099-54FD-4D69-968A-65D4DD4D61B0}"/>
    <cellStyle name="Normal 5 2 4 3 4 3 3" xfId="40996" xr:uid="{8846CCB4-9EAB-4934-805C-89F1E38DDB9C}"/>
    <cellStyle name="Normal 5 2 4 3 4 4" xfId="17833" xr:uid="{1DFAEA00-DD1D-4542-8843-B1F8D54BA266}"/>
    <cellStyle name="Normal 5 2 4 3 4 4 2" xfId="48717" xr:uid="{BE877A38-78A5-4C05-BD38-5F256B773E2F}"/>
    <cellStyle name="Normal 5 2 4 3 4 5" xfId="33275" xr:uid="{E74C33CD-0615-4149-ABAE-D5C8E9E32E1C}"/>
    <cellStyle name="Normal 5 2 4 3 5" xfId="4321" xr:uid="{2CFB2AFB-2C82-4BB4-B7DC-FF1038CEF858}"/>
    <cellStyle name="Normal 5 2 4 3 5 2" xfId="12042" xr:uid="{2465C2DA-1024-4441-AF77-DA43491E65B4}"/>
    <cellStyle name="Normal 5 2 4 3 5 2 2" xfId="27484" xr:uid="{2F6A3A20-2343-42A1-AC99-6B355332404D}"/>
    <cellStyle name="Normal 5 2 4 3 5 2 2 2" xfId="58368" xr:uid="{27263D12-5531-490D-9F4E-7D2FF776A309}"/>
    <cellStyle name="Normal 5 2 4 3 5 2 3" xfId="42926" xr:uid="{AFD53490-9483-43E0-8B5C-B53A0E1EAC38}"/>
    <cellStyle name="Normal 5 2 4 3 5 3" xfId="19763" xr:uid="{F91AB084-0606-4F33-87DF-4F91BCF5325B}"/>
    <cellStyle name="Normal 5 2 4 3 5 3 2" xfId="50647" xr:uid="{C25563DC-4BB7-49B1-A250-90B948CFB017}"/>
    <cellStyle name="Normal 5 2 4 3 5 4" xfId="35205" xr:uid="{DA9EBB01-E979-4325-9CB1-F18E318C0285}"/>
    <cellStyle name="Normal 5 2 4 3 6" xfId="8182" xr:uid="{C0855548-E164-4CA6-BE66-9D0DDB42315D}"/>
    <cellStyle name="Normal 5 2 4 3 6 2" xfId="23624" xr:uid="{FD61ADFE-A3F1-430A-B40C-A194333A8F24}"/>
    <cellStyle name="Normal 5 2 4 3 6 2 2" xfId="54508" xr:uid="{3E9B22E2-CCF0-431C-A180-4CC47B480A56}"/>
    <cellStyle name="Normal 5 2 4 3 6 3" xfId="39066" xr:uid="{F5AF00AF-03F6-4816-94F7-C75923B8D643}"/>
    <cellStyle name="Normal 5 2 4 3 7" xfId="15903" xr:uid="{5015BC29-5F6E-48C4-8095-1127D0DBA637}"/>
    <cellStyle name="Normal 5 2 4 3 7 2" xfId="46787" xr:uid="{AEDB0528-3871-4658-888F-57AABED5BA67}"/>
    <cellStyle name="Normal 5 2 4 3 8" xfId="31345" xr:uid="{8DC40C3D-15D2-477D-ACF4-36FB19BF4370}"/>
    <cellStyle name="Normal 5 2 4 4" xfId="703" xr:uid="{B11EFC17-CACB-499F-AF45-EA422FC9FC67}"/>
    <cellStyle name="Normal 5 2 4 4 2" xfId="1668" xr:uid="{CBB5642F-E7D1-4410-B831-7AE252A6EFB7}"/>
    <cellStyle name="Normal 5 2 4 4 2 2" xfId="3598" xr:uid="{45EDEA5F-594A-41D9-B649-55334AF4D2B0}"/>
    <cellStyle name="Normal 5 2 4 4 2 2 2" xfId="7458" xr:uid="{EA627B9A-286B-4956-B481-065348FFCF50}"/>
    <cellStyle name="Normal 5 2 4 4 2 2 2 2" xfId="15179" xr:uid="{8B04C58A-8762-49D6-B2D6-45F9E83F13C4}"/>
    <cellStyle name="Normal 5 2 4 4 2 2 2 2 2" xfId="30621" xr:uid="{E42F7F60-9342-4A3E-9AEF-CBC7FD03BE98}"/>
    <cellStyle name="Normal 5 2 4 4 2 2 2 2 2 2" xfId="61505" xr:uid="{6674539C-59E8-43E4-9852-FF501736B2FE}"/>
    <cellStyle name="Normal 5 2 4 4 2 2 2 2 3" xfId="46063" xr:uid="{6CC21614-A2F0-43B6-B4BD-05704ECBB04F}"/>
    <cellStyle name="Normal 5 2 4 4 2 2 2 3" xfId="22900" xr:uid="{E9E3D6A1-4F01-432A-BDBE-A22D648FF5DF}"/>
    <cellStyle name="Normal 5 2 4 4 2 2 2 3 2" xfId="53784" xr:uid="{865DC68A-759D-482F-BC17-FFF021660A39}"/>
    <cellStyle name="Normal 5 2 4 4 2 2 2 4" xfId="38342" xr:uid="{F040EF10-DE8D-4BC4-B26D-C270DD3AF8A7}"/>
    <cellStyle name="Normal 5 2 4 4 2 2 3" xfId="11319" xr:uid="{5FD1756C-23A2-403F-B121-84798F9E1BF9}"/>
    <cellStyle name="Normal 5 2 4 4 2 2 3 2" xfId="26761" xr:uid="{2EB8A00A-FC8A-4064-A077-D1D7BE5E343A}"/>
    <cellStyle name="Normal 5 2 4 4 2 2 3 2 2" xfId="57645" xr:uid="{A026CC94-6017-4238-8C37-886B800FF55F}"/>
    <cellStyle name="Normal 5 2 4 4 2 2 3 3" xfId="42203" xr:uid="{4022CB88-97DB-41E0-9CFD-152165BF9BA6}"/>
    <cellStyle name="Normal 5 2 4 4 2 2 4" xfId="19040" xr:uid="{4B4D4055-70FB-4ACD-A171-B32473A8C1C4}"/>
    <cellStyle name="Normal 5 2 4 4 2 2 4 2" xfId="49924" xr:uid="{8AA802F3-93CA-4722-90A4-40D1A62B51CD}"/>
    <cellStyle name="Normal 5 2 4 4 2 2 5" xfId="34482" xr:uid="{F682025D-050C-4F9F-B3AE-95C89BCBF5C0}"/>
    <cellStyle name="Normal 5 2 4 4 2 3" xfId="5528" xr:uid="{2B02F807-49F9-43F9-A0B6-2F72676616E4}"/>
    <cellStyle name="Normal 5 2 4 4 2 3 2" xfId="13249" xr:uid="{C9024030-4054-4DBF-9337-893DCC74FA14}"/>
    <cellStyle name="Normal 5 2 4 4 2 3 2 2" xfId="28691" xr:uid="{C403ACDC-F7D0-4C56-A42C-D0C9FD61C0AF}"/>
    <cellStyle name="Normal 5 2 4 4 2 3 2 2 2" xfId="59575" xr:uid="{8156C46F-8BCE-48B6-844F-27D75F50B055}"/>
    <cellStyle name="Normal 5 2 4 4 2 3 2 3" xfId="44133" xr:uid="{1D06640F-66DE-41D4-8D9C-E44B7AE34B6C}"/>
    <cellStyle name="Normal 5 2 4 4 2 3 3" xfId="20970" xr:uid="{17207BB6-536A-4295-AB70-BC9A9DC4D4A9}"/>
    <cellStyle name="Normal 5 2 4 4 2 3 3 2" xfId="51854" xr:uid="{B72CE702-57E5-4469-86B8-684F9C79C2D3}"/>
    <cellStyle name="Normal 5 2 4 4 2 3 4" xfId="36412" xr:uid="{B39A19BF-DB0B-4E70-8494-00245D3E0839}"/>
    <cellStyle name="Normal 5 2 4 4 2 4" xfId="9389" xr:uid="{45C1A52B-826D-474C-86CC-9EABF28F471B}"/>
    <cellStyle name="Normal 5 2 4 4 2 4 2" xfId="24831" xr:uid="{15CBEEA5-924E-448A-81FD-DB17C75BE9AA}"/>
    <cellStyle name="Normal 5 2 4 4 2 4 2 2" xfId="55715" xr:uid="{098C3B0F-D3B1-4F41-8789-A3B4A9990506}"/>
    <cellStyle name="Normal 5 2 4 4 2 4 3" xfId="40273" xr:uid="{5AC4257F-2533-4D6B-B402-039C23FE076A}"/>
    <cellStyle name="Normal 5 2 4 4 2 5" xfId="17110" xr:uid="{6D74D2D8-16E5-428E-B9D0-761FD1E1C928}"/>
    <cellStyle name="Normal 5 2 4 4 2 5 2" xfId="47994" xr:uid="{60C1C9C9-59B7-4198-A61A-4C72A729AD5F}"/>
    <cellStyle name="Normal 5 2 4 4 2 6" xfId="32552" xr:uid="{DDF95E67-B25F-4C27-9A07-35FCF8F4D7C5}"/>
    <cellStyle name="Normal 5 2 4 4 3" xfId="2633" xr:uid="{7C9B4AA2-D19F-44D3-85D8-7AFAD6BC76E4}"/>
    <cellStyle name="Normal 5 2 4 4 3 2" xfId="6493" xr:uid="{D0C3D60C-B698-43B2-A91D-4E74397D4353}"/>
    <cellStyle name="Normal 5 2 4 4 3 2 2" xfId="14214" xr:uid="{1273A334-6EFC-4C93-9068-EA99CF0E6F6A}"/>
    <cellStyle name="Normal 5 2 4 4 3 2 2 2" xfId="29656" xr:uid="{991B7402-7C56-4150-8673-B42A4B52FCAC}"/>
    <cellStyle name="Normal 5 2 4 4 3 2 2 2 2" xfId="60540" xr:uid="{DDB67544-0F27-4187-9621-2C72E9058CD6}"/>
    <cellStyle name="Normal 5 2 4 4 3 2 2 3" xfId="45098" xr:uid="{6EAFEC35-0693-4E5B-AD49-0217235E965B}"/>
    <cellStyle name="Normal 5 2 4 4 3 2 3" xfId="21935" xr:uid="{97847415-0BC7-42C2-8853-611FC0EA74F8}"/>
    <cellStyle name="Normal 5 2 4 4 3 2 3 2" xfId="52819" xr:uid="{ED50A71E-24CF-4DA4-97B5-31DE17F2EE42}"/>
    <cellStyle name="Normal 5 2 4 4 3 2 4" xfId="37377" xr:uid="{DC7C984D-CCA3-4342-B3E2-84051B376EE1}"/>
    <cellStyle name="Normal 5 2 4 4 3 3" xfId="10354" xr:uid="{BDCC2B44-7062-40B0-86E5-8A3E87EF7964}"/>
    <cellStyle name="Normal 5 2 4 4 3 3 2" xfId="25796" xr:uid="{271157DD-3814-487E-B047-2025CCEBA7F3}"/>
    <cellStyle name="Normal 5 2 4 4 3 3 2 2" xfId="56680" xr:uid="{F66E3E3D-3527-4364-8387-E870C41AF7D1}"/>
    <cellStyle name="Normal 5 2 4 4 3 3 3" xfId="41238" xr:uid="{16F7B1DC-C81A-4CBB-AEB9-B3E3D10102EF}"/>
    <cellStyle name="Normal 5 2 4 4 3 4" xfId="18075" xr:uid="{E2136108-F493-4E39-B8BD-329261C55C86}"/>
    <cellStyle name="Normal 5 2 4 4 3 4 2" xfId="48959" xr:uid="{3F878560-230A-4E72-8451-23A4B5AB455B}"/>
    <cellStyle name="Normal 5 2 4 4 3 5" xfId="33517" xr:uid="{04F37C24-D895-417E-8036-D953A501AEA8}"/>
    <cellStyle name="Normal 5 2 4 4 4" xfId="4563" xr:uid="{5E2D6BB9-2EA4-4383-989E-D43415D86A9E}"/>
    <cellStyle name="Normal 5 2 4 4 4 2" xfId="12284" xr:uid="{F0A5FC81-E4F1-4CD6-9CD3-8264DD7C408B}"/>
    <cellStyle name="Normal 5 2 4 4 4 2 2" xfId="27726" xr:uid="{EA7D69A9-0939-4D35-81A6-3E92F3D20A4B}"/>
    <cellStyle name="Normal 5 2 4 4 4 2 2 2" xfId="58610" xr:uid="{C4E869F8-5EFA-4DE7-B9FB-360599439FE0}"/>
    <cellStyle name="Normal 5 2 4 4 4 2 3" xfId="43168" xr:uid="{CD4B6A2A-813C-4B1F-9905-C486754E0738}"/>
    <cellStyle name="Normal 5 2 4 4 4 3" xfId="20005" xr:uid="{07138749-F1EF-454C-853F-DFC67FD111E6}"/>
    <cellStyle name="Normal 5 2 4 4 4 3 2" xfId="50889" xr:uid="{223772DB-727E-4007-8CB7-9D8F6ADD43E9}"/>
    <cellStyle name="Normal 5 2 4 4 4 4" xfId="35447" xr:uid="{C6D642AC-D222-4ABD-BC59-EB73AB7CDD70}"/>
    <cellStyle name="Normal 5 2 4 4 5" xfId="8424" xr:uid="{39464FF3-566C-419C-AF25-16348182F120}"/>
    <cellStyle name="Normal 5 2 4 4 5 2" xfId="23866" xr:uid="{9EFC5306-863C-48A1-941A-F0D89DDD1E0A}"/>
    <cellStyle name="Normal 5 2 4 4 5 2 2" xfId="54750" xr:uid="{E53C5D18-46F2-461F-ACCF-FED08D48C075}"/>
    <cellStyle name="Normal 5 2 4 4 5 3" xfId="39308" xr:uid="{FE113096-7CFD-4931-85B2-5BD769DA1E95}"/>
    <cellStyle name="Normal 5 2 4 4 6" xfId="16145" xr:uid="{EA26FD39-FC5A-4FCC-8A4F-B2922697F101}"/>
    <cellStyle name="Normal 5 2 4 4 6 2" xfId="47029" xr:uid="{1E23BB73-F4C5-4DEB-A9E7-1A3784B1CD4C}"/>
    <cellStyle name="Normal 5 2 4 4 7" xfId="31587" xr:uid="{D22FA91C-B7DE-4C55-99E5-1BD264C36848}"/>
    <cellStyle name="Normal 5 2 4 5" xfId="1185" xr:uid="{D809357C-9A57-49C8-8961-B63E02295A0F}"/>
    <cellStyle name="Normal 5 2 4 5 2" xfId="3115" xr:uid="{80B7ABF3-DD16-4608-BE3A-A93259D5D37D}"/>
    <cellStyle name="Normal 5 2 4 5 2 2" xfId="6975" xr:uid="{DD274102-0618-48CE-8BA8-3FA15468788C}"/>
    <cellStyle name="Normal 5 2 4 5 2 2 2" xfId="14696" xr:uid="{06F5A07B-0D6C-468E-8930-E78B6C7E7901}"/>
    <cellStyle name="Normal 5 2 4 5 2 2 2 2" xfId="30138" xr:uid="{6E663C00-7148-408C-86F7-97C238830EC4}"/>
    <cellStyle name="Normal 5 2 4 5 2 2 2 2 2" xfId="61022" xr:uid="{7F1AB234-9F94-4F7D-813C-0C3BBB3F5B68}"/>
    <cellStyle name="Normal 5 2 4 5 2 2 2 3" xfId="45580" xr:uid="{AA359EA4-3F43-4AA9-AE52-49F0860C529D}"/>
    <cellStyle name="Normal 5 2 4 5 2 2 3" xfId="22417" xr:uid="{BD4BEE8D-F21E-40B2-A484-89727E26451A}"/>
    <cellStyle name="Normal 5 2 4 5 2 2 3 2" xfId="53301" xr:uid="{9546E384-2D4C-437D-953C-97E39189EA3E}"/>
    <cellStyle name="Normal 5 2 4 5 2 2 4" xfId="37859" xr:uid="{D7B1B89B-1508-4C07-8A77-9D70E26B2D6D}"/>
    <cellStyle name="Normal 5 2 4 5 2 3" xfId="10836" xr:uid="{33BFF3E1-9DD2-42C1-B81A-22BF9D43AE3A}"/>
    <cellStyle name="Normal 5 2 4 5 2 3 2" xfId="26278" xr:uid="{187F0CE2-5434-4370-A32D-9D549C57FF16}"/>
    <cellStyle name="Normal 5 2 4 5 2 3 2 2" xfId="57162" xr:uid="{34557C4A-40D7-4330-A852-CDDB3CCB84FC}"/>
    <cellStyle name="Normal 5 2 4 5 2 3 3" xfId="41720" xr:uid="{62FB2360-F9DE-421E-9665-1CF0E99B0B0E}"/>
    <cellStyle name="Normal 5 2 4 5 2 4" xfId="18557" xr:uid="{A32C5F71-5AD7-47C0-8750-5EA484A8AB35}"/>
    <cellStyle name="Normal 5 2 4 5 2 4 2" xfId="49441" xr:uid="{A20E7A2D-E8D9-4862-AD1B-C6B33E1BA369}"/>
    <cellStyle name="Normal 5 2 4 5 2 5" xfId="33999" xr:uid="{A8A874E1-D2C2-44EC-AFAD-9C93A9DACCE6}"/>
    <cellStyle name="Normal 5 2 4 5 3" xfId="5045" xr:uid="{FB35B300-14EB-4C1C-9BA7-4C647C0D2B58}"/>
    <cellStyle name="Normal 5 2 4 5 3 2" xfId="12766" xr:uid="{F4F1F803-9609-4A85-A42E-8DC192E7117E}"/>
    <cellStyle name="Normal 5 2 4 5 3 2 2" xfId="28208" xr:uid="{E762BC68-BA67-4DAE-B99E-96D4E3A0C027}"/>
    <cellStyle name="Normal 5 2 4 5 3 2 2 2" xfId="59092" xr:uid="{5626FF1D-D06C-4E49-8C19-24CD1AAB0A44}"/>
    <cellStyle name="Normal 5 2 4 5 3 2 3" xfId="43650" xr:uid="{6D4B237B-5914-43DE-BBC0-55FF5FDA3CEC}"/>
    <cellStyle name="Normal 5 2 4 5 3 3" xfId="20487" xr:uid="{52478486-F463-492E-97BA-34482C94A2AF}"/>
    <cellStyle name="Normal 5 2 4 5 3 3 2" xfId="51371" xr:uid="{6891B8B9-F38E-4BE2-A697-50EE7B8136C6}"/>
    <cellStyle name="Normal 5 2 4 5 3 4" xfId="35929" xr:uid="{2D9A3F66-E2AB-4ED8-AD54-F8056A11417B}"/>
    <cellStyle name="Normal 5 2 4 5 4" xfId="8906" xr:uid="{86E696E1-B569-4DE4-881D-46AAF92A86FF}"/>
    <cellStyle name="Normal 5 2 4 5 4 2" xfId="24348" xr:uid="{48F806D1-9225-4E42-97F5-89987755BEDB}"/>
    <cellStyle name="Normal 5 2 4 5 4 2 2" xfId="55232" xr:uid="{6F7009B7-6D8C-41D0-AC6B-BBD9CB56207B}"/>
    <cellStyle name="Normal 5 2 4 5 4 3" xfId="39790" xr:uid="{8BC59E43-4E54-44AF-B440-EC2E7B025C5C}"/>
    <cellStyle name="Normal 5 2 4 5 5" xfId="16627" xr:uid="{E667EE92-3C86-4C2C-81D1-EFC67F7BCBBF}"/>
    <cellStyle name="Normal 5 2 4 5 5 2" xfId="47511" xr:uid="{976F9EFF-1E16-44B0-A8A6-BEF0C134F70A}"/>
    <cellStyle name="Normal 5 2 4 5 6" xfId="32069" xr:uid="{3318E1EB-081B-4380-AE7F-66BE21A43BF3}"/>
    <cellStyle name="Normal 5 2 4 6" xfId="2150" xr:uid="{1A3EED68-E8A2-447D-A00D-EBB73048A06A}"/>
    <cellStyle name="Normal 5 2 4 6 2" xfId="6010" xr:uid="{4AF7CDEA-2A15-434A-9E8B-77F56AB42A46}"/>
    <cellStyle name="Normal 5 2 4 6 2 2" xfId="13731" xr:uid="{AF92692F-02AD-4573-8884-DBF1F63486D3}"/>
    <cellStyle name="Normal 5 2 4 6 2 2 2" xfId="29173" xr:uid="{40E6E4B6-08F3-474A-B94E-E9901A01AEE3}"/>
    <cellStyle name="Normal 5 2 4 6 2 2 2 2" xfId="60057" xr:uid="{D46FBC4E-31C9-45AE-9AA5-D7C918381AD8}"/>
    <cellStyle name="Normal 5 2 4 6 2 2 3" xfId="44615" xr:uid="{55EB7A66-52C3-4819-BF3A-331F8619AA36}"/>
    <cellStyle name="Normal 5 2 4 6 2 3" xfId="21452" xr:uid="{3824BB8B-8CB2-4D7B-8C9E-FEF3A8A6E4CD}"/>
    <cellStyle name="Normal 5 2 4 6 2 3 2" xfId="52336" xr:uid="{9D7CD964-1C98-4F42-9679-A6B49A302BA4}"/>
    <cellStyle name="Normal 5 2 4 6 2 4" xfId="36894" xr:uid="{F206558F-0A4B-49BA-B200-B76B7A3FAF23}"/>
    <cellStyle name="Normal 5 2 4 6 3" xfId="9871" xr:uid="{62793C22-DFC5-40BD-9A93-67DEC731E5D0}"/>
    <cellStyle name="Normal 5 2 4 6 3 2" xfId="25313" xr:uid="{D0CFED6E-DD2E-4166-B36D-346889E9621D}"/>
    <cellStyle name="Normal 5 2 4 6 3 2 2" xfId="56197" xr:uid="{979082C8-628A-4514-A71C-BC67820C71F7}"/>
    <cellStyle name="Normal 5 2 4 6 3 3" xfId="40755" xr:uid="{463F5B2B-5883-4EC2-A718-0F8D0D2091ED}"/>
    <cellStyle name="Normal 5 2 4 6 4" xfId="17592" xr:uid="{D94991A6-E3F9-4DC4-8590-53D021249C55}"/>
    <cellStyle name="Normal 5 2 4 6 4 2" xfId="48476" xr:uid="{F70429ED-89AB-483B-B676-37360B9771FC}"/>
    <cellStyle name="Normal 5 2 4 6 5" xfId="33034" xr:uid="{15367265-8476-4B68-9F9F-EDC287C9A02C}"/>
    <cellStyle name="Normal 5 2 4 7" xfId="4080" xr:uid="{02057AA2-2E1A-4CE1-A250-C81EA92BB186}"/>
    <cellStyle name="Normal 5 2 4 7 2" xfId="11801" xr:uid="{70265E04-FB81-482A-8EB5-4BC6130BAD42}"/>
    <cellStyle name="Normal 5 2 4 7 2 2" xfId="27243" xr:uid="{475B25B3-A1C1-4332-A737-54ADB0EE02F4}"/>
    <cellStyle name="Normal 5 2 4 7 2 2 2" xfId="58127" xr:uid="{A5FE2CB7-6F3D-46E4-AEA5-DF334BB5E02C}"/>
    <cellStyle name="Normal 5 2 4 7 2 3" xfId="42685" xr:uid="{5099F805-B5A0-4217-93EF-E949911771E9}"/>
    <cellStyle name="Normal 5 2 4 7 3" xfId="19522" xr:uid="{0DF15D21-861B-461B-9346-605DF2C11058}"/>
    <cellStyle name="Normal 5 2 4 7 3 2" xfId="50406" xr:uid="{845E3483-769C-43E1-9BC7-15125559975E}"/>
    <cellStyle name="Normal 5 2 4 7 4" xfId="34964" xr:uid="{2111B618-3FE9-4947-B4B5-856AC3C5F547}"/>
    <cellStyle name="Normal 5 2 4 8" xfId="7941" xr:uid="{3ABFFCFD-D52B-4C7F-A5E7-DD6E4B382526}"/>
    <cellStyle name="Normal 5 2 4 8 2" xfId="23383" xr:uid="{8B0611EB-FB9F-46D6-A2E6-8C4C958B3CCA}"/>
    <cellStyle name="Normal 5 2 4 8 2 2" xfId="54267" xr:uid="{3A3ED229-BDC8-4272-BCE8-65527D666CC3}"/>
    <cellStyle name="Normal 5 2 4 8 3" xfId="38825" xr:uid="{9D4A1EE0-728E-4040-AE13-C6D36551A45A}"/>
    <cellStyle name="Normal 5 2 4 9" xfId="15662" xr:uid="{A5F0A0EE-BF81-47BD-9C92-DD6B0791D5B3}"/>
    <cellStyle name="Normal 5 2 4 9 2" xfId="46546" xr:uid="{C3AE0F8C-FD70-45AF-A2E2-8538046DF3C2}"/>
    <cellStyle name="Normal 5 2 5" xfId="263" xr:uid="{D2A5E4D7-4412-470F-A961-E90F6F00305C}"/>
    <cellStyle name="Normal 5 2 5 2" xfId="506" xr:uid="{AC5D6C32-3B9D-4B62-AA39-A31CFD915769}"/>
    <cellStyle name="Normal 5 2 5 2 2" xfId="989" xr:uid="{D85D352D-4433-4262-A6DA-66F332E114B0}"/>
    <cellStyle name="Normal 5 2 5 2 2 2" xfId="1954" xr:uid="{78E9EE67-41AE-4333-9DC3-335488266AAC}"/>
    <cellStyle name="Normal 5 2 5 2 2 2 2" xfId="3884" xr:uid="{F429E895-76FF-4DBD-AA03-BFB06E32A7C8}"/>
    <cellStyle name="Normal 5 2 5 2 2 2 2 2" xfId="7744" xr:uid="{D3457561-8EE7-425E-976E-383A44CC5C56}"/>
    <cellStyle name="Normal 5 2 5 2 2 2 2 2 2" xfId="15465" xr:uid="{807F0663-2F1A-4245-BBAA-0138D32AE136}"/>
    <cellStyle name="Normal 5 2 5 2 2 2 2 2 2 2" xfId="30907" xr:uid="{D451942F-0B6C-471B-BEB5-4D984BF1C4DE}"/>
    <cellStyle name="Normal 5 2 5 2 2 2 2 2 2 2 2" xfId="61791" xr:uid="{DF25EA4C-F76C-4B69-B468-757EDA540CB4}"/>
    <cellStyle name="Normal 5 2 5 2 2 2 2 2 2 3" xfId="46349" xr:uid="{F7F4D975-060B-45EF-9964-BBF8156891C3}"/>
    <cellStyle name="Normal 5 2 5 2 2 2 2 2 3" xfId="23186" xr:uid="{AC37C56C-F30D-438B-A9EB-A5827D2B2C6A}"/>
    <cellStyle name="Normal 5 2 5 2 2 2 2 2 3 2" xfId="54070" xr:uid="{2E9AE3B0-25B2-4B83-BB76-51B99F65EA06}"/>
    <cellStyle name="Normal 5 2 5 2 2 2 2 2 4" xfId="38628" xr:uid="{60F0F732-0C93-410D-A6B0-E7A9D49E27FB}"/>
    <cellStyle name="Normal 5 2 5 2 2 2 2 3" xfId="11605" xr:uid="{7A233214-E067-4E86-AEF9-0A2F6274E50E}"/>
    <cellStyle name="Normal 5 2 5 2 2 2 2 3 2" xfId="27047" xr:uid="{314C41D9-B041-4130-9BC1-CC58E33C6EDD}"/>
    <cellStyle name="Normal 5 2 5 2 2 2 2 3 2 2" xfId="57931" xr:uid="{40538B5A-3D4F-415E-AED3-55D94746C7EE}"/>
    <cellStyle name="Normal 5 2 5 2 2 2 2 3 3" xfId="42489" xr:uid="{C5E32D2A-8DF0-4A8F-888B-131390B25F80}"/>
    <cellStyle name="Normal 5 2 5 2 2 2 2 4" xfId="19326" xr:uid="{02CCFF0A-BAFC-4A88-8F1F-D06992DDC6B2}"/>
    <cellStyle name="Normal 5 2 5 2 2 2 2 4 2" xfId="50210" xr:uid="{6980D1B6-D423-4EAF-9D3C-E340DB2393E0}"/>
    <cellStyle name="Normal 5 2 5 2 2 2 2 5" xfId="34768" xr:uid="{E74307E2-E7E9-402F-9276-F440A2B2F63F}"/>
    <cellStyle name="Normal 5 2 5 2 2 2 3" xfId="5814" xr:uid="{2DE86677-6344-4DFA-8C84-3C5131F13148}"/>
    <cellStyle name="Normal 5 2 5 2 2 2 3 2" xfId="13535" xr:uid="{C35C8EA1-4DBF-40FB-8211-F14CA916B305}"/>
    <cellStyle name="Normal 5 2 5 2 2 2 3 2 2" xfId="28977" xr:uid="{00BE811D-3415-4B7B-AAAC-725B0F02E8BE}"/>
    <cellStyle name="Normal 5 2 5 2 2 2 3 2 2 2" xfId="59861" xr:uid="{1D3F705D-14C8-4C42-A48F-308525974BBA}"/>
    <cellStyle name="Normal 5 2 5 2 2 2 3 2 3" xfId="44419" xr:uid="{E879507C-0133-42D5-80E5-21A95AA8144A}"/>
    <cellStyle name="Normal 5 2 5 2 2 2 3 3" xfId="21256" xr:uid="{74ADBFA1-B5A8-4BDE-AE03-263ECF7499D7}"/>
    <cellStyle name="Normal 5 2 5 2 2 2 3 3 2" xfId="52140" xr:uid="{A4DEE60B-03D9-4328-BE23-3BE30D9DE9EB}"/>
    <cellStyle name="Normal 5 2 5 2 2 2 3 4" xfId="36698" xr:uid="{5F1639A3-DA62-4834-9692-0CD982203FFF}"/>
    <cellStyle name="Normal 5 2 5 2 2 2 4" xfId="9675" xr:uid="{5F7DCA17-1F46-4FB4-98A5-D5018673AA44}"/>
    <cellStyle name="Normal 5 2 5 2 2 2 4 2" xfId="25117" xr:uid="{C1B992D3-0E63-49A5-8532-84BE80ECE8E1}"/>
    <cellStyle name="Normal 5 2 5 2 2 2 4 2 2" xfId="56001" xr:uid="{1D5255E8-14B3-4EDE-81C6-1BFBFD7A455E}"/>
    <cellStyle name="Normal 5 2 5 2 2 2 4 3" xfId="40559" xr:uid="{FF4586EC-4EBE-4899-89B0-9A0895680E4F}"/>
    <cellStyle name="Normal 5 2 5 2 2 2 5" xfId="17396" xr:uid="{E85DB592-21C3-4EAC-A837-5A962C4F23D8}"/>
    <cellStyle name="Normal 5 2 5 2 2 2 5 2" xfId="48280" xr:uid="{A2909651-54BE-4C42-9D65-A615158AF68E}"/>
    <cellStyle name="Normal 5 2 5 2 2 2 6" xfId="32838" xr:uid="{C7AC79DB-CCE3-4597-9304-302C2535B35D}"/>
    <cellStyle name="Normal 5 2 5 2 2 3" xfId="2919" xr:uid="{85F6F4EA-007F-40D8-BDE5-A9D6AC156669}"/>
    <cellStyle name="Normal 5 2 5 2 2 3 2" xfId="6779" xr:uid="{305191B0-18D1-44DC-A585-BBBDBEF85435}"/>
    <cellStyle name="Normal 5 2 5 2 2 3 2 2" xfId="14500" xr:uid="{1B8B4D21-3349-4306-BBA3-886FDA9EA683}"/>
    <cellStyle name="Normal 5 2 5 2 2 3 2 2 2" xfId="29942" xr:uid="{C5951595-9864-4151-A482-DD5722016E40}"/>
    <cellStyle name="Normal 5 2 5 2 2 3 2 2 2 2" xfId="60826" xr:uid="{95D0997C-14E1-4F33-ABFD-FCA6E52931DA}"/>
    <cellStyle name="Normal 5 2 5 2 2 3 2 2 3" xfId="45384" xr:uid="{05703050-844E-4601-B22C-79D78B5F56C4}"/>
    <cellStyle name="Normal 5 2 5 2 2 3 2 3" xfId="22221" xr:uid="{8D951940-7820-4062-B5C6-387B8A5C15A9}"/>
    <cellStyle name="Normal 5 2 5 2 2 3 2 3 2" xfId="53105" xr:uid="{CAE9A6D0-EB27-4579-96D0-D99EBA730418}"/>
    <cellStyle name="Normal 5 2 5 2 2 3 2 4" xfId="37663" xr:uid="{282A16F6-AFA9-4AA7-A610-37E0EE334C26}"/>
    <cellStyle name="Normal 5 2 5 2 2 3 3" xfId="10640" xr:uid="{C835F372-3761-4D57-92F4-9FE6DB72A9B6}"/>
    <cellStyle name="Normal 5 2 5 2 2 3 3 2" xfId="26082" xr:uid="{0E5AB70A-6035-413E-85E9-A63E37F6375E}"/>
    <cellStyle name="Normal 5 2 5 2 2 3 3 2 2" xfId="56966" xr:uid="{EE4E047B-042C-4640-9A1C-C1DECA499E48}"/>
    <cellStyle name="Normal 5 2 5 2 2 3 3 3" xfId="41524" xr:uid="{A2731AEE-0C7B-433B-B273-970987CC24FC}"/>
    <cellStyle name="Normal 5 2 5 2 2 3 4" xfId="18361" xr:uid="{F9B13515-D174-416A-8892-39F1B38758D4}"/>
    <cellStyle name="Normal 5 2 5 2 2 3 4 2" xfId="49245" xr:uid="{04E9757A-1D82-42F6-B20A-7E963E3259AC}"/>
    <cellStyle name="Normal 5 2 5 2 2 3 5" xfId="33803" xr:uid="{763EB0F1-8CF8-4073-9952-361C6BB29BF1}"/>
    <cellStyle name="Normal 5 2 5 2 2 4" xfId="4849" xr:uid="{C2F186C3-14E4-4A64-A0A1-39377A7DAD7E}"/>
    <cellStyle name="Normal 5 2 5 2 2 4 2" xfId="12570" xr:uid="{E2A65ED0-C5FF-43A8-9A73-0F943AAB2D32}"/>
    <cellStyle name="Normal 5 2 5 2 2 4 2 2" xfId="28012" xr:uid="{79F503EC-AB5A-43AE-A65D-2BD26FC83E98}"/>
    <cellStyle name="Normal 5 2 5 2 2 4 2 2 2" xfId="58896" xr:uid="{10806F0D-05F4-4C97-B617-71AA582D9EDC}"/>
    <cellStyle name="Normal 5 2 5 2 2 4 2 3" xfId="43454" xr:uid="{A4D6418B-96E0-430E-BA75-B605B79A52D8}"/>
    <cellStyle name="Normal 5 2 5 2 2 4 3" xfId="20291" xr:uid="{E17301AB-033C-4ADA-9303-730643862DA9}"/>
    <cellStyle name="Normal 5 2 5 2 2 4 3 2" xfId="51175" xr:uid="{2B7E010F-63D5-4100-9A8D-56EBBAA859F9}"/>
    <cellStyle name="Normal 5 2 5 2 2 4 4" xfId="35733" xr:uid="{92F23C99-3426-4366-8A12-2B6A91BC3014}"/>
    <cellStyle name="Normal 5 2 5 2 2 5" xfId="8710" xr:uid="{BFFCDC50-EAE7-4A9F-ABB2-F2A6E0EAC0B8}"/>
    <cellStyle name="Normal 5 2 5 2 2 5 2" xfId="24152" xr:uid="{0ADA522F-B0D8-4B1C-BF74-F8F1987A8D16}"/>
    <cellStyle name="Normal 5 2 5 2 2 5 2 2" xfId="55036" xr:uid="{1F977D70-4608-414C-B649-6C2D99F1059E}"/>
    <cellStyle name="Normal 5 2 5 2 2 5 3" xfId="39594" xr:uid="{E9C0D0FD-CB45-4351-8604-7ED43F5412A7}"/>
    <cellStyle name="Normal 5 2 5 2 2 6" xfId="16431" xr:uid="{223C52ED-BB52-4042-BCBE-E8E1146A8F44}"/>
    <cellStyle name="Normal 5 2 5 2 2 6 2" xfId="47315" xr:uid="{CAD7B8D6-E3CD-45B0-8448-398C7446CBD7}"/>
    <cellStyle name="Normal 5 2 5 2 2 7" xfId="31873" xr:uid="{A4467F50-62C4-45DB-B795-CC273B538ECB}"/>
    <cellStyle name="Normal 5 2 5 2 3" xfId="1471" xr:uid="{766B2C3C-3C7D-4D08-8FEC-F6E97EACE405}"/>
    <cellStyle name="Normal 5 2 5 2 3 2" xfId="3401" xr:uid="{23306E42-73ED-4543-A62C-41B5D4D46754}"/>
    <cellStyle name="Normal 5 2 5 2 3 2 2" xfId="7261" xr:uid="{EC3DE1F0-6F25-4249-8D67-1B2B6485B1B3}"/>
    <cellStyle name="Normal 5 2 5 2 3 2 2 2" xfId="14982" xr:uid="{710EF10C-EACD-43C2-B60D-DEE9BF234413}"/>
    <cellStyle name="Normal 5 2 5 2 3 2 2 2 2" xfId="30424" xr:uid="{1CE4453F-76B1-48D0-AE49-57E7528E6547}"/>
    <cellStyle name="Normal 5 2 5 2 3 2 2 2 2 2" xfId="61308" xr:uid="{3F48FF9B-D508-4E71-8020-FA1303C287A3}"/>
    <cellStyle name="Normal 5 2 5 2 3 2 2 2 3" xfId="45866" xr:uid="{6F1F8E7B-018D-4B33-9666-1EF7E7893BFC}"/>
    <cellStyle name="Normal 5 2 5 2 3 2 2 3" xfId="22703" xr:uid="{71930CAA-22D9-47E4-9EF8-0FA576E55745}"/>
    <cellStyle name="Normal 5 2 5 2 3 2 2 3 2" xfId="53587" xr:uid="{941DCB88-2672-4C93-98BE-727463E3CF60}"/>
    <cellStyle name="Normal 5 2 5 2 3 2 2 4" xfId="38145" xr:uid="{63C4FC8E-13A3-460A-8BB0-B73E25AC8A4D}"/>
    <cellStyle name="Normal 5 2 5 2 3 2 3" xfId="11122" xr:uid="{98200DA3-D13A-4B64-A906-084824ADBBA9}"/>
    <cellStyle name="Normal 5 2 5 2 3 2 3 2" xfId="26564" xr:uid="{2A6C6257-8050-48E3-8D5D-3179C1581C27}"/>
    <cellStyle name="Normal 5 2 5 2 3 2 3 2 2" xfId="57448" xr:uid="{9034F8F7-D573-43B1-A92C-F7E0C5B41D97}"/>
    <cellStyle name="Normal 5 2 5 2 3 2 3 3" xfId="42006" xr:uid="{BD26743A-EA85-4201-AE13-5F299210A42B}"/>
    <cellStyle name="Normal 5 2 5 2 3 2 4" xfId="18843" xr:uid="{2CCE6F7A-939B-4683-8655-BE95ACEDDB12}"/>
    <cellStyle name="Normal 5 2 5 2 3 2 4 2" xfId="49727" xr:uid="{C2022BDB-AADF-437B-84FA-6480014D7549}"/>
    <cellStyle name="Normal 5 2 5 2 3 2 5" xfId="34285" xr:uid="{2261FCD6-234C-415D-AD2E-9D3B66EBEC3F}"/>
    <cellStyle name="Normal 5 2 5 2 3 3" xfId="5331" xr:uid="{A44FA849-BD2D-456F-9A26-6484AA9565CE}"/>
    <cellStyle name="Normal 5 2 5 2 3 3 2" xfId="13052" xr:uid="{27D73D9A-D872-470A-B6CA-E1EF6B4674F1}"/>
    <cellStyle name="Normal 5 2 5 2 3 3 2 2" xfId="28494" xr:uid="{37611911-CF7B-4E7F-91B7-8901FDF8838C}"/>
    <cellStyle name="Normal 5 2 5 2 3 3 2 2 2" xfId="59378" xr:uid="{36715C71-EA5E-40D9-8B30-1727D5336561}"/>
    <cellStyle name="Normal 5 2 5 2 3 3 2 3" xfId="43936" xr:uid="{DD171632-BA56-4B50-9FC4-369F86A0F0C8}"/>
    <cellStyle name="Normal 5 2 5 2 3 3 3" xfId="20773" xr:uid="{BE050CB1-5E28-49AC-B038-F30AFDA952B7}"/>
    <cellStyle name="Normal 5 2 5 2 3 3 3 2" xfId="51657" xr:uid="{126D1A60-8A5E-4F21-A505-15428269FFB6}"/>
    <cellStyle name="Normal 5 2 5 2 3 3 4" xfId="36215" xr:uid="{EE40D4B0-DCA3-4C66-A42B-89A41EA05B2F}"/>
    <cellStyle name="Normal 5 2 5 2 3 4" xfId="9192" xr:uid="{5D533AB7-9DBB-4757-AD2B-45ED64B94D7D}"/>
    <cellStyle name="Normal 5 2 5 2 3 4 2" xfId="24634" xr:uid="{D0B11D31-1E28-4B32-AA84-23A1A513BBA7}"/>
    <cellStyle name="Normal 5 2 5 2 3 4 2 2" xfId="55518" xr:uid="{71FB42B6-45CA-4CB5-BED7-8358BB04E020}"/>
    <cellStyle name="Normal 5 2 5 2 3 4 3" xfId="40076" xr:uid="{152E3930-303F-4073-876C-F8ACD13938EB}"/>
    <cellStyle name="Normal 5 2 5 2 3 5" xfId="16913" xr:uid="{1C3715A3-B151-4BFB-AB83-4D3FBFC8FB3D}"/>
    <cellStyle name="Normal 5 2 5 2 3 5 2" xfId="47797" xr:uid="{EF3D24EC-4E98-40E7-BCD8-8EF1510F072E}"/>
    <cellStyle name="Normal 5 2 5 2 3 6" xfId="32355" xr:uid="{1C9C7D91-01F5-44C0-B16B-DC5CED6808BB}"/>
    <cellStyle name="Normal 5 2 5 2 4" xfId="2436" xr:uid="{B5C36F8E-BDD9-43E0-A3A0-14EFC37C14D6}"/>
    <cellStyle name="Normal 5 2 5 2 4 2" xfId="6296" xr:uid="{55738FE0-57DF-4670-858E-C4793CAA0F09}"/>
    <cellStyle name="Normal 5 2 5 2 4 2 2" xfId="14017" xr:uid="{A7223B7C-D061-4CA8-8CAB-AA2AAB6118B1}"/>
    <cellStyle name="Normal 5 2 5 2 4 2 2 2" xfId="29459" xr:uid="{ACFCDEB2-2A50-4F2A-968C-4BCD144556E4}"/>
    <cellStyle name="Normal 5 2 5 2 4 2 2 2 2" xfId="60343" xr:uid="{4CE175EF-6F78-4863-843F-2897F6E14BC6}"/>
    <cellStyle name="Normal 5 2 5 2 4 2 2 3" xfId="44901" xr:uid="{49CC14AC-033E-4ED0-B4E8-76B954D11CC4}"/>
    <cellStyle name="Normal 5 2 5 2 4 2 3" xfId="21738" xr:uid="{5D19CA54-C8F5-483C-A6D8-304E530D4073}"/>
    <cellStyle name="Normal 5 2 5 2 4 2 3 2" xfId="52622" xr:uid="{39E9750F-929E-414B-ABB7-A8D268244E5C}"/>
    <cellStyle name="Normal 5 2 5 2 4 2 4" xfId="37180" xr:uid="{4B28C54E-6F77-4A38-A66A-57AA655C413E}"/>
    <cellStyle name="Normal 5 2 5 2 4 3" xfId="10157" xr:uid="{FAC8E6FE-527F-4528-8CDA-4B2A53B2FABB}"/>
    <cellStyle name="Normal 5 2 5 2 4 3 2" xfId="25599" xr:uid="{D1CA5C23-CDBD-42A9-9FD7-9D398770242E}"/>
    <cellStyle name="Normal 5 2 5 2 4 3 2 2" xfId="56483" xr:uid="{3B70FFDB-CB40-44F3-BDC9-AD3F5F1F389A}"/>
    <cellStyle name="Normal 5 2 5 2 4 3 3" xfId="41041" xr:uid="{138BB6B9-1BB9-43D4-91C9-C0AF068548C1}"/>
    <cellStyle name="Normal 5 2 5 2 4 4" xfId="17878" xr:uid="{0B5CFCF0-9A91-4ABA-849E-B58EF6A666C7}"/>
    <cellStyle name="Normal 5 2 5 2 4 4 2" xfId="48762" xr:uid="{6E2C472C-2DAD-433A-A33E-17AC4E4B5550}"/>
    <cellStyle name="Normal 5 2 5 2 4 5" xfId="33320" xr:uid="{4C40B1FC-ACC9-4D32-BE5A-4698F25A7272}"/>
    <cellStyle name="Normal 5 2 5 2 5" xfId="4366" xr:uid="{F9FD8996-6C10-47E6-B0F4-724955B98F24}"/>
    <cellStyle name="Normal 5 2 5 2 5 2" xfId="12087" xr:uid="{71BF73E7-A042-4839-AD4E-0AFFDCE6903B}"/>
    <cellStyle name="Normal 5 2 5 2 5 2 2" xfId="27529" xr:uid="{58478050-13AA-423A-874D-1A6AD1FB0571}"/>
    <cellStyle name="Normal 5 2 5 2 5 2 2 2" xfId="58413" xr:uid="{8862ED2A-3218-4F4B-9856-B9C083F4D3C6}"/>
    <cellStyle name="Normal 5 2 5 2 5 2 3" xfId="42971" xr:uid="{4F0754DD-A227-48C4-9B7C-43BA377CA57D}"/>
    <cellStyle name="Normal 5 2 5 2 5 3" xfId="19808" xr:uid="{94B4B7ED-8DBA-4A1F-BC25-41B6119E9EFC}"/>
    <cellStyle name="Normal 5 2 5 2 5 3 2" xfId="50692" xr:uid="{5270920F-40AB-422E-9609-77EE8EC826F4}"/>
    <cellStyle name="Normal 5 2 5 2 5 4" xfId="35250" xr:uid="{D23A0FD0-3CA4-4E6B-8F1F-30D399D723F7}"/>
    <cellStyle name="Normal 5 2 5 2 6" xfId="8227" xr:uid="{8F5DE924-5412-4A38-9382-F573D419ADD3}"/>
    <cellStyle name="Normal 5 2 5 2 6 2" xfId="23669" xr:uid="{B0F9BFA2-58E1-44F7-B7AA-104287C12DC9}"/>
    <cellStyle name="Normal 5 2 5 2 6 2 2" xfId="54553" xr:uid="{3E6013B3-8A48-459C-A967-C0BE8A02BC5F}"/>
    <cellStyle name="Normal 5 2 5 2 6 3" xfId="39111" xr:uid="{B7F0EED3-44DF-435E-81C5-2B023B3DB651}"/>
    <cellStyle name="Normal 5 2 5 2 7" xfId="15948" xr:uid="{7AB6F77F-02DF-4543-9F3E-EEEFC8E92158}"/>
    <cellStyle name="Normal 5 2 5 2 7 2" xfId="46832" xr:uid="{50F1A816-7431-45B8-9F79-E726BD5E66D2}"/>
    <cellStyle name="Normal 5 2 5 2 8" xfId="31390" xr:uid="{8FF2084A-88CB-425B-9F51-50FC17D56A79}"/>
    <cellStyle name="Normal 5 2 5 3" xfId="748" xr:uid="{1052095A-F565-4FC4-9A43-8D9BF7BA5860}"/>
    <cellStyle name="Normal 5 2 5 3 2" xfId="1713" xr:uid="{EFAAF11F-6129-494A-A64D-244E514B6B9A}"/>
    <cellStyle name="Normal 5 2 5 3 2 2" xfId="3643" xr:uid="{4FDBBF16-5F21-4F8B-A337-98CCB1B3C0B2}"/>
    <cellStyle name="Normal 5 2 5 3 2 2 2" xfId="7503" xr:uid="{194DC785-C7E5-4FDA-AB3C-EE14FBC631F0}"/>
    <cellStyle name="Normal 5 2 5 3 2 2 2 2" xfId="15224" xr:uid="{BDD541A6-595A-4F21-A724-31DC44AB8DE4}"/>
    <cellStyle name="Normal 5 2 5 3 2 2 2 2 2" xfId="30666" xr:uid="{039D5274-9BEA-45A1-BD67-6CA8ED5A3A4A}"/>
    <cellStyle name="Normal 5 2 5 3 2 2 2 2 2 2" xfId="61550" xr:uid="{6378B88D-804E-499D-AF59-2D19E79F6E21}"/>
    <cellStyle name="Normal 5 2 5 3 2 2 2 2 3" xfId="46108" xr:uid="{F5124F7A-57FC-4235-86B3-DD8683A723BB}"/>
    <cellStyle name="Normal 5 2 5 3 2 2 2 3" xfId="22945" xr:uid="{FE76AD8E-6F03-4615-BD10-7D1DD2538FF1}"/>
    <cellStyle name="Normal 5 2 5 3 2 2 2 3 2" xfId="53829" xr:uid="{6E6643C1-D10C-4D30-B6DE-249A7FEF8B97}"/>
    <cellStyle name="Normal 5 2 5 3 2 2 2 4" xfId="38387" xr:uid="{99AE38A9-F067-463B-B111-B311371CE57F}"/>
    <cellStyle name="Normal 5 2 5 3 2 2 3" xfId="11364" xr:uid="{7CF533D9-F37D-4A4E-9F05-AAD5A05AFD20}"/>
    <cellStyle name="Normal 5 2 5 3 2 2 3 2" xfId="26806" xr:uid="{5FC72ADB-4781-4736-B7F6-AA5D61EC874B}"/>
    <cellStyle name="Normal 5 2 5 3 2 2 3 2 2" xfId="57690" xr:uid="{A9259DC0-2A13-4B74-A346-BE63AC88E8AF}"/>
    <cellStyle name="Normal 5 2 5 3 2 2 3 3" xfId="42248" xr:uid="{1CE6E93D-B89E-4B85-AC43-2EBB9FFAB8F4}"/>
    <cellStyle name="Normal 5 2 5 3 2 2 4" xfId="19085" xr:uid="{0229A8DA-6270-4060-899B-BE209F4A1B2B}"/>
    <cellStyle name="Normal 5 2 5 3 2 2 4 2" xfId="49969" xr:uid="{00688FB2-0EC1-4A14-A5AE-56E2182897EC}"/>
    <cellStyle name="Normal 5 2 5 3 2 2 5" xfId="34527" xr:uid="{C1A4CED1-4D36-426C-8DF8-9A87D753817E}"/>
    <cellStyle name="Normal 5 2 5 3 2 3" xfId="5573" xr:uid="{A7D2AB84-48D8-4601-B2E6-E631A30331AE}"/>
    <cellStyle name="Normal 5 2 5 3 2 3 2" xfId="13294" xr:uid="{655B7AE6-2C99-4550-A206-1DB95A436545}"/>
    <cellStyle name="Normal 5 2 5 3 2 3 2 2" xfId="28736" xr:uid="{66C7978B-F337-48DF-B6AE-7FDC87261956}"/>
    <cellStyle name="Normal 5 2 5 3 2 3 2 2 2" xfId="59620" xr:uid="{F651AE38-9268-4708-9758-8B85B991F7CB}"/>
    <cellStyle name="Normal 5 2 5 3 2 3 2 3" xfId="44178" xr:uid="{F6A8DC50-B687-4EE7-B0E3-13279E296AAC}"/>
    <cellStyle name="Normal 5 2 5 3 2 3 3" xfId="21015" xr:uid="{EF33F754-A336-4B86-B8C2-0E40C6C50304}"/>
    <cellStyle name="Normal 5 2 5 3 2 3 3 2" xfId="51899" xr:uid="{87634F69-0D18-41BE-B15C-CEF5B05C6ACB}"/>
    <cellStyle name="Normal 5 2 5 3 2 3 4" xfId="36457" xr:uid="{7AC3E819-C144-4555-BAFF-AB853E5724BD}"/>
    <cellStyle name="Normal 5 2 5 3 2 4" xfId="9434" xr:uid="{0A395767-D669-4D89-B336-18693F3A4D75}"/>
    <cellStyle name="Normal 5 2 5 3 2 4 2" xfId="24876" xr:uid="{A3AF4C4D-C39E-46EF-8B7A-866BDC06E631}"/>
    <cellStyle name="Normal 5 2 5 3 2 4 2 2" xfId="55760" xr:uid="{4C08172F-AAD1-4840-9847-8B5FFE631F65}"/>
    <cellStyle name="Normal 5 2 5 3 2 4 3" xfId="40318" xr:uid="{62E7006C-8407-47E5-BF40-9F259245E7D4}"/>
    <cellStyle name="Normal 5 2 5 3 2 5" xfId="17155" xr:uid="{13777AD4-85B2-44F9-A9A0-AD8FC48451E6}"/>
    <cellStyle name="Normal 5 2 5 3 2 5 2" xfId="48039" xr:uid="{6F776643-665C-405E-8B19-E4FC60472B5F}"/>
    <cellStyle name="Normal 5 2 5 3 2 6" xfId="32597" xr:uid="{AE5478F4-1839-4A8D-849A-82D828D28A52}"/>
    <cellStyle name="Normal 5 2 5 3 3" xfId="2678" xr:uid="{14496CB8-7E09-4C74-A7E6-5C361CF88BB0}"/>
    <cellStyle name="Normal 5 2 5 3 3 2" xfId="6538" xr:uid="{3D192841-8451-4F58-B6BD-CD32AD24A286}"/>
    <cellStyle name="Normal 5 2 5 3 3 2 2" xfId="14259" xr:uid="{81CEDAD6-3094-4CE4-8942-BF5B0C367456}"/>
    <cellStyle name="Normal 5 2 5 3 3 2 2 2" xfId="29701" xr:uid="{9CBA2A5C-F400-40E7-B9CC-4840D7783EBF}"/>
    <cellStyle name="Normal 5 2 5 3 3 2 2 2 2" xfId="60585" xr:uid="{76EBD362-5499-4E34-8DA8-5DF9BA9635FB}"/>
    <cellStyle name="Normal 5 2 5 3 3 2 2 3" xfId="45143" xr:uid="{C1EEC006-80A7-446F-9CD8-F13C75FF3309}"/>
    <cellStyle name="Normal 5 2 5 3 3 2 3" xfId="21980" xr:uid="{F6F4A262-C1AD-412D-AE49-507AF88534AE}"/>
    <cellStyle name="Normal 5 2 5 3 3 2 3 2" xfId="52864" xr:uid="{081D60D5-E4A7-4800-9F03-73B76F5EE390}"/>
    <cellStyle name="Normal 5 2 5 3 3 2 4" xfId="37422" xr:uid="{5D46E28C-E839-4BFE-BE28-8B0BE12613E0}"/>
    <cellStyle name="Normal 5 2 5 3 3 3" xfId="10399" xr:uid="{48F86869-5E16-49A5-A905-6C785B7E5153}"/>
    <cellStyle name="Normal 5 2 5 3 3 3 2" xfId="25841" xr:uid="{301421FF-44CC-41CF-8F84-78C6ABCB0FB1}"/>
    <cellStyle name="Normal 5 2 5 3 3 3 2 2" xfId="56725" xr:uid="{68418706-264C-48CB-94F4-BA63E8629118}"/>
    <cellStyle name="Normal 5 2 5 3 3 3 3" xfId="41283" xr:uid="{4BB6A133-66D2-4F56-828C-5F148CE1C00C}"/>
    <cellStyle name="Normal 5 2 5 3 3 4" xfId="18120" xr:uid="{8E4DA6A1-B186-4FA5-A66E-7B98CA2E7BE8}"/>
    <cellStyle name="Normal 5 2 5 3 3 4 2" xfId="49004" xr:uid="{400F9B4C-934B-48A0-BB93-02581BDE7393}"/>
    <cellStyle name="Normal 5 2 5 3 3 5" xfId="33562" xr:uid="{82866643-F323-4A8D-8E86-DFE2C2AE2696}"/>
    <cellStyle name="Normal 5 2 5 3 4" xfId="4608" xr:uid="{5158FD0B-518F-4B25-AD05-538FCEC05FCE}"/>
    <cellStyle name="Normal 5 2 5 3 4 2" xfId="12329" xr:uid="{F9920579-A61D-46CC-92DD-AED2241A48D7}"/>
    <cellStyle name="Normal 5 2 5 3 4 2 2" xfId="27771" xr:uid="{A5F8A188-1A99-4FE4-AB34-F49D52B6933C}"/>
    <cellStyle name="Normal 5 2 5 3 4 2 2 2" xfId="58655" xr:uid="{C510DF53-C1EE-47CA-B796-ECB393340347}"/>
    <cellStyle name="Normal 5 2 5 3 4 2 3" xfId="43213" xr:uid="{44775BD9-2887-40EB-B39B-FE3971782B0F}"/>
    <cellStyle name="Normal 5 2 5 3 4 3" xfId="20050" xr:uid="{9987C7CA-F05B-43C0-8802-2022897F2D9A}"/>
    <cellStyle name="Normal 5 2 5 3 4 3 2" xfId="50934" xr:uid="{B94635DA-EA5E-4020-968C-D3D087B58612}"/>
    <cellStyle name="Normal 5 2 5 3 4 4" xfId="35492" xr:uid="{D4FB626B-BF47-4154-BBB6-24DB429A0EB9}"/>
    <cellStyle name="Normal 5 2 5 3 5" xfId="8469" xr:uid="{51DE62AF-98E4-4F79-823A-CE3E2034D8E1}"/>
    <cellStyle name="Normal 5 2 5 3 5 2" xfId="23911" xr:uid="{DE112F7A-A914-4ACA-B220-8B19E1B73121}"/>
    <cellStyle name="Normal 5 2 5 3 5 2 2" xfId="54795" xr:uid="{5BB9E4FC-35E3-4105-AD25-31A5B96D20F3}"/>
    <cellStyle name="Normal 5 2 5 3 5 3" xfId="39353" xr:uid="{6130EBE8-E872-4077-9373-5ED06935EF16}"/>
    <cellStyle name="Normal 5 2 5 3 6" xfId="16190" xr:uid="{47D9A03A-EA40-46A9-A328-43C9D149059D}"/>
    <cellStyle name="Normal 5 2 5 3 6 2" xfId="47074" xr:uid="{8EBD748A-2568-42E9-A5D9-73E5AA00238F}"/>
    <cellStyle name="Normal 5 2 5 3 7" xfId="31632" xr:uid="{42ABE290-AB3A-4C11-A97F-E5BBD567D1D8}"/>
    <cellStyle name="Normal 5 2 5 4" xfId="1230" xr:uid="{F35EEE45-FEED-4306-B6BE-3E5D33AA72C1}"/>
    <cellStyle name="Normal 5 2 5 4 2" xfId="3160" xr:uid="{088112FE-6A60-4ABA-B0B5-00497BC32F75}"/>
    <cellStyle name="Normal 5 2 5 4 2 2" xfId="7020" xr:uid="{CC045A96-A0BB-42E3-80A1-7EE3AFCDF3FC}"/>
    <cellStyle name="Normal 5 2 5 4 2 2 2" xfId="14741" xr:uid="{A42CF6E2-4880-48A9-93D5-668743A8FD0A}"/>
    <cellStyle name="Normal 5 2 5 4 2 2 2 2" xfId="30183" xr:uid="{6C4F9748-734E-44D6-A1D5-3ED1488B9213}"/>
    <cellStyle name="Normal 5 2 5 4 2 2 2 2 2" xfId="61067" xr:uid="{80769025-CA17-42F6-8DB6-92D43BB92EB9}"/>
    <cellStyle name="Normal 5 2 5 4 2 2 2 3" xfId="45625" xr:uid="{2661A618-D3B6-407B-AC40-685882093384}"/>
    <cellStyle name="Normal 5 2 5 4 2 2 3" xfId="22462" xr:uid="{41CED3BA-12E0-49C8-A4FA-744471FF58B2}"/>
    <cellStyle name="Normal 5 2 5 4 2 2 3 2" xfId="53346" xr:uid="{7C1514D1-F1B1-4879-9D27-E1BCC7637ED6}"/>
    <cellStyle name="Normal 5 2 5 4 2 2 4" xfId="37904" xr:uid="{DE4D9EBC-45E0-4F32-B7C2-70F3EDEB9FDD}"/>
    <cellStyle name="Normal 5 2 5 4 2 3" xfId="10881" xr:uid="{22549BC9-3C30-4FD1-9F94-4CF5300865C9}"/>
    <cellStyle name="Normal 5 2 5 4 2 3 2" xfId="26323" xr:uid="{12B829BC-97A5-4971-B80E-1A9DC9B4D987}"/>
    <cellStyle name="Normal 5 2 5 4 2 3 2 2" xfId="57207" xr:uid="{20D62149-AE98-44EB-BF27-2C8944B7F097}"/>
    <cellStyle name="Normal 5 2 5 4 2 3 3" xfId="41765" xr:uid="{FD0F0DCF-0B13-4900-9EFA-E6F178590694}"/>
    <cellStyle name="Normal 5 2 5 4 2 4" xfId="18602" xr:uid="{BBB23398-F376-4F0A-8435-F7A9F47D4546}"/>
    <cellStyle name="Normal 5 2 5 4 2 4 2" xfId="49486" xr:uid="{3BA4489C-57FC-4B1C-9ED8-9E6103B982B9}"/>
    <cellStyle name="Normal 5 2 5 4 2 5" xfId="34044" xr:uid="{9939BC48-C8EF-49A1-BD85-4B133643AC8C}"/>
    <cellStyle name="Normal 5 2 5 4 3" xfId="5090" xr:uid="{999A8255-91E9-48EF-960F-9DF22BFDC4C6}"/>
    <cellStyle name="Normal 5 2 5 4 3 2" xfId="12811" xr:uid="{B6888AB3-FCB5-4BF7-AA46-DB40F256DF33}"/>
    <cellStyle name="Normal 5 2 5 4 3 2 2" xfId="28253" xr:uid="{C45DDFB2-468A-4C84-A64E-4D45FA1BE357}"/>
    <cellStyle name="Normal 5 2 5 4 3 2 2 2" xfId="59137" xr:uid="{6A8C58FB-F77D-4851-BE9B-98AA649DD0F3}"/>
    <cellStyle name="Normal 5 2 5 4 3 2 3" xfId="43695" xr:uid="{12A23E53-0E70-4074-8517-3F910D3468BA}"/>
    <cellStyle name="Normal 5 2 5 4 3 3" xfId="20532" xr:uid="{420363F9-E2CA-4A0D-A841-5BCB65D483F2}"/>
    <cellStyle name="Normal 5 2 5 4 3 3 2" xfId="51416" xr:uid="{D19B43FE-2094-4F6B-80ED-663F39A3B943}"/>
    <cellStyle name="Normal 5 2 5 4 3 4" xfId="35974" xr:uid="{3E0C399D-3BA0-4F77-9736-356E75F38B50}"/>
    <cellStyle name="Normal 5 2 5 4 4" xfId="8951" xr:uid="{65C37490-C8B2-4C7B-A48F-128E5BB56A5F}"/>
    <cellStyle name="Normal 5 2 5 4 4 2" xfId="24393" xr:uid="{118C5853-8D72-4D05-AD46-A119247BD268}"/>
    <cellStyle name="Normal 5 2 5 4 4 2 2" xfId="55277" xr:uid="{CDB2E821-3800-4394-BAC0-6B0B8AA3A9D5}"/>
    <cellStyle name="Normal 5 2 5 4 4 3" xfId="39835" xr:uid="{37C24474-13F4-4D09-B774-F153E400E39E}"/>
    <cellStyle name="Normal 5 2 5 4 5" xfId="16672" xr:uid="{E1137FCD-C124-4DDC-B0ED-9C3FF3490AB6}"/>
    <cellStyle name="Normal 5 2 5 4 5 2" xfId="47556" xr:uid="{B9905531-E294-4ED6-8E52-61F9F1F1EFE4}"/>
    <cellStyle name="Normal 5 2 5 4 6" xfId="32114" xr:uid="{A087D97A-B59F-4147-8F44-968C81E74075}"/>
    <cellStyle name="Normal 5 2 5 5" xfId="2195" xr:uid="{651BBCFC-187B-44CA-8BEE-FD975E30BD1A}"/>
    <cellStyle name="Normal 5 2 5 5 2" xfId="6055" xr:uid="{14B9366E-509F-4152-A6D2-77F84BF09A47}"/>
    <cellStyle name="Normal 5 2 5 5 2 2" xfId="13776" xr:uid="{40D4CC9D-7D65-4B7E-9D91-4AA0022CF511}"/>
    <cellStyle name="Normal 5 2 5 5 2 2 2" xfId="29218" xr:uid="{1B5BECD5-A36F-45A8-BD73-6E0809ED4287}"/>
    <cellStyle name="Normal 5 2 5 5 2 2 2 2" xfId="60102" xr:uid="{017376E0-69D6-461B-982F-0603A82A1880}"/>
    <cellStyle name="Normal 5 2 5 5 2 2 3" xfId="44660" xr:uid="{9D5EA338-965D-47D9-89AD-65E4A8903EBD}"/>
    <cellStyle name="Normal 5 2 5 5 2 3" xfId="21497" xr:uid="{7148E7A3-9C30-45A9-980D-5734A494838A}"/>
    <cellStyle name="Normal 5 2 5 5 2 3 2" xfId="52381" xr:uid="{AAFA4BD7-DD16-4453-AAA9-65C78475BE49}"/>
    <cellStyle name="Normal 5 2 5 5 2 4" xfId="36939" xr:uid="{CD2170AD-BE8C-4F7B-9FDE-506A9878A318}"/>
    <cellStyle name="Normal 5 2 5 5 3" xfId="9916" xr:uid="{D53AEA98-4AAE-4DA3-81A2-8AAF9CE20B74}"/>
    <cellStyle name="Normal 5 2 5 5 3 2" xfId="25358" xr:uid="{37D9C7EC-3011-43DD-9795-9C68D47A4455}"/>
    <cellStyle name="Normal 5 2 5 5 3 2 2" xfId="56242" xr:uid="{8E734CCC-E91C-45B4-A9F1-DED10E80287D}"/>
    <cellStyle name="Normal 5 2 5 5 3 3" xfId="40800" xr:uid="{C72D6BF0-9C18-47BC-BD74-82C9339E1B7D}"/>
    <cellStyle name="Normal 5 2 5 5 4" xfId="17637" xr:uid="{346D1E7B-832A-4B9F-BA7F-C6751683B687}"/>
    <cellStyle name="Normal 5 2 5 5 4 2" xfId="48521" xr:uid="{05098382-BCD6-4BA7-B743-819C1C22E46A}"/>
    <cellStyle name="Normal 5 2 5 5 5" xfId="33079" xr:uid="{3712F556-E9FD-44D9-914C-C593AAFA91E5}"/>
    <cellStyle name="Normal 5 2 5 6" xfId="4125" xr:uid="{30692836-8530-439C-AF53-550501642029}"/>
    <cellStyle name="Normal 5 2 5 6 2" xfId="11846" xr:uid="{03629262-D7F3-4E7D-ADC5-3264423C46BB}"/>
    <cellStyle name="Normal 5 2 5 6 2 2" xfId="27288" xr:uid="{798690E6-44F2-4943-9AF8-D9B47EF2E04C}"/>
    <cellStyle name="Normal 5 2 5 6 2 2 2" xfId="58172" xr:uid="{A54D4C06-C056-4381-B2CA-857FF0EDFEA0}"/>
    <cellStyle name="Normal 5 2 5 6 2 3" xfId="42730" xr:uid="{7E1DE483-6ACA-4694-9BA5-160742B83AF3}"/>
    <cellStyle name="Normal 5 2 5 6 3" xfId="19567" xr:uid="{9010F9BB-774F-48F1-B62C-FD8132135EF4}"/>
    <cellStyle name="Normal 5 2 5 6 3 2" xfId="50451" xr:uid="{8A4B7C89-166B-4C4F-BE27-D4EAE1629AC7}"/>
    <cellStyle name="Normal 5 2 5 6 4" xfId="35009" xr:uid="{44241B89-CB49-4430-A151-DC4E39204707}"/>
    <cellStyle name="Normal 5 2 5 7" xfId="7986" xr:uid="{1ED317CB-9DA6-4AC8-AE63-C714573CA7A2}"/>
    <cellStyle name="Normal 5 2 5 7 2" xfId="23428" xr:uid="{BF9E0D4A-EFD7-46E7-A093-CBB837C91A76}"/>
    <cellStyle name="Normal 5 2 5 7 2 2" xfId="54312" xr:uid="{164DC2C0-3E7C-4C68-BD66-D829C32B3EDF}"/>
    <cellStyle name="Normal 5 2 5 7 3" xfId="38870" xr:uid="{320BAE14-8466-4DF9-889E-AC8FC9CE87A6}"/>
    <cellStyle name="Normal 5 2 5 8" xfId="15707" xr:uid="{52AD8723-43C3-4E6E-B94C-CB580F7005C7}"/>
    <cellStyle name="Normal 5 2 5 8 2" xfId="46591" xr:uid="{6CF53C18-E77F-4F18-ABDE-081A87B69448}"/>
    <cellStyle name="Normal 5 2 5 9" xfId="31149" xr:uid="{E4CAC5C1-4622-4C7F-B048-E2FD616F20C6}"/>
    <cellStyle name="Normal 5 2 6" xfId="455" xr:uid="{66BAF5F6-BD08-4DD7-8FA9-E12A025667CA}"/>
    <cellStyle name="Normal 5 2 6 2" xfId="939" xr:uid="{4AD8B595-1951-494B-BA9A-302F5015BD58}"/>
    <cellStyle name="Normal 5 2 6 2 2" xfId="1904" xr:uid="{D74511EE-9EE4-48DC-831D-3353C62FA9F2}"/>
    <cellStyle name="Normal 5 2 6 2 2 2" xfId="3834" xr:uid="{01B49D17-76D2-422D-9221-A4F9A664CD06}"/>
    <cellStyle name="Normal 5 2 6 2 2 2 2" xfId="7694" xr:uid="{A676777E-DAC8-43C5-924C-0D9DA95427E3}"/>
    <cellStyle name="Normal 5 2 6 2 2 2 2 2" xfId="15415" xr:uid="{096E4C1D-77E1-4AD3-B4AE-6FD6216B8270}"/>
    <cellStyle name="Normal 5 2 6 2 2 2 2 2 2" xfId="30857" xr:uid="{2BEEFE5A-9261-4D3A-A9CD-B77C3C5DF0D8}"/>
    <cellStyle name="Normal 5 2 6 2 2 2 2 2 2 2" xfId="61741" xr:uid="{46F57B0B-CA81-4014-99CF-F65F35665F92}"/>
    <cellStyle name="Normal 5 2 6 2 2 2 2 2 3" xfId="46299" xr:uid="{39754C06-C163-41EE-8E0B-D2BC2569EDA0}"/>
    <cellStyle name="Normal 5 2 6 2 2 2 2 3" xfId="23136" xr:uid="{0C207E0F-937C-4170-8A69-7B4DA1D933BE}"/>
    <cellStyle name="Normal 5 2 6 2 2 2 2 3 2" xfId="54020" xr:uid="{D98402F6-2B06-4E55-94D8-05DC8768690F}"/>
    <cellStyle name="Normal 5 2 6 2 2 2 2 4" xfId="38578" xr:uid="{F64CFB09-B7BB-4A3E-8BF5-F50A1F228A35}"/>
    <cellStyle name="Normal 5 2 6 2 2 2 3" xfId="11555" xr:uid="{DDF31024-280E-4E2C-B974-474065CE3F82}"/>
    <cellStyle name="Normal 5 2 6 2 2 2 3 2" xfId="26997" xr:uid="{30F18382-F874-4003-BD45-C61AA399C17C}"/>
    <cellStyle name="Normal 5 2 6 2 2 2 3 2 2" xfId="57881" xr:uid="{3C54D987-AC06-47C4-A630-A538B778D323}"/>
    <cellStyle name="Normal 5 2 6 2 2 2 3 3" xfId="42439" xr:uid="{607F974F-3B89-4257-AB95-07A611F39B40}"/>
    <cellStyle name="Normal 5 2 6 2 2 2 4" xfId="19276" xr:uid="{3D89AA70-D8D7-4CBD-8600-484F0E2CF460}"/>
    <cellStyle name="Normal 5 2 6 2 2 2 4 2" xfId="50160" xr:uid="{B943F06E-CC15-4E10-A5CB-99DC4DBCA35B}"/>
    <cellStyle name="Normal 5 2 6 2 2 2 5" xfId="34718" xr:uid="{9CBF83F1-E6FC-4F1E-BAE1-814053D2D59D}"/>
    <cellStyle name="Normal 5 2 6 2 2 3" xfId="5764" xr:uid="{892BC182-71D2-4220-AA72-FA4295069E1F}"/>
    <cellStyle name="Normal 5 2 6 2 2 3 2" xfId="13485" xr:uid="{42A271B8-C2D8-4340-8E93-8C453571C507}"/>
    <cellStyle name="Normal 5 2 6 2 2 3 2 2" xfId="28927" xr:uid="{EED99127-2104-4852-94EE-7F4F748D0B07}"/>
    <cellStyle name="Normal 5 2 6 2 2 3 2 2 2" xfId="59811" xr:uid="{C417AAFC-1054-46ED-AE4D-4BE2C5BC3FD0}"/>
    <cellStyle name="Normal 5 2 6 2 2 3 2 3" xfId="44369" xr:uid="{D682C2A2-D4EE-4ABC-B770-B2589EE93F30}"/>
    <cellStyle name="Normal 5 2 6 2 2 3 3" xfId="21206" xr:uid="{385F011A-2DB7-4D88-BEEC-5DCA683449DA}"/>
    <cellStyle name="Normal 5 2 6 2 2 3 3 2" xfId="52090" xr:uid="{9CEB6E0C-BE68-481F-986A-07F6615112E6}"/>
    <cellStyle name="Normal 5 2 6 2 2 3 4" xfId="36648" xr:uid="{9AD5F6CB-178A-4EFD-A31C-E701EDAE4CE1}"/>
    <cellStyle name="Normal 5 2 6 2 2 4" xfId="9625" xr:uid="{4017D175-C68D-4B22-866B-8B6C8F704C88}"/>
    <cellStyle name="Normal 5 2 6 2 2 4 2" xfId="25067" xr:uid="{A9ED2FB1-ED01-4AAC-BFC5-73179EA5D657}"/>
    <cellStyle name="Normal 5 2 6 2 2 4 2 2" xfId="55951" xr:uid="{8F28CA29-B572-4D52-9C68-7B722905B617}"/>
    <cellStyle name="Normal 5 2 6 2 2 4 3" xfId="40509" xr:uid="{E7F8E0FE-DF21-46F5-BF3A-5B8CD734D178}"/>
    <cellStyle name="Normal 5 2 6 2 2 5" xfId="17346" xr:uid="{211868DF-BC98-4D20-9E75-F83B76CBC461}"/>
    <cellStyle name="Normal 5 2 6 2 2 5 2" xfId="48230" xr:uid="{DEEEB5AA-6F15-4CC2-9BD5-62A740DBBED4}"/>
    <cellStyle name="Normal 5 2 6 2 2 6" xfId="32788" xr:uid="{C94CBAA8-2B0B-4CC3-8785-EB39E32B3F3D}"/>
    <cellStyle name="Normal 5 2 6 2 3" xfId="2869" xr:uid="{08CDCF66-5231-4321-805D-F22DEE17DD2E}"/>
    <cellStyle name="Normal 5 2 6 2 3 2" xfId="6729" xr:uid="{E8DE083C-C3A5-4951-8968-1E2124B258F6}"/>
    <cellStyle name="Normal 5 2 6 2 3 2 2" xfId="14450" xr:uid="{AA3A3749-A2EC-460D-99AA-B20EB95FC2C0}"/>
    <cellStyle name="Normal 5 2 6 2 3 2 2 2" xfId="29892" xr:uid="{B379CFB7-08D2-4003-8E3B-E4562BB494DC}"/>
    <cellStyle name="Normal 5 2 6 2 3 2 2 2 2" xfId="60776" xr:uid="{E9658AB6-E638-43B4-BE7C-DEB8E907223E}"/>
    <cellStyle name="Normal 5 2 6 2 3 2 2 3" xfId="45334" xr:uid="{031C1FC8-A516-4595-B775-4ABB32BABD76}"/>
    <cellStyle name="Normal 5 2 6 2 3 2 3" xfId="22171" xr:uid="{3773DBA9-5116-4035-8E0A-0FAE91BA9C37}"/>
    <cellStyle name="Normal 5 2 6 2 3 2 3 2" xfId="53055" xr:uid="{15A6E96D-5E4F-4138-9D90-511D97EBA61C}"/>
    <cellStyle name="Normal 5 2 6 2 3 2 4" xfId="37613" xr:uid="{CD079FB6-8497-473E-B900-BEF733A3790B}"/>
    <cellStyle name="Normal 5 2 6 2 3 3" xfId="10590" xr:uid="{8B46EA25-841E-4FC7-9E05-ABFCB7AC62F4}"/>
    <cellStyle name="Normal 5 2 6 2 3 3 2" xfId="26032" xr:uid="{E0BB60E7-1A25-41D6-A976-3F9D855D2A74}"/>
    <cellStyle name="Normal 5 2 6 2 3 3 2 2" xfId="56916" xr:uid="{3A57C1DF-6521-4A64-8F66-A84756B8FFF9}"/>
    <cellStyle name="Normal 5 2 6 2 3 3 3" xfId="41474" xr:uid="{1B0AA35C-9874-465D-937E-DC7581C8E759}"/>
    <cellStyle name="Normal 5 2 6 2 3 4" xfId="18311" xr:uid="{0A745DAF-CFDF-46A8-BDBC-F8746757E3DA}"/>
    <cellStyle name="Normal 5 2 6 2 3 4 2" xfId="49195" xr:uid="{2E72D8B3-2110-486E-9FA8-2DA73F153A93}"/>
    <cellStyle name="Normal 5 2 6 2 3 5" xfId="33753" xr:uid="{A9ADB2E9-CA11-4A4A-9733-6DA920DAC045}"/>
    <cellStyle name="Normal 5 2 6 2 4" xfId="4799" xr:uid="{7A41DD24-1D77-4E74-B08C-9DED6052A1EF}"/>
    <cellStyle name="Normal 5 2 6 2 4 2" xfId="12520" xr:uid="{4569761D-96C5-4694-935A-689B8581EAD3}"/>
    <cellStyle name="Normal 5 2 6 2 4 2 2" xfId="27962" xr:uid="{1149482A-5A95-4F04-894B-C9331A2C9329}"/>
    <cellStyle name="Normal 5 2 6 2 4 2 2 2" xfId="58846" xr:uid="{BBC1CFF2-192C-4BF5-9625-89CE1FE59F7D}"/>
    <cellStyle name="Normal 5 2 6 2 4 2 3" xfId="43404" xr:uid="{3C21F0E6-4399-4AC1-9F9F-73E6BC5BEEC4}"/>
    <cellStyle name="Normal 5 2 6 2 4 3" xfId="20241" xr:uid="{16C48E97-47E1-41D5-8C1A-449B2BA734F3}"/>
    <cellStyle name="Normal 5 2 6 2 4 3 2" xfId="51125" xr:uid="{D7F1A539-E555-4972-B709-06E3C3C55E4B}"/>
    <cellStyle name="Normal 5 2 6 2 4 4" xfId="35683" xr:uid="{BE87C71E-7A25-4A1F-99BA-B0F8F26E825C}"/>
    <cellStyle name="Normal 5 2 6 2 5" xfId="8660" xr:uid="{A481B963-B253-4580-B5BD-0360EBADFCF7}"/>
    <cellStyle name="Normal 5 2 6 2 5 2" xfId="24102" xr:uid="{B4B047F4-DCC8-40B2-8FD3-DC1EC60FA58F}"/>
    <cellStyle name="Normal 5 2 6 2 5 2 2" xfId="54986" xr:uid="{AD1FB3D2-C09D-4575-B7AF-0098D370F679}"/>
    <cellStyle name="Normal 5 2 6 2 5 3" xfId="39544" xr:uid="{BCED81D0-F65E-437E-A97E-7D4A222D21A9}"/>
    <cellStyle name="Normal 5 2 6 2 6" xfId="16381" xr:uid="{F18ADA00-FD1B-4AA4-AC46-017B1A5C3707}"/>
    <cellStyle name="Normal 5 2 6 2 6 2" xfId="47265" xr:uid="{976BC0C7-83E0-4665-8464-E9C40432453B}"/>
    <cellStyle name="Normal 5 2 6 2 7" xfId="31823" xr:uid="{10E2C87B-AD84-4ABE-9843-E75F8586DA73}"/>
    <cellStyle name="Normal 5 2 6 3" xfId="1421" xr:uid="{58DB9664-6F4B-40BA-A546-821BEFC97729}"/>
    <cellStyle name="Normal 5 2 6 3 2" xfId="3351" xr:uid="{30A5C6B1-5959-4E63-8D10-9463F2EFCB2A}"/>
    <cellStyle name="Normal 5 2 6 3 2 2" xfId="7211" xr:uid="{7ABF2264-D163-490C-80C8-190B82AAA53B}"/>
    <cellStyle name="Normal 5 2 6 3 2 2 2" xfId="14932" xr:uid="{54CD8019-14AB-4CA6-A11F-C9606D0AC189}"/>
    <cellStyle name="Normal 5 2 6 3 2 2 2 2" xfId="30374" xr:uid="{0ADFDF08-BA2C-4562-9ABC-AF9FDDB89185}"/>
    <cellStyle name="Normal 5 2 6 3 2 2 2 2 2" xfId="61258" xr:uid="{A37F7D35-805E-4464-804E-D59026D7C7C3}"/>
    <cellStyle name="Normal 5 2 6 3 2 2 2 3" xfId="45816" xr:uid="{82B0FE49-E0AE-43D0-9BC7-479D8068878A}"/>
    <cellStyle name="Normal 5 2 6 3 2 2 3" xfId="22653" xr:uid="{30F016ED-D369-4C7F-8BBD-3AB9C0667EE1}"/>
    <cellStyle name="Normal 5 2 6 3 2 2 3 2" xfId="53537" xr:uid="{E7B0618B-E124-4A54-B842-C520F79DC67E}"/>
    <cellStyle name="Normal 5 2 6 3 2 2 4" xfId="38095" xr:uid="{1B2567DD-4603-49F5-A25C-A95781FB3088}"/>
    <cellStyle name="Normal 5 2 6 3 2 3" xfId="11072" xr:uid="{4C73AA72-3E29-4B78-995D-59DB7B316AEA}"/>
    <cellStyle name="Normal 5 2 6 3 2 3 2" xfId="26514" xr:uid="{95DE1698-E415-49A0-9842-1E2D7978127C}"/>
    <cellStyle name="Normal 5 2 6 3 2 3 2 2" xfId="57398" xr:uid="{E756FB5D-6929-43A2-8EDA-B1C594EFC180}"/>
    <cellStyle name="Normal 5 2 6 3 2 3 3" xfId="41956" xr:uid="{E0948A66-1093-47D2-8662-2169640C471E}"/>
    <cellStyle name="Normal 5 2 6 3 2 4" xfId="18793" xr:uid="{6C215E2C-77B9-4BDE-942F-93FD975A52A1}"/>
    <cellStyle name="Normal 5 2 6 3 2 4 2" xfId="49677" xr:uid="{81AEAB5C-43CD-417C-B063-EE6D497FE837}"/>
    <cellStyle name="Normal 5 2 6 3 2 5" xfId="34235" xr:uid="{A0B71505-EF22-4A69-88F7-596A0E835D92}"/>
    <cellStyle name="Normal 5 2 6 3 3" xfId="5281" xr:uid="{C9EE76AC-C805-4F68-B30D-8932035264CD}"/>
    <cellStyle name="Normal 5 2 6 3 3 2" xfId="13002" xr:uid="{BE87F5B6-4E96-49DE-AE82-8D1F90028050}"/>
    <cellStyle name="Normal 5 2 6 3 3 2 2" xfId="28444" xr:uid="{C8C6BA77-D4AF-4DE6-8917-4A41A6F74B60}"/>
    <cellStyle name="Normal 5 2 6 3 3 2 2 2" xfId="59328" xr:uid="{B71970E5-AE13-4FFD-8BDA-E6BB8CED32D5}"/>
    <cellStyle name="Normal 5 2 6 3 3 2 3" xfId="43886" xr:uid="{99B01627-E79E-44CD-A516-71B4EB40768B}"/>
    <cellStyle name="Normal 5 2 6 3 3 3" xfId="20723" xr:uid="{E95F9693-6F30-4F1D-8A8B-F5C6F63DC96B}"/>
    <cellStyle name="Normal 5 2 6 3 3 3 2" xfId="51607" xr:uid="{9EF1D4F9-5092-4447-A88D-18ADFAFA5B7F}"/>
    <cellStyle name="Normal 5 2 6 3 3 4" xfId="36165" xr:uid="{CE12C7C4-ABF8-4EAC-83D5-FA82D4DD2EAE}"/>
    <cellStyle name="Normal 5 2 6 3 4" xfId="9142" xr:uid="{1532BA35-A0D9-42C7-9C44-72DB98839B08}"/>
    <cellStyle name="Normal 5 2 6 3 4 2" xfId="24584" xr:uid="{3EC5DB2A-0089-49F4-BB11-45BB209A7294}"/>
    <cellStyle name="Normal 5 2 6 3 4 2 2" xfId="55468" xr:uid="{B27E936E-926A-456F-9A2E-92FE905E631C}"/>
    <cellStyle name="Normal 5 2 6 3 4 3" xfId="40026" xr:uid="{5FA45359-1D9A-4844-B91F-8EE171342766}"/>
    <cellStyle name="Normal 5 2 6 3 5" xfId="16863" xr:uid="{60CB7A6D-4773-4D3A-99D9-48ED337F263B}"/>
    <cellStyle name="Normal 5 2 6 3 5 2" xfId="47747" xr:uid="{608DB3C6-D3DD-4420-A589-9C660A8CC638}"/>
    <cellStyle name="Normal 5 2 6 3 6" xfId="32305" xr:uid="{30DAF3BA-4456-4BA0-93AB-DC9607D721C2}"/>
    <cellStyle name="Normal 5 2 6 4" xfId="2386" xr:uid="{41D11706-820C-4878-B101-0EDBB4B53029}"/>
    <cellStyle name="Normal 5 2 6 4 2" xfId="6246" xr:uid="{DCC7FCDD-AB04-4738-B14A-F658FACC1F0A}"/>
    <cellStyle name="Normal 5 2 6 4 2 2" xfId="13967" xr:uid="{EA20741F-9596-4F30-907F-579E20C8CDA3}"/>
    <cellStyle name="Normal 5 2 6 4 2 2 2" xfId="29409" xr:uid="{29AA3096-F157-4EDA-99C9-C1F4CAC714D6}"/>
    <cellStyle name="Normal 5 2 6 4 2 2 2 2" xfId="60293" xr:uid="{6D346826-EA19-4C90-93F1-856F3FFE7586}"/>
    <cellStyle name="Normal 5 2 6 4 2 2 3" xfId="44851" xr:uid="{70887279-1265-4074-945B-1B398B92C1B6}"/>
    <cellStyle name="Normal 5 2 6 4 2 3" xfId="21688" xr:uid="{80E1CEF6-799E-4C5C-A65A-E575907BE834}"/>
    <cellStyle name="Normal 5 2 6 4 2 3 2" xfId="52572" xr:uid="{0622DDD6-10A1-456F-A1B8-C7C1CB19FA54}"/>
    <cellStyle name="Normal 5 2 6 4 2 4" xfId="37130" xr:uid="{9EDF6012-5AEC-4D2C-A61C-E0F1C29D5E74}"/>
    <cellStyle name="Normal 5 2 6 4 3" xfId="10107" xr:uid="{6860C77E-13C2-47A4-84D0-AA6DCE356D57}"/>
    <cellStyle name="Normal 5 2 6 4 3 2" xfId="25549" xr:uid="{7E97EE53-D13B-4AD6-A273-660E34419266}"/>
    <cellStyle name="Normal 5 2 6 4 3 2 2" xfId="56433" xr:uid="{E63B771B-9FF3-4857-9036-012A9391BF44}"/>
    <cellStyle name="Normal 5 2 6 4 3 3" xfId="40991" xr:uid="{D43066F0-66FC-4459-9338-7B4446FDECF2}"/>
    <cellStyle name="Normal 5 2 6 4 4" xfId="17828" xr:uid="{CAEA1220-CCE3-4BFD-B083-52563AEB8C10}"/>
    <cellStyle name="Normal 5 2 6 4 4 2" xfId="48712" xr:uid="{365FEE91-A698-46BB-85E1-37F2D43DCD65}"/>
    <cellStyle name="Normal 5 2 6 4 5" xfId="33270" xr:uid="{A8F09129-B62A-4437-A284-841EA7F52119}"/>
    <cellStyle name="Normal 5 2 6 5" xfId="4316" xr:uid="{74B93AD1-F4A6-4562-AAA5-5CD39931E46F}"/>
    <cellStyle name="Normal 5 2 6 5 2" xfId="12037" xr:uid="{9049E49F-7D74-4719-BE7E-6DAB1C1D877B}"/>
    <cellStyle name="Normal 5 2 6 5 2 2" xfId="27479" xr:uid="{17FB27B1-C065-4FD3-86DC-D1B948B83C5A}"/>
    <cellStyle name="Normal 5 2 6 5 2 2 2" xfId="58363" xr:uid="{82BA75F5-3B14-48E6-B4B2-51DB18F74E26}"/>
    <cellStyle name="Normal 5 2 6 5 2 3" xfId="42921" xr:uid="{E0FFA1FD-8944-4660-9D2A-DEBD3E8BCE4F}"/>
    <cellStyle name="Normal 5 2 6 5 3" xfId="19758" xr:uid="{7F13B771-8875-487A-BDD5-9324A0627605}"/>
    <cellStyle name="Normal 5 2 6 5 3 2" xfId="50642" xr:uid="{3C916DBA-FF81-47F8-AFBF-6C1D2EF61C7F}"/>
    <cellStyle name="Normal 5 2 6 5 4" xfId="35200" xr:uid="{C576BF4C-6740-4307-8EBD-031BD0C91579}"/>
    <cellStyle name="Normal 5 2 6 6" xfId="8177" xr:uid="{A0D71A7E-105E-4209-8E24-23B833FCF82D}"/>
    <cellStyle name="Normal 5 2 6 6 2" xfId="23619" xr:uid="{7315DAEF-B7D1-4E34-8233-03E4080E34A6}"/>
    <cellStyle name="Normal 5 2 6 6 2 2" xfId="54503" xr:uid="{8F24A6AC-1BBD-4751-B71B-3D721B56D6A8}"/>
    <cellStyle name="Normal 5 2 6 6 3" xfId="39061" xr:uid="{DEED6370-2B7B-4544-853C-FC6DD78179B9}"/>
    <cellStyle name="Normal 5 2 6 7" xfId="15898" xr:uid="{22C134D4-5FFE-4533-AF7E-CAADD3ABFEFF}"/>
    <cellStyle name="Normal 5 2 6 7 2" xfId="46782" xr:uid="{803C24A9-9146-4BBE-BF68-1B630167349B}"/>
    <cellStyle name="Normal 5 2 6 8" xfId="31340" xr:uid="{A0D6D870-EA2D-4BB1-B8D2-B30A1427D48F}"/>
    <cellStyle name="Normal 5 2 7" xfId="698" xr:uid="{4CC70624-ECF3-4BA1-8FA5-373A586CD495}"/>
    <cellStyle name="Normal 5 2 7 2" xfId="1663" xr:uid="{C41A2CF0-3C2E-4FFB-A420-A4563CA8E392}"/>
    <cellStyle name="Normal 5 2 7 2 2" xfId="3593" xr:uid="{209A7590-60FB-47E9-93A7-6D4FC61693C8}"/>
    <cellStyle name="Normal 5 2 7 2 2 2" xfId="7453" xr:uid="{690DF206-515D-47EA-88CB-A9A43FC406C1}"/>
    <cellStyle name="Normal 5 2 7 2 2 2 2" xfId="15174" xr:uid="{B432E51A-A072-403F-AA7E-1C39E8662F1C}"/>
    <cellStyle name="Normal 5 2 7 2 2 2 2 2" xfId="30616" xr:uid="{5DACF073-9217-443B-BD9E-5EDF194A6801}"/>
    <cellStyle name="Normal 5 2 7 2 2 2 2 2 2" xfId="61500" xr:uid="{36795728-216B-41AF-8425-570ABA5D8DF2}"/>
    <cellStyle name="Normal 5 2 7 2 2 2 2 3" xfId="46058" xr:uid="{3C006ED2-51F8-4B00-9CA3-D964383D1570}"/>
    <cellStyle name="Normal 5 2 7 2 2 2 3" xfId="22895" xr:uid="{8ADD0C8A-F3DD-473D-9FDA-1E28C957F2C7}"/>
    <cellStyle name="Normal 5 2 7 2 2 2 3 2" xfId="53779" xr:uid="{7BF05679-0FEF-4D49-B9D3-D1E6FF06124D}"/>
    <cellStyle name="Normal 5 2 7 2 2 2 4" xfId="38337" xr:uid="{A5272883-8EBC-4829-8C5B-3A7BCB49D882}"/>
    <cellStyle name="Normal 5 2 7 2 2 3" xfId="11314" xr:uid="{2C94B594-C9AC-405D-8564-194DD0A9A1A5}"/>
    <cellStyle name="Normal 5 2 7 2 2 3 2" xfId="26756" xr:uid="{C1BBB0E7-73B8-4825-843D-8842D54742A1}"/>
    <cellStyle name="Normal 5 2 7 2 2 3 2 2" xfId="57640" xr:uid="{F9BBD654-8FD4-4636-B5B1-82E58D764375}"/>
    <cellStyle name="Normal 5 2 7 2 2 3 3" xfId="42198" xr:uid="{9213ABE7-FCBE-4B2A-97D8-BAA5A5F0A57F}"/>
    <cellStyle name="Normal 5 2 7 2 2 4" xfId="19035" xr:uid="{6858878E-0C7B-4786-89A1-214BEEB61ADA}"/>
    <cellStyle name="Normal 5 2 7 2 2 4 2" xfId="49919" xr:uid="{31C4DFDF-C768-43AA-972B-1C3FEF87813C}"/>
    <cellStyle name="Normal 5 2 7 2 2 5" xfId="34477" xr:uid="{A6D78372-3F22-4DF7-8816-A4D62B3AF7F7}"/>
    <cellStyle name="Normal 5 2 7 2 3" xfId="5523" xr:uid="{5B51F452-A340-44D3-ACD2-4075155CC7AD}"/>
    <cellStyle name="Normal 5 2 7 2 3 2" xfId="13244" xr:uid="{9FE2D6B1-CA01-44F7-A757-0B4F3F8F028A}"/>
    <cellStyle name="Normal 5 2 7 2 3 2 2" xfId="28686" xr:uid="{C88E7F40-A866-4282-B5A1-A3F0ED5C9FBF}"/>
    <cellStyle name="Normal 5 2 7 2 3 2 2 2" xfId="59570" xr:uid="{A6F42DCA-D1A8-406B-8D90-230215F50B8D}"/>
    <cellStyle name="Normal 5 2 7 2 3 2 3" xfId="44128" xr:uid="{1B80DEF1-8D53-4209-BEA5-07995B044FAB}"/>
    <cellStyle name="Normal 5 2 7 2 3 3" xfId="20965" xr:uid="{5286C133-3179-44B2-9BD7-68420392DBAE}"/>
    <cellStyle name="Normal 5 2 7 2 3 3 2" xfId="51849" xr:uid="{35FBA598-D993-4F8A-A609-3CBFBBE725D6}"/>
    <cellStyle name="Normal 5 2 7 2 3 4" xfId="36407" xr:uid="{28B25621-D283-48D3-8ADE-755E5330B758}"/>
    <cellStyle name="Normal 5 2 7 2 4" xfId="9384" xr:uid="{C3BAE892-16DA-45F5-85E1-D60343B0A466}"/>
    <cellStyle name="Normal 5 2 7 2 4 2" xfId="24826" xr:uid="{CAAE6D5B-0D51-48E8-937C-FBE8566FCA14}"/>
    <cellStyle name="Normal 5 2 7 2 4 2 2" xfId="55710" xr:uid="{32682B18-E3F1-4453-A1FD-1F48BB50B0F6}"/>
    <cellStyle name="Normal 5 2 7 2 4 3" xfId="40268" xr:uid="{5CA38630-7893-49E5-9B63-954B9F721CED}"/>
    <cellStyle name="Normal 5 2 7 2 5" xfId="17105" xr:uid="{F75E14D6-BB14-4272-A759-FE8F83D1BFC7}"/>
    <cellStyle name="Normal 5 2 7 2 5 2" xfId="47989" xr:uid="{2BE6C447-2D5A-4832-93D2-970FD608E7C2}"/>
    <cellStyle name="Normal 5 2 7 2 6" xfId="32547" xr:uid="{6B51F6A0-EB37-4FE1-848D-9E835DCCB536}"/>
    <cellStyle name="Normal 5 2 7 3" xfId="2628" xr:uid="{6C35C4FB-3F83-4547-8F41-055A5C9FBFBD}"/>
    <cellStyle name="Normal 5 2 7 3 2" xfId="6488" xr:uid="{4CB540BC-7733-4163-90E3-B5C3FFC23E3F}"/>
    <cellStyle name="Normal 5 2 7 3 2 2" xfId="14209" xr:uid="{9A13EAC0-AD4D-477B-B8D3-E5BF44AEE00E}"/>
    <cellStyle name="Normal 5 2 7 3 2 2 2" xfId="29651" xr:uid="{2B1AB387-0F94-4825-B611-4EB1C976EDF2}"/>
    <cellStyle name="Normal 5 2 7 3 2 2 2 2" xfId="60535" xr:uid="{DB7219AC-1782-41EA-B517-347C2BA82FAD}"/>
    <cellStyle name="Normal 5 2 7 3 2 2 3" xfId="45093" xr:uid="{D4BCD9F1-ADED-4828-AFE1-861000327A0D}"/>
    <cellStyle name="Normal 5 2 7 3 2 3" xfId="21930" xr:uid="{7AF47609-2338-4626-9AD9-44CE388C4117}"/>
    <cellStyle name="Normal 5 2 7 3 2 3 2" xfId="52814" xr:uid="{46EC0548-8589-471C-BB5F-F08727D4E5F5}"/>
    <cellStyle name="Normal 5 2 7 3 2 4" xfId="37372" xr:uid="{25FDD655-F48B-4C48-A507-35526EF07B2D}"/>
    <cellStyle name="Normal 5 2 7 3 3" xfId="10349" xr:uid="{12CF5637-6B21-440B-AABF-AB7D05BC244F}"/>
    <cellStyle name="Normal 5 2 7 3 3 2" xfId="25791" xr:uid="{5B35D64B-B743-4729-BF24-FA462355E344}"/>
    <cellStyle name="Normal 5 2 7 3 3 2 2" xfId="56675" xr:uid="{46D8B36E-A95A-45BF-BEE9-8D111482488F}"/>
    <cellStyle name="Normal 5 2 7 3 3 3" xfId="41233" xr:uid="{2FE99648-9735-461E-A6FF-74FE7ADE5109}"/>
    <cellStyle name="Normal 5 2 7 3 4" xfId="18070" xr:uid="{B977F7C7-5E12-43AA-B0B8-469002ADB1AB}"/>
    <cellStyle name="Normal 5 2 7 3 4 2" xfId="48954" xr:uid="{C85F19BB-9F93-4B4F-B519-DDC7F20FA995}"/>
    <cellStyle name="Normal 5 2 7 3 5" xfId="33512" xr:uid="{9F9771DF-9500-4F38-A339-74FCB3E4511C}"/>
    <cellStyle name="Normal 5 2 7 4" xfId="4558" xr:uid="{4CCCA368-9606-4ACF-810F-A378CA367CD6}"/>
    <cellStyle name="Normal 5 2 7 4 2" xfId="12279" xr:uid="{ACCE7924-F2C1-4F51-8796-6B872420A061}"/>
    <cellStyle name="Normal 5 2 7 4 2 2" xfId="27721" xr:uid="{6C7E1B0A-022D-4D66-9AB8-B0E03A283147}"/>
    <cellStyle name="Normal 5 2 7 4 2 2 2" xfId="58605" xr:uid="{0C7F86E3-CDF3-4507-8691-527F6240FC75}"/>
    <cellStyle name="Normal 5 2 7 4 2 3" xfId="43163" xr:uid="{E260BBCA-3F6E-44FC-91B8-6648EF33F05F}"/>
    <cellStyle name="Normal 5 2 7 4 3" xfId="20000" xr:uid="{2F3DFA10-5674-4E35-AA05-0942BBC2084E}"/>
    <cellStyle name="Normal 5 2 7 4 3 2" xfId="50884" xr:uid="{74098792-1ED8-457D-A79C-8FF1F6AC95A9}"/>
    <cellStyle name="Normal 5 2 7 4 4" xfId="35442" xr:uid="{45D99336-E680-4FF1-9502-4DC054E291B2}"/>
    <cellStyle name="Normal 5 2 7 5" xfId="8419" xr:uid="{113EBBF9-7BC8-4384-8A84-9E5EECD720C1}"/>
    <cellStyle name="Normal 5 2 7 5 2" xfId="23861" xr:uid="{FDC44B0D-FAF7-46B0-9D53-5DC886FC831D}"/>
    <cellStyle name="Normal 5 2 7 5 2 2" xfId="54745" xr:uid="{F3157326-7AD6-4405-A806-64755184511B}"/>
    <cellStyle name="Normal 5 2 7 5 3" xfId="39303" xr:uid="{B428A638-E485-4874-BCDC-40447D371225}"/>
    <cellStyle name="Normal 5 2 7 6" xfId="16140" xr:uid="{BB9A264D-63EF-4A4C-B91F-70487229C345}"/>
    <cellStyle name="Normal 5 2 7 6 2" xfId="47024" xr:uid="{642E90BA-D858-47CF-93CD-A63563A54122}"/>
    <cellStyle name="Normal 5 2 7 7" xfId="31582" xr:uid="{248CD2E7-FA7C-4F94-B593-CA4D40311CDB}"/>
    <cellStyle name="Normal 5 2 8" xfId="1180" xr:uid="{0E271B52-45FC-4B06-809A-8914A4149B33}"/>
    <cellStyle name="Normal 5 2 8 2" xfId="3110" xr:uid="{C4158BE1-3D4C-4325-9A45-5F3D7F6C8BB7}"/>
    <cellStyle name="Normal 5 2 8 2 2" xfId="6970" xr:uid="{1EEB95C8-D46A-441E-98AB-A548ABB58D8B}"/>
    <cellStyle name="Normal 5 2 8 2 2 2" xfId="14691" xr:uid="{699CFDB0-10C7-4F72-AF10-3C8914C11E87}"/>
    <cellStyle name="Normal 5 2 8 2 2 2 2" xfId="30133" xr:uid="{B13CFE50-0224-4E1D-8088-F4A0B32F4974}"/>
    <cellStyle name="Normal 5 2 8 2 2 2 2 2" xfId="61017" xr:uid="{00540E6E-274B-4442-ABE1-7759BC44616A}"/>
    <cellStyle name="Normal 5 2 8 2 2 2 3" xfId="45575" xr:uid="{29DA9FB2-13DB-4382-96EB-336FD80E98CE}"/>
    <cellStyle name="Normal 5 2 8 2 2 3" xfId="22412" xr:uid="{78FCF080-3345-431B-BA13-3254899AC70E}"/>
    <cellStyle name="Normal 5 2 8 2 2 3 2" xfId="53296" xr:uid="{EF17F0D6-27C5-454E-8116-EEE00DEC4B50}"/>
    <cellStyle name="Normal 5 2 8 2 2 4" xfId="37854" xr:uid="{AEB2C086-7534-483F-AC78-7D4FDDEC22E1}"/>
    <cellStyle name="Normal 5 2 8 2 3" xfId="10831" xr:uid="{302895CE-E45B-4709-B34F-6A4BB46FEA29}"/>
    <cellStyle name="Normal 5 2 8 2 3 2" xfId="26273" xr:uid="{7853B185-62F4-46B1-8C4D-898829FE6321}"/>
    <cellStyle name="Normal 5 2 8 2 3 2 2" xfId="57157" xr:uid="{A533A177-D2D7-4975-9EB9-BAF1BAFFF60D}"/>
    <cellStyle name="Normal 5 2 8 2 3 3" xfId="41715" xr:uid="{165ABD49-87FE-4B83-BC5E-D61030CC8A47}"/>
    <cellStyle name="Normal 5 2 8 2 4" xfId="18552" xr:uid="{6E33A8B0-1E0B-4574-BCB5-60129A612DDA}"/>
    <cellStyle name="Normal 5 2 8 2 4 2" xfId="49436" xr:uid="{C8F30F80-4F87-45FC-AF51-B4693B4A181B}"/>
    <cellStyle name="Normal 5 2 8 2 5" xfId="33994" xr:uid="{EC5D3984-9C80-49F6-9DC5-1E13A0FB2EE7}"/>
    <cellStyle name="Normal 5 2 8 3" xfId="5040" xr:uid="{79D5EA8E-B566-4D83-AA6D-C6941EAEEE74}"/>
    <cellStyle name="Normal 5 2 8 3 2" xfId="12761" xr:uid="{EBBE86B8-BA0D-4217-97ED-21B6536F62F1}"/>
    <cellStyle name="Normal 5 2 8 3 2 2" xfId="28203" xr:uid="{64FA24CF-9BEB-4D38-8F84-0FDC7BFD388B}"/>
    <cellStyle name="Normal 5 2 8 3 2 2 2" xfId="59087" xr:uid="{30F9F8B2-FD6B-46E5-9CAE-2719F54B2EA5}"/>
    <cellStyle name="Normal 5 2 8 3 2 3" xfId="43645" xr:uid="{B88264DF-1177-46A2-9073-C53B458911D0}"/>
    <cellStyle name="Normal 5 2 8 3 3" xfId="20482" xr:uid="{0BA02737-2D2E-4D7F-8482-F4EB0F28D500}"/>
    <cellStyle name="Normal 5 2 8 3 3 2" xfId="51366" xr:uid="{E47892C3-E854-48E9-8165-72B1BAD25846}"/>
    <cellStyle name="Normal 5 2 8 3 4" xfId="35924" xr:uid="{280693B4-8334-4E7C-9EDB-7BBA725B7DFA}"/>
    <cellStyle name="Normal 5 2 8 4" xfId="8901" xr:uid="{902EC14A-9A0F-4FB4-A44A-1262C86BDC40}"/>
    <cellStyle name="Normal 5 2 8 4 2" xfId="24343" xr:uid="{2FC453FC-EF6A-4F1B-AC62-3C36E172D318}"/>
    <cellStyle name="Normal 5 2 8 4 2 2" xfId="55227" xr:uid="{90C0367B-57B1-47B0-8E7F-E34B65D6ECEF}"/>
    <cellStyle name="Normal 5 2 8 4 3" xfId="39785" xr:uid="{F1A34759-9D10-4D00-B012-680501151731}"/>
    <cellStyle name="Normal 5 2 8 5" xfId="16622" xr:uid="{FDD5657A-2429-4827-B296-790885CEB16B}"/>
    <cellStyle name="Normal 5 2 8 5 2" xfId="47506" xr:uid="{C370D6F6-E704-4189-A7D5-E06568A1A4BB}"/>
    <cellStyle name="Normal 5 2 8 6" xfId="32064" xr:uid="{2BCD801E-C076-4804-BAE1-74066893AD0C}"/>
    <cellStyle name="Normal 5 2 9" xfId="2145" xr:uid="{0746F84E-9AEC-407F-80E7-435D937F4891}"/>
    <cellStyle name="Normal 5 2 9 2" xfId="6005" xr:uid="{118791D9-911E-4475-9992-300D64A9DDCC}"/>
    <cellStyle name="Normal 5 2 9 2 2" xfId="13726" xr:uid="{04D519E4-856F-4A28-996F-9C8971C01503}"/>
    <cellStyle name="Normal 5 2 9 2 2 2" xfId="29168" xr:uid="{FC129387-865A-4552-941D-DC5934B6E921}"/>
    <cellStyle name="Normal 5 2 9 2 2 2 2" xfId="60052" xr:uid="{60441F40-74C6-4836-8DEE-71C720519A17}"/>
    <cellStyle name="Normal 5 2 9 2 2 3" xfId="44610" xr:uid="{EDCD63EC-F0EC-41E1-9991-58472A42565A}"/>
    <cellStyle name="Normal 5 2 9 2 3" xfId="21447" xr:uid="{BB1C31A4-ACBB-4656-8ACC-9314F37CC2BB}"/>
    <cellStyle name="Normal 5 2 9 2 3 2" xfId="52331" xr:uid="{29955532-F8D1-48D4-9C6A-198969CF8509}"/>
    <cellStyle name="Normal 5 2 9 2 4" xfId="36889" xr:uid="{A53E9B74-D564-4EF1-A976-62ED379A26DE}"/>
    <cellStyle name="Normal 5 2 9 3" xfId="9866" xr:uid="{11D00154-739E-4B75-A702-B70306078CA2}"/>
    <cellStyle name="Normal 5 2 9 3 2" xfId="25308" xr:uid="{8867FA74-FAF9-43D0-95FF-3845A1B1AA71}"/>
    <cellStyle name="Normal 5 2 9 3 2 2" xfId="56192" xr:uid="{8CA0BA3F-7CD9-45BD-8C9D-ED847F7CE83A}"/>
    <cellStyle name="Normal 5 2 9 3 3" xfId="40750" xr:uid="{56A275C9-AE36-4687-8A0D-385B61A412AE}"/>
    <cellStyle name="Normal 5 2 9 4" xfId="17587" xr:uid="{B2FDBD7C-E4F8-4466-B01B-09AF6544F865}"/>
    <cellStyle name="Normal 5 2 9 4 2" xfId="48471" xr:uid="{76E9CDC6-DBC7-4A9A-B292-CE48687CD737}"/>
    <cellStyle name="Normal 5 2 9 5" xfId="33029" xr:uid="{626960C8-BF95-4907-A482-7F5C4AA513BC}"/>
    <cellStyle name="Normal 5 3" xfId="61914" xr:uid="{2234C2DA-1672-4367-A367-C068613310DD}"/>
    <cellStyle name="Normal 5 4" xfId="62014" xr:uid="{49745A5B-DBE0-462A-88E8-460936A3025A}"/>
    <cellStyle name="Normal 6" xfId="193" xr:uid="{3FE4048F-87B2-4E96-A2A0-E52973F45CED}"/>
    <cellStyle name="Normal 6 10" xfId="4081" xr:uid="{543BD17A-47AC-424B-8B77-12F4301106B0}"/>
    <cellStyle name="Normal 6 10 2" xfId="11802" xr:uid="{A8F1D18E-F0A7-4CA7-9BC5-213E81F3FEE0}"/>
    <cellStyle name="Normal 6 10 2 2" xfId="27244" xr:uid="{0D078CC4-674E-48DE-8BF2-35A07CD09B95}"/>
    <cellStyle name="Normal 6 10 2 2 2" xfId="58128" xr:uid="{1764E029-3417-405A-9345-D01C598A13EC}"/>
    <cellStyle name="Normal 6 10 2 3" xfId="42686" xr:uid="{CDD5C2D1-36C8-40AC-B363-38B41DC1D27B}"/>
    <cellStyle name="Normal 6 10 3" xfId="19523" xr:uid="{7FB76568-D267-4787-80DD-6BBF1F7F5218}"/>
    <cellStyle name="Normal 6 10 3 2" xfId="50407" xr:uid="{BBFF4684-12A1-49F0-93C2-083CEAB5E39D}"/>
    <cellStyle name="Normal 6 10 4" xfId="34965" xr:uid="{C6EE7E17-BF63-4602-85FC-8F9419CDCC08}"/>
    <cellStyle name="Normal 6 11" xfId="7942" xr:uid="{E4C88B7C-AEFF-4479-BA3C-207607972F5F}"/>
    <cellStyle name="Normal 6 11 2" xfId="23384" xr:uid="{ED7BEC59-27D0-46A4-8DAC-8A2011E6555C}"/>
    <cellStyle name="Normal 6 11 2 2" xfId="54268" xr:uid="{B23F20DD-0E94-4B8A-8B7D-74591484AEF9}"/>
    <cellStyle name="Normal 6 11 3" xfId="38826" xr:uid="{2E7B5B2B-EF99-4220-A03A-5B21023CBA56}"/>
    <cellStyle name="Normal 6 12" xfId="15663" xr:uid="{D091C6A6-DC63-4B28-B5E2-E7D9276B9C3B}"/>
    <cellStyle name="Normal 6 12 2" xfId="46547" xr:uid="{F25AAE16-F8B0-4F3D-AB3F-714DB0D2C92E}"/>
    <cellStyle name="Normal 6 13" xfId="31105" xr:uid="{5516145C-BE8A-4D79-AD57-96B4950553C1}"/>
    <cellStyle name="Normal 6 14" xfId="61915" xr:uid="{039DCF2A-642D-4941-87AE-D04EE4EB3AE9}"/>
    <cellStyle name="Normal 6 15" xfId="62016" xr:uid="{A40455DE-91FB-4611-A187-9FC529923472}"/>
    <cellStyle name="Normal 6 16" xfId="62030" xr:uid="{CD807088-C2A7-43BF-AFB4-56D517C7FD13}"/>
    <cellStyle name="Normal 6 2" xfId="194" xr:uid="{ECB176B4-B58D-4D87-A3AC-DE8562C38FD0}"/>
    <cellStyle name="Normal 6 2 10" xfId="7943" xr:uid="{76B533DE-CC44-4588-A5E4-FCC39D25AF4E}"/>
    <cellStyle name="Normal 6 2 10 2" xfId="23385" xr:uid="{A987C26C-1F75-4EB5-B8D9-E003597D0478}"/>
    <cellStyle name="Normal 6 2 10 2 2" xfId="54269" xr:uid="{B06BFDC7-C571-4362-83F7-AD64E6734057}"/>
    <cellStyle name="Normal 6 2 10 3" xfId="38827" xr:uid="{61C4C983-5122-4660-BE8F-C62C1012EE09}"/>
    <cellStyle name="Normal 6 2 11" xfId="15664" xr:uid="{5F2F05F6-56B4-4AF3-B525-0B69D4966668}"/>
    <cellStyle name="Normal 6 2 11 2" xfId="46548" xr:uid="{3B0BD745-59A9-4543-8357-87531F5BE77C}"/>
    <cellStyle name="Normal 6 2 12" xfId="31106" xr:uid="{37FE3C17-A793-43CF-9328-26F58D15EA91}"/>
    <cellStyle name="Normal 6 2 2" xfId="195" xr:uid="{8012AA82-A7D9-4A79-BE57-DE08E3F7FADE}"/>
    <cellStyle name="Normal 6 2 2 10" xfId="31107" xr:uid="{F7E9827E-A726-43CF-869C-663029102636}"/>
    <cellStyle name="Normal 6 2 2 2" xfId="324" xr:uid="{AD65274A-BCE8-4E09-B1D8-6D039F954176}"/>
    <cellStyle name="Normal 6 2 2 2 2" xfId="567" xr:uid="{D87FC574-58EA-414B-A0A6-C4BA659E846A}"/>
    <cellStyle name="Normal 6 2 2 2 2 2" xfId="1050" xr:uid="{F9F01EAE-6E75-4EA0-9DD9-B03FBDC25740}"/>
    <cellStyle name="Normal 6 2 2 2 2 2 2" xfId="2015" xr:uid="{5EE9A8A1-AB9C-416F-ABCC-C208EA048736}"/>
    <cellStyle name="Normal 6 2 2 2 2 2 2 2" xfId="3945" xr:uid="{4A0C498A-22F2-4301-9866-44F13134B076}"/>
    <cellStyle name="Normal 6 2 2 2 2 2 2 2 2" xfId="7805" xr:uid="{DFB9E098-D854-44A5-9857-C7AE79D8EEF4}"/>
    <cellStyle name="Normal 6 2 2 2 2 2 2 2 2 2" xfId="15526" xr:uid="{867A52B5-CB20-4CB2-B1A1-1F30E38D0A9C}"/>
    <cellStyle name="Normal 6 2 2 2 2 2 2 2 2 2 2" xfId="30968" xr:uid="{F6AAABCB-8D2C-4A71-8179-78973BB56B67}"/>
    <cellStyle name="Normal 6 2 2 2 2 2 2 2 2 2 2 2" xfId="61852" xr:uid="{09C16C24-AFA8-412B-B99A-92127D0FEB7D}"/>
    <cellStyle name="Normal 6 2 2 2 2 2 2 2 2 2 3" xfId="46410" xr:uid="{978FD98B-52F3-40D4-A048-574299E737FB}"/>
    <cellStyle name="Normal 6 2 2 2 2 2 2 2 2 3" xfId="23247" xr:uid="{BF63C655-43E6-4DEB-9ED1-C88420880FF7}"/>
    <cellStyle name="Normal 6 2 2 2 2 2 2 2 2 3 2" xfId="54131" xr:uid="{768A1F2C-E7F0-4D7E-BE47-F6964316706C}"/>
    <cellStyle name="Normal 6 2 2 2 2 2 2 2 2 4" xfId="38689" xr:uid="{1D365E79-5F0E-4462-A2C8-66AC30132CA4}"/>
    <cellStyle name="Normal 6 2 2 2 2 2 2 2 3" xfId="11666" xr:uid="{A211BD4A-B7E0-4D84-9EA8-EBD0582DE85A}"/>
    <cellStyle name="Normal 6 2 2 2 2 2 2 2 3 2" xfId="27108" xr:uid="{2567147A-328E-4551-82ED-95620B15AEA1}"/>
    <cellStyle name="Normal 6 2 2 2 2 2 2 2 3 2 2" xfId="57992" xr:uid="{7507BEC9-13A9-44AA-B929-155CE4410539}"/>
    <cellStyle name="Normal 6 2 2 2 2 2 2 2 3 3" xfId="42550" xr:uid="{25B5C48C-6E73-459B-9F64-A71F8D4449C7}"/>
    <cellStyle name="Normal 6 2 2 2 2 2 2 2 4" xfId="19387" xr:uid="{D4E59245-BA5C-4A5E-83F6-E2C7F834DA2D}"/>
    <cellStyle name="Normal 6 2 2 2 2 2 2 2 4 2" xfId="50271" xr:uid="{4BDDD610-BC73-4EB7-897E-B5264EBA2905}"/>
    <cellStyle name="Normal 6 2 2 2 2 2 2 2 5" xfId="34829" xr:uid="{614B8F28-0650-4CF8-AECB-B960E02075C0}"/>
    <cellStyle name="Normal 6 2 2 2 2 2 2 3" xfId="5875" xr:uid="{B1D6CA3E-598C-45CF-8FA5-90FA7F0355B0}"/>
    <cellStyle name="Normal 6 2 2 2 2 2 2 3 2" xfId="13596" xr:uid="{7F4747EA-4F69-4460-8721-FC9B7E1EFA88}"/>
    <cellStyle name="Normal 6 2 2 2 2 2 2 3 2 2" xfId="29038" xr:uid="{D314F75C-F161-4357-9D51-0DE1CCA02B7D}"/>
    <cellStyle name="Normal 6 2 2 2 2 2 2 3 2 2 2" xfId="59922" xr:uid="{307DC723-EA8A-44F9-A17D-542DEB42BF82}"/>
    <cellStyle name="Normal 6 2 2 2 2 2 2 3 2 3" xfId="44480" xr:uid="{5975F1CE-4144-4C00-ABEA-C3BC5B5F4BF4}"/>
    <cellStyle name="Normal 6 2 2 2 2 2 2 3 3" xfId="21317" xr:uid="{F861A34A-966A-47DE-BF9F-4BAC04FD698E}"/>
    <cellStyle name="Normal 6 2 2 2 2 2 2 3 3 2" xfId="52201" xr:uid="{B3BA0543-69E3-47B6-B09E-04FBABF0BC65}"/>
    <cellStyle name="Normal 6 2 2 2 2 2 2 3 4" xfId="36759" xr:uid="{718B097F-0A71-4F23-8F5B-7B697F11A60D}"/>
    <cellStyle name="Normal 6 2 2 2 2 2 2 4" xfId="9736" xr:uid="{15233D68-03A7-4410-85DB-04619DF1B5E5}"/>
    <cellStyle name="Normal 6 2 2 2 2 2 2 4 2" xfId="25178" xr:uid="{2D5A6863-A0B1-47EB-AC93-E80840B0C8E5}"/>
    <cellStyle name="Normal 6 2 2 2 2 2 2 4 2 2" xfId="56062" xr:uid="{C675AEFE-CEB7-4766-94F3-9C9A93568604}"/>
    <cellStyle name="Normal 6 2 2 2 2 2 2 4 3" xfId="40620" xr:uid="{4AACA204-C000-4DB5-902D-A4419F24F4CA}"/>
    <cellStyle name="Normal 6 2 2 2 2 2 2 5" xfId="17457" xr:uid="{4A15C42F-BA4E-448D-BFA4-E906ED55B533}"/>
    <cellStyle name="Normal 6 2 2 2 2 2 2 5 2" xfId="48341" xr:uid="{4E160BE5-03EC-4599-9874-DB9F6BDBE596}"/>
    <cellStyle name="Normal 6 2 2 2 2 2 2 6" xfId="32899" xr:uid="{CC2E3AFD-F04B-418F-9A20-E50947A9A0F3}"/>
    <cellStyle name="Normal 6 2 2 2 2 2 3" xfId="2980" xr:uid="{65283DC1-2842-414D-933B-F77828C90935}"/>
    <cellStyle name="Normal 6 2 2 2 2 2 3 2" xfId="6840" xr:uid="{D57C6211-1C41-4176-8A41-A90398D76009}"/>
    <cellStyle name="Normal 6 2 2 2 2 2 3 2 2" xfId="14561" xr:uid="{7D89EE3D-04A5-4F86-AE79-AFAF6B86D96B}"/>
    <cellStyle name="Normal 6 2 2 2 2 2 3 2 2 2" xfId="30003" xr:uid="{B0B3C8CE-33E4-4D29-9023-ED56560B8473}"/>
    <cellStyle name="Normal 6 2 2 2 2 2 3 2 2 2 2" xfId="60887" xr:uid="{C4D5D792-505F-4ACA-933A-1F260D2A1462}"/>
    <cellStyle name="Normal 6 2 2 2 2 2 3 2 2 3" xfId="45445" xr:uid="{FD2A4E55-772F-482F-AB6A-F4CEAD47DE74}"/>
    <cellStyle name="Normal 6 2 2 2 2 2 3 2 3" xfId="22282" xr:uid="{BA1F2D38-39B4-4151-87BF-7BC7E6C2443C}"/>
    <cellStyle name="Normal 6 2 2 2 2 2 3 2 3 2" xfId="53166" xr:uid="{58B745EC-796D-4646-A9DC-B3D9371FF475}"/>
    <cellStyle name="Normal 6 2 2 2 2 2 3 2 4" xfId="37724" xr:uid="{077CFB69-DE49-4E89-B528-458E271D995B}"/>
    <cellStyle name="Normal 6 2 2 2 2 2 3 3" xfId="10701" xr:uid="{EBF4D946-D5F3-403C-A46B-C095901C801E}"/>
    <cellStyle name="Normal 6 2 2 2 2 2 3 3 2" xfId="26143" xr:uid="{EBFB9F4A-5730-4383-96CE-79AE16DC2D11}"/>
    <cellStyle name="Normal 6 2 2 2 2 2 3 3 2 2" xfId="57027" xr:uid="{AE959E16-7279-43B9-A475-C6124DE22858}"/>
    <cellStyle name="Normal 6 2 2 2 2 2 3 3 3" xfId="41585" xr:uid="{4F52D880-1ED8-4020-9D1C-B4D46C591AAC}"/>
    <cellStyle name="Normal 6 2 2 2 2 2 3 4" xfId="18422" xr:uid="{725A5A3F-A740-470E-9CE4-F8E18AB1DFB3}"/>
    <cellStyle name="Normal 6 2 2 2 2 2 3 4 2" xfId="49306" xr:uid="{1FBA8A50-CE83-4CA9-AA40-3164198D7BD1}"/>
    <cellStyle name="Normal 6 2 2 2 2 2 3 5" xfId="33864" xr:uid="{43DBAA51-3742-4448-A214-FFE07D077836}"/>
    <cellStyle name="Normal 6 2 2 2 2 2 4" xfId="4910" xr:uid="{56CD7873-E988-4E1A-B64C-26CCA7ACACB1}"/>
    <cellStyle name="Normal 6 2 2 2 2 2 4 2" xfId="12631" xr:uid="{3D1A55FD-EA05-4E05-AD79-DB5A9902E730}"/>
    <cellStyle name="Normal 6 2 2 2 2 2 4 2 2" xfId="28073" xr:uid="{481B0818-FCEA-458C-B33D-ED6FD4A03389}"/>
    <cellStyle name="Normal 6 2 2 2 2 2 4 2 2 2" xfId="58957" xr:uid="{63EE6B51-91A5-45DC-BA19-05AA7B9AF2CF}"/>
    <cellStyle name="Normal 6 2 2 2 2 2 4 2 3" xfId="43515" xr:uid="{C73C8AD1-C0BF-4867-9CBE-DC0A235B2565}"/>
    <cellStyle name="Normal 6 2 2 2 2 2 4 3" xfId="20352" xr:uid="{3D89823F-978C-46B8-9FBD-1DE45FDA3395}"/>
    <cellStyle name="Normal 6 2 2 2 2 2 4 3 2" xfId="51236" xr:uid="{B0700DCF-5E84-461B-99DA-882E17C0AEBC}"/>
    <cellStyle name="Normal 6 2 2 2 2 2 4 4" xfId="35794" xr:uid="{0FF367A7-3DB4-404D-A44B-52BEB5F74B2D}"/>
    <cellStyle name="Normal 6 2 2 2 2 2 5" xfId="8771" xr:uid="{F8EAE69B-3165-463B-A9E6-9E14DBD87C81}"/>
    <cellStyle name="Normal 6 2 2 2 2 2 5 2" xfId="24213" xr:uid="{F04BABB1-A487-4CE0-BF6D-1A506D2E7345}"/>
    <cellStyle name="Normal 6 2 2 2 2 2 5 2 2" xfId="55097" xr:uid="{9B5BA076-B464-44D2-B3DF-A041E7A6398E}"/>
    <cellStyle name="Normal 6 2 2 2 2 2 5 3" xfId="39655" xr:uid="{2F349D29-B992-4FE4-88CE-77A607E79940}"/>
    <cellStyle name="Normal 6 2 2 2 2 2 6" xfId="16492" xr:uid="{A1056279-F0B8-4A85-9B16-59F48B3A58D3}"/>
    <cellStyle name="Normal 6 2 2 2 2 2 6 2" xfId="47376" xr:uid="{49C93144-5F60-44FD-ADEE-9397D6BF1472}"/>
    <cellStyle name="Normal 6 2 2 2 2 2 7" xfId="31934" xr:uid="{8E94252F-AAAF-4181-9944-F3DD0C75BB5C}"/>
    <cellStyle name="Normal 6 2 2 2 2 3" xfId="1532" xr:uid="{EA613990-72E9-4D2E-8A24-7BEB2A49D8F4}"/>
    <cellStyle name="Normal 6 2 2 2 2 3 2" xfId="3462" xr:uid="{1E39875B-48A2-449C-8D01-D3233294F750}"/>
    <cellStyle name="Normal 6 2 2 2 2 3 2 2" xfId="7322" xr:uid="{96FF92D4-12AB-43F9-9F0B-1437F7446DD4}"/>
    <cellStyle name="Normal 6 2 2 2 2 3 2 2 2" xfId="15043" xr:uid="{21A27A38-FD56-49FB-8DF6-B2D9A56B85BC}"/>
    <cellStyle name="Normal 6 2 2 2 2 3 2 2 2 2" xfId="30485" xr:uid="{1C8C816E-D84F-4641-B6C4-B251B31B4713}"/>
    <cellStyle name="Normal 6 2 2 2 2 3 2 2 2 2 2" xfId="61369" xr:uid="{1C8406A5-1101-4C0D-B326-88750BB43FB8}"/>
    <cellStyle name="Normal 6 2 2 2 2 3 2 2 2 3" xfId="45927" xr:uid="{33FE8B7A-5362-47E5-97F0-AAF1B6C60ACA}"/>
    <cellStyle name="Normal 6 2 2 2 2 3 2 2 3" xfId="22764" xr:uid="{0F386A48-D97F-49D0-8F44-2489F1ECDE61}"/>
    <cellStyle name="Normal 6 2 2 2 2 3 2 2 3 2" xfId="53648" xr:uid="{D86111F1-547B-4DAC-9B9E-160F5047DEB4}"/>
    <cellStyle name="Normal 6 2 2 2 2 3 2 2 4" xfId="38206" xr:uid="{F0A4598E-0582-4741-A1F2-7180E7EB5859}"/>
    <cellStyle name="Normal 6 2 2 2 2 3 2 3" xfId="11183" xr:uid="{5F8FAAE3-632B-49D7-B1D1-F5B0845C4736}"/>
    <cellStyle name="Normal 6 2 2 2 2 3 2 3 2" xfId="26625" xr:uid="{B2BEEB32-0C15-4A3A-B944-5E5C3FEF6674}"/>
    <cellStyle name="Normal 6 2 2 2 2 3 2 3 2 2" xfId="57509" xr:uid="{BF6A955B-2550-48F6-9EE2-F6F6AEF47916}"/>
    <cellStyle name="Normal 6 2 2 2 2 3 2 3 3" xfId="42067" xr:uid="{07343C88-DC90-4D85-B393-30329312F274}"/>
    <cellStyle name="Normal 6 2 2 2 2 3 2 4" xfId="18904" xr:uid="{25A9D33F-36BA-45A1-B256-425BDFCDB326}"/>
    <cellStyle name="Normal 6 2 2 2 2 3 2 4 2" xfId="49788" xr:uid="{2D279E36-DDB6-41E9-8067-15ED6385ABB5}"/>
    <cellStyle name="Normal 6 2 2 2 2 3 2 5" xfId="34346" xr:uid="{F8A80CAC-B1CA-47B1-A187-FE25E6E59EE3}"/>
    <cellStyle name="Normal 6 2 2 2 2 3 3" xfId="5392" xr:uid="{9F12C7B7-C9CD-4769-9FDB-7EE1044C3EBC}"/>
    <cellStyle name="Normal 6 2 2 2 2 3 3 2" xfId="13113" xr:uid="{AE001973-2485-4483-AB6C-C7F42187C018}"/>
    <cellStyle name="Normal 6 2 2 2 2 3 3 2 2" xfId="28555" xr:uid="{C7A1839B-B0C1-4C12-B493-94784B240447}"/>
    <cellStyle name="Normal 6 2 2 2 2 3 3 2 2 2" xfId="59439" xr:uid="{5071A45F-6BBF-497C-9FB6-9999889FD41D}"/>
    <cellStyle name="Normal 6 2 2 2 2 3 3 2 3" xfId="43997" xr:uid="{3893F8B3-46B0-4726-B33F-6ABEF9EE68CF}"/>
    <cellStyle name="Normal 6 2 2 2 2 3 3 3" xfId="20834" xr:uid="{1922ADF1-9DB5-4673-A7C9-F5BFE7D9BCC5}"/>
    <cellStyle name="Normal 6 2 2 2 2 3 3 3 2" xfId="51718" xr:uid="{A2C9522D-911B-4F2C-ADB4-8383AD4BD57C}"/>
    <cellStyle name="Normal 6 2 2 2 2 3 3 4" xfId="36276" xr:uid="{76F8F0AF-8A78-4145-806D-CB2B89F16C17}"/>
    <cellStyle name="Normal 6 2 2 2 2 3 4" xfId="9253" xr:uid="{7816DD73-D8D5-4912-8481-792281F17112}"/>
    <cellStyle name="Normal 6 2 2 2 2 3 4 2" xfId="24695" xr:uid="{4DA9C699-A7A6-4025-B0B6-97887A30216E}"/>
    <cellStyle name="Normal 6 2 2 2 2 3 4 2 2" xfId="55579" xr:uid="{C7B21303-1905-44D6-B664-046949FCFE15}"/>
    <cellStyle name="Normal 6 2 2 2 2 3 4 3" xfId="40137" xr:uid="{369FEAF0-2833-41D0-8220-B43367943C49}"/>
    <cellStyle name="Normal 6 2 2 2 2 3 5" xfId="16974" xr:uid="{A4C86398-E1EB-48D3-BF0E-E64B5312B7E7}"/>
    <cellStyle name="Normal 6 2 2 2 2 3 5 2" xfId="47858" xr:uid="{1DFF222A-4FBF-4322-8403-1D7802348D4A}"/>
    <cellStyle name="Normal 6 2 2 2 2 3 6" xfId="32416" xr:uid="{7E6EDDA7-BD81-466A-8833-D2A67F04EF71}"/>
    <cellStyle name="Normal 6 2 2 2 2 4" xfId="2497" xr:uid="{1EB8C0EF-9F33-4538-96AF-BF3946A26555}"/>
    <cellStyle name="Normal 6 2 2 2 2 4 2" xfId="6357" xr:uid="{C0BAB8A0-53AF-407E-A051-2292AF2CA448}"/>
    <cellStyle name="Normal 6 2 2 2 2 4 2 2" xfId="14078" xr:uid="{3F02EEEE-9808-47A8-9AEB-D037CC020DFC}"/>
    <cellStyle name="Normal 6 2 2 2 2 4 2 2 2" xfId="29520" xr:uid="{9D559859-722F-43BE-978B-80ED7AAC29AF}"/>
    <cellStyle name="Normal 6 2 2 2 2 4 2 2 2 2" xfId="60404" xr:uid="{F8F6F447-EFEE-4976-A2F2-84002F17EE28}"/>
    <cellStyle name="Normal 6 2 2 2 2 4 2 2 3" xfId="44962" xr:uid="{16609234-3A44-4EB6-9677-1CE6DFCE81BA}"/>
    <cellStyle name="Normal 6 2 2 2 2 4 2 3" xfId="21799" xr:uid="{608AD746-2133-4D69-A2D8-F50D06F51C5A}"/>
    <cellStyle name="Normal 6 2 2 2 2 4 2 3 2" xfId="52683" xr:uid="{85F8AC62-7625-4C95-AF40-13A223CF7476}"/>
    <cellStyle name="Normal 6 2 2 2 2 4 2 4" xfId="37241" xr:uid="{C18EEC3C-CE8D-4788-86C4-CD2032ED074A}"/>
    <cellStyle name="Normal 6 2 2 2 2 4 3" xfId="10218" xr:uid="{E453A6E8-4419-4D1B-8975-6B49A002689B}"/>
    <cellStyle name="Normal 6 2 2 2 2 4 3 2" xfId="25660" xr:uid="{A6AE7BB3-CDD0-4044-8F13-35C9099B29A0}"/>
    <cellStyle name="Normal 6 2 2 2 2 4 3 2 2" xfId="56544" xr:uid="{70C8C61C-8D06-4BDB-BF18-0EE90A725BF2}"/>
    <cellStyle name="Normal 6 2 2 2 2 4 3 3" xfId="41102" xr:uid="{DE3BA420-0B32-4698-9B1C-DB66D45BBB24}"/>
    <cellStyle name="Normal 6 2 2 2 2 4 4" xfId="17939" xr:uid="{1D931FDD-10A0-4829-8120-CD7560598DC1}"/>
    <cellStyle name="Normal 6 2 2 2 2 4 4 2" xfId="48823" xr:uid="{BEEAD9D3-A7C8-428E-A5AE-7C36989EC351}"/>
    <cellStyle name="Normal 6 2 2 2 2 4 5" xfId="33381" xr:uid="{1AC60B84-2E36-4A30-B485-57BFA23C66EE}"/>
    <cellStyle name="Normal 6 2 2 2 2 5" xfId="4427" xr:uid="{81532B0E-CEBB-4B79-82ED-347EB0E3D865}"/>
    <cellStyle name="Normal 6 2 2 2 2 5 2" xfId="12148" xr:uid="{71771C17-E250-4B34-BADD-CC7D98201AF3}"/>
    <cellStyle name="Normal 6 2 2 2 2 5 2 2" xfId="27590" xr:uid="{CDA4DAF5-9FD6-4772-B6F4-9915778C5D83}"/>
    <cellStyle name="Normal 6 2 2 2 2 5 2 2 2" xfId="58474" xr:uid="{89503B05-A241-42C8-AE80-36B3D4A040FD}"/>
    <cellStyle name="Normal 6 2 2 2 2 5 2 3" xfId="43032" xr:uid="{AF342A38-6A5C-4ED9-9B94-0E13143B09F4}"/>
    <cellStyle name="Normal 6 2 2 2 2 5 3" xfId="19869" xr:uid="{5801CAC0-B115-4E12-A2FE-C3A0C8F7A013}"/>
    <cellStyle name="Normal 6 2 2 2 2 5 3 2" xfId="50753" xr:uid="{EE8FBFFF-1B95-498C-B5F0-E502C157C48D}"/>
    <cellStyle name="Normal 6 2 2 2 2 5 4" xfId="35311" xr:uid="{258B99D6-FFA5-4BF7-9AB8-34D59731087D}"/>
    <cellStyle name="Normal 6 2 2 2 2 6" xfId="8288" xr:uid="{104F57B5-6423-461F-B01C-12AB3F2580A1}"/>
    <cellStyle name="Normal 6 2 2 2 2 6 2" xfId="23730" xr:uid="{DADD7E07-8D1D-41CE-8A41-F44A245A7324}"/>
    <cellStyle name="Normal 6 2 2 2 2 6 2 2" xfId="54614" xr:uid="{6006FC03-16F5-427D-97A6-8D578A96B610}"/>
    <cellStyle name="Normal 6 2 2 2 2 6 3" xfId="39172" xr:uid="{C6CA9BA2-3B46-46C9-A876-4EFFE14CF052}"/>
    <cellStyle name="Normal 6 2 2 2 2 7" xfId="16009" xr:uid="{A308752D-367F-4251-8095-9D9132757B0A}"/>
    <cellStyle name="Normal 6 2 2 2 2 7 2" xfId="46893" xr:uid="{FCA5AB78-3AA7-40AF-9748-5D9F723FD593}"/>
    <cellStyle name="Normal 6 2 2 2 2 8" xfId="31451" xr:uid="{DF54CC2B-1901-45DA-BBA8-9CAD8695191C}"/>
    <cellStyle name="Normal 6 2 2 2 3" xfId="809" xr:uid="{E73CD66A-876B-4004-9669-8865C7CC03DA}"/>
    <cellStyle name="Normal 6 2 2 2 3 2" xfId="1774" xr:uid="{7336AAAB-EA95-41D4-AFEE-DE37180E33D0}"/>
    <cellStyle name="Normal 6 2 2 2 3 2 2" xfId="3704" xr:uid="{DFC194F1-3EB2-43A5-B9EA-F40FEE507DA0}"/>
    <cellStyle name="Normal 6 2 2 2 3 2 2 2" xfId="7564" xr:uid="{CF55851E-C25F-402D-9111-9AECC93CFCDD}"/>
    <cellStyle name="Normal 6 2 2 2 3 2 2 2 2" xfId="15285" xr:uid="{5436558C-EF4B-496B-A61A-481DB03F15BF}"/>
    <cellStyle name="Normal 6 2 2 2 3 2 2 2 2 2" xfId="30727" xr:uid="{817EE95F-D663-44D3-B509-21C844971A26}"/>
    <cellStyle name="Normal 6 2 2 2 3 2 2 2 2 2 2" xfId="61611" xr:uid="{312BFF63-0A06-488B-81B3-0AE7B4FF3C4D}"/>
    <cellStyle name="Normal 6 2 2 2 3 2 2 2 2 3" xfId="46169" xr:uid="{3C8160FB-5194-4D90-B5EF-B4B6916324B3}"/>
    <cellStyle name="Normal 6 2 2 2 3 2 2 2 3" xfId="23006" xr:uid="{5F9F4B81-CCCF-44A3-BBAD-138535AEBE72}"/>
    <cellStyle name="Normal 6 2 2 2 3 2 2 2 3 2" xfId="53890" xr:uid="{D8C1716E-F921-443B-9E9D-A1DF5410A206}"/>
    <cellStyle name="Normal 6 2 2 2 3 2 2 2 4" xfId="38448" xr:uid="{AB1CC4EF-3FBF-4F35-AB97-6C056B134B5D}"/>
    <cellStyle name="Normal 6 2 2 2 3 2 2 3" xfId="11425" xr:uid="{2D06E9E3-A16F-4CF0-B2C4-533857045A5C}"/>
    <cellStyle name="Normal 6 2 2 2 3 2 2 3 2" xfId="26867" xr:uid="{3A373A45-6370-4FE7-A4E5-369A12408418}"/>
    <cellStyle name="Normal 6 2 2 2 3 2 2 3 2 2" xfId="57751" xr:uid="{0FDC9C96-D1D2-4EEB-AD1D-E5F8DEE04A1B}"/>
    <cellStyle name="Normal 6 2 2 2 3 2 2 3 3" xfId="42309" xr:uid="{3896007C-072B-49F1-8A64-F71A213EEC50}"/>
    <cellStyle name="Normal 6 2 2 2 3 2 2 4" xfId="19146" xr:uid="{9A3BBAC5-ECE7-43E9-BA3A-622BFCA0279B}"/>
    <cellStyle name="Normal 6 2 2 2 3 2 2 4 2" xfId="50030" xr:uid="{F2BFF4FE-CC7A-446C-BDFD-68A47917361D}"/>
    <cellStyle name="Normal 6 2 2 2 3 2 2 5" xfId="34588" xr:uid="{03CBF2C4-ACE9-4707-91E8-C0458B5BC8E9}"/>
    <cellStyle name="Normal 6 2 2 2 3 2 3" xfId="5634" xr:uid="{A4F8A4FB-4C1B-4248-9506-C75C671170FA}"/>
    <cellStyle name="Normal 6 2 2 2 3 2 3 2" xfId="13355" xr:uid="{830A25D2-D6AB-4584-BC1C-58C16AB3934C}"/>
    <cellStyle name="Normal 6 2 2 2 3 2 3 2 2" xfId="28797" xr:uid="{3947E0E1-228E-417C-9738-991A207327B9}"/>
    <cellStyle name="Normal 6 2 2 2 3 2 3 2 2 2" xfId="59681" xr:uid="{FA3AF5EC-9FB3-4037-829E-A1A7C223D374}"/>
    <cellStyle name="Normal 6 2 2 2 3 2 3 2 3" xfId="44239" xr:uid="{3FEEBB93-F690-4340-9AC1-63C0950EC9EC}"/>
    <cellStyle name="Normal 6 2 2 2 3 2 3 3" xfId="21076" xr:uid="{B797AEED-4DCC-40FC-A9A3-B1C9DF5094AF}"/>
    <cellStyle name="Normal 6 2 2 2 3 2 3 3 2" xfId="51960" xr:uid="{C9B530D3-B41C-4526-8091-E7BEC0678864}"/>
    <cellStyle name="Normal 6 2 2 2 3 2 3 4" xfId="36518" xr:uid="{51E06CF7-8D82-4389-B24B-F11B2C5FC243}"/>
    <cellStyle name="Normal 6 2 2 2 3 2 4" xfId="9495" xr:uid="{38583621-822C-4B34-93C0-312DB963F923}"/>
    <cellStyle name="Normal 6 2 2 2 3 2 4 2" xfId="24937" xr:uid="{2CF03663-3999-49D6-A595-8E645613C6ED}"/>
    <cellStyle name="Normal 6 2 2 2 3 2 4 2 2" xfId="55821" xr:uid="{F1F363B2-61A0-4490-9D4B-DCB4A375D09D}"/>
    <cellStyle name="Normal 6 2 2 2 3 2 4 3" xfId="40379" xr:uid="{F246081B-04CA-46E3-AE53-4270CB9232FF}"/>
    <cellStyle name="Normal 6 2 2 2 3 2 5" xfId="17216" xr:uid="{C3469A71-9E79-45A4-841E-6CA1931F31BE}"/>
    <cellStyle name="Normal 6 2 2 2 3 2 5 2" xfId="48100" xr:uid="{45149629-FBF6-4C79-9C84-0356324D5747}"/>
    <cellStyle name="Normal 6 2 2 2 3 2 6" xfId="32658" xr:uid="{B4CD8BD8-E0E7-48D2-80B8-67CA39EE4F81}"/>
    <cellStyle name="Normal 6 2 2 2 3 3" xfId="2739" xr:uid="{BBC4146C-8731-4A1B-893E-C1CEA07D0BB1}"/>
    <cellStyle name="Normal 6 2 2 2 3 3 2" xfId="6599" xr:uid="{8C02E379-FF43-4566-ABBF-D5478FD29AED}"/>
    <cellStyle name="Normal 6 2 2 2 3 3 2 2" xfId="14320" xr:uid="{DC604AF2-8356-40AF-8586-5A9590F6A98E}"/>
    <cellStyle name="Normal 6 2 2 2 3 3 2 2 2" xfId="29762" xr:uid="{D182351D-3001-49B1-A1CF-383889845A51}"/>
    <cellStyle name="Normal 6 2 2 2 3 3 2 2 2 2" xfId="60646" xr:uid="{A0AA5201-F531-4575-8348-0C85E2660E47}"/>
    <cellStyle name="Normal 6 2 2 2 3 3 2 2 3" xfId="45204" xr:uid="{A6531DBE-A43B-4512-878E-10CFF0F3F0AC}"/>
    <cellStyle name="Normal 6 2 2 2 3 3 2 3" xfId="22041" xr:uid="{0860D70C-4848-4DE6-B556-65F4F8A0CBA9}"/>
    <cellStyle name="Normal 6 2 2 2 3 3 2 3 2" xfId="52925" xr:uid="{E24A7B7F-88C2-4FF8-AFFE-879D54D637F2}"/>
    <cellStyle name="Normal 6 2 2 2 3 3 2 4" xfId="37483" xr:uid="{EA653DE3-23C8-42C5-B166-BFE149BD4534}"/>
    <cellStyle name="Normal 6 2 2 2 3 3 3" xfId="10460" xr:uid="{1BE83D9C-D295-4F48-99D4-9E03D8D8B7EC}"/>
    <cellStyle name="Normal 6 2 2 2 3 3 3 2" xfId="25902" xr:uid="{006101AF-D9E6-43AB-AE8A-8857F1A87423}"/>
    <cellStyle name="Normal 6 2 2 2 3 3 3 2 2" xfId="56786" xr:uid="{A6933465-1298-438A-BA76-AE0A8899CCED}"/>
    <cellStyle name="Normal 6 2 2 2 3 3 3 3" xfId="41344" xr:uid="{7A1BB202-08E7-4CFF-B1B2-75C97314CAD7}"/>
    <cellStyle name="Normal 6 2 2 2 3 3 4" xfId="18181" xr:uid="{4CE74521-4CF8-4EDB-87C4-7726FE736443}"/>
    <cellStyle name="Normal 6 2 2 2 3 3 4 2" xfId="49065" xr:uid="{27BDF041-9042-4CC0-87FB-7453E40805E0}"/>
    <cellStyle name="Normal 6 2 2 2 3 3 5" xfId="33623" xr:uid="{3A7155EA-DABE-4675-B02C-30A9770464C0}"/>
    <cellStyle name="Normal 6 2 2 2 3 4" xfId="4669" xr:uid="{1D0BA15E-E7F4-4D56-95AA-0C63C77F21FB}"/>
    <cellStyle name="Normal 6 2 2 2 3 4 2" xfId="12390" xr:uid="{AA004A47-8337-439F-9A5E-F6F22BD82956}"/>
    <cellStyle name="Normal 6 2 2 2 3 4 2 2" xfId="27832" xr:uid="{4701F44E-E2B2-425B-8937-CAB9BD56315A}"/>
    <cellStyle name="Normal 6 2 2 2 3 4 2 2 2" xfId="58716" xr:uid="{5593CC98-B572-4DC7-8BFF-4FBDC24845B0}"/>
    <cellStyle name="Normal 6 2 2 2 3 4 2 3" xfId="43274" xr:uid="{F257F28A-F935-4561-A496-7C6F6B030901}"/>
    <cellStyle name="Normal 6 2 2 2 3 4 3" xfId="20111" xr:uid="{50A266CB-6B70-482F-8E37-BF8C00E9F497}"/>
    <cellStyle name="Normal 6 2 2 2 3 4 3 2" xfId="50995" xr:uid="{4FE41B24-14A6-440F-886C-0B698BDDB825}"/>
    <cellStyle name="Normal 6 2 2 2 3 4 4" xfId="35553" xr:uid="{0FD04713-2D1D-4360-AAF7-0022E06A4959}"/>
    <cellStyle name="Normal 6 2 2 2 3 5" xfId="8530" xr:uid="{8513BE4E-7104-49B6-B5DF-938ADE66E00B}"/>
    <cellStyle name="Normal 6 2 2 2 3 5 2" xfId="23972" xr:uid="{2FED13BA-EA49-4D74-AF96-664EDD1D128B}"/>
    <cellStyle name="Normal 6 2 2 2 3 5 2 2" xfId="54856" xr:uid="{BB6A5B8D-3027-4E76-809E-2C8A93F0F985}"/>
    <cellStyle name="Normal 6 2 2 2 3 5 3" xfId="39414" xr:uid="{CC254C5F-95F4-4D71-93AE-ACF8F308106A}"/>
    <cellStyle name="Normal 6 2 2 2 3 6" xfId="16251" xr:uid="{D30509C0-BE4B-4F5B-AF46-C0ACFC6F970B}"/>
    <cellStyle name="Normal 6 2 2 2 3 6 2" xfId="47135" xr:uid="{291EA586-5372-4586-B41E-BBFB17393AA4}"/>
    <cellStyle name="Normal 6 2 2 2 3 7" xfId="31693" xr:uid="{976DC77F-05C7-42D4-BBFC-D39ADC6437A6}"/>
    <cellStyle name="Normal 6 2 2 2 4" xfId="1291" xr:uid="{7EDDAFFE-5961-4197-B101-2B0E6F09B73F}"/>
    <cellStyle name="Normal 6 2 2 2 4 2" xfId="3221" xr:uid="{4B0C46AF-8CBB-48A6-8B6D-3215D925F53D}"/>
    <cellStyle name="Normal 6 2 2 2 4 2 2" xfId="7081" xr:uid="{7C35903A-F1F2-443E-8357-1EA518D52CC9}"/>
    <cellStyle name="Normal 6 2 2 2 4 2 2 2" xfId="14802" xr:uid="{B6596C73-E44A-4E23-80F9-934CB75F467D}"/>
    <cellStyle name="Normal 6 2 2 2 4 2 2 2 2" xfId="30244" xr:uid="{814FFC34-CC83-4A4D-8DEB-33DF3314FB20}"/>
    <cellStyle name="Normal 6 2 2 2 4 2 2 2 2 2" xfId="61128" xr:uid="{DA15E82A-34F2-455E-A869-C0AED04BDEEA}"/>
    <cellStyle name="Normal 6 2 2 2 4 2 2 2 3" xfId="45686" xr:uid="{9FEDD543-1E72-4FE9-B004-29B7B118F95E}"/>
    <cellStyle name="Normal 6 2 2 2 4 2 2 3" xfId="22523" xr:uid="{B2796D19-B380-46BB-9594-FFA371FE84B5}"/>
    <cellStyle name="Normal 6 2 2 2 4 2 2 3 2" xfId="53407" xr:uid="{2B977237-42B0-4299-A405-DA10682B9356}"/>
    <cellStyle name="Normal 6 2 2 2 4 2 2 4" xfId="37965" xr:uid="{F056967F-42B2-4C68-9F40-4D0A01260F15}"/>
    <cellStyle name="Normal 6 2 2 2 4 2 3" xfId="10942" xr:uid="{AF4AE8C7-6A3B-4779-A744-74DE71624A41}"/>
    <cellStyle name="Normal 6 2 2 2 4 2 3 2" xfId="26384" xr:uid="{526F7118-286B-42B2-89C1-78D67E66E86B}"/>
    <cellStyle name="Normal 6 2 2 2 4 2 3 2 2" xfId="57268" xr:uid="{5D740908-6CF4-48C8-87D0-97A9D5EEED4E}"/>
    <cellStyle name="Normal 6 2 2 2 4 2 3 3" xfId="41826" xr:uid="{E1BBCF52-FD27-4C73-9E0E-9A5A18D01B8F}"/>
    <cellStyle name="Normal 6 2 2 2 4 2 4" xfId="18663" xr:uid="{03178C3A-91CF-4784-9F20-4E22CFC2CE4A}"/>
    <cellStyle name="Normal 6 2 2 2 4 2 4 2" xfId="49547" xr:uid="{FE4F1F17-3508-4285-8402-5AE809F4AAA4}"/>
    <cellStyle name="Normal 6 2 2 2 4 2 5" xfId="34105" xr:uid="{3EB11223-D4BC-4F3D-8CCF-68C93B0C19FD}"/>
    <cellStyle name="Normal 6 2 2 2 4 3" xfId="5151" xr:uid="{F04AE2C1-2C89-4024-BBD6-B171BFF726E6}"/>
    <cellStyle name="Normal 6 2 2 2 4 3 2" xfId="12872" xr:uid="{5FA4B19C-EDE7-4687-A572-2CB26AA94E4F}"/>
    <cellStyle name="Normal 6 2 2 2 4 3 2 2" xfId="28314" xr:uid="{081827F5-B30B-4560-84AC-9961AAF1333B}"/>
    <cellStyle name="Normal 6 2 2 2 4 3 2 2 2" xfId="59198" xr:uid="{92E69E22-882B-4075-B12C-1B4125D8CDBD}"/>
    <cellStyle name="Normal 6 2 2 2 4 3 2 3" xfId="43756" xr:uid="{CBEEC368-FBA2-4B47-B2A4-14721310503C}"/>
    <cellStyle name="Normal 6 2 2 2 4 3 3" xfId="20593" xr:uid="{DC332FC1-F195-451C-BA7D-0ACB1277A2CD}"/>
    <cellStyle name="Normal 6 2 2 2 4 3 3 2" xfId="51477" xr:uid="{F631C067-E542-4E24-B5D7-29267FC59F25}"/>
    <cellStyle name="Normal 6 2 2 2 4 3 4" xfId="36035" xr:uid="{93629A5F-AED2-4B08-B430-F76AC78DDA6C}"/>
    <cellStyle name="Normal 6 2 2 2 4 4" xfId="9012" xr:uid="{A94C984B-A98B-4B3B-BD3A-66018FE7F628}"/>
    <cellStyle name="Normal 6 2 2 2 4 4 2" xfId="24454" xr:uid="{2733B932-0157-4318-ABF3-318E79E9D729}"/>
    <cellStyle name="Normal 6 2 2 2 4 4 2 2" xfId="55338" xr:uid="{5C876928-8727-4460-A854-19C21BE6719B}"/>
    <cellStyle name="Normal 6 2 2 2 4 4 3" xfId="39896" xr:uid="{3BC776E0-153C-43EC-85F1-1FF88BE9446D}"/>
    <cellStyle name="Normal 6 2 2 2 4 5" xfId="16733" xr:uid="{FA4665FF-8706-4AD1-A0D0-D37543F509E9}"/>
    <cellStyle name="Normal 6 2 2 2 4 5 2" xfId="47617" xr:uid="{908520EE-6E97-4723-A23F-18BDF8467C52}"/>
    <cellStyle name="Normal 6 2 2 2 4 6" xfId="32175" xr:uid="{942837CC-0E9D-4E34-93BE-E6FED9496B37}"/>
    <cellStyle name="Normal 6 2 2 2 5" xfId="2256" xr:uid="{1F6FFBA8-FE72-429F-8D0B-0BD4A1F697C6}"/>
    <cellStyle name="Normal 6 2 2 2 5 2" xfId="6116" xr:uid="{C2E23709-E9A5-4575-BB95-F7233DDC4579}"/>
    <cellStyle name="Normal 6 2 2 2 5 2 2" xfId="13837" xr:uid="{436C5280-655E-49FA-A30C-7B7EA3163BAD}"/>
    <cellStyle name="Normal 6 2 2 2 5 2 2 2" xfId="29279" xr:uid="{6D489ECF-B447-403B-900B-9F7572FAB674}"/>
    <cellStyle name="Normal 6 2 2 2 5 2 2 2 2" xfId="60163" xr:uid="{86A66282-D370-4075-91EF-45785E58C010}"/>
    <cellStyle name="Normal 6 2 2 2 5 2 2 3" xfId="44721" xr:uid="{45DA2075-415C-45AB-BFC9-724440B9356F}"/>
    <cellStyle name="Normal 6 2 2 2 5 2 3" xfId="21558" xr:uid="{CBAE7C0F-CCF3-4B06-B25F-89E830530E81}"/>
    <cellStyle name="Normal 6 2 2 2 5 2 3 2" xfId="52442" xr:uid="{6DE62FF6-5164-4B14-98B4-F8192D36BD1C}"/>
    <cellStyle name="Normal 6 2 2 2 5 2 4" xfId="37000" xr:uid="{A529353C-C2BF-46A8-8BAB-14D9D58771CF}"/>
    <cellStyle name="Normal 6 2 2 2 5 3" xfId="9977" xr:uid="{E592E0C9-B67B-4156-B90A-D02B9527F636}"/>
    <cellStyle name="Normal 6 2 2 2 5 3 2" xfId="25419" xr:uid="{2F18591E-A1CA-4EF9-B0A1-7B437913AAEB}"/>
    <cellStyle name="Normal 6 2 2 2 5 3 2 2" xfId="56303" xr:uid="{52986BBB-9412-4EAC-B852-C1087D8E0FC0}"/>
    <cellStyle name="Normal 6 2 2 2 5 3 3" xfId="40861" xr:uid="{9B778EC8-C884-417F-984A-C8BF6938DF13}"/>
    <cellStyle name="Normal 6 2 2 2 5 4" xfId="17698" xr:uid="{1E8A07CC-06D7-4B22-B31C-3CC37D3BD5C7}"/>
    <cellStyle name="Normal 6 2 2 2 5 4 2" xfId="48582" xr:uid="{AB3A2689-F693-4C3C-8764-7F65D1AB2F31}"/>
    <cellStyle name="Normal 6 2 2 2 5 5" xfId="33140" xr:uid="{A96CD943-43E6-48ED-A438-17E999072C18}"/>
    <cellStyle name="Normal 6 2 2 2 6" xfId="4186" xr:uid="{08B4441E-3824-4164-B374-D60ED1CD0098}"/>
    <cellStyle name="Normal 6 2 2 2 6 2" xfId="11907" xr:uid="{F0336377-B45C-421C-9023-2368B5B11DFF}"/>
    <cellStyle name="Normal 6 2 2 2 6 2 2" xfId="27349" xr:uid="{3F21F762-FFF1-4366-8EDE-F6D51B7D73A5}"/>
    <cellStyle name="Normal 6 2 2 2 6 2 2 2" xfId="58233" xr:uid="{A5A1CBB5-A7C1-424F-8A7D-3A1083FD80F8}"/>
    <cellStyle name="Normal 6 2 2 2 6 2 3" xfId="42791" xr:uid="{EA7436FA-3597-471D-B1CF-A9BA161B8449}"/>
    <cellStyle name="Normal 6 2 2 2 6 3" xfId="19628" xr:uid="{AB570660-1090-494E-81A7-18B4EA1E66A6}"/>
    <cellStyle name="Normal 6 2 2 2 6 3 2" xfId="50512" xr:uid="{1E423BEC-E753-43D1-A8C6-E5DB3291D9FD}"/>
    <cellStyle name="Normal 6 2 2 2 6 4" xfId="35070" xr:uid="{2C3340E7-577F-4C2A-B3B6-2904902433C5}"/>
    <cellStyle name="Normal 6 2 2 2 7" xfId="8047" xr:uid="{11B27954-66CA-4773-BD29-F7E3ABDA365B}"/>
    <cellStyle name="Normal 6 2 2 2 7 2" xfId="23489" xr:uid="{ED03359F-F743-4750-B3C6-09E3AE417F7F}"/>
    <cellStyle name="Normal 6 2 2 2 7 2 2" xfId="54373" xr:uid="{9B6B0653-FF4E-4FC9-9941-407FB0CF79F8}"/>
    <cellStyle name="Normal 6 2 2 2 7 3" xfId="38931" xr:uid="{F582C0DD-B704-49FF-A1A8-C6F27A104E12}"/>
    <cellStyle name="Normal 6 2 2 2 8" xfId="15768" xr:uid="{0CEF37DC-14EF-44E0-93AE-76D3FD0E3FE6}"/>
    <cellStyle name="Normal 6 2 2 2 8 2" xfId="46652" xr:uid="{D8EE39D7-B713-4250-BF52-671B47BCE0D6}"/>
    <cellStyle name="Normal 6 2 2 2 9" xfId="31210" xr:uid="{E43C0ACA-30C6-4B84-9395-49163B545E4F}"/>
    <cellStyle name="Normal 6 2 2 3" xfId="463" xr:uid="{CC895975-1191-40E3-B6CF-1FC78E96B83D}"/>
    <cellStyle name="Normal 6 2 2 3 2" xfId="947" xr:uid="{D5BF6FFF-85B7-4F68-AD5C-618706A77F4C}"/>
    <cellStyle name="Normal 6 2 2 3 2 2" xfId="1912" xr:uid="{B71D61B4-22AF-4828-AD06-A0A9F895A7A5}"/>
    <cellStyle name="Normal 6 2 2 3 2 2 2" xfId="3842" xr:uid="{35EAC76C-7F0C-4CD8-90EE-541AD659C864}"/>
    <cellStyle name="Normal 6 2 2 3 2 2 2 2" xfId="7702" xr:uid="{801F1F9C-DAD9-40F4-844A-5D3B3315BDA0}"/>
    <cellStyle name="Normal 6 2 2 3 2 2 2 2 2" xfId="15423" xr:uid="{9C781A6C-FE64-4902-9E69-DDB326EACF25}"/>
    <cellStyle name="Normal 6 2 2 3 2 2 2 2 2 2" xfId="30865" xr:uid="{270A1D37-AB7B-476B-B924-1769D5D96E51}"/>
    <cellStyle name="Normal 6 2 2 3 2 2 2 2 2 2 2" xfId="61749" xr:uid="{D4E70E86-C8C8-4E87-81AF-8AB55F1EB41F}"/>
    <cellStyle name="Normal 6 2 2 3 2 2 2 2 2 3" xfId="46307" xr:uid="{94C32CEA-2DA4-4753-90C8-8F7D4287FDCD}"/>
    <cellStyle name="Normal 6 2 2 3 2 2 2 2 3" xfId="23144" xr:uid="{63A10689-91C8-4AB4-A592-3C37ECEB4478}"/>
    <cellStyle name="Normal 6 2 2 3 2 2 2 2 3 2" xfId="54028" xr:uid="{F7370F56-BD8A-4BC4-83BF-1764A6251667}"/>
    <cellStyle name="Normal 6 2 2 3 2 2 2 2 4" xfId="38586" xr:uid="{013FA720-7566-4355-BB4D-CFE6AD483EE9}"/>
    <cellStyle name="Normal 6 2 2 3 2 2 2 3" xfId="11563" xr:uid="{B2DF493D-68F3-40C7-854E-D2C184DBBB77}"/>
    <cellStyle name="Normal 6 2 2 3 2 2 2 3 2" xfId="27005" xr:uid="{775A9B81-8651-4DEB-8ACA-04F50B9B45E9}"/>
    <cellStyle name="Normal 6 2 2 3 2 2 2 3 2 2" xfId="57889" xr:uid="{66B86123-3D7E-48D1-AEB5-D3F6DE6ED3CF}"/>
    <cellStyle name="Normal 6 2 2 3 2 2 2 3 3" xfId="42447" xr:uid="{6E92D21A-703F-4B48-AD7A-1CA53EBD0F2C}"/>
    <cellStyle name="Normal 6 2 2 3 2 2 2 4" xfId="19284" xr:uid="{30CE51FF-7DA1-4650-B8E4-25EC25E8E2F4}"/>
    <cellStyle name="Normal 6 2 2 3 2 2 2 4 2" xfId="50168" xr:uid="{AE1610F9-2D84-4763-B583-F1E319FB9280}"/>
    <cellStyle name="Normal 6 2 2 3 2 2 2 5" xfId="34726" xr:uid="{58A226AB-DA7D-4D77-BB85-FC8D209A937A}"/>
    <cellStyle name="Normal 6 2 2 3 2 2 3" xfId="5772" xr:uid="{FC2044D0-0A21-49A4-8FB9-32C53DC2D29B}"/>
    <cellStyle name="Normal 6 2 2 3 2 2 3 2" xfId="13493" xr:uid="{0D1AE594-AE5B-4C86-AD07-DAF529EB6835}"/>
    <cellStyle name="Normal 6 2 2 3 2 2 3 2 2" xfId="28935" xr:uid="{12E59875-59DA-42BA-BCE2-E3912D11BE9D}"/>
    <cellStyle name="Normal 6 2 2 3 2 2 3 2 2 2" xfId="59819" xr:uid="{3BC797EE-8B52-4F96-A954-7B53C9901EC6}"/>
    <cellStyle name="Normal 6 2 2 3 2 2 3 2 3" xfId="44377" xr:uid="{0AE298E6-95A3-48E6-9F31-903DE7DC8DA2}"/>
    <cellStyle name="Normal 6 2 2 3 2 2 3 3" xfId="21214" xr:uid="{61549A22-716C-474C-8791-B278D896EB18}"/>
    <cellStyle name="Normal 6 2 2 3 2 2 3 3 2" xfId="52098" xr:uid="{073D7403-E25D-421C-B6FD-07C3DDDDE677}"/>
    <cellStyle name="Normal 6 2 2 3 2 2 3 4" xfId="36656" xr:uid="{F54B81CE-3229-405A-BE29-34B974C5C7AC}"/>
    <cellStyle name="Normal 6 2 2 3 2 2 4" xfId="9633" xr:uid="{2ACEC159-B2EF-4EC4-A38B-7859A0558E31}"/>
    <cellStyle name="Normal 6 2 2 3 2 2 4 2" xfId="25075" xr:uid="{39823634-AC08-4F43-9D21-A59113E85751}"/>
    <cellStyle name="Normal 6 2 2 3 2 2 4 2 2" xfId="55959" xr:uid="{A4112B47-30DE-4A51-A44E-ED6C43277CF2}"/>
    <cellStyle name="Normal 6 2 2 3 2 2 4 3" xfId="40517" xr:uid="{29B3E933-1D7E-4382-A09F-8086DCED6F06}"/>
    <cellStyle name="Normal 6 2 2 3 2 2 5" xfId="17354" xr:uid="{F875C8E0-3164-4512-BF6E-AA31041237C6}"/>
    <cellStyle name="Normal 6 2 2 3 2 2 5 2" xfId="48238" xr:uid="{57DAB723-A232-4F53-8233-285DE9A76CC3}"/>
    <cellStyle name="Normal 6 2 2 3 2 2 6" xfId="32796" xr:uid="{7C512164-AC79-416E-A1D3-BDDB5C952AB5}"/>
    <cellStyle name="Normal 6 2 2 3 2 3" xfId="2877" xr:uid="{F0A59517-913F-438C-9954-CD303A829CA1}"/>
    <cellStyle name="Normal 6 2 2 3 2 3 2" xfId="6737" xr:uid="{3D31DADA-7894-46DB-9128-E4CBA8DE69EB}"/>
    <cellStyle name="Normal 6 2 2 3 2 3 2 2" xfId="14458" xr:uid="{95971F9F-FF3D-49B3-950B-AC16366309D9}"/>
    <cellStyle name="Normal 6 2 2 3 2 3 2 2 2" xfId="29900" xr:uid="{B4C02D20-3206-4407-9B04-923808C56B04}"/>
    <cellStyle name="Normal 6 2 2 3 2 3 2 2 2 2" xfId="60784" xr:uid="{25D51F59-7BBF-4C38-8C0C-19EA032D1744}"/>
    <cellStyle name="Normal 6 2 2 3 2 3 2 2 3" xfId="45342" xr:uid="{C0383B43-2C84-45EF-9390-0384F3C9D922}"/>
    <cellStyle name="Normal 6 2 2 3 2 3 2 3" xfId="22179" xr:uid="{A32DB867-E5DB-46AB-943B-1324CCDA58F3}"/>
    <cellStyle name="Normal 6 2 2 3 2 3 2 3 2" xfId="53063" xr:uid="{346A1008-2587-4D64-B3B4-11A530BFAD95}"/>
    <cellStyle name="Normal 6 2 2 3 2 3 2 4" xfId="37621" xr:uid="{CCCF36AE-5501-4BEC-B024-DF08626726EF}"/>
    <cellStyle name="Normal 6 2 2 3 2 3 3" xfId="10598" xr:uid="{A0386A3A-6CA0-49C4-8E61-5A9EE3BEBD61}"/>
    <cellStyle name="Normal 6 2 2 3 2 3 3 2" xfId="26040" xr:uid="{B4FE47F8-6120-4F98-BCF9-375E802A3A70}"/>
    <cellStyle name="Normal 6 2 2 3 2 3 3 2 2" xfId="56924" xr:uid="{B202E8D2-FA57-4956-AB2C-5B7BF66654C2}"/>
    <cellStyle name="Normal 6 2 2 3 2 3 3 3" xfId="41482" xr:uid="{2983F74D-0DDC-4D4F-88EA-2B8164FF440F}"/>
    <cellStyle name="Normal 6 2 2 3 2 3 4" xfId="18319" xr:uid="{ABB2D845-0874-46B1-873F-419F3F160A9F}"/>
    <cellStyle name="Normal 6 2 2 3 2 3 4 2" xfId="49203" xr:uid="{C739E36E-B4D2-4E96-ACD1-88BDC8B6A5E1}"/>
    <cellStyle name="Normal 6 2 2 3 2 3 5" xfId="33761" xr:uid="{430E71DE-E9C5-479A-ACAC-B6595D9D0527}"/>
    <cellStyle name="Normal 6 2 2 3 2 4" xfId="4807" xr:uid="{B863D015-12A2-4ED4-944D-AA6FC6800BC6}"/>
    <cellStyle name="Normal 6 2 2 3 2 4 2" xfId="12528" xr:uid="{732757D6-1CFB-4248-BD0E-961E8ED1DE0F}"/>
    <cellStyle name="Normal 6 2 2 3 2 4 2 2" xfId="27970" xr:uid="{FDB4762C-C477-4D15-A94E-9571FD80E474}"/>
    <cellStyle name="Normal 6 2 2 3 2 4 2 2 2" xfId="58854" xr:uid="{D1F1DD06-9258-44ED-9164-53987A8B436F}"/>
    <cellStyle name="Normal 6 2 2 3 2 4 2 3" xfId="43412" xr:uid="{7BA7309F-E080-451A-A859-F0DDF62870E7}"/>
    <cellStyle name="Normal 6 2 2 3 2 4 3" xfId="20249" xr:uid="{53117124-53EB-4CFC-B9FD-D10D5C5FF0EF}"/>
    <cellStyle name="Normal 6 2 2 3 2 4 3 2" xfId="51133" xr:uid="{7F165A0D-4FFF-42B0-8315-C85A704EECFF}"/>
    <cellStyle name="Normal 6 2 2 3 2 4 4" xfId="35691" xr:uid="{590B6EF9-168E-4DAA-9DEB-416B18719410}"/>
    <cellStyle name="Normal 6 2 2 3 2 5" xfId="8668" xr:uid="{F347FE76-B0C6-407F-9D9E-03271FAA9C89}"/>
    <cellStyle name="Normal 6 2 2 3 2 5 2" xfId="24110" xr:uid="{79094AB2-10F7-4D6B-8DEF-35C276D7B6B3}"/>
    <cellStyle name="Normal 6 2 2 3 2 5 2 2" xfId="54994" xr:uid="{10C79CA7-DCBC-4138-90BC-A1DA76CFFAE4}"/>
    <cellStyle name="Normal 6 2 2 3 2 5 3" xfId="39552" xr:uid="{5B202AD7-E1D4-4B90-93DA-346031AF4C30}"/>
    <cellStyle name="Normal 6 2 2 3 2 6" xfId="16389" xr:uid="{61921EF5-ED10-44BB-B7B0-09595DD91F76}"/>
    <cellStyle name="Normal 6 2 2 3 2 6 2" xfId="47273" xr:uid="{9C847466-EF5E-480C-8BE3-89714E498737}"/>
    <cellStyle name="Normal 6 2 2 3 2 7" xfId="31831" xr:uid="{4C00D7D6-7B62-4879-9D05-946F6E15F780}"/>
    <cellStyle name="Normal 6 2 2 3 3" xfId="1429" xr:uid="{61C878A2-1F34-479F-A398-2E958CD5A6BC}"/>
    <cellStyle name="Normal 6 2 2 3 3 2" xfId="3359" xr:uid="{B3E37672-DF18-4577-89D4-00EFBF46B0CD}"/>
    <cellStyle name="Normal 6 2 2 3 3 2 2" xfId="7219" xr:uid="{DBB26D5D-3150-405B-BF9D-0DC8D181F21D}"/>
    <cellStyle name="Normal 6 2 2 3 3 2 2 2" xfId="14940" xr:uid="{06BF2FDF-FDE9-4698-A200-318369FE044E}"/>
    <cellStyle name="Normal 6 2 2 3 3 2 2 2 2" xfId="30382" xr:uid="{B35B94F8-A726-4D3F-90AB-F2E696613EB1}"/>
    <cellStyle name="Normal 6 2 2 3 3 2 2 2 2 2" xfId="61266" xr:uid="{A670B7E3-47E8-486C-B6E4-5866975B2798}"/>
    <cellStyle name="Normal 6 2 2 3 3 2 2 2 3" xfId="45824" xr:uid="{84028E17-F6F7-4DF8-B777-03BA09AF7766}"/>
    <cellStyle name="Normal 6 2 2 3 3 2 2 3" xfId="22661" xr:uid="{F1EF0542-C87F-4512-9A78-D6384656AA69}"/>
    <cellStyle name="Normal 6 2 2 3 3 2 2 3 2" xfId="53545" xr:uid="{592E50E9-1D28-4BF3-A3CC-573CDD6C240C}"/>
    <cellStyle name="Normal 6 2 2 3 3 2 2 4" xfId="38103" xr:uid="{D7A1E27C-95E0-4367-95B9-CA380E996008}"/>
    <cellStyle name="Normal 6 2 2 3 3 2 3" xfId="11080" xr:uid="{B723B882-2418-4FBC-83F0-5F3A1CADF686}"/>
    <cellStyle name="Normal 6 2 2 3 3 2 3 2" xfId="26522" xr:uid="{4964F8EA-6B61-41F3-A649-56741C18F219}"/>
    <cellStyle name="Normal 6 2 2 3 3 2 3 2 2" xfId="57406" xr:uid="{0EFA4B27-26F5-4C48-B015-E17C75231C7E}"/>
    <cellStyle name="Normal 6 2 2 3 3 2 3 3" xfId="41964" xr:uid="{719F543C-4844-48AC-A05D-FEAD98F148B2}"/>
    <cellStyle name="Normal 6 2 2 3 3 2 4" xfId="18801" xr:uid="{91ADDEE8-D729-4534-8991-69D7168A68DD}"/>
    <cellStyle name="Normal 6 2 2 3 3 2 4 2" xfId="49685" xr:uid="{C97B2B8B-3255-4ACA-B018-7C9BC47683E7}"/>
    <cellStyle name="Normal 6 2 2 3 3 2 5" xfId="34243" xr:uid="{E1C1EC19-15EC-4A3C-B7DF-735B274A4995}"/>
    <cellStyle name="Normal 6 2 2 3 3 3" xfId="5289" xr:uid="{0F17E317-7EA1-4CD3-B393-A56788C41CED}"/>
    <cellStyle name="Normal 6 2 2 3 3 3 2" xfId="13010" xr:uid="{06A1D69C-5311-4AE1-8375-98C6EF184277}"/>
    <cellStyle name="Normal 6 2 2 3 3 3 2 2" xfId="28452" xr:uid="{E5CCD61C-6321-41FE-A3E9-96B05D5DA644}"/>
    <cellStyle name="Normal 6 2 2 3 3 3 2 2 2" xfId="59336" xr:uid="{B6821B10-5C48-40E9-B0AA-D6FCAD45E6C2}"/>
    <cellStyle name="Normal 6 2 2 3 3 3 2 3" xfId="43894" xr:uid="{D4E86D5C-D916-4FFE-AAC1-A797B82BFF0E}"/>
    <cellStyle name="Normal 6 2 2 3 3 3 3" xfId="20731" xr:uid="{F33AC7F7-8D4B-45C4-9CE2-9D0879566FDA}"/>
    <cellStyle name="Normal 6 2 2 3 3 3 3 2" xfId="51615" xr:uid="{80825D32-F150-410B-BCE0-28C7121C4CE9}"/>
    <cellStyle name="Normal 6 2 2 3 3 3 4" xfId="36173" xr:uid="{4E764615-F708-4728-97F8-3DAB72D0FA86}"/>
    <cellStyle name="Normal 6 2 2 3 3 4" xfId="9150" xr:uid="{DD30B644-9589-446D-AFFD-7FC00C4935D8}"/>
    <cellStyle name="Normal 6 2 2 3 3 4 2" xfId="24592" xr:uid="{18D9C09D-3009-4337-BA1A-627F4D4CE33A}"/>
    <cellStyle name="Normal 6 2 2 3 3 4 2 2" xfId="55476" xr:uid="{A5402D2F-A804-4701-81EB-EC6875982013}"/>
    <cellStyle name="Normal 6 2 2 3 3 4 3" xfId="40034" xr:uid="{0F1897C9-F270-4955-8A5B-114D5DB638A6}"/>
    <cellStyle name="Normal 6 2 2 3 3 5" xfId="16871" xr:uid="{BA79F8F7-6EF7-4247-9BDD-B38DCFC93445}"/>
    <cellStyle name="Normal 6 2 2 3 3 5 2" xfId="47755" xr:uid="{25EDF6A8-A1ED-43D3-9C56-2D6E3F0B5437}"/>
    <cellStyle name="Normal 6 2 2 3 3 6" xfId="32313" xr:uid="{1175DC01-5878-4E2C-9170-3C9F89F13063}"/>
    <cellStyle name="Normal 6 2 2 3 4" xfId="2394" xr:uid="{7A382695-4B96-4230-9D5D-E62AD6A80594}"/>
    <cellStyle name="Normal 6 2 2 3 4 2" xfId="6254" xr:uid="{B3F54053-B4D6-4620-B20D-0E72EF259B16}"/>
    <cellStyle name="Normal 6 2 2 3 4 2 2" xfId="13975" xr:uid="{750AF3E7-9BF2-4A82-A43C-E265BC6A9623}"/>
    <cellStyle name="Normal 6 2 2 3 4 2 2 2" xfId="29417" xr:uid="{331350D3-783E-4C58-992D-29B76D922EA8}"/>
    <cellStyle name="Normal 6 2 2 3 4 2 2 2 2" xfId="60301" xr:uid="{0DC0FAAB-44D7-4038-A49B-A75F4175531E}"/>
    <cellStyle name="Normal 6 2 2 3 4 2 2 3" xfId="44859" xr:uid="{4253FEA5-D471-492F-8FF6-CC394B2C2A7F}"/>
    <cellStyle name="Normal 6 2 2 3 4 2 3" xfId="21696" xr:uid="{F97AB3AC-CACE-4C39-A10A-40E180996413}"/>
    <cellStyle name="Normal 6 2 2 3 4 2 3 2" xfId="52580" xr:uid="{56192672-546A-4BE0-896A-2D604A098DD9}"/>
    <cellStyle name="Normal 6 2 2 3 4 2 4" xfId="37138" xr:uid="{115BB848-55E8-4D2B-A423-AF6CFBDFDAB3}"/>
    <cellStyle name="Normal 6 2 2 3 4 3" xfId="10115" xr:uid="{1B8595AE-E37E-4041-BD70-64C52F190016}"/>
    <cellStyle name="Normal 6 2 2 3 4 3 2" xfId="25557" xr:uid="{168F6C78-BE47-4773-9EFD-DA40C5B34F98}"/>
    <cellStyle name="Normal 6 2 2 3 4 3 2 2" xfId="56441" xr:uid="{4DBA0118-C6DA-4680-815C-5D6961BA1AF5}"/>
    <cellStyle name="Normal 6 2 2 3 4 3 3" xfId="40999" xr:uid="{F518B01C-035A-46BE-865C-E09D89CA783B}"/>
    <cellStyle name="Normal 6 2 2 3 4 4" xfId="17836" xr:uid="{928C4ED8-DDB1-4578-B79E-845F47304266}"/>
    <cellStyle name="Normal 6 2 2 3 4 4 2" xfId="48720" xr:uid="{A465CD49-698B-4ECD-A6CF-5055123962A2}"/>
    <cellStyle name="Normal 6 2 2 3 4 5" xfId="33278" xr:uid="{ACE10793-97BF-46AC-8470-BC9D696D3C25}"/>
    <cellStyle name="Normal 6 2 2 3 5" xfId="4324" xr:uid="{D9278444-061D-4E2D-914F-3D3F340DF242}"/>
    <cellStyle name="Normal 6 2 2 3 5 2" xfId="12045" xr:uid="{8B9F4D7E-7FF1-4613-9B11-CC2B37915C31}"/>
    <cellStyle name="Normal 6 2 2 3 5 2 2" xfId="27487" xr:uid="{D6EFBEA3-E39F-40CD-B020-FD9E43E8B40B}"/>
    <cellStyle name="Normal 6 2 2 3 5 2 2 2" xfId="58371" xr:uid="{5C4C06AB-6454-44AD-A918-D233ED28D5D7}"/>
    <cellStyle name="Normal 6 2 2 3 5 2 3" xfId="42929" xr:uid="{C4F98059-F563-4F45-8D02-FD672FFE45A8}"/>
    <cellStyle name="Normal 6 2 2 3 5 3" xfId="19766" xr:uid="{24ECA897-E9E2-4AA3-AD0F-52DF0B5C12F4}"/>
    <cellStyle name="Normal 6 2 2 3 5 3 2" xfId="50650" xr:uid="{40CCC296-3303-4225-AE46-2B2E0EE854FA}"/>
    <cellStyle name="Normal 6 2 2 3 5 4" xfId="35208" xr:uid="{B76A0F06-41BE-42AB-92A2-C9B943F01571}"/>
    <cellStyle name="Normal 6 2 2 3 6" xfId="8185" xr:uid="{A9E0B84B-AFD3-4F87-A09B-FF9241E94C10}"/>
    <cellStyle name="Normal 6 2 2 3 6 2" xfId="23627" xr:uid="{B20AC460-DD12-44F8-B623-BF6CD3D82C63}"/>
    <cellStyle name="Normal 6 2 2 3 6 2 2" xfId="54511" xr:uid="{EDD377EF-B458-420C-BC44-6A9D8CACDFCD}"/>
    <cellStyle name="Normal 6 2 2 3 6 3" xfId="39069" xr:uid="{F4880D42-F27D-409D-A485-3E34BBCB17F9}"/>
    <cellStyle name="Normal 6 2 2 3 7" xfId="15906" xr:uid="{9613DBAE-70B7-47FE-9E7B-2E59480600FE}"/>
    <cellStyle name="Normal 6 2 2 3 7 2" xfId="46790" xr:uid="{318C7B38-5144-4AC9-86EC-D2AE7457C142}"/>
    <cellStyle name="Normal 6 2 2 3 8" xfId="31348" xr:uid="{54882828-C942-49D9-9A8A-936D0E5C2362}"/>
    <cellStyle name="Normal 6 2 2 4" xfId="706" xr:uid="{E51366C5-D84A-4CC7-8A49-370AA1EFF9A7}"/>
    <cellStyle name="Normal 6 2 2 4 2" xfId="1671" xr:uid="{E6C0714C-9CE2-4B18-95A5-3330AD6047E3}"/>
    <cellStyle name="Normal 6 2 2 4 2 2" xfId="3601" xr:uid="{916A4EFB-E2F6-4B7B-B64F-CBAF8A412CDC}"/>
    <cellStyle name="Normal 6 2 2 4 2 2 2" xfId="7461" xr:uid="{8A152102-4ED1-4357-9F3A-67182E8667B2}"/>
    <cellStyle name="Normal 6 2 2 4 2 2 2 2" xfId="15182" xr:uid="{3C88ED0E-2A52-4C4F-99F2-6EDADCB1CEDC}"/>
    <cellStyle name="Normal 6 2 2 4 2 2 2 2 2" xfId="30624" xr:uid="{EA27AB57-792A-4616-8778-06437DE7D373}"/>
    <cellStyle name="Normal 6 2 2 4 2 2 2 2 2 2" xfId="61508" xr:uid="{606AE035-405D-4C75-B10A-D82C8DDDB2B5}"/>
    <cellStyle name="Normal 6 2 2 4 2 2 2 2 3" xfId="46066" xr:uid="{7D167F71-3DA3-4D18-9F27-B5A4BBFC02CD}"/>
    <cellStyle name="Normal 6 2 2 4 2 2 2 3" xfId="22903" xr:uid="{302A8792-2FBE-4DE7-AAA6-9DCD156C8874}"/>
    <cellStyle name="Normal 6 2 2 4 2 2 2 3 2" xfId="53787" xr:uid="{A960A8AE-2A28-432B-8182-9B6E62DE9F9E}"/>
    <cellStyle name="Normal 6 2 2 4 2 2 2 4" xfId="38345" xr:uid="{DD4E70F7-20E9-4FAD-AEF8-F78D1771EABB}"/>
    <cellStyle name="Normal 6 2 2 4 2 2 3" xfId="11322" xr:uid="{A4B54B98-D07F-444C-A3B0-8FDD1AEC4444}"/>
    <cellStyle name="Normal 6 2 2 4 2 2 3 2" xfId="26764" xr:uid="{1789A3EA-B627-4A48-A61D-B1893C61809F}"/>
    <cellStyle name="Normal 6 2 2 4 2 2 3 2 2" xfId="57648" xr:uid="{C011478E-0B8D-4E3A-8074-E12AD055912E}"/>
    <cellStyle name="Normal 6 2 2 4 2 2 3 3" xfId="42206" xr:uid="{AEA4A503-C7A9-4E3B-A95A-246F59B04169}"/>
    <cellStyle name="Normal 6 2 2 4 2 2 4" xfId="19043" xr:uid="{65509898-5EB0-4D62-87B2-08FE80861B83}"/>
    <cellStyle name="Normal 6 2 2 4 2 2 4 2" xfId="49927" xr:uid="{47336B9B-2E91-4C13-A3AB-6030247DAB29}"/>
    <cellStyle name="Normal 6 2 2 4 2 2 5" xfId="34485" xr:uid="{00EB5CBE-60B6-48F2-8988-5317B2E1BACA}"/>
    <cellStyle name="Normal 6 2 2 4 2 3" xfId="5531" xr:uid="{AD8B02E8-E14A-402C-9B3D-981BFD876800}"/>
    <cellStyle name="Normal 6 2 2 4 2 3 2" xfId="13252" xr:uid="{CDB825B5-5430-4751-A073-EA062F80E0A4}"/>
    <cellStyle name="Normal 6 2 2 4 2 3 2 2" xfId="28694" xr:uid="{A22A57A6-BC93-49B4-B969-9E305AF021C1}"/>
    <cellStyle name="Normal 6 2 2 4 2 3 2 2 2" xfId="59578" xr:uid="{3622FA02-79FB-40E9-9173-648F6E63E552}"/>
    <cellStyle name="Normal 6 2 2 4 2 3 2 3" xfId="44136" xr:uid="{641CAC7A-8018-45FD-806F-7F1C504E3B4C}"/>
    <cellStyle name="Normal 6 2 2 4 2 3 3" xfId="20973" xr:uid="{E04FD726-8722-4882-AD79-B3EBE3C715A9}"/>
    <cellStyle name="Normal 6 2 2 4 2 3 3 2" xfId="51857" xr:uid="{69294454-BEF0-4102-A82B-7093680AFF0F}"/>
    <cellStyle name="Normal 6 2 2 4 2 3 4" xfId="36415" xr:uid="{C201C170-C766-4C4F-AF38-C5AD32E74223}"/>
    <cellStyle name="Normal 6 2 2 4 2 4" xfId="9392" xr:uid="{2E406CC2-23D3-4EB4-8308-58FE2754F786}"/>
    <cellStyle name="Normal 6 2 2 4 2 4 2" xfId="24834" xr:uid="{053C7E34-AC53-46A6-AF86-E28DB16E7CD6}"/>
    <cellStyle name="Normal 6 2 2 4 2 4 2 2" xfId="55718" xr:uid="{161123AC-D0D5-4455-901A-23401B3E508B}"/>
    <cellStyle name="Normal 6 2 2 4 2 4 3" xfId="40276" xr:uid="{DB44B133-9F8F-43EB-82AF-C063DCC2041E}"/>
    <cellStyle name="Normal 6 2 2 4 2 5" xfId="17113" xr:uid="{B3406E0F-C764-4526-8F72-7EDFC7C06C51}"/>
    <cellStyle name="Normal 6 2 2 4 2 5 2" xfId="47997" xr:uid="{B0EF5EAD-AD25-499B-BBC3-AD101B533E83}"/>
    <cellStyle name="Normal 6 2 2 4 2 6" xfId="32555" xr:uid="{0CE5C7C0-116C-4431-B141-E6BC5F413080}"/>
    <cellStyle name="Normal 6 2 2 4 3" xfId="2636" xr:uid="{4CA42CDE-0DDB-454F-81F4-9F1E8D879090}"/>
    <cellStyle name="Normal 6 2 2 4 3 2" xfId="6496" xr:uid="{F87E23C7-DCDD-4799-ACA8-806060363909}"/>
    <cellStyle name="Normal 6 2 2 4 3 2 2" xfId="14217" xr:uid="{CD14B82D-EFAF-4589-AF72-EEA5D1FA5E70}"/>
    <cellStyle name="Normal 6 2 2 4 3 2 2 2" xfId="29659" xr:uid="{8F7A5612-0625-4E74-80B9-A6FE4A214E0D}"/>
    <cellStyle name="Normal 6 2 2 4 3 2 2 2 2" xfId="60543" xr:uid="{CECE71ED-0028-441A-A919-C44210E4F86F}"/>
    <cellStyle name="Normal 6 2 2 4 3 2 2 3" xfId="45101" xr:uid="{B7D2E2BB-B7A2-4EEF-9371-01EB81CBC53A}"/>
    <cellStyle name="Normal 6 2 2 4 3 2 3" xfId="21938" xr:uid="{C29AC73A-0095-4A0A-A013-C8FA8C88CCA1}"/>
    <cellStyle name="Normal 6 2 2 4 3 2 3 2" xfId="52822" xr:uid="{26EF03AF-2127-469A-A698-199C0215A356}"/>
    <cellStyle name="Normal 6 2 2 4 3 2 4" xfId="37380" xr:uid="{CF1AB5E2-9A71-4760-B7E9-1D6D4AEDD50B}"/>
    <cellStyle name="Normal 6 2 2 4 3 3" xfId="10357" xr:uid="{5050B091-3133-4AC7-B019-1836A0E9CBC4}"/>
    <cellStyle name="Normal 6 2 2 4 3 3 2" xfId="25799" xr:uid="{D21F088C-99A4-49E5-8E0D-90F616E8F224}"/>
    <cellStyle name="Normal 6 2 2 4 3 3 2 2" xfId="56683" xr:uid="{71CEB46E-EE50-4745-87A9-7D4D27917706}"/>
    <cellStyle name="Normal 6 2 2 4 3 3 3" xfId="41241" xr:uid="{0C6CB60C-E1D5-41F3-A13B-F39CE8EBE7D3}"/>
    <cellStyle name="Normal 6 2 2 4 3 4" xfId="18078" xr:uid="{CA6674D0-88B5-445B-AC5C-2D5A83C2E8D1}"/>
    <cellStyle name="Normal 6 2 2 4 3 4 2" xfId="48962" xr:uid="{E9686D21-E4B2-488F-A8D7-7825B30B6D58}"/>
    <cellStyle name="Normal 6 2 2 4 3 5" xfId="33520" xr:uid="{C55697A4-0B7F-4E23-97D8-6148DFF1C3F5}"/>
    <cellStyle name="Normal 6 2 2 4 4" xfId="4566" xr:uid="{B64BAB21-1869-4534-80B3-20320AC919D1}"/>
    <cellStyle name="Normal 6 2 2 4 4 2" xfId="12287" xr:uid="{ED4B8003-283C-4C27-8007-4DC93F6A6F82}"/>
    <cellStyle name="Normal 6 2 2 4 4 2 2" xfId="27729" xr:uid="{937024CF-EC9B-405D-8BDC-E05F75D37960}"/>
    <cellStyle name="Normal 6 2 2 4 4 2 2 2" xfId="58613" xr:uid="{0A7F2729-2868-4FEB-A1EB-AAE58436C0CB}"/>
    <cellStyle name="Normal 6 2 2 4 4 2 3" xfId="43171" xr:uid="{F3730961-5D01-4103-BF20-B7F617F41242}"/>
    <cellStyle name="Normal 6 2 2 4 4 3" xfId="20008" xr:uid="{0BE7C196-4D42-4BBA-8153-1C6F04036342}"/>
    <cellStyle name="Normal 6 2 2 4 4 3 2" xfId="50892" xr:uid="{F2429304-5C4C-4761-82E0-BD40D639B534}"/>
    <cellStyle name="Normal 6 2 2 4 4 4" xfId="35450" xr:uid="{5F6194F4-5FAD-4A7A-BAE9-31D4D7C802BA}"/>
    <cellStyle name="Normal 6 2 2 4 5" xfId="8427" xr:uid="{1025DC50-4ED8-44E0-8AEF-C9D9A3490071}"/>
    <cellStyle name="Normal 6 2 2 4 5 2" xfId="23869" xr:uid="{E07C4CAD-6332-4127-BDB9-A5A156C531F0}"/>
    <cellStyle name="Normal 6 2 2 4 5 2 2" xfId="54753" xr:uid="{DA07AF94-D493-48DF-B965-DFD9D885406A}"/>
    <cellStyle name="Normal 6 2 2 4 5 3" xfId="39311" xr:uid="{C6AD69E9-DF9F-40D8-A56A-1B660F009676}"/>
    <cellStyle name="Normal 6 2 2 4 6" xfId="16148" xr:uid="{27E57C43-CB68-4DBC-ADBE-B6B9FE9952BA}"/>
    <cellStyle name="Normal 6 2 2 4 6 2" xfId="47032" xr:uid="{4BD1BFCF-8328-44BB-9781-CC98978E1398}"/>
    <cellStyle name="Normal 6 2 2 4 7" xfId="31590" xr:uid="{B4A36CD9-E472-45B7-B7A7-356B6FF300C9}"/>
    <cellStyle name="Normal 6 2 2 5" xfId="1188" xr:uid="{0E880E09-0694-4E2A-B52A-1E155D36456F}"/>
    <cellStyle name="Normal 6 2 2 5 2" xfId="3118" xr:uid="{DB5415B0-24B9-468E-97A3-8804BE7B5479}"/>
    <cellStyle name="Normal 6 2 2 5 2 2" xfId="6978" xr:uid="{9EF2A065-7B1C-4953-B3D2-7E75A9F0C9E7}"/>
    <cellStyle name="Normal 6 2 2 5 2 2 2" xfId="14699" xr:uid="{0DDD3257-D3DF-4404-B26A-A227FA324A0F}"/>
    <cellStyle name="Normal 6 2 2 5 2 2 2 2" xfId="30141" xr:uid="{B926A020-651B-4AE5-86B0-CD647A8A770F}"/>
    <cellStyle name="Normal 6 2 2 5 2 2 2 2 2" xfId="61025" xr:uid="{ACEFDCC8-BFF4-44C1-9083-4725F6A19F6D}"/>
    <cellStyle name="Normal 6 2 2 5 2 2 2 3" xfId="45583" xr:uid="{91A3154D-65E7-4228-A5CB-3E80EF1DF905}"/>
    <cellStyle name="Normal 6 2 2 5 2 2 3" xfId="22420" xr:uid="{E345D1B9-2316-440B-B405-15BD57258EEB}"/>
    <cellStyle name="Normal 6 2 2 5 2 2 3 2" xfId="53304" xr:uid="{DF3F6D5F-4B2B-42CF-B89A-313EED1FDFDF}"/>
    <cellStyle name="Normal 6 2 2 5 2 2 4" xfId="37862" xr:uid="{E8F6C868-C0DD-483C-A064-40D3F4DCDB16}"/>
    <cellStyle name="Normal 6 2 2 5 2 3" xfId="10839" xr:uid="{4DAB0015-3628-4349-8A70-53D00C6F1F02}"/>
    <cellStyle name="Normal 6 2 2 5 2 3 2" xfId="26281" xr:uid="{359F8F34-0537-43D0-AD02-8301D2C2ECE9}"/>
    <cellStyle name="Normal 6 2 2 5 2 3 2 2" xfId="57165" xr:uid="{FA939E70-6B42-4520-A13B-16B363109191}"/>
    <cellStyle name="Normal 6 2 2 5 2 3 3" xfId="41723" xr:uid="{F4AF63A3-1FDC-493D-895A-636B591F33DC}"/>
    <cellStyle name="Normal 6 2 2 5 2 4" xfId="18560" xr:uid="{09D86494-DEEF-4AB7-8B07-CB0E8D6BE0DB}"/>
    <cellStyle name="Normal 6 2 2 5 2 4 2" xfId="49444" xr:uid="{C925E426-28E0-480F-834F-3BEA253DB3E7}"/>
    <cellStyle name="Normal 6 2 2 5 2 5" xfId="34002" xr:uid="{1E72E942-210E-4AD2-85BC-3D3BB8496090}"/>
    <cellStyle name="Normal 6 2 2 5 3" xfId="5048" xr:uid="{0EC87516-3DB6-489C-97B1-559D528E91CE}"/>
    <cellStyle name="Normal 6 2 2 5 3 2" xfId="12769" xr:uid="{9521483A-55ED-4F5A-B632-3861727B4907}"/>
    <cellStyle name="Normal 6 2 2 5 3 2 2" xfId="28211" xr:uid="{2F8F0B94-7F97-4AF1-952D-C222D587E35C}"/>
    <cellStyle name="Normal 6 2 2 5 3 2 2 2" xfId="59095" xr:uid="{9EBC4B91-C409-4C5D-804E-07BADE2DD14F}"/>
    <cellStyle name="Normal 6 2 2 5 3 2 3" xfId="43653" xr:uid="{14BA51FE-AEE1-44C1-BB5B-9C209982793E}"/>
    <cellStyle name="Normal 6 2 2 5 3 3" xfId="20490" xr:uid="{CA2E0FF8-71BA-4976-AE61-334F653AE6C2}"/>
    <cellStyle name="Normal 6 2 2 5 3 3 2" xfId="51374" xr:uid="{B28250D4-6EC1-4BEA-85BB-CFDDF36C9303}"/>
    <cellStyle name="Normal 6 2 2 5 3 4" xfId="35932" xr:uid="{90EDCAE2-FB50-4BA8-B60E-D5D70D90AC4E}"/>
    <cellStyle name="Normal 6 2 2 5 4" xfId="8909" xr:uid="{1F419BDA-D0FE-4A98-9BE0-6CAE804C4D7E}"/>
    <cellStyle name="Normal 6 2 2 5 4 2" xfId="24351" xr:uid="{DCF810E4-D576-400B-874E-8BF85B13F0B2}"/>
    <cellStyle name="Normal 6 2 2 5 4 2 2" xfId="55235" xr:uid="{BFA4544C-9247-4ED7-A3B2-97EBC7799B06}"/>
    <cellStyle name="Normal 6 2 2 5 4 3" xfId="39793" xr:uid="{C8050801-BB5F-4017-8058-F339B974380A}"/>
    <cellStyle name="Normal 6 2 2 5 5" xfId="16630" xr:uid="{15BBBA02-120A-41DE-B24C-063E6F1BAC76}"/>
    <cellStyle name="Normal 6 2 2 5 5 2" xfId="47514" xr:uid="{BF4B3916-A8B3-4391-9C8D-F620E9549A3B}"/>
    <cellStyle name="Normal 6 2 2 5 6" xfId="32072" xr:uid="{116B50CF-6053-4C02-9C20-1216FF84AF5D}"/>
    <cellStyle name="Normal 6 2 2 6" xfId="2153" xr:uid="{31F51C61-E85F-47AD-931A-0CA521658AF9}"/>
    <cellStyle name="Normal 6 2 2 6 2" xfId="6013" xr:uid="{5BEF9E77-D246-4BB6-92EF-196A87BE657C}"/>
    <cellStyle name="Normal 6 2 2 6 2 2" xfId="13734" xr:uid="{1849E01E-65A3-4090-8A2C-A02F5EE68D19}"/>
    <cellStyle name="Normal 6 2 2 6 2 2 2" xfId="29176" xr:uid="{A4C04CDD-01AA-48D3-AD04-9E7D55480CD0}"/>
    <cellStyle name="Normal 6 2 2 6 2 2 2 2" xfId="60060" xr:uid="{B492B211-0ED1-401D-86D9-B442DB16F917}"/>
    <cellStyle name="Normal 6 2 2 6 2 2 3" xfId="44618" xr:uid="{5AAA0B16-05B5-476A-BBB1-98E0E3EC554B}"/>
    <cellStyle name="Normal 6 2 2 6 2 3" xfId="21455" xr:uid="{8A8BCB39-9CD0-4FB0-AA06-D6DA2208E66E}"/>
    <cellStyle name="Normal 6 2 2 6 2 3 2" xfId="52339" xr:uid="{B6766A56-4028-4325-B7B1-5844785BE706}"/>
    <cellStyle name="Normal 6 2 2 6 2 4" xfId="36897" xr:uid="{1F8C2841-4EDB-44B4-87DF-8478BA217CEA}"/>
    <cellStyle name="Normal 6 2 2 6 3" xfId="9874" xr:uid="{186C5EDA-9C33-4795-A97B-B4E7D4D1C19F}"/>
    <cellStyle name="Normal 6 2 2 6 3 2" xfId="25316" xr:uid="{B0D7E2CE-C7C7-4C4B-9D5C-3414D7B7A1DA}"/>
    <cellStyle name="Normal 6 2 2 6 3 2 2" xfId="56200" xr:uid="{E6EDB9DB-B7CE-4472-A9E8-AF9BA970EF92}"/>
    <cellStyle name="Normal 6 2 2 6 3 3" xfId="40758" xr:uid="{010D9E5B-A545-4C02-9E5F-56F8E635E701}"/>
    <cellStyle name="Normal 6 2 2 6 4" xfId="17595" xr:uid="{2E8EB391-02B4-4E2B-95AC-F3A514C48AB9}"/>
    <cellStyle name="Normal 6 2 2 6 4 2" xfId="48479" xr:uid="{EFC41712-9876-43A1-97CC-982B0BFE49C4}"/>
    <cellStyle name="Normal 6 2 2 6 5" xfId="33037" xr:uid="{7CC65487-7DB8-4217-82FB-1DD5BCC757AE}"/>
    <cellStyle name="Normal 6 2 2 7" xfId="4083" xr:uid="{357C91CD-15D6-489A-8EBD-4F18CBFC2D37}"/>
    <cellStyle name="Normal 6 2 2 7 2" xfId="11804" xr:uid="{1A25CCC2-92AD-4DC2-AB11-EE6F42845C46}"/>
    <cellStyle name="Normal 6 2 2 7 2 2" xfId="27246" xr:uid="{B6A7AA52-0AC3-4B99-9A22-3491C622E69A}"/>
    <cellStyle name="Normal 6 2 2 7 2 2 2" xfId="58130" xr:uid="{C279A019-B8AD-40BD-95BD-B99D96AF3E9C}"/>
    <cellStyle name="Normal 6 2 2 7 2 3" xfId="42688" xr:uid="{19E3A8AC-C905-4B3F-9460-2394C2C756ED}"/>
    <cellStyle name="Normal 6 2 2 7 3" xfId="19525" xr:uid="{BA6197D8-E4D3-4684-8638-B3CA911E2500}"/>
    <cellStyle name="Normal 6 2 2 7 3 2" xfId="50409" xr:uid="{7FBA1860-6ED6-49CD-AA6C-D429A63FAA4B}"/>
    <cellStyle name="Normal 6 2 2 7 4" xfId="34967" xr:uid="{99BF50A4-E360-4075-9F48-6B2098247618}"/>
    <cellStyle name="Normal 6 2 2 8" xfId="7944" xr:uid="{857A60EF-F49C-49DF-A030-F99E6692C92B}"/>
    <cellStyle name="Normal 6 2 2 8 2" xfId="23386" xr:uid="{897652DF-5809-49F7-B3A2-129E4F2A68AC}"/>
    <cellStyle name="Normal 6 2 2 8 2 2" xfId="54270" xr:uid="{08FC258D-9759-4B4F-A248-6D24AA307283}"/>
    <cellStyle name="Normal 6 2 2 8 3" xfId="38828" xr:uid="{438692FA-B23E-4606-B991-3C5DAADF322F}"/>
    <cellStyle name="Normal 6 2 2 9" xfId="15665" xr:uid="{5342A1FC-1DA1-40A9-ADA6-6BBB6CAC152D}"/>
    <cellStyle name="Normal 6 2 2 9 2" xfId="46549" xr:uid="{7580141D-5667-41F8-A025-24D582A7ED2A}"/>
    <cellStyle name="Normal 6 2 3" xfId="196" xr:uid="{E9FBC008-D9A4-4947-9193-E4068CF236F5}"/>
    <cellStyle name="Normal 6 2 3 10" xfId="31108" xr:uid="{297753F2-6087-40CB-9DDB-8C3813CB1DAF}"/>
    <cellStyle name="Normal 6 2 3 2" xfId="364" xr:uid="{3E1F1EBD-4FF5-4317-95C7-CA33320DC553}"/>
    <cellStyle name="Normal 6 2 3 2 2" xfId="607" xr:uid="{31F57B17-BA91-48A2-AFCB-7D73F59FB642}"/>
    <cellStyle name="Normal 6 2 3 2 2 2" xfId="1090" xr:uid="{7ED72565-8F79-49DA-A84A-D385A557EE5E}"/>
    <cellStyle name="Normal 6 2 3 2 2 2 2" xfId="2055" xr:uid="{704CCF83-1C09-495D-8744-7DDAC598D109}"/>
    <cellStyle name="Normal 6 2 3 2 2 2 2 2" xfId="3985" xr:uid="{86366FA3-5BC8-4131-82AA-6620DC5ED60F}"/>
    <cellStyle name="Normal 6 2 3 2 2 2 2 2 2" xfId="7845" xr:uid="{A0745326-282A-4217-BD0D-5DA6C988E879}"/>
    <cellStyle name="Normal 6 2 3 2 2 2 2 2 2 2" xfId="15566" xr:uid="{7F987514-A284-4A1C-A0A6-BA707BDADF8A}"/>
    <cellStyle name="Normal 6 2 3 2 2 2 2 2 2 2 2" xfId="31008" xr:uid="{F12D9C52-CB76-42EE-B36F-1D9055CF6211}"/>
    <cellStyle name="Normal 6 2 3 2 2 2 2 2 2 2 2 2" xfId="61892" xr:uid="{27A7ACFB-2C9F-48A2-8355-48391C9E4C21}"/>
    <cellStyle name="Normal 6 2 3 2 2 2 2 2 2 2 3" xfId="46450" xr:uid="{4DCF47A1-830D-45CD-A2AB-EB31A12E8999}"/>
    <cellStyle name="Normal 6 2 3 2 2 2 2 2 2 3" xfId="23287" xr:uid="{67AAE6D1-3DAE-468B-8CE2-AFCC6EFD752F}"/>
    <cellStyle name="Normal 6 2 3 2 2 2 2 2 2 3 2" xfId="54171" xr:uid="{C0FCCE7D-B6F6-420D-B7A8-B1CEF4756E1E}"/>
    <cellStyle name="Normal 6 2 3 2 2 2 2 2 2 4" xfId="38729" xr:uid="{CC309FE4-0E74-4637-B514-9006600AFB2D}"/>
    <cellStyle name="Normal 6 2 3 2 2 2 2 2 3" xfId="11706" xr:uid="{BBFC98EB-8AFE-400F-95AF-55C5A51A7B1D}"/>
    <cellStyle name="Normal 6 2 3 2 2 2 2 2 3 2" xfId="27148" xr:uid="{54A55DC9-8CCC-47BB-B1F7-7B0C726B50B8}"/>
    <cellStyle name="Normal 6 2 3 2 2 2 2 2 3 2 2" xfId="58032" xr:uid="{4EC37E86-FEB8-4B49-A86C-E287B1215BFE}"/>
    <cellStyle name="Normal 6 2 3 2 2 2 2 2 3 3" xfId="42590" xr:uid="{ED58D714-17B1-4627-AAA9-C34B87F5D46C}"/>
    <cellStyle name="Normal 6 2 3 2 2 2 2 2 4" xfId="19427" xr:uid="{3F4A69A7-7CD8-41D3-B930-D226D5FB31D2}"/>
    <cellStyle name="Normal 6 2 3 2 2 2 2 2 4 2" xfId="50311" xr:uid="{14E24DA9-2521-48DA-AD2F-03F8A959544B}"/>
    <cellStyle name="Normal 6 2 3 2 2 2 2 2 5" xfId="34869" xr:uid="{6F15C3F2-8975-480E-AE0F-C6428AD73498}"/>
    <cellStyle name="Normal 6 2 3 2 2 2 2 3" xfId="5915" xr:uid="{47FC6D67-F40A-4AA1-8931-735F6FEB30CE}"/>
    <cellStyle name="Normal 6 2 3 2 2 2 2 3 2" xfId="13636" xr:uid="{E68B9069-2FC8-4F37-A2FB-FE251B180F68}"/>
    <cellStyle name="Normal 6 2 3 2 2 2 2 3 2 2" xfId="29078" xr:uid="{A198B831-E672-4F20-A78E-2A3C908D453C}"/>
    <cellStyle name="Normal 6 2 3 2 2 2 2 3 2 2 2" xfId="59962" xr:uid="{8F1FEDF9-B6F7-4AFE-ABFA-B7089BCF8D2D}"/>
    <cellStyle name="Normal 6 2 3 2 2 2 2 3 2 3" xfId="44520" xr:uid="{59786AF1-7C55-4157-91C6-B1091DB96393}"/>
    <cellStyle name="Normal 6 2 3 2 2 2 2 3 3" xfId="21357" xr:uid="{639E37D9-B2D1-4E80-ACC9-9068271D7E7F}"/>
    <cellStyle name="Normal 6 2 3 2 2 2 2 3 3 2" xfId="52241" xr:uid="{A1641B80-C1C4-4F98-9739-4EB515699C01}"/>
    <cellStyle name="Normal 6 2 3 2 2 2 2 3 4" xfId="36799" xr:uid="{E5279AB7-345C-4948-9676-6FD08888DC8A}"/>
    <cellStyle name="Normal 6 2 3 2 2 2 2 4" xfId="9776" xr:uid="{84AA2BB3-7CAF-4B1F-98A3-3A0CFCEE00F9}"/>
    <cellStyle name="Normal 6 2 3 2 2 2 2 4 2" xfId="25218" xr:uid="{763D0339-2443-4BE6-940C-6C3C3DB5AE4B}"/>
    <cellStyle name="Normal 6 2 3 2 2 2 2 4 2 2" xfId="56102" xr:uid="{A6B1CB67-0AB3-471B-9796-5375403680FA}"/>
    <cellStyle name="Normal 6 2 3 2 2 2 2 4 3" xfId="40660" xr:uid="{B7E3CC9C-C525-40EC-AB1A-6B8CFECAB289}"/>
    <cellStyle name="Normal 6 2 3 2 2 2 2 5" xfId="17497" xr:uid="{C7623ED3-EE6F-4FF1-8271-0937A1A3E85D}"/>
    <cellStyle name="Normal 6 2 3 2 2 2 2 5 2" xfId="48381" xr:uid="{B4A3DDA9-1959-4993-9397-4FE4F26AEFD1}"/>
    <cellStyle name="Normal 6 2 3 2 2 2 2 6" xfId="32939" xr:uid="{268C26F2-FB51-4ADF-B633-2681C5EE8036}"/>
    <cellStyle name="Normal 6 2 3 2 2 2 3" xfId="3020" xr:uid="{41AAD940-D128-405B-BA7B-8AFA9D9699F1}"/>
    <cellStyle name="Normal 6 2 3 2 2 2 3 2" xfId="6880" xr:uid="{68DC595F-085C-4B66-8E01-ABC021B0A403}"/>
    <cellStyle name="Normal 6 2 3 2 2 2 3 2 2" xfId="14601" xr:uid="{8617D01A-B8D1-4200-A1EA-D33811771610}"/>
    <cellStyle name="Normal 6 2 3 2 2 2 3 2 2 2" xfId="30043" xr:uid="{49261A1E-3D8C-4FA0-941D-0122D75A8701}"/>
    <cellStyle name="Normal 6 2 3 2 2 2 3 2 2 2 2" xfId="60927" xr:uid="{90024DDB-F09A-4C2A-8F0A-FC592AA15444}"/>
    <cellStyle name="Normal 6 2 3 2 2 2 3 2 2 3" xfId="45485" xr:uid="{65BE6A8F-2DFC-42CE-A077-7D5D3B1EE3D8}"/>
    <cellStyle name="Normal 6 2 3 2 2 2 3 2 3" xfId="22322" xr:uid="{7453E4AF-15B3-427F-941E-194D176EA2FD}"/>
    <cellStyle name="Normal 6 2 3 2 2 2 3 2 3 2" xfId="53206" xr:uid="{C6247A52-9AEA-4670-91E1-79F9CC95FADE}"/>
    <cellStyle name="Normal 6 2 3 2 2 2 3 2 4" xfId="37764" xr:uid="{87AF1325-B365-4942-98E7-B3914748024F}"/>
    <cellStyle name="Normal 6 2 3 2 2 2 3 3" xfId="10741" xr:uid="{334C6DA8-5312-4844-84BC-AC6E5444A794}"/>
    <cellStyle name="Normal 6 2 3 2 2 2 3 3 2" xfId="26183" xr:uid="{18469F01-AF0B-4AE8-A61B-62223DC3E415}"/>
    <cellStyle name="Normal 6 2 3 2 2 2 3 3 2 2" xfId="57067" xr:uid="{9ACB8DAB-A146-44B5-9D13-1764FF208166}"/>
    <cellStyle name="Normal 6 2 3 2 2 2 3 3 3" xfId="41625" xr:uid="{B8E56CB8-8B5A-4E74-B5D3-4635A004A6D3}"/>
    <cellStyle name="Normal 6 2 3 2 2 2 3 4" xfId="18462" xr:uid="{6D68E127-6D48-4C6E-B751-0F08F1BC43E7}"/>
    <cellStyle name="Normal 6 2 3 2 2 2 3 4 2" xfId="49346" xr:uid="{8339E9CE-EFFB-404A-8532-E9D38D6C08DB}"/>
    <cellStyle name="Normal 6 2 3 2 2 2 3 5" xfId="33904" xr:uid="{140643A1-CB4F-4D99-962F-6ECB4962CEAE}"/>
    <cellStyle name="Normal 6 2 3 2 2 2 4" xfId="4950" xr:uid="{9BA4FA14-6C0D-4E67-8D7A-9E0DA12837BB}"/>
    <cellStyle name="Normal 6 2 3 2 2 2 4 2" xfId="12671" xr:uid="{18F309C2-F183-446C-89AD-7D0E38A538A8}"/>
    <cellStyle name="Normal 6 2 3 2 2 2 4 2 2" xfId="28113" xr:uid="{F6229121-6C40-442D-8368-E1F9744C7B8C}"/>
    <cellStyle name="Normal 6 2 3 2 2 2 4 2 2 2" xfId="58997" xr:uid="{163E161D-65F8-48FB-AA6F-3997092D1AE7}"/>
    <cellStyle name="Normal 6 2 3 2 2 2 4 2 3" xfId="43555" xr:uid="{FB0509F1-40A7-4E9C-9411-E2FC3C63CDDA}"/>
    <cellStyle name="Normal 6 2 3 2 2 2 4 3" xfId="20392" xr:uid="{36C23E12-BEB8-4295-91BB-FB8164CD76D0}"/>
    <cellStyle name="Normal 6 2 3 2 2 2 4 3 2" xfId="51276" xr:uid="{17E1E4D1-4394-49F0-B3A9-9B30C4F02A05}"/>
    <cellStyle name="Normal 6 2 3 2 2 2 4 4" xfId="35834" xr:uid="{E06CBE26-7B74-43C1-8CCD-FCF655F72A28}"/>
    <cellStyle name="Normal 6 2 3 2 2 2 5" xfId="8811" xr:uid="{6B3F859B-E800-403E-AB2F-779AA5F1996A}"/>
    <cellStyle name="Normal 6 2 3 2 2 2 5 2" xfId="24253" xr:uid="{98F01699-BE07-4735-A965-97DFAB46D663}"/>
    <cellStyle name="Normal 6 2 3 2 2 2 5 2 2" xfId="55137" xr:uid="{D303A413-C1C0-4D70-A350-B8745A382754}"/>
    <cellStyle name="Normal 6 2 3 2 2 2 5 3" xfId="39695" xr:uid="{B0557081-C024-4752-A69F-4773D9E05071}"/>
    <cellStyle name="Normal 6 2 3 2 2 2 6" xfId="16532" xr:uid="{BEAB9536-7ABB-48F0-ADD3-810AE5B0DFAB}"/>
    <cellStyle name="Normal 6 2 3 2 2 2 6 2" xfId="47416" xr:uid="{F8F9AA8C-6225-4A9A-A521-86A5C8834B39}"/>
    <cellStyle name="Normal 6 2 3 2 2 2 7" xfId="31974" xr:uid="{C3B0B67A-3D4A-4D22-9B1A-2DBD3D783B6D}"/>
    <cellStyle name="Normal 6 2 3 2 2 3" xfId="1572" xr:uid="{9AD6E85E-5628-4A81-BC1F-D78BDB42578E}"/>
    <cellStyle name="Normal 6 2 3 2 2 3 2" xfId="3502" xr:uid="{F22AE541-2391-42A4-8368-D1722358A421}"/>
    <cellStyle name="Normal 6 2 3 2 2 3 2 2" xfId="7362" xr:uid="{4FE012D7-8305-4B27-A128-73B192C92319}"/>
    <cellStyle name="Normal 6 2 3 2 2 3 2 2 2" xfId="15083" xr:uid="{0514D1C2-31AF-43DA-9451-A2303A24EB63}"/>
    <cellStyle name="Normal 6 2 3 2 2 3 2 2 2 2" xfId="30525" xr:uid="{E4EDB36F-B7A5-4C5B-8E7F-24E95AA73260}"/>
    <cellStyle name="Normal 6 2 3 2 2 3 2 2 2 2 2" xfId="61409" xr:uid="{6498F47B-75B0-4C49-9D13-8D03E89A3FD7}"/>
    <cellStyle name="Normal 6 2 3 2 2 3 2 2 2 3" xfId="45967" xr:uid="{5C7F3088-4FA5-4827-8F3A-38E551D665CE}"/>
    <cellStyle name="Normal 6 2 3 2 2 3 2 2 3" xfId="22804" xr:uid="{78BAEE8E-9CB3-4796-B9F7-34BB6E4F7BB7}"/>
    <cellStyle name="Normal 6 2 3 2 2 3 2 2 3 2" xfId="53688" xr:uid="{AA11EA96-5FDA-475F-BB23-BE92F460AF78}"/>
    <cellStyle name="Normal 6 2 3 2 2 3 2 2 4" xfId="38246" xr:uid="{F7B41858-FCF5-484F-AB46-1D989128002F}"/>
    <cellStyle name="Normal 6 2 3 2 2 3 2 3" xfId="11223" xr:uid="{492EDF7B-4770-446B-8DF2-F6163E81C512}"/>
    <cellStyle name="Normal 6 2 3 2 2 3 2 3 2" xfId="26665" xr:uid="{5E122F58-9418-417B-8EA1-A574B6452BFF}"/>
    <cellStyle name="Normal 6 2 3 2 2 3 2 3 2 2" xfId="57549" xr:uid="{08BF4DC4-3191-414E-BF51-6E2FA651F2B6}"/>
    <cellStyle name="Normal 6 2 3 2 2 3 2 3 3" xfId="42107" xr:uid="{4708D8A3-0E5C-4B54-BEDB-B6BC7A420AF1}"/>
    <cellStyle name="Normal 6 2 3 2 2 3 2 4" xfId="18944" xr:uid="{91362838-A8A0-4E4A-84E2-7ED0076433FD}"/>
    <cellStyle name="Normal 6 2 3 2 2 3 2 4 2" xfId="49828" xr:uid="{692695AC-7BC5-49D0-9557-8C47F7F4E5A9}"/>
    <cellStyle name="Normal 6 2 3 2 2 3 2 5" xfId="34386" xr:uid="{E99F1C3B-D1D8-4376-8121-84480C423648}"/>
    <cellStyle name="Normal 6 2 3 2 2 3 3" xfId="5432" xr:uid="{0E367A7F-8A46-4D46-BA89-57CCA13D6DF0}"/>
    <cellStyle name="Normal 6 2 3 2 2 3 3 2" xfId="13153" xr:uid="{3C299BC1-5262-4EF2-B38F-2639FFD1E5EB}"/>
    <cellStyle name="Normal 6 2 3 2 2 3 3 2 2" xfId="28595" xr:uid="{2262744A-BDF2-474C-824C-12B3BFE50A17}"/>
    <cellStyle name="Normal 6 2 3 2 2 3 3 2 2 2" xfId="59479" xr:uid="{3D2B7DC6-928D-4D58-BC4A-073D867ABDB3}"/>
    <cellStyle name="Normal 6 2 3 2 2 3 3 2 3" xfId="44037" xr:uid="{BCB2CFE4-66B0-43C3-944E-AF08779BDE4D}"/>
    <cellStyle name="Normal 6 2 3 2 2 3 3 3" xfId="20874" xr:uid="{87B3B863-EB3F-4C39-A8C1-F0A256EEAC8B}"/>
    <cellStyle name="Normal 6 2 3 2 2 3 3 3 2" xfId="51758" xr:uid="{CE978E99-FD89-4D89-83F6-F538469CF1CA}"/>
    <cellStyle name="Normal 6 2 3 2 2 3 3 4" xfId="36316" xr:uid="{B71FFEF5-AF05-49FC-B0FE-2DACAD7C2CA1}"/>
    <cellStyle name="Normal 6 2 3 2 2 3 4" xfId="9293" xr:uid="{08C0A836-41F9-439C-8B17-B1B7AE2B5506}"/>
    <cellStyle name="Normal 6 2 3 2 2 3 4 2" xfId="24735" xr:uid="{D3C6C008-046F-4FCB-89CA-8E901EB4C088}"/>
    <cellStyle name="Normal 6 2 3 2 2 3 4 2 2" xfId="55619" xr:uid="{39401AC1-08FD-4EEA-8480-DC0A3CA03D77}"/>
    <cellStyle name="Normal 6 2 3 2 2 3 4 3" xfId="40177" xr:uid="{1C7E0CB5-A446-4560-908C-A7211145AB94}"/>
    <cellStyle name="Normal 6 2 3 2 2 3 5" xfId="17014" xr:uid="{43767998-EF29-4FCA-8592-E7EB5B230FDF}"/>
    <cellStyle name="Normal 6 2 3 2 2 3 5 2" xfId="47898" xr:uid="{FA2A3AD4-CAEA-4C6C-ADCF-3B476BEFA1A9}"/>
    <cellStyle name="Normal 6 2 3 2 2 3 6" xfId="32456" xr:uid="{D737822A-16DA-4FDB-924F-4ACA9E03082B}"/>
    <cellStyle name="Normal 6 2 3 2 2 4" xfId="2537" xr:uid="{C92ABBD0-3D3E-43CE-8D8C-2099E5A18FC4}"/>
    <cellStyle name="Normal 6 2 3 2 2 4 2" xfId="6397" xr:uid="{7B361AF2-D909-4878-9C3B-73CE217CA976}"/>
    <cellStyle name="Normal 6 2 3 2 2 4 2 2" xfId="14118" xr:uid="{F0623CB4-7D64-4860-A3ED-138E03210B1A}"/>
    <cellStyle name="Normal 6 2 3 2 2 4 2 2 2" xfId="29560" xr:uid="{2E4D8C97-B3EA-44F3-B76A-AF514B82709F}"/>
    <cellStyle name="Normal 6 2 3 2 2 4 2 2 2 2" xfId="60444" xr:uid="{BB712685-D49F-43A8-B592-A2D28A73297B}"/>
    <cellStyle name="Normal 6 2 3 2 2 4 2 2 3" xfId="45002" xr:uid="{0FCF35B5-F5E7-4AD3-A298-58099237EB41}"/>
    <cellStyle name="Normal 6 2 3 2 2 4 2 3" xfId="21839" xr:uid="{6FA91AD3-7009-4551-8C28-40F3CBEFFC71}"/>
    <cellStyle name="Normal 6 2 3 2 2 4 2 3 2" xfId="52723" xr:uid="{D3495C6C-9BFC-4163-90E7-8610C9E3A652}"/>
    <cellStyle name="Normal 6 2 3 2 2 4 2 4" xfId="37281" xr:uid="{FD136336-3640-455B-9D88-941621E04FBA}"/>
    <cellStyle name="Normal 6 2 3 2 2 4 3" xfId="10258" xr:uid="{BFF3632E-EC6F-4597-9470-A07E5332802E}"/>
    <cellStyle name="Normal 6 2 3 2 2 4 3 2" xfId="25700" xr:uid="{A385ECEE-921C-41F8-B278-3188635DF8EE}"/>
    <cellStyle name="Normal 6 2 3 2 2 4 3 2 2" xfId="56584" xr:uid="{6C119FC4-099C-4CCB-9B2D-6D3BD2372EC0}"/>
    <cellStyle name="Normal 6 2 3 2 2 4 3 3" xfId="41142" xr:uid="{D187573A-E029-4DC6-9909-6674E7D08BAC}"/>
    <cellStyle name="Normal 6 2 3 2 2 4 4" xfId="17979" xr:uid="{48F0CF7D-BB89-4D5C-94A8-0A9E52E16D7F}"/>
    <cellStyle name="Normal 6 2 3 2 2 4 4 2" xfId="48863" xr:uid="{47079487-2854-4B16-9C7D-1FE9520D59AC}"/>
    <cellStyle name="Normal 6 2 3 2 2 4 5" xfId="33421" xr:uid="{69C5FBF1-2B97-4510-ADF3-A5B0D533A66A}"/>
    <cellStyle name="Normal 6 2 3 2 2 5" xfId="4467" xr:uid="{F26A3860-E1B2-43FA-B1AA-28DAF9B8B8BF}"/>
    <cellStyle name="Normal 6 2 3 2 2 5 2" xfId="12188" xr:uid="{06385E04-69F0-4DB8-A63B-8DB4DB5CBC5E}"/>
    <cellStyle name="Normal 6 2 3 2 2 5 2 2" xfId="27630" xr:uid="{11338286-EB51-43A2-B0DD-427B0D67EC6F}"/>
    <cellStyle name="Normal 6 2 3 2 2 5 2 2 2" xfId="58514" xr:uid="{4A0342E6-FF2B-44AB-AA56-BF27CE639D61}"/>
    <cellStyle name="Normal 6 2 3 2 2 5 2 3" xfId="43072" xr:uid="{D31A2E41-1557-48D5-831E-297FE4BFA495}"/>
    <cellStyle name="Normal 6 2 3 2 2 5 3" xfId="19909" xr:uid="{6CFC7A93-FE3D-4D08-8ACF-627A7BE3DEDF}"/>
    <cellStyle name="Normal 6 2 3 2 2 5 3 2" xfId="50793" xr:uid="{04AF22F8-FC96-4712-A20C-0E296A403E70}"/>
    <cellStyle name="Normal 6 2 3 2 2 5 4" xfId="35351" xr:uid="{348C1D78-E8DE-450F-822D-2F34393FA4CE}"/>
    <cellStyle name="Normal 6 2 3 2 2 6" xfId="8328" xr:uid="{4FAED34F-CCEF-4B8F-846C-3CEFF160C8E9}"/>
    <cellStyle name="Normal 6 2 3 2 2 6 2" xfId="23770" xr:uid="{F330C47F-B59F-4839-B46C-A8F232CDC3C7}"/>
    <cellStyle name="Normal 6 2 3 2 2 6 2 2" xfId="54654" xr:uid="{98CF898E-30EE-41D4-9023-DFCFF39DB427}"/>
    <cellStyle name="Normal 6 2 3 2 2 6 3" xfId="39212" xr:uid="{5448A8C7-8686-4251-86CF-9F7DFA86F95D}"/>
    <cellStyle name="Normal 6 2 3 2 2 7" xfId="16049" xr:uid="{D5583B09-0582-4814-A637-07F4666F51BF}"/>
    <cellStyle name="Normal 6 2 3 2 2 7 2" xfId="46933" xr:uid="{A17D8B98-18D6-4E26-A490-F9A569C37851}"/>
    <cellStyle name="Normal 6 2 3 2 2 8" xfId="31491" xr:uid="{F36D960C-3298-4682-8DAD-BD39A21FA74B}"/>
    <cellStyle name="Normal 6 2 3 2 3" xfId="849" xr:uid="{7BA8391D-54D4-4575-81D2-57C0D39387F1}"/>
    <cellStyle name="Normal 6 2 3 2 3 2" xfId="1814" xr:uid="{D36062C8-D379-4D98-8425-70AAD73104E0}"/>
    <cellStyle name="Normal 6 2 3 2 3 2 2" xfId="3744" xr:uid="{40E24EE7-7AAA-439F-B84E-5635D029A901}"/>
    <cellStyle name="Normal 6 2 3 2 3 2 2 2" xfId="7604" xr:uid="{12EAAC52-B7EC-4E77-8597-B618786B7620}"/>
    <cellStyle name="Normal 6 2 3 2 3 2 2 2 2" xfId="15325" xr:uid="{8BC7C73E-C772-4B6E-BE59-2B8540FDF1B9}"/>
    <cellStyle name="Normal 6 2 3 2 3 2 2 2 2 2" xfId="30767" xr:uid="{9EFABD77-D6DE-4018-80C7-FE96B06FBA25}"/>
    <cellStyle name="Normal 6 2 3 2 3 2 2 2 2 2 2" xfId="61651" xr:uid="{60804D77-AA9B-450F-87E3-212B22383206}"/>
    <cellStyle name="Normal 6 2 3 2 3 2 2 2 2 3" xfId="46209" xr:uid="{128038B6-7ED6-4C5B-B0F7-47F68B054CF1}"/>
    <cellStyle name="Normal 6 2 3 2 3 2 2 2 3" xfId="23046" xr:uid="{DAAD62A9-AD76-455E-82D0-0E3335140B5C}"/>
    <cellStyle name="Normal 6 2 3 2 3 2 2 2 3 2" xfId="53930" xr:uid="{90E5F1F3-EFB9-48E4-910C-AF601D0AF0AA}"/>
    <cellStyle name="Normal 6 2 3 2 3 2 2 2 4" xfId="38488" xr:uid="{9E252BA4-91CE-42D4-9453-CFAE2EA9536B}"/>
    <cellStyle name="Normal 6 2 3 2 3 2 2 3" xfId="11465" xr:uid="{BD46564A-5917-4574-80A9-8D41F565537D}"/>
    <cellStyle name="Normal 6 2 3 2 3 2 2 3 2" xfId="26907" xr:uid="{3C454183-C2D9-46BC-8008-2CB9541FA413}"/>
    <cellStyle name="Normal 6 2 3 2 3 2 2 3 2 2" xfId="57791" xr:uid="{B833FF6D-E5DA-4945-9830-A4DD1333B743}"/>
    <cellStyle name="Normal 6 2 3 2 3 2 2 3 3" xfId="42349" xr:uid="{E65025A6-A6DC-4163-AD53-6A1A8B0253F6}"/>
    <cellStyle name="Normal 6 2 3 2 3 2 2 4" xfId="19186" xr:uid="{E2ACC26A-EF5B-4907-B3A1-A7A3E6CB8D14}"/>
    <cellStyle name="Normal 6 2 3 2 3 2 2 4 2" xfId="50070" xr:uid="{91304FF8-2550-4BBA-B1E4-26F06DBB98B4}"/>
    <cellStyle name="Normal 6 2 3 2 3 2 2 5" xfId="34628" xr:uid="{EB0F1507-E6E1-4197-91FF-8A25AF58C7AB}"/>
    <cellStyle name="Normal 6 2 3 2 3 2 3" xfId="5674" xr:uid="{2E6B0E86-E774-496B-A836-5F76ECD00942}"/>
    <cellStyle name="Normal 6 2 3 2 3 2 3 2" xfId="13395" xr:uid="{5EF0C23B-402F-4A41-8A54-E6D42E4A2E5E}"/>
    <cellStyle name="Normal 6 2 3 2 3 2 3 2 2" xfId="28837" xr:uid="{443A7BA2-1765-4287-9C15-9F4F80F813DE}"/>
    <cellStyle name="Normal 6 2 3 2 3 2 3 2 2 2" xfId="59721" xr:uid="{67E04F8A-4D0F-47E7-8DDB-51D572D179FB}"/>
    <cellStyle name="Normal 6 2 3 2 3 2 3 2 3" xfId="44279" xr:uid="{EA631E05-B7C6-456F-A6BA-80893F689998}"/>
    <cellStyle name="Normal 6 2 3 2 3 2 3 3" xfId="21116" xr:uid="{07B5A15F-C897-47D0-B082-5807AEBF21F8}"/>
    <cellStyle name="Normal 6 2 3 2 3 2 3 3 2" xfId="52000" xr:uid="{BCE741EB-118D-4EF2-9E1D-726010B11351}"/>
    <cellStyle name="Normal 6 2 3 2 3 2 3 4" xfId="36558" xr:uid="{2B238538-52C8-4FDA-B1C1-15304F7D36ED}"/>
    <cellStyle name="Normal 6 2 3 2 3 2 4" xfId="9535" xr:uid="{2E668E4E-BCDF-4926-95C4-56049299FCFE}"/>
    <cellStyle name="Normal 6 2 3 2 3 2 4 2" xfId="24977" xr:uid="{1497E7E5-9C7B-41E4-8AAE-D730780297FA}"/>
    <cellStyle name="Normal 6 2 3 2 3 2 4 2 2" xfId="55861" xr:uid="{BAED8703-84A2-4B97-9D9F-012BB42B5E68}"/>
    <cellStyle name="Normal 6 2 3 2 3 2 4 3" xfId="40419" xr:uid="{66D38E7B-1DC7-4A4E-8D4F-8BF73BE7AD14}"/>
    <cellStyle name="Normal 6 2 3 2 3 2 5" xfId="17256" xr:uid="{449E1A14-2FD7-43D4-AA0D-460F64F7DD37}"/>
    <cellStyle name="Normal 6 2 3 2 3 2 5 2" xfId="48140" xr:uid="{7AE2083D-A7F7-43AC-8B24-D0C22A76C05A}"/>
    <cellStyle name="Normal 6 2 3 2 3 2 6" xfId="32698" xr:uid="{10BDCF3E-BBD6-47B0-B7A9-7F7CCACF27D4}"/>
    <cellStyle name="Normal 6 2 3 2 3 3" xfId="2779" xr:uid="{625F5748-DBC8-49B6-9225-9D6E43D208CE}"/>
    <cellStyle name="Normal 6 2 3 2 3 3 2" xfId="6639" xr:uid="{A39129A9-50B3-42EF-8C63-B6667740F280}"/>
    <cellStyle name="Normal 6 2 3 2 3 3 2 2" xfId="14360" xr:uid="{1353D4D2-403D-41B5-BC61-1FF56B4AEBAE}"/>
    <cellStyle name="Normal 6 2 3 2 3 3 2 2 2" xfId="29802" xr:uid="{06395262-4374-4A6F-A454-D3B99D34A9DA}"/>
    <cellStyle name="Normal 6 2 3 2 3 3 2 2 2 2" xfId="60686" xr:uid="{8FC9F039-C379-4540-A6CF-B0AEC8A719BD}"/>
    <cellStyle name="Normal 6 2 3 2 3 3 2 2 3" xfId="45244" xr:uid="{AABC949C-DA58-4584-A285-F6250A523E78}"/>
    <cellStyle name="Normal 6 2 3 2 3 3 2 3" xfId="22081" xr:uid="{4D6005AD-AD9E-4AA3-965F-C62A8AC45071}"/>
    <cellStyle name="Normal 6 2 3 2 3 3 2 3 2" xfId="52965" xr:uid="{1797890A-7B43-4F75-B713-6C6D418DDA4F}"/>
    <cellStyle name="Normal 6 2 3 2 3 3 2 4" xfId="37523" xr:uid="{87532907-072D-4B4B-A1C1-0AB85FC4A36B}"/>
    <cellStyle name="Normal 6 2 3 2 3 3 3" xfId="10500" xr:uid="{1BE5A72B-C068-4A28-A1CA-EAA9CFDC80FF}"/>
    <cellStyle name="Normal 6 2 3 2 3 3 3 2" xfId="25942" xr:uid="{D1DC8F62-E0EA-4789-BCCB-DB7EDC35DF03}"/>
    <cellStyle name="Normal 6 2 3 2 3 3 3 2 2" xfId="56826" xr:uid="{DA22D692-23BB-430E-8650-518134B1E7D8}"/>
    <cellStyle name="Normal 6 2 3 2 3 3 3 3" xfId="41384" xr:uid="{551116C2-31E8-44B1-BD09-E6D208F84D45}"/>
    <cellStyle name="Normal 6 2 3 2 3 3 4" xfId="18221" xr:uid="{BB088E87-464E-4A86-A15A-D82AB80E9811}"/>
    <cellStyle name="Normal 6 2 3 2 3 3 4 2" xfId="49105" xr:uid="{C19CE064-2162-4F6D-ABB0-90C218A13E8E}"/>
    <cellStyle name="Normal 6 2 3 2 3 3 5" xfId="33663" xr:uid="{AD5BBBBE-F1DD-4D92-9B83-659C9D08A5EB}"/>
    <cellStyle name="Normal 6 2 3 2 3 4" xfId="4709" xr:uid="{0E0B543D-05AC-44C7-8194-9453C39ACE0E}"/>
    <cellStyle name="Normal 6 2 3 2 3 4 2" xfId="12430" xr:uid="{46646A85-D167-40A1-84C0-47F34932205E}"/>
    <cellStyle name="Normal 6 2 3 2 3 4 2 2" xfId="27872" xr:uid="{B6645725-E661-494D-A78D-8586B0DC11E6}"/>
    <cellStyle name="Normal 6 2 3 2 3 4 2 2 2" xfId="58756" xr:uid="{D8585713-E126-458E-A2A5-9FA8A32D33A7}"/>
    <cellStyle name="Normal 6 2 3 2 3 4 2 3" xfId="43314" xr:uid="{1EFC3308-4B05-42FD-BAB4-7CFB66EB872A}"/>
    <cellStyle name="Normal 6 2 3 2 3 4 3" xfId="20151" xr:uid="{EA0D750D-9025-4E65-B6AD-D5735D824B27}"/>
    <cellStyle name="Normal 6 2 3 2 3 4 3 2" xfId="51035" xr:uid="{75A9FAC2-9A54-47E8-8ECF-41C4568B3FBA}"/>
    <cellStyle name="Normal 6 2 3 2 3 4 4" xfId="35593" xr:uid="{5C0A88D7-B209-4FD8-8432-32F5668F5B3C}"/>
    <cellStyle name="Normal 6 2 3 2 3 5" xfId="8570" xr:uid="{A6745505-47A9-4EEF-808F-F5AFA8C89EEF}"/>
    <cellStyle name="Normal 6 2 3 2 3 5 2" xfId="24012" xr:uid="{BCFAB826-D223-4DEE-8C05-7049F16C67BB}"/>
    <cellStyle name="Normal 6 2 3 2 3 5 2 2" xfId="54896" xr:uid="{2B673F59-B3F7-4B06-BD8B-53B345903E01}"/>
    <cellStyle name="Normal 6 2 3 2 3 5 3" xfId="39454" xr:uid="{27024C64-E504-4716-A3AF-CDA998361C6A}"/>
    <cellStyle name="Normal 6 2 3 2 3 6" xfId="16291" xr:uid="{DF4FE956-F41D-4B90-9D16-6518BD1F5965}"/>
    <cellStyle name="Normal 6 2 3 2 3 6 2" xfId="47175" xr:uid="{F74DA7D1-1E8B-414D-9701-741A4A4369F7}"/>
    <cellStyle name="Normal 6 2 3 2 3 7" xfId="31733" xr:uid="{C5EE5FA8-0DA4-4EA2-8769-6F073A23C50B}"/>
    <cellStyle name="Normal 6 2 3 2 4" xfId="1331" xr:uid="{F29F6818-F47E-4523-A35A-5E051D2E3C7A}"/>
    <cellStyle name="Normal 6 2 3 2 4 2" xfId="3261" xr:uid="{7060387E-080E-405E-88D3-0DEA28568356}"/>
    <cellStyle name="Normal 6 2 3 2 4 2 2" xfId="7121" xr:uid="{DAEF12CD-3AC1-439C-8BE7-C24A14EDCED6}"/>
    <cellStyle name="Normal 6 2 3 2 4 2 2 2" xfId="14842" xr:uid="{061BC172-D060-41B6-A198-A8DA36DA502A}"/>
    <cellStyle name="Normal 6 2 3 2 4 2 2 2 2" xfId="30284" xr:uid="{645CA285-8310-4D6A-987B-1AA7CBC5D8B9}"/>
    <cellStyle name="Normal 6 2 3 2 4 2 2 2 2 2" xfId="61168" xr:uid="{05B9ACBD-09B6-45C5-AF16-69FAAB644AF7}"/>
    <cellStyle name="Normal 6 2 3 2 4 2 2 2 3" xfId="45726" xr:uid="{E2548670-B56E-478B-87A4-BB4C29C22806}"/>
    <cellStyle name="Normal 6 2 3 2 4 2 2 3" xfId="22563" xr:uid="{F3D5EABF-A686-4F0F-A469-3FF71982F9FF}"/>
    <cellStyle name="Normal 6 2 3 2 4 2 2 3 2" xfId="53447" xr:uid="{46010F85-A9B6-45BE-8089-9E7159343813}"/>
    <cellStyle name="Normal 6 2 3 2 4 2 2 4" xfId="38005" xr:uid="{5AD1AC4A-F11B-4860-B6E8-92178F7F5692}"/>
    <cellStyle name="Normal 6 2 3 2 4 2 3" xfId="10982" xr:uid="{10BCC252-1016-4D22-9625-441981A238B0}"/>
    <cellStyle name="Normal 6 2 3 2 4 2 3 2" xfId="26424" xr:uid="{F935009A-86F5-4A5D-AB63-A31BB00A7660}"/>
    <cellStyle name="Normal 6 2 3 2 4 2 3 2 2" xfId="57308" xr:uid="{31B72CD6-90D5-49E1-9088-2435ABC5EDB0}"/>
    <cellStyle name="Normal 6 2 3 2 4 2 3 3" xfId="41866" xr:uid="{C51ED809-D408-417C-ACEC-E0C7559B636C}"/>
    <cellStyle name="Normal 6 2 3 2 4 2 4" xfId="18703" xr:uid="{CEB171A7-72F2-4BA4-9B59-EBD713B6A606}"/>
    <cellStyle name="Normal 6 2 3 2 4 2 4 2" xfId="49587" xr:uid="{DCE29A97-7477-4921-93AC-F3B24861512E}"/>
    <cellStyle name="Normal 6 2 3 2 4 2 5" xfId="34145" xr:uid="{7D9DE85A-DA46-4416-B63A-6C8713599AC1}"/>
    <cellStyle name="Normal 6 2 3 2 4 3" xfId="5191" xr:uid="{FC39F62E-24CC-4CE2-8289-2ADCF077EDCA}"/>
    <cellStyle name="Normal 6 2 3 2 4 3 2" xfId="12912" xr:uid="{3D1E3253-3F96-47BB-95CF-5B92611CF093}"/>
    <cellStyle name="Normal 6 2 3 2 4 3 2 2" xfId="28354" xr:uid="{28D9E3E5-04CF-4377-8DF0-8F39D668F81B}"/>
    <cellStyle name="Normal 6 2 3 2 4 3 2 2 2" xfId="59238" xr:uid="{D828785B-5A27-40F4-A3D6-3D4A2CECD228}"/>
    <cellStyle name="Normal 6 2 3 2 4 3 2 3" xfId="43796" xr:uid="{58D1197C-46F4-472A-A85B-1D10F48AAEA9}"/>
    <cellStyle name="Normal 6 2 3 2 4 3 3" xfId="20633" xr:uid="{DC5DA705-1BEC-44B6-B6F7-8331438A6CF3}"/>
    <cellStyle name="Normal 6 2 3 2 4 3 3 2" xfId="51517" xr:uid="{210BF1A6-0AB3-489D-A8D6-91A69CCF9E7D}"/>
    <cellStyle name="Normal 6 2 3 2 4 3 4" xfId="36075" xr:uid="{D156F1C5-29B0-4475-B646-1C26934D394A}"/>
    <cellStyle name="Normal 6 2 3 2 4 4" xfId="9052" xr:uid="{18F8F837-7EDD-403F-AE0B-AAB1B4A42C2E}"/>
    <cellStyle name="Normal 6 2 3 2 4 4 2" xfId="24494" xr:uid="{D4A68415-4BF5-40F3-BDB5-288C216A2E37}"/>
    <cellStyle name="Normal 6 2 3 2 4 4 2 2" xfId="55378" xr:uid="{3C51DBA9-6315-407D-B668-B1608626580D}"/>
    <cellStyle name="Normal 6 2 3 2 4 4 3" xfId="39936" xr:uid="{AD265C35-5055-4345-A63F-0E7DE99D52BF}"/>
    <cellStyle name="Normal 6 2 3 2 4 5" xfId="16773" xr:uid="{FE454575-3F3F-4A69-A280-7AE5F9421A3E}"/>
    <cellStyle name="Normal 6 2 3 2 4 5 2" xfId="47657" xr:uid="{6715EF97-3A4A-42C7-80E5-07D35023188E}"/>
    <cellStyle name="Normal 6 2 3 2 4 6" xfId="32215" xr:uid="{C51B0C1D-485A-459F-B341-C9DD69EE9E82}"/>
    <cellStyle name="Normal 6 2 3 2 5" xfId="2296" xr:uid="{5D91001F-EC69-4B96-A8ED-590D54A668D5}"/>
    <cellStyle name="Normal 6 2 3 2 5 2" xfId="6156" xr:uid="{94A673C6-C5A1-4BB2-A375-807ADD307945}"/>
    <cellStyle name="Normal 6 2 3 2 5 2 2" xfId="13877" xr:uid="{C7ABDE10-7E24-46E1-83ED-A7A197D3F463}"/>
    <cellStyle name="Normal 6 2 3 2 5 2 2 2" xfId="29319" xr:uid="{99590C50-AD54-45DC-82C8-20FB1705B76D}"/>
    <cellStyle name="Normal 6 2 3 2 5 2 2 2 2" xfId="60203" xr:uid="{0B7F4718-F842-4296-8432-06B4C629198D}"/>
    <cellStyle name="Normal 6 2 3 2 5 2 2 3" xfId="44761" xr:uid="{30A709AE-3FEF-49A4-8AE8-7BB8B8911280}"/>
    <cellStyle name="Normal 6 2 3 2 5 2 3" xfId="21598" xr:uid="{CE4040C9-03BF-4993-A321-FC62FC167BA7}"/>
    <cellStyle name="Normal 6 2 3 2 5 2 3 2" xfId="52482" xr:uid="{E6077B46-E513-4A14-A1EA-E3BCA798DABA}"/>
    <cellStyle name="Normal 6 2 3 2 5 2 4" xfId="37040" xr:uid="{0ACB6CDA-7DE4-450D-B333-5BD124A7FD70}"/>
    <cellStyle name="Normal 6 2 3 2 5 3" xfId="10017" xr:uid="{DE9EA645-7BA8-437E-8BB5-DCFB1D1993ED}"/>
    <cellStyle name="Normal 6 2 3 2 5 3 2" xfId="25459" xr:uid="{38161A91-1D9E-41E4-9C1A-BF9848FB1F6C}"/>
    <cellStyle name="Normal 6 2 3 2 5 3 2 2" xfId="56343" xr:uid="{29023A3D-7823-4CEE-89CE-F90C3C177239}"/>
    <cellStyle name="Normal 6 2 3 2 5 3 3" xfId="40901" xr:uid="{F4BF809E-C892-4B26-B1EA-6236D7FC20F8}"/>
    <cellStyle name="Normal 6 2 3 2 5 4" xfId="17738" xr:uid="{7815A69A-6917-4B33-B59A-09B7A1DD527C}"/>
    <cellStyle name="Normal 6 2 3 2 5 4 2" xfId="48622" xr:uid="{B5E1F4FF-1F6C-402C-9DFD-41C43AF7C2AD}"/>
    <cellStyle name="Normal 6 2 3 2 5 5" xfId="33180" xr:uid="{04C05F96-B9B6-4A84-8B73-DBE21ABE0EDA}"/>
    <cellStyle name="Normal 6 2 3 2 6" xfId="4226" xr:uid="{56107882-C091-4DFA-917C-DEA82FA4C5F9}"/>
    <cellStyle name="Normal 6 2 3 2 6 2" xfId="11947" xr:uid="{AFF9185B-F55A-458E-909E-E014541FFCBA}"/>
    <cellStyle name="Normal 6 2 3 2 6 2 2" xfId="27389" xr:uid="{EA43ED5A-86D5-4A80-A3BE-587C526C48DF}"/>
    <cellStyle name="Normal 6 2 3 2 6 2 2 2" xfId="58273" xr:uid="{30BF26CD-E47F-4A40-9EF8-D5AB3B01755C}"/>
    <cellStyle name="Normal 6 2 3 2 6 2 3" xfId="42831" xr:uid="{DA3184FB-BC5B-449D-85CF-510CF4C0F28A}"/>
    <cellStyle name="Normal 6 2 3 2 6 3" xfId="19668" xr:uid="{DEC97116-75B7-467B-91F2-64737CAC832B}"/>
    <cellStyle name="Normal 6 2 3 2 6 3 2" xfId="50552" xr:uid="{497AF623-2C3A-4932-AFC8-1B40E2E328A9}"/>
    <cellStyle name="Normal 6 2 3 2 6 4" xfId="35110" xr:uid="{0B69B9B6-5381-4462-93C2-A730DFE01BFB}"/>
    <cellStyle name="Normal 6 2 3 2 7" xfId="8087" xr:uid="{0439D82A-6E9D-4162-9625-C1866CCB690F}"/>
    <cellStyle name="Normal 6 2 3 2 7 2" xfId="23529" xr:uid="{4507F37B-CD15-408F-BE1F-C512714F7E7F}"/>
    <cellStyle name="Normal 6 2 3 2 7 2 2" xfId="54413" xr:uid="{C8AA6BB8-5F24-4463-89E1-6752C6B4E4ED}"/>
    <cellStyle name="Normal 6 2 3 2 7 3" xfId="38971" xr:uid="{8E5A098F-BF80-4E15-A565-4A59C139C169}"/>
    <cellStyle name="Normal 6 2 3 2 8" xfId="15808" xr:uid="{2D04C606-C609-4D9A-9216-E6AAD54DB455}"/>
    <cellStyle name="Normal 6 2 3 2 8 2" xfId="46692" xr:uid="{9A367547-8B81-4ADF-888E-491352B9BA5B}"/>
    <cellStyle name="Normal 6 2 3 2 9" xfId="31250" xr:uid="{C557D33E-F597-4E5E-B2D1-409809C14374}"/>
    <cellStyle name="Normal 6 2 3 3" xfId="464" xr:uid="{D2DDCD60-6B9A-4751-99AE-9F3D8D5945C9}"/>
    <cellStyle name="Normal 6 2 3 3 2" xfId="948" xr:uid="{56663802-840E-47AB-A925-5E2D4AC7407A}"/>
    <cellStyle name="Normal 6 2 3 3 2 2" xfId="1913" xr:uid="{445E21E3-817F-4EAF-A701-B5A9BFC04BAF}"/>
    <cellStyle name="Normal 6 2 3 3 2 2 2" xfId="3843" xr:uid="{DA94821E-EF4A-4855-9C13-101441F90299}"/>
    <cellStyle name="Normal 6 2 3 3 2 2 2 2" xfId="7703" xr:uid="{F9A99411-E148-4AF2-A253-79C4096EA319}"/>
    <cellStyle name="Normal 6 2 3 3 2 2 2 2 2" xfId="15424" xr:uid="{FE35AF1F-73DD-45A7-8101-CBE52E470F93}"/>
    <cellStyle name="Normal 6 2 3 3 2 2 2 2 2 2" xfId="30866" xr:uid="{8CCEF9E6-22C2-4D4E-8357-BF5A1C4C7DD9}"/>
    <cellStyle name="Normal 6 2 3 3 2 2 2 2 2 2 2" xfId="61750" xr:uid="{58B27569-6A3C-43CD-89A4-FA2AF4D03915}"/>
    <cellStyle name="Normal 6 2 3 3 2 2 2 2 2 3" xfId="46308" xr:uid="{F0B23BFA-F804-4859-9F01-570CE50E3BDC}"/>
    <cellStyle name="Normal 6 2 3 3 2 2 2 2 3" xfId="23145" xr:uid="{88B36700-7000-4755-9CFA-90EF2E13C089}"/>
    <cellStyle name="Normal 6 2 3 3 2 2 2 2 3 2" xfId="54029" xr:uid="{314DD837-97AA-4E4B-87AC-50D8AA1CC0B3}"/>
    <cellStyle name="Normal 6 2 3 3 2 2 2 2 4" xfId="38587" xr:uid="{58203D3A-AFA1-451A-8906-7E076042D846}"/>
    <cellStyle name="Normal 6 2 3 3 2 2 2 3" xfId="11564" xr:uid="{D429B4C9-0867-4DAA-96D5-8A47E5F0200C}"/>
    <cellStyle name="Normal 6 2 3 3 2 2 2 3 2" xfId="27006" xr:uid="{5C8AD934-310A-4F58-BCB7-8823D798AF0B}"/>
    <cellStyle name="Normal 6 2 3 3 2 2 2 3 2 2" xfId="57890" xr:uid="{EFFF02ED-549E-4C32-9A65-DFE8A6398A2E}"/>
    <cellStyle name="Normal 6 2 3 3 2 2 2 3 3" xfId="42448" xr:uid="{01F1AF03-C07F-4023-8C1A-702D775F6ADA}"/>
    <cellStyle name="Normal 6 2 3 3 2 2 2 4" xfId="19285" xr:uid="{79C7A4D1-CA00-4E2C-916B-9A4F02A2737F}"/>
    <cellStyle name="Normal 6 2 3 3 2 2 2 4 2" xfId="50169" xr:uid="{AC8B5A79-C55A-4301-83DA-0859A2516EB0}"/>
    <cellStyle name="Normal 6 2 3 3 2 2 2 5" xfId="34727" xr:uid="{313CE484-273E-435C-972F-F431C2402C55}"/>
    <cellStyle name="Normal 6 2 3 3 2 2 3" xfId="5773" xr:uid="{5DEB6227-F756-432B-889B-E190D12EA5BA}"/>
    <cellStyle name="Normal 6 2 3 3 2 2 3 2" xfId="13494" xr:uid="{AE756F1E-DA74-4EB3-93E3-BAF3C1AEA4AC}"/>
    <cellStyle name="Normal 6 2 3 3 2 2 3 2 2" xfId="28936" xr:uid="{D9868137-45EA-4B87-ADFE-B9D8D1FE7BDF}"/>
    <cellStyle name="Normal 6 2 3 3 2 2 3 2 2 2" xfId="59820" xr:uid="{AB9ADC77-0CD2-468D-8BD6-668C008109A3}"/>
    <cellStyle name="Normal 6 2 3 3 2 2 3 2 3" xfId="44378" xr:uid="{76618C25-9B73-4B09-86C2-8DE07E169607}"/>
    <cellStyle name="Normal 6 2 3 3 2 2 3 3" xfId="21215" xr:uid="{9C6686B3-9EAD-43E5-8699-0BF417899556}"/>
    <cellStyle name="Normal 6 2 3 3 2 2 3 3 2" xfId="52099" xr:uid="{42A24699-3B47-43DC-89CC-00759980821A}"/>
    <cellStyle name="Normal 6 2 3 3 2 2 3 4" xfId="36657" xr:uid="{E18DD408-B678-47EF-B404-10CE4AACFB50}"/>
    <cellStyle name="Normal 6 2 3 3 2 2 4" xfId="9634" xr:uid="{6F6A9C3E-AFDD-45D2-B3C4-030C9266C2C9}"/>
    <cellStyle name="Normal 6 2 3 3 2 2 4 2" xfId="25076" xr:uid="{A2EBCD92-3F4C-43DD-B9D9-672913392396}"/>
    <cellStyle name="Normal 6 2 3 3 2 2 4 2 2" xfId="55960" xr:uid="{61D9F24E-0061-45A8-84F7-5F6782BCC4E3}"/>
    <cellStyle name="Normal 6 2 3 3 2 2 4 3" xfId="40518" xr:uid="{056FE50F-77DE-426E-AFCD-E7BC5D212B2F}"/>
    <cellStyle name="Normal 6 2 3 3 2 2 5" xfId="17355" xr:uid="{8BBCDEDD-779F-4E7E-9F3E-1CF0B56B30BA}"/>
    <cellStyle name="Normal 6 2 3 3 2 2 5 2" xfId="48239" xr:uid="{59A302EC-F341-483A-8115-DD63FCEAC350}"/>
    <cellStyle name="Normal 6 2 3 3 2 2 6" xfId="32797" xr:uid="{B594941C-38B0-40A4-B682-AB922C83C5D4}"/>
    <cellStyle name="Normal 6 2 3 3 2 3" xfId="2878" xr:uid="{ADDEA8C9-1F9F-4F6D-AE92-D6E62E3BAF4C}"/>
    <cellStyle name="Normal 6 2 3 3 2 3 2" xfId="6738" xr:uid="{E0FF903C-0FAA-4D51-9B1D-4B9DB67C37FF}"/>
    <cellStyle name="Normal 6 2 3 3 2 3 2 2" xfId="14459" xr:uid="{D6EF5603-0C53-413F-9067-B0EA7AEDF32B}"/>
    <cellStyle name="Normal 6 2 3 3 2 3 2 2 2" xfId="29901" xr:uid="{38F5C6B3-4C9E-403D-BAC9-70D99FD4D75C}"/>
    <cellStyle name="Normal 6 2 3 3 2 3 2 2 2 2" xfId="60785" xr:uid="{6D10755D-44A3-4E0B-9085-6557D887BCBC}"/>
    <cellStyle name="Normal 6 2 3 3 2 3 2 2 3" xfId="45343" xr:uid="{3399ABAA-B518-4E31-B47E-6230DDDA4EE6}"/>
    <cellStyle name="Normal 6 2 3 3 2 3 2 3" xfId="22180" xr:uid="{DBEE928A-F41C-432D-AE61-F8501F716422}"/>
    <cellStyle name="Normal 6 2 3 3 2 3 2 3 2" xfId="53064" xr:uid="{7DA0DC4C-1DB6-4475-8AC6-A54DC18C93B5}"/>
    <cellStyle name="Normal 6 2 3 3 2 3 2 4" xfId="37622" xr:uid="{2ACF8926-81C7-432A-91BC-D750535D7755}"/>
    <cellStyle name="Normal 6 2 3 3 2 3 3" xfId="10599" xr:uid="{C611349C-AEB6-492A-B611-37677FC2F096}"/>
    <cellStyle name="Normal 6 2 3 3 2 3 3 2" xfId="26041" xr:uid="{D862E8AF-3D10-4F36-9BA0-7F55F5AB6693}"/>
    <cellStyle name="Normal 6 2 3 3 2 3 3 2 2" xfId="56925" xr:uid="{A5005A37-F6B2-4A4F-BD2E-D57E154CD5ED}"/>
    <cellStyle name="Normal 6 2 3 3 2 3 3 3" xfId="41483" xr:uid="{22D5C6AC-D6B7-4C71-8DC6-EC6744E3B53A}"/>
    <cellStyle name="Normal 6 2 3 3 2 3 4" xfId="18320" xr:uid="{A34F625E-FB68-4B6F-B2CE-E055C88B8823}"/>
    <cellStyle name="Normal 6 2 3 3 2 3 4 2" xfId="49204" xr:uid="{4AACA2B6-D7DA-467E-9752-247F7C300871}"/>
    <cellStyle name="Normal 6 2 3 3 2 3 5" xfId="33762" xr:uid="{ED555935-7DC3-4E89-AC47-91FA2B26CE08}"/>
    <cellStyle name="Normal 6 2 3 3 2 4" xfId="4808" xr:uid="{7828D582-A496-44DF-A91F-9B4DBD4C514F}"/>
    <cellStyle name="Normal 6 2 3 3 2 4 2" xfId="12529" xr:uid="{2FB854DE-99DD-44F7-93BE-6CF9F0C90B99}"/>
    <cellStyle name="Normal 6 2 3 3 2 4 2 2" xfId="27971" xr:uid="{297F30A8-2448-4AD1-8552-20BA16784DA4}"/>
    <cellStyle name="Normal 6 2 3 3 2 4 2 2 2" xfId="58855" xr:uid="{B61B2BEA-32AA-4EB1-99B3-A8319600AE64}"/>
    <cellStyle name="Normal 6 2 3 3 2 4 2 3" xfId="43413" xr:uid="{6D604924-C9E0-4298-BA1A-58B4A2262488}"/>
    <cellStyle name="Normal 6 2 3 3 2 4 3" xfId="20250" xr:uid="{422DF2C9-4692-43A6-96D2-843DCF33E165}"/>
    <cellStyle name="Normal 6 2 3 3 2 4 3 2" xfId="51134" xr:uid="{B7AC7CE7-84D3-4EDC-944B-E1AAA91BFBD5}"/>
    <cellStyle name="Normal 6 2 3 3 2 4 4" xfId="35692" xr:uid="{78D5D1BA-CF7F-476C-B4D8-815C706E0CB3}"/>
    <cellStyle name="Normal 6 2 3 3 2 5" xfId="8669" xr:uid="{24DA13D7-65B5-48F0-8632-29CA0997C3CC}"/>
    <cellStyle name="Normal 6 2 3 3 2 5 2" xfId="24111" xr:uid="{648F7450-2DA6-4F93-A5C0-DFDD5E5D182B}"/>
    <cellStyle name="Normal 6 2 3 3 2 5 2 2" xfId="54995" xr:uid="{B422D4B1-E1BE-4FF2-8191-8AE51EDB9A62}"/>
    <cellStyle name="Normal 6 2 3 3 2 5 3" xfId="39553" xr:uid="{8C4E1DD9-FA69-4B85-A176-6C48B3DAEF2A}"/>
    <cellStyle name="Normal 6 2 3 3 2 6" xfId="16390" xr:uid="{17413578-4973-4C76-8BCA-67BBFBF871AD}"/>
    <cellStyle name="Normal 6 2 3 3 2 6 2" xfId="47274" xr:uid="{ACD31CF3-02E8-460A-8224-2426522DD6C6}"/>
    <cellStyle name="Normal 6 2 3 3 2 7" xfId="31832" xr:uid="{F7DDDD64-1CD7-4024-B74B-DDE57DBCF04E}"/>
    <cellStyle name="Normal 6 2 3 3 3" xfId="1430" xr:uid="{6ECC36B1-87FB-4382-A78A-F8E107AFB606}"/>
    <cellStyle name="Normal 6 2 3 3 3 2" xfId="3360" xr:uid="{391EF996-2192-4F23-840B-E4BD46C1A0D6}"/>
    <cellStyle name="Normal 6 2 3 3 3 2 2" xfId="7220" xr:uid="{3BC841D4-91DF-48CA-8E93-ACB5C603872C}"/>
    <cellStyle name="Normal 6 2 3 3 3 2 2 2" xfId="14941" xr:uid="{467B9825-AEC6-41E6-AA0D-BE4FA2B92A7A}"/>
    <cellStyle name="Normal 6 2 3 3 3 2 2 2 2" xfId="30383" xr:uid="{C3FECD24-2A43-4F26-A44E-CD79AF505CA4}"/>
    <cellStyle name="Normal 6 2 3 3 3 2 2 2 2 2" xfId="61267" xr:uid="{88805C1B-979D-41F2-AF10-093C0F85438C}"/>
    <cellStyle name="Normal 6 2 3 3 3 2 2 2 3" xfId="45825" xr:uid="{EB842199-84BE-4200-90AF-A4B18FACE42F}"/>
    <cellStyle name="Normal 6 2 3 3 3 2 2 3" xfId="22662" xr:uid="{DF95CA64-1916-45EC-9714-063D1D996E01}"/>
    <cellStyle name="Normal 6 2 3 3 3 2 2 3 2" xfId="53546" xr:uid="{BA7FC3F7-2409-42CB-AE0D-D17F911C12AB}"/>
    <cellStyle name="Normal 6 2 3 3 3 2 2 4" xfId="38104" xr:uid="{3859E4F2-748D-426E-910C-3E903DA41355}"/>
    <cellStyle name="Normal 6 2 3 3 3 2 3" xfId="11081" xr:uid="{6692A0C1-0AAA-4586-94C6-4927BC6FBC9E}"/>
    <cellStyle name="Normal 6 2 3 3 3 2 3 2" xfId="26523" xr:uid="{9DCDFD6D-E4AE-4A9C-9581-5A524219CC97}"/>
    <cellStyle name="Normal 6 2 3 3 3 2 3 2 2" xfId="57407" xr:uid="{45940C4C-AA0A-4CA2-96E3-148ED1965D3A}"/>
    <cellStyle name="Normal 6 2 3 3 3 2 3 3" xfId="41965" xr:uid="{C72346CA-2DD0-401F-8F30-C138505EEC0F}"/>
    <cellStyle name="Normal 6 2 3 3 3 2 4" xfId="18802" xr:uid="{20C60AC5-BAAA-43BB-A8FB-890FF8D2DD94}"/>
    <cellStyle name="Normal 6 2 3 3 3 2 4 2" xfId="49686" xr:uid="{98BE68F4-EB78-4223-BD2F-EBC4B253E838}"/>
    <cellStyle name="Normal 6 2 3 3 3 2 5" xfId="34244" xr:uid="{6E6CDAC3-C3C7-402C-9A08-E8FC12B4C0CB}"/>
    <cellStyle name="Normal 6 2 3 3 3 3" xfId="5290" xr:uid="{833C0C6C-C5BA-4993-8CB2-35D705EC6123}"/>
    <cellStyle name="Normal 6 2 3 3 3 3 2" xfId="13011" xr:uid="{910ED4E9-21CA-47A4-BB59-742045C22141}"/>
    <cellStyle name="Normal 6 2 3 3 3 3 2 2" xfId="28453" xr:uid="{894D22AD-2150-4EFB-A972-56F08E1FA082}"/>
    <cellStyle name="Normal 6 2 3 3 3 3 2 2 2" xfId="59337" xr:uid="{18F94FA3-66CC-4B78-933C-8FA94930A3A6}"/>
    <cellStyle name="Normal 6 2 3 3 3 3 2 3" xfId="43895" xr:uid="{23BE9E54-28B6-4F5B-A48C-60530EC50AF6}"/>
    <cellStyle name="Normal 6 2 3 3 3 3 3" xfId="20732" xr:uid="{BD558770-665D-47BC-9E5A-24004D66F2ED}"/>
    <cellStyle name="Normal 6 2 3 3 3 3 3 2" xfId="51616" xr:uid="{35FC37D5-4881-4EDF-B4A3-16E29359B23C}"/>
    <cellStyle name="Normal 6 2 3 3 3 3 4" xfId="36174" xr:uid="{84720F0E-5C62-4EF1-8B48-84F62E1196C5}"/>
    <cellStyle name="Normal 6 2 3 3 3 4" xfId="9151" xr:uid="{241FBBC3-C6DD-49C2-9CDD-9F2B64DAAC1A}"/>
    <cellStyle name="Normal 6 2 3 3 3 4 2" xfId="24593" xr:uid="{C19BEE93-7C0F-4437-ABE9-8C99D4FD1D44}"/>
    <cellStyle name="Normal 6 2 3 3 3 4 2 2" xfId="55477" xr:uid="{C61BC56A-7D5D-4927-BE76-3218CB1EDA31}"/>
    <cellStyle name="Normal 6 2 3 3 3 4 3" xfId="40035" xr:uid="{FCB75646-FD3A-4B10-A390-3B44A6A15165}"/>
    <cellStyle name="Normal 6 2 3 3 3 5" xfId="16872" xr:uid="{F145EB52-3076-4237-A2E5-03E7A8237578}"/>
    <cellStyle name="Normal 6 2 3 3 3 5 2" xfId="47756" xr:uid="{31ED0ED7-0921-4AEF-8D0F-F4CB8B5CDBFE}"/>
    <cellStyle name="Normal 6 2 3 3 3 6" xfId="32314" xr:uid="{711015CF-D77B-472E-B91A-009A970B53C5}"/>
    <cellStyle name="Normal 6 2 3 3 4" xfId="2395" xr:uid="{9A555B6D-0878-42FC-8893-4511E53092AA}"/>
    <cellStyle name="Normal 6 2 3 3 4 2" xfId="6255" xr:uid="{73F56A8E-4B37-43E8-ADF3-93B6F30BC39F}"/>
    <cellStyle name="Normal 6 2 3 3 4 2 2" xfId="13976" xr:uid="{D5CBA462-DEB7-4693-9785-2832AB19A72C}"/>
    <cellStyle name="Normal 6 2 3 3 4 2 2 2" xfId="29418" xr:uid="{3DA77313-32C8-4B2F-95A4-898CFDC3E37A}"/>
    <cellStyle name="Normal 6 2 3 3 4 2 2 2 2" xfId="60302" xr:uid="{A9D332A7-9F5E-42DC-A6AD-783FB1C00E4F}"/>
    <cellStyle name="Normal 6 2 3 3 4 2 2 3" xfId="44860" xr:uid="{B7057364-F099-4F10-8C2A-9B57BB29D87F}"/>
    <cellStyle name="Normal 6 2 3 3 4 2 3" xfId="21697" xr:uid="{9B042BA4-3470-4134-87F1-2FA2F8823929}"/>
    <cellStyle name="Normal 6 2 3 3 4 2 3 2" xfId="52581" xr:uid="{F98C338A-E238-4CCA-A417-0171BD05B399}"/>
    <cellStyle name="Normal 6 2 3 3 4 2 4" xfId="37139" xr:uid="{E362EBCD-5B87-4DCE-93AA-730AA713AA37}"/>
    <cellStyle name="Normal 6 2 3 3 4 3" xfId="10116" xr:uid="{D0681287-A23C-41D3-84E9-B02AE7A57C00}"/>
    <cellStyle name="Normal 6 2 3 3 4 3 2" xfId="25558" xr:uid="{2CA44F79-EE07-4A15-814F-F78A610376CE}"/>
    <cellStyle name="Normal 6 2 3 3 4 3 2 2" xfId="56442" xr:uid="{31356E30-D679-49B2-8F33-C4ED0D84D08F}"/>
    <cellStyle name="Normal 6 2 3 3 4 3 3" xfId="41000" xr:uid="{0454F2B9-027A-48BF-A230-5061DBC8F8EE}"/>
    <cellStyle name="Normal 6 2 3 3 4 4" xfId="17837" xr:uid="{5A3D8E26-F8B7-4383-8864-00B2ABA8FC2F}"/>
    <cellStyle name="Normal 6 2 3 3 4 4 2" xfId="48721" xr:uid="{D3DF39BE-5F06-4373-9E1F-E25D3DEE4E3F}"/>
    <cellStyle name="Normal 6 2 3 3 4 5" xfId="33279" xr:uid="{C1778426-68D2-4A4D-8425-09283B075259}"/>
    <cellStyle name="Normal 6 2 3 3 5" xfId="4325" xr:uid="{FF893132-380C-4215-BFB8-DA339AF2AF2C}"/>
    <cellStyle name="Normal 6 2 3 3 5 2" xfId="12046" xr:uid="{BD033EA7-9907-4924-872F-14787E1AFE67}"/>
    <cellStyle name="Normal 6 2 3 3 5 2 2" xfId="27488" xr:uid="{2F5572A4-8EBA-4D2C-B37C-C1415374947F}"/>
    <cellStyle name="Normal 6 2 3 3 5 2 2 2" xfId="58372" xr:uid="{BEE84691-0487-44E9-8750-DF486680C049}"/>
    <cellStyle name="Normal 6 2 3 3 5 2 3" xfId="42930" xr:uid="{86791013-E124-4622-805B-3F94A89445C8}"/>
    <cellStyle name="Normal 6 2 3 3 5 3" xfId="19767" xr:uid="{12ECA0A6-5249-404C-BD4E-365FB95CAAEA}"/>
    <cellStyle name="Normal 6 2 3 3 5 3 2" xfId="50651" xr:uid="{DFB796D9-D3CC-4784-A961-1F3B1A249584}"/>
    <cellStyle name="Normal 6 2 3 3 5 4" xfId="35209" xr:uid="{A6CB73C3-12FF-44DB-9E3E-956E66459A12}"/>
    <cellStyle name="Normal 6 2 3 3 6" xfId="8186" xr:uid="{396D1E92-A623-4DB5-B6A6-13CF7F868EF0}"/>
    <cellStyle name="Normal 6 2 3 3 6 2" xfId="23628" xr:uid="{55EA2F24-2150-468A-83E3-67D45F18AD5F}"/>
    <cellStyle name="Normal 6 2 3 3 6 2 2" xfId="54512" xr:uid="{2DE32B57-D393-4639-88F3-C5D888DFC64C}"/>
    <cellStyle name="Normal 6 2 3 3 6 3" xfId="39070" xr:uid="{4A238FB2-7E3D-4099-8217-0C453DB7D935}"/>
    <cellStyle name="Normal 6 2 3 3 7" xfId="15907" xr:uid="{AE5754CB-0EB8-403C-86FD-91AB336060E9}"/>
    <cellStyle name="Normal 6 2 3 3 7 2" xfId="46791" xr:uid="{A18ABCED-FA3A-4F0C-A5A8-42E7941475B0}"/>
    <cellStyle name="Normal 6 2 3 3 8" xfId="31349" xr:uid="{479CD0BF-7798-459F-9ABF-C1FE391B8A04}"/>
    <cellStyle name="Normal 6 2 3 4" xfId="707" xr:uid="{734B0C83-C5A5-4686-A69E-F2BDE89B8D6C}"/>
    <cellStyle name="Normal 6 2 3 4 2" xfId="1672" xr:uid="{064C7344-F5FA-4D5E-BED9-0D56E4B700E4}"/>
    <cellStyle name="Normal 6 2 3 4 2 2" xfId="3602" xr:uid="{A69CE20E-89E2-491A-B8BA-675CB29B6695}"/>
    <cellStyle name="Normal 6 2 3 4 2 2 2" xfId="7462" xr:uid="{C10F6349-A3F7-4BC6-9FE2-08B3DB6B0D66}"/>
    <cellStyle name="Normal 6 2 3 4 2 2 2 2" xfId="15183" xr:uid="{7DE47A32-7CAC-46C6-8E30-3C1965C96416}"/>
    <cellStyle name="Normal 6 2 3 4 2 2 2 2 2" xfId="30625" xr:uid="{0D7A7412-25A4-4307-993C-CE21037A156E}"/>
    <cellStyle name="Normal 6 2 3 4 2 2 2 2 2 2" xfId="61509" xr:uid="{E0CE845E-EF01-4C6E-B696-4C44DAC0FDA8}"/>
    <cellStyle name="Normal 6 2 3 4 2 2 2 2 3" xfId="46067" xr:uid="{FDDD98EC-B84E-4ECB-9C5E-213AA19A442E}"/>
    <cellStyle name="Normal 6 2 3 4 2 2 2 3" xfId="22904" xr:uid="{4A563ADE-5576-4FF4-ADFB-32B6A5332205}"/>
    <cellStyle name="Normal 6 2 3 4 2 2 2 3 2" xfId="53788" xr:uid="{81A1D83A-7A77-4AA8-B4F1-E08415699D4D}"/>
    <cellStyle name="Normal 6 2 3 4 2 2 2 4" xfId="38346" xr:uid="{D2CDAA25-606E-4492-9F95-8352510F36FD}"/>
    <cellStyle name="Normal 6 2 3 4 2 2 3" xfId="11323" xr:uid="{2503C223-337C-410F-92A8-126C48322E9D}"/>
    <cellStyle name="Normal 6 2 3 4 2 2 3 2" xfId="26765" xr:uid="{691B77A0-D34B-44CD-AE1F-99FDB0150C15}"/>
    <cellStyle name="Normal 6 2 3 4 2 2 3 2 2" xfId="57649" xr:uid="{A538E46B-AB8E-44AF-8C88-420036AEAD58}"/>
    <cellStyle name="Normal 6 2 3 4 2 2 3 3" xfId="42207" xr:uid="{9217CC69-C872-467D-921F-54ED39C51146}"/>
    <cellStyle name="Normal 6 2 3 4 2 2 4" xfId="19044" xr:uid="{97DBD1F2-C512-495A-9D2E-DBF9B973FD9E}"/>
    <cellStyle name="Normal 6 2 3 4 2 2 4 2" xfId="49928" xr:uid="{CE8CE064-C7B2-4C63-BD4C-10375028FA05}"/>
    <cellStyle name="Normal 6 2 3 4 2 2 5" xfId="34486" xr:uid="{D14A5F3D-059A-4C93-B12E-5F7E1E60FDB7}"/>
    <cellStyle name="Normal 6 2 3 4 2 3" xfId="5532" xr:uid="{011E1827-EEC6-43D7-8283-CA10E168B920}"/>
    <cellStyle name="Normal 6 2 3 4 2 3 2" xfId="13253" xr:uid="{64AE300C-2672-4A59-A0E1-6630E57018C1}"/>
    <cellStyle name="Normal 6 2 3 4 2 3 2 2" xfId="28695" xr:uid="{2E1D0338-E2A6-4697-9D2B-F174269DD27B}"/>
    <cellStyle name="Normal 6 2 3 4 2 3 2 2 2" xfId="59579" xr:uid="{BEAD15DC-E1CD-4AEB-8B7E-C4C47E35A0E3}"/>
    <cellStyle name="Normal 6 2 3 4 2 3 2 3" xfId="44137" xr:uid="{9BDA5CCC-439C-48AE-8DC8-6AF52034F459}"/>
    <cellStyle name="Normal 6 2 3 4 2 3 3" xfId="20974" xr:uid="{82BDFA44-5DEC-4A5F-A7AF-F1BCDF83F420}"/>
    <cellStyle name="Normal 6 2 3 4 2 3 3 2" xfId="51858" xr:uid="{80F2B0B9-0F99-4706-9448-95BD15830B7F}"/>
    <cellStyle name="Normal 6 2 3 4 2 3 4" xfId="36416" xr:uid="{4728CC7C-0D87-4B6B-A118-61DD177475FF}"/>
    <cellStyle name="Normal 6 2 3 4 2 4" xfId="9393" xr:uid="{7012B084-E1C1-4041-AC90-BD1DBBE9497B}"/>
    <cellStyle name="Normal 6 2 3 4 2 4 2" xfId="24835" xr:uid="{59287F3F-2505-4E5F-935A-EC3901ABF744}"/>
    <cellStyle name="Normal 6 2 3 4 2 4 2 2" xfId="55719" xr:uid="{8AB897F6-4C3D-431C-927F-611F43E4CF84}"/>
    <cellStyle name="Normal 6 2 3 4 2 4 3" xfId="40277" xr:uid="{1F7FA9D9-5AAF-48D0-B831-C8A1BE9D7833}"/>
    <cellStyle name="Normal 6 2 3 4 2 5" xfId="17114" xr:uid="{C83D5F95-8E1D-4183-B74D-D4BF788A8B3E}"/>
    <cellStyle name="Normal 6 2 3 4 2 5 2" xfId="47998" xr:uid="{AB342E91-E826-4DC4-8488-F6F2FE912CAB}"/>
    <cellStyle name="Normal 6 2 3 4 2 6" xfId="32556" xr:uid="{594F1D57-1E0D-42CC-95AC-F53BCD42BF80}"/>
    <cellStyle name="Normal 6 2 3 4 3" xfId="2637" xr:uid="{CD25B80B-6EAA-4A22-A94D-8F497B14654A}"/>
    <cellStyle name="Normal 6 2 3 4 3 2" xfId="6497" xr:uid="{5246809E-7915-4CD9-BEF1-0F6A015C3602}"/>
    <cellStyle name="Normal 6 2 3 4 3 2 2" xfId="14218" xr:uid="{A933BF30-369F-4BA6-9990-D92DB0332ACD}"/>
    <cellStyle name="Normal 6 2 3 4 3 2 2 2" xfId="29660" xr:uid="{3CE49CB1-614E-4ADF-A2D8-47BACF5E671D}"/>
    <cellStyle name="Normal 6 2 3 4 3 2 2 2 2" xfId="60544" xr:uid="{BB2EEC51-AA8B-4C0A-90F9-2FBF9C12AC69}"/>
    <cellStyle name="Normal 6 2 3 4 3 2 2 3" xfId="45102" xr:uid="{841B4BA9-79EE-46C6-9E24-75E6D3A96DE1}"/>
    <cellStyle name="Normal 6 2 3 4 3 2 3" xfId="21939" xr:uid="{F3731546-819E-45A7-9AED-9229DE1C950F}"/>
    <cellStyle name="Normal 6 2 3 4 3 2 3 2" xfId="52823" xr:uid="{1A3E5909-40FA-490D-BEB7-BF731DDFB378}"/>
    <cellStyle name="Normal 6 2 3 4 3 2 4" xfId="37381" xr:uid="{03D98EBC-8F78-426F-A6C0-1ACE1FEBE1CB}"/>
    <cellStyle name="Normal 6 2 3 4 3 3" xfId="10358" xr:uid="{80AE7F68-D0FC-4157-B1B3-6F3A913015D9}"/>
    <cellStyle name="Normal 6 2 3 4 3 3 2" xfId="25800" xr:uid="{13BA5B98-BB0E-4B88-9CEE-75168483DDA3}"/>
    <cellStyle name="Normal 6 2 3 4 3 3 2 2" xfId="56684" xr:uid="{BE35786D-4CE5-47C1-B027-3388BE6A0789}"/>
    <cellStyle name="Normal 6 2 3 4 3 3 3" xfId="41242" xr:uid="{0CE7960F-18DC-4E1A-A6EA-1479DCFAAB9F}"/>
    <cellStyle name="Normal 6 2 3 4 3 4" xfId="18079" xr:uid="{2DBAD5F0-7C63-46C8-836F-34B399E27F9D}"/>
    <cellStyle name="Normal 6 2 3 4 3 4 2" xfId="48963" xr:uid="{F9C5D5FE-EF32-4B57-AAD6-9D7E3E5419B6}"/>
    <cellStyle name="Normal 6 2 3 4 3 5" xfId="33521" xr:uid="{E69E4929-1E78-451F-9995-AB6B5597C765}"/>
    <cellStyle name="Normal 6 2 3 4 4" xfId="4567" xr:uid="{58E98E3D-18C4-4782-8E65-89146B3E528C}"/>
    <cellStyle name="Normal 6 2 3 4 4 2" xfId="12288" xr:uid="{D0DF03C7-E7E8-458D-BBDD-E1B5BB638066}"/>
    <cellStyle name="Normal 6 2 3 4 4 2 2" xfId="27730" xr:uid="{6720F2DD-8D81-48DD-8BCC-A4145DA111DC}"/>
    <cellStyle name="Normal 6 2 3 4 4 2 2 2" xfId="58614" xr:uid="{5674DF22-AF72-4643-B159-D3F9DC953503}"/>
    <cellStyle name="Normal 6 2 3 4 4 2 3" xfId="43172" xr:uid="{6D4AF1E5-6A26-4C04-951C-29B6D2CAF4B8}"/>
    <cellStyle name="Normal 6 2 3 4 4 3" xfId="20009" xr:uid="{05A5609F-6672-405D-AD5E-12899B5C013D}"/>
    <cellStyle name="Normal 6 2 3 4 4 3 2" xfId="50893" xr:uid="{5A22DDE3-1910-4E50-8623-64065B9CDF9D}"/>
    <cellStyle name="Normal 6 2 3 4 4 4" xfId="35451" xr:uid="{05F2D823-3F5C-4E1D-9B22-C5B4F16D4860}"/>
    <cellStyle name="Normal 6 2 3 4 5" xfId="8428" xr:uid="{B8A410CF-1BF7-4D3F-8FBE-1B165818D606}"/>
    <cellStyle name="Normal 6 2 3 4 5 2" xfId="23870" xr:uid="{52D8E0D9-3313-47F5-AA1F-8BA77E312FF3}"/>
    <cellStyle name="Normal 6 2 3 4 5 2 2" xfId="54754" xr:uid="{CBBC4718-0C94-4F55-9A97-83A5660EFF1A}"/>
    <cellStyle name="Normal 6 2 3 4 5 3" xfId="39312" xr:uid="{C90B72C9-5D73-4353-8222-24E149429E71}"/>
    <cellStyle name="Normal 6 2 3 4 6" xfId="16149" xr:uid="{CB999E89-2894-41B5-9193-D661F01F2158}"/>
    <cellStyle name="Normal 6 2 3 4 6 2" xfId="47033" xr:uid="{B9CD71B8-1BC6-4CED-88ED-659EB926A615}"/>
    <cellStyle name="Normal 6 2 3 4 7" xfId="31591" xr:uid="{025C212A-0A6E-47DB-ABEA-DF68EF43527E}"/>
    <cellStyle name="Normal 6 2 3 5" xfId="1189" xr:uid="{B7DACB06-0E4A-4022-84DC-44D1FD026532}"/>
    <cellStyle name="Normal 6 2 3 5 2" xfId="3119" xr:uid="{78F9F379-2509-4D1D-9643-20B542041443}"/>
    <cellStyle name="Normal 6 2 3 5 2 2" xfId="6979" xr:uid="{D70C2301-7E59-4ACC-90E1-B771E7F3916A}"/>
    <cellStyle name="Normal 6 2 3 5 2 2 2" xfId="14700" xr:uid="{33180460-4F8C-4708-812B-E7825EC784A7}"/>
    <cellStyle name="Normal 6 2 3 5 2 2 2 2" xfId="30142" xr:uid="{D72797AC-4C2D-4FD2-B92E-F1051CACEF61}"/>
    <cellStyle name="Normal 6 2 3 5 2 2 2 2 2" xfId="61026" xr:uid="{D514A57D-2CCC-499A-938C-26D4D4D85558}"/>
    <cellStyle name="Normal 6 2 3 5 2 2 2 3" xfId="45584" xr:uid="{1371FE31-AB23-4BCF-98E7-64146DC29F71}"/>
    <cellStyle name="Normal 6 2 3 5 2 2 3" xfId="22421" xr:uid="{D67EFF71-6F98-498E-8BCD-DECC8B9392CA}"/>
    <cellStyle name="Normal 6 2 3 5 2 2 3 2" xfId="53305" xr:uid="{D195DEAC-5F72-49E6-835E-85DF1AEEAC80}"/>
    <cellStyle name="Normal 6 2 3 5 2 2 4" xfId="37863" xr:uid="{9403AA98-9F53-40BC-A971-C24BD17F4344}"/>
    <cellStyle name="Normal 6 2 3 5 2 3" xfId="10840" xr:uid="{CC7F7425-BD25-42C3-AADA-E4F2BF390DF5}"/>
    <cellStyle name="Normal 6 2 3 5 2 3 2" xfId="26282" xr:uid="{4431DB60-7E5A-48E5-98F1-00384832756B}"/>
    <cellStyle name="Normal 6 2 3 5 2 3 2 2" xfId="57166" xr:uid="{F36ABF75-FCAE-4B64-B2F9-8649F2B98A79}"/>
    <cellStyle name="Normal 6 2 3 5 2 3 3" xfId="41724" xr:uid="{0B841D2E-C481-4BD6-BA38-CABFBA36C92D}"/>
    <cellStyle name="Normal 6 2 3 5 2 4" xfId="18561" xr:uid="{88F0F1A0-0DDD-4347-82A8-03A8114E84F8}"/>
    <cellStyle name="Normal 6 2 3 5 2 4 2" xfId="49445" xr:uid="{BDD9ADD6-E0BE-47E0-9E3E-BA90CA8CFC0D}"/>
    <cellStyle name="Normal 6 2 3 5 2 5" xfId="34003" xr:uid="{6872ABD3-B9C6-4397-8109-75E22F0B7723}"/>
    <cellStyle name="Normal 6 2 3 5 3" xfId="5049" xr:uid="{7A539EFF-74F7-49EC-93BC-9125F740E543}"/>
    <cellStyle name="Normal 6 2 3 5 3 2" xfId="12770" xr:uid="{1E6E3E9F-F1E7-434A-8448-56C450B39C9A}"/>
    <cellStyle name="Normal 6 2 3 5 3 2 2" xfId="28212" xr:uid="{079B2850-DCAD-4EE9-A294-7D3E514D4A40}"/>
    <cellStyle name="Normal 6 2 3 5 3 2 2 2" xfId="59096" xr:uid="{F1E062DC-86B9-4D47-B3C7-23EC063EA39C}"/>
    <cellStyle name="Normal 6 2 3 5 3 2 3" xfId="43654" xr:uid="{C3357DC9-E053-4278-8ECE-F40460A3C7FF}"/>
    <cellStyle name="Normal 6 2 3 5 3 3" xfId="20491" xr:uid="{51925C8E-3AE4-4184-B66A-3F46C394BDD5}"/>
    <cellStyle name="Normal 6 2 3 5 3 3 2" xfId="51375" xr:uid="{ED4ED9E8-312D-4092-AEC9-31C5B1117DDC}"/>
    <cellStyle name="Normal 6 2 3 5 3 4" xfId="35933" xr:uid="{DE6CCEEE-855A-4B34-A3D1-1EB0FDD233C1}"/>
    <cellStyle name="Normal 6 2 3 5 4" xfId="8910" xr:uid="{BCB8D32F-42C2-4F10-A968-33A0085A909D}"/>
    <cellStyle name="Normal 6 2 3 5 4 2" xfId="24352" xr:uid="{F254173A-20B9-4FA0-AA54-99571B53EA68}"/>
    <cellStyle name="Normal 6 2 3 5 4 2 2" xfId="55236" xr:uid="{3213BF25-BACF-4AEA-BE5F-455797F80123}"/>
    <cellStyle name="Normal 6 2 3 5 4 3" xfId="39794" xr:uid="{8972483F-F317-426A-8F45-5CDD05DC09B9}"/>
    <cellStyle name="Normal 6 2 3 5 5" xfId="16631" xr:uid="{5B9D5522-4B27-407D-95EB-2B4DC11D96DB}"/>
    <cellStyle name="Normal 6 2 3 5 5 2" xfId="47515" xr:uid="{CBA6D906-AB35-49C0-A1A9-C8637995E6CC}"/>
    <cellStyle name="Normal 6 2 3 5 6" xfId="32073" xr:uid="{73AF64F4-8A7D-4BBD-9294-DAEE30B02FFD}"/>
    <cellStyle name="Normal 6 2 3 6" xfId="2154" xr:uid="{1915F603-4961-46F1-B770-5F27C715D1B2}"/>
    <cellStyle name="Normal 6 2 3 6 2" xfId="6014" xr:uid="{EDB67AC0-9CCB-4C23-B7BA-74381CC10B0F}"/>
    <cellStyle name="Normal 6 2 3 6 2 2" xfId="13735" xr:uid="{BFC35063-DCE3-49B9-97DA-0D415D5DB8BA}"/>
    <cellStyle name="Normal 6 2 3 6 2 2 2" xfId="29177" xr:uid="{BD3A33DC-BFF2-458F-81CC-E67B2BBE12FF}"/>
    <cellStyle name="Normal 6 2 3 6 2 2 2 2" xfId="60061" xr:uid="{64BD1367-DD46-42CF-89D6-1E34933F3EAB}"/>
    <cellStyle name="Normal 6 2 3 6 2 2 3" xfId="44619" xr:uid="{B9FD9A89-47B1-42B9-A94F-8CD1FBABFC5C}"/>
    <cellStyle name="Normal 6 2 3 6 2 3" xfId="21456" xr:uid="{BFDAE670-5523-4E4A-B7F6-45E03A5BCAB7}"/>
    <cellStyle name="Normal 6 2 3 6 2 3 2" xfId="52340" xr:uid="{5789AAB9-9590-4BE9-A9C6-5062DB6068EE}"/>
    <cellStyle name="Normal 6 2 3 6 2 4" xfId="36898" xr:uid="{F9E08CD3-8724-4CE0-B1DC-EC2690BFA8FA}"/>
    <cellStyle name="Normal 6 2 3 6 3" xfId="9875" xr:uid="{F0EA4A79-9367-4611-B908-6F68991B6D9C}"/>
    <cellStyle name="Normal 6 2 3 6 3 2" xfId="25317" xr:uid="{BD300AE9-3EB9-437C-8746-BC776475F99C}"/>
    <cellStyle name="Normal 6 2 3 6 3 2 2" xfId="56201" xr:uid="{7E2A6777-A5F6-4997-96CD-437A0A32D245}"/>
    <cellStyle name="Normal 6 2 3 6 3 3" xfId="40759" xr:uid="{8FD2D62C-256D-416E-85BA-A55BDF45605B}"/>
    <cellStyle name="Normal 6 2 3 6 4" xfId="17596" xr:uid="{564C06CB-1E0B-42AC-9583-753A5CFDF918}"/>
    <cellStyle name="Normal 6 2 3 6 4 2" xfId="48480" xr:uid="{035D06EA-E1FB-46BC-A2BE-66C180FF0485}"/>
    <cellStyle name="Normal 6 2 3 6 5" xfId="33038" xr:uid="{C5639F43-0D72-4DCB-AB74-7084E39C6D74}"/>
    <cellStyle name="Normal 6 2 3 7" xfId="4084" xr:uid="{D2AA9356-DCB5-4B48-B0AC-7E27278124F2}"/>
    <cellStyle name="Normal 6 2 3 7 2" xfId="11805" xr:uid="{7933F002-70C6-42E8-B9C7-971C1E971882}"/>
    <cellStyle name="Normal 6 2 3 7 2 2" xfId="27247" xr:uid="{A7B2EF9D-8E5E-4A63-A559-181E6B88474D}"/>
    <cellStyle name="Normal 6 2 3 7 2 2 2" xfId="58131" xr:uid="{15BFA542-1DD7-4F59-AFDC-BE35EB767466}"/>
    <cellStyle name="Normal 6 2 3 7 2 3" xfId="42689" xr:uid="{132DE13A-6363-4D8A-9789-922A89460C88}"/>
    <cellStyle name="Normal 6 2 3 7 3" xfId="19526" xr:uid="{18E5206A-B4E6-47BD-A79B-FDCC6A99DA19}"/>
    <cellStyle name="Normal 6 2 3 7 3 2" xfId="50410" xr:uid="{AD584BC5-F918-45A7-BB9C-DB86725F7A47}"/>
    <cellStyle name="Normal 6 2 3 7 4" xfId="34968" xr:uid="{6404D8CC-EA23-4B16-8B08-92CC2D5C31F8}"/>
    <cellStyle name="Normal 6 2 3 8" xfId="7945" xr:uid="{2DF5C5EC-D257-46EC-AD8E-77A119D147F9}"/>
    <cellStyle name="Normal 6 2 3 8 2" xfId="23387" xr:uid="{B0DAFFB9-9E68-4FB8-9BB7-3D439404AAE5}"/>
    <cellStyle name="Normal 6 2 3 8 2 2" xfId="54271" xr:uid="{7CB13FB5-77FE-4FA3-9A41-372CF2201739}"/>
    <cellStyle name="Normal 6 2 3 8 3" xfId="38829" xr:uid="{03FF0FC2-8C05-469F-BFD7-163E861F299F}"/>
    <cellStyle name="Normal 6 2 3 9" xfId="15666" xr:uid="{80D3EEE7-48E9-4F7C-B580-DBBCC3E79E69}"/>
    <cellStyle name="Normal 6 2 3 9 2" xfId="46550" xr:uid="{FE4C8462-BB68-456C-8D95-020FB75802E1}"/>
    <cellStyle name="Normal 6 2 4" xfId="284" xr:uid="{DEB4411E-88BE-4A3B-B286-24527689ABAD}"/>
    <cellStyle name="Normal 6 2 4 2" xfId="527" xr:uid="{10D86A3D-D751-42AD-BD20-56E64BE76D4A}"/>
    <cellStyle name="Normal 6 2 4 2 2" xfId="1010" xr:uid="{5E6454FE-585A-442A-B919-C2484A5D52A1}"/>
    <cellStyle name="Normal 6 2 4 2 2 2" xfId="1975" xr:uid="{2A758F20-E1FC-40E4-BFFB-FCFD79BC9177}"/>
    <cellStyle name="Normal 6 2 4 2 2 2 2" xfId="3905" xr:uid="{26D28A35-3A0E-4C28-91C6-DC1A274AF1E1}"/>
    <cellStyle name="Normal 6 2 4 2 2 2 2 2" xfId="7765" xr:uid="{7CEF19AC-9873-4F6A-AF8F-9F706B642904}"/>
    <cellStyle name="Normal 6 2 4 2 2 2 2 2 2" xfId="15486" xr:uid="{3F7FFD15-B4DD-45D5-A468-0764AFE3AD2F}"/>
    <cellStyle name="Normal 6 2 4 2 2 2 2 2 2 2" xfId="30928" xr:uid="{794CA0DC-9469-442E-A3F2-DFE6ECE00D84}"/>
    <cellStyle name="Normal 6 2 4 2 2 2 2 2 2 2 2" xfId="61812" xr:uid="{86A61FE8-3837-4818-B218-E0A89E53CC1C}"/>
    <cellStyle name="Normal 6 2 4 2 2 2 2 2 2 3" xfId="46370" xr:uid="{24358C63-CB5F-439C-B5E3-28145C4B79B2}"/>
    <cellStyle name="Normal 6 2 4 2 2 2 2 2 3" xfId="23207" xr:uid="{E770BAE7-2B45-491E-B35E-7D303CCE3EB1}"/>
    <cellStyle name="Normal 6 2 4 2 2 2 2 2 3 2" xfId="54091" xr:uid="{AFD043D4-916F-4926-A0D2-D12CC279A02B}"/>
    <cellStyle name="Normal 6 2 4 2 2 2 2 2 4" xfId="38649" xr:uid="{56915575-A0AE-4932-A59C-C212C74ED5D8}"/>
    <cellStyle name="Normal 6 2 4 2 2 2 2 3" xfId="11626" xr:uid="{3F3BD6D6-B0CA-4438-B8D8-5FE6CFBB60E9}"/>
    <cellStyle name="Normal 6 2 4 2 2 2 2 3 2" xfId="27068" xr:uid="{34A2D70A-3E31-47EF-A504-11326C9B511C}"/>
    <cellStyle name="Normal 6 2 4 2 2 2 2 3 2 2" xfId="57952" xr:uid="{3C766B3C-05AB-44E3-B204-4B4003259B9C}"/>
    <cellStyle name="Normal 6 2 4 2 2 2 2 3 3" xfId="42510" xr:uid="{F1A8FE05-68D4-40C3-BD43-75F8CAB3061D}"/>
    <cellStyle name="Normal 6 2 4 2 2 2 2 4" xfId="19347" xr:uid="{930B2AF1-8D9C-4D32-A6BD-92FF7271C8A4}"/>
    <cellStyle name="Normal 6 2 4 2 2 2 2 4 2" xfId="50231" xr:uid="{04AC6933-9173-44AF-BAE8-DA82B0013FF0}"/>
    <cellStyle name="Normal 6 2 4 2 2 2 2 5" xfId="34789" xr:uid="{D5B13484-A99C-454B-8D0B-D17381D41B4E}"/>
    <cellStyle name="Normal 6 2 4 2 2 2 3" xfId="5835" xr:uid="{DCAD7F6A-9526-4657-A062-E6F72284983F}"/>
    <cellStyle name="Normal 6 2 4 2 2 2 3 2" xfId="13556" xr:uid="{AC418344-9703-4D25-9658-FB31C9291CDC}"/>
    <cellStyle name="Normal 6 2 4 2 2 2 3 2 2" xfId="28998" xr:uid="{B92B7099-5AD5-4F68-B023-8A0635A5F0F8}"/>
    <cellStyle name="Normal 6 2 4 2 2 2 3 2 2 2" xfId="59882" xr:uid="{9AF09623-E85B-44EB-992E-D53713670D02}"/>
    <cellStyle name="Normal 6 2 4 2 2 2 3 2 3" xfId="44440" xr:uid="{C4DBDB58-9DDB-4A1B-A5A4-B619B4CBE8F5}"/>
    <cellStyle name="Normal 6 2 4 2 2 2 3 3" xfId="21277" xr:uid="{FE1FD791-76C4-4C9A-814C-C670B875BAD5}"/>
    <cellStyle name="Normal 6 2 4 2 2 2 3 3 2" xfId="52161" xr:uid="{5A1ABDDD-50F5-428D-9AF2-1D59AE3E8F0C}"/>
    <cellStyle name="Normal 6 2 4 2 2 2 3 4" xfId="36719" xr:uid="{107042EB-A6B3-48AF-B041-58BC0459A872}"/>
    <cellStyle name="Normal 6 2 4 2 2 2 4" xfId="9696" xr:uid="{F95949FD-A604-4723-9190-153DF32840CC}"/>
    <cellStyle name="Normal 6 2 4 2 2 2 4 2" xfId="25138" xr:uid="{2388B662-4968-46BF-9059-78158EA7E827}"/>
    <cellStyle name="Normal 6 2 4 2 2 2 4 2 2" xfId="56022" xr:uid="{612A7DA3-9E5B-4954-8555-757894FCEED2}"/>
    <cellStyle name="Normal 6 2 4 2 2 2 4 3" xfId="40580" xr:uid="{15CABC8E-3100-43AD-8DDA-3202952A48C1}"/>
    <cellStyle name="Normal 6 2 4 2 2 2 5" xfId="17417" xr:uid="{AE7E7820-C1A4-49F2-8C65-165C63C8A277}"/>
    <cellStyle name="Normal 6 2 4 2 2 2 5 2" xfId="48301" xr:uid="{76ECB641-EEBA-4881-8C05-0296B0D31D33}"/>
    <cellStyle name="Normal 6 2 4 2 2 2 6" xfId="32859" xr:uid="{C634C4B2-262B-443F-A477-9F68EB4E5D43}"/>
    <cellStyle name="Normal 6 2 4 2 2 3" xfId="2940" xr:uid="{3D1407C3-EFA2-43B2-915B-B49D9EC85C76}"/>
    <cellStyle name="Normal 6 2 4 2 2 3 2" xfId="6800" xr:uid="{97D2DAD8-436A-4C8B-8C83-B7447810533B}"/>
    <cellStyle name="Normal 6 2 4 2 2 3 2 2" xfId="14521" xr:uid="{AEE282B2-16C8-4195-BD9D-19717A524332}"/>
    <cellStyle name="Normal 6 2 4 2 2 3 2 2 2" xfId="29963" xr:uid="{2C2D85E9-6BDE-4886-B7EE-1C3C2B66BEAF}"/>
    <cellStyle name="Normal 6 2 4 2 2 3 2 2 2 2" xfId="60847" xr:uid="{8705C71C-FAAF-43A9-B996-88E3862BAB4A}"/>
    <cellStyle name="Normal 6 2 4 2 2 3 2 2 3" xfId="45405" xr:uid="{2E13B03B-DCDE-4A8F-8B77-E00164F396E6}"/>
    <cellStyle name="Normal 6 2 4 2 2 3 2 3" xfId="22242" xr:uid="{251620B6-8AF1-4A11-9E3B-20BE1C9F7CEF}"/>
    <cellStyle name="Normal 6 2 4 2 2 3 2 3 2" xfId="53126" xr:uid="{5946C994-BF5A-4290-9BB4-4F9D18145015}"/>
    <cellStyle name="Normal 6 2 4 2 2 3 2 4" xfId="37684" xr:uid="{447635AF-AE23-443B-B5D4-63CFA5991E89}"/>
    <cellStyle name="Normal 6 2 4 2 2 3 3" xfId="10661" xr:uid="{AE682947-217C-4C21-8C52-A1E6DA5D39FB}"/>
    <cellStyle name="Normal 6 2 4 2 2 3 3 2" xfId="26103" xr:uid="{B61C5ACF-0210-4C1B-B19B-A1E1DA82989E}"/>
    <cellStyle name="Normal 6 2 4 2 2 3 3 2 2" xfId="56987" xr:uid="{09D1E65B-9B90-493A-96A7-C5F61C6C1B68}"/>
    <cellStyle name="Normal 6 2 4 2 2 3 3 3" xfId="41545" xr:uid="{8E5234AB-009A-43D3-8B7F-A100C5B67F7E}"/>
    <cellStyle name="Normal 6 2 4 2 2 3 4" xfId="18382" xr:uid="{5477FF4E-DA9F-4450-81CB-B58EF53452BE}"/>
    <cellStyle name="Normal 6 2 4 2 2 3 4 2" xfId="49266" xr:uid="{282EE1F5-4B31-42FC-8AC7-01A481CF03DD}"/>
    <cellStyle name="Normal 6 2 4 2 2 3 5" xfId="33824" xr:uid="{22AACE88-A23F-4397-A656-7ACA9A476A94}"/>
    <cellStyle name="Normal 6 2 4 2 2 4" xfId="4870" xr:uid="{3E9ACB22-E21B-4C7E-BD68-443040710C21}"/>
    <cellStyle name="Normal 6 2 4 2 2 4 2" xfId="12591" xr:uid="{71C62BC6-1B79-4E19-A4B7-BA4D0D019C94}"/>
    <cellStyle name="Normal 6 2 4 2 2 4 2 2" xfId="28033" xr:uid="{E119903B-7F4A-4F5B-AD1E-7FE4E1252717}"/>
    <cellStyle name="Normal 6 2 4 2 2 4 2 2 2" xfId="58917" xr:uid="{4454C6F0-8369-4E21-9636-BF39459A36ED}"/>
    <cellStyle name="Normal 6 2 4 2 2 4 2 3" xfId="43475" xr:uid="{82B2C9A7-3066-440E-AE23-CA455F2CB2A9}"/>
    <cellStyle name="Normal 6 2 4 2 2 4 3" xfId="20312" xr:uid="{24B19CDA-DF7B-4D35-B2F6-BDE8F6B654EA}"/>
    <cellStyle name="Normal 6 2 4 2 2 4 3 2" xfId="51196" xr:uid="{C2FAC627-D0C4-475C-8F64-EBE796BFA461}"/>
    <cellStyle name="Normal 6 2 4 2 2 4 4" xfId="35754" xr:uid="{322F8DEA-56FC-4E91-924C-D28EA3AABCED}"/>
    <cellStyle name="Normal 6 2 4 2 2 5" xfId="8731" xr:uid="{5F198D69-A662-426F-BB81-ED1004CC60DD}"/>
    <cellStyle name="Normal 6 2 4 2 2 5 2" xfId="24173" xr:uid="{7CBA8660-6F91-4AC8-9AF8-EDE0CCB0CE96}"/>
    <cellStyle name="Normal 6 2 4 2 2 5 2 2" xfId="55057" xr:uid="{B037B8FF-BC4A-4578-B082-24F8D2EB099A}"/>
    <cellStyle name="Normal 6 2 4 2 2 5 3" xfId="39615" xr:uid="{69C7AEFE-BACF-42B1-9F7B-124EC1176EC5}"/>
    <cellStyle name="Normal 6 2 4 2 2 6" xfId="16452" xr:uid="{D630019A-6E1D-4F4E-B169-E6BA03CA0F5D}"/>
    <cellStyle name="Normal 6 2 4 2 2 6 2" xfId="47336" xr:uid="{AD495F9F-0CFC-4BAD-9722-A1DDA5188CEE}"/>
    <cellStyle name="Normal 6 2 4 2 2 7" xfId="31894" xr:uid="{B682A165-BA73-4FE0-AB9A-949976475156}"/>
    <cellStyle name="Normal 6 2 4 2 3" xfId="1492" xr:uid="{EA20D840-F05E-46A6-8C7A-F601CC0F0721}"/>
    <cellStyle name="Normal 6 2 4 2 3 2" xfId="3422" xr:uid="{35F019FB-40B7-49E0-8286-915043A08BDE}"/>
    <cellStyle name="Normal 6 2 4 2 3 2 2" xfId="7282" xr:uid="{1A0144E1-9D7C-43C0-97C0-75C357883311}"/>
    <cellStyle name="Normal 6 2 4 2 3 2 2 2" xfId="15003" xr:uid="{1E35D61E-DF93-4466-A4BB-BB3C46DF947C}"/>
    <cellStyle name="Normal 6 2 4 2 3 2 2 2 2" xfId="30445" xr:uid="{89FB06F1-727C-4E4E-B3A0-A9161D9274CB}"/>
    <cellStyle name="Normal 6 2 4 2 3 2 2 2 2 2" xfId="61329" xr:uid="{D470D204-482D-4409-8E29-7A82FF00C29E}"/>
    <cellStyle name="Normal 6 2 4 2 3 2 2 2 3" xfId="45887" xr:uid="{79B1AAC7-0563-405B-B53F-A2502117636E}"/>
    <cellStyle name="Normal 6 2 4 2 3 2 2 3" xfId="22724" xr:uid="{060E68FD-96D3-4392-BBB8-3038C7EFA94F}"/>
    <cellStyle name="Normal 6 2 4 2 3 2 2 3 2" xfId="53608" xr:uid="{3480FEA9-98B3-4190-B030-B3609ABDD05A}"/>
    <cellStyle name="Normal 6 2 4 2 3 2 2 4" xfId="38166" xr:uid="{E651DD45-2C35-4CD2-B688-C3A577410F1F}"/>
    <cellStyle name="Normal 6 2 4 2 3 2 3" xfId="11143" xr:uid="{C7F75BCD-1B50-4C7E-892C-8ACFDE4A16BA}"/>
    <cellStyle name="Normal 6 2 4 2 3 2 3 2" xfId="26585" xr:uid="{EB3C7DCD-2281-482B-A3AD-A8FC30D9D15B}"/>
    <cellStyle name="Normal 6 2 4 2 3 2 3 2 2" xfId="57469" xr:uid="{90361973-F8C2-4871-B8D7-FE9F0AD5CBE9}"/>
    <cellStyle name="Normal 6 2 4 2 3 2 3 3" xfId="42027" xr:uid="{1DCB7639-BDE6-47CC-A5B9-584E41F468E6}"/>
    <cellStyle name="Normal 6 2 4 2 3 2 4" xfId="18864" xr:uid="{EBEA7502-0A2E-4EC2-B7EB-C9800A06B71C}"/>
    <cellStyle name="Normal 6 2 4 2 3 2 4 2" xfId="49748" xr:uid="{8BD170AE-1A06-450D-80A4-A0EBFCE14FC2}"/>
    <cellStyle name="Normal 6 2 4 2 3 2 5" xfId="34306" xr:uid="{FB47D541-E74C-4B02-B4FE-EDF42C03F498}"/>
    <cellStyle name="Normal 6 2 4 2 3 3" xfId="5352" xr:uid="{82C18E45-C72B-48D7-B2C0-BD9B583C8CA4}"/>
    <cellStyle name="Normal 6 2 4 2 3 3 2" xfId="13073" xr:uid="{3BD948AE-82BB-4C01-B420-8C8F475394B7}"/>
    <cellStyle name="Normal 6 2 4 2 3 3 2 2" xfId="28515" xr:uid="{38FC0A0A-D686-494E-9670-B203202E7AF2}"/>
    <cellStyle name="Normal 6 2 4 2 3 3 2 2 2" xfId="59399" xr:uid="{6FC5C299-F40D-4B9B-B859-ACE99A980302}"/>
    <cellStyle name="Normal 6 2 4 2 3 3 2 3" xfId="43957" xr:uid="{47A4B733-1A7B-4E5D-94BA-E01501CB450F}"/>
    <cellStyle name="Normal 6 2 4 2 3 3 3" xfId="20794" xr:uid="{0035ED1C-ADDE-4AC8-86EF-0CE4E47E5B48}"/>
    <cellStyle name="Normal 6 2 4 2 3 3 3 2" xfId="51678" xr:uid="{4C2AC634-6131-4271-9D60-DF204E497E64}"/>
    <cellStyle name="Normal 6 2 4 2 3 3 4" xfId="36236" xr:uid="{FFDCB9A1-8347-47C1-A087-4BB43C8711AD}"/>
    <cellStyle name="Normal 6 2 4 2 3 4" xfId="9213" xr:uid="{1047617E-4E37-4274-87FD-7058D84742A4}"/>
    <cellStyle name="Normal 6 2 4 2 3 4 2" xfId="24655" xr:uid="{351257DD-95C7-40D6-9EBB-3CD136BEF7AE}"/>
    <cellStyle name="Normal 6 2 4 2 3 4 2 2" xfId="55539" xr:uid="{008D6FBA-5B82-453D-9F69-2C196C9A536A}"/>
    <cellStyle name="Normal 6 2 4 2 3 4 3" xfId="40097" xr:uid="{BE0F399D-540A-4277-A7DD-5B7B704F9F91}"/>
    <cellStyle name="Normal 6 2 4 2 3 5" xfId="16934" xr:uid="{74D4C751-CE88-4831-9770-A16AED4316FC}"/>
    <cellStyle name="Normal 6 2 4 2 3 5 2" xfId="47818" xr:uid="{4774B6EB-EA67-4E3F-8973-A5DD44CBF2BA}"/>
    <cellStyle name="Normal 6 2 4 2 3 6" xfId="32376" xr:uid="{B7103149-F956-408B-96CA-59735DD9C54B}"/>
    <cellStyle name="Normal 6 2 4 2 4" xfId="2457" xr:uid="{2C25A59A-E19F-4C57-8436-E3C105BD665C}"/>
    <cellStyle name="Normal 6 2 4 2 4 2" xfId="6317" xr:uid="{7F03AA9F-5BE2-46DB-8D62-8C9F9AC3D193}"/>
    <cellStyle name="Normal 6 2 4 2 4 2 2" xfId="14038" xr:uid="{3949EFDC-AAC7-4E9C-9D65-3199F02B7866}"/>
    <cellStyle name="Normal 6 2 4 2 4 2 2 2" xfId="29480" xr:uid="{FA75D9B1-3D66-4308-A205-B8095E0A7065}"/>
    <cellStyle name="Normal 6 2 4 2 4 2 2 2 2" xfId="60364" xr:uid="{74ABCC90-3144-4A66-9C51-40BFE473EEAA}"/>
    <cellStyle name="Normal 6 2 4 2 4 2 2 3" xfId="44922" xr:uid="{3E2E55AC-0C03-4381-8FED-0E92E4C5F9A9}"/>
    <cellStyle name="Normal 6 2 4 2 4 2 3" xfId="21759" xr:uid="{600F3AA9-5F55-44F9-B2DD-8A8B50257CA7}"/>
    <cellStyle name="Normal 6 2 4 2 4 2 3 2" xfId="52643" xr:uid="{0B924D42-F155-4B85-8465-7B17DD7BBCF7}"/>
    <cellStyle name="Normal 6 2 4 2 4 2 4" xfId="37201" xr:uid="{5BE0B101-24C3-4B21-ACDA-D0EF4D2F9CEF}"/>
    <cellStyle name="Normal 6 2 4 2 4 3" xfId="10178" xr:uid="{D42A63CA-1C91-4B99-8392-4B00209C4092}"/>
    <cellStyle name="Normal 6 2 4 2 4 3 2" xfId="25620" xr:uid="{821FCD0C-2ECC-4F0B-B08D-838F1B2CAF65}"/>
    <cellStyle name="Normal 6 2 4 2 4 3 2 2" xfId="56504" xr:uid="{ECF68B6A-7362-4BB5-B93C-C2FB9BE7F9AC}"/>
    <cellStyle name="Normal 6 2 4 2 4 3 3" xfId="41062" xr:uid="{0FFFDC3C-EC8C-4E46-81DE-4BF59A24E7CC}"/>
    <cellStyle name="Normal 6 2 4 2 4 4" xfId="17899" xr:uid="{937487C8-9D5F-48E7-A56A-A4DD6CF73E19}"/>
    <cellStyle name="Normal 6 2 4 2 4 4 2" xfId="48783" xr:uid="{4E7E159E-A690-40AC-AB17-F851AF943B88}"/>
    <cellStyle name="Normal 6 2 4 2 4 5" xfId="33341" xr:uid="{C6D1ECAC-B7B9-4F29-A3FD-3377FD7C48DA}"/>
    <cellStyle name="Normal 6 2 4 2 5" xfId="4387" xr:uid="{C0F65433-68AD-40B8-8920-99B7DB0D0F0D}"/>
    <cellStyle name="Normal 6 2 4 2 5 2" xfId="12108" xr:uid="{7E7D570F-AF3B-448A-95A4-663DE2C831B1}"/>
    <cellStyle name="Normal 6 2 4 2 5 2 2" xfId="27550" xr:uid="{8D4334E4-D61E-482D-B969-14A36D9C4CDB}"/>
    <cellStyle name="Normal 6 2 4 2 5 2 2 2" xfId="58434" xr:uid="{5BE37939-CB52-4797-BA15-369957C2C7AD}"/>
    <cellStyle name="Normal 6 2 4 2 5 2 3" xfId="42992" xr:uid="{7CB6E131-D088-4F39-A953-DF445F38D976}"/>
    <cellStyle name="Normal 6 2 4 2 5 3" xfId="19829" xr:uid="{2BBFC4BF-5D4D-4371-92DB-1F14721AB41B}"/>
    <cellStyle name="Normal 6 2 4 2 5 3 2" xfId="50713" xr:uid="{3222CB20-DD3E-4C45-A0C3-7A67934751AE}"/>
    <cellStyle name="Normal 6 2 4 2 5 4" xfId="35271" xr:uid="{49003CC7-C46D-4F1C-BF5D-75A994DA7A12}"/>
    <cellStyle name="Normal 6 2 4 2 6" xfId="8248" xr:uid="{41D0E4E7-C3EF-4C08-A098-77D62CB40918}"/>
    <cellStyle name="Normal 6 2 4 2 6 2" xfId="23690" xr:uid="{F60F302B-17CF-4D8A-B648-E2FAC2FAABE4}"/>
    <cellStyle name="Normal 6 2 4 2 6 2 2" xfId="54574" xr:uid="{6E138819-FB67-44DF-BA48-3FB4069AB7D3}"/>
    <cellStyle name="Normal 6 2 4 2 6 3" xfId="39132" xr:uid="{3A21D348-AFA6-475B-A0CC-92D61D3E34E8}"/>
    <cellStyle name="Normal 6 2 4 2 7" xfId="15969" xr:uid="{93807CDE-C3CC-4335-83EE-3AA01516AC04}"/>
    <cellStyle name="Normal 6 2 4 2 7 2" xfId="46853" xr:uid="{0ACD8F56-5825-4249-B5B1-6620C3D2958F}"/>
    <cellStyle name="Normal 6 2 4 2 8" xfId="31411" xr:uid="{2D1D4524-46DD-4F30-A595-E789BE8E8F4E}"/>
    <cellStyle name="Normal 6 2 4 3" xfId="769" xr:uid="{9FA35C05-4786-4198-B35B-24AB72CB197E}"/>
    <cellStyle name="Normal 6 2 4 3 2" xfId="1734" xr:uid="{1CED56C5-CBE1-41F1-A185-771D1507B877}"/>
    <cellStyle name="Normal 6 2 4 3 2 2" xfId="3664" xr:uid="{30F0A97F-20A4-4FAC-996A-FFC3950FAC01}"/>
    <cellStyle name="Normal 6 2 4 3 2 2 2" xfId="7524" xr:uid="{B6858EAF-CA44-4969-B3D4-88240174B758}"/>
    <cellStyle name="Normal 6 2 4 3 2 2 2 2" xfId="15245" xr:uid="{8ECB215D-42B6-4F05-8D93-4A3E388FBF02}"/>
    <cellStyle name="Normal 6 2 4 3 2 2 2 2 2" xfId="30687" xr:uid="{104E5524-B819-45D9-8E86-EA7602F85C68}"/>
    <cellStyle name="Normal 6 2 4 3 2 2 2 2 2 2" xfId="61571" xr:uid="{BC966B0F-D51C-42CD-BF8C-5D5057535E5D}"/>
    <cellStyle name="Normal 6 2 4 3 2 2 2 2 3" xfId="46129" xr:uid="{7ED433F4-F182-4990-BC5D-DC6B3074C237}"/>
    <cellStyle name="Normal 6 2 4 3 2 2 2 3" xfId="22966" xr:uid="{5E0D48F5-2AA7-4051-93E7-E2531EEAB10A}"/>
    <cellStyle name="Normal 6 2 4 3 2 2 2 3 2" xfId="53850" xr:uid="{26368AA9-AE76-4DD0-AA89-E2E88DEDBB35}"/>
    <cellStyle name="Normal 6 2 4 3 2 2 2 4" xfId="38408" xr:uid="{42063ABE-49AC-4170-8C7F-4C4674FBDB55}"/>
    <cellStyle name="Normal 6 2 4 3 2 2 3" xfId="11385" xr:uid="{A6080A8B-1A2F-46C2-83B5-564C0B08C4B6}"/>
    <cellStyle name="Normal 6 2 4 3 2 2 3 2" xfId="26827" xr:uid="{E4A2A4D3-BAFE-495A-9CCD-4CBD1E539131}"/>
    <cellStyle name="Normal 6 2 4 3 2 2 3 2 2" xfId="57711" xr:uid="{405FDB67-16A3-41ED-8D00-067D79AB9789}"/>
    <cellStyle name="Normal 6 2 4 3 2 2 3 3" xfId="42269" xr:uid="{914B91ED-8543-41BA-9725-828E97BE3FEF}"/>
    <cellStyle name="Normal 6 2 4 3 2 2 4" xfId="19106" xr:uid="{6A88B09F-690D-4FE1-A44F-BA66386FEBEE}"/>
    <cellStyle name="Normal 6 2 4 3 2 2 4 2" xfId="49990" xr:uid="{AC599546-0EA1-47F7-BF48-8C1AF200E7BF}"/>
    <cellStyle name="Normal 6 2 4 3 2 2 5" xfId="34548" xr:uid="{E4D73FDC-40F2-4EDE-9DE0-F09D79E7D697}"/>
    <cellStyle name="Normal 6 2 4 3 2 3" xfId="5594" xr:uid="{C71FD0B0-DE6D-420A-9DB2-3812E62E98DC}"/>
    <cellStyle name="Normal 6 2 4 3 2 3 2" xfId="13315" xr:uid="{9E07314B-183E-4AF5-84CE-788B7A4C47F8}"/>
    <cellStyle name="Normal 6 2 4 3 2 3 2 2" xfId="28757" xr:uid="{FAE5486A-725E-4067-A084-87EBC7906ACB}"/>
    <cellStyle name="Normal 6 2 4 3 2 3 2 2 2" xfId="59641" xr:uid="{7515AFCA-6E7A-4694-93F5-C6C1309F235A}"/>
    <cellStyle name="Normal 6 2 4 3 2 3 2 3" xfId="44199" xr:uid="{4037D492-33D6-4D11-8C34-028DCE5E6274}"/>
    <cellStyle name="Normal 6 2 4 3 2 3 3" xfId="21036" xr:uid="{C8E3FE77-9B40-4DE8-8552-C47ED218D61E}"/>
    <cellStyle name="Normal 6 2 4 3 2 3 3 2" xfId="51920" xr:uid="{6D7971BA-6886-463C-9771-DC3831D65DA3}"/>
    <cellStyle name="Normal 6 2 4 3 2 3 4" xfId="36478" xr:uid="{BF4209E2-C5D4-4E14-87C0-3A4F1301D4B1}"/>
    <cellStyle name="Normal 6 2 4 3 2 4" xfId="9455" xr:uid="{30A6F22C-EB02-4EE1-8BB3-400E77FCEB60}"/>
    <cellStyle name="Normal 6 2 4 3 2 4 2" xfId="24897" xr:uid="{2E1C5D5D-2F5B-4435-942B-BF1F9766AAFF}"/>
    <cellStyle name="Normal 6 2 4 3 2 4 2 2" xfId="55781" xr:uid="{28167CAC-6EEE-4BB6-8F1A-291B4875897D}"/>
    <cellStyle name="Normal 6 2 4 3 2 4 3" xfId="40339" xr:uid="{ACFEAA25-B228-41B3-B0C5-A9DE9CA87C53}"/>
    <cellStyle name="Normal 6 2 4 3 2 5" xfId="17176" xr:uid="{1756414E-392A-4595-9B4D-A186D2E09A45}"/>
    <cellStyle name="Normal 6 2 4 3 2 5 2" xfId="48060" xr:uid="{193D79F8-08EE-4DB8-9DDC-B7DC5E66F469}"/>
    <cellStyle name="Normal 6 2 4 3 2 6" xfId="32618" xr:uid="{3743DF0B-82DC-4B9B-8457-632549D5E9D5}"/>
    <cellStyle name="Normal 6 2 4 3 3" xfId="2699" xr:uid="{FDDFA9D3-699D-4D5C-9786-663AD2B967BE}"/>
    <cellStyle name="Normal 6 2 4 3 3 2" xfId="6559" xr:uid="{0A171FDE-4DB6-454B-82AF-59BC41028C81}"/>
    <cellStyle name="Normal 6 2 4 3 3 2 2" xfId="14280" xr:uid="{F06EBEDD-B6DD-44AE-BAED-720E0E6F091A}"/>
    <cellStyle name="Normal 6 2 4 3 3 2 2 2" xfId="29722" xr:uid="{5F2CBB82-9F78-4277-86F4-4BC4AFF86E5E}"/>
    <cellStyle name="Normal 6 2 4 3 3 2 2 2 2" xfId="60606" xr:uid="{ECD91998-155D-472F-8305-3FB57A216567}"/>
    <cellStyle name="Normal 6 2 4 3 3 2 2 3" xfId="45164" xr:uid="{B74516F6-11CD-43A0-934C-CF8BC48105E6}"/>
    <cellStyle name="Normal 6 2 4 3 3 2 3" xfId="22001" xr:uid="{89799841-BCC3-4EF6-88D9-DC961FBC1F79}"/>
    <cellStyle name="Normal 6 2 4 3 3 2 3 2" xfId="52885" xr:uid="{B205C2F1-E91E-4EF8-88B1-F61432AE6FA1}"/>
    <cellStyle name="Normal 6 2 4 3 3 2 4" xfId="37443" xr:uid="{58873697-A21C-4216-B924-B2A01049E8C0}"/>
    <cellStyle name="Normal 6 2 4 3 3 3" xfId="10420" xr:uid="{054E9862-E64C-4DC8-A695-4D93E5FE20F9}"/>
    <cellStyle name="Normal 6 2 4 3 3 3 2" xfId="25862" xr:uid="{C9DF3A21-E21D-44FD-8445-697D48191C78}"/>
    <cellStyle name="Normal 6 2 4 3 3 3 2 2" xfId="56746" xr:uid="{BD492C1F-94D4-41A4-BC22-F4A154F4BFEA}"/>
    <cellStyle name="Normal 6 2 4 3 3 3 3" xfId="41304" xr:uid="{A40C89B4-BCF7-4E9F-A58E-5FB55B6BFE48}"/>
    <cellStyle name="Normal 6 2 4 3 3 4" xfId="18141" xr:uid="{AAAE26FA-3EDF-4EE7-9E4B-6EBD0304CC80}"/>
    <cellStyle name="Normal 6 2 4 3 3 4 2" xfId="49025" xr:uid="{B267B8A8-2CA3-4AC1-9634-6CE6347108B3}"/>
    <cellStyle name="Normal 6 2 4 3 3 5" xfId="33583" xr:uid="{7C6C5254-0EFE-41C7-BAEF-C2160467EB8E}"/>
    <cellStyle name="Normal 6 2 4 3 4" xfId="4629" xr:uid="{60E1E8E2-D263-49C8-B5E5-42D536F96203}"/>
    <cellStyle name="Normal 6 2 4 3 4 2" xfId="12350" xr:uid="{ED03A4EB-20DF-4995-999E-CE624442D212}"/>
    <cellStyle name="Normal 6 2 4 3 4 2 2" xfId="27792" xr:uid="{3B72FACB-F452-4A55-A7A3-FC8B850994EF}"/>
    <cellStyle name="Normal 6 2 4 3 4 2 2 2" xfId="58676" xr:uid="{BC6486DE-B9A0-4602-8FFF-77FA74A6F139}"/>
    <cellStyle name="Normal 6 2 4 3 4 2 3" xfId="43234" xr:uid="{76FBC84F-75BC-4765-A545-FB2D5C3B9886}"/>
    <cellStyle name="Normal 6 2 4 3 4 3" xfId="20071" xr:uid="{750FE142-DA16-4EA4-82CA-CDC9357C6A3F}"/>
    <cellStyle name="Normal 6 2 4 3 4 3 2" xfId="50955" xr:uid="{A573D96E-1A94-44A2-9B06-473241E653A2}"/>
    <cellStyle name="Normal 6 2 4 3 4 4" xfId="35513" xr:uid="{4F425C9C-88A1-47AD-B436-EA391976D73B}"/>
    <cellStyle name="Normal 6 2 4 3 5" xfId="8490" xr:uid="{F4D171AE-9EA8-4EB1-9821-961090997503}"/>
    <cellStyle name="Normal 6 2 4 3 5 2" xfId="23932" xr:uid="{E0E5EFC6-0312-47C6-96D6-49B9591FDB95}"/>
    <cellStyle name="Normal 6 2 4 3 5 2 2" xfId="54816" xr:uid="{3D038303-D027-4B6B-84F7-A95D34FFB930}"/>
    <cellStyle name="Normal 6 2 4 3 5 3" xfId="39374" xr:uid="{D80F192B-C418-4489-BB00-EEC715C40E64}"/>
    <cellStyle name="Normal 6 2 4 3 6" xfId="16211" xr:uid="{25B08319-70A2-4E9D-BC5E-0E0CF78B0151}"/>
    <cellStyle name="Normal 6 2 4 3 6 2" xfId="47095" xr:uid="{34F557D1-807B-4EB0-95E8-1D69895BA8F1}"/>
    <cellStyle name="Normal 6 2 4 3 7" xfId="31653" xr:uid="{7CF51F56-35D1-48E9-B354-7C4AE8078ADE}"/>
    <cellStyle name="Normal 6 2 4 4" xfId="1251" xr:uid="{C48CD53E-4804-4916-96B8-2D667A57F871}"/>
    <cellStyle name="Normal 6 2 4 4 2" xfId="3181" xr:uid="{B9AB10B4-0A8F-4133-B15A-461BD11934E0}"/>
    <cellStyle name="Normal 6 2 4 4 2 2" xfId="7041" xr:uid="{263C5A6E-F04D-474A-917C-2156BEB3A5D4}"/>
    <cellStyle name="Normal 6 2 4 4 2 2 2" xfId="14762" xr:uid="{D9D81676-153C-4A08-A2C9-4269E9C080A2}"/>
    <cellStyle name="Normal 6 2 4 4 2 2 2 2" xfId="30204" xr:uid="{5553D55D-5FD3-4759-92ED-BBF5CA123FDF}"/>
    <cellStyle name="Normal 6 2 4 4 2 2 2 2 2" xfId="61088" xr:uid="{F142E973-F2E5-4E77-B91C-E014A9B8DD4E}"/>
    <cellStyle name="Normal 6 2 4 4 2 2 2 3" xfId="45646" xr:uid="{99EEAFEB-A009-4313-BBA3-7A6D45F4F191}"/>
    <cellStyle name="Normal 6 2 4 4 2 2 3" xfId="22483" xr:uid="{E44DA43F-BC40-46DD-B111-A212B9E31D98}"/>
    <cellStyle name="Normal 6 2 4 4 2 2 3 2" xfId="53367" xr:uid="{D3A2AC07-2EEE-49FC-8544-C7D349544AF0}"/>
    <cellStyle name="Normal 6 2 4 4 2 2 4" xfId="37925" xr:uid="{E050B347-19F8-42F4-A5B2-25D82F5E37F2}"/>
    <cellStyle name="Normal 6 2 4 4 2 3" xfId="10902" xr:uid="{F2C01A76-8C4E-4314-84A2-73C5E848B9FC}"/>
    <cellStyle name="Normal 6 2 4 4 2 3 2" xfId="26344" xr:uid="{EF2E7179-0961-46B4-A2F2-855CA71CD927}"/>
    <cellStyle name="Normal 6 2 4 4 2 3 2 2" xfId="57228" xr:uid="{80C32309-4303-439E-9F6F-3A13CE282B2D}"/>
    <cellStyle name="Normal 6 2 4 4 2 3 3" xfId="41786" xr:uid="{0236C15C-4CB3-4157-9AC1-9D8EBD0E873E}"/>
    <cellStyle name="Normal 6 2 4 4 2 4" xfId="18623" xr:uid="{01D5DE14-0A13-4B82-832D-F0A10F2DC1C6}"/>
    <cellStyle name="Normal 6 2 4 4 2 4 2" xfId="49507" xr:uid="{A9821A3B-60F4-46AB-A0A5-7E381B4A76CA}"/>
    <cellStyle name="Normal 6 2 4 4 2 5" xfId="34065" xr:uid="{46F71E7A-4CD7-4016-AC3C-CFA23F9DC0B0}"/>
    <cellStyle name="Normal 6 2 4 4 3" xfId="5111" xr:uid="{38267D57-6520-41D9-A1F5-CCF25D0C7D52}"/>
    <cellStyle name="Normal 6 2 4 4 3 2" xfId="12832" xr:uid="{47FE9A9F-CCC3-49C2-9566-5CEB4428285A}"/>
    <cellStyle name="Normal 6 2 4 4 3 2 2" xfId="28274" xr:uid="{DD933251-4FC1-47B4-8242-13564B5269ED}"/>
    <cellStyle name="Normal 6 2 4 4 3 2 2 2" xfId="59158" xr:uid="{D972F962-6938-424A-ACE9-116540E1A025}"/>
    <cellStyle name="Normal 6 2 4 4 3 2 3" xfId="43716" xr:uid="{61636061-D976-4C37-A3A9-7ABE40C6473A}"/>
    <cellStyle name="Normal 6 2 4 4 3 3" xfId="20553" xr:uid="{7739DAFE-2D83-4F6C-8953-2B246AB78B44}"/>
    <cellStyle name="Normal 6 2 4 4 3 3 2" xfId="51437" xr:uid="{D1D06E19-6056-4990-B9E9-F9BCA063F0B6}"/>
    <cellStyle name="Normal 6 2 4 4 3 4" xfId="35995" xr:uid="{41065B2B-6DBC-463D-A5C3-60C3750BF739}"/>
    <cellStyle name="Normal 6 2 4 4 4" xfId="8972" xr:uid="{FAD50E05-9485-437A-96F0-D9F0DD1E0544}"/>
    <cellStyle name="Normal 6 2 4 4 4 2" xfId="24414" xr:uid="{25B092FE-8308-42A4-9735-2101CAD468BA}"/>
    <cellStyle name="Normal 6 2 4 4 4 2 2" xfId="55298" xr:uid="{B96069ED-88F6-4E04-92A2-E23AA0FD1D8D}"/>
    <cellStyle name="Normal 6 2 4 4 4 3" xfId="39856" xr:uid="{88080DB0-FDF9-42B8-BBC2-17C706D5730D}"/>
    <cellStyle name="Normal 6 2 4 4 5" xfId="16693" xr:uid="{742E39C7-4588-4530-A018-89DFC60E6E6A}"/>
    <cellStyle name="Normal 6 2 4 4 5 2" xfId="47577" xr:uid="{3B85E04F-4FBD-4323-9C1A-9B5031BD3296}"/>
    <cellStyle name="Normal 6 2 4 4 6" xfId="32135" xr:uid="{EF058F22-8AB7-416F-9257-D9FB1BE06003}"/>
    <cellStyle name="Normal 6 2 4 5" xfId="2216" xr:uid="{90090F54-F3EA-4F4E-A6E0-C6B88FC16B68}"/>
    <cellStyle name="Normal 6 2 4 5 2" xfId="6076" xr:uid="{C0E693BA-3C92-433B-87AF-6439BFE7FE2E}"/>
    <cellStyle name="Normal 6 2 4 5 2 2" xfId="13797" xr:uid="{458D9927-6945-4CE8-BF58-40AB14551FDD}"/>
    <cellStyle name="Normal 6 2 4 5 2 2 2" xfId="29239" xr:uid="{933B4160-1D22-47DC-9F8E-ED8CE1AC05AF}"/>
    <cellStyle name="Normal 6 2 4 5 2 2 2 2" xfId="60123" xr:uid="{1F04EAFF-7B02-42F7-83B7-E80D07995F8A}"/>
    <cellStyle name="Normal 6 2 4 5 2 2 3" xfId="44681" xr:uid="{07D47226-4455-474C-82E2-83495DC36D86}"/>
    <cellStyle name="Normal 6 2 4 5 2 3" xfId="21518" xr:uid="{ED8A6803-5EA6-44AE-8216-5332C32371FA}"/>
    <cellStyle name="Normal 6 2 4 5 2 3 2" xfId="52402" xr:uid="{2B255C8B-4FC4-425D-82EC-CCD9976B9DE6}"/>
    <cellStyle name="Normal 6 2 4 5 2 4" xfId="36960" xr:uid="{11390FBF-8FAC-4BB0-94C2-AF0433B34524}"/>
    <cellStyle name="Normal 6 2 4 5 3" xfId="9937" xr:uid="{8A58ACAC-B8A5-45D9-93D1-A4F169A34078}"/>
    <cellStyle name="Normal 6 2 4 5 3 2" xfId="25379" xr:uid="{C4C46A74-8B63-4B06-858F-EB12F44BE6C1}"/>
    <cellStyle name="Normal 6 2 4 5 3 2 2" xfId="56263" xr:uid="{934CBA27-D867-48EF-86D3-18B701ABABDF}"/>
    <cellStyle name="Normal 6 2 4 5 3 3" xfId="40821" xr:uid="{38356773-69B1-4969-B39A-4E37F26F3BBF}"/>
    <cellStyle name="Normal 6 2 4 5 4" xfId="17658" xr:uid="{5A74AB6A-CA03-41C1-B294-6ECB07A87F6A}"/>
    <cellStyle name="Normal 6 2 4 5 4 2" xfId="48542" xr:uid="{762C6575-C95B-4E4E-81A4-F93EA8B2556B}"/>
    <cellStyle name="Normal 6 2 4 5 5" xfId="33100" xr:uid="{87986CCF-2C5F-45BB-B4B0-2C9F16381457}"/>
    <cellStyle name="Normal 6 2 4 6" xfId="4146" xr:uid="{8F73FD3C-0E52-4C35-835B-5324FE6F386E}"/>
    <cellStyle name="Normal 6 2 4 6 2" xfId="11867" xr:uid="{2199C629-D7CD-4063-ADD4-653C1572FDA8}"/>
    <cellStyle name="Normal 6 2 4 6 2 2" xfId="27309" xr:uid="{D0EA707D-F121-490E-A7C5-8AE4255DEE6B}"/>
    <cellStyle name="Normal 6 2 4 6 2 2 2" xfId="58193" xr:uid="{1B0F8C77-FD2B-4518-B18F-F09276518876}"/>
    <cellStyle name="Normal 6 2 4 6 2 3" xfId="42751" xr:uid="{C629DCD4-54D8-4170-96D6-35C32C6CC32D}"/>
    <cellStyle name="Normal 6 2 4 6 3" xfId="19588" xr:uid="{6ED5346A-8966-4F38-83B2-FCCCBB59B271}"/>
    <cellStyle name="Normal 6 2 4 6 3 2" xfId="50472" xr:uid="{587E9CD8-ED86-4643-B68C-3A8BFA9CAFD1}"/>
    <cellStyle name="Normal 6 2 4 6 4" xfId="35030" xr:uid="{B6006708-9AF7-4B13-8A85-9AE754D47256}"/>
    <cellStyle name="Normal 6 2 4 7" xfId="8007" xr:uid="{85D97D3F-06C3-47A3-AC1C-CFEBDFAAF1F6}"/>
    <cellStyle name="Normal 6 2 4 7 2" xfId="23449" xr:uid="{58AF3AE6-9FFA-4716-9B2A-56C9B0383673}"/>
    <cellStyle name="Normal 6 2 4 7 2 2" xfId="54333" xr:uid="{B7DB64DF-DE6D-43F6-9404-50156121B453}"/>
    <cellStyle name="Normal 6 2 4 7 3" xfId="38891" xr:uid="{C18E9BC3-B8E1-4F4C-AB90-059F28404169}"/>
    <cellStyle name="Normal 6 2 4 8" xfId="15728" xr:uid="{AA007D17-EB97-4119-B64B-0BE59F57A86F}"/>
    <cellStyle name="Normal 6 2 4 8 2" xfId="46612" xr:uid="{6B125AB8-D508-4F7D-AE3D-7C40245D17B8}"/>
    <cellStyle name="Normal 6 2 4 9" xfId="31170" xr:uid="{A751D863-CDE7-49CD-A988-15D13F600790}"/>
    <cellStyle name="Normal 6 2 5" xfId="462" xr:uid="{77FBC6E2-B104-477E-A1ED-489319A5FDAB}"/>
    <cellStyle name="Normal 6 2 5 2" xfId="946" xr:uid="{00D11BE3-F7A5-4F4B-813E-0112E629BCEE}"/>
    <cellStyle name="Normal 6 2 5 2 2" xfId="1911" xr:uid="{5FF8299B-1583-460C-BFC5-8FC754850658}"/>
    <cellStyle name="Normal 6 2 5 2 2 2" xfId="3841" xr:uid="{C29A197D-865A-42FA-8F86-43396F352CED}"/>
    <cellStyle name="Normal 6 2 5 2 2 2 2" xfId="7701" xr:uid="{86BA2784-ACD2-4C64-BB2A-3165CC35FE2A}"/>
    <cellStyle name="Normal 6 2 5 2 2 2 2 2" xfId="15422" xr:uid="{F9F2CE77-90E6-4D49-9861-5A72957A4CD4}"/>
    <cellStyle name="Normal 6 2 5 2 2 2 2 2 2" xfId="30864" xr:uid="{7A99583C-A674-4CD9-AD1F-A7411EDF7719}"/>
    <cellStyle name="Normal 6 2 5 2 2 2 2 2 2 2" xfId="61748" xr:uid="{D8F4486F-E713-4B52-A065-4642FB38C69F}"/>
    <cellStyle name="Normal 6 2 5 2 2 2 2 2 3" xfId="46306" xr:uid="{751350FA-B75E-4931-A19B-756537DA1C80}"/>
    <cellStyle name="Normal 6 2 5 2 2 2 2 3" xfId="23143" xr:uid="{E5162BCB-D232-45C4-945C-237913787F69}"/>
    <cellStyle name="Normal 6 2 5 2 2 2 2 3 2" xfId="54027" xr:uid="{F60AF962-D6A8-489B-A15E-1570B591B094}"/>
    <cellStyle name="Normal 6 2 5 2 2 2 2 4" xfId="38585" xr:uid="{1BD71FCA-FDE5-4BE2-9BEE-9E6D146E8F9C}"/>
    <cellStyle name="Normal 6 2 5 2 2 2 3" xfId="11562" xr:uid="{697BDC01-BCF2-4C9B-84C6-D2B3A47D051C}"/>
    <cellStyle name="Normal 6 2 5 2 2 2 3 2" xfId="27004" xr:uid="{B8E0F8A9-9D1E-49F5-A30B-10C364860B2D}"/>
    <cellStyle name="Normal 6 2 5 2 2 2 3 2 2" xfId="57888" xr:uid="{C3D59206-8782-495B-9977-7455B2A878A7}"/>
    <cellStyle name="Normal 6 2 5 2 2 2 3 3" xfId="42446" xr:uid="{74445EE8-0110-407D-9942-66B18C04A00C}"/>
    <cellStyle name="Normal 6 2 5 2 2 2 4" xfId="19283" xr:uid="{769526F6-E41D-451C-875D-D1429834F25E}"/>
    <cellStyle name="Normal 6 2 5 2 2 2 4 2" xfId="50167" xr:uid="{A2611DB9-BADB-468D-8B13-FF26F594651A}"/>
    <cellStyle name="Normal 6 2 5 2 2 2 5" xfId="34725" xr:uid="{685914F0-7C5E-4B6A-A50D-E6F110F16665}"/>
    <cellStyle name="Normal 6 2 5 2 2 3" xfId="5771" xr:uid="{269B712C-A039-49D1-A6B6-434E9E3366ED}"/>
    <cellStyle name="Normal 6 2 5 2 2 3 2" xfId="13492" xr:uid="{49A3EBB7-406A-4A81-B5FE-D83988A62C7B}"/>
    <cellStyle name="Normal 6 2 5 2 2 3 2 2" xfId="28934" xr:uid="{5EBD57B0-DC33-4D55-9C11-D29211D30DA3}"/>
    <cellStyle name="Normal 6 2 5 2 2 3 2 2 2" xfId="59818" xr:uid="{B75F7A28-49CE-4B75-9E3B-FDC471F2A818}"/>
    <cellStyle name="Normal 6 2 5 2 2 3 2 3" xfId="44376" xr:uid="{FE3655B7-08CF-4E8E-8664-700F25F41989}"/>
    <cellStyle name="Normal 6 2 5 2 2 3 3" xfId="21213" xr:uid="{3CB8A082-00C2-42E8-8BDB-77D7248CBFAC}"/>
    <cellStyle name="Normal 6 2 5 2 2 3 3 2" xfId="52097" xr:uid="{FF317534-8AA4-4AF6-BEC6-C62DAA4245E3}"/>
    <cellStyle name="Normal 6 2 5 2 2 3 4" xfId="36655" xr:uid="{447510C7-161C-4DC7-9D9F-47172B4963E9}"/>
    <cellStyle name="Normal 6 2 5 2 2 4" xfId="9632" xr:uid="{D2856FAD-E175-4697-B1FC-FE097695E4AD}"/>
    <cellStyle name="Normal 6 2 5 2 2 4 2" xfId="25074" xr:uid="{F0108749-9620-4847-AF93-BF72D6FFC1B5}"/>
    <cellStyle name="Normal 6 2 5 2 2 4 2 2" xfId="55958" xr:uid="{7313A148-C6E6-425D-8290-44912383F589}"/>
    <cellStyle name="Normal 6 2 5 2 2 4 3" xfId="40516" xr:uid="{281C18F7-2764-4A79-A428-8317E55030AA}"/>
    <cellStyle name="Normal 6 2 5 2 2 5" xfId="17353" xr:uid="{53109A0D-97AD-4C7B-8673-FCA914EAB087}"/>
    <cellStyle name="Normal 6 2 5 2 2 5 2" xfId="48237" xr:uid="{AFD2C4BB-0B9A-45AC-BA2C-3AEE8B0A7487}"/>
    <cellStyle name="Normal 6 2 5 2 2 6" xfId="32795" xr:uid="{8E8652E3-7E75-420F-8872-D37DA30A549C}"/>
    <cellStyle name="Normal 6 2 5 2 3" xfId="2876" xr:uid="{7C470789-F2AF-422E-9254-3F809D5C077F}"/>
    <cellStyle name="Normal 6 2 5 2 3 2" xfId="6736" xr:uid="{B5266E01-608C-41F4-B587-D0E2858EAF5A}"/>
    <cellStyle name="Normal 6 2 5 2 3 2 2" xfId="14457" xr:uid="{67259BDE-8168-4DDC-B806-B95AC221F64E}"/>
    <cellStyle name="Normal 6 2 5 2 3 2 2 2" xfId="29899" xr:uid="{19E20B64-6D7D-4F12-B2C2-F860C38FB96B}"/>
    <cellStyle name="Normal 6 2 5 2 3 2 2 2 2" xfId="60783" xr:uid="{4C21732D-1BDA-455F-A06B-35E0ABD972A3}"/>
    <cellStyle name="Normal 6 2 5 2 3 2 2 3" xfId="45341" xr:uid="{15B0454C-4939-4C5F-A88D-0D3330179970}"/>
    <cellStyle name="Normal 6 2 5 2 3 2 3" xfId="22178" xr:uid="{B3CE2FE8-29E8-4065-AAFB-3B620665A5D8}"/>
    <cellStyle name="Normal 6 2 5 2 3 2 3 2" xfId="53062" xr:uid="{D0F8A11D-E4F6-4343-A1F3-A7542BA309D4}"/>
    <cellStyle name="Normal 6 2 5 2 3 2 4" xfId="37620" xr:uid="{4BC2468B-82B4-470F-B3CB-7AF7A2BE04F5}"/>
    <cellStyle name="Normal 6 2 5 2 3 3" xfId="10597" xr:uid="{0F4A9B85-FA5E-44B7-BC8A-99391454C8BE}"/>
    <cellStyle name="Normal 6 2 5 2 3 3 2" xfId="26039" xr:uid="{430A5C90-AAA9-40C6-826E-8143B8B83515}"/>
    <cellStyle name="Normal 6 2 5 2 3 3 2 2" xfId="56923" xr:uid="{27BE0F7F-9324-47A6-B5BA-16834C6B6C90}"/>
    <cellStyle name="Normal 6 2 5 2 3 3 3" xfId="41481" xr:uid="{176A1D47-AB69-4072-963C-AEF592951435}"/>
    <cellStyle name="Normal 6 2 5 2 3 4" xfId="18318" xr:uid="{D7A31DB7-4FF7-4948-AE7A-E8256E66B2AD}"/>
    <cellStyle name="Normal 6 2 5 2 3 4 2" xfId="49202" xr:uid="{0E3803D2-9266-499B-9238-4B6BB85EAC61}"/>
    <cellStyle name="Normal 6 2 5 2 3 5" xfId="33760" xr:uid="{101718BC-49D0-4CD7-8715-73B748613FE9}"/>
    <cellStyle name="Normal 6 2 5 2 4" xfId="4806" xr:uid="{E543C16F-567A-4426-B18F-39D7B81EE3D7}"/>
    <cellStyle name="Normal 6 2 5 2 4 2" xfId="12527" xr:uid="{78C2EB4E-5487-414A-87CD-642146E11B2E}"/>
    <cellStyle name="Normal 6 2 5 2 4 2 2" xfId="27969" xr:uid="{35EB92A9-FF16-4767-8DD6-70A1DF24F1BA}"/>
    <cellStyle name="Normal 6 2 5 2 4 2 2 2" xfId="58853" xr:uid="{CB3700D8-DB3E-479B-B8DC-D57D71E98B50}"/>
    <cellStyle name="Normal 6 2 5 2 4 2 3" xfId="43411" xr:uid="{D58EABE5-97D3-441C-9961-9A675295ABCF}"/>
    <cellStyle name="Normal 6 2 5 2 4 3" xfId="20248" xr:uid="{718CDB79-E0C6-4DD4-882A-029D6EBBED53}"/>
    <cellStyle name="Normal 6 2 5 2 4 3 2" xfId="51132" xr:uid="{9E822AE8-A262-4E41-BC5A-2B5F0657E929}"/>
    <cellStyle name="Normal 6 2 5 2 4 4" xfId="35690" xr:uid="{9DB186DE-3B18-4F4C-8330-6A4A840BBB07}"/>
    <cellStyle name="Normal 6 2 5 2 5" xfId="8667" xr:uid="{B9E57B3F-4A54-4A93-B5D9-ECBCE08CE0EE}"/>
    <cellStyle name="Normal 6 2 5 2 5 2" xfId="24109" xr:uid="{BC935F96-78C4-4E80-B3BA-208A4E5C424F}"/>
    <cellStyle name="Normal 6 2 5 2 5 2 2" xfId="54993" xr:uid="{BDBAEEEB-52E0-456F-B0EC-84505D4FCFBD}"/>
    <cellStyle name="Normal 6 2 5 2 5 3" xfId="39551" xr:uid="{9FE4D2E8-DA11-4E13-AD55-3DC3DBD73F06}"/>
    <cellStyle name="Normal 6 2 5 2 6" xfId="16388" xr:uid="{DD54B3D2-CB75-4A3C-803C-CE2821525022}"/>
    <cellStyle name="Normal 6 2 5 2 6 2" xfId="47272" xr:uid="{938D5409-2D70-42B3-BA3D-A41C855E6F3D}"/>
    <cellStyle name="Normal 6 2 5 2 7" xfId="31830" xr:uid="{D0571BA6-BA15-4125-A463-8CF9781C7F3F}"/>
    <cellStyle name="Normal 6 2 5 3" xfId="1428" xr:uid="{BDCDA079-4B89-4264-810A-94729AB73D34}"/>
    <cellStyle name="Normal 6 2 5 3 2" xfId="3358" xr:uid="{BB47D4D2-38FC-49AF-BEE5-31C0CE95A0A2}"/>
    <cellStyle name="Normal 6 2 5 3 2 2" xfId="7218" xr:uid="{7159A252-46FF-47BA-AA7B-85FCB9D20F1E}"/>
    <cellStyle name="Normal 6 2 5 3 2 2 2" xfId="14939" xr:uid="{8F45E8D1-3D4A-4E61-8FA9-8CF00B45294A}"/>
    <cellStyle name="Normal 6 2 5 3 2 2 2 2" xfId="30381" xr:uid="{6B923668-5FBA-48DE-AABA-BD20842AF0F8}"/>
    <cellStyle name="Normal 6 2 5 3 2 2 2 2 2" xfId="61265" xr:uid="{474E8846-1709-49A9-9E96-B1580069EEDB}"/>
    <cellStyle name="Normal 6 2 5 3 2 2 2 3" xfId="45823" xr:uid="{41886D07-5498-4DE8-8B83-56529BB2E1FC}"/>
    <cellStyle name="Normal 6 2 5 3 2 2 3" xfId="22660" xr:uid="{06208511-46CB-4909-B971-112126884E87}"/>
    <cellStyle name="Normal 6 2 5 3 2 2 3 2" xfId="53544" xr:uid="{0C9AA084-BFCB-4329-A629-A3EF22AF3584}"/>
    <cellStyle name="Normal 6 2 5 3 2 2 4" xfId="38102" xr:uid="{A0AB32F2-8B7D-474B-9648-7ED1DFFB1852}"/>
    <cellStyle name="Normal 6 2 5 3 2 3" xfId="11079" xr:uid="{36786403-2C8D-4398-9E01-AB660ADEA438}"/>
    <cellStyle name="Normal 6 2 5 3 2 3 2" xfId="26521" xr:uid="{C55F30E5-346B-4F45-A537-0F95A594F5E0}"/>
    <cellStyle name="Normal 6 2 5 3 2 3 2 2" xfId="57405" xr:uid="{08183E20-532E-405B-97B9-C13E6BD51178}"/>
    <cellStyle name="Normal 6 2 5 3 2 3 3" xfId="41963" xr:uid="{D5C9C173-0736-45DC-88FE-F9B70E20D431}"/>
    <cellStyle name="Normal 6 2 5 3 2 4" xfId="18800" xr:uid="{524B9128-1AA5-4060-9884-3E551CB4ED58}"/>
    <cellStyle name="Normal 6 2 5 3 2 4 2" xfId="49684" xr:uid="{C533F973-4029-4FD8-A9BD-2915B8BF4457}"/>
    <cellStyle name="Normal 6 2 5 3 2 5" xfId="34242" xr:uid="{7419F489-0B47-4458-AA88-DC4741D2D9B7}"/>
    <cellStyle name="Normal 6 2 5 3 3" xfId="5288" xr:uid="{C878F49B-69C2-467A-B8BA-4DBA4908EA3D}"/>
    <cellStyle name="Normal 6 2 5 3 3 2" xfId="13009" xr:uid="{9B82296B-BD0E-4F6B-A0A6-B15016669873}"/>
    <cellStyle name="Normal 6 2 5 3 3 2 2" xfId="28451" xr:uid="{FEE1330D-D7E7-4961-8C37-746CB06DEA4F}"/>
    <cellStyle name="Normal 6 2 5 3 3 2 2 2" xfId="59335" xr:uid="{BF8EF08D-318B-4DC9-9CBC-FF7DC58270D3}"/>
    <cellStyle name="Normal 6 2 5 3 3 2 3" xfId="43893" xr:uid="{7DA4CA82-5316-4147-A797-49D27650ADDE}"/>
    <cellStyle name="Normal 6 2 5 3 3 3" xfId="20730" xr:uid="{0BFD750C-C067-4812-856B-B394E0FD6469}"/>
    <cellStyle name="Normal 6 2 5 3 3 3 2" xfId="51614" xr:uid="{B36E8E11-FCA7-49B4-8DF0-29CAB73B25BD}"/>
    <cellStyle name="Normal 6 2 5 3 3 4" xfId="36172" xr:uid="{568BC695-4031-4C4F-9563-8EE8DEB0906D}"/>
    <cellStyle name="Normal 6 2 5 3 4" xfId="9149" xr:uid="{EEE328CC-4730-49AA-9A21-BE2A6C380370}"/>
    <cellStyle name="Normal 6 2 5 3 4 2" xfId="24591" xr:uid="{49195E68-EF04-4C45-A602-BFFC880EBCC1}"/>
    <cellStyle name="Normal 6 2 5 3 4 2 2" xfId="55475" xr:uid="{1BDDF7A6-7008-4F70-9C60-C9E506F86639}"/>
    <cellStyle name="Normal 6 2 5 3 4 3" xfId="40033" xr:uid="{56141D75-3FD7-4BB8-8CF6-2703E5888BD1}"/>
    <cellStyle name="Normal 6 2 5 3 5" xfId="16870" xr:uid="{2FA44F8E-8C80-4328-AF14-A8A8294DE6E7}"/>
    <cellStyle name="Normal 6 2 5 3 5 2" xfId="47754" xr:uid="{B2FC0398-C268-4F50-8348-50DC5884B006}"/>
    <cellStyle name="Normal 6 2 5 3 6" xfId="32312" xr:uid="{B8922BCA-3C8F-4F99-8A67-2B4063EB7779}"/>
    <cellStyle name="Normal 6 2 5 4" xfId="2393" xr:uid="{64E27623-88D4-4D9C-89EA-73988A160602}"/>
    <cellStyle name="Normal 6 2 5 4 2" xfId="6253" xr:uid="{68CEBFB7-BE04-4F68-B704-9F110343001A}"/>
    <cellStyle name="Normal 6 2 5 4 2 2" xfId="13974" xr:uid="{BF3AB6BE-B8E0-4681-997E-28E5A28A0D70}"/>
    <cellStyle name="Normal 6 2 5 4 2 2 2" xfId="29416" xr:uid="{57A6973A-6E5D-433A-97EE-A7FD917AD0C4}"/>
    <cellStyle name="Normal 6 2 5 4 2 2 2 2" xfId="60300" xr:uid="{4F9BE7B5-77DE-4B95-BF5C-70DF3D2CCA03}"/>
    <cellStyle name="Normal 6 2 5 4 2 2 3" xfId="44858" xr:uid="{08EB50FC-2276-4248-8DBB-5C8AE1CCFEB9}"/>
    <cellStyle name="Normal 6 2 5 4 2 3" xfId="21695" xr:uid="{C7EA2741-A960-4DFE-B675-B16AA37C76D7}"/>
    <cellStyle name="Normal 6 2 5 4 2 3 2" xfId="52579" xr:uid="{83F24A0A-4CA6-4A68-BE70-C93FE68FBF00}"/>
    <cellStyle name="Normal 6 2 5 4 2 4" xfId="37137" xr:uid="{8BBD5D17-49C4-4A40-B24E-6AA3A7481E1D}"/>
    <cellStyle name="Normal 6 2 5 4 3" xfId="10114" xr:uid="{6977D102-832C-4415-B9E2-2D97BEEC39D9}"/>
    <cellStyle name="Normal 6 2 5 4 3 2" xfId="25556" xr:uid="{DF997616-A488-4F54-9EC4-22E666D2AE00}"/>
    <cellStyle name="Normal 6 2 5 4 3 2 2" xfId="56440" xr:uid="{C76D9DFB-4002-48CD-9484-968DF3AF02DE}"/>
    <cellStyle name="Normal 6 2 5 4 3 3" xfId="40998" xr:uid="{D02373C7-EB71-4FE4-BFD9-38F9EC333C25}"/>
    <cellStyle name="Normal 6 2 5 4 4" xfId="17835" xr:uid="{09F99E4A-98DD-402E-866F-2A2F17B38D7C}"/>
    <cellStyle name="Normal 6 2 5 4 4 2" xfId="48719" xr:uid="{5011487E-95A4-4332-B2C3-FA727532D8E4}"/>
    <cellStyle name="Normal 6 2 5 4 5" xfId="33277" xr:uid="{D4210989-9C86-4A28-BE22-4498D1618087}"/>
    <cellStyle name="Normal 6 2 5 5" xfId="4323" xr:uid="{F1A1D8E3-8A69-49AD-A6B4-E525D2E4163C}"/>
    <cellStyle name="Normal 6 2 5 5 2" xfId="12044" xr:uid="{FF9756B1-A98C-443E-8623-AA7F0103CD69}"/>
    <cellStyle name="Normal 6 2 5 5 2 2" xfId="27486" xr:uid="{7FB3713C-96BF-41A8-A044-4782256DD8ED}"/>
    <cellStyle name="Normal 6 2 5 5 2 2 2" xfId="58370" xr:uid="{B0CED4A2-C891-4DFD-84AD-08EF93118FEB}"/>
    <cellStyle name="Normal 6 2 5 5 2 3" xfId="42928" xr:uid="{90AD0B8D-C6D2-44AE-8F2D-37A8A76DCDA2}"/>
    <cellStyle name="Normal 6 2 5 5 3" xfId="19765" xr:uid="{BF900D0B-630C-4248-BBFD-2EB53A64889B}"/>
    <cellStyle name="Normal 6 2 5 5 3 2" xfId="50649" xr:uid="{4D0F65BA-39D5-42EC-BD9D-896AC4A2F988}"/>
    <cellStyle name="Normal 6 2 5 5 4" xfId="35207" xr:uid="{0DDB9485-B337-4954-B4C6-85FBBE1F53E6}"/>
    <cellStyle name="Normal 6 2 5 6" xfId="8184" xr:uid="{055F64FF-5A83-4372-B43A-786A5BF47927}"/>
    <cellStyle name="Normal 6 2 5 6 2" xfId="23626" xr:uid="{7849B6B4-A3B9-46AC-9E93-2AE6D91978C2}"/>
    <cellStyle name="Normal 6 2 5 6 2 2" xfId="54510" xr:uid="{5E8BAC27-76C1-4718-822F-C0CA92B32D98}"/>
    <cellStyle name="Normal 6 2 5 6 3" xfId="39068" xr:uid="{2F709F68-DE4C-407E-A186-36CDD497B006}"/>
    <cellStyle name="Normal 6 2 5 7" xfId="15905" xr:uid="{926AC574-758C-467B-9CC7-4A1787393B3E}"/>
    <cellStyle name="Normal 6 2 5 7 2" xfId="46789" xr:uid="{B5E4E0A6-AF30-4F35-9140-8C79E8E77E58}"/>
    <cellStyle name="Normal 6 2 5 8" xfId="31347" xr:uid="{C51FAB3C-FEC3-4199-8906-93E55DE9918A}"/>
    <cellStyle name="Normal 6 2 6" xfId="705" xr:uid="{CA223577-0C22-46FC-B09C-6D3593D131BE}"/>
    <cellStyle name="Normal 6 2 6 2" xfId="1670" xr:uid="{5920C332-F795-4698-8D47-287431C5784A}"/>
    <cellStyle name="Normal 6 2 6 2 2" xfId="3600" xr:uid="{96A8E9AE-DA4D-4413-8E6B-CB433EC400EF}"/>
    <cellStyle name="Normal 6 2 6 2 2 2" xfId="7460" xr:uid="{23310FB3-7EA2-4EA3-B8AA-B73339922835}"/>
    <cellStyle name="Normal 6 2 6 2 2 2 2" xfId="15181" xr:uid="{CAC1A327-6EDC-423C-B7AF-472F37FE0A73}"/>
    <cellStyle name="Normal 6 2 6 2 2 2 2 2" xfId="30623" xr:uid="{58DD83E5-9647-4DEE-8A3E-FBA4B66CAF2F}"/>
    <cellStyle name="Normal 6 2 6 2 2 2 2 2 2" xfId="61507" xr:uid="{A66A4652-D9CB-46CC-B0B6-A62DB2B5F44F}"/>
    <cellStyle name="Normal 6 2 6 2 2 2 2 3" xfId="46065" xr:uid="{F790904D-0D33-4555-A969-C9701FF38FA8}"/>
    <cellStyle name="Normal 6 2 6 2 2 2 3" xfId="22902" xr:uid="{A7C131C9-5665-4C98-987F-F75345ED3384}"/>
    <cellStyle name="Normal 6 2 6 2 2 2 3 2" xfId="53786" xr:uid="{D1DA29BC-5DE6-4D10-971D-C452F27329F5}"/>
    <cellStyle name="Normal 6 2 6 2 2 2 4" xfId="38344" xr:uid="{58014010-D838-41BC-A6D5-D956A44D2DEA}"/>
    <cellStyle name="Normal 6 2 6 2 2 3" xfId="11321" xr:uid="{1D9A7110-9DB2-419A-808F-CD3752062441}"/>
    <cellStyle name="Normal 6 2 6 2 2 3 2" xfId="26763" xr:uid="{1B72B32F-6100-44BA-8838-90ECFE8E6886}"/>
    <cellStyle name="Normal 6 2 6 2 2 3 2 2" xfId="57647" xr:uid="{9DCEA95A-270A-4F68-95EC-4B2ACFFBAB95}"/>
    <cellStyle name="Normal 6 2 6 2 2 3 3" xfId="42205" xr:uid="{DDF401AA-898A-476D-B48D-945AB544D53A}"/>
    <cellStyle name="Normal 6 2 6 2 2 4" xfId="19042" xr:uid="{2BEA6C9D-2C7F-4547-815E-87E7BCF24A8B}"/>
    <cellStyle name="Normal 6 2 6 2 2 4 2" xfId="49926" xr:uid="{D9A01194-04B8-4232-99DD-2C8697FCA014}"/>
    <cellStyle name="Normal 6 2 6 2 2 5" xfId="34484" xr:uid="{BA4CECB3-B2C7-4CF6-A975-A52C9EA3F9FB}"/>
    <cellStyle name="Normal 6 2 6 2 3" xfId="5530" xr:uid="{EDDA20E3-A637-45CF-ABBB-6401412247EA}"/>
    <cellStyle name="Normal 6 2 6 2 3 2" xfId="13251" xr:uid="{514CA010-D76F-4AA7-A3A7-AF61850900F9}"/>
    <cellStyle name="Normal 6 2 6 2 3 2 2" xfId="28693" xr:uid="{3BDE420F-551B-4FD9-A103-6D4D223E34DA}"/>
    <cellStyle name="Normal 6 2 6 2 3 2 2 2" xfId="59577" xr:uid="{A413FD49-7991-451F-8342-88579BD011BD}"/>
    <cellStyle name="Normal 6 2 6 2 3 2 3" xfId="44135" xr:uid="{A09DBFED-5E2E-4D11-A382-ED6DAD0E8423}"/>
    <cellStyle name="Normal 6 2 6 2 3 3" xfId="20972" xr:uid="{C7E4542C-48CE-44F1-AF3B-D4C17C2AD63B}"/>
    <cellStyle name="Normal 6 2 6 2 3 3 2" xfId="51856" xr:uid="{710DEC54-874A-444C-89D4-6D1ABB8969F6}"/>
    <cellStyle name="Normal 6 2 6 2 3 4" xfId="36414" xr:uid="{6E085724-99D6-4809-BB0B-52A4DB62811B}"/>
    <cellStyle name="Normal 6 2 6 2 4" xfId="9391" xr:uid="{0E284608-B445-46A6-924F-2E7284C1A9E0}"/>
    <cellStyle name="Normal 6 2 6 2 4 2" xfId="24833" xr:uid="{8304DF31-0587-4F95-A0B2-C1D728CDABE1}"/>
    <cellStyle name="Normal 6 2 6 2 4 2 2" xfId="55717" xr:uid="{D026C4BF-1348-4E1F-8CBB-259D927142EC}"/>
    <cellStyle name="Normal 6 2 6 2 4 3" xfId="40275" xr:uid="{06D508CD-7DE5-4312-8727-38CFDB216B59}"/>
    <cellStyle name="Normal 6 2 6 2 5" xfId="17112" xr:uid="{D00B8DCB-B41C-473D-8350-625601BB665A}"/>
    <cellStyle name="Normal 6 2 6 2 5 2" xfId="47996" xr:uid="{245C7E0C-C234-4509-B74D-1846E709E287}"/>
    <cellStyle name="Normal 6 2 6 2 6" xfId="32554" xr:uid="{35E79C1A-EBDC-487F-A3A1-92772E384480}"/>
    <cellStyle name="Normal 6 2 6 3" xfId="2635" xr:uid="{5DBEBE87-C9C2-4214-A72A-AF3EA777842A}"/>
    <cellStyle name="Normal 6 2 6 3 2" xfId="6495" xr:uid="{76A6A5B6-0940-4540-A8C9-728B648D0F39}"/>
    <cellStyle name="Normal 6 2 6 3 2 2" xfId="14216" xr:uid="{CB92A690-7DF8-41EE-9D93-93CAA37D124A}"/>
    <cellStyle name="Normal 6 2 6 3 2 2 2" xfId="29658" xr:uid="{89ED8FEE-DC10-43A8-A3DB-8F662923C0F5}"/>
    <cellStyle name="Normal 6 2 6 3 2 2 2 2" xfId="60542" xr:uid="{29A5A45F-A6B1-4553-B44D-1E93D2EEBBCB}"/>
    <cellStyle name="Normal 6 2 6 3 2 2 3" xfId="45100" xr:uid="{32184A39-544B-4B50-987D-4E407A8DB990}"/>
    <cellStyle name="Normal 6 2 6 3 2 3" xfId="21937" xr:uid="{9AE80074-AC06-46FB-B453-222E35D85CDD}"/>
    <cellStyle name="Normal 6 2 6 3 2 3 2" xfId="52821" xr:uid="{52224CC1-55AA-49AD-A099-255BEA1B6759}"/>
    <cellStyle name="Normal 6 2 6 3 2 4" xfId="37379" xr:uid="{01E451D7-C785-40D3-903D-363F7E20CF6E}"/>
    <cellStyle name="Normal 6 2 6 3 3" xfId="10356" xr:uid="{CAD4D3E9-1E96-4EAF-8FFF-D48D7C8E350C}"/>
    <cellStyle name="Normal 6 2 6 3 3 2" xfId="25798" xr:uid="{950BF4A0-9E3C-41E7-827D-852E23B22C05}"/>
    <cellStyle name="Normal 6 2 6 3 3 2 2" xfId="56682" xr:uid="{3B8A9236-0B16-4FE2-BBF0-2C13406228AA}"/>
    <cellStyle name="Normal 6 2 6 3 3 3" xfId="41240" xr:uid="{5D7C1459-49C6-466C-99D9-A1D9A0E14F09}"/>
    <cellStyle name="Normal 6 2 6 3 4" xfId="18077" xr:uid="{8D265EFF-80A4-47C3-8214-75FC36C1F736}"/>
    <cellStyle name="Normal 6 2 6 3 4 2" xfId="48961" xr:uid="{6CF8CA03-9528-48CD-B5D9-3B13864568B5}"/>
    <cellStyle name="Normal 6 2 6 3 5" xfId="33519" xr:uid="{ECCA0ECB-796D-46BE-A842-BB2D952BD267}"/>
    <cellStyle name="Normal 6 2 6 4" xfId="4565" xr:uid="{647E5F47-4992-4289-973B-037C7B2F338C}"/>
    <cellStyle name="Normal 6 2 6 4 2" xfId="12286" xr:uid="{EFA52B0E-1641-4C5A-A48B-FC0B2EF365AE}"/>
    <cellStyle name="Normal 6 2 6 4 2 2" xfId="27728" xr:uid="{71946C0D-3EB4-42D6-9079-C20F39272905}"/>
    <cellStyle name="Normal 6 2 6 4 2 2 2" xfId="58612" xr:uid="{B73ABC5C-3706-42F1-A1D9-1E1981D176F7}"/>
    <cellStyle name="Normal 6 2 6 4 2 3" xfId="43170" xr:uid="{7C3BCF52-347D-484B-AA85-1795F6D25EE6}"/>
    <cellStyle name="Normal 6 2 6 4 3" xfId="20007" xr:uid="{EB9012F5-B1E1-4FC8-8F30-2D3D9D2BC7A8}"/>
    <cellStyle name="Normal 6 2 6 4 3 2" xfId="50891" xr:uid="{F4505FC9-C2FB-48EA-8532-812EA2071AC4}"/>
    <cellStyle name="Normal 6 2 6 4 4" xfId="35449" xr:uid="{DAAFFD1D-F086-4560-887A-3796F54B5E4F}"/>
    <cellStyle name="Normal 6 2 6 5" xfId="8426" xr:uid="{4CB284E6-F7A6-4ADD-B810-CE724E9A5E49}"/>
    <cellStyle name="Normal 6 2 6 5 2" xfId="23868" xr:uid="{DFED08B0-568F-4422-95DE-9F4C547FF7CB}"/>
    <cellStyle name="Normal 6 2 6 5 2 2" xfId="54752" xr:uid="{48064B09-45ED-408A-A6ED-8ADC67DA6415}"/>
    <cellStyle name="Normal 6 2 6 5 3" xfId="39310" xr:uid="{C6492D64-BCC4-459D-B763-F32164E980BD}"/>
    <cellStyle name="Normal 6 2 6 6" xfId="16147" xr:uid="{4090238A-584D-4436-A4F7-E2B60C5265DA}"/>
    <cellStyle name="Normal 6 2 6 6 2" xfId="47031" xr:uid="{0B349904-D4E7-4E3B-85B3-BF9866E713C3}"/>
    <cellStyle name="Normal 6 2 6 7" xfId="31589" xr:uid="{09EDB96D-DD29-4256-AB44-D7F0424EDC0E}"/>
    <cellStyle name="Normal 6 2 7" xfId="1187" xr:uid="{272C6E6F-7F6D-4137-8BDE-2BC478FD8E85}"/>
    <cellStyle name="Normal 6 2 7 2" xfId="3117" xr:uid="{8B67BCB2-0BB3-48AE-8A16-4FED4F84C49B}"/>
    <cellStyle name="Normal 6 2 7 2 2" xfId="6977" xr:uid="{239D6B9D-BDFF-45B6-9BBD-4A684FD0CC2D}"/>
    <cellStyle name="Normal 6 2 7 2 2 2" xfId="14698" xr:uid="{1C2F3CF5-5611-455C-8083-89E2AAE069CD}"/>
    <cellStyle name="Normal 6 2 7 2 2 2 2" xfId="30140" xr:uid="{7A4CC0B0-2345-4274-8654-BD9BE4EF82DC}"/>
    <cellStyle name="Normal 6 2 7 2 2 2 2 2" xfId="61024" xr:uid="{19BD78D3-E4E9-4B1B-AAFE-D130E08239A0}"/>
    <cellStyle name="Normal 6 2 7 2 2 2 3" xfId="45582" xr:uid="{000591CE-DDA4-45F0-909A-490EBFDB5F74}"/>
    <cellStyle name="Normal 6 2 7 2 2 3" xfId="22419" xr:uid="{534F01EE-5CA4-4D04-BCB7-44505136137B}"/>
    <cellStyle name="Normal 6 2 7 2 2 3 2" xfId="53303" xr:uid="{94B4DFC7-0563-4339-AF96-FE797A492FBE}"/>
    <cellStyle name="Normal 6 2 7 2 2 4" xfId="37861" xr:uid="{BFF14593-88D6-47AD-B4BA-CF2A323B5780}"/>
    <cellStyle name="Normal 6 2 7 2 3" xfId="10838" xr:uid="{5FB9AAF9-95F1-414F-8523-DD73440F3B7E}"/>
    <cellStyle name="Normal 6 2 7 2 3 2" xfId="26280" xr:uid="{02F00020-3958-4A2F-95DA-AEAF75A16AD7}"/>
    <cellStyle name="Normal 6 2 7 2 3 2 2" xfId="57164" xr:uid="{274095EE-8BEF-4CD0-8EAD-1D8A814F3092}"/>
    <cellStyle name="Normal 6 2 7 2 3 3" xfId="41722" xr:uid="{36343291-A628-4439-95C4-7DA5E8A9CCEE}"/>
    <cellStyle name="Normal 6 2 7 2 4" xfId="18559" xr:uid="{F0657E30-7F83-4DB6-AD4B-FDDA73111BA3}"/>
    <cellStyle name="Normal 6 2 7 2 4 2" xfId="49443" xr:uid="{5D6263D1-C4F6-44F6-92A3-78972C7F9004}"/>
    <cellStyle name="Normal 6 2 7 2 5" xfId="34001" xr:uid="{81A33346-1FD8-48FB-A69E-AF4898B74885}"/>
    <cellStyle name="Normal 6 2 7 3" xfId="5047" xr:uid="{BA7F0DAC-116C-4829-87EE-A59DD815AB72}"/>
    <cellStyle name="Normal 6 2 7 3 2" xfId="12768" xr:uid="{BE841794-09E0-49EF-96FB-E4C944E05AD8}"/>
    <cellStyle name="Normal 6 2 7 3 2 2" xfId="28210" xr:uid="{1A65FE94-BF83-47C6-84FE-BBED94FC73D9}"/>
    <cellStyle name="Normal 6 2 7 3 2 2 2" xfId="59094" xr:uid="{35849352-A7B2-4540-8C26-061F96889262}"/>
    <cellStyle name="Normal 6 2 7 3 2 3" xfId="43652" xr:uid="{A79BF47E-D47D-403F-B6EC-916013815057}"/>
    <cellStyle name="Normal 6 2 7 3 3" xfId="20489" xr:uid="{296DA419-D7BC-4F5A-BD31-6FDAEE9FE1D9}"/>
    <cellStyle name="Normal 6 2 7 3 3 2" xfId="51373" xr:uid="{7AA60C3C-B46A-4D77-AC08-2EE707664088}"/>
    <cellStyle name="Normal 6 2 7 3 4" xfId="35931" xr:uid="{95801EBE-7AB4-43D8-85AB-ABD1C93E1624}"/>
    <cellStyle name="Normal 6 2 7 4" xfId="8908" xr:uid="{C7FAFDB8-1E47-40B7-ACD6-6B7018B809BC}"/>
    <cellStyle name="Normal 6 2 7 4 2" xfId="24350" xr:uid="{B754F492-B021-42C5-BB33-B4B6190ABD13}"/>
    <cellStyle name="Normal 6 2 7 4 2 2" xfId="55234" xr:uid="{781091FD-C0AE-4A2B-981A-43AE8D4AD5AD}"/>
    <cellStyle name="Normal 6 2 7 4 3" xfId="39792" xr:uid="{78913E68-9844-4D72-A70D-9ABEFE326A3E}"/>
    <cellStyle name="Normal 6 2 7 5" xfId="16629" xr:uid="{8F0E3A61-5CC7-456E-8983-91D55E12413C}"/>
    <cellStyle name="Normal 6 2 7 5 2" xfId="47513" xr:uid="{8ED0653B-AF94-409A-A99E-99C16EB13858}"/>
    <cellStyle name="Normal 6 2 7 6" xfId="32071" xr:uid="{CA2ADC2F-35B1-4B39-B98F-688BE589E477}"/>
    <cellStyle name="Normal 6 2 8" xfId="2152" xr:uid="{DF779D65-5CA2-42D2-A742-A34413324E20}"/>
    <cellStyle name="Normal 6 2 8 2" xfId="6012" xr:uid="{4FB63B37-D73F-42DF-B30B-8C673636FBAF}"/>
    <cellStyle name="Normal 6 2 8 2 2" xfId="13733" xr:uid="{FD76DB0C-E5E7-48A9-B8F2-AF22436BA3C4}"/>
    <cellStyle name="Normal 6 2 8 2 2 2" xfId="29175" xr:uid="{EB4D0498-7738-4339-BD35-7C3CC069D554}"/>
    <cellStyle name="Normal 6 2 8 2 2 2 2" xfId="60059" xr:uid="{DEE9DE7B-F636-4D83-9220-9F37FEED4A9D}"/>
    <cellStyle name="Normal 6 2 8 2 2 3" xfId="44617" xr:uid="{8F09E0A7-549C-41DF-87AC-41567385CAD0}"/>
    <cellStyle name="Normal 6 2 8 2 3" xfId="21454" xr:uid="{A1F47D18-27ED-41EE-9A8E-94A1F85FE94D}"/>
    <cellStyle name="Normal 6 2 8 2 3 2" xfId="52338" xr:uid="{DD933210-6AEE-402E-846E-7EC88F2A2A1A}"/>
    <cellStyle name="Normal 6 2 8 2 4" xfId="36896" xr:uid="{4A4D1ABF-E3BA-4291-8983-768A71D628F7}"/>
    <cellStyle name="Normal 6 2 8 3" xfId="9873" xr:uid="{1C47C649-7296-439D-8959-CD834FEEF5F0}"/>
    <cellStyle name="Normal 6 2 8 3 2" xfId="25315" xr:uid="{A148BB2F-1494-4C48-8890-F95155285A23}"/>
    <cellStyle name="Normal 6 2 8 3 2 2" xfId="56199" xr:uid="{3A9E2C58-2E99-434E-9AFA-2662F0A4747D}"/>
    <cellStyle name="Normal 6 2 8 3 3" xfId="40757" xr:uid="{57ABE7F4-801E-4099-9CC7-AF9AB78CE5E2}"/>
    <cellStyle name="Normal 6 2 8 4" xfId="17594" xr:uid="{8C6DF9CD-A0B0-4E17-8D17-2D2C7EB25E35}"/>
    <cellStyle name="Normal 6 2 8 4 2" xfId="48478" xr:uid="{C6EF3545-4F36-4E00-A462-37AF52303154}"/>
    <cellStyle name="Normal 6 2 8 5" xfId="33036" xr:uid="{CD76F0FC-2D2E-4128-BD06-3C2CE171B680}"/>
    <cellStyle name="Normal 6 2 9" xfId="4082" xr:uid="{F3E39F48-F1A3-4DBB-8B08-D9EE60441E34}"/>
    <cellStyle name="Normal 6 2 9 2" xfId="11803" xr:uid="{6B015FCB-B264-404C-8B31-805CCFA7266D}"/>
    <cellStyle name="Normal 6 2 9 2 2" xfId="27245" xr:uid="{8E228F31-6504-402D-A6B7-88BA21576457}"/>
    <cellStyle name="Normal 6 2 9 2 2 2" xfId="58129" xr:uid="{0DCCBF9F-BE2E-4ADF-A951-FEB9CCD7798A}"/>
    <cellStyle name="Normal 6 2 9 2 3" xfId="42687" xr:uid="{D75AE044-AB23-4842-A0F4-FF07E745E60F}"/>
    <cellStyle name="Normal 6 2 9 3" xfId="19524" xr:uid="{A0AB31D5-3BB6-4A21-AFAB-BDD9C30BCAD0}"/>
    <cellStyle name="Normal 6 2 9 3 2" xfId="50408" xr:uid="{4CCE1453-8D7D-418B-82B0-41319846FA08}"/>
    <cellStyle name="Normal 6 2 9 4" xfId="34966" xr:uid="{E4F7496E-4107-4CBC-A080-33D798B4E558}"/>
    <cellStyle name="Normal 6 3" xfId="197" xr:uid="{112A6C7A-047F-4A60-9278-147249909FCD}"/>
    <cellStyle name="Normal 6 3 10" xfId="31109" xr:uid="{06899A69-870A-4267-A700-4695341FBC54}"/>
    <cellStyle name="Normal 6 3 2" xfId="304" xr:uid="{3A22E05F-BD98-4A84-BDF5-6180538229AF}"/>
    <cellStyle name="Normal 6 3 2 2" xfId="547" xr:uid="{5515206A-C840-470E-BA0C-F949E4E188A9}"/>
    <cellStyle name="Normal 6 3 2 2 2" xfId="1030" xr:uid="{87C123A0-A3F2-460A-B0A3-D5B9CFDD5155}"/>
    <cellStyle name="Normal 6 3 2 2 2 2" xfId="1995" xr:uid="{721CCAE5-822F-41DE-AC87-5B4B94BC5781}"/>
    <cellStyle name="Normal 6 3 2 2 2 2 2" xfId="3925" xr:uid="{EB13580A-F401-4A04-9E7B-1AA80D20F81B}"/>
    <cellStyle name="Normal 6 3 2 2 2 2 2 2" xfId="7785" xr:uid="{EA27CCF4-3100-40F1-88EE-1587D86840A5}"/>
    <cellStyle name="Normal 6 3 2 2 2 2 2 2 2" xfId="15506" xr:uid="{B0107D46-D866-4353-A3AB-5FF3134D9C2B}"/>
    <cellStyle name="Normal 6 3 2 2 2 2 2 2 2 2" xfId="30948" xr:uid="{411A7977-459E-43E4-A29E-49BA2CCE2D19}"/>
    <cellStyle name="Normal 6 3 2 2 2 2 2 2 2 2 2" xfId="61832" xr:uid="{1876A92E-1075-43C8-B526-7E84733734DD}"/>
    <cellStyle name="Normal 6 3 2 2 2 2 2 2 2 3" xfId="46390" xr:uid="{04FBD3E6-9CEB-4FAD-86DE-63BF1E122561}"/>
    <cellStyle name="Normal 6 3 2 2 2 2 2 2 3" xfId="23227" xr:uid="{843B8842-7C4D-4B4D-A5E5-AC880AC31D87}"/>
    <cellStyle name="Normal 6 3 2 2 2 2 2 2 3 2" xfId="54111" xr:uid="{55989F6E-8755-4E83-A269-3E398A0B96CD}"/>
    <cellStyle name="Normal 6 3 2 2 2 2 2 2 4" xfId="38669" xr:uid="{D239AA70-EE5E-4ECD-B6F0-01C54AEF59A4}"/>
    <cellStyle name="Normal 6 3 2 2 2 2 2 3" xfId="11646" xr:uid="{2DE9233A-EEE6-47D8-8E61-67184D1AEC54}"/>
    <cellStyle name="Normal 6 3 2 2 2 2 2 3 2" xfId="27088" xr:uid="{1CAA7588-DA9F-4585-82A9-D8064F67FB05}"/>
    <cellStyle name="Normal 6 3 2 2 2 2 2 3 2 2" xfId="57972" xr:uid="{900F60FC-D7A9-4318-AEB4-803B8572818E}"/>
    <cellStyle name="Normal 6 3 2 2 2 2 2 3 3" xfId="42530" xr:uid="{B47B2614-C930-4E17-911F-3FC026B0BC60}"/>
    <cellStyle name="Normal 6 3 2 2 2 2 2 4" xfId="19367" xr:uid="{3446DD56-2BB0-439E-8903-93389DDBA9C7}"/>
    <cellStyle name="Normal 6 3 2 2 2 2 2 4 2" xfId="50251" xr:uid="{BFEE98FE-F3D0-4B72-BDB4-56FDFA625ED2}"/>
    <cellStyle name="Normal 6 3 2 2 2 2 2 5" xfId="34809" xr:uid="{3FC5A329-0398-455E-816B-3E35864DB2E2}"/>
    <cellStyle name="Normal 6 3 2 2 2 2 3" xfId="5855" xr:uid="{8881D832-6EEB-4432-819D-1B03590CBC47}"/>
    <cellStyle name="Normal 6 3 2 2 2 2 3 2" xfId="13576" xr:uid="{0A4E6307-3996-4F64-962C-5E4D7B01EE52}"/>
    <cellStyle name="Normal 6 3 2 2 2 2 3 2 2" xfId="29018" xr:uid="{0BFD07A8-F99C-484D-A2E0-5B174F285509}"/>
    <cellStyle name="Normal 6 3 2 2 2 2 3 2 2 2" xfId="59902" xr:uid="{0A187396-BE17-4A76-9CC6-00C4A9D21FB4}"/>
    <cellStyle name="Normal 6 3 2 2 2 2 3 2 3" xfId="44460" xr:uid="{766DC670-E4C4-4E3A-A85C-5CB0E7BFFC6C}"/>
    <cellStyle name="Normal 6 3 2 2 2 2 3 3" xfId="21297" xr:uid="{99EB7899-51E3-4085-BD53-14E7224746CA}"/>
    <cellStyle name="Normal 6 3 2 2 2 2 3 3 2" xfId="52181" xr:uid="{860CEFD6-073C-4FB1-BEAC-8B87F66D3B43}"/>
    <cellStyle name="Normal 6 3 2 2 2 2 3 4" xfId="36739" xr:uid="{EA857DCB-6F04-4FB7-B361-18EB296271D3}"/>
    <cellStyle name="Normal 6 3 2 2 2 2 4" xfId="9716" xr:uid="{FB214885-1CE7-4837-85E0-420C72DB737F}"/>
    <cellStyle name="Normal 6 3 2 2 2 2 4 2" xfId="25158" xr:uid="{2B228B36-E633-482C-99A8-41B6654C4A12}"/>
    <cellStyle name="Normal 6 3 2 2 2 2 4 2 2" xfId="56042" xr:uid="{5300EC56-577D-45AC-8F14-E720B4911C64}"/>
    <cellStyle name="Normal 6 3 2 2 2 2 4 3" xfId="40600" xr:uid="{9B182EA3-9DE9-4C06-A783-59AE59444F65}"/>
    <cellStyle name="Normal 6 3 2 2 2 2 5" xfId="17437" xr:uid="{9C9336B6-122E-4C80-9DEC-1304445234C5}"/>
    <cellStyle name="Normal 6 3 2 2 2 2 5 2" xfId="48321" xr:uid="{9F98AB9B-CA9F-4477-A633-66AF0CCFFD89}"/>
    <cellStyle name="Normal 6 3 2 2 2 2 6" xfId="32879" xr:uid="{8622E3C3-B9C8-45A0-B702-2B256DE52C0E}"/>
    <cellStyle name="Normal 6 3 2 2 2 3" xfId="2960" xr:uid="{1D73880B-05D7-4DB1-83CF-4092C6697CFD}"/>
    <cellStyle name="Normal 6 3 2 2 2 3 2" xfId="6820" xr:uid="{9E416D3E-AF77-4C9F-A817-E8585D3AFAD0}"/>
    <cellStyle name="Normal 6 3 2 2 2 3 2 2" xfId="14541" xr:uid="{E1FCD758-678B-4356-8654-7E4271751A6A}"/>
    <cellStyle name="Normal 6 3 2 2 2 3 2 2 2" xfId="29983" xr:uid="{4B865B83-54B5-422E-9939-8356FC90F0F5}"/>
    <cellStyle name="Normal 6 3 2 2 2 3 2 2 2 2" xfId="60867" xr:uid="{AECF3FE9-4C75-4526-942A-45316029B721}"/>
    <cellStyle name="Normal 6 3 2 2 2 3 2 2 3" xfId="45425" xr:uid="{8582BB1D-03DA-4872-8414-9190C7FD0EA8}"/>
    <cellStyle name="Normal 6 3 2 2 2 3 2 3" xfId="22262" xr:uid="{A7556743-2DBA-4F0B-A7D0-D2A676B5C7BB}"/>
    <cellStyle name="Normal 6 3 2 2 2 3 2 3 2" xfId="53146" xr:uid="{69FEC4CE-B108-45AD-89F8-04B9C6BFCAFF}"/>
    <cellStyle name="Normal 6 3 2 2 2 3 2 4" xfId="37704" xr:uid="{38718BB4-FE9B-4B9E-9C0D-65A2A77771E0}"/>
    <cellStyle name="Normal 6 3 2 2 2 3 3" xfId="10681" xr:uid="{373027D7-89E9-4EF2-8791-683B681A2399}"/>
    <cellStyle name="Normal 6 3 2 2 2 3 3 2" xfId="26123" xr:uid="{616DA09C-41EE-4338-84A5-8C3C959DB81F}"/>
    <cellStyle name="Normal 6 3 2 2 2 3 3 2 2" xfId="57007" xr:uid="{C9A3DEA6-5C1E-49C7-A9CF-EAEFF1FBB290}"/>
    <cellStyle name="Normal 6 3 2 2 2 3 3 3" xfId="41565" xr:uid="{7353C30B-AE96-40CF-8887-2D85424723FA}"/>
    <cellStyle name="Normal 6 3 2 2 2 3 4" xfId="18402" xr:uid="{AF140600-3B24-43DA-B030-40A6DA67429E}"/>
    <cellStyle name="Normal 6 3 2 2 2 3 4 2" xfId="49286" xr:uid="{CCECF452-513B-4B95-A465-49405E8946C2}"/>
    <cellStyle name="Normal 6 3 2 2 2 3 5" xfId="33844" xr:uid="{2FCF9D65-3A70-410C-A9D6-BB114E137358}"/>
    <cellStyle name="Normal 6 3 2 2 2 4" xfId="4890" xr:uid="{3EF42FA0-DB05-4FF0-8D44-CF78B2A0F9AF}"/>
    <cellStyle name="Normal 6 3 2 2 2 4 2" xfId="12611" xr:uid="{23032204-4817-4E84-A952-2AAD717DDF0F}"/>
    <cellStyle name="Normal 6 3 2 2 2 4 2 2" xfId="28053" xr:uid="{BC68F8B9-B46F-4C62-9006-E8ECF740A2F8}"/>
    <cellStyle name="Normal 6 3 2 2 2 4 2 2 2" xfId="58937" xr:uid="{E2BC5E3F-9707-47E1-AF9D-6D78A3B49C4F}"/>
    <cellStyle name="Normal 6 3 2 2 2 4 2 3" xfId="43495" xr:uid="{2A781F79-7B5E-4EB8-A6DE-4C13AAC0FE9B}"/>
    <cellStyle name="Normal 6 3 2 2 2 4 3" xfId="20332" xr:uid="{559763F1-5AA4-489B-92D6-A2D4B62F29FA}"/>
    <cellStyle name="Normal 6 3 2 2 2 4 3 2" xfId="51216" xr:uid="{C1CC5522-98DF-4BB5-B888-CA472E61498F}"/>
    <cellStyle name="Normal 6 3 2 2 2 4 4" xfId="35774" xr:uid="{26F6E4CC-EC54-4E5C-88B2-B5610562C818}"/>
    <cellStyle name="Normal 6 3 2 2 2 5" xfId="8751" xr:uid="{876E87C7-2820-4004-8DCA-0EA335AF551B}"/>
    <cellStyle name="Normal 6 3 2 2 2 5 2" xfId="24193" xr:uid="{CD1C7EB6-D8E7-4412-9C12-CAF825BBC9E7}"/>
    <cellStyle name="Normal 6 3 2 2 2 5 2 2" xfId="55077" xr:uid="{FB6B06CD-51AA-40A1-9694-84C08489E5AD}"/>
    <cellStyle name="Normal 6 3 2 2 2 5 3" xfId="39635" xr:uid="{8751B906-D69F-4477-97FF-C40203AC5215}"/>
    <cellStyle name="Normal 6 3 2 2 2 6" xfId="16472" xr:uid="{2AE4C86E-01E7-455A-BA05-599316B86140}"/>
    <cellStyle name="Normal 6 3 2 2 2 6 2" xfId="47356" xr:uid="{15C24874-4EEC-4B5C-8F0D-01CD437389CC}"/>
    <cellStyle name="Normal 6 3 2 2 2 7" xfId="31914" xr:uid="{24F9D0D6-4180-4DD7-9B11-C90735BF17E0}"/>
    <cellStyle name="Normal 6 3 2 2 3" xfId="1512" xr:uid="{1EA462BD-383D-4897-A08E-DE63EC1E3EEB}"/>
    <cellStyle name="Normal 6 3 2 2 3 2" xfId="3442" xr:uid="{52A94FD2-FB70-4FC2-8A18-0B114C993F39}"/>
    <cellStyle name="Normal 6 3 2 2 3 2 2" xfId="7302" xr:uid="{1D7DE73C-4A1E-4074-9AD3-78D6D82DBB32}"/>
    <cellStyle name="Normal 6 3 2 2 3 2 2 2" xfId="15023" xr:uid="{47E62B2D-5F7F-44CD-B9F2-BF2333ED59A6}"/>
    <cellStyle name="Normal 6 3 2 2 3 2 2 2 2" xfId="30465" xr:uid="{237FBD94-9B83-48AA-BB3A-AE7831E656D6}"/>
    <cellStyle name="Normal 6 3 2 2 3 2 2 2 2 2" xfId="61349" xr:uid="{0B8C585A-FE66-4284-88CE-A1E7CA8C4DD9}"/>
    <cellStyle name="Normal 6 3 2 2 3 2 2 2 3" xfId="45907" xr:uid="{D0CDF967-96C1-4FE6-AD98-24BC9CF57E5A}"/>
    <cellStyle name="Normal 6 3 2 2 3 2 2 3" xfId="22744" xr:uid="{3F59B703-3AE1-46B0-B524-0033EE24931B}"/>
    <cellStyle name="Normal 6 3 2 2 3 2 2 3 2" xfId="53628" xr:uid="{CAA53DEA-7BF7-423C-A15F-178D3D25F681}"/>
    <cellStyle name="Normal 6 3 2 2 3 2 2 4" xfId="38186" xr:uid="{6F125E68-C088-4590-B85B-FAD786FA25D5}"/>
    <cellStyle name="Normal 6 3 2 2 3 2 3" xfId="11163" xr:uid="{CEB8EA4C-5B9D-4A1E-A5E0-504C003068A8}"/>
    <cellStyle name="Normal 6 3 2 2 3 2 3 2" xfId="26605" xr:uid="{9C38B9FE-154E-40D5-B415-275DFC2DE336}"/>
    <cellStyle name="Normal 6 3 2 2 3 2 3 2 2" xfId="57489" xr:uid="{46416B60-AA6B-4CF6-A0F5-2EA59371986B}"/>
    <cellStyle name="Normal 6 3 2 2 3 2 3 3" xfId="42047" xr:uid="{54E28D86-6DB0-405D-9988-10F641D33B08}"/>
    <cellStyle name="Normal 6 3 2 2 3 2 4" xfId="18884" xr:uid="{45F11BE7-1A77-4C85-A7F4-CDA1A387BBA8}"/>
    <cellStyle name="Normal 6 3 2 2 3 2 4 2" xfId="49768" xr:uid="{B907593D-C7B3-4092-90E7-91AACB659041}"/>
    <cellStyle name="Normal 6 3 2 2 3 2 5" xfId="34326" xr:uid="{A2C5B262-5F2F-4D00-B216-8139AD9FB985}"/>
    <cellStyle name="Normal 6 3 2 2 3 3" xfId="5372" xr:uid="{FBB45E31-01D4-4C5C-9C11-B794AD62BE67}"/>
    <cellStyle name="Normal 6 3 2 2 3 3 2" xfId="13093" xr:uid="{655691D7-7118-4949-95BD-EAF57A268B07}"/>
    <cellStyle name="Normal 6 3 2 2 3 3 2 2" xfId="28535" xr:uid="{1B935F9F-6F84-415A-A919-A97899A78CF8}"/>
    <cellStyle name="Normal 6 3 2 2 3 3 2 2 2" xfId="59419" xr:uid="{7521E276-89CE-4E91-AAA4-AD66973A4C65}"/>
    <cellStyle name="Normal 6 3 2 2 3 3 2 3" xfId="43977" xr:uid="{82949068-EF4F-4F9A-90B7-BA64F67A8B86}"/>
    <cellStyle name="Normal 6 3 2 2 3 3 3" xfId="20814" xr:uid="{BA6BF4B1-367C-44B9-BA19-A76675637A55}"/>
    <cellStyle name="Normal 6 3 2 2 3 3 3 2" xfId="51698" xr:uid="{16017452-43CE-408D-BDFD-D521E27016D0}"/>
    <cellStyle name="Normal 6 3 2 2 3 3 4" xfId="36256" xr:uid="{741F6D37-F730-4F9A-9298-64840FF5DD84}"/>
    <cellStyle name="Normal 6 3 2 2 3 4" xfId="9233" xr:uid="{6A94F046-4C4F-4B5E-8994-0D2D31952B88}"/>
    <cellStyle name="Normal 6 3 2 2 3 4 2" xfId="24675" xr:uid="{1A417CEE-2A15-4CB1-8F57-2ED19B53507D}"/>
    <cellStyle name="Normal 6 3 2 2 3 4 2 2" xfId="55559" xr:uid="{D43C5F4C-E533-4D69-A797-915F45FE71B1}"/>
    <cellStyle name="Normal 6 3 2 2 3 4 3" xfId="40117" xr:uid="{4582118D-E3C4-4181-93B1-695DAB3A1FBB}"/>
    <cellStyle name="Normal 6 3 2 2 3 5" xfId="16954" xr:uid="{084145BC-6360-4804-BAD4-C141684A17AF}"/>
    <cellStyle name="Normal 6 3 2 2 3 5 2" xfId="47838" xr:uid="{F95E00A8-E7FE-45EA-95AE-5BE0EF7D17FD}"/>
    <cellStyle name="Normal 6 3 2 2 3 6" xfId="32396" xr:uid="{1243C12E-36CF-4AA3-9B1F-2F32AD255CF1}"/>
    <cellStyle name="Normal 6 3 2 2 4" xfId="2477" xr:uid="{5AD5D3EC-2DE7-411C-BB4D-C519DD03016D}"/>
    <cellStyle name="Normal 6 3 2 2 4 2" xfId="6337" xr:uid="{F2C8B5ED-B419-4B47-9BBF-8E8C971FC454}"/>
    <cellStyle name="Normal 6 3 2 2 4 2 2" xfId="14058" xr:uid="{F8D8F7F4-D087-4FE0-92D8-9A6D311D4561}"/>
    <cellStyle name="Normal 6 3 2 2 4 2 2 2" xfId="29500" xr:uid="{D6E19569-A81D-4D1E-ACAE-9C4A824A711F}"/>
    <cellStyle name="Normal 6 3 2 2 4 2 2 2 2" xfId="60384" xr:uid="{5E91BF78-8CE3-48B5-88AB-57029258828D}"/>
    <cellStyle name="Normal 6 3 2 2 4 2 2 3" xfId="44942" xr:uid="{D40B3661-F180-442C-B691-109B8E15CF74}"/>
    <cellStyle name="Normal 6 3 2 2 4 2 3" xfId="21779" xr:uid="{5D70379F-A006-4DF3-A099-6209B0472552}"/>
    <cellStyle name="Normal 6 3 2 2 4 2 3 2" xfId="52663" xr:uid="{F821DB23-EDB2-4936-B231-B4D3AE6C7FD9}"/>
    <cellStyle name="Normal 6 3 2 2 4 2 4" xfId="37221" xr:uid="{ECB80621-92FE-4AF5-8DE8-6244E9D1BCE3}"/>
    <cellStyle name="Normal 6 3 2 2 4 3" xfId="10198" xr:uid="{EC10E77F-A787-49DE-BB3D-3E64CC625483}"/>
    <cellStyle name="Normal 6 3 2 2 4 3 2" xfId="25640" xr:uid="{8097EA13-E54F-477F-ACF8-35463F6DA842}"/>
    <cellStyle name="Normal 6 3 2 2 4 3 2 2" xfId="56524" xr:uid="{EEA5EEBE-3C29-4073-B5F4-21F4F7CE2147}"/>
    <cellStyle name="Normal 6 3 2 2 4 3 3" xfId="41082" xr:uid="{696DE93D-62A9-4307-BFBC-9E63F1264C02}"/>
    <cellStyle name="Normal 6 3 2 2 4 4" xfId="17919" xr:uid="{A69DB244-D1C5-4D3D-AF25-C7515EFE5795}"/>
    <cellStyle name="Normal 6 3 2 2 4 4 2" xfId="48803" xr:uid="{F0D3921C-FFD1-4568-80D6-928D2BA9EA31}"/>
    <cellStyle name="Normal 6 3 2 2 4 5" xfId="33361" xr:uid="{113203A0-618D-419E-8678-BC56D95478B1}"/>
    <cellStyle name="Normal 6 3 2 2 5" xfId="4407" xr:uid="{587A27E7-C8F2-4B95-8403-CA1CC1934EA7}"/>
    <cellStyle name="Normal 6 3 2 2 5 2" xfId="12128" xr:uid="{FA16B1F0-F82C-412E-B826-BA3A3F0911BA}"/>
    <cellStyle name="Normal 6 3 2 2 5 2 2" xfId="27570" xr:uid="{0E747AFF-6939-458A-B303-3450347F78BC}"/>
    <cellStyle name="Normal 6 3 2 2 5 2 2 2" xfId="58454" xr:uid="{6CEB0676-E754-49D8-BF9E-5A29ED751DD9}"/>
    <cellStyle name="Normal 6 3 2 2 5 2 3" xfId="43012" xr:uid="{2A5B377A-AFC0-4E40-9D47-4DD2406FFD20}"/>
    <cellStyle name="Normal 6 3 2 2 5 3" xfId="19849" xr:uid="{C3A430A0-42B1-4688-8BB8-C3EAC7F9F2B8}"/>
    <cellStyle name="Normal 6 3 2 2 5 3 2" xfId="50733" xr:uid="{A94C99D7-AF4A-42D3-91AC-BF394BF6A800}"/>
    <cellStyle name="Normal 6 3 2 2 5 4" xfId="35291" xr:uid="{13135CFB-2837-466B-A649-F282FDD354F5}"/>
    <cellStyle name="Normal 6 3 2 2 6" xfId="8268" xr:uid="{22413284-9736-4106-9F22-8DDC8F3F1634}"/>
    <cellStyle name="Normal 6 3 2 2 6 2" xfId="23710" xr:uid="{390A6771-D2A4-47B9-B5AE-901D656E1345}"/>
    <cellStyle name="Normal 6 3 2 2 6 2 2" xfId="54594" xr:uid="{E02DCA71-0683-4678-BB05-5DB6C9347559}"/>
    <cellStyle name="Normal 6 3 2 2 6 3" xfId="39152" xr:uid="{5CFE0705-A89B-4DB2-BBD5-B6FAC1BE8BF2}"/>
    <cellStyle name="Normal 6 3 2 2 7" xfId="15989" xr:uid="{E95B0579-B288-4937-A0C8-6ADBF92E757E}"/>
    <cellStyle name="Normal 6 3 2 2 7 2" xfId="46873" xr:uid="{20C27ABC-E154-4CEF-A203-B236EF98BC17}"/>
    <cellStyle name="Normal 6 3 2 2 8" xfId="31431" xr:uid="{4849DFBC-C7AA-4E82-B8A9-4C356B05D982}"/>
    <cellStyle name="Normal 6 3 2 3" xfId="789" xr:uid="{D45558F9-0ACF-4542-BFFC-418405A0926D}"/>
    <cellStyle name="Normal 6 3 2 3 2" xfId="1754" xr:uid="{DA6B0A5E-273C-43C7-91FC-E3AB22C6D657}"/>
    <cellStyle name="Normal 6 3 2 3 2 2" xfId="3684" xr:uid="{FE86040D-9C90-4D46-94CA-8DEBA3BD34BC}"/>
    <cellStyle name="Normal 6 3 2 3 2 2 2" xfId="7544" xr:uid="{BFD01092-92DC-415F-9466-05E8E4B91C79}"/>
    <cellStyle name="Normal 6 3 2 3 2 2 2 2" xfId="15265" xr:uid="{466E3D5D-712E-46C8-8638-73AA3D60521C}"/>
    <cellStyle name="Normal 6 3 2 3 2 2 2 2 2" xfId="30707" xr:uid="{0CE5B0AD-59AB-4281-B921-5202F7771461}"/>
    <cellStyle name="Normal 6 3 2 3 2 2 2 2 2 2" xfId="61591" xr:uid="{2AF44663-1C99-47BB-872E-0B7993A7185A}"/>
    <cellStyle name="Normal 6 3 2 3 2 2 2 2 3" xfId="46149" xr:uid="{E3D04A28-BAB5-4089-B99C-16A471F39765}"/>
    <cellStyle name="Normal 6 3 2 3 2 2 2 3" xfId="22986" xr:uid="{C2913820-5D0E-43A8-A9DD-573EAF1FDC74}"/>
    <cellStyle name="Normal 6 3 2 3 2 2 2 3 2" xfId="53870" xr:uid="{80C9393B-F1DA-4A47-BC05-4AF596E000A6}"/>
    <cellStyle name="Normal 6 3 2 3 2 2 2 4" xfId="38428" xr:uid="{C6941C18-9924-4A38-825D-8274C5B911BA}"/>
    <cellStyle name="Normal 6 3 2 3 2 2 3" xfId="11405" xr:uid="{0DEF28E2-481A-455C-A175-AD0E2F42DA17}"/>
    <cellStyle name="Normal 6 3 2 3 2 2 3 2" xfId="26847" xr:uid="{1A0FA92E-93ED-4598-863C-4340FC4F0D22}"/>
    <cellStyle name="Normal 6 3 2 3 2 2 3 2 2" xfId="57731" xr:uid="{AD5E180B-F96E-48E5-B26B-5F3BEFAB8955}"/>
    <cellStyle name="Normal 6 3 2 3 2 2 3 3" xfId="42289" xr:uid="{A0A72A64-A157-4A70-97E9-A67082F6E6E6}"/>
    <cellStyle name="Normal 6 3 2 3 2 2 4" xfId="19126" xr:uid="{2BE0DCB4-B3B0-4495-84BB-EA705ED392AD}"/>
    <cellStyle name="Normal 6 3 2 3 2 2 4 2" xfId="50010" xr:uid="{813B64F6-B1C2-414C-9546-24BDD2FE576E}"/>
    <cellStyle name="Normal 6 3 2 3 2 2 5" xfId="34568" xr:uid="{6C4CF5A0-572B-467B-8441-F62D2FF84AB0}"/>
    <cellStyle name="Normal 6 3 2 3 2 3" xfId="5614" xr:uid="{7495C0C5-6DB4-4252-97AB-9630BC048972}"/>
    <cellStyle name="Normal 6 3 2 3 2 3 2" xfId="13335" xr:uid="{3A191DAA-A8A3-4D19-BC0E-2878DC461EEA}"/>
    <cellStyle name="Normal 6 3 2 3 2 3 2 2" xfId="28777" xr:uid="{8D4BC06F-7EC0-4EFA-81F4-B8075D06A26C}"/>
    <cellStyle name="Normal 6 3 2 3 2 3 2 2 2" xfId="59661" xr:uid="{3DB20F3B-94FF-4FAE-87A9-5ECCD45C4705}"/>
    <cellStyle name="Normal 6 3 2 3 2 3 2 3" xfId="44219" xr:uid="{AF708722-8A27-4005-8E96-15ACAC5CD496}"/>
    <cellStyle name="Normal 6 3 2 3 2 3 3" xfId="21056" xr:uid="{ABBAB551-579D-4A92-9FFB-085465E43A1E}"/>
    <cellStyle name="Normal 6 3 2 3 2 3 3 2" xfId="51940" xr:uid="{E8042170-2200-461D-8BC1-5D6F3E66D23E}"/>
    <cellStyle name="Normal 6 3 2 3 2 3 4" xfId="36498" xr:uid="{F04B65B1-3780-4EE8-B9F9-123498C17AAC}"/>
    <cellStyle name="Normal 6 3 2 3 2 4" xfId="9475" xr:uid="{80089773-AB29-49B7-B773-B16B58E6907D}"/>
    <cellStyle name="Normal 6 3 2 3 2 4 2" xfId="24917" xr:uid="{A6CCB23E-4D25-4A41-8D59-3F2A17C2D3DE}"/>
    <cellStyle name="Normal 6 3 2 3 2 4 2 2" xfId="55801" xr:uid="{9954715D-4C14-4A2B-A2DB-7D6DFE685174}"/>
    <cellStyle name="Normal 6 3 2 3 2 4 3" xfId="40359" xr:uid="{0FF7791E-D6E6-48DE-8AA4-61BC872D3070}"/>
    <cellStyle name="Normal 6 3 2 3 2 5" xfId="17196" xr:uid="{7CFB3DDB-1FFC-49B1-83D5-DDCA4148D581}"/>
    <cellStyle name="Normal 6 3 2 3 2 5 2" xfId="48080" xr:uid="{F295C4CB-5B30-4963-97F1-ADF02ABA5451}"/>
    <cellStyle name="Normal 6 3 2 3 2 6" xfId="32638" xr:uid="{E7511CFD-AF3E-40B2-9805-511BB82D83CA}"/>
    <cellStyle name="Normal 6 3 2 3 3" xfId="2719" xr:uid="{E614B14C-AE88-4E0D-B38B-2DE92459B34E}"/>
    <cellStyle name="Normal 6 3 2 3 3 2" xfId="6579" xr:uid="{71B5932D-33F6-486F-A0E2-AEB574986603}"/>
    <cellStyle name="Normal 6 3 2 3 3 2 2" xfId="14300" xr:uid="{B63682B2-6D29-4121-AA17-10D2ECFD900F}"/>
    <cellStyle name="Normal 6 3 2 3 3 2 2 2" xfId="29742" xr:uid="{8976ADF0-C233-45AA-A435-1DE9310044F5}"/>
    <cellStyle name="Normal 6 3 2 3 3 2 2 2 2" xfId="60626" xr:uid="{09A75C11-E5C4-4868-BD58-A55BDAC41BD6}"/>
    <cellStyle name="Normal 6 3 2 3 3 2 2 3" xfId="45184" xr:uid="{E37269D4-4E07-4931-84D2-252EF539E40E}"/>
    <cellStyle name="Normal 6 3 2 3 3 2 3" xfId="22021" xr:uid="{75A84EC4-42B0-45AA-BF17-0AB8DD5F42F7}"/>
    <cellStyle name="Normal 6 3 2 3 3 2 3 2" xfId="52905" xr:uid="{5ABA116D-81B2-4B18-A77F-9630A23E0D02}"/>
    <cellStyle name="Normal 6 3 2 3 3 2 4" xfId="37463" xr:uid="{888691D2-8772-4C64-A15E-13B765BFD5F5}"/>
    <cellStyle name="Normal 6 3 2 3 3 3" xfId="10440" xr:uid="{C6B980FB-54FF-4A95-880A-129B46375DF5}"/>
    <cellStyle name="Normal 6 3 2 3 3 3 2" xfId="25882" xr:uid="{EFA42093-AE1F-4A2C-9ABE-E15566EF81F0}"/>
    <cellStyle name="Normal 6 3 2 3 3 3 2 2" xfId="56766" xr:uid="{26261277-A7C2-425D-8F19-38A13BB8FC2D}"/>
    <cellStyle name="Normal 6 3 2 3 3 3 3" xfId="41324" xr:uid="{A45E7DFD-0774-4F8E-B3B4-D9F4BDB8D6DA}"/>
    <cellStyle name="Normal 6 3 2 3 3 4" xfId="18161" xr:uid="{0EBF8CBC-02B4-450C-BCAA-0F264972E448}"/>
    <cellStyle name="Normal 6 3 2 3 3 4 2" xfId="49045" xr:uid="{84515D42-B842-4B76-8316-EC2271E1E72F}"/>
    <cellStyle name="Normal 6 3 2 3 3 5" xfId="33603" xr:uid="{BAF0679A-4BC9-4E0F-9F56-9DD85290E093}"/>
    <cellStyle name="Normal 6 3 2 3 4" xfId="4649" xr:uid="{BBFA99DE-50B7-424A-AD73-44BC7E329147}"/>
    <cellStyle name="Normal 6 3 2 3 4 2" xfId="12370" xr:uid="{9256FA33-7035-4915-975D-B94CB0B9CF3B}"/>
    <cellStyle name="Normal 6 3 2 3 4 2 2" xfId="27812" xr:uid="{F17F5404-E147-4291-90ED-77B8C47C5D4B}"/>
    <cellStyle name="Normal 6 3 2 3 4 2 2 2" xfId="58696" xr:uid="{56E43301-7F43-4C39-B6BE-F95372EF0CD2}"/>
    <cellStyle name="Normal 6 3 2 3 4 2 3" xfId="43254" xr:uid="{B1ACEB29-42A5-45BA-96EA-A3BA0E6DFE52}"/>
    <cellStyle name="Normal 6 3 2 3 4 3" xfId="20091" xr:uid="{F3F4EF59-2215-4036-BDCE-A9E8C56D502D}"/>
    <cellStyle name="Normal 6 3 2 3 4 3 2" xfId="50975" xr:uid="{10F93EF8-B87D-4FAB-A66E-9D6B8518719B}"/>
    <cellStyle name="Normal 6 3 2 3 4 4" xfId="35533" xr:uid="{46B56162-D076-46BB-9C1A-7CA0F059F443}"/>
    <cellStyle name="Normal 6 3 2 3 5" xfId="8510" xr:uid="{0C778528-90CD-4D3D-870D-2AF0787A62E7}"/>
    <cellStyle name="Normal 6 3 2 3 5 2" xfId="23952" xr:uid="{01163A76-E308-4A1C-83E1-929424253B5D}"/>
    <cellStyle name="Normal 6 3 2 3 5 2 2" xfId="54836" xr:uid="{74B0B12F-DDC1-4964-82ED-A57E4E11F3DC}"/>
    <cellStyle name="Normal 6 3 2 3 5 3" xfId="39394" xr:uid="{0AE6AB82-D524-4B8F-AB65-D2CA80C565EA}"/>
    <cellStyle name="Normal 6 3 2 3 6" xfId="16231" xr:uid="{9BA05816-533F-4111-9646-00DD44CF769B}"/>
    <cellStyle name="Normal 6 3 2 3 6 2" xfId="47115" xr:uid="{5EECDDD3-B5A3-4FA5-942D-B550F29E4146}"/>
    <cellStyle name="Normal 6 3 2 3 7" xfId="31673" xr:uid="{2C1D74CF-C85C-41A2-A379-1D8503921754}"/>
    <cellStyle name="Normal 6 3 2 4" xfId="1271" xr:uid="{C0FC294C-8389-4865-AD98-E9153DB838BF}"/>
    <cellStyle name="Normal 6 3 2 4 2" xfId="3201" xr:uid="{ADCA8695-5828-4DEC-A955-1E1C41C139D8}"/>
    <cellStyle name="Normal 6 3 2 4 2 2" xfId="7061" xr:uid="{3D9D69CA-F4EE-4CF0-8DFA-A0DE8B186DCA}"/>
    <cellStyle name="Normal 6 3 2 4 2 2 2" xfId="14782" xr:uid="{50908618-597D-432F-8C7E-2E2A78AB89A4}"/>
    <cellStyle name="Normal 6 3 2 4 2 2 2 2" xfId="30224" xr:uid="{7CBD1F6C-CE5A-4F65-962B-0A24E1321F86}"/>
    <cellStyle name="Normal 6 3 2 4 2 2 2 2 2" xfId="61108" xr:uid="{F2369C11-8F36-4DE3-97ED-918903009017}"/>
    <cellStyle name="Normal 6 3 2 4 2 2 2 3" xfId="45666" xr:uid="{A8D13730-3140-45BF-9B91-7BDF83D23333}"/>
    <cellStyle name="Normal 6 3 2 4 2 2 3" xfId="22503" xr:uid="{6EA333C7-B7C6-4EBF-AE0B-144739192527}"/>
    <cellStyle name="Normal 6 3 2 4 2 2 3 2" xfId="53387" xr:uid="{15AAFDA8-5DF4-453A-B93F-A1AFEB997A9C}"/>
    <cellStyle name="Normal 6 3 2 4 2 2 4" xfId="37945" xr:uid="{6D5C323B-3996-421F-BD52-90BF223DD7A1}"/>
    <cellStyle name="Normal 6 3 2 4 2 3" xfId="10922" xr:uid="{83BF29C1-C87E-44CD-89F9-F059DA3BC26D}"/>
    <cellStyle name="Normal 6 3 2 4 2 3 2" xfId="26364" xr:uid="{22964F6B-F2A1-41D7-9C25-6A429EB29E3A}"/>
    <cellStyle name="Normal 6 3 2 4 2 3 2 2" xfId="57248" xr:uid="{1DA3C109-F013-42EA-90AA-A3814BB13051}"/>
    <cellStyle name="Normal 6 3 2 4 2 3 3" xfId="41806" xr:uid="{BC13F9EA-7B2B-47DD-A18C-CA61EC526986}"/>
    <cellStyle name="Normal 6 3 2 4 2 4" xfId="18643" xr:uid="{4D6BE0B6-B6F8-4FC8-B9B2-A940739FF36B}"/>
    <cellStyle name="Normal 6 3 2 4 2 4 2" xfId="49527" xr:uid="{9405B8B4-2D0B-4554-8846-A00ABAD4106D}"/>
    <cellStyle name="Normal 6 3 2 4 2 5" xfId="34085" xr:uid="{D89A01A8-F652-4DB6-BDA7-43435F46700D}"/>
    <cellStyle name="Normal 6 3 2 4 3" xfId="5131" xr:uid="{875CD2FB-FA15-40A6-B641-D9C50A16CE67}"/>
    <cellStyle name="Normal 6 3 2 4 3 2" xfId="12852" xr:uid="{C31BF21C-EFC2-476D-8D3E-2F6F78A3F2F1}"/>
    <cellStyle name="Normal 6 3 2 4 3 2 2" xfId="28294" xr:uid="{E0533176-24B8-40DC-952E-9CE0C82564A1}"/>
    <cellStyle name="Normal 6 3 2 4 3 2 2 2" xfId="59178" xr:uid="{672C17CE-4816-49B8-824D-8D179C114C49}"/>
    <cellStyle name="Normal 6 3 2 4 3 2 3" xfId="43736" xr:uid="{C0E0943E-9B4F-43CC-B808-10C69E993308}"/>
    <cellStyle name="Normal 6 3 2 4 3 3" xfId="20573" xr:uid="{8D785C8F-0752-46DB-93B9-160BC1E54541}"/>
    <cellStyle name="Normal 6 3 2 4 3 3 2" xfId="51457" xr:uid="{8864B0C4-E807-49B8-A3C1-DAA11AE0CB22}"/>
    <cellStyle name="Normal 6 3 2 4 3 4" xfId="36015" xr:uid="{5E7663E7-BC72-4DD1-B67A-9757EAFF8FBF}"/>
    <cellStyle name="Normal 6 3 2 4 4" xfId="8992" xr:uid="{C505F7CE-0B44-44BD-9881-8E4B7A9E8DD8}"/>
    <cellStyle name="Normal 6 3 2 4 4 2" xfId="24434" xr:uid="{81661076-A4C1-4ED3-947B-612BDD6D65EA}"/>
    <cellStyle name="Normal 6 3 2 4 4 2 2" xfId="55318" xr:uid="{BEC3A2DC-59D7-4FB1-AE77-04678737E85D}"/>
    <cellStyle name="Normal 6 3 2 4 4 3" xfId="39876" xr:uid="{566C4DDD-E1A7-4672-99F3-FAD0A6518C5B}"/>
    <cellStyle name="Normal 6 3 2 4 5" xfId="16713" xr:uid="{90A442C3-5B83-4CEF-BE97-3FC1205BB153}"/>
    <cellStyle name="Normal 6 3 2 4 5 2" xfId="47597" xr:uid="{46C61ADA-DA16-428E-A2E1-BABFF952F3B6}"/>
    <cellStyle name="Normal 6 3 2 4 6" xfId="32155" xr:uid="{3C3D2B5A-71F7-41A6-85BF-B7A6C0A3263A}"/>
    <cellStyle name="Normal 6 3 2 5" xfId="2236" xr:uid="{56FCC789-30E6-4822-9A9F-1BFC92EBDD8A}"/>
    <cellStyle name="Normal 6 3 2 5 2" xfId="6096" xr:uid="{AE3C52E9-6E15-40CB-9A96-3F66228A1C93}"/>
    <cellStyle name="Normal 6 3 2 5 2 2" xfId="13817" xr:uid="{2E3D971C-7D5A-419B-8BD6-B19204D75B83}"/>
    <cellStyle name="Normal 6 3 2 5 2 2 2" xfId="29259" xr:uid="{6DD86D41-6098-42F0-89DB-B55D60DF77BC}"/>
    <cellStyle name="Normal 6 3 2 5 2 2 2 2" xfId="60143" xr:uid="{FAEBBDB8-38F3-47C8-A2CB-5E8CC442DBEE}"/>
    <cellStyle name="Normal 6 3 2 5 2 2 3" xfId="44701" xr:uid="{3B25CBBC-A21D-4C60-8B7D-54EAA0826061}"/>
    <cellStyle name="Normal 6 3 2 5 2 3" xfId="21538" xr:uid="{82373BFA-F863-4F3C-A7EB-CC6EE3FAA433}"/>
    <cellStyle name="Normal 6 3 2 5 2 3 2" xfId="52422" xr:uid="{5B376EB2-4224-4C2D-8CC3-6642F587535C}"/>
    <cellStyle name="Normal 6 3 2 5 2 4" xfId="36980" xr:uid="{8C050E39-5DAD-4030-B1AA-BA33BBF27939}"/>
    <cellStyle name="Normal 6 3 2 5 3" xfId="9957" xr:uid="{0410EB97-B049-48CB-B990-2C5802D6B14C}"/>
    <cellStyle name="Normal 6 3 2 5 3 2" xfId="25399" xr:uid="{07EF7AD6-EC5D-4C36-ABB6-98F68D4FC7C7}"/>
    <cellStyle name="Normal 6 3 2 5 3 2 2" xfId="56283" xr:uid="{C507DCDE-B5CF-4EA8-A3B6-392C96E217FF}"/>
    <cellStyle name="Normal 6 3 2 5 3 3" xfId="40841" xr:uid="{0A05DE3F-14F8-4ECF-A172-C55BFEF4F5EF}"/>
    <cellStyle name="Normal 6 3 2 5 4" xfId="17678" xr:uid="{5017CFC2-8ED0-419A-84A5-3DD3206E3EAA}"/>
    <cellStyle name="Normal 6 3 2 5 4 2" xfId="48562" xr:uid="{039C91F0-449E-4FD0-8323-A7EE0EA9EB4A}"/>
    <cellStyle name="Normal 6 3 2 5 5" xfId="33120" xr:uid="{76DD5D5A-F219-4A4A-A84C-DA913BF65101}"/>
    <cellStyle name="Normal 6 3 2 6" xfId="4166" xr:uid="{DCBB8873-223D-4464-B10D-77022E694AFB}"/>
    <cellStyle name="Normal 6 3 2 6 2" xfId="11887" xr:uid="{E314848B-457D-4A7B-837A-BF0D6875CE2D}"/>
    <cellStyle name="Normal 6 3 2 6 2 2" xfId="27329" xr:uid="{D0AA075E-652E-4584-91F1-7EB4836F3E78}"/>
    <cellStyle name="Normal 6 3 2 6 2 2 2" xfId="58213" xr:uid="{BC711E4E-2841-4DC6-89FB-5DE5962D2961}"/>
    <cellStyle name="Normal 6 3 2 6 2 3" xfId="42771" xr:uid="{EE708943-F859-4414-A031-2F0BE2EF976B}"/>
    <cellStyle name="Normal 6 3 2 6 3" xfId="19608" xr:uid="{F76E28A9-D962-4D5C-B33B-AAC6E2022DA9}"/>
    <cellStyle name="Normal 6 3 2 6 3 2" xfId="50492" xr:uid="{4DFA7022-7649-4A4E-9158-514161FB54AE}"/>
    <cellStyle name="Normal 6 3 2 6 4" xfId="35050" xr:uid="{79C8B779-E296-4F4B-ABFD-0366FEB47C0C}"/>
    <cellStyle name="Normal 6 3 2 7" xfId="8027" xr:uid="{D8009286-986B-4206-8026-B66E78AFFEDB}"/>
    <cellStyle name="Normal 6 3 2 7 2" xfId="23469" xr:uid="{E2B5387A-F0FE-486A-B942-6E247AA93B25}"/>
    <cellStyle name="Normal 6 3 2 7 2 2" xfId="54353" xr:uid="{AC6CEF9E-F76C-40AC-82BA-F01A880BAF52}"/>
    <cellStyle name="Normal 6 3 2 7 3" xfId="38911" xr:uid="{8C30D434-DABE-4229-B73F-7D7D3A90F67B}"/>
    <cellStyle name="Normal 6 3 2 8" xfId="15748" xr:uid="{B57E80E9-F4B6-427D-809C-F2B5823C16FF}"/>
    <cellStyle name="Normal 6 3 2 8 2" xfId="46632" xr:uid="{FD16D4B0-7E27-4AB2-BA94-4912782D1922}"/>
    <cellStyle name="Normal 6 3 2 9" xfId="31190" xr:uid="{AB3B2C88-A87E-42FD-BC2E-83BCD4348A4B}"/>
    <cellStyle name="Normal 6 3 3" xfId="465" xr:uid="{747908D5-A550-47B6-B1B2-C1D4325A46BE}"/>
    <cellStyle name="Normal 6 3 3 2" xfId="949" xr:uid="{F2FDF1CC-7271-4DE6-B02F-74A56DE27C21}"/>
    <cellStyle name="Normal 6 3 3 2 2" xfId="1914" xr:uid="{BA6CA270-4A68-4946-8D73-D519C4B3D894}"/>
    <cellStyle name="Normal 6 3 3 2 2 2" xfId="3844" xr:uid="{4EEE83EB-7A03-40BE-B559-3D5D200E6196}"/>
    <cellStyle name="Normal 6 3 3 2 2 2 2" xfId="7704" xr:uid="{E5189562-31C3-46A0-B83B-B5FA0A84A3CD}"/>
    <cellStyle name="Normal 6 3 3 2 2 2 2 2" xfId="15425" xr:uid="{1317B084-338E-484E-A479-8A297C291E91}"/>
    <cellStyle name="Normal 6 3 3 2 2 2 2 2 2" xfId="30867" xr:uid="{47AC127D-7A6D-44E0-919E-3AAD60FED0D2}"/>
    <cellStyle name="Normal 6 3 3 2 2 2 2 2 2 2" xfId="61751" xr:uid="{B445CE99-3C9C-47C8-AC9D-DF99DEAE6094}"/>
    <cellStyle name="Normal 6 3 3 2 2 2 2 2 3" xfId="46309" xr:uid="{D2C08CA8-E6B3-4925-80EE-EBD5DEF4C71E}"/>
    <cellStyle name="Normal 6 3 3 2 2 2 2 3" xfId="23146" xr:uid="{0790BA91-1ED0-406D-8C0B-A692C4FE93BA}"/>
    <cellStyle name="Normal 6 3 3 2 2 2 2 3 2" xfId="54030" xr:uid="{ADC89807-9235-405E-A644-1949FF78FC6A}"/>
    <cellStyle name="Normal 6 3 3 2 2 2 2 4" xfId="38588" xr:uid="{E93815FE-4F94-4742-A44F-9A86A8B3041E}"/>
    <cellStyle name="Normal 6 3 3 2 2 2 3" xfId="11565" xr:uid="{13E237B8-D553-4E88-B2E9-83A0A7BA530B}"/>
    <cellStyle name="Normal 6 3 3 2 2 2 3 2" xfId="27007" xr:uid="{A9774EA7-52A0-4A2A-A8DD-CA543F88A8D3}"/>
    <cellStyle name="Normal 6 3 3 2 2 2 3 2 2" xfId="57891" xr:uid="{59012693-11FF-4B61-9B10-2976FBCE896E}"/>
    <cellStyle name="Normal 6 3 3 2 2 2 3 3" xfId="42449" xr:uid="{54DF11C7-BA49-48B5-A5DC-C7F66F1F0EC2}"/>
    <cellStyle name="Normal 6 3 3 2 2 2 4" xfId="19286" xr:uid="{E20F65FB-6F49-42FC-9BED-E80FC2F73C3A}"/>
    <cellStyle name="Normal 6 3 3 2 2 2 4 2" xfId="50170" xr:uid="{B6DE149D-4F01-460A-A448-B8C827BD5DAE}"/>
    <cellStyle name="Normal 6 3 3 2 2 2 5" xfId="34728" xr:uid="{3748658E-C4C1-45CD-957B-46E2970B939D}"/>
    <cellStyle name="Normal 6 3 3 2 2 3" xfId="5774" xr:uid="{2CF84F76-9F21-4DC0-A6E0-938C280E195A}"/>
    <cellStyle name="Normal 6 3 3 2 2 3 2" xfId="13495" xr:uid="{CF93B566-1B7F-4B35-B0DF-EB2181B023B9}"/>
    <cellStyle name="Normal 6 3 3 2 2 3 2 2" xfId="28937" xr:uid="{062819E7-7D02-4308-9007-A7B28F02CB70}"/>
    <cellStyle name="Normal 6 3 3 2 2 3 2 2 2" xfId="59821" xr:uid="{B7D40D93-40D0-4BD3-86CC-E3979EDBE4B1}"/>
    <cellStyle name="Normal 6 3 3 2 2 3 2 3" xfId="44379" xr:uid="{47A3D95D-B4CB-4367-B338-663BE40D9907}"/>
    <cellStyle name="Normal 6 3 3 2 2 3 3" xfId="21216" xr:uid="{73A01FF6-1506-4D04-A020-9D41831BE0A1}"/>
    <cellStyle name="Normal 6 3 3 2 2 3 3 2" xfId="52100" xr:uid="{60BC58CA-6FA5-4074-BAB1-4D11082598B9}"/>
    <cellStyle name="Normal 6 3 3 2 2 3 4" xfId="36658" xr:uid="{9C3593D6-6D9B-458C-B57E-81787954CA36}"/>
    <cellStyle name="Normal 6 3 3 2 2 4" xfId="9635" xr:uid="{77A3AAB3-1A74-4FCC-B85F-5C75A2217A03}"/>
    <cellStyle name="Normal 6 3 3 2 2 4 2" xfId="25077" xr:uid="{6C07162E-7228-4E51-9386-1B1DD346D56C}"/>
    <cellStyle name="Normal 6 3 3 2 2 4 2 2" xfId="55961" xr:uid="{4DEE9FCA-90FB-4D37-8E59-C2809698D04F}"/>
    <cellStyle name="Normal 6 3 3 2 2 4 3" xfId="40519" xr:uid="{EBDD1AE0-0500-4866-9690-0176E6C4505C}"/>
    <cellStyle name="Normal 6 3 3 2 2 5" xfId="17356" xr:uid="{5E90C1A9-EF7E-431A-A2D1-C2F3AC82EC2C}"/>
    <cellStyle name="Normal 6 3 3 2 2 5 2" xfId="48240" xr:uid="{7DF9B1B3-FD5F-4A34-85E3-2027FA41CCA0}"/>
    <cellStyle name="Normal 6 3 3 2 2 6" xfId="32798" xr:uid="{AA9FCF48-11F0-41B6-82B9-A9BD49A492CC}"/>
    <cellStyle name="Normal 6 3 3 2 3" xfId="2879" xr:uid="{BA668583-24C2-4EE0-B619-6E8CC1D3C5D9}"/>
    <cellStyle name="Normal 6 3 3 2 3 2" xfId="6739" xr:uid="{C6AE78E4-13ED-43A4-9C4E-6DBD5DA37BF7}"/>
    <cellStyle name="Normal 6 3 3 2 3 2 2" xfId="14460" xr:uid="{33167429-6671-4E89-AE24-5F54C8E39B8F}"/>
    <cellStyle name="Normal 6 3 3 2 3 2 2 2" xfId="29902" xr:uid="{5395CB3E-D206-40E4-A253-DD7330462FD5}"/>
    <cellStyle name="Normal 6 3 3 2 3 2 2 2 2" xfId="60786" xr:uid="{876F3A52-A82B-4AB0-8F7A-19BD2B2C81E8}"/>
    <cellStyle name="Normal 6 3 3 2 3 2 2 3" xfId="45344" xr:uid="{967C71A1-0C6D-4480-BAD6-E88014D81DEE}"/>
    <cellStyle name="Normal 6 3 3 2 3 2 3" xfId="22181" xr:uid="{3416FF1F-1F0F-48A4-8313-BC5F94204D7A}"/>
    <cellStyle name="Normal 6 3 3 2 3 2 3 2" xfId="53065" xr:uid="{F923B0BA-8E97-4538-AE7B-04B40CABADEC}"/>
    <cellStyle name="Normal 6 3 3 2 3 2 4" xfId="37623" xr:uid="{411DC97E-61CC-42D3-9780-F4C70410E79C}"/>
    <cellStyle name="Normal 6 3 3 2 3 3" xfId="10600" xr:uid="{B64B1092-252E-4AC5-A877-0FCD2E056D61}"/>
    <cellStyle name="Normal 6 3 3 2 3 3 2" xfId="26042" xr:uid="{ADCAF030-F5ED-45E9-B26E-B6AC9DCA8E49}"/>
    <cellStyle name="Normal 6 3 3 2 3 3 2 2" xfId="56926" xr:uid="{4D297E5C-3D4C-47BC-900B-E69D077F4B8E}"/>
    <cellStyle name="Normal 6 3 3 2 3 3 3" xfId="41484" xr:uid="{62C86F8E-6DE4-40CC-A359-26B03A143EFD}"/>
    <cellStyle name="Normal 6 3 3 2 3 4" xfId="18321" xr:uid="{F3330D85-6365-44D5-8196-4E63BFDBCEFB}"/>
    <cellStyle name="Normal 6 3 3 2 3 4 2" xfId="49205" xr:uid="{A4567551-E37F-4830-99A4-107043A2A280}"/>
    <cellStyle name="Normal 6 3 3 2 3 5" xfId="33763" xr:uid="{1ADF0EA3-5DFC-4644-94AC-EBCBC5C90F12}"/>
    <cellStyle name="Normal 6 3 3 2 4" xfId="4809" xr:uid="{9209B360-644B-496F-9584-A40800AD7EE3}"/>
    <cellStyle name="Normal 6 3 3 2 4 2" xfId="12530" xr:uid="{A9C75EB5-43CA-4E51-ACC4-2E271F5E6A28}"/>
    <cellStyle name="Normal 6 3 3 2 4 2 2" xfId="27972" xr:uid="{0E928890-FA80-47BD-B603-78210C3AF2E2}"/>
    <cellStyle name="Normal 6 3 3 2 4 2 2 2" xfId="58856" xr:uid="{C7E62299-AA09-408B-AC49-55BBD38C357B}"/>
    <cellStyle name="Normal 6 3 3 2 4 2 3" xfId="43414" xr:uid="{7BC59398-D706-4C92-BE6E-BB175C300F5E}"/>
    <cellStyle name="Normal 6 3 3 2 4 3" xfId="20251" xr:uid="{93A456C2-0EC1-4F1D-B9EC-70DB80B1884E}"/>
    <cellStyle name="Normal 6 3 3 2 4 3 2" xfId="51135" xr:uid="{919371E5-5061-47B2-89FE-67E3191AD303}"/>
    <cellStyle name="Normal 6 3 3 2 4 4" xfId="35693" xr:uid="{406228EC-FB8B-4369-8692-1F1B3FECDE1E}"/>
    <cellStyle name="Normal 6 3 3 2 5" xfId="8670" xr:uid="{D77503FE-4C1F-4CD8-9046-0FFF30EACD51}"/>
    <cellStyle name="Normal 6 3 3 2 5 2" xfId="24112" xr:uid="{7D0FFECA-A11F-4F3B-BB18-20C6F746AAED}"/>
    <cellStyle name="Normal 6 3 3 2 5 2 2" xfId="54996" xr:uid="{D6AA2BF7-A14F-4C57-BC4A-3CB310A0F2EB}"/>
    <cellStyle name="Normal 6 3 3 2 5 3" xfId="39554" xr:uid="{5BBCE025-AA4A-4A9D-9F06-18D9BF38906F}"/>
    <cellStyle name="Normal 6 3 3 2 6" xfId="16391" xr:uid="{83A83472-9BCB-41B6-B291-EEF099D20F81}"/>
    <cellStyle name="Normal 6 3 3 2 6 2" xfId="47275" xr:uid="{35808576-E93F-415D-9145-E8D89D8BF6A1}"/>
    <cellStyle name="Normal 6 3 3 2 7" xfId="31833" xr:uid="{4FC50A5D-3C64-4529-8A6D-5E4850CCD9A2}"/>
    <cellStyle name="Normal 6 3 3 3" xfId="1431" xr:uid="{52F73566-0081-4976-83DD-112436A942E2}"/>
    <cellStyle name="Normal 6 3 3 3 2" xfId="3361" xr:uid="{4F53FB3B-6191-4ABF-AEA2-53A7263002E2}"/>
    <cellStyle name="Normal 6 3 3 3 2 2" xfId="7221" xr:uid="{6AA6A69F-75DD-42DF-B257-473F2F2B6996}"/>
    <cellStyle name="Normal 6 3 3 3 2 2 2" xfId="14942" xr:uid="{6FF31032-CF49-42F6-9C63-393DBAE99159}"/>
    <cellStyle name="Normal 6 3 3 3 2 2 2 2" xfId="30384" xr:uid="{874FC613-5926-4EFE-899D-6D85B1273494}"/>
    <cellStyle name="Normal 6 3 3 3 2 2 2 2 2" xfId="61268" xr:uid="{2DBF3F23-D77B-47E7-91D5-3455ED482503}"/>
    <cellStyle name="Normal 6 3 3 3 2 2 2 3" xfId="45826" xr:uid="{14F8DE85-ADAD-4CD4-9F6D-30F56C096C4F}"/>
    <cellStyle name="Normal 6 3 3 3 2 2 3" xfId="22663" xr:uid="{D0025ACE-19A9-499D-8234-E944B45CF1FD}"/>
    <cellStyle name="Normal 6 3 3 3 2 2 3 2" xfId="53547" xr:uid="{77CE0018-40B3-4087-95BA-D9F70CE388C4}"/>
    <cellStyle name="Normal 6 3 3 3 2 2 4" xfId="38105" xr:uid="{5D39EECD-D682-4746-AD75-35EB7867050D}"/>
    <cellStyle name="Normal 6 3 3 3 2 3" xfId="11082" xr:uid="{BD74F1A1-E671-4B3B-9024-EAB433871336}"/>
    <cellStyle name="Normal 6 3 3 3 2 3 2" xfId="26524" xr:uid="{A9EEEF0C-7B39-455C-8EA1-B36FC0AA3471}"/>
    <cellStyle name="Normal 6 3 3 3 2 3 2 2" xfId="57408" xr:uid="{1F3E54AA-06B5-4A66-B4D6-47EF60E604FA}"/>
    <cellStyle name="Normal 6 3 3 3 2 3 3" xfId="41966" xr:uid="{AAF247FA-DC06-40AD-9BD3-9DCEE1F0B5C0}"/>
    <cellStyle name="Normal 6 3 3 3 2 4" xfId="18803" xr:uid="{47CB2908-F829-4B69-9134-9FFD8602E77F}"/>
    <cellStyle name="Normal 6 3 3 3 2 4 2" xfId="49687" xr:uid="{4B5E4CEA-A7E5-414F-9D94-9BE6E87B15C1}"/>
    <cellStyle name="Normal 6 3 3 3 2 5" xfId="34245" xr:uid="{F411C828-CFDF-45FE-99B8-59BB425BA7B9}"/>
    <cellStyle name="Normal 6 3 3 3 3" xfId="5291" xr:uid="{D82CF392-F16B-4C06-902D-435016077835}"/>
    <cellStyle name="Normal 6 3 3 3 3 2" xfId="13012" xr:uid="{87A585FC-4EDC-4EE5-B421-559602F7826E}"/>
    <cellStyle name="Normal 6 3 3 3 3 2 2" xfId="28454" xr:uid="{C860AC6B-A0C3-45A4-ADB5-C5ABF8208711}"/>
    <cellStyle name="Normal 6 3 3 3 3 2 2 2" xfId="59338" xr:uid="{426A6341-DD09-40D7-9856-9E3031BB91C7}"/>
    <cellStyle name="Normal 6 3 3 3 3 2 3" xfId="43896" xr:uid="{CA7B7E69-EBE3-47A5-9A7E-77A78ACC07F5}"/>
    <cellStyle name="Normal 6 3 3 3 3 3" xfId="20733" xr:uid="{547EAB8D-405B-4DB7-80A0-FF96123A8CB5}"/>
    <cellStyle name="Normal 6 3 3 3 3 3 2" xfId="51617" xr:uid="{B5FA65FF-9F56-4E45-9526-625D98BECCDA}"/>
    <cellStyle name="Normal 6 3 3 3 3 4" xfId="36175" xr:uid="{372AEB86-C9A0-4AF4-877C-8AE53E0A199C}"/>
    <cellStyle name="Normal 6 3 3 3 4" xfId="9152" xr:uid="{E47DB1B2-7C81-40E5-AEBD-050A5282CF2B}"/>
    <cellStyle name="Normal 6 3 3 3 4 2" xfId="24594" xr:uid="{E98D5082-E3BF-42A2-ADD1-DEF3BAFB31F1}"/>
    <cellStyle name="Normal 6 3 3 3 4 2 2" xfId="55478" xr:uid="{788D1312-6D77-4B83-8DB5-3D70AD66A06A}"/>
    <cellStyle name="Normal 6 3 3 3 4 3" xfId="40036" xr:uid="{61789FE8-AF05-4B52-8519-1C25486C31B6}"/>
    <cellStyle name="Normal 6 3 3 3 5" xfId="16873" xr:uid="{4E8C034C-042B-499B-8160-37FB1197D801}"/>
    <cellStyle name="Normal 6 3 3 3 5 2" xfId="47757" xr:uid="{8355DFED-442E-49C0-A8D3-1FF52C4AF81C}"/>
    <cellStyle name="Normal 6 3 3 3 6" xfId="32315" xr:uid="{5BFB7AF3-9629-467F-9518-D81A0109119C}"/>
    <cellStyle name="Normal 6 3 3 4" xfId="2396" xr:uid="{5AE0CF43-E96E-4216-BB4B-80975761ADFA}"/>
    <cellStyle name="Normal 6 3 3 4 2" xfId="6256" xr:uid="{5EEC37C2-09B0-4D4F-A75F-BF4CD17234AA}"/>
    <cellStyle name="Normal 6 3 3 4 2 2" xfId="13977" xr:uid="{28CA63D0-BB82-4881-9717-C011B8A59D73}"/>
    <cellStyle name="Normal 6 3 3 4 2 2 2" xfId="29419" xr:uid="{1FA77B56-0E9D-4E41-9CE8-8C85D594B1DB}"/>
    <cellStyle name="Normal 6 3 3 4 2 2 2 2" xfId="60303" xr:uid="{09E5A6F7-BD24-49FD-8F40-CD5B4085F0E1}"/>
    <cellStyle name="Normal 6 3 3 4 2 2 3" xfId="44861" xr:uid="{B465C7F2-59DF-4188-A638-40B98C46CD60}"/>
    <cellStyle name="Normal 6 3 3 4 2 3" xfId="21698" xr:uid="{22709136-769D-4757-8292-BDCA6DCBF1CD}"/>
    <cellStyle name="Normal 6 3 3 4 2 3 2" xfId="52582" xr:uid="{EBC4FB8D-D5B8-4351-934C-15440721059E}"/>
    <cellStyle name="Normal 6 3 3 4 2 4" xfId="37140" xr:uid="{C34AAE4B-A8A7-446E-A5D7-B6DD2CE91477}"/>
    <cellStyle name="Normal 6 3 3 4 3" xfId="10117" xr:uid="{3D049A71-48D2-45E1-824C-30C7888DD41E}"/>
    <cellStyle name="Normal 6 3 3 4 3 2" xfId="25559" xr:uid="{8BB6EEF6-12DD-478B-9ECA-64FA6B74B767}"/>
    <cellStyle name="Normal 6 3 3 4 3 2 2" xfId="56443" xr:uid="{3643C998-CECD-4017-AC78-D4960A88E1FF}"/>
    <cellStyle name="Normal 6 3 3 4 3 3" xfId="41001" xr:uid="{77CCBC91-C927-4212-9C36-445B45651755}"/>
    <cellStyle name="Normal 6 3 3 4 4" xfId="17838" xr:uid="{B92D5CA0-BFB6-41DC-A0DB-508DB107858D}"/>
    <cellStyle name="Normal 6 3 3 4 4 2" xfId="48722" xr:uid="{104AA179-57A7-49D9-80AC-5E360738E16D}"/>
    <cellStyle name="Normal 6 3 3 4 5" xfId="33280" xr:uid="{FD6D0540-6E33-4008-9D1F-11D737B799E5}"/>
    <cellStyle name="Normal 6 3 3 5" xfId="4326" xr:uid="{4DB5AE2D-BA61-46BE-8D4C-3FAC21B97225}"/>
    <cellStyle name="Normal 6 3 3 5 2" xfId="12047" xr:uid="{C7D89035-75C1-47A1-B1EA-B430D18FBA5E}"/>
    <cellStyle name="Normal 6 3 3 5 2 2" xfId="27489" xr:uid="{F38FB473-8CAC-43AF-97D9-E293A38B900E}"/>
    <cellStyle name="Normal 6 3 3 5 2 2 2" xfId="58373" xr:uid="{7D247A16-BE41-4DBA-963E-41112A122D8B}"/>
    <cellStyle name="Normal 6 3 3 5 2 3" xfId="42931" xr:uid="{71A629B9-4CD3-4EFF-A13F-C24D6DF40831}"/>
    <cellStyle name="Normal 6 3 3 5 3" xfId="19768" xr:uid="{3DAB291C-EE3F-4EF1-9B71-6E13BA2C7F5D}"/>
    <cellStyle name="Normal 6 3 3 5 3 2" xfId="50652" xr:uid="{664158BB-1971-4F86-BE09-8DDEF65F2EE1}"/>
    <cellStyle name="Normal 6 3 3 5 4" xfId="35210" xr:uid="{1A90A6F1-42AD-4C9D-A222-A6C72DF5C674}"/>
    <cellStyle name="Normal 6 3 3 6" xfId="8187" xr:uid="{7F8109FF-E252-46EF-917C-424DFC5C253E}"/>
    <cellStyle name="Normal 6 3 3 6 2" xfId="23629" xr:uid="{59905883-D517-46F2-B17A-F2EFE744DCDF}"/>
    <cellStyle name="Normal 6 3 3 6 2 2" xfId="54513" xr:uid="{3996947C-01B4-4CAF-8AFA-87FDB337D230}"/>
    <cellStyle name="Normal 6 3 3 6 3" xfId="39071" xr:uid="{6F808790-8320-41DC-A5DC-21DF8F80AA45}"/>
    <cellStyle name="Normal 6 3 3 7" xfId="15908" xr:uid="{3901DD9A-AAFF-42B7-A3E0-9117E5AF9E18}"/>
    <cellStyle name="Normal 6 3 3 7 2" xfId="46792" xr:uid="{AAC8F762-F6FC-4129-BA0A-F0C940F7A05D}"/>
    <cellStyle name="Normal 6 3 3 8" xfId="31350" xr:uid="{307B4157-26F5-4B34-AB1E-701215CCE62B}"/>
    <cellStyle name="Normal 6 3 4" xfId="708" xr:uid="{BAFDBEA9-7AD0-456E-8CA4-4E1F6BD9F51A}"/>
    <cellStyle name="Normal 6 3 4 2" xfId="1673" xr:uid="{40195C84-F44E-4F63-BFEC-1870B064EF06}"/>
    <cellStyle name="Normal 6 3 4 2 2" xfId="3603" xr:uid="{8955E2CA-375D-482F-955A-BA2BC1ED59D8}"/>
    <cellStyle name="Normal 6 3 4 2 2 2" xfId="7463" xr:uid="{49B6269B-43AB-4573-AAD4-C946DE5E2FFE}"/>
    <cellStyle name="Normal 6 3 4 2 2 2 2" xfId="15184" xr:uid="{5A674AB7-1DD6-4492-A741-C3D990785EE5}"/>
    <cellStyle name="Normal 6 3 4 2 2 2 2 2" xfId="30626" xr:uid="{6F585EE4-3771-4A84-9499-CA33742FEC93}"/>
    <cellStyle name="Normal 6 3 4 2 2 2 2 2 2" xfId="61510" xr:uid="{152A3920-32F8-4045-9554-E6AB17A76847}"/>
    <cellStyle name="Normal 6 3 4 2 2 2 2 3" xfId="46068" xr:uid="{A7C8B2BD-9611-4F71-8BEB-892A349A1196}"/>
    <cellStyle name="Normal 6 3 4 2 2 2 3" xfId="22905" xr:uid="{BFE34708-3858-460E-8D2B-2208DEE01DD9}"/>
    <cellStyle name="Normal 6 3 4 2 2 2 3 2" xfId="53789" xr:uid="{C18265C4-14C4-42E0-96D8-861D3710D69B}"/>
    <cellStyle name="Normal 6 3 4 2 2 2 4" xfId="38347" xr:uid="{DFA2360D-C735-4A79-A01B-2F3596643818}"/>
    <cellStyle name="Normal 6 3 4 2 2 3" xfId="11324" xr:uid="{1E41D90D-FE17-435B-8A4A-1B45E824F1DC}"/>
    <cellStyle name="Normal 6 3 4 2 2 3 2" xfId="26766" xr:uid="{C8139BF9-2DB9-4260-9793-9627FCB4DCA3}"/>
    <cellStyle name="Normal 6 3 4 2 2 3 2 2" xfId="57650" xr:uid="{C8492D5C-02FA-4319-8160-5BBA462C4140}"/>
    <cellStyle name="Normal 6 3 4 2 2 3 3" xfId="42208" xr:uid="{FB20BB81-8806-459A-975D-9BCECFDDC713}"/>
    <cellStyle name="Normal 6 3 4 2 2 4" xfId="19045" xr:uid="{EBBBF178-E7C6-4CFA-8C3D-8F0C02BC9884}"/>
    <cellStyle name="Normal 6 3 4 2 2 4 2" xfId="49929" xr:uid="{7DC5B1F8-8817-4FF7-9AF4-8CF54DD7BA9F}"/>
    <cellStyle name="Normal 6 3 4 2 2 5" xfId="34487" xr:uid="{C7FCDEE9-6A77-41D3-BDFF-0328EE07593D}"/>
    <cellStyle name="Normal 6 3 4 2 3" xfId="5533" xr:uid="{D5A7FE2D-156D-4C20-982F-516A9DEECBC7}"/>
    <cellStyle name="Normal 6 3 4 2 3 2" xfId="13254" xr:uid="{7D491782-ACFA-412F-87A0-AE9617DE2354}"/>
    <cellStyle name="Normal 6 3 4 2 3 2 2" xfId="28696" xr:uid="{5E7149FC-8106-48BE-9016-2339C6727F5A}"/>
    <cellStyle name="Normal 6 3 4 2 3 2 2 2" xfId="59580" xr:uid="{D2434ACD-F747-4119-B00B-153B60B71C43}"/>
    <cellStyle name="Normal 6 3 4 2 3 2 3" xfId="44138" xr:uid="{8CB47A7E-F59E-4512-B61F-641FBBD7B1F2}"/>
    <cellStyle name="Normal 6 3 4 2 3 3" xfId="20975" xr:uid="{51A6C66E-9800-4013-8283-67A25BC0FB76}"/>
    <cellStyle name="Normal 6 3 4 2 3 3 2" xfId="51859" xr:uid="{46E9F81D-3136-4DF3-8A7C-7132B9DBA17D}"/>
    <cellStyle name="Normal 6 3 4 2 3 4" xfId="36417" xr:uid="{127D503E-DF97-459A-9FE4-73361BEF19D8}"/>
    <cellStyle name="Normal 6 3 4 2 4" xfId="9394" xr:uid="{149C6BFE-02CA-41E7-94C6-B2B65E0AADC9}"/>
    <cellStyle name="Normal 6 3 4 2 4 2" xfId="24836" xr:uid="{2CEFBF99-4444-4EE3-988C-20E77EE860ED}"/>
    <cellStyle name="Normal 6 3 4 2 4 2 2" xfId="55720" xr:uid="{72816E58-69AE-4CDF-9BA8-DEE3A501C051}"/>
    <cellStyle name="Normal 6 3 4 2 4 3" xfId="40278" xr:uid="{D1C7B94D-3B06-4B74-9423-E7C726AE8732}"/>
    <cellStyle name="Normal 6 3 4 2 5" xfId="17115" xr:uid="{25DB3CBC-F401-4C2B-8E1D-AA6332DCDB33}"/>
    <cellStyle name="Normal 6 3 4 2 5 2" xfId="47999" xr:uid="{2E3282FD-FF23-43F0-9700-C309F63A1E93}"/>
    <cellStyle name="Normal 6 3 4 2 6" xfId="32557" xr:uid="{010F76E8-B813-46F7-AEAB-C39067038F19}"/>
    <cellStyle name="Normal 6 3 4 3" xfId="2638" xr:uid="{B07FB8FA-AF5A-49E5-8A17-E8AF181E9077}"/>
    <cellStyle name="Normal 6 3 4 3 2" xfId="6498" xr:uid="{F88AE65E-34AE-4DBB-AF58-25A08B065764}"/>
    <cellStyle name="Normal 6 3 4 3 2 2" xfId="14219" xr:uid="{3413EDC6-5872-499E-892B-CD20E0F09540}"/>
    <cellStyle name="Normal 6 3 4 3 2 2 2" xfId="29661" xr:uid="{D006CF6A-06D6-4124-9220-432272E1FFFA}"/>
    <cellStyle name="Normal 6 3 4 3 2 2 2 2" xfId="60545" xr:uid="{1050C510-E4D2-45D5-8276-0D131F4190FB}"/>
    <cellStyle name="Normal 6 3 4 3 2 2 3" xfId="45103" xr:uid="{8CE575CE-3881-4E4E-A760-02E3D41181DF}"/>
    <cellStyle name="Normal 6 3 4 3 2 3" xfId="21940" xr:uid="{F7855166-9197-4806-9887-1B69D51EFC8B}"/>
    <cellStyle name="Normal 6 3 4 3 2 3 2" xfId="52824" xr:uid="{2BDB8589-F332-4ED2-B2E6-EFFEAD1C475F}"/>
    <cellStyle name="Normal 6 3 4 3 2 4" xfId="37382" xr:uid="{D11D1B03-77ED-434B-AD1D-B3C8EBB54022}"/>
    <cellStyle name="Normal 6 3 4 3 3" xfId="10359" xr:uid="{4E62A456-63E3-4BEF-B09C-E9F5E28008A4}"/>
    <cellStyle name="Normal 6 3 4 3 3 2" xfId="25801" xr:uid="{9D7F6919-688E-408D-A3FE-ED721549F5AA}"/>
    <cellStyle name="Normal 6 3 4 3 3 2 2" xfId="56685" xr:uid="{A36A5B90-E2A0-4802-A91B-D87358EEFC40}"/>
    <cellStyle name="Normal 6 3 4 3 3 3" xfId="41243" xr:uid="{C0BE7FF7-B945-47BC-BE68-50D3A0FA7246}"/>
    <cellStyle name="Normal 6 3 4 3 4" xfId="18080" xr:uid="{7B873BF7-C790-4694-A2B3-8E2470E49BF1}"/>
    <cellStyle name="Normal 6 3 4 3 4 2" xfId="48964" xr:uid="{5E33510D-A811-47AD-A24D-16AFAF6D6F78}"/>
    <cellStyle name="Normal 6 3 4 3 5" xfId="33522" xr:uid="{E3CC4795-3E7E-493E-B596-610F66E85A60}"/>
    <cellStyle name="Normal 6 3 4 4" xfId="4568" xr:uid="{BD5FE367-4318-42A5-928F-7923246C8493}"/>
    <cellStyle name="Normal 6 3 4 4 2" xfId="12289" xr:uid="{11F94BA0-4EAD-49EA-A5C7-2ABEF2231B81}"/>
    <cellStyle name="Normal 6 3 4 4 2 2" xfId="27731" xr:uid="{5FFC64BA-7C67-46B7-B6BD-6B07CA7B7165}"/>
    <cellStyle name="Normal 6 3 4 4 2 2 2" xfId="58615" xr:uid="{A00F2D70-75E9-4575-A6ED-A814904A4311}"/>
    <cellStyle name="Normal 6 3 4 4 2 3" xfId="43173" xr:uid="{51C3405B-2F3A-40BA-8C05-C861BA0AF887}"/>
    <cellStyle name="Normal 6 3 4 4 3" xfId="20010" xr:uid="{471684EC-5721-4F55-9B7B-F5B031107B8A}"/>
    <cellStyle name="Normal 6 3 4 4 3 2" xfId="50894" xr:uid="{310C621E-2AF8-42BE-809B-E79A358CB99F}"/>
    <cellStyle name="Normal 6 3 4 4 4" xfId="35452" xr:uid="{E9896F6E-060F-4E92-8A5A-75CABED4969A}"/>
    <cellStyle name="Normal 6 3 4 5" xfId="8429" xr:uid="{22FDDE41-C266-4796-B8E9-A8CC773BB8EF}"/>
    <cellStyle name="Normal 6 3 4 5 2" xfId="23871" xr:uid="{CC688E04-B1C7-485C-8F65-BBA5447A276E}"/>
    <cellStyle name="Normal 6 3 4 5 2 2" xfId="54755" xr:uid="{49483166-7073-422E-8590-34AF08E84E59}"/>
    <cellStyle name="Normal 6 3 4 5 3" xfId="39313" xr:uid="{A59CC65A-11D8-4D7C-B1BE-A31F44A2B4DF}"/>
    <cellStyle name="Normal 6 3 4 6" xfId="16150" xr:uid="{8E965FA0-8276-4BB2-BB94-3C67C95C4070}"/>
    <cellStyle name="Normal 6 3 4 6 2" xfId="47034" xr:uid="{EC1766CF-13EB-41AD-BD86-EAEF9CB8E32E}"/>
    <cellStyle name="Normal 6 3 4 7" xfId="31592" xr:uid="{147545E6-FC04-49D2-A69B-4B46EC0C4F2C}"/>
    <cellStyle name="Normal 6 3 5" xfId="1190" xr:uid="{25F73DA0-3A66-4C4F-AB2B-064ECA1B7B25}"/>
    <cellStyle name="Normal 6 3 5 2" xfId="3120" xr:uid="{B176421D-033F-4CDF-B42E-FD7C1A303EBC}"/>
    <cellStyle name="Normal 6 3 5 2 2" xfId="6980" xr:uid="{D7E25D4D-F729-4BD8-9ACC-2B6EE3E33038}"/>
    <cellStyle name="Normal 6 3 5 2 2 2" xfId="14701" xr:uid="{9AFEF146-CF39-48D9-BE04-67182BDE5EB3}"/>
    <cellStyle name="Normal 6 3 5 2 2 2 2" xfId="30143" xr:uid="{49748829-D90B-4E78-95D7-405234F0B076}"/>
    <cellStyle name="Normal 6 3 5 2 2 2 2 2" xfId="61027" xr:uid="{E01F3C24-F4BD-453A-B163-FD04C8A4CA4D}"/>
    <cellStyle name="Normal 6 3 5 2 2 2 3" xfId="45585" xr:uid="{2AB46021-BEBA-441F-9E64-7BCD4B3982EA}"/>
    <cellStyle name="Normal 6 3 5 2 2 3" xfId="22422" xr:uid="{5F1713EB-FF36-42F5-807B-68A1C28048BB}"/>
    <cellStyle name="Normal 6 3 5 2 2 3 2" xfId="53306" xr:uid="{BFCCCACF-E59F-44D5-BF08-36AAD9F707D6}"/>
    <cellStyle name="Normal 6 3 5 2 2 4" xfId="37864" xr:uid="{FFF5F72A-94EB-4B42-A441-4799F3B136B4}"/>
    <cellStyle name="Normal 6 3 5 2 3" xfId="10841" xr:uid="{EB4B4C6C-B4B7-4D2E-82BE-AF9135F8C5CE}"/>
    <cellStyle name="Normal 6 3 5 2 3 2" xfId="26283" xr:uid="{A1B6413E-5D76-4F28-A0D0-004414F95ACD}"/>
    <cellStyle name="Normal 6 3 5 2 3 2 2" xfId="57167" xr:uid="{47883BCB-65DA-41EF-9045-2A876B441EF9}"/>
    <cellStyle name="Normal 6 3 5 2 3 3" xfId="41725" xr:uid="{0259FEFB-7AE8-40EC-A8AA-3AF5AB6E74C4}"/>
    <cellStyle name="Normal 6 3 5 2 4" xfId="18562" xr:uid="{31BE2824-CEA3-4D8D-922C-E78A9F7DC451}"/>
    <cellStyle name="Normal 6 3 5 2 4 2" xfId="49446" xr:uid="{E327933F-A947-4E15-B5BE-FD6FE64983CA}"/>
    <cellStyle name="Normal 6 3 5 2 5" xfId="34004" xr:uid="{680D91CC-D558-4318-9972-B996989C06D8}"/>
    <cellStyle name="Normal 6 3 5 3" xfId="5050" xr:uid="{E40C754C-A4E5-4347-9C34-333F60F2E6F2}"/>
    <cellStyle name="Normal 6 3 5 3 2" xfId="12771" xr:uid="{11CAF6C3-69AA-42D1-ABC0-778687C75919}"/>
    <cellStyle name="Normal 6 3 5 3 2 2" xfId="28213" xr:uid="{414E6A0C-AC0D-4DA2-92F8-5008CF028E63}"/>
    <cellStyle name="Normal 6 3 5 3 2 2 2" xfId="59097" xr:uid="{07858503-EE82-4D5A-87BD-0A57C5CDB5A4}"/>
    <cellStyle name="Normal 6 3 5 3 2 3" xfId="43655" xr:uid="{8008AB35-E0E5-4DD4-AE17-E838E671A786}"/>
    <cellStyle name="Normal 6 3 5 3 3" xfId="20492" xr:uid="{B72BD76F-5DBB-4262-B053-DA07F318E3DE}"/>
    <cellStyle name="Normal 6 3 5 3 3 2" xfId="51376" xr:uid="{795BD32A-A64A-44DE-8B23-3466F357E168}"/>
    <cellStyle name="Normal 6 3 5 3 4" xfId="35934" xr:uid="{A652E4FB-14B4-4C71-B458-E3A4F69E6231}"/>
    <cellStyle name="Normal 6 3 5 4" xfId="8911" xr:uid="{CF732284-B885-4729-B3C6-CC01390E6A75}"/>
    <cellStyle name="Normal 6 3 5 4 2" xfId="24353" xr:uid="{FDE4EE8B-9F68-4533-A722-446AB5EB0D5C}"/>
    <cellStyle name="Normal 6 3 5 4 2 2" xfId="55237" xr:uid="{B7CFB201-1A09-4B1F-BAF1-CCF4880E21A6}"/>
    <cellStyle name="Normal 6 3 5 4 3" xfId="39795" xr:uid="{BEEA686F-E4C1-4AF7-888C-90027B197B99}"/>
    <cellStyle name="Normal 6 3 5 5" xfId="16632" xr:uid="{2D5CEFD8-11D5-4DA2-866E-DA93C6BF7709}"/>
    <cellStyle name="Normal 6 3 5 5 2" xfId="47516" xr:uid="{FF145816-5F00-4BBB-AC3A-D7486F51BC71}"/>
    <cellStyle name="Normal 6 3 5 6" xfId="32074" xr:uid="{A4BC72AB-C0BD-450F-9594-A8DD80844B2E}"/>
    <cellStyle name="Normal 6 3 6" xfId="2155" xr:uid="{782CF4F7-0E7C-4ED5-BC7F-FE4796F4F9A7}"/>
    <cellStyle name="Normal 6 3 6 2" xfId="6015" xr:uid="{2074799F-A30C-4261-A538-8A622BD162AC}"/>
    <cellStyle name="Normal 6 3 6 2 2" xfId="13736" xr:uid="{75EE9DA7-8D93-416F-AE43-ECFFF86D050C}"/>
    <cellStyle name="Normal 6 3 6 2 2 2" xfId="29178" xr:uid="{0206F03C-AC4E-4437-A0FE-6C76A14ABE4F}"/>
    <cellStyle name="Normal 6 3 6 2 2 2 2" xfId="60062" xr:uid="{AEB28448-FBB2-4A46-B7A3-C629B794A082}"/>
    <cellStyle name="Normal 6 3 6 2 2 3" xfId="44620" xr:uid="{2A948FBD-2052-430C-8812-063EB35E9ED7}"/>
    <cellStyle name="Normal 6 3 6 2 3" xfId="21457" xr:uid="{DA6D05AD-375D-4456-B332-E5EEC88E4198}"/>
    <cellStyle name="Normal 6 3 6 2 3 2" xfId="52341" xr:uid="{5C0B7635-953C-4693-A626-A3CB2ADF1932}"/>
    <cellStyle name="Normal 6 3 6 2 4" xfId="36899" xr:uid="{768DB3AA-530B-4544-BB14-8BF7B51444C3}"/>
    <cellStyle name="Normal 6 3 6 3" xfId="9876" xr:uid="{63BB34BD-D0E0-46D1-9443-5FC95130F045}"/>
    <cellStyle name="Normal 6 3 6 3 2" xfId="25318" xr:uid="{1CEF12B0-BB71-434E-BB37-244BF6488260}"/>
    <cellStyle name="Normal 6 3 6 3 2 2" xfId="56202" xr:uid="{D9480DDF-31BB-4B04-A2EB-345B51ACBE73}"/>
    <cellStyle name="Normal 6 3 6 3 3" xfId="40760" xr:uid="{CA840AB3-F0D1-499C-B0CE-C1C0FBF99591}"/>
    <cellStyle name="Normal 6 3 6 4" xfId="17597" xr:uid="{D34783E9-C8BA-4D34-AB55-8944D98CCDBA}"/>
    <cellStyle name="Normal 6 3 6 4 2" xfId="48481" xr:uid="{F7509573-687E-469B-8DF4-3067AEBDCC6E}"/>
    <cellStyle name="Normal 6 3 6 5" xfId="33039" xr:uid="{AEFCDD8E-D698-4548-8096-6A27E80E92C0}"/>
    <cellStyle name="Normal 6 3 7" xfId="4085" xr:uid="{150B4B4A-8DBA-4C22-9D42-15101A211042}"/>
    <cellStyle name="Normal 6 3 7 2" xfId="11806" xr:uid="{B015901A-2779-46EB-B06E-1EED1F6632F0}"/>
    <cellStyle name="Normal 6 3 7 2 2" xfId="27248" xr:uid="{5E397963-FE70-4CE6-AF4C-F97D7EBB7D53}"/>
    <cellStyle name="Normal 6 3 7 2 2 2" xfId="58132" xr:uid="{2FFE6EC7-0ED7-46F3-89B4-5DAB32659688}"/>
    <cellStyle name="Normal 6 3 7 2 3" xfId="42690" xr:uid="{BE80CF8B-BF95-413D-9635-B375840C3654}"/>
    <cellStyle name="Normal 6 3 7 3" xfId="19527" xr:uid="{B3C21BE6-1443-4350-8C84-8AFD4E303DCE}"/>
    <cellStyle name="Normal 6 3 7 3 2" xfId="50411" xr:uid="{2BAC5B2D-32A4-4861-A679-859DF21B0665}"/>
    <cellStyle name="Normal 6 3 7 4" xfId="34969" xr:uid="{C12BB30B-B1FF-4E72-82F9-9E7B0170432E}"/>
    <cellStyle name="Normal 6 3 8" xfId="7946" xr:uid="{9D5E824D-D1F9-421C-B012-CDA27FFE786C}"/>
    <cellStyle name="Normal 6 3 8 2" xfId="23388" xr:uid="{D7872636-2266-4018-B9B4-E3B44D63DE6E}"/>
    <cellStyle name="Normal 6 3 8 2 2" xfId="54272" xr:uid="{5B81CA42-72E6-4A97-A3A0-27568DBAE2B4}"/>
    <cellStyle name="Normal 6 3 8 3" xfId="38830" xr:uid="{3AF51B0C-7DB4-47CC-9751-68A09021BAB7}"/>
    <cellStyle name="Normal 6 3 9" xfId="15667" xr:uid="{AA61ACD4-48D6-4F63-BE04-55575CE8BA27}"/>
    <cellStyle name="Normal 6 3 9 2" xfId="46551" xr:uid="{1DEF98B5-056F-443A-AADF-E851FE044953}"/>
    <cellStyle name="Normal 6 4" xfId="198" xr:uid="{A349B28F-2C32-45DD-B619-39E144B2360B}"/>
    <cellStyle name="Normal 6 4 10" xfId="31110" xr:uid="{02AB26D6-142C-4828-8300-4137C4F57EE7}"/>
    <cellStyle name="Normal 6 4 2" xfId="344" xr:uid="{E5768641-FF2B-4FDA-953E-CBBC6DDC8625}"/>
    <cellStyle name="Normal 6 4 2 2" xfId="587" xr:uid="{1C352783-C1AA-4C0A-B069-C748551550E6}"/>
    <cellStyle name="Normal 6 4 2 2 2" xfId="1070" xr:uid="{DF8789B5-DD31-49D7-9B77-4C556EBFD79F}"/>
    <cellStyle name="Normal 6 4 2 2 2 2" xfId="2035" xr:uid="{6B8463D0-9261-4918-AE5E-D0367455CAB0}"/>
    <cellStyle name="Normal 6 4 2 2 2 2 2" xfId="3965" xr:uid="{48F0688D-DA57-4D06-AB3C-1FF5086A15BF}"/>
    <cellStyle name="Normal 6 4 2 2 2 2 2 2" xfId="7825" xr:uid="{BB0E97E4-3E53-4FDE-ABD3-0DB5C8653300}"/>
    <cellStyle name="Normal 6 4 2 2 2 2 2 2 2" xfId="15546" xr:uid="{C2BA463D-C147-4CCA-AD9D-F32E5CDC091B}"/>
    <cellStyle name="Normal 6 4 2 2 2 2 2 2 2 2" xfId="30988" xr:uid="{4CA1075A-2C1D-401D-B7A9-9FC01FEDEB15}"/>
    <cellStyle name="Normal 6 4 2 2 2 2 2 2 2 2 2" xfId="61872" xr:uid="{4A99EA7C-3401-4E1F-A51C-742961C1F6D9}"/>
    <cellStyle name="Normal 6 4 2 2 2 2 2 2 2 3" xfId="46430" xr:uid="{9C18A219-60C2-475E-9C11-C426C276A1BD}"/>
    <cellStyle name="Normal 6 4 2 2 2 2 2 2 3" xfId="23267" xr:uid="{C5637A56-C9F6-4EDB-BE79-EACDE4DFBD3A}"/>
    <cellStyle name="Normal 6 4 2 2 2 2 2 2 3 2" xfId="54151" xr:uid="{A2DDA5B6-8765-4A49-AEB3-7A17724E59E2}"/>
    <cellStyle name="Normal 6 4 2 2 2 2 2 2 4" xfId="38709" xr:uid="{BAE5C75B-A383-4D7E-9F6B-C895A84C31E1}"/>
    <cellStyle name="Normal 6 4 2 2 2 2 2 3" xfId="11686" xr:uid="{84D4543D-1DC2-4542-874F-933024EC4BA4}"/>
    <cellStyle name="Normal 6 4 2 2 2 2 2 3 2" xfId="27128" xr:uid="{E24D11F8-880B-4B9B-B0EA-07597C7FF754}"/>
    <cellStyle name="Normal 6 4 2 2 2 2 2 3 2 2" xfId="58012" xr:uid="{2F2B3B24-F028-4CCA-802F-7EF76EE66758}"/>
    <cellStyle name="Normal 6 4 2 2 2 2 2 3 3" xfId="42570" xr:uid="{AF657F5D-C707-4D80-909A-FA3F52B6C9FF}"/>
    <cellStyle name="Normal 6 4 2 2 2 2 2 4" xfId="19407" xr:uid="{3AD7E340-E702-4972-9F19-602D5610BD37}"/>
    <cellStyle name="Normal 6 4 2 2 2 2 2 4 2" xfId="50291" xr:uid="{99DD6467-213F-425A-9927-20D7D9A6C968}"/>
    <cellStyle name="Normal 6 4 2 2 2 2 2 5" xfId="34849" xr:uid="{FB961F3E-5E1D-4D15-B79E-953F38B78521}"/>
    <cellStyle name="Normal 6 4 2 2 2 2 3" xfId="5895" xr:uid="{AFBF2D87-FB86-4196-936C-65C81F23596C}"/>
    <cellStyle name="Normal 6 4 2 2 2 2 3 2" xfId="13616" xr:uid="{C4DC0C66-441D-459A-BD85-19D531200969}"/>
    <cellStyle name="Normal 6 4 2 2 2 2 3 2 2" xfId="29058" xr:uid="{13243B90-82A5-4BA5-8431-6ECBD29B7C03}"/>
    <cellStyle name="Normal 6 4 2 2 2 2 3 2 2 2" xfId="59942" xr:uid="{D784EF67-F257-4729-984B-E0752BF1239D}"/>
    <cellStyle name="Normal 6 4 2 2 2 2 3 2 3" xfId="44500" xr:uid="{BDF47408-CCC4-4134-8F5F-0E4E198A2FAF}"/>
    <cellStyle name="Normal 6 4 2 2 2 2 3 3" xfId="21337" xr:uid="{1D65FE4D-227E-4877-A29A-2705969C1525}"/>
    <cellStyle name="Normal 6 4 2 2 2 2 3 3 2" xfId="52221" xr:uid="{3FF036CA-1259-4CDA-BE16-E72F0AB8E646}"/>
    <cellStyle name="Normal 6 4 2 2 2 2 3 4" xfId="36779" xr:uid="{268A94C7-4C24-4611-90DC-D057E6C99DB3}"/>
    <cellStyle name="Normal 6 4 2 2 2 2 4" xfId="9756" xr:uid="{F3679AC2-8BC0-428F-A316-F0EDA1F9C63B}"/>
    <cellStyle name="Normal 6 4 2 2 2 2 4 2" xfId="25198" xr:uid="{32529359-119A-4305-AC35-1B7F925C5E01}"/>
    <cellStyle name="Normal 6 4 2 2 2 2 4 2 2" xfId="56082" xr:uid="{7B622C08-2795-40BF-ACBD-4E1A80A29C99}"/>
    <cellStyle name="Normal 6 4 2 2 2 2 4 3" xfId="40640" xr:uid="{D744AC0C-C481-4D9C-B3F4-7FCE59B7360E}"/>
    <cellStyle name="Normal 6 4 2 2 2 2 5" xfId="17477" xr:uid="{42C2CFC3-BF1F-44FC-AC01-06AC600B016D}"/>
    <cellStyle name="Normal 6 4 2 2 2 2 5 2" xfId="48361" xr:uid="{090B0E2D-E043-4B24-8E3B-431FF18BB6C0}"/>
    <cellStyle name="Normal 6 4 2 2 2 2 6" xfId="32919" xr:uid="{7F81BBF8-3D5D-4399-9212-E91E8626D7C3}"/>
    <cellStyle name="Normal 6 4 2 2 2 3" xfId="3000" xr:uid="{A88D7377-145C-4A28-913C-7FE82BEB3714}"/>
    <cellStyle name="Normal 6 4 2 2 2 3 2" xfId="6860" xr:uid="{C2A1E4CA-1A52-43E0-B31B-74673F38FC65}"/>
    <cellStyle name="Normal 6 4 2 2 2 3 2 2" xfId="14581" xr:uid="{A4616326-FCDC-48E6-BF16-FBA75D2042E5}"/>
    <cellStyle name="Normal 6 4 2 2 2 3 2 2 2" xfId="30023" xr:uid="{80D13D11-ECAF-40FF-AF3E-51E4D9038D5E}"/>
    <cellStyle name="Normal 6 4 2 2 2 3 2 2 2 2" xfId="60907" xr:uid="{82CF3B91-65EA-408C-B492-62B7F41175AE}"/>
    <cellStyle name="Normal 6 4 2 2 2 3 2 2 3" xfId="45465" xr:uid="{EDCCC691-2903-4E90-BBFD-51407468C545}"/>
    <cellStyle name="Normal 6 4 2 2 2 3 2 3" xfId="22302" xr:uid="{41302918-07BE-4DBA-85F1-D71448AAD53A}"/>
    <cellStyle name="Normal 6 4 2 2 2 3 2 3 2" xfId="53186" xr:uid="{4AC22C5F-8C4E-4C78-92BE-3F12F75D8D09}"/>
    <cellStyle name="Normal 6 4 2 2 2 3 2 4" xfId="37744" xr:uid="{6B974ACA-4AAA-4B77-A13A-F1C670ABA3EC}"/>
    <cellStyle name="Normal 6 4 2 2 2 3 3" xfId="10721" xr:uid="{A0950C40-A737-41C0-85B9-DCF2B792C1BC}"/>
    <cellStyle name="Normal 6 4 2 2 2 3 3 2" xfId="26163" xr:uid="{B2140B1D-483D-43F1-89B3-48C170F6FCC9}"/>
    <cellStyle name="Normal 6 4 2 2 2 3 3 2 2" xfId="57047" xr:uid="{4ADD6FAC-E970-4A11-A1A4-F79636B40F8D}"/>
    <cellStyle name="Normal 6 4 2 2 2 3 3 3" xfId="41605" xr:uid="{88A8877C-01E3-4EAB-9C1F-0F0F1F3D5CE0}"/>
    <cellStyle name="Normal 6 4 2 2 2 3 4" xfId="18442" xr:uid="{B5BC1016-29C2-4CA1-9F25-AD14DEAD5BAC}"/>
    <cellStyle name="Normal 6 4 2 2 2 3 4 2" xfId="49326" xr:uid="{61BF3B22-17DE-47F0-AF26-4C1876525294}"/>
    <cellStyle name="Normal 6 4 2 2 2 3 5" xfId="33884" xr:uid="{39EBB1EF-4C69-4189-9445-513B5FFAF592}"/>
    <cellStyle name="Normal 6 4 2 2 2 4" xfId="4930" xr:uid="{C59C964D-2291-44B1-87A0-03976A4D314A}"/>
    <cellStyle name="Normal 6 4 2 2 2 4 2" xfId="12651" xr:uid="{E12D74E4-4A6B-4BDC-92F0-1751927CC716}"/>
    <cellStyle name="Normal 6 4 2 2 2 4 2 2" xfId="28093" xr:uid="{6A3A6644-D5D2-4458-99ED-209BC1BBAE33}"/>
    <cellStyle name="Normal 6 4 2 2 2 4 2 2 2" xfId="58977" xr:uid="{3A20C8A8-EC7F-41A6-94C2-4F84FC603B73}"/>
    <cellStyle name="Normal 6 4 2 2 2 4 2 3" xfId="43535" xr:uid="{22903DF8-BE6D-4C86-8CC7-B869D97403DF}"/>
    <cellStyle name="Normal 6 4 2 2 2 4 3" xfId="20372" xr:uid="{32EDE96C-E617-4374-8417-2AFCE2EF77AE}"/>
    <cellStyle name="Normal 6 4 2 2 2 4 3 2" xfId="51256" xr:uid="{9AB85C29-FC2C-421F-9100-390BA46E3A83}"/>
    <cellStyle name="Normal 6 4 2 2 2 4 4" xfId="35814" xr:uid="{38157FB3-4BD3-499D-8B8C-120C19F17162}"/>
    <cellStyle name="Normal 6 4 2 2 2 5" xfId="8791" xr:uid="{8FA16ACC-C5D6-497B-A1F3-8B03E8CE7976}"/>
    <cellStyle name="Normal 6 4 2 2 2 5 2" xfId="24233" xr:uid="{003AB632-DFAE-4CBC-B5C6-276FD314E902}"/>
    <cellStyle name="Normal 6 4 2 2 2 5 2 2" xfId="55117" xr:uid="{915FA363-339F-44D5-B86C-EDF4A77381FF}"/>
    <cellStyle name="Normal 6 4 2 2 2 5 3" xfId="39675" xr:uid="{D282FF39-B2EC-4315-8968-5983E984486C}"/>
    <cellStyle name="Normal 6 4 2 2 2 6" xfId="16512" xr:uid="{BDF69A29-3335-4A07-8B7C-DF6BA09007F7}"/>
    <cellStyle name="Normal 6 4 2 2 2 6 2" xfId="47396" xr:uid="{42BFFFE5-FC69-4BF3-9610-3C16750F1BF3}"/>
    <cellStyle name="Normal 6 4 2 2 2 7" xfId="31954" xr:uid="{2F1DAA26-D02E-4ED7-A364-E1E837FEE20C}"/>
    <cellStyle name="Normal 6 4 2 2 3" xfId="1552" xr:uid="{9B6CDA78-F8C5-4CF0-8897-44376DD63442}"/>
    <cellStyle name="Normal 6 4 2 2 3 2" xfId="3482" xr:uid="{68A1836B-A501-4732-BE81-1D52BF2770D6}"/>
    <cellStyle name="Normal 6 4 2 2 3 2 2" xfId="7342" xr:uid="{2716578E-F9F4-4F1B-B01A-B75C7F03D3B6}"/>
    <cellStyle name="Normal 6 4 2 2 3 2 2 2" xfId="15063" xr:uid="{D7FEC73D-1491-4234-A3AE-C34726D1896F}"/>
    <cellStyle name="Normal 6 4 2 2 3 2 2 2 2" xfId="30505" xr:uid="{8D871913-4B37-42FF-962D-20ED719083B3}"/>
    <cellStyle name="Normal 6 4 2 2 3 2 2 2 2 2" xfId="61389" xr:uid="{01B28B31-9C3B-40F4-99F9-417A39574FAE}"/>
    <cellStyle name="Normal 6 4 2 2 3 2 2 2 3" xfId="45947" xr:uid="{A90403EF-8648-4893-9899-227994CD558B}"/>
    <cellStyle name="Normal 6 4 2 2 3 2 2 3" xfId="22784" xr:uid="{B3404B6C-208F-4FE6-9DDF-00AD715AFF1D}"/>
    <cellStyle name="Normal 6 4 2 2 3 2 2 3 2" xfId="53668" xr:uid="{CE858C91-3514-488A-BE2F-6033436EF6D6}"/>
    <cellStyle name="Normal 6 4 2 2 3 2 2 4" xfId="38226" xr:uid="{4D3A1224-FCEB-42CB-96BA-432292292F55}"/>
    <cellStyle name="Normal 6 4 2 2 3 2 3" xfId="11203" xr:uid="{4B35B0A7-5316-44DE-BD9B-8E317260C46B}"/>
    <cellStyle name="Normal 6 4 2 2 3 2 3 2" xfId="26645" xr:uid="{5CEA5854-6A86-4DBB-9917-47D280129D65}"/>
    <cellStyle name="Normal 6 4 2 2 3 2 3 2 2" xfId="57529" xr:uid="{E9DBCF51-B4AF-424A-9552-04157C128C1D}"/>
    <cellStyle name="Normal 6 4 2 2 3 2 3 3" xfId="42087" xr:uid="{88E38240-C9A4-4474-9EE3-C1FFAAE4AB38}"/>
    <cellStyle name="Normal 6 4 2 2 3 2 4" xfId="18924" xr:uid="{59FFA4AB-D112-4FC3-8899-618EAB7840B8}"/>
    <cellStyle name="Normal 6 4 2 2 3 2 4 2" xfId="49808" xr:uid="{4E44EA67-2C6C-428A-ACBD-CB629C92AC5E}"/>
    <cellStyle name="Normal 6 4 2 2 3 2 5" xfId="34366" xr:uid="{DDF27569-7511-4EB5-873F-4902CBD7A867}"/>
    <cellStyle name="Normal 6 4 2 2 3 3" xfId="5412" xr:uid="{A98E112E-D23A-4FA7-919C-3ED494D5F1D5}"/>
    <cellStyle name="Normal 6 4 2 2 3 3 2" xfId="13133" xr:uid="{F0D56A00-BE97-4FFE-869B-7C68949110AF}"/>
    <cellStyle name="Normal 6 4 2 2 3 3 2 2" xfId="28575" xr:uid="{557430C7-EBED-49D0-965A-6E6AE464FE58}"/>
    <cellStyle name="Normal 6 4 2 2 3 3 2 2 2" xfId="59459" xr:uid="{4E9AE259-8411-4836-91F5-F8236433A64B}"/>
    <cellStyle name="Normal 6 4 2 2 3 3 2 3" xfId="44017" xr:uid="{01DB740F-B0D5-4F2A-BB72-5DBA6FC9AC08}"/>
    <cellStyle name="Normal 6 4 2 2 3 3 3" xfId="20854" xr:uid="{DEFB988A-E7A9-4369-82D8-5A28AEE002C9}"/>
    <cellStyle name="Normal 6 4 2 2 3 3 3 2" xfId="51738" xr:uid="{FDD8740C-7EDE-49E7-A0BC-B4FA04D22EC4}"/>
    <cellStyle name="Normal 6 4 2 2 3 3 4" xfId="36296" xr:uid="{CAD9BF04-DB28-4E28-B0D2-AF3D4084534F}"/>
    <cellStyle name="Normal 6 4 2 2 3 4" xfId="9273" xr:uid="{0480FFA6-4632-4142-A6FA-8DA29444F32C}"/>
    <cellStyle name="Normal 6 4 2 2 3 4 2" xfId="24715" xr:uid="{A5724727-C5BF-4A08-B8FD-24881DEFAAB7}"/>
    <cellStyle name="Normal 6 4 2 2 3 4 2 2" xfId="55599" xr:uid="{DBFCAC77-596B-4A27-BAEB-3DA3C470ADCF}"/>
    <cellStyle name="Normal 6 4 2 2 3 4 3" xfId="40157" xr:uid="{EAC89CD9-BEF5-4E5A-B6EF-91788C03CA81}"/>
    <cellStyle name="Normal 6 4 2 2 3 5" xfId="16994" xr:uid="{2FFCFBA8-CE62-492E-A467-D29030F9C818}"/>
    <cellStyle name="Normal 6 4 2 2 3 5 2" xfId="47878" xr:uid="{72FB7836-2AD9-42BF-A39B-56064CDBCCBF}"/>
    <cellStyle name="Normal 6 4 2 2 3 6" xfId="32436" xr:uid="{41373AEB-6CD4-41AA-B8AF-EB58148D5367}"/>
    <cellStyle name="Normal 6 4 2 2 4" xfId="2517" xr:uid="{0AA05E74-BCCA-49D6-BB6E-5703BB1C0865}"/>
    <cellStyle name="Normal 6 4 2 2 4 2" xfId="6377" xr:uid="{26181921-600A-4CAA-B604-072518EBC0C9}"/>
    <cellStyle name="Normal 6 4 2 2 4 2 2" xfId="14098" xr:uid="{E8FE8ADD-8459-41D0-844B-A152D06C6268}"/>
    <cellStyle name="Normal 6 4 2 2 4 2 2 2" xfId="29540" xr:uid="{1C23414B-20FC-4AC4-8957-18C9763B8AFC}"/>
    <cellStyle name="Normal 6 4 2 2 4 2 2 2 2" xfId="60424" xr:uid="{9B3720C3-58B5-457F-A0E2-65DA1E839769}"/>
    <cellStyle name="Normal 6 4 2 2 4 2 2 3" xfId="44982" xr:uid="{3353C310-6EC7-4CB5-87EF-C06CCE160B1D}"/>
    <cellStyle name="Normal 6 4 2 2 4 2 3" xfId="21819" xr:uid="{E3732A55-E5FD-4D0C-91AB-24E2112C4ABE}"/>
    <cellStyle name="Normal 6 4 2 2 4 2 3 2" xfId="52703" xr:uid="{A68AF918-BBF1-4590-AFAB-B5BB86E760FF}"/>
    <cellStyle name="Normal 6 4 2 2 4 2 4" xfId="37261" xr:uid="{80885125-6B30-4192-A6D6-F56F4CA471A1}"/>
    <cellStyle name="Normal 6 4 2 2 4 3" xfId="10238" xr:uid="{31D5C05D-8685-434A-842C-9AE7E0694B15}"/>
    <cellStyle name="Normal 6 4 2 2 4 3 2" xfId="25680" xr:uid="{9B47C6DB-BBDA-4D8D-9E88-8A0A9A59B898}"/>
    <cellStyle name="Normal 6 4 2 2 4 3 2 2" xfId="56564" xr:uid="{80BB94E5-FA87-49E3-95B7-3F088EF780A3}"/>
    <cellStyle name="Normal 6 4 2 2 4 3 3" xfId="41122" xr:uid="{F06668B7-0C32-4411-BCBD-2E2466C767D4}"/>
    <cellStyle name="Normal 6 4 2 2 4 4" xfId="17959" xr:uid="{3DB5EF4B-A121-4809-9EFE-1B93730D7F88}"/>
    <cellStyle name="Normal 6 4 2 2 4 4 2" xfId="48843" xr:uid="{89DA2762-1888-4C3E-A8E0-82FAC39EB17C}"/>
    <cellStyle name="Normal 6 4 2 2 4 5" xfId="33401" xr:uid="{6BB69A32-21C7-48BF-ABC4-A043874234D2}"/>
    <cellStyle name="Normal 6 4 2 2 5" xfId="4447" xr:uid="{AA86C48F-0E1F-45D0-829A-B0247FA26C98}"/>
    <cellStyle name="Normal 6 4 2 2 5 2" xfId="12168" xr:uid="{9850C7D9-1967-4B75-85DB-90AB71A96D53}"/>
    <cellStyle name="Normal 6 4 2 2 5 2 2" xfId="27610" xr:uid="{7957A6A6-9213-4CA5-A1F6-D594E6430790}"/>
    <cellStyle name="Normal 6 4 2 2 5 2 2 2" xfId="58494" xr:uid="{C136D241-0D8B-432C-BE4C-6EBB6C6F4463}"/>
    <cellStyle name="Normal 6 4 2 2 5 2 3" xfId="43052" xr:uid="{4E17BA42-9DF7-4964-AF7C-7A07F0D18682}"/>
    <cellStyle name="Normal 6 4 2 2 5 3" xfId="19889" xr:uid="{39C8328F-7A33-4252-A25B-EE4C718415CE}"/>
    <cellStyle name="Normal 6 4 2 2 5 3 2" xfId="50773" xr:uid="{B7280F6F-640A-42A0-9EB3-06CCA684B5C8}"/>
    <cellStyle name="Normal 6 4 2 2 5 4" xfId="35331" xr:uid="{CE28810B-F1A7-4A43-8979-94FF931C5E2B}"/>
    <cellStyle name="Normal 6 4 2 2 6" xfId="8308" xr:uid="{E0E2A9CA-2D1C-4D30-B75C-0BCCE06F9A2D}"/>
    <cellStyle name="Normal 6 4 2 2 6 2" xfId="23750" xr:uid="{A1496D80-2DF1-4DF0-9949-1D207E322793}"/>
    <cellStyle name="Normal 6 4 2 2 6 2 2" xfId="54634" xr:uid="{9AA8FB3E-FB09-4007-A136-EBA6B3119CD9}"/>
    <cellStyle name="Normal 6 4 2 2 6 3" xfId="39192" xr:uid="{094006E2-F781-49AF-A937-8D27751E19F0}"/>
    <cellStyle name="Normal 6 4 2 2 7" xfId="16029" xr:uid="{4BA02ABF-B0FF-4AEF-B84E-9153B37D7128}"/>
    <cellStyle name="Normal 6 4 2 2 7 2" xfId="46913" xr:uid="{80515CB7-3344-4F17-9F4B-6841971ACC76}"/>
    <cellStyle name="Normal 6 4 2 2 8" xfId="31471" xr:uid="{72E5B09D-97E7-41F4-AABF-9C62531D5EA1}"/>
    <cellStyle name="Normal 6 4 2 3" xfId="829" xr:uid="{B655140A-65CA-4B4B-B25C-655789AD451C}"/>
    <cellStyle name="Normal 6 4 2 3 2" xfId="1794" xr:uid="{065B23DB-103E-411E-BCC3-8FBEA0E51796}"/>
    <cellStyle name="Normal 6 4 2 3 2 2" xfId="3724" xr:uid="{9558D3D2-6F0E-4B0B-956A-528E34A5FAC6}"/>
    <cellStyle name="Normal 6 4 2 3 2 2 2" xfId="7584" xr:uid="{C1562D48-57E9-486F-A572-98A3E9B64FD2}"/>
    <cellStyle name="Normal 6 4 2 3 2 2 2 2" xfId="15305" xr:uid="{6647D288-F8D1-494D-84A9-550894315AF0}"/>
    <cellStyle name="Normal 6 4 2 3 2 2 2 2 2" xfId="30747" xr:uid="{7E1F625A-BA75-432E-858F-EA4759C8DC7A}"/>
    <cellStyle name="Normal 6 4 2 3 2 2 2 2 2 2" xfId="61631" xr:uid="{2B7C3856-E6FF-44F2-B554-1667C1239188}"/>
    <cellStyle name="Normal 6 4 2 3 2 2 2 2 3" xfId="46189" xr:uid="{6B33B64A-1F16-4890-920E-B32754A9F720}"/>
    <cellStyle name="Normal 6 4 2 3 2 2 2 3" xfId="23026" xr:uid="{535FCAC9-7F5C-4862-AB1E-0E8DB422A6E4}"/>
    <cellStyle name="Normal 6 4 2 3 2 2 2 3 2" xfId="53910" xr:uid="{15D6D50E-89D0-45AE-A704-AE1C8A8327A1}"/>
    <cellStyle name="Normal 6 4 2 3 2 2 2 4" xfId="38468" xr:uid="{83EAEA0A-820E-411E-8C17-053890CC06F4}"/>
    <cellStyle name="Normal 6 4 2 3 2 2 3" xfId="11445" xr:uid="{38D94B83-A4CD-4580-973D-1C0AE8ECBEF0}"/>
    <cellStyle name="Normal 6 4 2 3 2 2 3 2" xfId="26887" xr:uid="{D919402B-2CD9-4776-91CE-556194646A0A}"/>
    <cellStyle name="Normal 6 4 2 3 2 2 3 2 2" xfId="57771" xr:uid="{9D57CFE9-326C-42AC-B96D-43C6E25E10F0}"/>
    <cellStyle name="Normal 6 4 2 3 2 2 3 3" xfId="42329" xr:uid="{D73876FF-5122-42D7-91B6-A79D727D4C9C}"/>
    <cellStyle name="Normal 6 4 2 3 2 2 4" xfId="19166" xr:uid="{5B5A3233-8456-4A4A-A183-FF1DF2AEDC65}"/>
    <cellStyle name="Normal 6 4 2 3 2 2 4 2" xfId="50050" xr:uid="{5FF89316-8CA3-4332-9E8B-A5C471FD9D53}"/>
    <cellStyle name="Normal 6 4 2 3 2 2 5" xfId="34608" xr:uid="{7D045BF9-1EE1-4B35-88F8-FA00994EAE0F}"/>
    <cellStyle name="Normal 6 4 2 3 2 3" xfId="5654" xr:uid="{FA70C5D6-A17C-42D7-BF74-ED9E165516FB}"/>
    <cellStyle name="Normal 6 4 2 3 2 3 2" xfId="13375" xr:uid="{F822D498-40BA-45AE-A564-D88DB5DEBB2B}"/>
    <cellStyle name="Normal 6 4 2 3 2 3 2 2" xfId="28817" xr:uid="{F1063625-9997-4FB5-8D38-FC9C4A236BB0}"/>
    <cellStyle name="Normal 6 4 2 3 2 3 2 2 2" xfId="59701" xr:uid="{7D12328F-90FC-4FA3-AC76-FD857017FB18}"/>
    <cellStyle name="Normal 6 4 2 3 2 3 2 3" xfId="44259" xr:uid="{89FA1556-CA3E-4012-BFF2-EF6BF2E04BAC}"/>
    <cellStyle name="Normal 6 4 2 3 2 3 3" xfId="21096" xr:uid="{A6959D9A-4516-4860-A072-39B6CC54A233}"/>
    <cellStyle name="Normal 6 4 2 3 2 3 3 2" xfId="51980" xr:uid="{20C69BA9-761D-483E-B914-388A5CBC1713}"/>
    <cellStyle name="Normal 6 4 2 3 2 3 4" xfId="36538" xr:uid="{8E3D040B-D5A4-42F2-8D3D-7AEC592FF855}"/>
    <cellStyle name="Normal 6 4 2 3 2 4" xfId="9515" xr:uid="{9419FBD2-5520-4527-AC15-5CE53F418EAC}"/>
    <cellStyle name="Normal 6 4 2 3 2 4 2" xfId="24957" xr:uid="{77031088-6B0D-4501-B6CA-20CFFAFC29F0}"/>
    <cellStyle name="Normal 6 4 2 3 2 4 2 2" xfId="55841" xr:uid="{1BF56D12-5604-4389-9C79-3A5529BA1E18}"/>
    <cellStyle name="Normal 6 4 2 3 2 4 3" xfId="40399" xr:uid="{BA0C4834-3216-4188-A5A7-9E015631E13D}"/>
    <cellStyle name="Normal 6 4 2 3 2 5" xfId="17236" xr:uid="{AF8D893C-7D05-414C-B426-4A27925F944E}"/>
    <cellStyle name="Normal 6 4 2 3 2 5 2" xfId="48120" xr:uid="{DEE2C84F-5696-4C6E-90A4-94EC176FF021}"/>
    <cellStyle name="Normal 6 4 2 3 2 6" xfId="32678" xr:uid="{04CA504A-1205-4C82-8BBF-2582DE9A0803}"/>
    <cellStyle name="Normal 6 4 2 3 3" xfId="2759" xr:uid="{10C3B2B9-3FCB-4D35-8AE0-3C45B32F6373}"/>
    <cellStyle name="Normal 6 4 2 3 3 2" xfId="6619" xr:uid="{EB5316C1-747C-48A7-95E8-DBEEA72A01A4}"/>
    <cellStyle name="Normal 6 4 2 3 3 2 2" xfId="14340" xr:uid="{D9F3E195-9A38-47BB-864B-962E7FF4C37F}"/>
    <cellStyle name="Normal 6 4 2 3 3 2 2 2" xfId="29782" xr:uid="{0CDB06CD-4E2A-4C00-AA8B-E853C671E720}"/>
    <cellStyle name="Normal 6 4 2 3 3 2 2 2 2" xfId="60666" xr:uid="{CDA97235-B205-452C-B92E-ED1C1054E4BB}"/>
    <cellStyle name="Normal 6 4 2 3 3 2 2 3" xfId="45224" xr:uid="{7D5B383A-63C9-402E-9BE1-BE0D6ACC7C82}"/>
    <cellStyle name="Normal 6 4 2 3 3 2 3" xfId="22061" xr:uid="{14C76AB3-8AA7-4752-8D05-4DFE1840889A}"/>
    <cellStyle name="Normal 6 4 2 3 3 2 3 2" xfId="52945" xr:uid="{A93FE526-1EF8-44C1-A8EE-CDB80441D1E5}"/>
    <cellStyle name="Normal 6 4 2 3 3 2 4" xfId="37503" xr:uid="{6421A858-80A6-4CC2-8F1E-EE8F372D1DB7}"/>
    <cellStyle name="Normal 6 4 2 3 3 3" xfId="10480" xr:uid="{07D1FB55-FEC9-4E3C-96F7-972682333B0B}"/>
    <cellStyle name="Normal 6 4 2 3 3 3 2" xfId="25922" xr:uid="{817F2C65-CE86-4593-8562-836DE83C54DE}"/>
    <cellStyle name="Normal 6 4 2 3 3 3 2 2" xfId="56806" xr:uid="{DFE7F640-B1F4-496B-9B42-DD8E5667222E}"/>
    <cellStyle name="Normal 6 4 2 3 3 3 3" xfId="41364" xr:uid="{A4B3B3CE-D767-4746-AB05-364723ED592F}"/>
    <cellStyle name="Normal 6 4 2 3 3 4" xfId="18201" xr:uid="{521D35D3-1128-4AE4-81DF-7F14F3C39E6F}"/>
    <cellStyle name="Normal 6 4 2 3 3 4 2" xfId="49085" xr:uid="{9DBC691E-F574-4C1F-A0FC-A1E813E9DEF3}"/>
    <cellStyle name="Normal 6 4 2 3 3 5" xfId="33643" xr:uid="{B0BEBEA0-35B7-4ACB-A194-5C8951DF5519}"/>
    <cellStyle name="Normal 6 4 2 3 4" xfId="4689" xr:uid="{8F624A4D-1BD8-4217-9D04-DFC603DFCBCA}"/>
    <cellStyle name="Normal 6 4 2 3 4 2" xfId="12410" xr:uid="{CEDF7FDE-E174-4A01-AF9B-6E100FBA207E}"/>
    <cellStyle name="Normal 6 4 2 3 4 2 2" xfId="27852" xr:uid="{99D99C66-875F-40A0-85F1-AC7F01A9E2A4}"/>
    <cellStyle name="Normal 6 4 2 3 4 2 2 2" xfId="58736" xr:uid="{C853E1B2-0F53-42C7-8E91-F2EAB77EC492}"/>
    <cellStyle name="Normal 6 4 2 3 4 2 3" xfId="43294" xr:uid="{1C26B003-9C8C-4A4E-BC1E-2E1B74610149}"/>
    <cellStyle name="Normal 6 4 2 3 4 3" xfId="20131" xr:uid="{DD01DCBE-0001-43E6-8867-271292BB65AE}"/>
    <cellStyle name="Normal 6 4 2 3 4 3 2" xfId="51015" xr:uid="{495C0B3B-D57B-4958-A605-95A92B97D23F}"/>
    <cellStyle name="Normal 6 4 2 3 4 4" xfId="35573" xr:uid="{65198B93-5786-4AEE-9E53-D164B3446B80}"/>
    <cellStyle name="Normal 6 4 2 3 5" xfId="8550" xr:uid="{8F34688A-D6B7-4627-8764-DB8F3CD21897}"/>
    <cellStyle name="Normal 6 4 2 3 5 2" xfId="23992" xr:uid="{AFC37BA2-E71D-4040-904C-4A31A81DF037}"/>
    <cellStyle name="Normal 6 4 2 3 5 2 2" xfId="54876" xr:uid="{EB1396A8-4231-48E4-984C-7E110E41F545}"/>
    <cellStyle name="Normal 6 4 2 3 5 3" xfId="39434" xr:uid="{F07F2825-EEF5-419B-BF80-E35E36EB3E60}"/>
    <cellStyle name="Normal 6 4 2 3 6" xfId="16271" xr:uid="{2E246679-5F0E-4CFE-A3A1-CB0DFA8F008C}"/>
    <cellStyle name="Normal 6 4 2 3 6 2" xfId="47155" xr:uid="{23ECD082-A7C7-4312-9129-44B1AB3CD87D}"/>
    <cellStyle name="Normal 6 4 2 3 7" xfId="31713" xr:uid="{B4F8F33D-52DE-4C36-AE05-19EA5BDD6844}"/>
    <cellStyle name="Normal 6 4 2 4" xfId="1311" xr:uid="{DF000390-07BF-40E5-98C4-2C80FFFE3BDD}"/>
    <cellStyle name="Normal 6 4 2 4 2" xfId="3241" xr:uid="{E742BB24-2D22-46BA-80C7-51059E5C2534}"/>
    <cellStyle name="Normal 6 4 2 4 2 2" xfId="7101" xr:uid="{2C74398B-50E4-403B-8BCD-8ABFAB63D143}"/>
    <cellStyle name="Normal 6 4 2 4 2 2 2" xfId="14822" xr:uid="{E52CDFAE-7D06-4B1E-99F3-52E4E3BB6EDF}"/>
    <cellStyle name="Normal 6 4 2 4 2 2 2 2" xfId="30264" xr:uid="{288F1B08-5329-4D12-ABBA-F5539EE2E770}"/>
    <cellStyle name="Normal 6 4 2 4 2 2 2 2 2" xfId="61148" xr:uid="{B6C5D587-F988-4717-BBC7-F65977B5EBDB}"/>
    <cellStyle name="Normal 6 4 2 4 2 2 2 3" xfId="45706" xr:uid="{91C28383-A502-406B-B6E7-ED09AC806ADB}"/>
    <cellStyle name="Normal 6 4 2 4 2 2 3" xfId="22543" xr:uid="{4A66F2D6-F53D-4E6F-AC53-A419CF8D2FB9}"/>
    <cellStyle name="Normal 6 4 2 4 2 2 3 2" xfId="53427" xr:uid="{69613064-883F-4AC9-A435-D5181A5C57D7}"/>
    <cellStyle name="Normal 6 4 2 4 2 2 4" xfId="37985" xr:uid="{8250212F-5300-4F85-8BC6-CF982DAD2E36}"/>
    <cellStyle name="Normal 6 4 2 4 2 3" xfId="10962" xr:uid="{6D337D22-2787-45D7-8140-044243FADA2C}"/>
    <cellStyle name="Normal 6 4 2 4 2 3 2" xfId="26404" xr:uid="{DB6CE72C-4D7F-46FA-8C8B-5833D15534FB}"/>
    <cellStyle name="Normal 6 4 2 4 2 3 2 2" xfId="57288" xr:uid="{049CAB31-0D66-4A24-B7D6-4134295E840C}"/>
    <cellStyle name="Normal 6 4 2 4 2 3 3" xfId="41846" xr:uid="{E61277B1-2B40-490F-9ACD-C3FFB245BB29}"/>
    <cellStyle name="Normal 6 4 2 4 2 4" xfId="18683" xr:uid="{4B8DA3F6-F73F-4290-8BE8-26C572BC50C8}"/>
    <cellStyle name="Normal 6 4 2 4 2 4 2" xfId="49567" xr:uid="{E06BD022-B098-4D1C-AAF6-63C16473CBA8}"/>
    <cellStyle name="Normal 6 4 2 4 2 5" xfId="34125" xr:uid="{797343AB-272F-4B71-B92C-DA6ECAF54584}"/>
    <cellStyle name="Normal 6 4 2 4 3" xfId="5171" xr:uid="{62776EE5-12A9-4A50-81BD-85A3102CCEA4}"/>
    <cellStyle name="Normal 6 4 2 4 3 2" xfId="12892" xr:uid="{7621492C-42E0-4BCF-8273-4DC23092C3F8}"/>
    <cellStyle name="Normal 6 4 2 4 3 2 2" xfId="28334" xr:uid="{A7C94F11-6292-4AE7-B0DB-0716D05956A6}"/>
    <cellStyle name="Normal 6 4 2 4 3 2 2 2" xfId="59218" xr:uid="{A4809A8B-7B06-49C5-8B5D-18CD137254AC}"/>
    <cellStyle name="Normal 6 4 2 4 3 2 3" xfId="43776" xr:uid="{0A004D09-CD73-4246-A703-AE8D1A045658}"/>
    <cellStyle name="Normal 6 4 2 4 3 3" xfId="20613" xr:uid="{3FD98604-F971-4952-90C3-CF95F76BFCCE}"/>
    <cellStyle name="Normal 6 4 2 4 3 3 2" xfId="51497" xr:uid="{B8DB263D-858C-42A5-A417-35DFCE43F3C7}"/>
    <cellStyle name="Normal 6 4 2 4 3 4" xfId="36055" xr:uid="{F5199B3B-4A44-43BD-B116-BFEBA40D7E21}"/>
    <cellStyle name="Normal 6 4 2 4 4" xfId="9032" xr:uid="{D19B9AE1-9AF3-4A14-B37A-9CD4DC907002}"/>
    <cellStyle name="Normal 6 4 2 4 4 2" xfId="24474" xr:uid="{8073386D-7576-4699-B2CB-3BEB4DD3EB96}"/>
    <cellStyle name="Normal 6 4 2 4 4 2 2" xfId="55358" xr:uid="{FC09DC76-A100-4731-823F-B0A057FA9B5F}"/>
    <cellStyle name="Normal 6 4 2 4 4 3" xfId="39916" xr:uid="{283F97F7-A95C-4CAA-B511-A5A0571006AD}"/>
    <cellStyle name="Normal 6 4 2 4 5" xfId="16753" xr:uid="{8EDCA53D-1CB4-4936-99AB-3566D4B541B9}"/>
    <cellStyle name="Normal 6 4 2 4 5 2" xfId="47637" xr:uid="{8FED3AEC-8FC0-468E-9C94-EA55A11582EA}"/>
    <cellStyle name="Normal 6 4 2 4 6" xfId="32195" xr:uid="{DE993A8D-C14E-4668-8A48-E14B6B5213AF}"/>
    <cellStyle name="Normal 6 4 2 5" xfId="2276" xr:uid="{E3303CAB-8BED-4FDB-A2BD-7E84F3CCFB29}"/>
    <cellStyle name="Normal 6 4 2 5 2" xfId="6136" xr:uid="{FC6358A7-0BA7-4E2F-8FA4-6B9E8B61E495}"/>
    <cellStyle name="Normal 6 4 2 5 2 2" xfId="13857" xr:uid="{79ED9C20-DA88-483D-AC8B-C5A0E8DE9D81}"/>
    <cellStyle name="Normal 6 4 2 5 2 2 2" xfId="29299" xr:uid="{B94511C3-74DC-4DAD-883D-5160B997F28D}"/>
    <cellStyle name="Normal 6 4 2 5 2 2 2 2" xfId="60183" xr:uid="{594C713F-C653-45D3-A999-C807891216BB}"/>
    <cellStyle name="Normal 6 4 2 5 2 2 3" xfId="44741" xr:uid="{B98A6F3E-6915-4618-8B88-32252DDA5952}"/>
    <cellStyle name="Normal 6 4 2 5 2 3" xfId="21578" xr:uid="{0D2E417E-1CF3-480A-9E93-9E64BDC8BF18}"/>
    <cellStyle name="Normal 6 4 2 5 2 3 2" xfId="52462" xr:uid="{5D026255-4DE5-4503-916C-B54DF018690A}"/>
    <cellStyle name="Normal 6 4 2 5 2 4" xfId="37020" xr:uid="{D7114B22-BBA2-443F-8584-96CA7612E2DC}"/>
    <cellStyle name="Normal 6 4 2 5 3" xfId="9997" xr:uid="{EC653016-6067-4C1D-A3EB-29C676B5D750}"/>
    <cellStyle name="Normal 6 4 2 5 3 2" xfId="25439" xr:uid="{B8CBEED7-09EA-42A3-9152-DE8153630879}"/>
    <cellStyle name="Normal 6 4 2 5 3 2 2" xfId="56323" xr:uid="{439C9CE1-28E3-43BA-B5C9-29233635C2D4}"/>
    <cellStyle name="Normal 6 4 2 5 3 3" xfId="40881" xr:uid="{2C95E826-B4A8-4672-B1D1-A21BEA70163C}"/>
    <cellStyle name="Normal 6 4 2 5 4" xfId="17718" xr:uid="{EAC7BD47-EBD5-48AD-A233-2628F2493D99}"/>
    <cellStyle name="Normal 6 4 2 5 4 2" xfId="48602" xr:uid="{EED2A0CF-DFD0-460E-AE08-37060ACCB69A}"/>
    <cellStyle name="Normal 6 4 2 5 5" xfId="33160" xr:uid="{E56E8CCF-DC25-4031-A0E2-1D4C8D1D4EC9}"/>
    <cellStyle name="Normal 6 4 2 6" xfId="4206" xr:uid="{02BF0590-EC4C-43B4-9308-8A195F3DE34E}"/>
    <cellStyle name="Normal 6 4 2 6 2" xfId="11927" xr:uid="{9BBB052F-17B1-472A-AF6F-F10C43DA9F60}"/>
    <cellStyle name="Normal 6 4 2 6 2 2" xfId="27369" xr:uid="{D9D751D2-6851-48D7-B212-D36E7F57B365}"/>
    <cellStyle name="Normal 6 4 2 6 2 2 2" xfId="58253" xr:uid="{2576A2F9-791A-46AA-8111-A9E5223282D0}"/>
    <cellStyle name="Normal 6 4 2 6 2 3" xfId="42811" xr:uid="{A85B8EBA-778E-4150-B25C-4B303C3A5576}"/>
    <cellStyle name="Normal 6 4 2 6 3" xfId="19648" xr:uid="{3A31FFFC-627A-4146-95CA-227FDAE6DE2C}"/>
    <cellStyle name="Normal 6 4 2 6 3 2" xfId="50532" xr:uid="{43165FE9-24AC-47CD-BA6B-B1570EEAF5AF}"/>
    <cellStyle name="Normal 6 4 2 6 4" xfId="35090" xr:uid="{5A9E7DC6-98D2-46A5-97E7-700284FB1E2E}"/>
    <cellStyle name="Normal 6 4 2 7" xfId="8067" xr:uid="{4555B359-0490-4E82-94EE-D008EC22B3F3}"/>
    <cellStyle name="Normal 6 4 2 7 2" xfId="23509" xr:uid="{368D4516-6564-4B42-B4B0-5C3C887260DC}"/>
    <cellStyle name="Normal 6 4 2 7 2 2" xfId="54393" xr:uid="{4957957D-0976-46B0-B52F-B3E5FCA89B29}"/>
    <cellStyle name="Normal 6 4 2 7 3" xfId="38951" xr:uid="{35168AEE-0582-430B-8ED8-EFAC1288A5B8}"/>
    <cellStyle name="Normal 6 4 2 8" xfId="15788" xr:uid="{178BD0F7-A755-410B-AF48-B1F2B048B4FA}"/>
    <cellStyle name="Normal 6 4 2 8 2" xfId="46672" xr:uid="{8CF1887D-A151-44A6-AB06-D0EE7BD38053}"/>
    <cellStyle name="Normal 6 4 2 9" xfId="31230" xr:uid="{F7CA5A0F-9835-446E-A497-387D835914AA}"/>
    <cellStyle name="Normal 6 4 3" xfId="466" xr:uid="{FDE1927B-6BF9-475C-904A-442D7208DF2E}"/>
    <cellStyle name="Normal 6 4 3 2" xfId="950" xr:uid="{CD8C9ACA-7A0D-4324-9371-43F5C5B9431F}"/>
    <cellStyle name="Normal 6 4 3 2 2" xfId="1915" xr:uid="{AE1690E7-DE1A-4241-BD0E-54CAC6AB6D24}"/>
    <cellStyle name="Normal 6 4 3 2 2 2" xfId="3845" xr:uid="{FA167D34-EABE-483F-9FD0-331F6817358D}"/>
    <cellStyle name="Normal 6 4 3 2 2 2 2" xfId="7705" xr:uid="{6BEB93C5-AD08-4683-8699-510F9FC49F80}"/>
    <cellStyle name="Normal 6 4 3 2 2 2 2 2" xfId="15426" xr:uid="{17B34126-B129-4106-9A80-E3DF62E600CB}"/>
    <cellStyle name="Normal 6 4 3 2 2 2 2 2 2" xfId="30868" xr:uid="{CC4DB6B0-2BCB-4FBF-8A56-2CD11AF72B10}"/>
    <cellStyle name="Normal 6 4 3 2 2 2 2 2 2 2" xfId="61752" xr:uid="{649331D0-84D9-4ABC-9A54-4FEB92F23AF9}"/>
    <cellStyle name="Normal 6 4 3 2 2 2 2 2 3" xfId="46310" xr:uid="{2BCCF317-1DA1-4837-BC9F-E6AEE3A6C312}"/>
    <cellStyle name="Normal 6 4 3 2 2 2 2 3" xfId="23147" xr:uid="{573D98D5-BB7B-4B41-A85A-ECB0199B6CFB}"/>
    <cellStyle name="Normal 6 4 3 2 2 2 2 3 2" xfId="54031" xr:uid="{92F85924-6ABD-41C8-AD36-4127B860B2B2}"/>
    <cellStyle name="Normal 6 4 3 2 2 2 2 4" xfId="38589" xr:uid="{A5CC04D4-DA86-4909-9AB0-E023C41A466F}"/>
    <cellStyle name="Normal 6 4 3 2 2 2 3" xfId="11566" xr:uid="{E1A30B40-7A02-481A-B539-0ACE5AC7E87F}"/>
    <cellStyle name="Normal 6 4 3 2 2 2 3 2" xfId="27008" xr:uid="{D0DFB8A8-AAD2-4F9D-9056-3E663E2E9061}"/>
    <cellStyle name="Normal 6 4 3 2 2 2 3 2 2" xfId="57892" xr:uid="{D9A09341-ADFD-4AD5-867E-B04DF8A2474B}"/>
    <cellStyle name="Normal 6 4 3 2 2 2 3 3" xfId="42450" xr:uid="{A4507C09-58D8-4B66-B961-9286543E3F0D}"/>
    <cellStyle name="Normal 6 4 3 2 2 2 4" xfId="19287" xr:uid="{A74CD48D-0ADD-4C3D-AA31-407E7E54D477}"/>
    <cellStyle name="Normal 6 4 3 2 2 2 4 2" xfId="50171" xr:uid="{A5FE13AF-3611-44FC-95B6-6E0D07C9491E}"/>
    <cellStyle name="Normal 6 4 3 2 2 2 5" xfId="34729" xr:uid="{8223F307-514F-4DCD-8970-31814D96D827}"/>
    <cellStyle name="Normal 6 4 3 2 2 3" xfId="5775" xr:uid="{A0F2ADC3-E709-454E-8D20-2A46824DC7E1}"/>
    <cellStyle name="Normal 6 4 3 2 2 3 2" xfId="13496" xr:uid="{06E2E099-3DEE-429D-9B5F-316AD079DDDD}"/>
    <cellStyle name="Normal 6 4 3 2 2 3 2 2" xfId="28938" xr:uid="{0B43C6BC-3154-4D47-948B-9E379B51ABA8}"/>
    <cellStyle name="Normal 6 4 3 2 2 3 2 2 2" xfId="59822" xr:uid="{7BC5E99E-BE40-4376-B56C-731A24F2B6B7}"/>
    <cellStyle name="Normal 6 4 3 2 2 3 2 3" xfId="44380" xr:uid="{92AD8F2D-ACBE-4F0D-817B-285290C35957}"/>
    <cellStyle name="Normal 6 4 3 2 2 3 3" xfId="21217" xr:uid="{369E9389-D520-49CD-860A-2B8DE55F7147}"/>
    <cellStyle name="Normal 6 4 3 2 2 3 3 2" xfId="52101" xr:uid="{AA6FB13C-7C65-4C51-B7C7-72CBDFD334D6}"/>
    <cellStyle name="Normal 6 4 3 2 2 3 4" xfId="36659" xr:uid="{4EDE9FFF-EFD3-41D3-B785-92B7F769DBBE}"/>
    <cellStyle name="Normal 6 4 3 2 2 4" xfId="9636" xr:uid="{57BEC0C7-9212-40A1-BDFB-F95CEA279811}"/>
    <cellStyle name="Normal 6 4 3 2 2 4 2" xfId="25078" xr:uid="{F6E893EE-DC01-4092-8D2B-75E0ADCF67CA}"/>
    <cellStyle name="Normal 6 4 3 2 2 4 2 2" xfId="55962" xr:uid="{89038DE3-E0AB-472D-8403-DF301DEDC236}"/>
    <cellStyle name="Normal 6 4 3 2 2 4 3" xfId="40520" xr:uid="{E0FD0C76-FC57-404C-92A9-3F68B08F6204}"/>
    <cellStyle name="Normal 6 4 3 2 2 5" xfId="17357" xr:uid="{81E34A8C-D5BB-4FE3-A027-99E3227AFA3A}"/>
    <cellStyle name="Normal 6 4 3 2 2 5 2" xfId="48241" xr:uid="{CDA61273-89EF-4971-9036-FF6C9F5EE184}"/>
    <cellStyle name="Normal 6 4 3 2 2 6" xfId="32799" xr:uid="{4C45B04A-CF72-4CC4-9445-9EB134030EBA}"/>
    <cellStyle name="Normal 6 4 3 2 3" xfId="2880" xr:uid="{46D67163-61D3-415B-AB37-24F61F10D68F}"/>
    <cellStyle name="Normal 6 4 3 2 3 2" xfId="6740" xr:uid="{DD35E2A5-81FB-42BE-946A-75815A6F3722}"/>
    <cellStyle name="Normal 6 4 3 2 3 2 2" xfId="14461" xr:uid="{B1A33AE1-DE9F-4E85-A4FC-1EBFF397F337}"/>
    <cellStyle name="Normal 6 4 3 2 3 2 2 2" xfId="29903" xr:uid="{4200E20B-6B1E-48CB-BFD7-ED8C2E1C0026}"/>
    <cellStyle name="Normal 6 4 3 2 3 2 2 2 2" xfId="60787" xr:uid="{E2D10F1C-52BE-446A-A4B0-993F79B32541}"/>
    <cellStyle name="Normal 6 4 3 2 3 2 2 3" xfId="45345" xr:uid="{7F62C53A-0C23-487E-8C41-D29BF44FE9CA}"/>
    <cellStyle name="Normal 6 4 3 2 3 2 3" xfId="22182" xr:uid="{214BC324-6343-4009-B074-CE4E3700C7B3}"/>
    <cellStyle name="Normal 6 4 3 2 3 2 3 2" xfId="53066" xr:uid="{37D7F0FF-7484-4868-AF1E-49D584DDD82F}"/>
    <cellStyle name="Normal 6 4 3 2 3 2 4" xfId="37624" xr:uid="{0788BDEC-C73E-4B5A-A720-FEAE07470CED}"/>
    <cellStyle name="Normal 6 4 3 2 3 3" xfId="10601" xr:uid="{DA281BDA-072D-4FFE-A9EC-F91B5458ACB5}"/>
    <cellStyle name="Normal 6 4 3 2 3 3 2" xfId="26043" xr:uid="{4206C769-8364-4B12-BD8A-D85A24597A84}"/>
    <cellStyle name="Normal 6 4 3 2 3 3 2 2" xfId="56927" xr:uid="{3E4A0C0C-D110-4DDA-A1BE-1700027B6B3B}"/>
    <cellStyle name="Normal 6 4 3 2 3 3 3" xfId="41485" xr:uid="{72B41028-6E68-4EF4-B2AE-D9FD0E422426}"/>
    <cellStyle name="Normal 6 4 3 2 3 4" xfId="18322" xr:uid="{85F13A76-57F4-4127-B97C-2AE91867BE86}"/>
    <cellStyle name="Normal 6 4 3 2 3 4 2" xfId="49206" xr:uid="{568E85D4-DD5B-47BC-AFAC-DFB1CB42EE07}"/>
    <cellStyle name="Normal 6 4 3 2 3 5" xfId="33764" xr:uid="{6F6F8EF9-DD38-4644-9007-F9EEFF981274}"/>
    <cellStyle name="Normal 6 4 3 2 4" xfId="4810" xr:uid="{448607B9-5462-49DB-88E8-B0CF38A29E5F}"/>
    <cellStyle name="Normal 6 4 3 2 4 2" xfId="12531" xr:uid="{F4E34DDC-AE31-4FC1-A9D0-92655F55382D}"/>
    <cellStyle name="Normal 6 4 3 2 4 2 2" xfId="27973" xr:uid="{958456AC-37F7-4D9B-912B-D34CA8419935}"/>
    <cellStyle name="Normal 6 4 3 2 4 2 2 2" xfId="58857" xr:uid="{95B0B9F2-C1DA-44CC-B87D-1CAA5D017109}"/>
    <cellStyle name="Normal 6 4 3 2 4 2 3" xfId="43415" xr:uid="{35E313DD-8573-4551-9E3B-D4807C4928E9}"/>
    <cellStyle name="Normal 6 4 3 2 4 3" xfId="20252" xr:uid="{F3C52B80-24A7-4497-A5B4-9E7DABB99615}"/>
    <cellStyle name="Normal 6 4 3 2 4 3 2" xfId="51136" xr:uid="{26EC7988-BDD7-4699-B358-0FD5DB986671}"/>
    <cellStyle name="Normal 6 4 3 2 4 4" xfId="35694" xr:uid="{3A7F4B2F-1D44-425B-98DB-E34C13E0A54F}"/>
    <cellStyle name="Normal 6 4 3 2 5" xfId="8671" xr:uid="{E0A3D8F9-DD4C-41E9-898B-968F92F344F2}"/>
    <cellStyle name="Normal 6 4 3 2 5 2" xfId="24113" xr:uid="{6DE5AE76-7CF1-4007-B11A-EA961C2780BA}"/>
    <cellStyle name="Normal 6 4 3 2 5 2 2" xfId="54997" xr:uid="{B274E371-68D3-4210-BB26-CCAF8A6BEB10}"/>
    <cellStyle name="Normal 6 4 3 2 5 3" xfId="39555" xr:uid="{1350C66E-E30C-417D-8AC6-E739309D0374}"/>
    <cellStyle name="Normal 6 4 3 2 6" xfId="16392" xr:uid="{7C926E55-698B-4F9A-AC96-48983CC824EC}"/>
    <cellStyle name="Normal 6 4 3 2 6 2" xfId="47276" xr:uid="{C1D0FB2D-EB67-47C4-B8EB-C22418E8A09E}"/>
    <cellStyle name="Normal 6 4 3 2 7" xfId="31834" xr:uid="{9B96C2D2-F0A9-40FD-96EB-52C46BC592DC}"/>
    <cellStyle name="Normal 6 4 3 3" xfId="1432" xr:uid="{136F4EAF-1F29-4CCB-94CE-0D972638BDC4}"/>
    <cellStyle name="Normal 6 4 3 3 2" xfId="3362" xr:uid="{9BF0BB78-541A-4BEC-AFDE-461FDA6BC423}"/>
    <cellStyle name="Normal 6 4 3 3 2 2" xfId="7222" xr:uid="{C889D4F7-6A6A-4B88-8C2E-629036854DB7}"/>
    <cellStyle name="Normal 6 4 3 3 2 2 2" xfId="14943" xr:uid="{0CA3E33A-DAFA-4582-8A4B-313AA9582E4E}"/>
    <cellStyle name="Normal 6 4 3 3 2 2 2 2" xfId="30385" xr:uid="{CF4AA115-250F-4FB3-91FC-A03BC566A8CC}"/>
    <cellStyle name="Normal 6 4 3 3 2 2 2 2 2" xfId="61269" xr:uid="{2B3774F6-BD67-4F2B-BD0C-2E5776B1C07B}"/>
    <cellStyle name="Normal 6 4 3 3 2 2 2 3" xfId="45827" xr:uid="{784FE8FA-7293-4E92-AC42-4C4FBA9B5204}"/>
    <cellStyle name="Normal 6 4 3 3 2 2 3" xfId="22664" xr:uid="{9BEE045B-CDA7-4F6F-9AC5-B0C3B67DF5B6}"/>
    <cellStyle name="Normal 6 4 3 3 2 2 3 2" xfId="53548" xr:uid="{20519837-7BDB-44CD-A207-DAA82AB59914}"/>
    <cellStyle name="Normal 6 4 3 3 2 2 4" xfId="38106" xr:uid="{12116C6C-6DD0-4D53-A171-02174D47AF5C}"/>
    <cellStyle name="Normal 6 4 3 3 2 3" xfId="11083" xr:uid="{A656576B-B9CB-4F7D-BC8B-CC8DC7B00EE9}"/>
    <cellStyle name="Normal 6 4 3 3 2 3 2" xfId="26525" xr:uid="{F8735B6C-52DD-440E-AF58-873134F8EC4C}"/>
    <cellStyle name="Normal 6 4 3 3 2 3 2 2" xfId="57409" xr:uid="{97B19F66-58A7-4E57-A40C-2823FB42F3C3}"/>
    <cellStyle name="Normal 6 4 3 3 2 3 3" xfId="41967" xr:uid="{C2D7C859-AB13-4F7A-8BEB-60C962CA83C7}"/>
    <cellStyle name="Normal 6 4 3 3 2 4" xfId="18804" xr:uid="{A218C327-0332-45DA-83A3-420B1DDC35C7}"/>
    <cellStyle name="Normal 6 4 3 3 2 4 2" xfId="49688" xr:uid="{C8E73EBF-7F0E-45B7-8935-F1B16BC09ECF}"/>
    <cellStyle name="Normal 6 4 3 3 2 5" xfId="34246" xr:uid="{3B03954A-C1C3-4F99-889D-A3A779630100}"/>
    <cellStyle name="Normal 6 4 3 3 3" xfId="5292" xr:uid="{EE5BC271-C26A-42F5-ABF9-2A7015F3178C}"/>
    <cellStyle name="Normal 6 4 3 3 3 2" xfId="13013" xr:uid="{10F11007-7DEA-47D8-B6A4-B574F5F1611F}"/>
    <cellStyle name="Normal 6 4 3 3 3 2 2" xfId="28455" xr:uid="{1CC92E72-AA1B-4227-BD52-F9C0BC6E727C}"/>
    <cellStyle name="Normal 6 4 3 3 3 2 2 2" xfId="59339" xr:uid="{37B35CCD-1AC0-4739-9295-70C7914CAE83}"/>
    <cellStyle name="Normal 6 4 3 3 3 2 3" xfId="43897" xr:uid="{3BC90374-2B78-4859-9AE6-4FD6730EC9E0}"/>
    <cellStyle name="Normal 6 4 3 3 3 3" xfId="20734" xr:uid="{7001D5DC-5B4A-44C2-A97E-5A545B2FC6EA}"/>
    <cellStyle name="Normal 6 4 3 3 3 3 2" xfId="51618" xr:uid="{68129ACA-CDBF-42E1-A84F-BF0247CE700A}"/>
    <cellStyle name="Normal 6 4 3 3 3 4" xfId="36176" xr:uid="{4985EFB0-B967-4D8A-AEC2-538DADBBB676}"/>
    <cellStyle name="Normal 6 4 3 3 4" xfId="9153" xr:uid="{A5A2796E-C53C-4713-8AEA-68E54EBFF434}"/>
    <cellStyle name="Normal 6 4 3 3 4 2" xfId="24595" xr:uid="{492D5FFE-968C-4A50-9E1F-5DD823532460}"/>
    <cellStyle name="Normal 6 4 3 3 4 2 2" xfId="55479" xr:uid="{A40E2DCD-A911-4CBC-BA4D-3973E8234913}"/>
    <cellStyle name="Normal 6 4 3 3 4 3" xfId="40037" xr:uid="{707389B0-6A45-47A3-AFB8-AD48F6424DFA}"/>
    <cellStyle name="Normal 6 4 3 3 5" xfId="16874" xr:uid="{61288A85-37CB-4D75-B7F5-B98A54A1968E}"/>
    <cellStyle name="Normal 6 4 3 3 5 2" xfId="47758" xr:uid="{C98FA73E-AC0E-47A8-B2BF-9AD140541D65}"/>
    <cellStyle name="Normal 6 4 3 3 6" xfId="32316" xr:uid="{B9D8F310-BFC1-43D6-8289-D98E54C53B72}"/>
    <cellStyle name="Normal 6 4 3 4" xfId="2397" xr:uid="{61D504F0-0D04-4296-8F51-19BBD396E6C3}"/>
    <cellStyle name="Normal 6 4 3 4 2" xfId="6257" xr:uid="{4B6B7EA1-B9AB-456C-82AE-1F6228E00316}"/>
    <cellStyle name="Normal 6 4 3 4 2 2" xfId="13978" xr:uid="{C3DE2FAA-880B-4B3E-B94D-614681B74BD5}"/>
    <cellStyle name="Normal 6 4 3 4 2 2 2" xfId="29420" xr:uid="{4C8AB078-9585-47CA-ABB5-08D685C571B0}"/>
    <cellStyle name="Normal 6 4 3 4 2 2 2 2" xfId="60304" xr:uid="{B817328F-4A90-4626-951D-F3F549C5006A}"/>
    <cellStyle name="Normal 6 4 3 4 2 2 3" xfId="44862" xr:uid="{E1D68F18-9583-49B8-91E3-2B2C1603ADF8}"/>
    <cellStyle name="Normal 6 4 3 4 2 3" xfId="21699" xr:uid="{15E4F8FC-7F0F-4CF1-9A03-068266496427}"/>
    <cellStyle name="Normal 6 4 3 4 2 3 2" xfId="52583" xr:uid="{37938AA5-449A-463A-B842-5EBDC30C2FE5}"/>
    <cellStyle name="Normal 6 4 3 4 2 4" xfId="37141" xr:uid="{C8321F9A-36A3-49F0-895E-E8215656C1C0}"/>
    <cellStyle name="Normal 6 4 3 4 3" xfId="10118" xr:uid="{DE2C5E04-8533-4921-AA19-629C56CFBA1C}"/>
    <cellStyle name="Normal 6 4 3 4 3 2" xfId="25560" xr:uid="{3DB6AF62-352E-4627-9603-F3735ABCB95B}"/>
    <cellStyle name="Normal 6 4 3 4 3 2 2" xfId="56444" xr:uid="{09FB6E7F-1661-4F89-A380-74719FDBA0ED}"/>
    <cellStyle name="Normal 6 4 3 4 3 3" xfId="41002" xr:uid="{BDA4EF8A-D714-4333-97C2-7375F36CC36A}"/>
    <cellStyle name="Normal 6 4 3 4 4" xfId="17839" xr:uid="{52F9A54E-92C1-4DE3-AA9F-16770971DE6C}"/>
    <cellStyle name="Normal 6 4 3 4 4 2" xfId="48723" xr:uid="{01901F6E-8AE6-477E-9B90-7155CD37CEA8}"/>
    <cellStyle name="Normal 6 4 3 4 5" xfId="33281" xr:uid="{CFF5D397-C70E-4A18-A4B2-454C223D85BF}"/>
    <cellStyle name="Normal 6 4 3 5" xfId="4327" xr:uid="{4FD7C891-11BA-483B-B44B-B6C939294510}"/>
    <cellStyle name="Normal 6 4 3 5 2" xfId="12048" xr:uid="{96AB2880-3AFC-447B-A1E5-699CDC8A2158}"/>
    <cellStyle name="Normal 6 4 3 5 2 2" xfId="27490" xr:uid="{7A181707-E695-4A45-B6C6-877B5C433F73}"/>
    <cellStyle name="Normal 6 4 3 5 2 2 2" xfId="58374" xr:uid="{9320EF3C-5302-4FCF-91EC-0676855DBF1D}"/>
    <cellStyle name="Normal 6 4 3 5 2 3" xfId="42932" xr:uid="{A151F5E0-07C6-440C-A56A-957A018C57AD}"/>
    <cellStyle name="Normal 6 4 3 5 3" xfId="19769" xr:uid="{24975D5C-C2AD-4A10-806F-850C4E01B321}"/>
    <cellStyle name="Normal 6 4 3 5 3 2" xfId="50653" xr:uid="{08204C4D-DFB3-4224-AE6D-F94886C7F5E9}"/>
    <cellStyle name="Normal 6 4 3 5 4" xfId="35211" xr:uid="{CBC2B937-61A4-47F6-8F99-876CD4A4D35E}"/>
    <cellStyle name="Normal 6 4 3 6" xfId="8188" xr:uid="{F9ABB4F0-F611-4F63-A2F4-6822CCF6E95B}"/>
    <cellStyle name="Normal 6 4 3 6 2" xfId="23630" xr:uid="{C39DD8E7-3D9F-416F-AFEC-81BCEB95A274}"/>
    <cellStyle name="Normal 6 4 3 6 2 2" xfId="54514" xr:uid="{D258BB36-F27E-4A24-982F-B78B5004AD4A}"/>
    <cellStyle name="Normal 6 4 3 6 3" xfId="39072" xr:uid="{64A90E6E-EDA8-45A8-9633-FC8523C0A2AF}"/>
    <cellStyle name="Normal 6 4 3 7" xfId="15909" xr:uid="{F5D705A8-8A1E-4C6C-B3EF-4103A9AE5C9D}"/>
    <cellStyle name="Normal 6 4 3 7 2" xfId="46793" xr:uid="{DF56FB95-15BB-4D8E-90D4-55BCA8233B4B}"/>
    <cellStyle name="Normal 6 4 3 8" xfId="31351" xr:uid="{70C61C21-F34F-4AB4-B860-7E919046596B}"/>
    <cellStyle name="Normal 6 4 4" xfId="709" xr:uid="{F9B1D748-02F7-4DDB-9F32-1DBF02E70C09}"/>
    <cellStyle name="Normal 6 4 4 2" xfId="1674" xr:uid="{9EDDA706-156A-43FF-A31F-85C0573EECDB}"/>
    <cellStyle name="Normal 6 4 4 2 2" xfId="3604" xr:uid="{2D71A831-440E-48EF-8D5C-4FA96973A85D}"/>
    <cellStyle name="Normal 6 4 4 2 2 2" xfId="7464" xr:uid="{FE843D31-609E-4C3D-B6AA-6F5B1CCF5C0D}"/>
    <cellStyle name="Normal 6 4 4 2 2 2 2" xfId="15185" xr:uid="{D527685B-D605-4CA1-971A-BE630133E4DA}"/>
    <cellStyle name="Normal 6 4 4 2 2 2 2 2" xfId="30627" xr:uid="{D253A8CF-1C6B-4FDE-AA12-C69B8A6FD0D4}"/>
    <cellStyle name="Normal 6 4 4 2 2 2 2 2 2" xfId="61511" xr:uid="{82EBE710-37BF-43B3-A410-8AE1FCD6D1A9}"/>
    <cellStyle name="Normal 6 4 4 2 2 2 2 3" xfId="46069" xr:uid="{2BB6DF88-AD80-44F5-B6C7-CC5976BE4FEA}"/>
    <cellStyle name="Normal 6 4 4 2 2 2 3" xfId="22906" xr:uid="{02A8E4E0-AD88-4DC1-9950-8BEBEC0AED44}"/>
    <cellStyle name="Normal 6 4 4 2 2 2 3 2" xfId="53790" xr:uid="{C7F40C33-B22F-48A4-968A-7BA0E1CD91F7}"/>
    <cellStyle name="Normal 6 4 4 2 2 2 4" xfId="38348" xr:uid="{CA0DF5AA-2CCC-4A12-853A-46045EC27CA2}"/>
    <cellStyle name="Normal 6 4 4 2 2 3" xfId="11325" xr:uid="{2DE22233-3376-4FBB-9626-2BD572818C7E}"/>
    <cellStyle name="Normal 6 4 4 2 2 3 2" xfId="26767" xr:uid="{3E4FB25A-8EDE-4AD2-B37B-1616B4CEABEC}"/>
    <cellStyle name="Normal 6 4 4 2 2 3 2 2" xfId="57651" xr:uid="{C1AE7FFF-1D98-4619-9BCE-2D3D4B95BDB8}"/>
    <cellStyle name="Normal 6 4 4 2 2 3 3" xfId="42209" xr:uid="{282C8094-227F-410A-AF82-66A26278EBBE}"/>
    <cellStyle name="Normal 6 4 4 2 2 4" xfId="19046" xr:uid="{ECFA6A3D-FE2D-463C-A156-565B9945128A}"/>
    <cellStyle name="Normal 6 4 4 2 2 4 2" xfId="49930" xr:uid="{52D761ED-E61B-4DC1-B042-7DCF48E4A186}"/>
    <cellStyle name="Normal 6 4 4 2 2 5" xfId="34488" xr:uid="{B28F7852-3148-4447-BB64-3BCCE042E00D}"/>
    <cellStyle name="Normal 6 4 4 2 3" xfId="5534" xr:uid="{0E0D8915-212B-4AE4-9C22-F23BC081E7A5}"/>
    <cellStyle name="Normal 6 4 4 2 3 2" xfId="13255" xr:uid="{D858C2E1-245A-40EA-970B-87CC8CD92F8F}"/>
    <cellStyle name="Normal 6 4 4 2 3 2 2" xfId="28697" xr:uid="{67202134-211A-4FBB-962F-697C00A952C7}"/>
    <cellStyle name="Normal 6 4 4 2 3 2 2 2" xfId="59581" xr:uid="{1183B5C2-2068-45CD-A22F-F3DB9D9A041C}"/>
    <cellStyle name="Normal 6 4 4 2 3 2 3" xfId="44139" xr:uid="{CE04CC05-E4C7-4022-B151-C6D4987FCD0E}"/>
    <cellStyle name="Normal 6 4 4 2 3 3" xfId="20976" xr:uid="{AD3DCAF2-6105-4130-9391-FD0CAEE5F25C}"/>
    <cellStyle name="Normal 6 4 4 2 3 3 2" xfId="51860" xr:uid="{2B34BAF9-9692-4AA2-A19A-D82357635DEF}"/>
    <cellStyle name="Normal 6 4 4 2 3 4" xfId="36418" xr:uid="{3581F3EC-443A-4AFB-8EBE-78FED4656B79}"/>
    <cellStyle name="Normal 6 4 4 2 4" xfId="9395" xr:uid="{6B1F3155-0F10-486C-A2B3-D4D5559E6790}"/>
    <cellStyle name="Normal 6 4 4 2 4 2" xfId="24837" xr:uid="{2AB84741-78E6-48FB-B0AB-AF225ED7CD2B}"/>
    <cellStyle name="Normal 6 4 4 2 4 2 2" xfId="55721" xr:uid="{A814EB62-D705-4FA5-A3A2-B2322F04DD49}"/>
    <cellStyle name="Normal 6 4 4 2 4 3" xfId="40279" xr:uid="{77F7E1C2-99EA-48B9-AE51-2B2D2BD474A7}"/>
    <cellStyle name="Normal 6 4 4 2 5" xfId="17116" xr:uid="{45813A35-1C59-4DB6-9110-5F56D1302169}"/>
    <cellStyle name="Normal 6 4 4 2 5 2" xfId="48000" xr:uid="{FE64978D-27C3-4261-A359-FD8347E0416C}"/>
    <cellStyle name="Normal 6 4 4 2 6" xfId="32558" xr:uid="{5D2E78A7-BD86-4378-BDF5-C976AC0ADA74}"/>
    <cellStyle name="Normal 6 4 4 3" xfId="2639" xr:uid="{6427CFCF-3ABD-46E8-BAD5-33653AABEACB}"/>
    <cellStyle name="Normal 6 4 4 3 2" xfId="6499" xr:uid="{B091CE10-454A-44F9-9871-94DC7C412690}"/>
    <cellStyle name="Normal 6 4 4 3 2 2" xfId="14220" xr:uid="{CF474898-20D3-439A-B65B-A646898DFFE9}"/>
    <cellStyle name="Normal 6 4 4 3 2 2 2" xfId="29662" xr:uid="{C1D30D75-9A7D-44F4-8E38-3647AE9E55CA}"/>
    <cellStyle name="Normal 6 4 4 3 2 2 2 2" xfId="60546" xr:uid="{1BFFCC4A-15D9-4CE8-AE3C-5C6E149B34C3}"/>
    <cellStyle name="Normal 6 4 4 3 2 2 3" xfId="45104" xr:uid="{C9349C36-60C0-48DC-8C4B-59A0BBBE3CF8}"/>
    <cellStyle name="Normal 6 4 4 3 2 3" xfId="21941" xr:uid="{BB9F07AB-F5AD-4B3A-AA88-E5CBB260E4D6}"/>
    <cellStyle name="Normal 6 4 4 3 2 3 2" xfId="52825" xr:uid="{8A2D4898-5E30-4297-BEB7-B344DF209795}"/>
    <cellStyle name="Normal 6 4 4 3 2 4" xfId="37383" xr:uid="{F050CAD6-3DAF-47B8-AB7B-5FE22EBF74D1}"/>
    <cellStyle name="Normal 6 4 4 3 3" xfId="10360" xr:uid="{1AC54968-274B-47DD-BCE2-CCB2DBA4B7F8}"/>
    <cellStyle name="Normal 6 4 4 3 3 2" xfId="25802" xr:uid="{4340844F-E034-44C7-82B8-EFD665D975C6}"/>
    <cellStyle name="Normal 6 4 4 3 3 2 2" xfId="56686" xr:uid="{0D741216-0742-4B6C-BF36-DF168310B9B2}"/>
    <cellStyle name="Normal 6 4 4 3 3 3" xfId="41244" xr:uid="{2C9A7858-9D3B-4F71-A277-A9D54A60B56D}"/>
    <cellStyle name="Normal 6 4 4 3 4" xfId="18081" xr:uid="{35420D7D-1C32-43B4-B777-0566D38795A4}"/>
    <cellStyle name="Normal 6 4 4 3 4 2" xfId="48965" xr:uid="{2D33A9A6-535D-421C-8CB4-109ABDEE663A}"/>
    <cellStyle name="Normal 6 4 4 3 5" xfId="33523" xr:uid="{85007392-AE7A-446D-9BE5-7F099C760B97}"/>
    <cellStyle name="Normal 6 4 4 4" xfId="4569" xr:uid="{CEEE55F2-D411-4C8D-ACF7-0DA9AA892314}"/>
    <cellStyle name="Normal 6 4 4 4 2" xfId="12290" xr:uid="{FEA469E4-D3F1-4BE1-87A6-4BF49678064C}"/>
    <cellStyle name="Normal 6 4 4 4 2 2" xfId="27732" xr:uid="{84A7DA05-555F-4BCA-9356-672732618872}"/>
    <cellStyle name="Normal 6 4 4 4 2 2 2" xfId="58616" xr:uid="{F6FF65A5-069D-4CF7-945D-E338711EABBD}"/>
    <cellStyle name="Normal 6 4 4 4 2 3" xfId="43174" xr:uid="{E5E6696D-C85F-4DE7-A721-382C19E4D280}"/>
    <cellStyle name="Normal 6 4 4 4 3" xfId="20011" xr:uid="{1443441F-0A02-4169-ABDE-875D11AB1B39}"/>
    <cellStyle name="Normal 6 4 4 4 3 2" xfId="50895" xr:uid="{5F9E0E8B-BDEB-4D45-BA37-461847C36862}"/>
    <cellStyle name="Normal 6 4 4 4 4" xfId="35453" xr:uid="{DA812347-8BD1-4B63-998F-7C865BA94929}"/>
    <cellStyle name="Normal 6 4 4 5" xfId="8430" xr:uid="{B7E1480A-4E63-4EE6-AFD9-A099A6DB7F95}"/>
    <cellStyle name="Normal 6 4 4 5 2" xfId="23872" xr:uid="{5F51F05C-A56A-4CB9-8092-B531D84DBECA}"/>
    <cellStyle name="Normal 6 4 4 5 2 2" xfId="54756" xr:uid="{A4C80C8B-015E-4540-88CB-E4A782C405DD}"/>
    <cellStyle name="Normal 6 4 4 5 3" xfId="39314" xr:uid="{8168AC9F-3FEF-4A4B-A3B7-9FB950B6230A}"/>
    <cellStyle name="Normal 6 4 4 6" xfId="16151" xr:uid="{867C5F80-FE62-473F-85C2-142681A08C59}"/>
    <cellStyle name="Normal 6 4 4 6 2" xfId="47035" xr:uid="{484E46A8-0D5D-475B-B844-9BB51D12327E}"/>
    <cellStyle name="Normal 6 4 4 7" xfId="31593" xr:uid="{8536BA77-37D0-4454-A44B-AB05CEE5DFB2}"/>
    <cellStyle name="Normal 6 4 5" xfId="1191" xr:uid="{D5B99F43-9B10-4ADA-8D91-7D66CE817A76}"/>
    <cellStyle name="Normal 6 4 5 2" xfId="3121" xr:uid="{1C07B07A-84D6-4F8B-9DCF-0CC2A2659CC2}"/>
    <cellStyle name="Normal 6 4 5 2 2" xfId="6981" xr:uid="{E5FFFAE8-94D2-4DCB-8186-7DE1BAB8F286}"/>
    <cellStyle name="Normal 6 4 5 2 2 2" xfId="14702" xr:uid="{81A3A3B4-B30E-455A-9B35-8D88FD7B35DD}"/>
    <cellStyle name="Normal 6 4 5 2 2 2 2" xfId="30144" xr:uid="{6994310C-632C-4F53-BBC9-84BDBA66A947}"/>
    <cellStyle name="Normal 6 4 5 2 2 2 2 2" xfId="61028" xr:uid="{A9613346-0B55-4252-99FF-DE0457F2FB77}"/>
    <cellStyle name="Normal 6 4 5 2 2 2 3" xfId="45586" xr:uid="{DB23A4D4-2CEF-4C8C-8975-7E664FA19B2D}"/>
    <cellStyle name="Normal 6 4 5 2 2 3" xfId="22423" xr:uid="{83299F95-E3EE-419A-B391-96CDE92BFD44}"/>
    <cellStyle name="Normal 6 4 5 2 2 3 2" xfId="53307" xr:uid="{E5A71933-802C-42A7-BA76-BE67E9B1B7A5}"/>
    <cellStyle name="Normal 6 4 5 2 2 4" xfId="37865" xr:uid="{035A8C6C-EDD4-4253-B1D8-A4018FE438EE}"/>
    <cellStyle name="Normal 6 4 5 2 3" xfId="10842" xr:uid="{53F9B9BC-327A-46BE-BC8F-ADB95C3CC8CB}"/>
    <cellStyle name="Normal 6 4 5 2 3 2" xfId="26284" xr:uid="{D3C874B3-39E8-4200-A64E-9AA7986981FF}"/>
    <cellStyle name="Normal 6 4 5 2 3 2 2" xfId="57168" xr:uid="{B71558FC-80E0-481F-A763-12C687B4F37E}"/>
    <cellStyle name="Normal 6 4 5 2 3 3" xfId="41726" xr:uid="{ACF35E2D-8B1D-435B-9B69-B7ECDEC8874A}"/>
    <cellStyle name="Normal 6 4 5 2 4" xfId="18563" xr:uid="{5C55C2FE-D05E-40E8-8A09-EB34816F587D}"/>
    <cellStyle name="Normal 6 4 5 2 4 2" xfId="49447" xr:uid="{AA42FD36-FB95-420C-90D0-CE116577CC9D}"/>
    <cellStyle name="Normal 6 4 5 2 5" xfId="34005" xr:uid="{DEBF993A-452D-4AE0-8D50-2BC7A1316195}"/>
    <cellStyle name="Normal 6 4 5 3" xfId="5051" xr:uid="{18AE65A1-AC0E-46C6-A7AC-23322F4273FD}"/>
    <cellStyle name="Normal 6 4 5 3 2" xfId="12772" xr:uid="{B6CDE272-7F2F-4566-8A52-78B292BE4E00}"/>
    <cellStyle name="Normal 6 4 5 3 2 2" xfId="28214" xr:uid="{0372078C-F81E-4C91-AB7D-CA40D3A55824}"/>
    <cellStyle name="Normal 6 4 5 3 2 2 2" xfId="59098" xr:uid="{5CACEDC9-96BA-46A1-966D-DB124E0F1644}"/>
    <cellStyle name="Normal 6 4 5 3 2 3" xfId="43656" xr:uid="{5A2B34C8-C1B2-43AE-B5DC-8334DB802AF5}"/>
    <cellStyle name="Normal 6 4 5 3 3" xfId="20493" xr:uid="{020736A7-C57E-4540-9025-5D6FED4A2D97}"/>
    <cellStyle name="Normal 6 4 5 3 3 2" xfId="51377" xr:uid="{299BB960-E059-4444-BE9D-4888B1E3E7F5}"/>
    <cellStyle name="Normal 6 4 5 3 4" xfId="35935" xr:uid="{083766AA-09EA-4FCB-9F9F-EEFD2C4EBA9D}"/>
    <cellStyle name="Normal 6 4 5 4" xfId="8912" xr:uid="{E9E1A068-0B27-42B0-8B6A-5138765E50C8}"/>
    <cellStyle name="Normal 6 4 5 4 2" xfId="24354" xr:uid="{BDEC47D8-AFCD-43B8-9231-629C731344F8}"/>
    <cellStyle name="Normal 6 4 5 4 2 2" xfId="55238" xr:uid="{CF9443B7-6991-4924-B378-EE53CF7972D7}"/>
    <cellStyle name="Normal 6 4 5 4 3" xfId="39796" xr:uid="{1362A4D7-732E-4A1A-9515-B0728EF49C65}"/>
    <cellStyle name="Normal 6 4 5 5" xfId="16633" xr:uid="{624B16D6-C1BC-4914-9EDA-3AFA3DA21E33}"/>
    <cellStyle name="Normal 6 4 5 5 2" xfId="47517" xr:uid="{EB2BD8BD-0266-48EF-958F-A33168F17987}"/>
    <cellStyle name="Normal 6 4 5 6" xfId="32075" xr:uid="{CE8646D6-031C-4EB3-95BE-2843011C34BF}"/>
    <cellStyle name="Normal 6 4 6" xfId="2156" xr:uid="{953AE8BC-D4B4-4A06-8CCD-FAE36863170B}"/>
    <cellStyle name="Normal 6 4 6 2" xfId="6016" xr:uid="{B139E1D7-E2E7-49EC-8779-AF92664C820E}"/>
    <cellStyle name="Normal 6 4 6 2 2" xfId="13737" xr:uid="{F3810914-E8C1-4979-8625-142AF0C1132A}"/>
    <cellStyle name="Normal 6 4 6 2 2 2" xfId="29179" xr:uid="{839AF1E5-7D4D-4BB8-A9E2-B962F7F7739F}"/>
    <cellStyle name="Normal 6 4 6 2 2 2 2" xfId="60063" xr:uid="{431B6A73-BC4D-4771-8048-E42D9EE51B9C}"/>
    <cellStyle name="Normal 6 4 6 2 2 3" xfId="44621" xr:uid="{A68C9DA6-F463-4C05-A042-458B43A30653}"/>
    <cellStyle name="Normal 6 4 6 2 3" xfId="21458" xr:uid="{B345C727-4729-4914-B9D9-1469F2D9D5AC}"/>
    <cellStyle name="Normal 6 4 6 2 3 2" xfId="52342" xr:uid="{E060839A-D692-4F58-A089-B634EDEA39E1}"/>
    <cellStyle name="Normal 6 4 6 2 4" xfId="36900" xr:uid="{2A980DB9-F7B0-4FE7-9188-7CB529F857D2}"/>
    <cellStyle name="Normal 6 4 6 3" xfId="9877" xr:uid="{ED0CF524-F147-4D92-A818-2F20554CF519}"/>
    <cellStyle name="Normal 6 4 6 3 2" xfId="25319" xr:uid="{A5F17CC5-D98A-4A0F-9BF7-223313A9241B}"/>
    <cellStyle name="Normal 6 4 6 3 2 2" xfId="56203" xr:uid="{1A580A71-2557-48C5-89D4-FDF964D35E64}"/>
    <cellStyle name="Normal 6 4 6 3 3" xfId="40761" xr:uid="{5FF99BFB-B547-46A9-8007-CE406AB2BF0C}"/>
    <cellStyle name="Normal 6 4 6 4" xfId="17598" xr:uid="{85321928-051A-4E33-AE4E-1B170CBD0817}"/>
    <cellStyle name="Normal 6 4 6 4 2" xfId="48482" xr:uid="{876FBA10-41F2-4C78-B112-DA52EB755E47}"/>
    <cellStyle name="Normal 6 4 6 5" xfId="33040" xr:uid="{875577BA-B0F4-417D-AD97-794E20092846}"/>
    <cellStyle name="Normal 6 4 7" xfId="4086" xr:uid="{221F428A-7EF7-474E-9E97-DFF94E31C9FA}"/>
    <cellStyle name="Normal 6 4 7 2" xfId="11807" xr:uid="{18ED7D84-F3E8-4BB4-8BCC-3A1F7AD38247}"/>
    <cellStyle name="Normal 6 4 7 2 2" xfId="27249" xr:uid="{BB1630B1-A744-4AB8-9852-A3E7A3D16B84}"/>
    <cellStyle name="Normal 6 4 7 2 2 2" xfId="58133" xr:uid="{448A9B3B-D1C8-4211-BBF6-CF95DD798AFE}"/>
    <cellStyle name="Normal 6 4 7 2 3" xfId="42691" xr:uid="{85CEA777-96B6-4DE9-8F2E-6E980BF62397}"/>
    <cellStyle name="Normal 6 4 7 3" xfId="19528" xr:uid="{00558A73-7274-4F2C-A155-3B0F9A63B539}"/>
    <cellStyle name="Normal 6 4 7 3 2" xfId="50412" xr:uid="{F8925818-593B-4402-AAEE-790712A24B9D}"/>
    <cellStyle name="Normal 6 4 7 4" xfId="34970" xr:uid="{59888127-FC7D-4123-B5AF-F1D8831F6839}"/>
    <cellStyle name="Normal 6 4 8" xfId="7947" xr:uid="{7A41B6D1-9ED6-4793-A6F8-FEE971EEB4F5}"/>
    <cellStyle name="Normal 6 4 8 2" xfId="23389" xr:uid="{B951E319-9C82-4D61-A262-9201A5EEDB5A}"/>
    <cellStyle name="Normal 6 4 8 2 2" xfId="54273" xr:uid="{8AF2F330-DB4A-4E56-AA7C-B90CCDD34912}"/>
    <cellStyle name="Normal 6 4 8 3" xfId="38831" xr:uid="{126C2699-0885-48F8-B7F9-6D57CBE97059}"/>
    <cellStyle name="Normal 6 4 9" xfId="15668" xr:uid="{83B4265C-1F6C-4C69-9882-F74302362E2A}"/>
    <cellStyle name="Normal 6 4 9 2" xfId="46552" xr:uid="{0E61AF9A-E484-4EF1-9716-6BFECD1383F9}"/>
    <cellStyle name="Normal 6 5" xfId="264" xr:uid="{3AB9FF6B-73D2-4E71-8872-BAE667C4E109}"/>
    <cellStyle name="Normal 6 5 2" xfId="507" xr:uid="{144FF6B9-7B27-4E14-9DA2-F737C5772BD3}"/>
    <cellStyle name="Normal 6 5 2 2" xfId="990" xr:uid="{192900CE-3140-4AE5-99AB-87AC562282DE}"/>
    <cellStyle name="Normal 6 5 2 2 2" xfId="1955" xr:uid="{95F22E7F-2F80-492F-B439-2A197B325C10}"/>
    <cellStyle name="Normal 6 5 2 2 2 2" xfId="3885" xr:uid="{1AF24986-BE8C-483F-8120-CBEF9A8409A5}"/>
    <cellStyle name="Normal 6 5 2 2 2 2 2" xfId="7745" xr:uid="{A4A51A71-E286-4DD2-BFDE-54CA44B17934}"/>
    <cellStyle name="Normal 6 5 2 2 2 2 2 2" xfId="15466" xr:uid="{77B959B7-EB6B-46E2-AECD-81F2C4D32578}"/>
    <cellStyle name="Normal 6 5 2 2 2 2 2 2 2" xfId="30908" xr:uid="{3C68FF85-60AA-4E2B-A83C-C334A3BE7BAD}"/>
    <cellStyle name="Normal 6 5 2 2 2 2 2 2 2 2" xfId="61792" xr:uid="{3DD9C258-7E87-44DB-A8E9-868F98FDDDB4}"/>
    <cellStyle name="Normal 6 5 2 2 2 2 2 2 3" xfId="46350" xr:uid="{CF442CE6-7157-4D7C-8152-F21461A400F6}"/>
    <cellStyle name="Normal 6 5 2 2 2 2 2 3" xfId="23187" xr:uid="{BDC91D56-883C-4648-AE8B-19A057EBF512}"/>
    <cellStyle name="Normal 6 5 2 2 2 2 2 3 2" xfId="54071" xr:uid="{3CCF2193-4A1A-40AA-AD8F-AC5F65DDD1FB}"/>
    <cellStyle name="Normal 6 5 2 2 2 2 2 4" xfId="38629" xr:uid="{F4A16FB1-7B2D-4620-AE83-A69F5EFEF4ED}"/>
    <cellStyle name="Normal 6 5 2 2 2 2 3" xfId="11606" xr:uid="{025CA030-9BC3-4AE9-9C33-6780036D9F9E}"/>
    <cellStyle name="Normal 6 5 2 2 2 2 3 2" xfId="27048" xr:uid="{C3D1D63F-AB96-4EFA-8920-D8A210ECB191}"/>
    <cellStyle name="Normal 6 5 2 2 2 2 3 2 2" xfId="57932" xr:uid="{19FA368D-6BA0-493C-926C-49B7CBC2E097}"/>
    <cellStyle name="Normal 6 5 2 2 2 2 3 3" xfId="42490" xr:uid="{49776034-1141-4C24-A66A-7094B0A036E8}"/>
    <cellStyle name="Normal 6 5 2 2 2 2 4" xfId="19327" xr:uid="{FB079C7D-4156-4CA0-9856-B1B8DC8D886E}"/>
    <cellStyle name="Normal 6 5 2 2 2 2 4 2" xfId="50211" xr:uid="{E94FA79E-42DD-4987-8074-5769C549C674}"/>
    <cellStyle name="Normal 6 5 2 2 2 2 5" xfId="34769" xr:uid="{D97F8F2D-C87A-41DA-A6FA-FC22D8362926}"/>
    <cellStyle name="Normal 6 5 2 2 2 3" xfId="5815" xr:uid="{A2D2A1AE-51BA-4AF8-97FD-C8818DB3B90D}"/>
    <cellStyle name="Normal 6 5 2 2 2 3 2" xfId="13536" xr:uid="{92250769-66EF-4C04-850F-5FA96A83BB08}"/>
    <cellStyle name="Normal 6 5 2 2 2 3 2 2" xfId="28978" xr:uid="{DD861F96-37F8-47D7-A08D-C684A8A1AA92}"/>
    <cellStyle name="Normal 6 5 2 2 2 3 2 2 2" xfId="59862" xr:uid="{9F1D194B-C311-48CD-BC5B-A6117F6472A8}"/>
    <cellStyle name="Normal 6 5 2 2 2 3 2 3" xfId="44420" xr:uid="{28230851-C91C-4259-A54F-56CD6813DA5D}"/>
    <cellStyle name="Normal 6 5 2 2 2 3 3" xfId="21257" xr:uid="{8F3D3826-335F-4A71-A649-3203C17EB46F}"/>
    <cellStyle name="Normal 6 5 2 2 2 3 3 2" xfId="52141" xr:uid="{73F142B7-C2DE-48CF-A531-97F79A6F21F6}"/>
    <cellStyle name="Normal 6 5 2 2 2 3 4" xfId="36699" xr:uid="{C16DDC6B-D531-424E-BE8E-F7D166F9547E}"/>
    <cellStyle name="Normal 6 5 2 2 2 4" xfId="9676" xr:uid="{EA323132-9F0A-4FE7-AA88-DEA8467D991D}"/>
    <cellStyle name="Normal 6 5 2 2 2 4 2" xfId="25118" xr:uid="{A15011CE-E882-448B-A261-48AC1E373DA7}"/>
    <cellStyle name="Normal 6 5 2 2 2 4 2 2" xfId="56002" xr:uid="{8EB50AEB-ADC2-4112-9519-357E59197CDC}"/>
    <cellStyle name="Normal 6 5 2 2 2 4 3" xfId="40560" xr:uid="{1CC6698F-7DE1-4CCD-BE7A-57A4E55BCDB0}"/>
    <cellStyle name="Normal 6 5 2 2 2 5" xfId="17397" xr:uid="{8A5A7125-CD41-454B-8D89-DF574F56864C}"/>
    <cellStyle name="Normal 6 5 2 2 2 5 2" xfId="48281" xr:uid="{C7DB49DB-AB4D-4A37-B588-008FA8D5B6B1}"/>
    <cellStyle name="Normal 6 5 2 2 2 6" xfId="32839" xr:uid="{39AD0886-A503-4B05-88BB-174F92D7D105}"/>
    <cellStyle name="Normal 6 5 2 2 3" xfId="2920" xr:uid="{BFAC74DF-52F0-46B4-BE81-DF04B180CECE}"/>
    <cellStyle name="Normal 6 5 2 2 3 2" xfId="6780" xr:uid="{13A5D455-24A5-497C-AF18-A4DAA4BF3FA1}"/>
    <cellStyle name="Normal 6 5 2 2 3 2 2" xfId="14501" xr:uid="{DA87B488-B536-44F3-8442-C8393DBB43B8}"/>
    <cellStyle name="Normal 6 5 2 2 3 2 2 2" xfId="29943" xr:uid="{12E176F9-7FAC-4E46-B972-9F172403AD56}"/>
    <cellStyle name="Normal 6 5 2 2 3 2 2 2 2" xfId="60827" xr:uid="{0499B4E2-282C-4EE2-AC90-2E27DF5854DB}"/>
    <cellStyle name="Normal 6 5 2 2 3 2 2 3" xfId="45385" xr:uid="{7374F591-2BEB-4B7E-AD15-7858880BF8F3}"/>
    <cellStyle name="Normal 6 5 2 2 3 2 3" xfId="22222" xr:uid="{5B0B364B-5947-47C5-9513-9F748D1C1E71}"/>
    <cellStyle name="Normal 6 5 2 2 3 2 3 2" xfId="53106" xr:uid="{67027504-7782-4F44-ABFA-E3277D4F6745}"/>
    <cellStyle name="Normal 6 5 2 2 3 2 4" xfId="37664" xr:uid="{2983BC80-16CD-4FF1-86DF-B4FB7D96FFEB}"/>
    <cellStyle name="Normal 6 5 2 2 3 3" xfId="10641" xr:uid="{76B20106-CFD9-4538-922C-63F31A090D7B}"/>
    <cellStyle name="Normal 6 5 2 2 3 3 2" xfId="26083" xr:uid="{138F125A-2949-4AD5-ADCD-C672B2621255}"/>
    <cellStyle name="Normal 6 5 2 2 3 3 2 2" xfId="56967" xr:uid="{E990E5BE-C7F4-40A5-BAAB-8BE402F40129}"/>
    <cellStyle name="Normal 6 5 2 2 3 3 3" xfId="41525" xr:uid="{0C2238B5-E947-4FEE-AAE7-8DEFBD90B8D1}"/>
    <cellStyle name="Normal 6 5 2 2 3 4" xfId="18362" xr:uid="{284F11AE-79DC-4421-96F0-845B71FED622}"/>
    <cellStyle name="Normal 6 5 2 2 3 4 2" xfId="49246" xr:uid="{09A9C6D4-FFAB-458B-BBFD-96914D2D1297}"/>
    <cellStyle name="Normal 6 5 2 2 3 5" xfId="33804" xr:uid="{BF1C1C88-0270-49E1-A22A-AF4E4FFD22F6}"/>
    <cellStyle name="Normal 6 5 2 2 4" xfId="4850" xr:uid="{60A4E3BA-2F0F-4891-851F-13620A00E697}"/>
    <cellStyle name="Normal 6 5 2 2 4 2" xfId="12571" xr:uid="{EC87DE23-990A-4C8E-BAA2-CC02C70B6FA4}"/>
    <cellStyle name="Normal 6 5 2 2 4 2 2" xfId="28013" xr:uid="{EEC83D4E-FCBD-4955-A319-78E52413F0EF}"/>
    <cellStyle name="Normal 6 5 2 2 4 2 2 2" xfId="58897" xr:uid="{ECC36140-E667-48CF-A08E-C1B3FF1E0801}"/>
    <cellStyle name="Normal 6 5 2 2 4 2 3" xfId="43455" xr:uid="{52C6991E-4BAB-4908-BF92-0CDCB1D90B06}"/>
    <cellStyle name="Normal 6 5 2 2 4 3" xfId="20292" xr:uid="{3751E940-65E0-4621-9F63-C8E76C629B76}"/>
    <cellStyle name="Normal 6 5 2 2 4 3 2" xfId="51176" xr:uid="{31215DF8-7860-4BB2-A658-4E1093A335B3}"/>
    <cellStyle name="Normal 6 5 2 2 4 4" xfId="35734" xr:uid="{A099979C-74A6-4619-8251-3C23FE13355A}"/>
    <cellStyle name="Normal 6 5 2 2 5" xfId="8711" xr:uid="{D9017B48-97F3-4CFA-8419-95EAD4167763}"/>
    <cellStyle name="Normal 6 5 2 2 5 2" xfId="24153" xr:uid="{605930BC-5CE7-41D1-A47C-CA9C64556A0E}"/>
    <cellStyle name="Normal 6 5 2 2 5 2 2" xfId="55037" xr:uid="{99C10ACB-C803-4FD3-8920-AEBD869D4A5E}"/>
    <cellStyle name="Normal 6 5 2 2 5 3" xfId="39595" xr:uid="{E8B95F71-65B1-42D5-ACFD-60F108DD5704}"/>
    <cellStyle name="Normal 6 5 2 2 6" xfId="16432" xr:uid="{72BAB248-2A3E-438E-968E-0386FA39AC99}"/>
    <cellStyle name="Normal 6 5 2 2 6 2" xfId="47316" xr:uid="{BEED0480-02B6-45D7-AD10-8CAAE7CE454B}"/>
    <cellStyle name="Normal 6 5 2 2 7" xfId="31874" xr:uid="{1AFF27A3-87C2-45CC-BBC3-5C80DE8667B5}"/>
    <cellStyle name="Normal 6 5 2 3" xfId="1472" xr:uid="{970FBE5B-FE70-481F-86DC-06CFEF1B6D1C}"/>
    <cellStyle name="Normal 6 5 2 3 2" xfId="3402" xr:uid="{2EAEF4A4-00EB-4FBA-AAE6-A7701256F482}"/>
    <cellStyle name="Normal 6 5 2 3 2 2" xfId="7262" xr:uid="{8B289EFE-DF44-42EA-BF8D-7E5E0D5539C0}"/>
    <cellStyle name="Normal 6 5 2 3 2 2 2" xfId="14983" xr:uid="{22360BE7-9D96-407C-AAEE-BA39D6B11F4A}"/>
    <cellStyle name="Normal 6 5 2 3 2 2 2 2" xfId="30425" xr:uid="{F2DBEBB3-D267-4231-A47B-B40BDB5BFF38}"/>
    <cellStyle name="Normal 6 5 2 3 2 2 2 2 2" xfId="61309" xr:uid="{9C06CED9-9B47-4A1A-8CCB-D5C62ECB40CD}"/>
    <cellStyle name="Normal 6 5 2 3 2 2 2 3" xfId="45867" xr:uid="{18944E8C-ED71-4685-BEA4-838815B79EE0}"/>
    <cellStyle name="Normal 6 5 2 3 2 2 3" xfId="22704" xr:uid="{EE8C9219-982D-440F-83FE-554DE78E4953}"/>
    <cellStyle name="Normal 6 5 2 3 2 2 3 2" xfId="53588" xr:uid="{8BD15F3E-15EB-46D1-8DAE-AE1857DD4322}"/>
    <cellStyle name="Normal 6 5 2 3 2 2 4" xfId="38146" xr:uid="{EE88121D-B8F2-4FBC-BDFF-6E330438C911}"/>
    <cellStyle name="Normal 6 5 2 3 2 3" xfId="11123" xr:uid="{39178412-93DE-4485-81FE-EEB91B2A1014}"/>
    <cellStyle name="Normal 6 5 2 3 2 3 2" xfId="26565" xr:uid="{6883413F-A795-4985-8B70-64AD820CBD60}"/>
    <cellStyle name="Normal 6 5 2 3 2 3 2 2" xfId="57449" xr:uid="{7232CE71-AB24-4CC4-BE0D-5730E41784A9}"/>
    <cellStyle name="Normal 6 5 2 3 2 3 3" xfId="42007" xr:uid="{74C7050F-667C-4689-B6A0-012EBBEB472C}"/>
    <cellStyle name="Normal 6 5 2 3 2 4" xfId="18844" xr:uid="{EE3CF96E-85AA-4DDA-982C-3E4306498CB4}"/>
    <cellStyle name="Normal 6 5 2 3 2 4 2" xfId="49728" xr:uid="{79B3CF2C-9E47-444B-A223-5E3051255A82}"/>
    <cellStyle name="Normal 6 5 2 3 2 5" xfId="34286" xr:uid="{8DF9E46B-7C54-44CA-AD99-10FB45F8CD10}"/>
    <cellStyle name="Normal 6 5 2 3 3" xfId="5332" xr:uid="{185315C4-CC21-4A03-B0C7-38AB5A4EE640}"/>
    <cellStyle name="Normal 6 5 2 3 3 2" xfId="13053" xr:uid="{B8DB741E-BAE4-4B22-9834-51AC67E8C42F}"/>
    <cellStyle name="Normal 6 5 2 3 3 2 2" xfId="28495" xr:uid="{57B5E665-65A2-46B0-9944-3DDC9B5F62E6}"/>
    <cellStyle name="Normal 6 5 2 3 3 2 2 2" xfId="59379" xr:uid="{DA353402-F73D-4BA0-BD61-1BD2DDA23576}"/>
    <cellStyle name="Normal 6 5 2 3 3 2 3" xfId="43937" xr:uid="{68633787-5136-418A-8861-A2F57CB71B3E}"/>
    <cellStyle name="Normal 6 5 2 3 3 3" xfId="20774" xr:uid="{986534BB-18E2-451F-AD45-7A5966EBBBFA}"/>
    <cellStyle name="Normal 6 5 2 3 3 3 2" xfId="51658" xr:uid="{C2485C5E-5F02-4342-A080-CB8E1EEA5344}"/>
    <cellStyle name="Normal 6 5 2 3 3 4" xfId="36216" xr:uid="{135D8916-CC52-4E00-8B6C-896340F04957}"/>
    <cellStyle name="Normal 6 5 2 3 4" xfId="9193" xr:uid="{B36FC578-E506-4A8D-AE7E-F688701FACF2}"/>
    <cellStyle name="Normal 6 5 2 3 4 2" xfId="24635" xr:uid="{D07DF364-C344-46A3-8F1E-77897AB71D46}"/>
    <cellStyle name="Normal 6 5 2 3 4 2 2" xfId="55519" xr:uid="{AD656CCB-3334-4C92-B5EB-804FCFF298DC}"/>
    <cellStyle name="Normal 6 5 2 3 4 3" xfId="40077" xr:uid="{E8F739B8-FFFB-43F0-B666-FCEFA535559D}"/>
    <cellStyle name="Normal 6 5 2 3 5" xfId="16914" xr:uid="{27137087-9312-478A-A9C7-1FD1F9CF64DD}"/>
    <cellStyle name="Normal 6 5 2 3 5 2" xfId="47798" xr:uid="{3969DD69-A1BC-4028-AAC7-EC8DCB101841}"/>
    <cellStyle name="Normal 6 5 2 3 6" xfId="32356" xr:uid="{6419FF0E-D036-4C11-9185-46D86999FF1B}"/>
    <cellStyle name="Normal 6 5 2 4" xfId="2437" xr:uid="{A5EB1080-2DF4-451A-8E94-F0656F378DCE}"/>
    <cellStyle name="Normal 6 5 2 4 2" xfId="6297" xr:uid="{08A3BF39-1326-490D-BECC-A7E7863BAC5C}"/>
    <cellStyle name="Normal 6 5 2 4 2 2" xfId="14018" xr:uid="{85298DAA-55EC-4DA2-9F13-4BC36AF5F478}"/>
    <cellStyle name="Normal 6 5 2 4 2 2 2" xfId="29460" xr:uid="{FC98EC6A-E41E-4A0D-BBCF-9313E644E2D6}"/>
    <cellStyle name="Normal 6 5 2 4 2 2 2 2" xfId="60344" xr:uid="{E1E02FA3-BC81-4309-8F99-54BB2FC6C307}"/>
    <cellStyle name="Normal 6 5 2 4 2 2 3" xfId="44902" xr:uid="{940C47D5-0DB4-438E-A61B-C9C4D9C37507}"/>
    <cellStyle name="Normal 6 5 2 4 2 3" xfId="21739" xr:uid="{80AED181-D470-4953-99C2-303FF2500F38}"/>
    <cellStyle name="Normal 6 5 2 4 2 3 2" xfId="52623" xr:uid="{C2F3837B-1AE6-43CD-BEE4-9FA0F9D58081}"/>
    <cellStyle name="Normal 6 5 2 4 2 4" xfId="37181" xr:uid="{F2236ABA-DB18-4607-AEA9-4AAED05869F9}"/>
    <cellStyle name="Normal 6 5 2 4 3" xfId="10158" xr:uid="{6060A1B5-6F99-4A06-9EEA-100613B5CBE5}"/>
    <cellStyle name="Normal 6 5 2 4 3 2" xfId="25600" xr:uid="{94F2B4B0-87B6-4B03-8B0C-216E7705CA55}"/>
    <cellStyle name="Normal 6 5 2 4 3 2 2" xfId="56484" xr:uid="{AF86969C-5F92-4281-99C6-F979D41AAC06}"/>
    <cellStyle name="Normal 6 5 2 4 3 3" xfId="41042" xr:uid="{755B9281-D19B-4B54-9816-BB01299A9877}"/>
    <cellStyle name="Normal 6 5 2 4 4" xfId="17879" xr:uid="{3B9C2FB0-2819-4B2F-9AED-E43FB5D730C6}"/>
    <cellStyle name="Normal 6 5 2 4 4 2" xfId="48763" xr:uid="{F71C3B72-6DAF-4DA8-90FF-C1B752093A2D}"/>
    <cellStyle name="Normal 6 5 2 4 5" xfId="33321" xr:uid="{7A943E0C-4578-460D-9C5E-BB1B65F4AA81}"/>
    <cellStyle name="Normal 6 5 2 5" xfId="4367" xr:uid="{4E2E77A3-6796-4F52-88A9-DADE726E4DF2}"/>
    <cellStyle name="Normal 6 5 2 5 2" xfId="12088" xr:uid="{9191F709-6899-4635-9109-396DBFD5D9EC}"/>
    <cellStyle name="Normal 6 5 2 5 2 2" xfId="27530" xr:uid="{AB2512C0-1B87-4C4F-8C0A-F0216768015A}"/>
    <cellStyle name="Normal 6 5 2 5 2 2 2" xfId="58414" xr:uid="{0E244210-0AA2-42F9-A6CB-4332CC984E7C}"/>
    <cellStyle name="Normal 6 5 2 5 2 3" xfId="42972" xr:uid="{DDB9F06C-93C9-4F50-A567-9D9E8C444DDB}"/>
    <cellStyle name="Normal 6 5 2 5 3" xfId="19809" xr:uid="{9AB69B43-85B1-45DF-A9AF-E8A65485D6E2}"/>
    <cellStyle name="Normal 6 5 2 5 3 2" xfId="50693" xr:uid="{94D70128-04B0-40F5-A39F-DF68854642B7}"/>
    <cellStyle name="Normal 6 5 2 5 4" xfId="35251" xr:uid="{2E20F61A-7B26-47EF-94C7-3556EF380014}"/>
    <cellStyle name="Normal 6 5 2 6" xfId="8228" xr:uid="{1F3CCA65-1980-4EB7-93B3-A78DDB00D4E8}"/>
    <cellStyle name="Normal 6 5 2 6 2" xfId="23670" xr:uid="{54B02509-4EB7-4C45-9A6C-2F4BEBA6A67B}"/>
    <cellStyle name="Normal 6 5 2 6 2 2" xfId="54554" xr:uid="{69F7DAFC-1A3C-4769-98AF-636E3141916D}"/>
    <cellStyle name="Normal 6 5 2 6 3" xfId="39112" xr:uid="{C9784C92-A46F-4FE3-8F4F-D20FFC3D82CB}"/>
    <cellStyle name="Normal 6 5 2 7" xfId="15949" xr:uid="{774E6F47-DBBD-4FE9-894D-062A518C2FEC}"/>
    <cellStyle name="Normal 6 5 2 7 2" xfId="46833" xr:uid="{10601CA6-32B9-4D2F-9318-F7EC9E921D56}"/>
    <cellStyle name="Normal 6 5 2 8" xfId="31391" xr:uid="{E6D8CC2C-4A35-42B0-B0FC-3C1FC1EF938C}"/>
    <cellStyle name="Normal 6 5 3" xfId="749" xr:uid="{DF5A4D47-1844-4B6C-B4D0-2B31658D4D00}"/>
    <cellStyle name="Normal 6 5 3 2" xfId="1714" xr:uid="{D886C436-284B-4E70-9B9C-3BA6DEC8A43B}"/>
    <cellStyle name="Normal 6 5 3 2 2" xfId="3644" xr:uid="{35151F37-98AE-4817-94EE-6919B0F32691}"/>
    <cellStyle name="Normal 6 5 3 2 2 2" xfId="7504" xr:uid="{E32ED27E-DD42-4146-9670-AFCF8CFC3421}"/>
    <cellStyle name="Normal 6 5 3 2 2 2 2" xfId="15225" xr:uid="{42503A32-0332-46CC-AAF2-14A45CFA0189}"/>
    <cellStyle name="Normal 6 5 3 2 2 2 2 2" xfId="30667" xr:uid="{1BD93533-6136-452A-B2E9-29FFFEBCA847}"/>
    <cellStyle name="Normal 6 5 3 2 2 2 2 2 2" xfId="61551" xr:uid="{0B9B1D57-2266-49FD-8592-E1B6DF11D596}"/>
    <cellStyle name="Normal 6 5 3 2 2 2 2 3" xfId="46109" xr:uid="{DE0E5931-AA30-4670-93C5-830BE8D951FE}"/>
    <cellStyle name="Normal 6 5 3 2 2 2 3" xfId="22946" xr:uid="{A0E36269-4B9A-4C52-9AE5-594593B5F3E9}"/>
    <cellStyle name="Normal 6 5 3 2 2 2 3 2" xfId="53830" xr:uid="{00CD55EA-35F8-4F9C-B164-8372D2C4C744}"/>
    <cellStyle name="Normal 6 5 3 2 2 2 4" xfId="38388" xr:uid="{A32C9BCE-8003-4EAB-96D3-5D5546B68F71}"/>
    <cellStyle name="Normal 6 5 3 2 2 3" xfId="11365" xr:uid="{FC7E9FD5-B270-4159-8DAC-6F29B82E9398}"/>
    <cellStyle name="Normal 6 5 3 2 2 3 2" xfId="26807" xr:uid="{4034FDB9-3EC8-4B6E-B6F1-D1A792267FDE}"/>
    <cellStyle name="Normal 6 5 3 2 2 3 2 2" xfId="57691" xr:uid="{00641790-5EBF-4C0C-90D4-0EABC0E59B76}"/>
    <cellStyle name="Normal 6 5 3 2 2 3 3" xfId="42249" xr:uid="{96FFCCC7-6263-4444-8878-4365F250C5AF}"/>
    <cellStyle name="Normal 6 5 3 2 2 4" xfId="19086" xr:uid="{3F307059-A164-464C-B421-ACB63CC4DA9C}"/>
    <cellStyle name="Normal 6 5 3 2 2 4 2" xfId="49970" xr:uid="{F2F094ED-766A-4202-B26C-71FD4D2CC28E}"/>
    <cellStyle name="Normal 6 5 3 2 2 5" xfId="34528" xr:uid="{6A1D3877-08C4-49A4-B642-274E628025F9}"/>
    <cellStyle name="Normal 6 5 3 2 3" xfId="5574" xr:uid="{E8446E4F-5DAE-4342-8720-84C97C3C05C2}"/>
    <cellStyle name="Normal 6 5 3 2 3 2" xfId="13295" xr:uid="{66487771-141C-450E-B53F-DD788D303909}"/>
    <cellStyle name="Normal 6 5 3 2 3 2 2" xfId="28737" xr:uid="{DB9CEC34-6898-4819-BD5A-90407C58DF7F}"/>
    <cellStyle name="Normal 6 5 3 2 3 2 2 2" xfId="59621" xr:uid="{57DE9C90-E9F0-454F-A6DE-25A2FEB85DCE}"/>
    <cellStyle name="Normal 6 5 3 2 3 2 3" xfId="44179" xr:uid="{1D8E51F4-2D8A-4516-A713-BB691DE8214E}"/>
    <cellStyle name="Normal 6 5 3 2 3 3" xfId="21016" xr:uid="{98D1CA81-B7B5-4099-A217-577C85B245F1}"/>
    <cellStyle name="Normal 6 5 3 2 3 3 2" xfId="51900" xr:uid="{C5D4AA65-D61B-46D2-B572-98AA1F11BEF4}"/>
    <cellStyle name="Normal 6 5 3 2 3 4" xfId="36458" xr:uid="{11DA31FF-C75D-40F0-8B1E-42BD72B589E4}"/>
    <cellStyle name="Normal 6 5 3 2 4" xfId="9435" xr:uid="{9BA88782-7C04-4324-8B19-2C9836B4E7BF}"/>
    <cellStyle name="Normal 6 5 3 2 4 2" xfId="24877" xr:uid="{D92027CC-5BCC-4B51-AC0E-17B4A572BA97}"/>
    <cellStyle name="Normal 6 5 3 2 4 2 2" xfId="55761" xr:uid="{49E6BFA4-9DCC-4FEA-AD30-0E3BE046BB6C}"/>
    <cellStyle name="Normal 6 5 3 2 4 3" xfId="40319" xr:uid="{FF6FC0A2-EAD4-40D7-9FF8-4287D81F1911}"/>
    <cellStyle name="Normal 6 5 3 2 5" xfId="17156" xr:uid="{88759197-6B62-4F5F-9CD2-FD45C7C63AB7}"/>
    <cellStyle name="Normal 6 5 3 2 5 2" xfId="48040" xr:uid="{CB9DD460-3D77-4CC6-BECF-AA809B594E44}"/>
    <cellStyle name="Normal 6 5 3 2 6" xfId="32598" xr:uid="{BF0ABFC6-7924-49C3-A436-F14764F446F9}"/>
    <cellStyle name="Normal 6 5 3 3" xfId="2679" xr:uid="{CD92D049-32B1-400C-93ED-9E3D7A34855D}"/>
    <cellStyle name="Normal 6 5 3 3 2" xfId="6539" xr:uid="{158597CA-52C9-416D-B661-2BE627B6925F}"/>
    <cellStyle name="Normal 6 5 3 3 2 2" xfId="14260" xr:uid="{B16F0B49-B50D-4637-9104-CC50C10D7287}"/>
    <cellStyle name="Normal 6 5 3 3 2 2 2" xfId="29702" xr:uid="{611F37E7-D72F-49D6-AF84-4E3D5D4A9450}"/>
    <cellStyle name="Normal 6 5 3 3 2 2 2 2" xfId="60586" xr:uid="{322AEEDC-D8B4-4CF7-96D4-E0469249348F}"/>
    <cellStyle name="Normal 6 5 3 3 2 2 3" xfId="45144" xr:uid="{F8BD8999-B69A-4323-8B83-40F5E5339D95}"/>
    <cellStyle name="Normal 6 5 3 3 2 3" xfId="21981" xr:uid="{40B3E41D-1D95-456A-8E66-20BB51B0A27C}"/>
    <cellStyle name="Normal 6 5 3 3 2 3 2" xfId="52865" xr:uid="{42C79968-757E-450B-A348-E493191B73C6}"/>
    <cellStyle name="Normal 6 5 3 3 2 4" xfId="37423" xr:uid="{EB2B36AD-D81D-40F9-A75B-1B4D54866FF2}"/>
    <cellStyle name="Normal 6 5 3 3 3" xfId="10400" xr:uid="{6D8C77E2-0F1E-49EE-90CA-550E6BAE73F7}"/>
    <cellStyle name="Normal 6 5 3 3 3 2" xfId="25842" xr:uid="{621FD0B0-D51F-463D-B166-67080BE2C9ED}"/>
    <cellStyle name="Normal 6 5 3 3 3 2 2" xfId="56726" xr:uid="{B58B1E20-2A38-4883-8926-E4F4125A7701}"/>
    <cellStyle name="Normal 6 5 3 3 3 3" xfId="41284" xr:uid="{76DB16F5-C6A1-4BB6-86D7-F9CDF1960E5E}"/>
    <cellStyle name="Normal 6 5 3 3 4" xfId="18121" xr:uid="{9431EED1-2601-49F3-AB17-CE7B2FFB3862}"/>
    <cellStyle name="Normal 6 5 3 3 4 2" xfId="49005" xr:uid="{05CDDD9F-CBCB-4D82-A8A2-906D6ACA39D9}"/>
    <cellStyle name="Normal 6 5 3 3 5" xfId="33563" xr:uid="{33E30540-35EF-45C1-BE2E-C9DD1A2440CD}"/>
    <cellStyle name="Normal 6 5 3 4" xfId="4609" xr:uid="{57F2EC92-D09D-4F51-AE00-B38C34D756DB}"/>
    <cellStyle name="Normal 6 5 3 4 2" xfId="12330" xr:uid="{7AB41374-1AFD-4863-916C-AABE7D790803}"/>
    <cellStyle name="Normal 6 5 3 4 2 2" xfId="27772" xr:uid="{B960A1F5-5471-4511-8F88-F13235B232A3}"/>
    <cellStyle name="Normal 6 5 3 4 2 2 2" xfId="58656" xr:uid="{C7FDB53D-BCAB-437F-BA4E-EEF260BBFEEF}"/>
    <cellStyle name="Normal 6 5 3 4 2 3" xfId="43214" xr:uid="{3FFA88FE-2A07-4738-9C4A-46BA93E88F51}"/>
    <cellStyle name="Normal 6 5 3 4 3" xfId="20051" xr:uid="{6F700024-B8DC-4110-9BA2-8B4385EB6A82}"/>
    <cellStyle name="Normal 6 5 3 4 3 2" xfId="50935" xr:uid="{39DFE115-282A-4D24-ABC3-7AB4FC029458}"/>
    <cellStyle name="Normal 6 5 3 4 4" xfId="35493" xr:uid="{FA9AEF57-99BE-4824-8144-414F019D4FCE}"/>
    <cellStyle name="Normal 6 5 3 5" xfId="8470" xr:uid="{B67AC333-7B1D-4DE4-959E-97942FC1777F}"/>
    <cellStyle name="Normal 6 5 3 5 2" xfId="23912" xr:uid="{FBC295B9-C873-4515-A26D-F02F5C33A5DB}"/>
    <cellStyle name="Normal 6 5 3 5 2 2" xfId="54796" xr:uid="{2BA26A6B-F1FC-48CC-A44D-9D40AF2915E3}"/>
    <cellStyle name="Normal 6 5 3 5 3" xfId="39354" xr:uid="{B158E8D6-FC27-4BC7-90B9-7A2F009714B8}"/>
    <cellStyle name="Normal 6 5 3 6" xfId="16191" xr:uid="{6983AE9B-CE54-4E9A-85A5-52F0213D0F3A}"/>
    <cellStyle name="Normal 6 5 3 6 2" xfId="47075" xr:uid="{3A5FF9F9-2EC7-49CC-9849-BEB66CDC944B}"/>
    <cellStyle name="Normal 6 5 3 7" xfId="31633" xr:uid="{D3882AE2-AF57-4BA3-8D0D-4CD5FBA2991D}"/>
    <cellStyle name="Normal 6 5 4" xfId="1231" xr:uid="{AD33CF65-485C-4C18-936C-05CB242DF9E3}"/>
    <cellStyle name="Normal 6 5 4 2" xfId="3161" xr:uid="{ACB82BE6-BA90-4580-838B-658AEA7945A0}"/>
    <cellStyle name="Normal 6 5 4 2 2" xfId="7021" xr:uid="{B7083D1B-FCD5-44CF-8028-E5DE34D3478A}"/>
    <cellStyle name="Normal 6 5 4 2 2 2" xfId="14742" xr:uid="{B0B25C03-39B5-49E3-9315-7098C93622D5}"/>
    <cellStyle name="Normal 6 5 4 2 2 2 2" xfId="30184" xr:uid="{B540078C-A128-4913-8926-F3418DC85AE8}"/>
    <cellStyle name="Normal 6 5 4 2 2 2 2 2" xfId="61068" xr:uid="{13BB40A7-FB28-4E0C-808E-93B09A495C9D}"/>
    <cellStyle name="Normal 6 5 4 2 2 2 3" xfId="45626" xr:uid="{4DB0235C-111E-4F2C-8F12-B45C2C80E78D}"/>
    <cellStyle name="Normal 6 5 4 2 2 3" xfId="22463" xr:uid="{5865D65F-D2EA-461A-8538-F7481F972646}"/>
    <cellStyle name="Normal 6 5 4 2 2 3 2" xfId="53347" xr:uid="{21317153-8779-4FD8-8F64-F6BED40BC3F2}"/>
    <cellStyle name="Normal 6 5 4 2 2 4" xfId="37905" xr:uid="{80AAEC7E-E4AC-41DB-9E63-A8D74EF44F95}"/>
    <cellStyle name="Normal 6 5 4 2 3" xfId="10882" xr:uid="{2C927E44-0198-4B25-9B36-EA2647CCB1B8}"/>
    <cellStyle name="Normal 6 5 4 2 3 2" xfId="26324" xr:uid="{2EFF8919-D00D-4C71-8B04-8FFE5AC20A40}"/>
    <cellStyle name="Normal 6 5 4 2 3 2 2" xfId="57208" xr:uid="{4A29FC3F-2333-4631-887B-2329BBBFD5BE}"/>
    <cellStyle name="Normal 6 5 4 2 3 3" xfId="41766" xr:uid="{5875EFC5-A9F0-4013-9AAF-6CE095142B77}"/>
    <cellStyle name="Normal 6 5 4 2 4" xfId="18603" xr:uid="{1EF95A47-638F-49F9-9F05-2A33272B6B89}"/>
    <cellStyle name="Normal 6 5 4 2 4 2" xfId="49487" xr:uid="{47383FE5-245A-413A-898E-77EC15E4B17D}"/>
    <cellStyle name="Normal 6 5 4 2 5" xfId="34045" xr:uid="{1CF36B26-9781-4FBE-857C-50B6C68F4FCF}"/>
    <cellStyle name="Normal 6 5 4 3" xfId="5091" xr:uid="{515AF612-510F-4BC4-BC3B-03BA0BE5E103}"/>
    <cellStyle name="Normal 6 5 4 3 2" xfId="12812" xr:uid="{3B7F2156-78FA-46D4-8EB5-27F17D359656}"/>
    <cellStyle name="Normal 6 5 4 3 2 2" xfId="28254" xr:uid="{1B17A292-5C53-426D-BB2D-4572C771CE07}"/>
    <cellStyle name="Normal 6 5 4 3 2 2 2" xfId="59138" xr:uid="{C98A2BF1-2A99-4D45-9448-9780D6610254}"/>
    <cellStyle name="Normal 6 5 4 3 2 3" xfId="43696" xr:uid="{85DB60DF-655D-4AF2-9F0C-FE3C8D878060}"/>
    <cellStyle name="Normal 6 5 4 3 3" xfId="20533" xr:uid="{480735FA-2F4E-4752-BC38-C65671C406C6}"/>
    <cellStyle name="Normal 6 5 4 3 3 2" xfId="51417" xr:uid="{53827731-E45A-46A9-AB4B-6648C10778BD}"/>
    <cellStyle name="Normal 6 5 4 3 4" xfId="35975" xr:uid="{3664CD61-A23C-427A-B4C9-E50A58893A60}"/>
    <cellStyle name="Normal 6 5 4 4" xfId="8952" xr:uid="{51BAE9AD-932D-4550-B58F-244B8F8F5CED}"/>
    <cellStyle name="Normal 6 5 4 4 2" xfId="24394" xr:uid="{0D592838-B9A0-472F-9E4D-02D5D14FAEEE}"/>
    <cellStyle name="Normal 6 5 4 4 2 2" xfId="55278" xr:uid="{6EDBB267-8DBF-4112-98DC-FD71942B5742}"/>
    <cellStyle name="Normal 6 5 4 4 3" xfId="39836" xr:uid="{2849E781-92DF-4AAF-922F-4CA2D1B49C39}"/>
    <cellStyle name="Normal 6 5 4 5" xfId="16673" xr:uid="{9BA2A9FC-8A55-497B-A8D6-7FC79004B414}"/>
    <cellStyle name="Normal 6 5 4 5 2" xfId="47557" xr:uid="{08CE3519-692A-46DF-BCBA-D11497C3B4A1}"/>
    <cellStyle name="Normal 6 5 4 6" xfId="32115" xr:uid="{F68C3990-73E5-4BF3-A096-0C0675008A3F}"/>
    <cellStyle name="Normal 6 5 5" xfId="2196" xr:uid="{9354DAAC-2B17-4FEF-930B-0091D0C99818}"/>
    <cellStyle name="Normal 6 5 5 2" xfId="6056" xr:uid="{685E110F-2D02-4798-8B77-57F5AE548AEA}"/>
    <cellStyle name="Normal 6 5 5 2 2" xfId="13777" xr:uid="{F345763A-F269-403D-B76F-40C5826A78EE}"/>
    <cellStyle name="Normal 6 5 5 2 2 2" xfId="29219" xr:uid="{CF2F5B2D-CF70-44C6-BA6E-7460F52C4158}"/>
    <cellStyle name="Normal 6 5 5 2 2 2 2" xfId="60103" xr:uid="{311BB07B-DCAA-4875-B3A9-121EEE0EC25E}"/>
    <cellStyle name="Normal 6 5 5 2 2 3" xfId="44661" xr:uid="{D221E1F5-D5DA-48C8-96B8-B4C72DCFC651}"/>
    <cellStyle name="Normal 6 5 5 2 3" xfId="21498" xr:uid="{CA21AFBA-1BC3-4986-852B-02B96BC15F6B}"/>
    <cellStyle name="Normal 6 5 5 2 3 2" xfId="52382" xr:uid="{4D4C1C5B-D637-4BC8-98CF-C59E18B17EE0}"/>
    <cellStyle name="Normal 6 5 5 2 4" xfId="36940" xr:uid="{ECF97303-1A2B-431A-851D-60BB0112321D}"/>
    <cellStyle name="Normal 6 5 5 3" xfId="9917" xr:uid="{46671F51-0B32-43F9-8473-77AE1DABA702}"/>
    <cellStyle name="Normal 6 5 5 3 2" xfId="25359" xr:uid="{673BBCE5-2431-4442-BAE4-1D329A9F54A1}"/>
    <cellStyle name="Normal 6 5 5 3 2 2" xfId="56243" xr:uid="{18F634FD-5E46-40A7-8EB2-0D004E8CBFDD}"/>
    <cellStyle name="Normal 6 5 5 3 3" xfId="40801" xr:uid="{34CED728-7B5A-4AF3-B9A1-6EFEAFDE7508}"/>
    <cellStyle name="Normal 6 5 5 4" xfId="17638" xr:uid="{1108A4B1-4A10-4C7C-A148-5609518A30AE}"/>
    <cellStyle name="Normal 6 5 5 4 2" xfId="48522" xr:uid="{5AFB4F18-DCFE-4E56-8331-65DE0962DD18}"/>
    <cellStyle name="Normal 6 5 5 5" xfId="33080" xr:uid="{BC8D8FD9-3063-49CF-A58A-10C8A3556649}"/>
    <cellStyle name="Normal 6 5 6" xfId="4126" xr:uid="{D7DA1C52-4823-478B-AE5E-8C76ED73FB79}"/>
    <cellStyle name="Normal 6 5 6 2" xfId="11847" xr:uid="{D25AA9BC-3637-4F7D-9416-47AE01DDCCCB}"/>
    <cellStyle name="Normal 6 5 6 2 2" xfId="27289" xr:uid="{7D2EA3F1-29F4-405B-B5B1-7B8C11CDF160}"/>
    <cellStyle name="Normal 6 5 6 2 2 2" xfId="58173" xr:uid="{8614B531-1AAE-47DD-BC2C-D985C7B1B7AB}"/>
    <cellStyle name="Normal 6 5 6 2 3" xfId="42731" xr:uid="{3C6CAB03-61F1-43EC-959C-9189F5E27AB9}"/>
    <cellStyle name="Normal 6 5 6 3" xfId="19568" xr:uid="{5715D7EF-7CD0-40BB-ADE3-769617D2F9E2}"/>
    <cellStyle name="Normal 6 5 6 3 2" xfId="50452" xr:uid="{56DE4394-EF4D-49C4-89CB-4B3C97F7C85D}"/>
    <cellStyle name="Normal 6 5 6 4" xfId="35010" xr:uid="{60195842-9759-432C-88F2-69943E2EE889}"/>
    <cellStyle name="Normal 6 5 7" xfId="7987" xr:uid="{4FC127B8-8354-43D1-BA45-9C5E598AE8D1}"/>
    <cellStyle name="Normal 6 5 7 2" xfId="23429" xr:uid="{680EF50B-0ADA-4D01-A6E7-30449162A4A5}"/>
    <cellStyle name="Normal 6 5 7 2 2" xfId="54313" xr:uid="{ACCF7CE5-F3D9-4E96-B6E2-BBC66AFD6816}"/>
    <cellStyle name="Normal 6 5 7 3" xfId="38871" xr:uid="{6262E6DB-5841-4233-8697-8753FAEF6673}"/>
    <cellStyle name="Normal 6 5 8" xfId="15708" xr:uid="{40265BFF-B06A-43B5-8F83-B98714185B00}"/>
    <cellStyle name="Normal 6 5 8 2" xfId="46592" xr:uid="{5D4B1C5E-D73A-4A34-AF4B-8C013844D9DA}"/>
    <cellStyle name="Normal 6 5 9" xfId="31150" xr:uid="{47F56544-E706-49E8-86B8-9E10624F9438}"/>
    <cellStyle name="Normal 6 6" xfId="461" xr:uid="{A2892D57-1C04-4C24-8CDC-8D849CDB1D43}"/>
    <cellStyle name="Normal 6 6 2" xfId="945" xr:uid="{BDBB6E83-4212-4C03-AB57-5F1F68B9C712}"/>
    <cellStyle name="Normal 6 6 2 2" xfId="1910" xr:uid="{4B616B82-F9B2-46E9-BD3F-D7EE98E07E3E}"/>
    <cellStyle name="Normal 6 6 2 2 2" xfId="3840" xr:uid="{4F76D453-5CD1-4DE9-9310-FBB2E174426B}"/>
    <cellStyle name="Normal 6 6 2 2 2 2" xfId="7700" xr:uid="{534F8CE0-7773-4CE2-B6F1-5807CFFA61C7}"/>
    <cellStyle name="Normal 6 6 2 2 2 2 2" xfId="15421" xr:uid="{BB5AA4BD-7ACD-45B9-B353-809B037679F0}"/>
    <cellStyle name="Normal 6 6 2 2 2 2 2 2" xfId="30863" xr:uid="{D9DD453D-7B60-4909-A6F9-99192AE95FCA}"/>
    <cellStyle name="Normal 6 6 2 2 2 2 2 2 2" xfId="61747" xr:uid="{8D64AB46-339F-4B2F-ADB9-2A263CF8E83B}"/>
    <cellStyle name="Normal 6 6 2 2 2 2 2 3" xfId="46305" xr:uid="{740859FC-6762-46A8-BED3-A90CC7FDBB17}"/>
    <cellStyle name="Normal 6 6 2 2 2 2 3" xfId="23142" xr:uid="{EC23EEE8-816C-4211-B728-7B0C3CD6717F}"/>
    <cellStyle name="Normal 6 6 2 2 2 2 3 2" xfId="54026" xr:uid="{54281B6E-9F2B-444A-A5B8-5CB00B481C1E}"/>
    <cellStyle name="Normal 6 6 2 2 2 2 4" xfId="38584" xr:uid="{93CB3902-7A4E-4861-B9B8-386565B4CEF9}"/>
    <cellStyle name="Normal 6 6 2 2 2 3" xfId="11561" xr:uid="{ECE0BA17-4322-45A0-AC0A-AA41838867D9}"/>
    <cellStyle name="Normal 6 6 2 2 2 3 2" xfId="27003" xr:uid="{B90BB1BA-361C-44C7-8CEA-B1461B395C8D}"/>
    <cellStyle name="Normal 6 6 2 2 2 3 2 2" xfId="57887" xr:uid="{DE15CC8D-3726-47B4-BFD4-9CC54246D52E}"/>
    <cellStyle name="Normal 6 6 2 2 2 3 3" xfId="42445" xr:uid="{D1AA71BC-8729-4454-BE75-C3A702CB37AB}"/>
    <cellStyle name="Normal 6 6 2 2 2 4" xfId="19282" xr:uid="{B8F76B32-8AEA-4E07-A589-1A4986EC72D4}"/>
    <cellStyle name="Normal 6 6 2 2 2 4 2" xfId="50166" xr:uid="{BFCFD49A-F107-4950-B0CF-AE7F84D6AA6C}"/>
    <cellStyle name="Normal 6 6 2 2 2 5" xfId="34724" xr:uid="{70B943F0-A6C9-4089-A7F9-0AD4D2875C0A}"/>
    <cellStyle name="Normal 6 6 2 2 3" xfId="5770" xr:uid="{1EAC560F-BAA4-48E7-BAED-23EB433CB844}"/>
    <cellStyle name="Normal 6 6 2 2 3 2" xfId="13491" xr:uid="{35FF41E2-277B-4EE4-A0AF-E94FBFB10779}"/>
    <cellStyle name="Normal 6 6 2 2 3 2 2" xfId="28933" xr:uid="{51FF850A-0714-43E8-8EFA-E742BCC361F0}"/>
    <cellStyle name="Normal 6 6 2 2 3 2 2 2" xfId="59817" xr:uid="{3E53CD22-F226-4EF9-822C-2D1B36BA4973}"/>
    <cellStyle name="Normal 6 6 2 2 3 2 3" xfId="44375" xr:uid="{09340E84-FD18-43ED-97F7-1C8F2D323AF0}"/>
    <cellStyle name="Normal 6 6 2 2 3 3" xfId="21212" xr:uid="{47159A97-355E-4DC9-84F3-EF9B65A42DF8}"/>
    <cellStyle name="Normal 6 6 2 2 3 3 2" xfId="52096" xr:uid="{7406F376-4817-4158-BA4C-A3F470C6B658}"/>
    <cellStyle name="Normal 6 6 2 2 3 4" xfId="36654" xr:uid="{8CE3F252-7711-4412-9C60-839C7CBEEFD0}"/>
    <cellStyle name="Normal 6 6 2 2 4" xfId="9631" xr:uid="{BE038863-B3B8-4775-A22D-B1C989B8D9C9}"/>
    <cellStyle name="Normal 6 6 2 2 4 2" xfId="25073" xr:uid="{610056FE-BBDC-4493-9195-BE30099D1027}"/>
    <cellStyle name="Normal 6 6 2 2 4 2 2" xfId="55957" xr:uid="{FF94004F-C138-4262-A714-5A019F7D4218}"/>
    <cellStyle name="Normal 6 6 2 2 4 3" xfId="40515" xr:uid="{BF394C77-C3ED-4E92-B944-8E9BB87C878B}"/>
    <cellStyle name="Normal 6 6 2 2 5" xfId="17352" xr:uid="{F6D9CC89-25D4-48B0-A7B9-B5E417673CA6}"/>
    <cellStyle name="Normal 6 6 2 2 5 2" xfId="48236" xr:uid="{ED782829-CAE8-4C7E-B5AE-95C436CA92D6}"/>
    <cellStyle name="Normal 6 6 2 2 6" xfId="32794" xr:uid="{BA7BFFCD-3758-40C9-9C13-D784FDD7686F}"/>
    <cellStyle name="Normal 6 6 2 3" xfId="2875" xr:uid="{767BE32C-3AE8-4D7E-A294-2A4FC801DC9C}"/>
    <cellStyle name="Normal 6 6 2 3 2" xfId="6735" xr:uid="{EAB2226E-4208-4A74-94BE-96278B0CC958}"/>
    <cellStyle name="Normal 6 6 2 3 2 2" xfId="14456" xr:uid="{153B31F2-AC7C-402A-AF1C-742D68BE642C}"/>
    <cellStyle name="Normal 6 6 2 3 2 2 2" xfId="29898" xr:uid="{3AC3AEEB-3D3B-4F05-8D0B-C50A9C4633BB}"/>
    <cellStyle name="Normal 6 6 2 3 2 2 2 2" xfId="60782" xr:uid="{89D4CDCB-7DD5-4D81-B499-847DB1B7C41B}"/>
    <cellStyle name="Normal 6 6 2 3 2 2 3" xfId="45340" xr:uid="{58668561-0695-42A6-9DCE-5E0A137DF359}"/>
    <cellStyle name="Normal 6 6 2 3 2 3" xfId="22177" xr:uid="{5B0C5423-27D4-4346-9AEE-13681D3ABD16}"/>
    <cellStyle name="Normal 6 6 2 3 2 3 2" xfId="53061" xr:uid="{F4D0AD57-07A6-4200-BB8A-C4DD773E9341}"/>
    <cellStyle name="Normal 6 6 2 3 2 4" xfId="37619" xr:uid="{58B50FD5-8186-4AAF-8D3B-C7891937D72A}"/>
    <cellStyle name="Normal 6 6 2 3 3" xfId="10596" xr:uid="{904D6464-7A1B-4A58-974B-44487F5D4609}"/>
    <cellStyle name="Normal 6 6 2 3 3 2" xfId="26038" xr:uid="{297611DC-7A19-4B1F-AC84-A978EF93A1C4}"/>
    <cellStyle name="Normal 6 6 2 3 3 2 2" xfId="56922" xr:uid="{4ED0BF3F-1ACA-4884-B44B-797B6F5058FF}"/>
    <cellStyle name="Normal 6 6 2 3 3 3" xfId="41480" xr:uid="{C5040FF3-D3A8-4D2B-B9FD-6072DC6434A5}"/>
    <cellStyle name="Normal 6 6 2 3 4" xfId="18317" xr:uid="{587724D9-D451-4471-88D1-A0D9BEA21E24}"/>
    <cellStyle name="Normal 6 6 2 3 4 2" xfId="49201" xr:uid="{5630CFBD-2A0A-4407-9E63-EAC8B9A1AA44}"/>
    <cellStyle name="Normal 6 6 2 3 5" xfId="33759" xr:uid="{A4B35127-0F4A-4CCE-8513-4C87431F1238}"/>
    <cellStyle name="Normal 6 6 2 4" xfId="4805" xr:uid="{EF5F2D8A-A70F-41EE-87FC-0EA35B6E25B7}"/>
    <cellStyle name="Normal 6 6 2 4 2" xfId="12526" xr:uid="{37833F16-36CD-433A-A545-776D98DC786C}"/>
    <cellStyle name="Normal 6 6 2 4 2 2" xfId="27968" xr:uid="{69E46AE6-6D4C-4466-84D9-EE3CFCBEAB61}"/>
    <cellStyle name="Normal 6 6 2 4 2 2 2" xfId="58852" xr:uid="{AB054DDB-C493-4061-A719-AE1CEBCE55F6}"/>
    <cellStyle name="Normal 6 6 2 4 2 3" xfId="43410" xr:uid="{B7019ECE-B63C-48C5-94F0-6090B92A0E81}"/>
    <cellStyle name="Normal 6 6 2 4 3" xfId="20247" xr:uid="{F9E39D02-F4F7-4EC7-B804-FDD3598199C3}"/>
    <cellStyle name="Normal 6 6 2 4 3 2" xfId="51131" xr:uid="{8C2ABD0D-83C5-4A79-9F42-3EE79D2DC7DB}"/>
    <cellStyle name="Normal 6 6 2 4 4" xfId="35689" xr:uid="{B866673A-525C-4A1B-B300-A9CA87D7A380}"/>
    <cellStyle name="Normal 6 6 2 5" xfId="8666" xr:uid="{7A9284A2-0088-40BB-917C-1FBA1E780454}"/>
    <cellStyle name="Normal 6 6 2 5 2" xfId="24108" xr:uid="{5C249464-1CE6-4DA5-B6A5-816975704A0B}"/>
    <cellStyle name="Normal 6 6 2 5 2 2" xfId="54992" xr:uid="{BE7F31AD-099E-4787-ACEC-51773CD6F446}"/>
    <cellStyle name="Normal 6 6 2 5 3" xfId="39550" xr:uid="{AA18F7A5-6635-4557-9363-3BD1930A4521}"/>
    <cellStyle name="Normal 6 6 2 6" xfId="16387" xr:uid="{F355FFEC-A97E-463E-B3B9-9EACD49BF8D9}"/>
    <cellStyle name="Normal 6 6 2 6 2" xfId="47271" xr:uid="{AE5531FB-5EB6-455D-91E2-FAD21AAE077A}"/>
    <cellStyle name="Normal 6 6 2 7" xfId="31829" xr:uid="{50223B0A-5A82-4266-88FA-3716826ED3EA}"/>
    <cellStyle name="Normal 6 6 3" xfId="1427" xr:uid="{705A94C8-9712-4594-B715-80D48EFC2320}"/>
    <cellStyle name="Normal 6 6 3 2" xfId="3357" xr:uid="{07E71A7A-8142-4623-BDB6-A9F026EBDDA5}"/>
    <cellStyle name="Normal 6 6 3 2 2" xfId="7217" xr:uid="{A94C3C5F-EF9A-499E-9708-8994AB5A9BA9}"/>
    <cellStyle name="Normal 6 6 3 2 2 2" xfId="14938" xr:uid="{D3249D62-375A-4916-9192-8B4CE3EDC0EA}"/>
    <cellStyle name="Normal 6 6 3 2 2 2 2" xfId="30380" xr:uid="{178CC112-ABC0-479E-B620-96BC5BBA91F8}"/>
    <cellStyle name="Normal 6 6 3 2 2 2 2 2" xfId="61264" xr:uid="{255E3335-83B1-404C-BC67-52B0E871D15E}"/>
    <cellStyle name="Normal 6 6 3 2 2 2 3" xfId="45822" xr:uid="{6E05B122-0288-4616-95C2-082A80EE4039}"/>
    <cellStyle name="Normal 6 6 3 2 2 3" xfId="22659" xr:uid="{62467BAD-250F-4556-8A62-4459670C03D0}"/>
    <cellStyle name="Normal 6 6 3 2 2 3 2" xfId="53543" xr:uid="{D1E0E8E3-C99A-4753-A9C3-D3A1DD400B9C}"/>
    <cellStyle name="Normal 6 6 3 2 2 4" xfId="38101" xr:uid="{393C5963-FB63-40AC-B1E8-37678409A3AF}"/>
    <cellStyle name="Normal 6 6 3 2 3" xfId="11078" xr:uid="{3A957AA9-8250-4C25-A6B7-22F5DE2EFD25}"/>
    <cellStyle name="Normal 6 6 3 2 3 2" xfId="26520" xr:uid="{B29FBF81-0F53-4B3D-A6DE-7DED865C4FB8}"/>
    <cellStyle name="Normal 6 6 3 2 3 2 2" xfId="57404" xr:uid="{79CC2475-90FE-4D35-BF64-EBCB85787053}"/>
    <cellStyle name="Normal 6 6 3 2 3 3" xfId="41962" xr:uid="{E3E68D18-8272-48C6-894E-EA740425FAF4}"/>
    <cellStyle name="Normal 6 6 3 2 4" xfId="18799" xr:uid="{1465DE6B-2197-46AB-879E-B5F3585B0A47}"/>
    <cellStyle name="Normal 6 6 3 2 4 2" xfId="49683" xr:uid="{B8C1DBBE-0838-4DFC-A4FD-BE76C443664C}"/>
    <cellStyle name="Normal 6 6 3 2 5" xfId="34241" xr:uid="{7E87AFBD-5CA5-4417-BD74-29AF56534AD4}"/>
    <cellStyle name="Normal 6 6 3 3" xfId="5287" xr:uid="{B1816D70-71AE-4895-8E6D-3D67FD7E3998}"/>
    <cellStyle name="Normal 6 6 3 3 2" xfId="13008" xr:uid="{43834044-E589-4C52-851A-4EFBD0D5EFDB}"/>
    <cellStyle name="Normal 6 6 3 3 2 2" xfId="28450" xr:uid="{F7B02F9B-2C78-4420-875A-66775648C2CE}"/>
    <cellStyle name="Normal 6 6 3 3 2 2 2" xfId="59334" xr:uid="{9D229198-AAFC-496E-AB2B-A6506DAE6DD0}"/>
    <cellStyle name="Normal 6 6 3 3 2 3" xfId="43892" xr:uid="{356AFCA0-2730-4E6A-BB18-B9BBB736D22F}"/>
    <cellStyle name="Normal 6 6 3 3 3" xfId="20729" xr:uid="{608AA9AD-33DC-4BAA-A2A5-208CABC57A63}"/>
    <cellStyle name="Normal 6 6 3 3 3 2" xfId="51613" xr:uid="{5010D439-C283-4F2A-BC18-B3E4DCB4E791}"/>
    <cellStyle name="Normal 6 6 3 3 4" xfId="36171" xr:uid="{0311BC9C-04CA-4AC4-A9EA-63572176EAC2}"/>
    <cellStyle name="Normal 6 6 3 4" xfId="9148" xr:uid="{96A5E1F3-C7FA-4FC1-B410-5A55DBDAD807}"/>
    <cellStyle name="Normal 6 6 3 4 2" xfId="24590" xr:uid="{C0E54182-10E6-4CC5-BD00-D20ED00C7F4C}"/>
    <cellStyle name="Normal 6 6 3 4 2 2" xfId="55474" xr:uid="{1C28C92F-CE16-4E4F-9676-6F58C856FCC3}"/>
    <cellStyle name="Normal 6 6 3 4 3" xfId="40032" xr:uid="{85FCC923-E850-4FB9-9FFC-FC8C2A4B3332}"/>
    <cellStyle name="Normal 6 6 3 5" xfId="16869" xr:uid="{D33A771F-546C-4A2A-AD75-FC0B9885B5C7}"/>
    <cellStyle name="Normal 6 6 3 5 2" xfId="47753" xr:uid="{9E9EF615-B679-40F7-B161-1B4B29391AD8}"/>
    <cellStyle name="Normal 6 6 3 6" xfId="32311" xr:uid="{A72DE78C-04C0-4BD4-91DE-BAB2A576BC7E}"/>
    <cellStyle name="Normal 6 6 4" xfId="2392" xr:uid="{5A2F1B3E-72F8-4956-82DA-1EA3D7CEFC39}"/>
    <cellStyle name="Normal 6 6 4 2" xfId="6252" xr:uid="{8C4C5180-721B-4765-9898-05983F458C33}"/>
    <cellStyle name="Normal 6 6 4 2 2" xfId="13973" xr:uid="{AA06CC2E-8FF6-4FDA-8182-477947EFF924}"/>
    <cellStyle name="Normal 6 6 4 2 2 2" xfId="29415" xr:uid="{9E3ADAB0-84F4-4600-AF0A-067D2DF76F43}"/>
    <cellStyle name="Normal 6 6 4 2 2 2 2" xfId="60299" xr:uid="{60FE08C7-AC26-4DCF-A1EB-933B57A2813D}"/>
    <cellStyle name="Normal 6 6 4 2 2 3" xfId="44857" xr:uid="{15051E8D-97AC-4E93-9AD8-894B93CFE759}"/>
    <cellStyle name="Normal 6 6 4 2 3" xfId="21694" xr:uid="{31F785AF-2779-4074-969E-1B3EE5DDA6B3}"/>
    <cellStyle name="Normal 6 6 4 2 3 2" xfId="52578" xr:uid="{984586CC-8F80-4D57-B0F8-C4D124EA3ACC}"/>
    <cellStyle name="Normal 6 6 4 2 4" xfId="37136" xr:uid="{9F2D35AF-41D3-402C-8BB0-AEB78ACAAB2D}"/>
    <cellStyle name="Normal 6 6 4 3" xfId="10113" xr:uid="{319C2F40-33BA-436F-9DAA-810AEF68E185}"/>
    <cellStyle name="Normal 6 6 4 3 2" xfId="25555" xr:uid="{87ADB90E-B444-4284-9F01-6E41548F6DA5}"/>
    <cellStyle name="Normal 6 6 4 3 2 2" xfId="56439" xr:uid="{888B92FF-434C-4D19-A1D5-7AE5BEA790F2}"/>
    <cellStyle name="Normal 6 6 4 3 3" xfId="40997" xr:uid="{77ABCCB0-0757-4E77-9186-FC643C347E7F}"/>
    <cellStyle name="Normal 6 6 4 4" xfId="17834" xr:uid="{A3AD1FBC-BF33-4BC4-A118-558E5360883E}"/>
    <cellStyle name="Normal 6 6 4 4 2" xfId="48718" xr:uid="{C2836A2E-7CF0-4F04-9B57-2EAC41123DE3}"/>
    <cellStyle name="Normal 6 6 4 5" xfId="33276" xr:uid="{F519484B-749E-4ECA-837F-285886DFD3E0}"/>
    <cellStyle name="Normal 6 6 5" xfId="4322" xr:uid="{4EACCA47-4DAA-4186-9F0D-9AF308415193}"/>
    <cellStyle name="Normal 6 6 5 2" xfId="12043" xr:uid="{FC623CAE-B380-4EC6-B49B-0253B5D36DD5}"/>
    <cellStyle name="Normal 6 6 5 2 2" xfId="27485" xr:uid="{693AA1AA-83B6-48F1-B85D-D30CE5F32C69}"/>
    <cellStyle name="Normal 6 6 5 2 2 2" xfId="58369" xr:uid="{66602761-15A7-4F05-AB41-9C5725C4461D}"/>
    <cellStyle name="Normal 6 6 5 2 3" xfId="42927" xr:uid="{EFF686BF-665E-4DF5-93F3-2EAEB5D53523}"/>
    <cellStyle name="Normal 6 6 5 3" xfId="19764" xr:uid="{31BED0FA-F756-496C-AF03-109DB267E3D5}"/>
    <cellStyle name="Normal 6 6 5 3 2" xfId="50648" xr:uid="{FC3DA6B8-44B1-4D82-BF25-E879256EFFE8}"/>
    <cellStyle name="Normal 6 6 5 4" xfId="35206" xr:uid="{7E200C23-9C5B-4AB3-9AE3-8FB27656543C}"/>
    <cellStyle name="Normal 6 6 6" xfId="8183" xr:uid="{5935A41A-1811-43A3-B3E0-620F597AB4D0}"/>
    <cellStyle name="Normal 6 6 6 2" xfId="23625" xr:uid="{A5715866-3DA2-42EB-81CB-0632956905CA}"/>
    <cellStyle name="Normal 6 6 6 2 2" xfId="54509" xr:uid="{E7A8DA9C-1560-49CD-85A3-546FB05525AC}"/>
    <cellStyle name="Normal 6 6 6 3" xfId="39067" xr:uid="{4A6F0895-F334-4CCC-8BDC-F576532BB8F5}"/>
    <cellStyle name="Normal 6 6 7" xfId="15904" xr:uid="{188C1D63-70E4-4113-ABF3-0DA606FDFFD4}"/>
    <cellStyle name="Normal 6 6 7 2" xfId="46788" xr:uid="{B65DF546-8399-480D-B456-F0D867CD11EA}"/>
    <cellStyle name="Normal 6 6 8" xfId="31346" xr:uid="{2EBDB7C0-6B14-4215-B90F-9DE8ACD8D991}"/>
    <cellStyle name="Normal 6 7" xfId="704" xr:uid="{5A3FBA65-6E19-4C00-AFC4-807B74BF7F04}"/>
    <cellStyle name="Normal 6 7 2" xfId="1669" xr:uid="{E36DA8AD-14E1-4878-8250-7CE1724CC37C}"/>
    <cellStyle name="Normal 6 7 2 2" xfId="3599" xr:uid="{5EC7B17D-690D-406E-AED9-F0DB4F8F8396}"/>
    <cellStyle name="Normal 6 7 2 2 2" xfId="7459" xr:uid="{B9470310-0F6C-4391-931D-3F1A3FA2EC4D}"/>
    <cellStyle name="Normal 6 7 2 2 2 2" xfId="15180" xr:uid="{5ED68286-F49E-43CD-BDFF-9CE7E7BADA40}"/>
    <cellStyle name="Normal 6 7 2 2 2 2 2" xfId="30622" xr:uid="{2B41B010-E784-42F2-AD99-82FF8DCFEA9C}"/>
    <cellStyle name="Normal 6 7 2 2 2 2 2 2" xfId="61506" xr:uid="{DD39DBEA-4370-4834-9508-6B0D75C7D658}"/>
    <cellStyle name="Normal 6 7 2 2 2 2 3" xfId="46064" xr:uid="{3C44317E-1939-45F5-9389-91C075D37ACC}"/>
    <cellStyle name="Normal 6 7 2 2 2 3" xfId="22901" xr:uid="{D7C525BC-7401-4D2E-9452-1C0207BEA9FC}"/>
    <cellStyle name="Normal 6 7 2 2 2 3 2" xfId="53785" xr:uid="{0DFBBB54-0DE9-4418-8AD0-13D964E09BA4}"/>
    <cellStyle name="Normal 6 7 2 2 2 4" xfId="38343" xr:uid="{BA0EDD4B-69B0-4190-9DCD-F5B009BFE6BA}"/>
    <cellStyle name="Normal 6 7 2 2 3" xfId="11320" xr:uid="{E3CB8732-CC9A-43A1-B4A2-6D011C6FBF8A}"/>
    <cellStyle name="Normal 6 7 2 2 3 2" xfId="26762" xr:uid="{E8427D19-9DFE-4E74-97D2-274B77F99746}"/>
    <cellStyle name="Normal 6 7 2 2 3 2 2" xfId="57646" xr:uid="{30652C07-6F21-47CD-98A1-93F8DDB8CC58}"/>
    <cellStyle name="Normal 6 7 2 2 3 3" xfId="42204" xr:uid="{28B1B71D-1DAC-4294-B47A-2E56599DA884}"/>
    <cellStyle name="Normal 6 7 2 2 4" xfId="19041" xr:uid="{4193F664-D522-4035-AF4B-0100893190A7}"/>
    <cellStyle name="Normal 6 7 2 2 4 2" xfId="49925" xr:uid="{6E536F17-B5CD-409F-A4F3-0DBBAD9D079F}"/>
    <cellStyle name="Normal 6 7 2 2 5" xfId="34483" xr:uid="{D9B1E414-5A1B-4F9C-840D-4248D7807E4A}"/>
    <cellStyle name="Normal 6 7 2 3" xfId="5529" xr:uid="{18D831A7-80AE-4E8C-B8B2-2AF2CF433C91}"/>
    <cellStyle name="Normal 6 7 2 3 2" xfId="13250" xr:uid="{D6CE9F65-23CC-459D-9B24-92AB5951CF82}"/>
    <cellStyle name="Normal 6 7 2 3 2 2" xfId="28692" xr:uid="{FBE64121-ADF3-4E1D-A00E-2D5C84DF0686}"/>
    <cellStyle name="Normal 6 7 2 3 2 2 2" xfId="59576" xr:uid="{EF282F7E-5F24-4BDC-A4FE-FD9582F39E50}"/>
    <cellStyle name="Normal 6 7 2 3 2 3" xfId="44134" xr:uid="{6920744B-53D0-4DF8-8D53-AD5A2649FC65}"/>
    <cellStyle name="Normal 6 7 2 3 3" xfId="20971" xr:uid="{99216FF0-961B-41CE-B5B9-1F0D8FE032BA}"/>
    <cellStyle name="Normal 6 7 2 3 3 2" xfId="51855" xr:uid="{77CC431C-F446-420C-9416-E571DE700F89}"/>
    <cellStyle name="Normal 6 7 2 3 4" xfId="36413" xr:uid="{430C8592-80A0-45BC-8420-8490BB44AB9E}"/>
    <cellStyle name="Normal 6 7 2 4" xfId="9390" xr:uid="{413999F0-4E14-4D65-9A2F-2FDC915F694C}"/>
    <cellStyle name="Normal 6 7 2 4 2" xfId="24832" xr:uid="{962C32B9-54CB-40A8-8328-2813E5C91D90}"/>
    <cellStyle name="Normal 6 7 2 4 2 2" xfId="55716" xr:uid="{2135EE52-0E13-4CA9-8D2E-36D9091E026D}"/>
    <cellStyle name="Normal 6 7 2 4 3" xfId="40274" xr:uid="{D0B6298B-E2E1-4C54-A2F9-50C0B06D23F5}"/>
    <cellStyle name="Normal 6 7 2 5" xfId="17111" xr:uid="{F0FC8182-495F-4BEA-92BE-A83E24053660}"/>
    <cellStyle name="Normal 6 7 2 5 2" xfId="47995" xr:uid="{DA87ED7B-97F0-4067-A94D-A4FA66747F42}"/>
    <cellStyle name="Normal 6 7 2 6" xfId="32553" xr:uid="{9FAA7B17-47F6-4F1B-8A45-4029BD3F8257}"/>
    <cellStyle name="Normal 6 7 3" xfId="2634" xr:uid="{8F060968-E37F-4913-A6AB-2A13D9F500CC}"/>
    <cellStyle name="Normal 6 7 3 2" xfId="6494" xr:uid="{AED9CF53-1DD2-466D-8EFD-657835AD0C25}"/>
    <cellStyle name="Normal 6 7 3 2 2" xfId="14215" xr:uid="{14F293A2-E54C-41BD-AB1F-D181ACB9632E}"/>
    <cellStyle name="Normal 6 7 3 2 2 2" xfId="29657" xr:uid="{43B77D35-89B7-4B88-99E6-3DAFB042AED3}"/>
    <cellStyle name="Normal 6 7 3 2 2 2 2" xfId="60541" xr:uid="{E87565A0-5E4E-465C-BE22-026B55DE39E3}"/>
    <cellStyle name="Normal 6 7 3 2 2 3" xfId="45099" xr:uid="{AA256402-EA72-4134-89F4-797D37A3ED6B}"/>
    <cellStyle name="Normal 6 7 3 2 3" xfId="21936" xr:uid="{0E9ACA14-5B19-43D3-89B8-9316A82AA55F}"/>
    <cellStyle name="Normal 6 7 3 2 3 2" xfId="52820" xr:uid="{A219CE0A-C719-4B86-8BF4-A2189FFC27FC}"/>
    <cellStyle name="Normal 6 7 3 2 4" xfId="37378" xr:uid="{1DCAF69B-C25C-4B6E-876E-78B4754A8FF3}"/>
    <cellStyle name="Normal 6 7 3 3" xfId="10355" xr:uid="{3FCCAA00-0A40-434F-8A09-5FB923576B90}"/>
    <cellStyle name="Normal 6 7 3 3 2" xfId="25797" xr:uid="{5740CEE5-E3E8-4CD1-BA82-EAB13C1FFA57}"/>
    <cellStyle name="Normal 6 7 3 3 2 2" xfId="56681" xr:uid="{BB3919A9-7DA3-44EB-BF63-C7A79B8E5A51}"/>
    <cellStyle name="Normal 6 7 3 3 3" xfId="41239" xr:uid="{F72E7A98-3C8D-4714-8913-E18436E578B8}"/>
    <cellStyle name="Normal 6 7 3 4" xfId="18076" xr:uid="{2423DF1A-9926-484C-BC7E-75CD3C99DB00}"/>
    <cellStyle name="Normal 6 7 3 4 2" xfId="48960" xr:uid="{0F357199-70B8-4A0C-8BCF-CAF6DCC55936}"/>
    <cellStyle name="Normal 6 7 3 5" xfId="33518" xr:uid="{44C2A754-F5BE-4ED0-8048-DBE59C2A6A5E}"/>
    <cellStyle name="Normal 6 7 4" xfId="4564" xr:uid="{EFB4120E-47B0-419E-8750-E72D7B3BDF6D}"/>
    <cellStyle name="Normal 6 7 4 2" xfId="12285" xr:uid="{749EEB51-F2A1-43B1-BAB1-ED2534DAB4D2}"/>
    <cellStyle name="Normal 6 7 4 2 2" xfId="27727" xr:uid="{E9279093-B75B-495B-BC5D-75DC146E5AB4}"/>
    <cellStyle name="Normal 6 7 4 2 2 2" xfId="58611" xr:uid="{A8CA1643-0B73-4CE4-B714-372ACBE08F01}"/>
    <cellStyle name="Normal 6 7 4 2 3" xfId="43169" xr:uid="{03DBC187-7F1D-4AC4-930C-B00FD3E41D9B}"/>
    <cellStyle name="Normal 6 7 4 3" xfId="20006" xr:uid="{C38C1778-5F83-47A4-B1C1-19EEB980DC65}"/>
    <cellStyle name="Normal 6 7 4 3 2" xfId="50890" xr:uid="{4C784BFE-9968-4EBA-BF7A-E17EF4B803FC}"/>
    <cellStyle name="Normal 6 7 4 4" xfId="35448" xr:uid="{22BCACA7-D149-4A62-ACE5-1D4050B15142}"/>
    <cellStyle name="Normal 6 7 5" xfId="8425" xr:uid="{A6A01742-04C9-4EBF-9F89-2ACF155F34A2}"/>
    <cellStyle name="Normal 6 7 5 2" xfId="23867" xr:uid="{F55B1A44-D1F3-41F4-AF2C-10FE9FBD658F}"/>
    <cellStyle name="Normal 6 7 5 2 2" xfId="54751" xr:uid="{EF9BCFF1-0FA6-498C-B02D-ACDDAEF6DDFD}"/>
    <cellStyle name="Normal 6 7 5 3" xfId="39309" xr:uid="{FE3FDB80-19AD-4688-9555-EADE49E226A3}"/>
    <cellStyle name="Normal 6 7 6" xfId="16146" xr:uid="{77BA1841-56D9-42C9-9E4A-0E94991F657B}"/>
    <cellStyle name="Normal 6 7 6 2" xfId="47030" xr:uid="{21A05154-F63C-4FE0-8529-02DD868DB738}"/>
    <cellStyle name="Normal 6 7 7" xfId="31588" xr:uid="{17F25966-9E43-4324-B5AB-157A060140DE}"/>
    <cellStyle name="Normal 6 8" xfId="1186" xr:uid="{7222DFE9-8412-414A-88DF-EFA84FB2478B}"/>
    <cellStyle name="Normal 6 8 2" xfId="3116" xr:uid="{28AB3E82-08C2-49FC-A8B1-4428ACAAD426}"/>
    <cellStyle name="Normal 6 8 2 2" xfId="6976" xr:uid="{EAC33317-9950-4160-9D89-475C043ECE8C}"/>
    <cellStyle name="Normal 6 8 2 2 2" xfId="14697" xr:uid="{652B825A-2D10-4AB1-9F8D-7723863B883F}"/>
    <cellStyle name="Normal 6 8 2 2 2 2" xfId="30139" xr:uid="{612197A2-1432-44C0-BF32-BDA57F828238}"/>
    <cellStyle name="Normal 6 8 2 2 2 2 2" xfId="61023" xr:uid="{E5FB1BAD-E300-4EEC-BF82-939663917CA2}"/>
    <cellStyle name="Normal 6 8 2 2 2 3" xfId="45581" xr:uid="{2519EBE8-D40D-45BE-8EE2-875EDDAA3DC5}"/>
    <cellStyle name="Normal 6 8 2 2 3" xfId="22418" xr:uid="{F3A73393-AFF2-4606-A32F-DB6DD2E5A0D7}"/>
    <cellStyle name="Normal 6 8 2 2 3 2" xfId="53302" xr:uid="{1C3C575C-5BAB-45B2-9CC4-206F7DDA8093}"/>
    <cellStyle name="Normal 6 8 2 2 4" xfId="37860" xr:uid="{A158F4C1-D72C-4DCA-B141-BB616D8467EE}"/>
    <cellStyle name="Normal 6 8 2 3" xfId="10837" xr:uid="{FE368591-5C45-432A-9E27-E285A9DBADEA}"/>
    <cellStyle name="Normal 6 8 2 3 2" xfId="26279" xr:uid="{758B95AF-9D46-4FC5-911F-E21E259B2BDC}"/>
    <cellStyle name="Normal 6 8 2 3 2 2" xfId="57163" xr:uid="{54B2A976-A3B1-4A2E-A0EE-AE9A659CB402}"/>
    <cellStyle name="Normal 6 8 2 3 3" xfId="41721" xr:uid="{8E9AC8F7-CFC6-4648-B75A-A8743A3B0B4D}"/>
    <cellStyle name="Normal 6 8 2 4" xfId="18558" xr:uid="{95455796-4BBD-487E-830E-C60ED121BBB9}"/>
    <cellStyle name="Normal 6 8 2 4 2" xfId="49442" xr:uid="{9BD8388C-C20F-47DF-AB7F-ACD59E2AA9A3}"/>
    <cellStyle name="Normal 6 8 2 5" xfId="34000" xr:uid="{659BBDE0-CB6D-473C-97D3-80059D6D2A9D}"/>
    <cellStyle name="Normal 6 8 3" xfId="5046" xr:uid="{2E2416EF-8044-41FD-B212-A181D647376F}"/>
    <cellStyle name="Normal 6 8 3 2" xfId="12767" xr:uid="{9CEB95E4-413F-4778-BD6D-19C204E16186}"/>
    <cellStyle name="Normal 6 8 3 2 2" xfId="28209" xr:uid="{AD954788-B9D6-4998-A82C-7F67C4D4F090}"/>
    <cellStyle name="Normal 6 8 3 2 2 2" xfId="59093" xr:uid="{D1DA1C44-0DDA-4965-A41C-981F94477E82}"/>
    <cellStyle name="Normal 6 8 3 2 3" xfId="43651" xr:uid="{9BB7DE75-53AF-4771-B0DE-9C4EF7CB698F}"/>
    <cellStyle name="Normal 6 8 3 3" xfId="20488" xr:uid="{29C02D53-5C34-485C-BA90-4454155656E6}"/>
    <cellStyle name="Normal 6 8 3 3 2" xfId="51372" xr:uid="{C02D2E3F-733C-41FA-8EEE-5B45B3334F8F}"/>
    <cellStyle name="Normal 6 8 3 4" xfId="35930" xr:uid="{AD1F61FC-8843-4C50-81CD-388D3EA6E6EC}"/>
    <cellStyle name="Normal 6 8 4" xfId="8907" xr:uid="{4C04913A-AE52-4184-BA55-AD7BB6C12E03}"/>
    <cellStyle name="Normal 6 8 4 2" xfId="24349" xr:uid="{F1CAA1E9-7A14-451D-A077-32114167A918}"/>
    <cellStyle name="Normal 6 8 4 2 2" xfId="55233" xr:uid="{65AAAEDA-5DF7-4DB2-92FB-4A7A9FA2E22B}"/>
    <cellStyle name="Normal 6 8 4 3" xfId="39791" xr:uid="{868EC967-8727-4A28-83BD-C51431053F40}"/>
    <cellStyle name="Normal 6 8 5" xfId="16628" xr:uid="{887A409E-D83A-411F-A61F-C04FE5A1BBEB}"/>
    <cellStyle name="Normal 6 8 5 2" xfId="47512" xr:uid="{8F999D0D-203F-4990-A90D-F78937CC05A1}"/>
    <cellStyle name="Normal 6 8 6" xfId="32070" xr:uid="{413202EA-FC81-49BF-9176-7BAFEA13EF12}"/>
    <cellStyle name="Normal 6 9" xfId="2151" xr:uid="{233E49B5-5652-4C3A-B4F2-84D7C78D87B0}"/>
    <cellStyle name="Normal 6 9 2" xfId="6011" xr:uid="{636EF09C-891B-4DEA-916B-B2A32581A894}"/>
    <cellStyle name="Normal 6 9 2 2" xfId="13732" xr:uid="{83A00629-2CA9-4CC6-B4C1-85AE6E91BC5F}"/>
    <cellStyle name="Normal 6 9 2 2 2" xfId="29174" xr:uid="{7FC09EAA-B309-436D-82B9-55C642C4437F}"/>
    <cellStyle name="Normal 6 9 2 2 2 2" xfId="60058" xr:uid="{98E03A1E-F577-45F3-9B31-9A0BA5F63BC2}"/>
    <cellStyle name="Normal 6 9 2 2 3" xfId="44616" xr:uid="{2ED67DCF-AB66-4336-B44F-4EE8986EB332}"/>
    <cellStyle name="Normal 6 9 2 3" xfId="21453" xr:uid="{AE4E5A97-ED1B-440F-B82B-2C2CF3590EB0}"/>
    <cellStyle name="Normal 6 9 2 3 2" xfId="52337" xr:uid="{2F58D4F9-1036-41D5-9DFC-72CD53A5E6A1}"/>
    <cellStyle name="Normal 6 9 2 4" xfId="36895" xr:uid="{4A7A01BA-3EDD-46C8-9814-3A0FC1685E47}"/>
    <cellStyle name="Normal 6 9 3" xfId="9872" xr:uid="{3EB4CFAB-CB25-4835-AC77-1A400E9B919F}"/>
    <cellStyle name="Normal 6 9 3 2" xfId="25314" xr:uid="{1EF498BA-3CF9-428B-AB27-6776C385389F}"/>
    <cellStyle name="Normal 6 9 3 2 2" xfId="56198" xr:uid="{E8677BD3-CBC8-4CF1-A672-48B4980EE20E}"/>
    <cellStyle name="Normal 6 9 3 3" xfId="40756" xr:uid="{B430E01A-F3EF-4406-AFAC-58A3532BC8D7}"/>
    <cellStyle name="Normal 6 9 4" xfId="17593" xr:uid="{CF7CF3C8-DD61-48C9-A7E8-306B2D7F4F36}"/>
    <cellStyle name="Normal 6 9 4 2" xfId="48477" xr:uid="{6BC73808-D830-43BF-9A9F-01B7C8AD5591}"/>
    <cellStyle name="Normal 6 9 5" xfId="33035" xr:uid="{4B4AF993-D9B4-4A18-BBE6-7BC0A72AC98A}"/>
    <cellStyle name="Normal 7" xfId="199" xr:uid="{0F760A2C-3D12-42C4-8FFB-859A66AE8FCC}"/>
    <cellStyle name="Normal 7 10" xfId="4087" xr:uid="{8020D37F-5663-48E3-B867-3F295D1E41B2}"/>
    <cellStyle name="Normal 7 10 2" xfId="11808" xr:uid="{FF607AAA-2FBA-4C54-843D-37D275F6190E}"/>
    <cellStyle name="Normal 7 10 2 2" xfId="27250" xr:uid="{6B0E74BC-52D7-4BC8-A29F-A87C07D723DD}"/>
    <cellStyle name="Normal 7 10 2 2 2" xfId="58134" xr:uid="{BE3B7544-A26A-4761-A88C-3A542A116723}"/>
    <cellStyle name="Normal 7 10 2 3" xfId="42692" xr:uid="{F9D26AAD-5B0D-45B0-8CE7-B6454E2A986F}"/>
    <cellStyle name="Normal 7 10 3" xfId="19529" xr:uid="{E8BB3F71-B43B-4DF1-83DB-B7FDA4440893}"/>
    <cellStyle name="Normal 7 10 3 2" xfId="50413" xr:uid="{2BD9FC47-4051-4627-A7C6-99832968FFB8}"/>
    <cellStyle name="Normal 7 10 4" xfId="34971" xr:uid="{E33E18B2-792F-4D94-A5CC-FB334B2F9D4C}"/>
    <cellStyle name="Normal 7 11" xfId="7948" xr:uid="{C2AA4F87-D01A-473E-88CF-9318A37955EE}"/>
    <cellStyle name="Normal 7 11 2" xfId="23390" xr:uid="{3A7D322F-3793-4560-8313-FAF7B9D18B65}"/>
    <cellStyle name="Normal 7 11 2 2" xfId="54274" xr:uid="{C2D3671B-23B9-4C6E-9DF6-4476B9D59399}"/>
    <cellStyle name="Normal 7 11 3" xfId="38832" xr:uid="{AD65BFBA-9B2A-4BF3-AD44-C1E5BFF3277D}"/>
    <cellStyle name="Normal 7 12" xfId="15669" xr:uid="{0F9C31CB-FFC3-4F4C-B646-89E9ED7D64F9}"/>
    <cellStyle name="Normal 7 12 2" xfId="46553" xr:uid="{C4131B61-7EF1-448D-B0C3-2A939A05C6DC}"/>
    <cellStyle name="Normal 7 13" xfId="31111" xr:uid="{6F242393-14CF-4870-A6C8-E6EF00C3F9DC}"/>
    <cellStyle name="Normal 7 14" xfId="61916" xr:uid="{29BF913E-19CB-459A-A9D8-0833E5F888CA}"/>
    <cellStyle name="Normal 7 2" xfId="200" xr:uid="{E25FF4F2-6879-4B59-973C-D64D36E8DEEC}"/>
    <cellStyle name="Normal 7 2 10" xfId="7949" xr:uid="{3B88F542-6515-4BAD-BA4B-81D57D493343}"/>
    <cellStyle name="Normal 7 2 10 2" xfId="23391" xr:uid="{2B403B76-6C48-4D7E-9502-A94957586E75}"/>
    <cellStyle name="Normal 7 2 10 2 2" xfId="54275" xr:uid="{CB5DB46D-0DDF-4C6C-B03A-F8C2486B6021}"/>
    <cellStyle name="Normal 7 2 10 3" xfId="38833" xr:uid="{87F51AF6-DA15-4CE6-9D07-29B9347134EB}"/>
    <cellStyle name="Normal 7 2 11" xfId="15670" xr:uid="{739218A2-B59D-4843-8878-50DB092B08AA}"/>
    <cellStyle name="Normal 7 2 11 2" xfId="46554" xr:uid="{C3B6A4E2-9927-4E7C-838C-60978E00F979}"/>
    <cellStyle name="Normal 7 2 12" xfId="31112" xr:uid="{3DAE6A16-6DCB-42A8-B37B-BB90B47145AE}"/>
    <cellStyle name="Normal 7 2 2" xfId="201" xr:uid="{F4AE3A73-9539-4AB9-8758-82B4601D509A}"/>
    <cellStyle name="Normal 7 2 2 10" xfId="31113" xr:uid="{0B4D4338-752E-4182-9DB7-C4E1C56CC11A}"/>
    <cellStyle name="Normal 7 2 2 2" xfId="325" xr:uid="{9CA9618F-B2CE-4E7B-A718-F90874EF12D3}"/>
    <cellStyle name="Normal 7 2 2 2 2" xfId="568" xr:uid="{B3091ACE-DAD9-42FE-B2F1-95C2A29C827A}"/>
    <cellStyle name="Normal 7 2 2 2 2 2" xfId="1051" xr:uid="{74815942-9BA3-4917-8AC1-3E3E4E1E832D}"/>
    <cellStyle name="Normal 7 2 2 2 2 2 2" xfId="2016" xr:uid="{966D6F11-EC52-4A3E-B3E8-CE41896B7197}"/>
    <cellStyle name="Normal 7 2 2 2 2 2 2 2" xfId="3946" xr:uid="{D24EDB08-7B94-43F0-9E20-76041686B028}"/>
    <cellStyle name="Normal 7 2 2 2 2 2 2 2 2" xfId="7806" xr:uid="{356FC1A8-AB96-40C8-9F42-A184A28FD92E}"/>
    <cellStyle name="Normal 7 2 2 2 2 2 2 2 2 2" xfId="15527" xr:uid="{78BD9C1D-1F27-4AF5-BF06-FB8986F3D253}"/>
    <cellStyle name="Normal 7 2 2 2 2 2 2 2 2 2 2" xfId="30969" xr:uid="{8DC66C9F-264F-4C36-99F0-4B4CD406EDEA}"/>
    <cellStyle name="Normal 7 2 2 2 2 2 2 2 2 2 2 2" xfId="61853" xr:uid="{7DBFCA97-1C15-400F-8041-33832E866C32}"/>
    <cellStyle name="Normal 7 2 2 2 2 2 2 2 2 2 3" xfId="46411" xr:uid="{C14F7A81-F54A-40F5-842E-6507B5BE44A2}"/>
    <cellStyle name="Normal 7 2 2 2 2 2 2 2 2 3" xfId="23248" xr:uid="{1BC4414B-3E28-4E5D-B8D8-FFAC618AA83F}"/>
    <cellStyle name="Normal 7 2 2 2 2 2 2 2 2 3 2" xfId="54132" xr:uid="{0DE7E805-80EE-4E6F-A3D6-E12435A6B74C}"/>
    <cellStyle name="Normal 7 2 2 2 2 2 2 2 2 4" xfId="38690" xr:uid="{7C6C44E0-A111-4A36-AB12-3BC21253C487}"/>
    <cellStyle name="Normal 7 2 2 2 2 2 2 2 3" xfId="11667" xr:uid="{5CB87098-79A0-47FD-9E48-9B1FD5867C8E}"/>
    <cellStyle name="Normal 7 2 2 2 2 2 2 2 3 2" xfId="27109" xr:uid="{64CD61CE-FF0C-4E22-AAAB-A834A1CBDEBE}"/>
    <cellStyle name="Normal 7 2 2 2 2 2 2 2 3 2 2" xfId="57993" xr:uid="{204DAC97-1512-4F3F-8DA2-DBC065B5E933}"/>
    <cellStyle name="Normal 7 2 2 2 2 2 2 2 3 3" xfId="42551" xr:uid="{86B072B9-79E9-4122-AC21-62DC273A30BC}"/>
    <cellStyle name="Normal 7 2 2 2 2 2 2 2 4" xfId="19388" xr:uid="{66072466-C891-403E-92BC-FD8D13A2D40B}"/>
    <cellStyle name="Normal 7 2 2 2 2 2 2 2 4 2" xfId="50272" xr:uid="{071AC02E-32A5-4F13-8998-D817FA6230C8}"/>
    <cellStyle name="Normal 7 2 2 2 2 2 2 2 5" xfId="34830" xr:uid="{61D3177D-9684-4D1D-8922-B36BDDD02F87}"/>
    <cellStyle name="Normal 7 2 2 2 2 2 2 3" xfId="5876" xr:uid="{ECC5379F-26C4-4D9F-A8D7-7229AF5820CD}"/>
    <cellStyle name="Normal 7 2 2 2 2 2 2 3 2" xfId="13597" xr:uid="{C5C1EF58-D011-4080-BA1C-63FCB86D677C}"/>
    <cellStyle name="Normal 7 2 2 2 2 2 2 3 2 2" xfId="29039" xr:uid="{219B62F3-6851-435A-8730-2BBF0685CFD7}"/>
    <cellStyle name="Normal 7 2 2 2 2 2 2 3 2 2 2" xfId="59923" xr:uid="{2A64216D-283C-424A-B81F-4C826A67E272}"/>
    <cellStyle name="Normal 7 2 2 2 2 2 2 3 2 3" xfId="44481" xr:uid="{DDC5EFD1-7453-4007-BEEE-84FB8B57E242}"/>
    <cellStyle name="Normal 7 2 2 2 2 2 2 3 3" xfId="21318" xr:uid="{9F9539CD-A4C7-46E1-B4C2-8DD1E89E6CEA}"/>
    <cellStyle name="Normal 7 2 2 2 2 2 2 3 3 2" xfId="52202" xr:uid="{18088990-443C-4055-9EA1-0C0C72D638CE}"/>
    <cellStyle name="Normal 7 2 2 2 2 2 2 3 4" xfId="36760" xr:uid="{8334A524-F829-4B2C-AE97-093988976BF4}"/>
    <cellStyle name="Normal 7 2 2 2 2 2 2 4" xfId="9737" xr:uid="{30E07B3C-98E9-4181-A3DB-6909F059CEE3}"/>
    <cellStyle name="Normal 7 2 2 2 2 2 2 4 2" xfId="25179" xr:uid="{6E338216-A24B-4AA4-9204-13547E5ADE64}"/>
    <cellStyle name="Normal 7 2 2 2 2 2 2 4 2 2" xfId="56063" xr:uid="{DD847AED-48AD-4B2A-87F4-61D0C2CCDCED}"/>
    <cellStyle name="Normal 7 2 2 2 2 2 2 4 3" xfId="40621" xr:uid="{6707377F-94F9-4F36-A78D-06E35534E904}"/>
    <cellStyle name="Normal 7 2 2 2 2 2 2 5" xfId="17458" xr:uid="{89124CF4-84BA-4C8C-BFBE-7E3A7DCF3F4E}"/>
    <cellStyle name="Normal 7 2 2 2 2 2 2 5 2" xfId="48342" xr:uid="{7F78C377-C1D4-4BA9-A4E1-A3FCDD09D7F0}"/>
    <cellStyle name="Normal 7 2 2 2 2 2 2 6" xfId="32900" xr:uid="{D536BEFE-36BA-4737-B11D-9B6B0C44AD2F}"/>
    <cellStyle name="Normal 7 2 2 2 2 2 3" xfId="2981" xr:uid="{25B71795-2979-41A9-A9B1-E29EAE30D1F0}"/>
    <cellStyle name="Normal 7 2 2 2 2 2 3 2" xfId="6841" xr:uid="{A4D168B9-88DA-4FD7-9F54-0F0CDED202CB}"/>
    <cellStyle name="Normal 7 2 2 2 2 2 3 2 2" xfId="14562" xr:uid="{1A382F53-0222-459B-A1B2-9D9D482DD899}"/>
    <cellStyle name="Normal 7 2 2 2 2 2 3 2 2 2" xfId="30004" xr:uid="{1C66448B-9643-423D-8F0C-997320856324}"/>
    <cellStyle name="Normal 7 2 2 2 2 2 3 2 2 2 2" xfId="60888" xr:uid="{D00E7CA8-2B9A-478C-8E96-BF3DFE029189}"/>
    <cellStyle name="Normal 7 2 2 2 2 2 3 2 2 3" xfId="45446" xr:uid="{D8A1E41C-EDE4-4D0A-A4C3-5FF2AE20471B}"/>
    <cellStyle name="Normal 7 2 2 2 2 2 3 2 3" xfId="22283" xr:uid="{4C6E56C5-1C66-469E-B811-1BC814E827DE}"/>
    <cellStyle name="Normal 7 2 2 2 2 2 3 2 3 2" xfId="53167" xr:uid="{45052A7F-A337-4EE9-BFEA-19E869DB2E98}"/>
    <cellStyle name="Normal 7 2 2 2 2 2 3 2 4" xfId="37725" xr:uid="{63F0859A-3F41-4BEB-87B7-AB3D03072D79}"/>
    <cellStyle name="Normal 7 2 2 2 2 2 3 3" xfId="10702" xr:uid="{DD272B96-5E59-4916-B5F1-F2D108C07622}"/>
    <cellStyle name="Normal 7 2 2 2 2 2 3 3 2" xfId="26144" xr:uid="{7C59377F-3825-4350-AA37-5C2C9BE061C4}"/>
    <cellStyle name="Normal 7 2 2 2 2 2 3 3 2 2" xfId="57028" xr:uid="{0A3A8E49-D082-4470-B484-3DA98E0BF961}"/>
    <cellStyle name="Normal 7 2 2 2 2 2 3 3 3" xfId="41586" xr:uid="{651C0E80-C3DA-4DEE-9289-E97E8B236474}"/>
    <cellStyle name="Normal 7 2 2 2 2 2 3 4" xfId="18423" xr:uid="{932C1F32-DC18-4D33-A1CA-3520F59521EB}"/>
    <cellStyle name="Normal 7 2 2 2 2 2 3 4 2" xfId="49307" xr:uid="{61DADE1E-DE84-4452-985D-7C4847F00009}"/>
    <cellStyle name="Normal 7 2 2 2 2 2 3 5" xfId="33865" xr:uid="{46F3320D-9B05-47CF-91EC-032CACFF1130}"/>
    <cellStyle name="Normal 7 2 2 2 2 2 4" xfId="4911" xr:uid="{F7D0E4DC-9279-4F0D-832F-D834CB82C1B4}"/>
    <cellStyle name="Normal 7 2 2 2 2 2 4 2" xfId="12632" xr:uid="{F19F4213-5A8D-4F34-B69E-3AC3083B3E32}"/>
    <cellStyle name="Normal 7 2 2 2 2 2 4 2 2" xfId="28074" xr:uid="{4DC801A6-F50C-47B0-A124-2B4CBD9CF02C}"/>
    <cellStyle name="Normal 7 2 2 2 2 2 4 2 2 2" xfId="58958" xr:uid="{00C5038F-E744-48A9-9C13-F267CE9EAD8A}"/>
    <cellStyle name="Normal 7 2 2 2 2 2 4 2 3" xfId="43516" xr:uid="{820E4D2E-C2DA-4975-9A02-903D12C24422}"/>
    <cellStyle name="Normal 7 2 2 2 2 2 4 3" xfId="20353" xr:uid="{0EA652BC-EF70-47B5-9DE8-3AF9C9E19F9E}"/>
    <cellStyle name="Normal 7 2 2 2 2 2 4 3 2" xfId="51237" xr:uid="{FBFD9CE1-01CE-4B7F-AD6B-6FB53104EE23}"/>
    <cellStyle name="Normal 7 2 2 2 2 2 4 4" xfId="35795" xr:uid="{C198B941-855E-4967-99B9-82A7481ED238}"/>
    <cellStyle name="Normal 7 2 2 2 2 2 5" xfId="8772" xr:uid="{22CEAA04-51FF-4300-8E54-387AC7E72EA8}"/>
    <cellStyle name="Normal 7 2 2 2 2 2 5 2" xfId="24214" xr:uid="{E99DDF98-2A70-406A-9E62-B0BEAE01B039}"/>
    <cellStyle name="Normal 7 2 2 2 2 2 5 2 2" xfId="55098" xr:uid="{60FEFDE6-04B5-4661-AC97-03598B3B6FB6}"/>
    <cellStyle name="Normal 7 2 2 2 2 2 5 3" xfId="39656" xr:uid="{70789C2C-55A1-46C8-9D3A-3EA163B067DB}"/>
    <cellStyle name="Normal 7 2 2 2 2 2 6" xfId="16493" xr:uid="{C9D94518-C9A4-463E-992D-06F07A965428}"/>
    <cellStyle name="Normal 7 2 2 2 2 2 6 2" xfId="47377" xr:uid="{27C9A7D6-2D21-4D13-8770-AE060AA31F8B}"/>
    <cellStyle name="Normal 7 2 2 2 2 2 7" xfId="31935" xr:uid="{9DB71A3A-876D-43DC-B5AF-C326467F03D6}"/>
    <cellStyle name="Normal 7 2 2 2 2 3" xfId="1533" xr:uid="{1FFEDEE5-8AC8-4076-A026-2F2CABAF9456}"/>
    <cellStyle name="Normal 7 2 2 2 2 3 2" xfId="3463" xr:uid="{B7577FE1-2BB8-472F-80BA-D3DFF634DD37}"/>
    <cellStyle name="Normal 7 2 2 2 2 3 2 2" xfId="7323" xr:uid="{E4456AC8-A519-4038-AA2D-9AD137BEB562}"/>
    <cellStyle name="Normal 7 2 2 2 2 3 2 2 2" xfId="15044" xr:uid="{98CD564A-9E5F-4EFC-B459-7F8A65158E80}"/>
    <cellStyle name="Normal 7 2 2 2 2 3 2 2 2 2" xfId="30486" xr:uid="{0717D8D2-57C8-43B0-87AB-31622E0017D8}"/>
    <cellStyle name="Normal 7 2 2 2 2 3 2 2 2 2 2" xfId="61370" xr:uid="{08979626-600E-4BDD-8637-7F042C39E399}"/>
    <cellStyle name="Normal 7 2 2 2 2 3 2 2 2 3" xfId="45928" xr:uid="{9BAB6DAC-2C89-4ABE-8D80-0952E9FEE8FC}"/>
    <cellStyle name="Normal 7 2 2 2 2 3 2 2 3" xfId="22765" xr:uid="{9DE66575-27AA-4A84-98F6-9D4557C24AF7}"/>
    <cellStyle name="Normal 7 2 2 2 2 3 2 2 3 2" xfId="53649" xr:uid="{71DE1CAF-CF68-490D-A302-2A28177CB025}"/>
    <cellStyle name="Normal 7 2 2 2 2 3 2 2 4" xfId="38207" xr:uid="{12B45663-656F-467E-9B0E-31629D452FA2}"/>
    <cellStyle name="Normal 7 2 2 2 2 3 2 3" xfId="11184" xr:uid="{AB9DDABC-2303-4F95-87CF-058AE3A6FDB7}"/>
    <cellStyle name="Normal 7 2 2 2 2 3 2 3 2" xfId="26626" xr:uid="{CFE95F02-E623-4B04-AA1F-F560A263FEBF}"/>
    <cellStyle name="Normal 7 2 2 2 2 3 2 3 2 2" xfId="57510" xr:uid="{4A0A3F64-EA89-4F17-887D-2007443F82B9}"/>
    <cellStyle name="Normal 7 2 2 2 2 3 2 3 3" xfId="42068" xr:uid="{CD52C9F2-EBF6-46B7-A205-228AB55CAB49}"/>
    <cellStyle name="Normal 7 2 2 2 2 3 2 4" xfId="18905" xr:uid="{84B37D63-23B3-4986-9A9B-B15476DBE26A}"/>
    <cellStyle name="Normal 7 2 2 2 2 3 2 4 2" xfId="49789" xr:uid="{6A02E48A-53E2-4514-95CD-3E34DAC7AD77}"/>
    <cellStyle name="Normal 7 2 2 2 2 3 2 5" xfId="34347" xr:uid="{66ED5EBC-8C95-4E50-ACC5-677F1EA8FB0A}"/>
    <cellStyle name="Normal 7 2 2 2 2 3 3" xfId="5393" xr:uid="{A05E3273-2987-4494-A633-4B60E5EED291}"/>
    <cellStyle name="Normal 7 2 2 2 2 3 3 2" xfId="13114" xr:uid="{B3339251-5231-48CD-AC4B-4C9FF4A2B310}"/>
    <cellStyle name="Normal 7 2 2 2 2 3 3 2 2" xfId="28556" xr:uid="{98989E19-8F96-468E-BE66-1D378C1B4691}"/>
    <cellStyle name="Normal 7 2 2 2 2 3 3 2 2 2" xfId="59440" xr:uid="{E7667070-0A46-43EB-AD64-9487F62398FC}"/>
    <cellStyle name="Normal 7 2 2 2 2 3 3 2 3" xfId="43998" xr:uid="{BFED088C-CE8A-4B63-923D-FAC8A375AC47}"/>
    <cellStyle name="Normal 7 2 2 2 2 3 3 3" xfId="20835" xr:uid="{EBE8C0D5-8C56-45C6-99AA-3D3915999EB7}"/>
    <cellStyle name="Normal 7 2 2 2 2 3 3 3 2" xfId="51719" xr:uid="{ED9B2B86-1456-4C98-8606-62C8F3A4155D}"/>
    <cellStyle name="Normal 7 2 2 2 2 3 3 4" xfId="36277" xr:uid="{216BDC49-6C96-4C67-85CC-E54763A8C6C5}"/>
    <cellStyle name="Normal 7 2 2 2 2 3 4" xfId="9254" xr:uid="{B4AE80E4-A0FE-465E-9B36-4B44080CFCFE}"/>
    <cellStyle name="Normal 7 2 2 2 2 3 4 2" xfId="24696" xr:uid="{FF0D84C1-83AB-4596-952A-F0267A09DA9C}"/>
    <cellStyle name="Normal 7 2 2 2 2 3 4 2 2" xfId="55580" xr:uid="{9FF83C46-F8DB-46DA-B667-7989EF1E324C}"/>
    <cellStyle name="Normal 7 2 2 2 2 3 4 3" xfId="40138" xr:uid="{80F34E64-9614-4C49-B5BB-9B90BECCA0B9}"/>
    <cellStyle name="Normal 7 2 2 2 2 3 5" xfId="16975" xr:uid="{1B1E3589-47AA-4F9C-8382-5624EBCF2051}"/>
    <cellStyle name="Normal 7 2 2 2 2 3 5 2" xfId="47859" xr:uid="{82DF8E0E-B6C2-4590-8101-3237B9952ECB}"/>
    <cellStyle name="Normal 7 2 2 2 2 3 6" xfId="32417" xr:uid="{A204ED2D-A26D-4228-852B-1C20BEFAC742}"/>
    <cellStyle name="Normal 7 2 2 2 2 4" xfId="2498" xr:uid="{4FCA483A-B218-44F2-AC39-35E12A6D6DAC}"/>
    <cellStyle name="Normal 7 2 2 2 2 4 2" xfId="6358" xr:uid="{B21D8271-290A-4BA2-9BA1-1D4845B06DA5}"/>
    <cellStyle name="Normal 7 2 2 2 2 4 2 2" xfId="14079" xr:uid="{0C07E170-10CB-47EB-9622-2F4731DC9AC8}"/>
    <cellStyle name="Normal 7 2 2 2 2 4 2 2 2" xfId="29521" xr:uid="{A1601F5D-D0D5-4FAC-BC76-C449E6881BEB}"/>
    <cellStyle name="Normal 7 2 2 2 2 4 2 2 2 2" xfId="60405" xr:uid="{0ACFAE45-6328-4FE1-B40E-9487D2A6DB9B}"/>
    <cellStyle name="Normal 7 2 2 2 2 4 2 2 3" xfId="44963" xr:uid="{80B4FBEC-3E67-4DD1-8887-E5F5479F3A4D}"/>
    <cellStyle name="Normal 7 2 2 2 2 4 2 3" xfId="21800" xr:uid="{AB7A7A84-175C-4EED-96EA-94F038005412}"/>
    <cellStyle name="Normal 7 2 2 2 2 4 2 3 2" xfId="52684" xr:uid="{FF87E37C-8023-47A8-BA2C-D05DC618FDD6}"/>
    <cellStyle name="Normal 7 2 2 2 2 4 2 4" xfId="37242" xr:uid="{E50C0A2D-A245-49A6-B228-94158CEAB9DB}"/>
    <cellStyle name="Normal 7 2 2 2 2 4 3" xfId="10219" xr:uid="{F65C8D16-FF20-42A2-852F-30EFD9A7EE0C}"/>
    <cellStyle name="Normal 7 2 2 2 2 4 3 2" xfId="25661" xr:uid="{4E138692-29AC-43CF-8205-6543E9503338}"/>
    <cellStyle name="Normal 7 2 2 2 2 4 3 2 2" xfId="56545" xr:uid="{CB0536CE-6319-48F6-BA0D-B1A07CA312D0}"/>
    <cellStyle name="Normal 7 2 2 2 2 4 3 3" xfId="41103" xr:uid="{9B46C5B3-FC0D-46CC-8ADF-8650508910DF}"/>
    <cellStyle name="Normal 7 2 2 2 2 4 4" xfId="17940" xr:uid="{5427F6B4-7048-4EC9-8F58-D9506CB675B4}"/>
    <cellStyle name="Normal 7 2 2 2 2 4 4 2" xfId="48824" xr:uid="{8CAFE814-42E9-408F-ADAD-E3EB2E81B3C1}"/>
    <cellStyle name="Normal 7 2 2 2 2 4 5" xfId="33382" xr:uid="{DE5643C1-940A-48DB-AF75-5913F13F1B3C}"/>
    <cellStyle name="Normal 7 2 2 2 2 5" xfId="4428" xr:uid="{A6CECD43-1F9B-4D8A-92E4-FE2E6F143EA1}"/>
    <cellStyle name="Normal 7 2 2 2 2 5 2" xfId="12149" xr:uid="{712688BF-5B3D-4B4B-8372-3128CE2AB778}"/>
    <cellStyle name="Normal 7 2 2 2 2 5 2 2" xfId="27591" xr:uid="{D8D1D6C2-DEDB-4301-BC3E-00207ADFE43B}"/>
    <cellStyle name="Normal 7 2 2 2 2 5 2 2 2" xfId="58475" xr:uid="{DD0E3B8A-8F1A-4C61-8BD3-9BC2ACB4961A}"/>
    <cellStyle name="Normal 7 2 2 2 2 5 2 3" xfId="43033" xr:uid="{5C330E7A-A5BB-4E75-BF1B-D18B2AE458C9}"/>
    <cellStyle name="Normal 7 2 2 2 2 5 3" xfId="19870" xr:uid="{64B54482-F19A-4DA8-AA15-6AC35F05F7D2}"/>
    <cellStyle name="Normal 7 2 2 2 2 5 3 2" xfId="50754" xr:uid="{01DDB471-F375-4840-8586-0FA5B99B9B8A}"/>
    <cellStyle name="Normal 7 2 2 2 2 5 4" xfId="35312" xr:uid="{1BDD69C1-81A0-4EBB-BE2A-169C1CB3E2EB}"/>
    <cellStyle name="Normal 7 2 2 2 2 6" xfId="8289" xr:uid="{5D6A2A74-3826-4E41-8C75-2AE6DD7F078B}"/>
    <cellStyle name="Normal 7 2 2 2 2 6 2" xfId="23731" xr:uid="{2EA56FC2-77DC-4846-9EDF-E6C57BFAB252}"/>
    <cellStyle name="Normal 7 2 2 2 2 6 2 2" xfId="54615" xr:uid="{733784F3-2A3A-4712-9E46-0F2E10EE6907}"/>
    <cellStyle name="Normal 7 2 2 2 2 6 3" xfId="39173" xr:uid="{EC6A7988-A37F-4908-9F48-E0BCF781659F}"/>
    <cellStyle name="Normal 7 2 2 2 2 7" xfId="16010" xr:uid="{58098B4F-1CDD-4CB9-9E5A-B85CB40E54C1}"/>
    <cellStyle name="Normal 7 2 2 2 2 7 2" xfId="46894" xr:uid="{AC17E876-A3E0-4B65-ACF4-443118B35A7B}"/>
    <cellStyle name="Normal 7 2 2 2 2 8" xfId="31452" xr:uid="{32CE9AA5-6D64-4EE7-9BC9-0367972D282B}"/>
    <cellStyle name="Normal 7 2 2 2 3" xfId="810" xr:uid="{7A243568-5888-43AC-99D8-EEFBD140C9D6}"/>
    <cellStyle name="Normal 7 2 2 2 3 2" xfId="1775" xr:uid="{7CB76F65-9BA2-46E5-A44B-9B3E42E8406F}"/>
    <cellStyle name="Normal 7 2 2 2 3 2 2" xfId="3705" xr:uid="{19F058FF-2265-481E-AF15-820E478167FF}"/>
    <cellStyle name="Normal 7 2 2 2 3 2 2 2" xfId="7565" xr:uid="{22942FE9-B507-48B8-88BD-A75B0FA129E9}"/>
    <cellStyle name="Normal 7 2 2 2 3 2 2 2 2" xfId="15286" xr:uid="{783A0D90-FC1E-49C6-B011-31DEB2F3DB5F}"/>
    <cellStyle name="Normal 7 2 2 2 3 2 2 2 2 2" xfId="30728" xr:uid="{D11697C3-6FD9-46FE-941B-DB8356326E7B}"/>
    <cellStyle name="Normal 7 2 2 2 3 2 2 2 2 2 2" xfId="61612" xr:uid="{CABDFD59-67B2-4CF9-8EB7-5DBCAD88CAB3}"/>
    <cellStyle name="Normal 7 2 2 2 3 2 2 2 2 3" xfId="46170" xr:uid="{1B6734CC-549D-4A36-83C6-865917137E43}"/>
    <cellStyle name="Normal 7 2 2 2 3 2 2 2 3" xfId="23007" xr:uid="{8BAF2093-5BEC-4ADE-9BCC-B87877994AC6}"/>
    <cellStyle name="Normal 7 2 2 2 3 2 2 2 3 2" xfId="53891" xr:uid="{5EDD32FD-B345-4E2B-9A2F-00B90A0084BC}"/>
    <cellStyle name="Normal 7 2 2 2 3 2 2 2 4" xfId="38449" xr:uid="{9F61B07A-F6B1-481D-9AD9-F1420BE9B117}"/>
    <cellStyle name="Normal 7 2 2 2 3 2 2 3" xfId="11426" xr:uid="{0176E67F-C169-4D8C-B171-7638CF2B309A}"/>
    <cellStyle name="Normal 7 2 2 2 3 2 2 3 2" xfId="26868" xr:uid="{5406A96A-2126-432A-A9C7-F42962AFA1D5}"/>
    <cellStyle name="Normal 7 2 2 2 3 2 2 3 2 2" xfId="57752" xr:uid="{B06488FC-4375-4531-8FC1-82E3FE32573D}"/>
    <cellStyle name="Normal 7 2 2 2 3 2 2 3 3" xfId="42310" xr:uid="{8B9CB13E-0619-4211-A066-F8A8CBF2D973}"/>
    <cellStyle name="Normal 7 2 2 2 3 2 2 4" xfId="19147" xr:uid="{51B93931-D56A-4D0D-9DD7-7F50A2EEC629}"/>
    <cellStyle name="Normal 7 2 2 2 3 2 2 4 2" xfId="50031" xr:uid="{24571DA5-3B3B-4847-B52C-063BED1E9AED}"/>
    <cellStyle name="Normal 7 2 2 2 3 2 2 5" xfId="34589" xr:uid="{C04FC6E3-245A-4F8C-B2F5-5CE4222EDFB5}"/>
    <cellStyle name="Normal 7 2 2 2 3 2 3" xfId="5635" xr:uid="{5B32F1CD-5036-421F-8B6D-B8D889A99558}"/>
    <cellStyle name="Normal 7 2 2 2 3 2 3 2" xfId="13356" xr:uid="{6B354C48-2FB8-4767-9904-ADEB15C7297B}"/>
    <cellStyle name="Normal 7 2 2 2 3 2 3 2 2" xfId="28798" xr:uid="{B6478818-1AB3-4320-993D-EEC90F81079C}"/>
    <cellStyle name="Normal 7 2 2 2 3 2 3 2 2 2" xfId="59682" xr:uid="{03AD46B1-C460-4195-8E84-FE4333463A6C}"/>
    <cellStyle name="Normal 7 2 2 2 3 2 3 2 3" xfId="44240" xr:uid="{6DD226E5-BBCB-4DC1-8B9C-413EFFDE6407}"/>
    <cellStyle name="Normal 7 2 2 2 3 2 3 3" xfId="21077" xr:uid="{AC409496-6326-489B-8EEA-CA56AFA1DCD4}"/>
    <cellStyle name="Normal 7 2 2 2 3 2 3 3 2" xfId="51961" xr:uid="{D8A2D79B-A388-449C-9C9A-C0748A0FB54E}"/>
    <cellStyle name="Normal 7 2 2 2 3 2 3 4" xfId="36519" xr:uid="{1B25075C-337F-4CBE-A82D-60B5F3FECC41}"/>
    <cellStyle name="Normal 7 2 2 2 3 2 4" xfId="9496" xr:uid="{5BA13A6F-8194-41E0-A39E-C7B08D40CC64}"/>
    <cellStyle name="Normal 7 2 2 2 3 2 4 2" xfId="24938" xr:uid="{F0D45E82-AEF8-4080-8EF3-1720B8435747}"/>
    <cellStyle name="Normal 7 2 2 2 3 2 4 2 2" xfId="55822" xr:uid="{66DED20A-365D-40F6-BD01-D4EDDB98B7E3}"/>
    <cellStyle name="Normal 7 2 2 2 3 2 4 3" xfId="40380" xr:uid="{4A3FE67D-8EC8-4D3E-A754-A0F31058FB86}"/>
    <cellStyle name="Normal 7 2 2 2 3 2 5" xfId="17217" xr:uid="{943676EE-3D98-4F0E-8063-414270D0CD0C}"/>
    <cellStyle name="Normal 7 2 2 2 3 2 5 2" xfId="48101" xr:uid="{4743F6E7-1F2C-44FF-976D-C40FEE88FDEC}"/>
    <cellStyle name="Normal 7 2 2 2 3 2 6" xfId="32659" xr:uid="{6612F3FE-2C96-403C-8755-FAFC98E721CF}"/>
    <cellStyle name="Normal 7 2 2 2 3 3" xfId="2740" xr:uid="{571BD933-E837-475C-8D43-DC74DD854EB9}"/>
    <cellStyle name="Normal 7 2 2 2 3 3 2" xfId="6600" xr:uid="{82DCCF5E-4C56-4CAD-807C-44BAF64778F1}"/>
    <cellStyle name="Normal 7 2 2 2 3 3 2 2" xfId="14321" xr:uid="{2036D716-ABA8-4ACA-90F9-D561217BDF70}"/>
    <cellStyle name="Normal 7 2 2 2 3 3 2 2 2" xfId="29763" xr:uid="{7C544641-376C-47EB-A1DA-D9B9F8E16019}"/>
    <cellStyle name="Normal 7 2 2 2 3 3 2 2 2 2" xfId="60647" xr:uid="{0A7A2E2C-6423-42A7-BA26-815A49071AC2}"/>
    <cellStyle name="Normal 7 2 2 2 3 3 2 2 3" xfId="45205" xr:uid="{3F60B64E-4C17-4DB1-BEE9-25C414196719}"/>
    <cellStyle name="Normal 7 2 2 2 3 3 2 3" xfId="22042" xr:uid="{DFC4205F-1C3A-4F35-93EF-B972F7E75C5D}"/>
    <cellStyle name="Normal 7 2 2 2 3 3 2 3 2" xfId="52926" xr:uid="{F01DB112-87DA-4DD0-913B-40E84ABF6FCC}"/>
    <cellStyle name="Normal 7 2 2 2 3 3 2 4" xfId="37484" xr:uid="{6C8ACB7F-7D88-41D1-9951-A44AE29407FB}"/>
    <cellStyle name="Normal 7 2 2 2 3 3 3" xfId="10461" xr:uid="{05D17E58-E494-41F6-B906-BD003C994057}"/>
    <cellStyle name="Normal 7 2 2 2 3 3 3 2" xfId="25903" xr:uid="{8DEF6762-80F0-40EA-BD79-75DE6DDD66E8}"/>
    <cellStyle name="Normal 7 2 2 2 3 3 3 2 2" xfId="56787" xr:uid="{D28986F1-E5FE-42B5-B6D9-84BFAF10C9D6}"/>
    <cellStyle name="Normal 7 2 2 2 3 3 3 3" xfId="41345" xr:uid="{2442BD97-A2DE-430D-A088-1B019B3020B8}"/>
    <cellStyle name="Normal 7 2 2 2 3 3 4" xfId="18182" xr:uid="{CEBDFCF3-3DCF-47C6-9FB9-9A2B3D01A076}"/>
    <cellStyle name="Normal 7 2 2 2 3 3 4 2" xfId="49066" xr:uid="{670008DD-8F84-439E-BEC1-74FD9BA2ED21}"/>
    <cellStyle name="Normal 7 2 2 2 3 3 5" xfId="33624" xr:uid="{42557D1A-FDB2-4D17-86ED-CB0E0AA53131}"/>
    <cellStyle name="Normal 7 2 2 2 3 4" xfId="4670" xr:uid="{FD8689C3-22AC-4215-B511-0FCE5C6E4A37}"/>
    <cellStyle name="Normal 7 2 2 2 3 4 2" xfId="12391" xr:uid="{4FDB2CFA-8E56-4507-90EF-49B18962BE8D}"/>
    <cellStyle name="Normal 7 2 2 2 3 4 2 2" xfId="27833" xr:uid="{0576F44E-3201-44DA-A8AE-F70139BE4473}"/>
    <cellStyle name="Normal 7 2 2 2 3 4 2 2 2" xfId="58717" xr:uid="{51FDB3DF-A26E-4E71-892C-842C9B400636}"/>
    <cellStyle name="Normal 7 2 2 2 3 4 2 3" xfId="43275" xr:uid="{442C9322-620A-4292-83C2-0810BCF663F6}"/>
    <cellStyle name="Normal 7 2 2 2 3 4 3" xfId="20112" xr:uid="{71407D1D-F422-4CE5-85DB-B5C7FDADBB72}"/>
    <cellStyle name="Normal 7 2 2 2 3 4 3 2" xfId="50996" xr:uid="{9891DEF8-DFE8-4894-9F6A-32ADBC60ADE7}"/>
    <cellStyle name="Normal 7 2 2 2 3 4 4" xfId="35554" xr:uid="{3C2B7EC6-36C5-4400-8C86-B1F1C91BC518}"/>
    <cellStyle name="Normal 7 2 2 2 3 5" xfId="8531" xr:uid="{A7BA4BED-FE23-454C-BDC8-902E6D71544D}"/>
    <cellStyle name="Normal 7 2 2 2 3 5 2" xfId="23973" xr:uid="{8C2DDDBE-66E5-4A54-9933-D31A648B8C13}"/>
    <cellStyle name="Normal 7 2 2 2 3 5 2 2" xfId="54857" xr:uid="{A12AFE73-5C76-4B67-B151-A2400CC660B2}"/>
    <cellStyle name="Normal 7 2 2 2 3 5 3" xfId="39415" xr:uid="{4702AFCB-D75C-4E77-81FD-D2D5525D0CA8}"/>
    <cellStyle name="Normal 7 2 2 2 3 6" xfId="16252" xr:uid="{6E681A65-32CF-44AE-8101-A50C00510460}"/>
    <cellStyle name="Normal 7 2 2 2 3 6 2" xfId="47136" xr:uid="{84A60D06-425C-4952-A1F0-E7EE7CBA15D5}"/>
    <cellStyle name="Normal 7 2 2 2 3 7" xfId="31694" xr:uid="{8B276010-4F53-4BBF-BBC7-D6A38C5EAC53}"/>
    <cellStyle name="Normal 7 2 2 2 4" xfId="1292" xr:uid="{A3EFFF36-BD50-48A7-93C0-F0C83C1DAC76}"/>
    <cellStyle name="Normal 7 2 2 2 4 2" xfId="3222" xr:uid="{94A8D186-82E1-482D-90E2-07880D9E5D3D}"/>
    <cellStyle name="Normal 7 2 2 2 4 2 2" xfId="7082" xr:uid="{48FA0CE6-D72B-4F59-BF2A-CE02F1A55011}"/>
    <cellStyle name="Normal 7 2 2 2 4 2 2 2" xfId="14803" xr:uid="{BB521113-679F-482E-9E94-91687B4B32ED}"/>
    <cellStyle name="Normal 7 2 2 2 4 2 2 2 2" xfId="30245" xr:uid="{9DBBF102-8C41-42D9-8D0E-66E6729C01E0}"/>
    <cellStyle name="Normal 7 2 2 2 4 2 2 2 2 2" xfId="61129" xr:uid="{C5DF3685-791C-404F-BE57-2E7A6B0FF55C}"/>
    <cellStyle name="Normal 7 2 2 2 4 2 2 2 3" xfId="45687" xr:uid="{195E6EE7-67B5-475A-91ED-50BB3AA50F82}"/>
    <cellStyle name="Normal 7 2 2 2 4 2 2 3" xfId="22524" xr:uid="{884B6204-599D-4166-96C4-BC5BAAD35613}"/>
    <cellStyle name="Normal 7 2 2 2 4 2 2 3 2" xfId="53408" xr:uid="{5FE958A6-50D7-4451-96C0-A90F6049F955}"/>
    <cellStyle name="Normal 7 2 2 2 4 2 2 4" xfId="37966" xr:uid="{51B89984-D9A2-424B-9205-DFA92C8E9E5E}"/>
    <cellStyle name="Normal 7 2 2 2 4 2 3" xfId="10943" xr:uid="{EC8D497C-1FB3-40E6-96FF-5A1F0CFC8668}"/>
    <cellStyle name="Normal 7 2 2 2 4 2 3 2" xfId="26385" xr:uid="{1A86E6DE-6D0E-4244-AC94-2E3E60794160}"/>
    <cellStyle name="Normal 7 2 2 2 4 2 3 2 2" xfId="57269" xr:uid="{4480C29D-40B5-4590-B264-53E79E1835BB}"/>
    <cellStyle name="Normal 7 2 2 2 4 2 3 3" xfId="41827" xr:uid="{82CFC9C1-4850-4E53-9A7D-79458DE68E9C}"/>
    <cellStyle name="Normal 7 2 2 2 4 2 4" xfId="18664" xr:uid="{87DEB07C-CED3-4463-A700-5204175EAE08}"/>
    <cellStyle name="Normal 7 2 2 2 4 2 4 2" xfId="49548" xr:uid="{4F4543AF-7D33-4311-8420-08B6F60170CB}"/>
    <cellStyle name="Normal 7 2 2 2 4 2 5" xfId="34106" xr:uid="{15A9D2FF-FD56-4773-A20C-A915FCDA22D2}"/>
    <cellStyle name="Normal 7 2 2 2 4 3" xfId="5152" xr:uid="{C4FB2239-C174-498A-8D7E-8FA3687CD2F0}"/>
    <cellStyle name="Normal 7 2 2 2 4 3 2" xfId="12873" xr:uid="{4C769881-9F30-4822-9ED7-ED732607CCEC}"/>
    <cellStyle name="Normal 7 2 2 2 4 3 2 2" xfId="28315" xr:uid="{3A961571-76E8-45A0-9D49-E4C89FA32A51}"/>
    <cellStyle name="Normal 7 2 2 2 4 3 2 2 2" xfId="59199" xr:uid="{CCA9A39B-4C95-4DFF-97F3-27EB15786B24}"/>
    <cellStyle name="Normal 7 2 2 2 4 3 2 3" xfId="43757" xr:uid="{15860AB4-F7D0-4F2F-B50C-33CA849DD75A}"/>
    <cellStyle name="Normal 7 2 2 2 4 3 3" xfId="20594" xr:uid="{F6CC9FFA-1BE8-4A65-AEB4-5B7437C6B9D3}"/>
    <cellStyle name="Normal 7 2 2 2 4 3 3 2" xfId="51478" xr:uid="{1F86857A-B4A1-4929-871F-6394ADF46346}"/>
    <cellStyle name="Normal 7 2 2 2 4 3 4" xfId="36036" xr:uid="{ACCAAA39-A24E-48BE-AC32-D504EE4E190A}"/>
    <cellStyle name="Normal 7 2 2 2 4 4" xfId="9013" xr:uid="{943DC9CE-3119-47C9-9B43-ABF0AAEC4F72}"/>
    <cellStyle name="Normal 7 2 2 2 4 4 2" xfId="24455" xr:uid="{045A4A4D-6781-49EC-A598-34A3DAE5092C}"/>
    <cellStyle name="Normal 7 2 2 2 4 4 2 2" xfId="55339" xr:uid="{E8E26C31-C64C-4F94-8F89-65E71D2213D2}"/>
    <cellStyle name="Normal 7 2 2 2 4 4 3" xfId="39897" xr:uid="{805ED774-5187-420F-9C72-9671D0389C1D}"/>
    <cellStyle name="Normal 7 2 2 2 4 5" xfId="16734" xr:uid="{1850E8F2-FB44-4649-8864-3951EE76C7F3}"/>
    <cellStyle name="Normal 7 2 2 2 4 5 2" xfId="47618" xr:uid="{C27D7CC5-EA9B-47BB-9F68-66DAADD140DD}"/>
    <cellStyle name="Normal 7 2 2 2 4 6" xfId="32176" xr:uid="{83542658-DC00-463D-8D45-AAF30023E36D}"/>
    <cellStyle name="Normal 7 2 2 2 5" xfId="2257" xr:uid="{8D83EBEE-607C-4FDA-8252-B72830F11F12}"/>
    <cellStyle name="Normal 7 2 2 2 5 2" xfId="6117" xr:uid="{A036BC80-E564-4183-B952-7C75F829A6E0}"/>
    <cellStyle name="Normal 7 2 2 2 5 2 2" xfId="13838" xr:uid="{A59402C9-D8EF-4969-91CD-43877B86C1FB}"/>
    <cellStyle name="Normal 7 2 2 2 5 2 2 2" xfId="29280" xr:uid="{08DA146E-2D22-429F-816C-38D58EE372C6}"/>
    <cellStyle name="Normal 7 2 2 2 5 2 2 2 2" xfId="60164" xr:uid="{64565C32-ED8F-4276-A5B8-F2FC98CC98D8}"/>
    <cellStyle name="Normal 7 2 2 2 5 2 2 3" xfId="44722" xr:uid="{04B16D0E-339F-48F4-89EF-F7F4ABE3D642}"/>
    <cellStyle name="Normal 7 2 2 2 5 2 3" xfId="21559" xr:uid="{23FF0736-1DC2-4B4C-A58C-DD15A27FB802}"/>
    <cellStyle name="Normal 7 2 2 2 5 2 3 2" xfId="52443" xr:uid="{1F02212B-FB83-4A91-9C80-9A0B03553970}"/>
    <cellStyle name="Normal 7 2 2 2 5 2 4" xfId="37001" xr:uid="{90293223-5DFF-4C00-8760-C3016795243B}"/>
    <cellStyle name="Normal 7 2 2 2 5 3" xfId="9978" xr:uid="{83E68285-3BE2-4EE8-8F05-A1CC384AD8C7}"/>
    <cellStyle name="Normal 7 2 2 2 5 3 2" xfId="25420" xr:uid="{04DF2A4E-727B-46B8-B115-31C566784247}"/>
    <cellStyle name="Normal 7 2 2 2 5 3 2 2" xfId="56304" xr:uid="{5F0AD202-D1A3-44A0-9DCC-1A6F0F4B8650}"/>
    <cellStyle name="Normal 7 2 2 2 5 3 3" xfId="40862" xr:uid="{2F2CC376-5306-4643-9C22-D358F72E5924}"/>
    <cellStyle name="Normal 7 2 2 2 5 4" xfId="17699" xr:uid="{6BCB443C-86FA-438A-A1D6-D11F3F0725DD}"/>
    <cellStyle name="Normal 7 2 2 2 5 4 2" xfId="48583" xr:uid="{20F446BD-493C-40F1-BB3A-CD25C0DD2D11}"/>
    <cellStyle name="Normal 7 2 2 2 5 5" xfId="33141" xr:uid="{0B96E21D-A4E8-4B0D-8892-8674C5958D1E}"/>
    <cellStyle name="Normal 7 2 2 2 6" xfId="4187" xr:uid="{7718BFC6-A793-433E-B73E-E5AE8F43BA91}"/>
    <cellStyle name="Normal 7 2 2 2 6 2" xfId="11908" xr:uid="{70858CA5-2490-4482-B7EA-817B7CCF42D6}"/>
    <cellStyle name="Normal 7 2 2 2 6 2 2" xfId="27350" xr:uid="{B4CFAF1A-C514-4A80-9B4F-26A3F463B742}"/>
    <cellStyle name="Normal 7 2 2 2 6 2 2 2" xfId="58234" xr:uid="{732DC551-EF2D-4729-BE03-F6D0F49B887E}"/>
    <cellStyle name="Normal 7 2 2 2 6 2 3" xfId="42792" xr:uid="{692FC0DD-86A7-4EE7-9858-D85267BC6872}"/>
    <cellStyle name="Normal 7 2 2 2 6 3" xfId="19629" xr:uid="{422AFBC0-D94B-43A4-B127-BE9D1C347EB0}"/>
    <cellStyle name="Normal 7 2 2 2 6 3 2" xfId="50513" xr:uid="{8CF8369B-4C92-4753-8598-B61133766B79}"/>
    <cellStyle name="Normal 7 2 2 2 6 4" xfId="35071" xr:uid="{31CB3E73-2ED7-4AD5-B5C3-657385375DC8}"/>
    <cellStyle name="Normal 7 2 2 2 7" xfId="8048" xr:uid="{4F8703A5-A0CF-4BF9-998E-D7D53D60C1F7}"/>
    <cellStyle name="Normal 7 2 2 2 7 2" xfId="23490" xr:uid="{7613F9A3-194E-431D-BB5F-041B06A2EA43}"/>
    <cellStyle name="Normal 7 2 2 2 7 2 2" xfId="54374" xr:uid="{F3460684-1DB3-456B-B510-53EC168AA22E}"/>
    <cellStyle name="Normal 7 2 2 2 7 3" xfId="38932" xr:uid="{18E7961E-D9C4-4A42-B6C9-EAB8A323E264}"/>
    <cellStyle name="Normal 7 2 2 2 8" xfId="15769" xr:uid="{8E3B53A8-828D-4FE9-87E3-04FB239B08C7}"/>
    <cellStyle name="Normal 7 2 2 2 8 2" xfId="46653" xr:uid="{CB06BD3F-31AB-430A-BAC0-22007415B0E2}"/>
    <cellStyle name="Normal 7 2 2 2 9" xfId="31211" xr:uid="{62EE717F-0B7C-4EE2-9B4A-992B017A367C}"/>
    <cellStyle name="Normal 7 2 2 3" xfId="469" xr:uid="{2D1FACB4-4F01-4E13-A456-F03C6BC5E6D5}"/>
    <cellStyle name="Normal 7 2 2 3 2" xfId="953" xr:uid="{EA765047-C95C-48F9-8AA2-EEB75DFAF6D8}"/>
    <cellStyle name="Normal 7 2 2 3 2 2" xfId="1918" xr:uid="{77FCACCE-D1DF-4924-92DE-2F19C88DCF50}"/>
    <cellStyle name="Normal 7 2 2 3 2 2 2" xfId="3848" xr:uid="{5C587AC8-2995-4554-80EB-37979D94C6B7}"/>
    <cellStyle name="Normal 7 2 2 3 2 2 2 2" xfId="7708" xr:uid="{CDCB81FE-208E-493E-BCC7-BA35B9C5F098}"/>
    <cellStyle name="Normal 7 2 2 3 2 2 2 2 2" xfId="15429" xr:uid="{98BAFAE4-89E9-4BC3-966B-CA7CC494C21B}"/>
    <cellStyle name="Normal 7 2 2 3 2 2 2 2 2 2" xfId="30871" xr:uid="{42668642-B0A4-4FCE-A996-9B1FB7CE6808}"/>
    <cellStyle name="Normal 7 2 2 3 2 2 2 2 2 2 2" xfId="61755" xr:uid="{9C459389-6BA0-42D1-9DFD-BD79424251D0}"/>
    <cellStyle name="Normal 7 2 2 3 2 2 2 2 2 3" xfId="46313" xr:uid="{A744E937-815D-4733-9512-9D48E1373FFE}"/>
    <cellStyle name="Normal 7 2 2 3 2 2 2 2 3" xfId="23150" xr:uid="{CC7B733B-97CC-4CA7-A4F7-7C4DB0FA4467}"/>
    <cellStyle name="Normal 7 2 2 3 2 2 2 2 3 2" xfId="54034" xr:uid="{F00C025B-D6B6-45A5-8587-9CEB0311025A}"/>
    <cellStyle name="Normal 7 2 2 3 2 2 2 2 4" xfId="38592" xr:uid="{CA45108B-44F4-430E-9422-1FD9B0D16ABE}"/>
    <cellStyle name="Normal 7 2 2 3 2 2 2 3" xfId="11569" xr:uid="{DFA25052-0F41-4DDD-BC1C-B39765365CC4}"/>
    <cellStyle name="Normal 7 2 2 3 2 2 2 3 2" xfId="27011" xr:uid="{42DE84DC-C435-411D-94FD-10D5962024D4}"/>
    <cellStyle name="Normal 7 2 2 3 2 2 2 3 2 2" xfId="57895" xr:uid="{E47D1405-377D-4C77-9A39-E81376A10AFF}"/>
    <cellStyle name="Normal 7 2 2 3 2 2 2 3 3" xfId="42453" xr:uid="{8CEA9F45-6337-4E85-BB2C-AC31D1188DB8}"/>
    <cellStyle name="Normal 7 2 2 3 2 2 2 4" xfId="19290" xr:uid="{667508A6-E5CE-4695-9851-C9878F166180}"/>
    <cellStyle name="Normal 7 2 2 3 2 2 2 4 2" xfId="50174" xr:uid="{47101A0E-F6EF-4A5F-841B-9F3B9A6EEBE0}"/>
    <cellStyle name="Normal 7 2 2 3 2 2 2 5" xfId="34732" xr:uid="{25344AA2-5496-4022-BCAC-2B8D8B735B0B}"/>
    <cellStyle name="Normal 7 2 2 3 2 2 3" xfId="5778" xr:uid="{FA3E9623-CA25-41CB-B0B1-7F5828E83274}"/>
    <cellStyle name="Normal 7 2 2 3 2 2 3 2" xfId="13499" xr:uid="{9A247952-8DCF-4FF2-A5D3-EAC20FB4EEBA}"/>
    <cellStyle name="Normal 7 2 2 3 2 2 3 2 2" xfId="28941" xr:uid="{A587F652-ED19-4D25-8021-00E3348FB55B}"/>
    <cellStyle name="Normal 7 2 2 3 2 2 3 2 2 2" xfId="59825" xr:uid="{5A0C45DC-AB4A-4103-9436-C9E5D96EAB5B}"/>
    <cellStyle name="Normal 7 2 2 3 2 2 3 2 3" xfId="44383" xr:uid="{5DC96EC7-CC78-44DA-ACDA-73EE3B578B88}"/>
    <cellStyle name="Normal 7 2 2 3 2 2 3 3" xfId="21220" xr:uid="{8A31A1AD-E51A-439A-95CF-754558714DCC}"/>
    <cellStyle name="Normal 7 2 2 3 2 2 3 3 2" xfId="52104" xr:uid="{47A412C2-C23A-4514-9A64-F912644D0DBF}"/>
    <cellStyle name="Normal 7 2 2 3 2 2 3 4" xfId="36662" xr:uid="{9CC6BBD2-4493-4355-BAB4-260CA54A1D53}"/>
    <cellStyle name="Normal 7 2 2 3 2 2 4" xfId="9639" xr:uid="{A8AE28DD-0402-4B7E-A0EC-47CF29B06FEB}"/>
    <cellStyle name="Normal 7 2 2 3 2 2 4 2" xfId="25081" xr:uid="{4B9A1B68-ABEE-4DF5-AC2B-95BB604774A7}"/>
    <cellStyle name="Normal 7 2 2 3 2 2 4 2 2" xfId="55965" xr:uid="{D620A775-0C06-479B-9B1E-FAD726E3165F}"/>
    <cellStyle name="Normal 7 2 2 3 2 2 4 3" xfId="40523" xr:uid="{99D42B8A-CC34-4A98-A51C-E70A8D73C7C9}"/>
    <cellStyle name="Normal 7 2 2 3 2 2 5" xfId="17360" xr:uid="{A27E50B2-DBBF-4F43-95F0-96CF77E5D5BC}"/>
    <cellStyle name="Normal 7 2 2 3 2 2 5 2" xfId="48244" xr:uid="{0D17776B-04C3-4A76-A161-AD0905D8DA08}"/>
    <cellStyle name="Normal 7 2 2 3 2 2 6" xfId="32802" xr:uid="{4F4826AA-B48B-4AFE-8EAC-B6E0B565D016}"/>
    <cellStyle name="Normal 7 2 2 3 2 3" xfId="2883" xr:uid="{5F151314-0F6C-4D07-B0E9-17AA00785779}"/>
    <cellStyle name="Normal 7 2 2 3 2 3 2" xfId="6743" xr:uid="{A8966ED6-C149-4EFA-83E3-125DEEBC69E4}"/>
    <cellStyle name="Normal 7 2 2 3 2 3 2 2" xfId="14464" xr:uid="{43D288D2-FB0B-4CF8-A305-53AF8121FB8C}"/>
    <cellStyle name="Normal 7 2 2 3 2 3 2 2 2" xfId="29906" xr:uid="{456B6D98-BFE9-43ED-AB44-2A3B1735FF79}"/>
    <cellStyle name="Normal 7 2 2 3 2 3 2 2 2 2" xfId="60790" xr:uid="{3531CDE7-6A73-49B8-8A45-FC0DA3D0A14D}"/>
    <cellStyle name="Normal 7 2 2 3 2 3 2 2 3" xfId="45348" xr:uid="{625F4E4D-CA8E-4008-8BDF-BC2482C4D70A}"/>
    <cellStyle name="Normal 7 2 2 3 2 3 2 3" xfId="22185" xr:uid="{640C85B9-1A11-4E0E-9E98-5090B846C53D}"/>
    <cellStyle name="Normal 7 2 2 3 2 3 2 3 2" xfId="53069" xr:uid="{B9F6A9AC-1F79-4E0D-BB81-963399A7665E}"/>
    <cellStyle name="Normal 7 2 2 3 2 3 2 4" xfId="37627" xr:uid="{F5213590-83A2-4A7D-A947-6A0B0AE68FB9}"/>
    <cellStyle name="Normal 7 2 2 3 2 3 3" xfId="10604" xr:uid="{D55D8ED3-9151-45B6-87A9-5531D86A3908}"/>
    <cellStyle name="Normal 7 2 2 3 2 3 3 2" xfId="26046" xr:uid="{45D9D878-EB72-4B72-BE64-025E9969580D}"/>
    <cellStyle name="Normal 7 2 2 3 2 3 3 2 2" xfId="56930" xr:uid="{7432A464-5D0E-4827-969C-4963B030BB80}"/>
    <cellStyle name="Normal 7 2 2 3 2 3 3 3" xfId="41488" xr:uid="{D7B7E1C9-D4CE-41BF-B63B-90BDE764F67A}"/>
    <cellStyle name="Normal 7 2 2 3 2 3 4" xfId="18325" xr:uid="{6D7AACCD-1C0B-4844-934A-84B415C3974D}"/>
    <cellStyle name="Normal 7 2 2 3 2 3 4 2" xfId="49209" xr:uid="{1475B446-AC8B-4092-99BE-5FA0F644E609}"/>
    <cellStyle name="Normal 7 2 2 3 2 3 5" xfId="33767" xr:uid="{A204EC81-FE2E-4233-96E6-006CD279098E}"/>
    <cellStyle name="Normal 7 2 2 3 2 4" xfId="4813" xr:uid="{137B860B-0B75-4198-B6A3-3DB735A287B7}"/>
    <cellStyle name="Normal 7 2 2 3 2 4 2" xfId="12534" xr:uid="{BC61FFF5-D46D-464B-9D04-23E9CAD07744}"/>
    <cellStyle name="Normal 7 2 2 3 2 4 2 2" xfId="27976" xr:uid="{558A7F0D-1F8B-4596-83C0-B6450051F6B2}"/>
    <cellStyle name="Normal 7 2 2 3 2 4 2 2 2" xfId="58860" xr:uid="{9E1092A1-7720-4F14-BF26-1B0FD3E01E33}"/>
    <cellStyle name="Normal 7 2 2 3 2 4 2 3" xfId="43418" xr:uid="{0D37E1E3-D746-48B8-A63F-10BD27D07D32}"/>
    <cellStyle name="Normal 7 2 2 3 2 4 3" xfId="20255" xr:uid="{7AD6ED95-E7A9-441B-821D-BCBD23746914}"/>
    <cellStyle name="Normal 7 2 2 3 2 4 3 2" xfId="51139" xr:uid="{9046E8A1-F706-4C33-B364-B072FD1AEB3C}"/>
    <cellStyle name="Normal 7 2 2 3 2 4 4" xfId="35697" xr:uid="{D47273C9-391B-4341-A514-E2266D899E48}"/>
    <cellStyle name="Normal 7 2 2 3 2 5" xfId="8674" xr:uid="{CBB741E4-9CA8-4277-A6F3-1EC47031DD60}"/>
    <cellStyle name="Normal 7 2 2 3 2 5 2" xfId="24116" xr:uid="{1D0BE359-60B0-46EA-B563-F40FDA0A8247}"/>
    <cellStyle name="Normal 7 2 2 3 2 5 2 2" xfId="55000" xr:uid="{9B232FBC-E918-4AAB-B41A-F7577444579E}"/>
    <cellStyle name="Normal 7 2 2 3 2 5 3" xfId="39558" xr:uid="{F7E2CD46-CD79-48BA-AB56-460EBC138022}"/>
    <cellStyle name="Normal 7 2 2 3 2 6" xfId="16395" xr:uid="{EE45EAEF-B908-4D87-AED7-1698DBEFA856}"/>
    <cellStyle name="Normal 7 2 2 3 2 6 2" xfId="47279" xr:uid="{37627E53-C315-4F0C-B641-2599B982C9C6}"/>
    <cellStyle name="Normal 7 2 2 3 2 7" xfId="31837" xr:uid="{52EEFA0C-15C4-4057-900E-3A2F764FD2D8}"/>
    <cellStyle name="Normal 7 2 2 3 3" xfId="1435" xr:uid="{6BBDD110-4FD1-4760-A65B-23277D91E67C}"/>
    <cellStyle name="Normal 7 2 2 3 3 2" xfId="3365" xr:uid="{6387E17B-BE22-42A0-A3C3-948A3B23EB73}"/>
    <cellStyle name="Normal 7 2 2 3 3 2 2" xfId="7225" xr:uid="{EE26BF72-2DAA-4684-A3CB-A0B777867614}"/>
    <cellStyle name="Normal 7 2 2 3 3 2 2 2" xfId="14946" xr:uid="{9C65A84A-BBA6-4D96-AAC1-39DC4B8C244C}"/>
    <cellStyle name="Normal 7 2 2 3 3 2 2 2 2" xfId="30388" xr:uid="{8B71FE63-0A68-4507-AF93-0EFBD4010318}"/>
    <cellStyle name="Normal 7 2 2 3 3 2 2 2 2 2" xfId="61272" xr:uid="{41EBFBD6-162D-42BB-92C8-A3F81D1B31D5}"/>
    <cellStyle name="Normal 7 2 2 3 3 2 2 2 3" xfId="45830" xr:uid="{9CE68BB8-B5FD-48CC-A8C3-658099564C91}"/>
    <cellStyle name="Normal 7 2 2 3 3 2 2 3" xfId="22667" xr:uid="{70CF326C-3514-412E-BF06-17CE719DE76B}"/>
    <cellStyle name="Normal 7 2 2 3 3 2 2 3 2" xfId="53551" xr:uid="{C5902B7D-C5BE-4664-A7B5-94F14C09AD20}"/>
    <cellStyle name="Normal 7 2 2 3 3 2 2 4" xfId="38109" xr:uid="{3DA7FB71-8029-42D0-9DBE-24F2F00D1AD0}"/>
    <cellStyle name="Normal 7 2 2 3 3 2 3" xfId="11086" xr:uid="{2CAF05F9-4024-4E0C-8EB6-356373033F3B}"/>
    <cellStyle name="Normal 7 2 2 3 3 2 3 2" xfId="26528" xr:uid="{DFC08CE5-16B4-4735-B7C9-EAD3846B5813}"/>
    <cellStyle name="Normal 7 2 2 3 3 2 3 2 2" xfId="57412" xr:uid="{C1F290EE-A4B8-4831-9A43-AF93410293BD}"/>
    <cellStyle name="Normal 7 2 2 3 3 2 3 3" xfId="41970" xr:uid="{A91C0A62-4F79-4D9D-8389-4D60D679A3E0}"/>
    <cellStyle name="Normal 7 2 2 3 3 2 4" xfId="18807" xr:uid="{B39E4AFA-4B84-4209-A55F-76F925946950}"/>
    <cellStyle name="Normal 7 2 2 3 3 2 4 2" xfId="49691" xr:uid="{6B8BFC51-7A2A-4A8E-A56C-649D04F6F587}"/>
    <cellStyle name="Normal 7 2 2 3 3 2 5" xfId="34249" xr:uid="{AED940D5-58DA-4D72-BFF0-01831076BAE4}"/>
    <cellStyle name="Normal 7 2 2 3 3 3" xfId="5295" xr:uid="{24AB023F-8BBE-46DF-A114-302A1E4C4321}"/>
    <cellStyle name="Normal 7 2 2 3 3 3 2" xfId="13016" xr:uid="{1CFD4134-D4DD-47D2-AB97-CFD3CD6BFDD8}"/>
    <cellStyle name="Normal 7 2 2 3 3 3 2 2" xfId="28458" xr:uid="{7C5260DE-36F3-4B76-A496-AFF10649E07B}"/>
    <cellStyle name="Normal 7 2 2 3 3 3 2 2 2" xfId="59342" xr:uid="{5685DFF3-859D-4298-BACA-9D55FD87B350}"/>
    <cellStyle name="Normal 7 2 2 3 3 3 2 3" xfId="43900" xr:uid="{65F08D77-10E0-44B6-BFA3-E4C36F7FA7FD}"/>
    <cellStyle name="Normal 7 2 2 3 3 3 3" xfId="20737" xr:uid="{662E901C-59F7-453A-BDBC-393EF1CF8260}"/>
    <cellStyle name="Normal 7 2 2 3 3 3 3 2" xfId="51621" xr:uid="{45D01F95-067B-4E44-83BD-7D055B3C9533}"/>
    <cellStyle name="Normal 7 2 2 3 3 3 4" xfId="36179" xr:uid="{1E8D1A91-9447-4F62-92BC-B80DB4E7AEF7}"/>
    <cellStyle name="Normal 7 2 2 3 3 4" xfId="9156" xr:uid="{C5D416A6-8C0D-4828-AB9A-5A1F0281EB32}"/>
    <cellStyle name="Normal 7 2 2 3 3 4 2" xfId="24598" xr:uid="{2F4733E7-2496-42CA-BF2E-FE8D79180137}"/>
    <cellStyle name="Normal 7 2 2 3 3 4 2 2" xfId="55482" xr:uid="{4C618A84-619C-4C31-97F6-79A7CEF9D080}"/>
    <cellStyle name="Normal 7 2 2 3 3 4 3" xfId="40040" xr:uid="{191EB317-CBD6-4E85-8621-E56F474B5228}"/>
    <cellStyle name="Normal 7 2 2 3 3 5" xfId="16877" xr:uid="{5BC462D8-B46D-43B9-9051-6FAC60A90FCA}"/>
    <cellStyle name="Normal 7 2 2 3 3 5 2" xfId="47761" xr:uid="{378C5E1A-EBD8-400B-A49D-2E76C543ACA3}"/>
    <cellStyle name="Normal 7 2 2 3 3 6" xfId="32319" xr:uid="{FC24E48A-A37B-4D7A-98B4-2856DC7ECD14}"/>
    <cellStyle name="Normal 7 2 2 3 4" xfId="2400" xr:uid="{0F24F93D-C54E-4E2A-AB3E-8A894D8C96C1}"/>
    <cellStyle name="Normal 7 2 2 3 4 2" xfId="6260" xr:uid="{7F8CC090-E262-4B11-BF69-C15B173F60BA}"/>
    <cellStyle name="Normal 7 2 2 3 4 2 2" xfId="13981" xr:uid="{1661B917-FE40-45C1-89CA-AEB6E1ED154E}"/>
    <cellStyle name="Normal 7 2 2 3 4 2 2 2" xfId="29423" xr:uid="{674688B6-2D70-408E-ACA3-17CAAC91E17C}"/>
    <cellStyle name="Normal 7 2 2 3 4 2 2 2 2" xfId="60307" xr:uid="{01EE76EA-4A7C-45FF-AC6C-77D997F6282C}"/>
    <cellStyle name="Normal 7 2 2 3 4 2 2 3" xfId="44865" xr:uid="{36A75790-799B-46F4-B634-30F33F54B413}"/>
    <cellStyle name="Normal 7 2 2 3 4 2 3" xfId="21702" xr:uid="{620BBD8D-5B20-4720-A091-FFCA98065276}"/>
    <cellStyle name="Normal 7 2 2 3 4 2 3 2" xfId="52586" xr:uid="{FB5620E2-DB24-43E1-AD01-3FD3A4BB421C}"/>
    <cellStyle name="Normal 7 2 2 3 4 2 4" xfId="37144" xr:uid="{2C6775F3-89B2-4582-AAB3-54D3A1C62B1F}"/>
    <cellStyle name="Normal 7 2 2 3 4 3" xfId="10121" xr:uid="{B3E3DBC1-676E-428E-B79C-2F1D7D3EB173}"/>
    <cellStyle name="Normal 7 2 2 3 4 3 2" xfId="25563" xr:uid="{36B9A4B3-0169-4984-A99D-644E2A60C3BD}"/>
    <cellStyle name="Normal 7 2 2 3 4 3 2 2" xfId="56447" xr:uid="{06636096-513E-4783-A50B-28FB34A1E726}"/>
    <cellStyle name="Normal 7 2 2 3 4 3 3" xfId="41005" xr:uid="{3DCF1F1F-AC7B-43C3-AB31-626195AE871A}"/>
    <cellStyle name="Normal 7 2 2 3 4 4" xfId="17842" xr:uid="{3DBF6D8D-76A3-4C7E-A1ED-B9EFCA5D6962}"/>
    <cellStyle name="Normal 7 2 2 3 4 4 2" xfId="48726" xr:uid="{6E2EEC06-8D6E-4B31-AE94-A6ADD614D67A}"/>
    <cellStyle name="Normal 7 2 2 3 4 5" xfId="33284" xr:uid="{79018674-F0CE-4FF3-9262-75591BB37198}"/>
    <cellStyle name="Normal 7 2 2 3 5" xfId="4330" xr:uid="{75AB8082-E29A-429E-940D-12CCFDDAE941}"/>
    <cellStyle name="Normal 7 2 2 3 5 2" xfId="12051" xr:uid="{7EA391B2-EACF-4F54-940B-8FE3DCE6D214}"/>
    <cellStyle name="Normal 7 2 2 3 5 2 2" xfId="27493" xr:uid="{F807A130-2B95-4E4A-A682-FCF1B7A58866}"/>
    <cellStyle name="Normal 7 2 2 3 5 2 2 2" xfId="58377" xr:uid="{CF5770A4-50E9-4832-89B1-1542DFEE7A4B}"/>
    <cellStyle name="Normal 7 2 2 3 5 2 3" xfId="42935" xr:uid="{1DCAB9FF-FD10-41D4-9C67-315617AA1E3D}"/>
    <cellStyle name="Normal 7 2 2 3 5 3" xfId="19772" xr:uid="{088D8FB6-F89B-4169-B3DA-40B5A73BA0A9}"/>
    <cellStyle name="Normal 7 2 2 3 5 3 2" xfId="50656" xr:uid="{8E652F2B-C810-4F9F-AD82-DB819417D85F}"/>
    <cellStyle name="Normal 7 2 2 3 5 4" xfId="35214" xr:uid="{6A980949-87EE-44BE-BEEA-3325B0EDDD4F}"/>
    <cellStyle name="Normal 7 2 2 3 6" xfId="8191" xr:uid="{C61279F6-1815-44E1-9A60-798A7325FCF6}"/>
    <cellStyle name="Normal 7 2 2 3 6 2" xfId="23633" xr:uid="{DDBC4338-7BB2-47A6-9447-51BD86411931}"/>
    <cellStyle name="Normal 7 2 2 3 6 2 2" xfId="54517" xr:uid="{7E0A7CDA-B8B5-4B83-8A2B-171DAC9BEC29}"/>
    <cellStyle name="Normal 7 2 2 3 6 3" xfId="39075" xr:uid="{40D04342-D8F8-472B-A34D-059FFF507542}"/>
    <cellStyle name="Normal 7 2 2 3 7" xfId="15912" xr:uid="{E452BE9F-DA93-4CC2-BF6B-6C605DBB5B1E}"/>
    <cellStyle name="Normal 7 2 2 3 7 2" xfId="46796" xr:uid="{B1825938-8767-4570-98B8-1A47E7217BD0}"/>
    <cellStyle name="Normal 7 2 2 3 8" xfId="31354" xr:uid="{6F676ED9-AF38-4095-A8F4-0980EA00284B}"/>
    <cellStyle name="Normal 7 2 2 4" xfId="712" xr:uid="{DCABAECD-60A6-4555-91B5-C45638372AC9}"/>
    <cellStyle name="Normal 7 2 2 4 2" xfId="1677" xr:uid="{60DDED38-3C1A-4F4F-98A0-6A1BB3460859}"/>
    <cellStyle name="Normal 7 2 2 4 2 2" xfId="3607" xr:uid="{13886C58-F160-48C9-AECF-8B714AF465DC}"/>
    <cellStyle name="Normal 7 2 2 4 2 2 2" xfId="7467" xr:uid="{2637C818-3D00-436C-A149-9D6EE553D594}"/>
    <cellStyle name="Normal 7 2 2 4 2 2 2 2" xfId="15188" xr:uid="{C1939B7F-2E94-4D87-8574-BA7CE74AB6B9}"/>
    <cellStyle name="Normal 7 2 2 4 2 2 2 2 2" xfId="30630" xr:uid="{8BEAE1AC-5D5F-4CD9-94F0-3C8158E9FE63}"/>
    <cellStyle name="Normal 7 2 2 4 2 2 2 2 2 2" xfId="61514" xr:uid="{F445DC18-3B50-4E61-B395-C9FFBF29F423}"/>
    <cellStyle name="Normal 7 2 2 4 2 2 2 2 3" xfId="46072" xr:uid="{D080A265-05B5-4C70-A33E-79FA3DD07BC6}"/>
    <cellStyle name="Normal 7 2 2 4 2 2 2 3" xfId="22909" xr:uid="{DF8B2AE0-2EE9-4D0D-967C-4188EE83499A}"/>
    <cellStyle name="Normal 7 2 2 4 2 2 2 3 2" xfId="53793" xr:uid="{F76EEA7E-0E99-4FA2-8FF5-A74F47034612}"/>
    <cellStyle name="Normal 7 2 2 4 2 2 2 4" xfId="38351" xr:uid="{DB3484D6-490C-42EC-9AED-F93E680CEDF1}"/>
    <cellStyle name="Normal 7 2 2 4 2 2 3" xfId="11328" xr:uid="{26400451-CEBA-4D75-924B-68462CBD4724}"/>
    <cellStyle name="Normal 7 2 2 4 2 2 3 2" xfId="26770" xr:uid="{50DEDAFD-7F2D-4E27-975D-7D7D43FD77B0}"/>
    <cellStyle name="Normal 7 2 2 4 2 2 3 2 2" xfId="57654" xr:uid="{7D7B3130-823A-489D-B568-E42A75300442}"/>
    <cellStyle name="Normal 7 2 2 4 2 2 3 3" xfId="42212" xr:uid="{A23FDB2F-DFF1-4EDD-8D01-8459F6718A74}"/>
    <cellStyle name="Normal 7 2 2 4 2 2 4" xfId="19049" xr:uid="{3AB314CB-1320-49C7-86EA-98202FFC1B19}"/>
    <cellStyle name="Normal 7 2 2 4 2 2 4 2" xfId="49933" xr:uid="{9BF08773-260A-4E89-B666-0A842CC0085E}"/>
    <cellStyle name="Normal 7 2 2 4 2 2 5" xfId="34491" xr:uid="{5D5E12C4-8A35-4733-9AB2-0CCD6CCBFA10}"/>
    <cellStyle name="Normal 7 2 2 4 2 3" xfId="5537" xr:uid="{920A7D75-9EE6-43EA-BD80-89D85FEDCD07}"/>
    <cellStyle name="Normal 7 2 2 4 2 3 2" xfId="13258" xr:uid="{C5344D8C-0869-4573-8276-29228B029B8C}"/>
    <cellStyle name="Normal 7 2 2 4 2 3 2 2" xfId="28700" xr:uid="{B65A1348-2D6F-4B89-ABC2-DAE67D4B8296}"/>
    <cellStyle name="Normal 7 2 2 4 2 3 2 2 2" xfId="59584" xr:uid="{83A196C1-2CCF-4D5D-A905-08F67C1BFD1F}"/>
    <cellStyle name="Normal 7 2 2 4 2 3 2 3" xfId="44142" xr:uid="{F4732082-AA2A-426A-8F3F-6AD2E141A2E1}"/>
    <cellStyle name="Normal 7 2 2 4 2 3 3" xfId="20979" xr:uid="{3BE12844-1FE7-445D-BD74-52B5F5C7BCBA}"/>
    <cellStyle name="Normal 7 2 2 4 2 3 3 2" xfId="51863" xr:uid="{347C9721-BFF1-4E91-9CB8-CFBAC0D12CBD}"/>
    <cellStyle name="Normal 7 2 2 4 2 3 4" xfId="36421" xr:uid="{5F25DEC2-B9B3-4B34-98CE-56787DD080D7}"/>
    <cellStyle name="Normal 7 2 2 4 2 4" xfId="9398" xr:uid="{402CF959-F79E-4349-88C9-ABBF5AC71CBF}"/>
    <cellStyle name="Normal 7 2 2 4 2 4 2" xfId="24840" xr:uid="{A08801C0-A29D-45DB-B5C2-A9AB4D7E7053}"/>
    <cellStyle name="Normal 7 2 2 4 2 4 2 2" xfId="55724" xr:uid="{918CCC01-51FF-4E45-81FA-F617879815B7}"/>
    <cellStyle name="Normal 7 2 2 4 2 4 3" xfId="40282" xr:uid="{2D45E509-8874-46C2-9008-5B94925F5443}"/>
    <cellStyle name="Normal 7 2 2 4 2 5" xfId="17119" xr:uid="{EBA7D01F-B1FD-438F-AC65-5E83CE6D7032}"/>
    <cellStyle name="Normal 7 2 2 4 2 5 2" xfId="48003" xr:uid="{D14F0DF7-2424-43D5-91C3-ED40089B3C99}"/>
    <cellStyle name="Normal 7 2 2 4 2 6" xfId="32561" xr:uid="{ECC744A2-D686-4697-B4BB-0FC3491DD3C5}"/>
    <cellStyle name="Normal 7 2 2 4 3" xfId="2642" xr:uid="{8F97548C-206F-4EB6-BFD7-FBC611A7D0D4}"/>
    <cellStyle name="Normal 7 2 2 4 3 2" xfId="6502" xr:uid="{83245B76-47F3-4B84-9EC2-3EC12FB9EDDF}"/>
    <cellStyle name="Normal 7 2 2 4 3 2 2" xfId="14223" xr:uid="{1E199FF9-2196-447D-AF8E-002276B801E4}"/>
    <cellStyle name="Normal 7 2 2 4 3 2 2 2" xfId="29665" xr:uid="{6A5DA5C0-771C-47A9-8F5B-CC5FC952BA47}"/>
    <cellStyle name="Normal 7 2 2 4 3 2 2 2 2" xfId="60549" xr:uid="{421B0A27-9BB2-4BA5-A6FB-766680A5D456}"/>
    <cellStyle name="Normal 7 2 2 4 3 2 2 3" xfId="45107" xr:uid="{D4664EE5-8B82-4D30-9342-B28271CB8DF9}"/>
    <cellStyle name="Normal 7 2 2 4 3 2 3" xfId="21944" xr:uid="{B1F65F96-57FA-42D2-A2E9-E05B084FEE2A}"/>
    <cellStyle name="Normal 7 2 2 4 3 2 3 2" xfId="52828" xr:uid="{D9E0F2E9-D305-46E4-894E-A70D03966B21}"/>
    <cellStyle name="Normal 7 2 2 4 3 2 4" xfId="37386" xr:uid="{B9F1CED9-0C8F-4647-B2D0-C691DEEC3AFC}"/>
    <cellStyle name="Normal 7 2 2 4 3 3" xfId="10363" xr:uid="{78B83DAC-5EC8-4C70-BE3C-4EBA9D9FD24F}"/>
    <cellStyle name="Normal 7 2 2 4 3 3 2" xfId="25805" xr:uid="{2015571D-1226-428A-8D1D-EAA2DEB6EF55}"/>
    <cellStyle name="Normal 7 2 2 4 3 3 2 2" xfId="56689" xr:uid="{8E2DE305-D9B9-482F-B077-8D9FA933EFCA}"/>
    <cellStyle name="Normal 7 2 2 4 3 3 3" xfId="41247" xr:uid="{48EEBD20-F348-495F-8B2A-DE4D5906E61B}"/>
    <cellStyle name="Normal 7 2 2 4 3 4" xfId="18084" xr:uid="{81B8F4F1-BB71-4AD6-9FD6-F6CC94CC5E6E}"/>
    <cellStyle name="Normal 7 2 2 4 3 4 2" xfId="48968" xr:uid="{35998A24-44E7-4B7E-98B2-0FBA1031170C}"/>
    <cellStyle name="Normal 7 2 2 4 3 5" xfId="33526" xr:uid="{B8446E02-6FB8-4A86-B9B9-3706FA52319A}"/>
    <cellStyle name="Normal 7 2 2 4 4" xfId="4572" xr:uid="{BB0902FD-F0CB-43C6-BD97-9D6825739758}"/>
    <cellStyle name="Normal 7 2 2 4 4 2" xfId="12293" xr:uid="{1F43E0CF-F4FB-4EE7-9D32-E5B824988E0D}"/>
    <cellStyle name="Normal 7 2 2 4 4 2 2" xfId="27735" xr:uid="{F151A6E9-3C43-4F93-8C8B-ACFC54001EAD}"/>
    <cellStyle name="Normal 7 2 2 4 4 2 2 2" xfId="58619" xr:uid="{CABA4C3F-D4C2-4655-80A2-46F21B016BF8}"/>
    <cellStyle name="Normal 7 2 2 4 4 2 3" xfId="43177" xr:uid="{EA6FE1A6-973B-4017-9A0B-B023212689C2}"/>
    <cellStyle name="Normal 7 2 2 4 4 3" xfId="20014" xr:uid="{D8CABA4A-2FC0-4FF1-B70B-A40383D7D923}"/>
    <cellStyle name="Normal 7 2 2 4 4 3 2" xfId="50898" xr:uid="{6B0945E8-2A44-484E-98B5-3892AB850359}"/>
    <cellStyle name="Normal 7 2 2 4 4 4" xfId="35456" xr:uid="{3E8C00CD-A133-4647-ADEE-DAE7BCFE4E66}"/>
    <cellStyle name="Normal 7 2 2 4 5" xfId="8433" xr:uid="{C7138D8B-472C-4983-9AF6-4B90E064D432}"/>
    <cellStyle name="Normal 7 2 2 4 5 2" xfId="23875" xr:uid="{9CFB3FCA-D1A0-460A-9A4E-EF78C75635CD}"/>
    <cellStyle name="Normal 7 2 2 4 5 2 2" xfId="54759" xr:uid="{5C5FA492-2C21-4816-A01C-0DF6E33FF4AC}"/>
    <cellStyle name="Normal 7 2 2 4 5 3" xfId="39317" xr:uid="{C049A41E-C893-4B52-B291-7F66C514A600}"/>
    <cellStyle name="Normal 7 2 2 4 6" xfId="16154" xr:uid="{16867BDC-0C80-4742-BFAF-333F5D279046}"/>
    <cellStyle name="Normal 7 2 2 4 6 2" xfId="47038" xr:uid="{72283F5E-8E0E-4FD2-9611-DF29E1EF230C}"/>
    <cellStyle name="Normal 7 2 2 4 7" xfId="31596" xr:uid="{959D371A-1F1E-4B9D-8549-C36312735623}"/>
    <cellStyle name="Normal 7 2 2 5" xfId="1194" xr:uid="{92CF4A58-061E-40DA-9FA3-D9D0E6F3030B}"/>
    <cellStyle name="Normal 7 2 2 5 2" xfId="3124" xr:uid="{C8EE2B35-5BA3-4CFA-9A28-117AF1E8BF88}"/>
    <cellStyle name="Normal 7 2 2 5 2 2" xfId="6984" xr:uid="{8FD3EAB1-4E13-47CE-8F25-39E0484D2668}"/>
    <cellStyle name="Normal 7 2 2 5 2 2 2" xfId="14705" xr:uid="{A4342758-9B8E-4A2D-BBC5-A625E186E7EC}"/>
    <cellStyle name="Normal 7 2 2 5 2 2 2 2" xfId="30147" xr:uid="{C17005F2-11E5-47C8-A503-88DDA3B03296}"/>
    <cellStyle name="Normal 7 2 2 5 2 2 2 2 2" xfId="61031" xr:uid="{FCCEA40C-C247-4AA6-A2A5-4FDD34647AC7}"/>
    <cellStyle name="Normal 7 2 2 5 2 2 2 3" xfId="45589" xr:uid="{173C6EBD-62CF-4F4F-A9B2-1F9E96F4F85F}"/>
    <cellStyle name="Normal 7 2 2 5 2 2 3" xfId="22426" xr:uid="{307501BB-4350-465F-82D4-BB7A03A8B0FE}"/>
    <cellStyle name="Normal 7 2 2 5 2 2 3 2" xfId="53310" xr:uid="{C310A9C3-8B64-4D51-B928-0FA52770B666}"/>
    <cellStyle name="Normal 7 2 2 5 2 2 4" xfId="37868" xr:uid="{CC0B5053-F6CC-4042-A7AA-FCC54E28C72D}"/>
    <cellStyle name="Normal 7 2 2 5 2 3" xfId="10845" xr:uid="{34EEE26F-DBB6-4254-8F3A-B6E803CDB208}"/>
    <cellStyle name="Normal 7 2 2 5 2 3 2" xfId="26287" xr:uid="{F25C3CA0-3A78-455F-8FA3-9887AD3E35E5}"/>
    <cellStyle name="Normal 7 2 2 5 2 3 2 2" xfId="57171" xr:uid="{B5C0F6B3-7BD7-4A52-858E-E21C16EE3B85}"/>
    <cellStyle name="Normal 7 2 2 5 2 3 3" xfId="41729" xr:uid="{88E61182-B3E2-4B8F-9EEB-348362E1DD23}"/>
    <cellStyle name="Normal 7 2 2 5 2 4" xfId="18566" xr:uid="{0C2A18AA-0C9D-4FFB-BEB6-97899314776E}"/>
    <cellStyle name="Normal 7 2 2 5 2 4 2" xfId="49450" xr:uid="{F186D03B-F189-483B-B896-23F6D10DD383}"/>
    <cellStyle name="Normal 7 2 2 5 2 5" xfId="34008" xr:uid="{75B26AF2-9F16-4757-B0AF-719D02C3696A}"/>
    <cellStyle name="Normal 7 2 2 5 3" xfId="5054" xr:uid="{E96C54A7-C367-492B-8CE6-B32313E146D3}"/>
    <cellStyle name="Normal 7 2 2 5 3 2" xfId="12775" xr:uid="{4EAB774E-7664-4F2F-9C53-2AB3A819444B}"/>
    <cellStyle name="Normal 7 2 2 5 3 2 2" xfId="28217" xr:uid="{9B9BDEB6-CCB3-4D8C-94A7-0C6778666D2D}"/>
    <cellStyle name="Normal 7 2 2 5 3 2 2 2" xfId="59101" xr:uid="{A514E359-BA0C-4843-BEAC-3C16EED8B307}"/>
    <cellStyle name="Normal 7 2 2 5 3 2 3" xfId="43659" xr:uid="{152ED672-68EC-46D8-80C3-F216E96C5871}"/>
    <cellStyle name="Normal 7 2 2 5 3 3" xfId="20496" xr:uid="{B1204D16-0E0A-4555-A3E0-60AEBCF274DE}"/>
    <cellStyle name="Normal 7 2 2 5 3 3 2" xfId="51380" xr:uid="{B5F3DBAA-801A-4204-90AB-8D55E6F102BB}"/>
    <cellStyle name="Normal 7 2 2 5 3 4" xfId="35938" xr:uid="{34FEB2C7-4703-40D7-B793-2EF4BC2F0B2D}"/>
    <cellStyle name="Normal 7 2 2 5 4" xfId="8915" xr:uid="{CE5FC9A7-5305-4C72-80A8-812765DB5FFF}"/>
    <cellStyle name="Normal 7 2 2 5 4 2" xfId="24357" xr:uid="{A04D28A4-C8C5-4EDC-8DB7-B5D60E787805}"/>
    <cellStyle name="Normal 7 2 2 5 4 2 2" xfId="55241" xr:uid="{E5D0219E-9174-4D2F-BAA8-6396C2F2D12F}"/>
    <cellStyle name="Normal 7 2 2 5 4 3" xfId="39799" xr:uid="{659733A7-2784-4786-A962-A367B5148E21}"/>
    <cellStyle name="Normal 7 2 2 5 5" xfId="16636" xr:uid="{0FCDF505-CCAE-44D5-A4D1-81FCC7F6FE34}"/>
    <cellStyle name="Normal 7 2 2 5 5 2" xfId="47520" xr:uid="{F6FE4756-BE03-4914-8C25-F1F78CD52911}"/>
    <cellStyle name="Normal 7 2 2 5 6" xfId="32078" xr:uid="{71D667BC-EC97-43DD-A9E0-2C1E22F898E1}"/>
    <cellStyle name="Normal 7 2 2 6" xfId="2159" xr:uid="{197FA8BB-5326-434C-BE4E-C03DB263DD51}"/>
    <cellStyle name="Normal 7 2 2 6 2" xfId="6019" xr:uid="{B5843D29-DB12-4A18-B92C-3CAB5D510843}"/>
    <cellStyle name="Normal 7 2 2 6 2 2" xfId="13740" xr:uid="{64B1F579-CF67-4ABE-BE41-02A0ADE80E1F}"/>
    <cellStyle name="Normal 7 2 2 6 2 2 2" xfId="29182" xr:uid="{19EAB5BA-4F5C-4DE8-8F48-B0373BBD13C6}"/>
    <cellStyle name="Normal 7 2 2 6 2 2 2 2" xfId="60066" xr:uid="{78A99035-5034-4B70-BC84-980FFF1F743B}"/>
    <cellStyle name="Normal 7 2 2 6 2 2 3" xfId="44624" xr:uid="{9F78211B-FBE0-4575-A14C-B32CF1A74F4A}"/>
    <cellStyle name="Normal 7 2 2 6 2 3" xfId="21461" xr:uid="{07502823-C956-4045-91D0-4ACC82C38D49}"/>
    <cellStyle name="Normal 7 2 2 6 2 3 2" xfId="52345" xr:uid="{997340FA-DC63-4C68-BFBA-FC01826EE7CF}"/>
    <cellStyle name="Normal 7 2 2 6 2 4" xfId="36903" xr:uid="{ADB5CDA9-9829-437F-BD71-008AEB70251D}"/>
    <cellStyle name="Normal 7 2 2 6 3" xfId="9880" xr:uid="{AC0B0BC9-8096-4BA8-AD80-FBEBD63C6060}"/>
    <cellStyle name="Normal 7 2 2 6 3 2" xfId="25322" xr:uid="{73409860-4FB6-441A-87DF-29A8A1B3A745}"/>
    <cellStyle name="Normal 7 2 2 6 3 2 2" xfId="56206" xr:uid="{04B94F78-C696-4F1F-B29D-6AF801B7644B}"/>
    <cellStyle name="Normal 7 2 2 6 3 3" xfId="40764" xr:uid="{DACB922E-86DE-4D6F-B2F1-BB8B3AD91BFF}"/>
    <cellStyle name="Normal 7 2 2 6 4" xfId="17601" xr:uid="{3CF41FBD-AB2B-4BFD-B2A7-081825C43FAD}"/>
    <cellStyle name="Normal 7 2 2 6 4 2" xfId="48485" xr:uid="{4CFC0208-455E-4FDB-9656-B0D8EEFF60B1}"/>
    <cellStyle name="Normal 7 2 2 6 5" xfId="33043" xr:uid="{EA63E781-5D4D-444C-9E0D-CDB003285A3F}"/>
    <cellStyle name="Normal 7 2 2 7" xfId="4089" xr:uid="{A360FC7A-DBBD-4000-A3F7-EF1F9C683180}"/>
    <cellStyle name="Normal 7 2 2 7 2" xfId="11810" xr:uid="{212F09AD-BEF6-4AF6-B711-50D0EF8CD11C}"/>
    <cellStyle name="Normal 7 2 2 7 2 2" xfId="27252" xr:uid="{71199480-0399-451C-A624-EE6C3BF8A669}"/>
    <cellStyle name="Normal 7 2 2 7 2 2 2" xfId="58136" xr:uid="{A28C753F-0DFF-460F-A923-196B998A50F5}"/>
    <cellStyle name="Normal 7 2 2 7 2 3" xfId="42694" xr:uid="{8948C742-A890-4CB8-9A98-214312F49F5C}"/>
    <cellStyle name="Normal 7 2 2 7 3" xfId="19531" xr:uid="{FB2D28BC-1870-4845-897F-ED46114204B0}"/>
    <cellStyle name="Normal 7 2 2 7 3 2" xfId="50415" xr:uid="{7D8CD242-9548-414D-8AED-5D983EF540B0}"/>
    <cellStyle name="Normal 7 2 2 7 4" xfId="34973" xr:uid="{F91B1AC9-6257-47A4-B015-9F134D227E80}"/>
    <cellStyle name="Normal 7 2 2 8" xfId="7950" xr:uid="{2ECA5E78-38A1-436D-95C2-794CBB455932}"/>
    <cellStyle name="Normal 7 2 2 8 2" xfId="23392" xr:uid="{E63C0226-A786-4B6A-AEB5-AD540F1F459D}"/>
    <cellStyle name="Normal 7 2 2 8 2 2" xfId="54276" xr:uid="{72F85B1A-15FB-4795-84F6-6BF55F2D8883}"/>
    <cellStyle name="Normal 7 2 2 8 3" xfId="38834" xr:uid="{8DFEA437-076C-4B21-AEE1-8A0AB64B30BC}"/>
    <cellStyle name="Normal 7 2 2 9" xfId="15671" xr:uid="{B6BBA1FF-50E5-4974-976F-A3DE0E0D124F}"/>
    <cellStyle name="Normal 7 2 2 9 2" xfId="46555" xr:uid="{42F476B4-54CD-4CD2-9CE7-95BA46F03AF8}"/>
    <cellStyle name="Normal 7 2 3" xfId="202" xr:uid="{39627104-52F1-4CCE-BAB0-6C8C95EF164F}"/>
    <cellStyle name="Normal 7 2 3 10" xfId="31114" xr:uid="{0603EEB8-62D2-4961-A707-D200A04C810D}"/>
    <cellStyle name="Normal 7 2 3 2" xfId="365" xr:uid="{139E6D50-3D24-409A-B335-EF57EBD10002}"/>
    <cellStyle name="Normal 7 2 3 2 2" xfId="608" xr:uid="{B218EE00-FEB7-413A-8604-64A3342CE401}"/>
    <cellStyle name="Normal 7 2 3 2 2 2" xfId="1091" xr:uid="{EB5023E6-8C84-4F40-90C1-80047FA89F3E}"/>
    <cellStyle name="Normal 7 2 3 2 2 2 2" xfId="2056" xr:uid="{B9175C61-793A-4E8E-84DA-2B20493D3514}"/>
    <cellStyle name="Normal 7 2 3 2 2 2 2 2" xfId="3986" xr:uid="{78D34170-2B42-4781-8BFE-8B10668B2332}"/>
    <cellStyle name="Normal 7 2 3 2 2 2 2 2 2" xfId="7846" xr:uid="{2918BAFE-5ED9-42C7-B3D8-9FBB46E42FE4}"/>
    <cellStyle name="Normal 7 2 3 2 2 2 2 2 2 2" xfId="15567" xr:uid="{9452438F-E01B-4083-BC02-9C89CB97E675}"/>
    <cellStyle name="Normal 7 2 3 2 2 2 2 2 2 2 2" xfId="31009" xr:uid="{ED0025C1-42B9-4D93-9399-614F533CBF3B}"/>
    <cellStyle name="Normal 7 2 3 2 2 2 2 2 2 2 2 2" xfId="61893" xr:uid="{5F612AC7-1996-45D1-BBD9-453472D34052}"/>
    <cellStyle name="Normal 7 2 3 2 2 2 2 2 2 2 3" xfId="46451" xr:uid="{0210E95E-EDB1-4A80-B826-320815C6091D}"/>
    <cellStyle name="Normal 7 2 3 2 2 2 2 2 2 3" xfId="23288" xr:uid="{08CB20B5-9D7D-465C-8653-401600EB4878}"/>
    <cellStyle name="Normal 7 2 3 2 2 2 2 2 2 3 2" xfId="54172" xr:uid="{9A534C52-C1FE-4D20-84FD-9A7B2983C131}"/>
    <cellStyle name="Normal 7 2 3 2 2 2 2 2 2 4" xfId="38730" xr:uid="{A75E1E34-95E8-4808-8C9B-D24EE3DA380E}"/>
    <cellStyle name="Normal 7 2 3 2 2 2 2 2 3" xfId="11707" xr:uid="{ACFE0DDB-B56F-4B66-AA98-D0C3F69D23B6}"/>
    <cellStyle name="Normal 7 2 3 2 2 2 2 2 3 2" xfId="27149" xr:uid="{AB03C9BB-8B77-4B9D-8106-02E274782DFB}"/>
    <cellStyle name="Normal 7 2 3 2 2 2 2 2 3 2 2" xfId="58033" xr:uid="{48C4359E-9990-40FE-BFC8-C61926AB9CDD}"/>
    <cellStyle name="Normal 7 2 3 2 2 2 2 2 3 3" xfId="42591" xr:uid="{432D37FE-2E89-470C-8707-20A66FA944F0}"/>
    <cellStyle name="Normal 7 2 3 2 2 2 2 2 4" xfId="19428" xr:uid="{DCBF5C87-89D0-433B-A828-4C80D8CA5958}"/>
    <cellStyle name="Normal 7 2 3 2 2 2 2 2 4 2" xfId="50312" xr:uid="{D1E3B43C-13C0-48F9-89E9-6042C4969742}"/>
    <cellStyle name="Normal 7 2 3 2 2 2 2 2 5" xfId="34870" xr:uid="{AA89FBE8-6276-48BE-9248-FDD10EE65874}"/>
    <cellStyle name="Normal 7 2 3 2 2 2 2 3" xfId="5916" xr:uid="{B4BDE5E2-6D70-4885-B36D-94CF3FF086A2}"/>
    <cellStyle name="Normal 7 2 3 2 2 2 2 3 2" xfId="13637" xr:uid="{4C9A0864-7910-4B54-89EC-21F298FF81DF}"/>
    <cellStyle name="Normal 7 2 3 2 2 2 2 3 2 2" xfId="29079" xr:uid="{B26188B9-ECAB-491C-B5E1-71364F6F682B}"/>
    <cellStyle name="Normal 7 2 3 2 2 2 2 3 2 2 2" xfId="59963" xr:uid="{DF703034-54E3-4D36-AE5C-310CCE81E75D}"/>
    <cellStyle name="Normal 7 2 3 2 2 2 2 3 2 3" xfId="44521" xr:uid="{88280728-D258-4165-A99A-194C1183415C}"/>
    <cellStyle name="Normal 7 2 3 2 2 2 2 3 3" xfId="21358" xr:uid="{0E0BC226-9738-492E-AA31-4075DF511009}"/>
    <cellStyle name="Normal 7 2 3 2 2 2 2 3 3 2" xfId="52242" xr:uid="{981DBF71-C1BE-45DC-8E50-ECAD7461F46F}"/>
    <cellStyle name="Normal 7 2 3 2 2 2 2 3 4" xfId="36800" xr:uid="{751905D4-8D26-4EA6-8DDA-4070EBD48270}"/>
    <cellStyle name="Normal 7 2 3 2 2 2 2 4" xfId="9777" xr:uid="{21CAEC8E-7D93-40B1-9319-DBB0113A1F84}"/>
    <cellStyle name="Normal 7 2 3 2 2 2 2 4 2" xfId="25219" xr:uid="{EB73EFF7-C2ED-4ADD-9E71-22BF6B975645}"/>
    <cellStyle name="Normal 7 2 3 2 2 2 2 4 2 2" xfId="56103" xr:uid="{8021E18D-1AEB-4B28-A2A2-86AB1B99B060}"/>
    <cellStyle name="Normal 7 2 3 2 2 2 2 4 3" xfId="40661" xr:uid="{BE84A3B6-7A53-45E7-A928-38D6A0B1C17D}"/>
    <cellStyle name="Normal 7 2 3 2 2 2 2 5" xfId="17498" xr:uid="{1CE6DA94-DD6A-4AC3-B5D8-4563AF405CD4}"/>
    <cellStyle name="Normal 7 2 3 2 2 2 2 5 2" xfId="48382" xr:uid="{14E521B1-DC59-497B-AEC8-A228DA0888BF}"/>
    <cellStyle name="Normal 7 2 3 2 2 2 2 6" xfId="32940" xr:uid="{315EDB31-38E4-465B-8323-BAE99E3D4931}"/>
    <cellStyle name="Normal 7 2 3 2 2 2 3" xfId="3021" xr:uid="{E8193617-5608-4836-85A9-DAE427F71B02}"/>
    <cellStyle name="Normal 7 2 3 2 2 2 3 2" xfId="6881" xr:uid="{6BDC774F-24AA-4F7B-B29F-B31C41C2CD83}"/>
    <cellStyle name="Normal 7 2 3 2 2 2 3 2 2" xfId="14602" xr:uid="{3834B073-E01A-4C34-884D-E513210D4E26}"/>
    <cellStyle name="Normal 7 2 3 2 2 2 3 2 2 2" xfId="30044" xr:uid="{E40EE1C8-768A-4F4B-9B8B-63411BC5A95A}"/>
    <cellStyle name="Normal 7 2 3 2 2 2 3 2 2 2 2" xfId="60928" xr:uid="{A6377630-F572-4D7E-BAFC-14EA16501AAC}"/>
    <cellStyle name="Normal 7 2 3 2 2 2 3 2 2 3" xfId="45486" xr:uid="{891F6522-A660-4D06-AE0B-8D1DB88E79C4}"/>
    <cellStyle name="Normal 7 2 3 2 2 2 3 2 3" xfId="22323" xr:uid="{4A7D4C2D-3BF4-4ABC-91B1-A464A4FA8F8D}"/>
    <cellStyle name="Normal 7 2 3 2 2 2 3 2 3 2" xfId="53207" xr:uid="{E0A80C8D-CE41-4857-B9E5-550C310A02B3}"/>
    <cellStyle name="Normal 7 2 3 2 2 2 3 2 4" xfId="37765" xr:uid="{1F636B63-5937-41EF-B07C-D3FB0BCC2D49}"/>
    <cellStyle name="Normal 7 2 3 2 2 2 3 3" xfId="10742" xr:uid="{27919121-1025-4BB3-BE31-B73EF86E485D}"/>
    <cellStyle name="Normal 7 2 3 2 2 2 3 3 2" xfId="26184" xr:uid="{1F8BA44F-E20F-4CD7-B34C-738A8AB19E3E}"/>
    <cellStyle name="Normal 7 2 3 2 2 2 3 3 2 2" xfId="57068" xr:uid="{67C80E69-7FBB-48E6-856A-D4B55C497F53}"/>
    <cellStyle name="Normal 7 2 3 2 2 2 3 3 3" xfId="41626" xr:uid="{D995AFC8-E006-4D36-A4C4-F08B65E419F7}"/>
    <cellStyle name="Normal 7 2 3 2 2 2 3 4" xfId="18463" xr:uid="{2157D444-54D7-46E6-BA26-FF8F0696DE9E}"/>
    <cellStyle name="Normal 7 2 3 2 2 2 3 4 2" xfId="49347" xr:uid="{3415AEBB-5609-497B-BEAE-AFB60DB65ACD}"/>
    <cellStyle name="Normal 7 2 3 2 2 2 3 5" xfId="33905" xr:uid="{AEFFF791-A92B-41D4-ACA4-C52EE617F82F}"/>
    <cellStyle name="Normal 7 2 3 2 2 2 4" xfId="4951" xr:uid="{8EF94339-1A33-4508-A1E8-0FC1A2D10372}"/>
    <cellStyle name="Normal 7 2 3 2 2 2 4 2" xfId="12672" xr:uid="{E5CC4AE9-4F7E-462F-A3AB-DCC691485699}"/>
    <cellStyle name="Normal 7 2 3 2 2 2 4 2 2" xfId="28114" xr:uid="{742DBEF4-A9E9-4D6C-A129-825E1BEF0EB8}"/>
    <cellStyle name="Normal 7 2 3 2 2 2 4 2 2 2" xfId="58998" xr:uid="{3D497C1A-55C9-4279-B735-91A9909350A5}"/>
    <cellStyle name="Normal 7 2 3 2 2 2 4 2 3" xfId="43556" xr:uid="{39B83123-9F34-48E2-B846-C2E35D9A45A4}"/>
    <cellStyle name="Normal 7 2 3 2 2 2 4 3" xfId="20393" xr:uid="{0CE43170-F9B5-4342-B5F1-7192C28F9B92}"/>
    <cellStyle name="Normal 7 2 3 2 2 2 4 3 2" xfId="51277" xr:uid="{CDBACCA4-7D1B-42D2-8426-410552A2D415}"/>
    <cellStyle name="Normal 7 2 3 2 2 2 4 4" xfId="35835" xr:uid="{086040D8-5457-4BD6-B3D5-0CC7E4EA5AD9}"/>
    <cellStyle name="Normal 7 2 3 2 2 2 5" xfId="8812" xr:uid="{8F6D4228-896B-4FA8-90F3-D809694DC7A6}"/>
    <cellStyle name="Normal 7 2 3 2 2 2 5 2" xfId="24254" xr:uid="{964CE0D7-C6F9-4717-B79E-7CADF0857B93}"/>
    <cellStyle name="Normal 7 2 3 2 2 2 5 2 2" xfId="55138" xr:uid="{B487C68A-1E9B-4A3D-8A65-1658C146068A}"/>
    <cellStyle name="Normal 7 2 3 2 2 2 5 3" xfId="39696" xr:uid="{193B19A5-D7BC-48A2-A620-34AD026935B4}"/>
    <cellStyle name="Normal 7 2 3 2 2 2 6" xfId="16533" xr:uid="{3D60A4E9-7CC4-4BF1-A2CA-EA587C3B3876}"/>
    <cellStyle name="Normal 7 2 3 2 2 2 6 2" xfId="47417" xr:uid="{24EA2ACA-51A0-46E2-B365-7565D2E51B81}"/>
    <cellStyle name="Normal 7 2 3 2 2 2 7" xfId="31975" xr:uid="{93CA788B-2918-48A3-B201-75EB9481EE5C}"/>
    <cellStyle name="Normal 7 2 3 2 2 3" xfId="1573" xr:uid="{6EE8194A-0A58-4B6B-9652-733490D44E66}"/>
    <cellStyle name="Normal 7 2 3 2 2 3 2" xfId="3503" xr:uid="{6362B79A-40F1-4E56-BB3B-3052528D0C0F}"/>
    <cellStyle name="Normal 7 2 3 2 2 3 2 2" xfId="7363" xr:uid="{EC6449BA-26CB-4120-982C-330E313F8DBD}"/>
    <cellStyle name="Normal 7 2 3 2 2 3 2 2 2" xfId="15084" xr:uid="{323B51F7-4E00-4795-8E62-87DCFCE1F3C9}"/>
    <cellStyle name="Normal 7 2 3 2 2 3 2 2 2 2" xfId="30526" xr:uid="{874CE50B-00E0-452A-861A-39052B4EF12B}"/>
    <cellStyle name="Normal 7 2 3 2 2 3 2 2 2 2 2" xfId="61410" xr:uid="{B2D5CCD7-A112-4781-9CE4-1A3810D9FA3A}"/>
    <cellStyle name="Normal 7 2 3 2 2 3 2 2 2 3" xfId="45968" xr:uid="{0612DC13-3812-4EA5-B485-49415519ED32}"/>
    <cellStyle name="Normal 7 2 3 2 2 3 2 2 3" xfId="22805" xr:uid="{F9B6DE4F-9AAF-41B5-AD2D-30147B6C6F52}"/>
    <cellStyle name="Normal 7 2 3 2 2 3 2 2 3 2" xfId="53689" xr:uid="{A95BE64D-7C97-4809-8B4D-C5A0AD7D37BA}"/>
    <cellStyle name="Normal 7 2 3 2 2 3 2 2 4" xfId="38247" xr:uid="{28086FC6-AA0A-47AB-BC4B-1AFD3116B0B8}"/>
    <cellStyle name="Normal 7 2 3 2 2 3 2 3" xfId="11224" xr:uid="{D92C3744-B89D-4DEC-ABC4-3EFEE0143D47}"/>
    <cellStyle name="Normal 7 2 3 2 2 3 2 3 2" xfId="26666" xr:uid="{C8F99978-6766-44B7-BF92-DE4C55C35C4B}"/>
    <cellStyle name="Normal 7 2 3 2 2 3 2 3 2 2" xfId="57550" xr:uid="{F5153003-F1EE-43EF-A3F7-A83DAF478997}"/>
    <cellStyle name="Normal 7 2 3 2 2 3 2 3 3" xfId="42108" xr:uid="{FF6D29DF-6C48-496B-B506-CFD15FFC40C0}"/>
    <cellStyle name="Normal 7 2 3 2 2 3 2 4" xfId="18945" xr:uid="{2096FDAC-814E-4A14-809F-E0EFBB5782B8}"/>
    <cellStyle name="Normal 7 2 3 2 2 3 2 4 2" xfId="49829" xr:uid="{5C63BE5F-E5FF-4412-A36E-FE6EC277EED9}"/>
    <cellStyle name="Normal 7 2 3 2 2 3 2 5" xfId="34387" xr:uid="{8B3A3B12-FDC9-44C2-8882-7966E7410316}"/>
    <cellStyle name="Normal 7 2 3 2 2 3 3" xfId="5433" xr:uid="{0AD33DC4-6CDF-4BE3-BF6C-5A8FF4DB1555}"/>
    <cellStyle name="Normal 7 2 3 2 2 3 3 2" xfId="13154" xr:uid="{8739F4A5-33FD-4B16-B940-E7C9211EF05B}"/>
    <cellStyle name="Normal 7 2 3 2 2 3 3 2 2" xfId="28596" xr:uid="{3CD4A2D0-464A-4AF1-87E2-20DFC43F5F39}"/>
    <cellStyle name="Normal 7 2 3 2 2 3 3 2 2 2" xfId="59480" xr:uid="{B2C7CBB5-D713-46D5-8A3B-8153F4EF8F9E}"/>
    <cellStyle name="Normal 7 2 3 2 2 3 3 2 3" xfId="44038" xr:uid="{09D000C4-7835-4FC5-BB71-133AE0CD41AA}"/>
    <cellStyle name="Normal 7 2 3 2 2 3 3 3" xfId="20875" xr:uid="{4D8BBC86-8683-425D-9D23-7FECA734D0D2}"/>
    <cellStyle name="Normal 7 2 3 2 2 3 3 3 2" xfId="51759" xr:uid="{0E0F480C-9748-4EC7-8A50-0EF670CF7CAB}"/>
    <cellStyle name="Normal 7 2 3 2 2 3 3 4" xfId="36317" xr:uid="{588BB4D2-DC13-44FE-84E7-E8281A4CC269}"/>
    <cellStyle name="Normal 7 2 3 2 2 3 4" xfId="9294" xr:uid="{E4EB5516-30F2-405D-B5AE-EE8FAC5D76FE}"/>
    <cellStyle name="Normal 7 2 3 2 2 3 4 2" xfId="24736" xr:uid="{9AD5D4C4-26FC-4764-868E-DAA3F963DFDB}"/>
    <cellStyle name="Normal 7 2 3 2 2 3 4 2 2" xfId="55620" xr:uid="{39AB9E50-E3F9-487D-92AD-D1409B69F497}"/>
    <cellStyle name="Normal 7 2 3 2 2 3 4 3" xfId="40178" xr:uid="{6F6A50D1-3B68-4A25-9ABD-40122023B7D3}"/>
    <cellStyle name="Normal 7 2 3 2 2 3 5" xfId="17015" xr:uid="{69702E9B-71F6-4452-81FF-BFD1F19339B7}"/>
    <cellStyle name="Normal 7 2 3 2 2 3 5 2" xfId="47899" xr:uid="{31975B56-60B6-4179-9472-EB0678342223}"/>
    <cellStyle name="Normal 7 2 3 2 2 3 6" xfId="32457" xr:uid="{300A69C0-5815-4726-B854-38AA2F9E0491}"/>
    <cellStyle name="Normal 7 2 3 2 2 4" xfId="2538" xr:uid="{14AF2A19-E776-48CD-ADF8-91478301ED76}"/>
    <cellStyle name="Normal 7 2 3 2 2 4 2" xfId="6398" xr:uid="{C65E6DCA-9943-44B9-B911-8DDA4A44DF03}"/>
    <cellStyle name="Normal 7 2 3 2 2 4 2 2" xfId="14119" xr:uid="{F60AB05C-D089-4D6F-BE05-76BA6EDFC116}"/>
    <cellStyle name="Normal 7 2 3 2 2 4 2 2 2" xfId="29561" xr:uid="{655D0FD7-8E08-4D2E-A56F-60EE28A4B739}"/>
    <cellStyle name="Normal 7 2 3 2 2 4 2 2 2 2" xfId="60445" xr:uid="{4183AB30-B30F-421F-8230-378B87F57D96}"/>
    <cellStyle name="Normal 7 2 3 2 2 4 2 2 3" xfId="45003" xr:uid="{1D321D68-AC4B-4DE6-BC4E-3E4E06B9170C}"/>
    <cellStyle name="Normal 7 2 3 2 2 4 2 3" xfId="21840" xr:uid="{6896F45F-234D-421C-AF20-7C7583E83739}"/>
    <cellStyle name="Normal 7 2 3 2 2 4 2 3 2" xfId="52724" xr:uid="{D3B86817-62D3-4882-8C33-CC1E5116FD64}"/>
    <cellStyle name="Normal 7 2 3 2 2 4 2 4" xfId="37282" xr:uid="{477B7627-CD89-4445-8DC5-D22813F82282}"/>
    <cellStyle name="Normal 7 2 3 2 2 4 3" xfId="10259" xr:uid="{C7F9FF20-3994-457E-850E-01DBBC868A19}"/>
    <cellStyle name="Normal 7 2 3 2 2 4 3 2" xfId="25701" xr:uid="{4555E59D-8508-4139-BEAB-CCA4B016A64D}"/>
    <cellStyle name="Normal 7 2 3 2 2 4 3 2 2" xfId="56585" xr:uid="{1FED09AC-C28A-4753-B68F-4974B039D05B}"/>
    <cellStyle name="Normal 7 2 3 2 2 4 3 3" xfId="41143" xr:uid="{7CA3620E-6C32-42C8-9087-EF04EE3A5287}"/>
    <cellStyle name="Normal 7 2 3 2 2 4 4" xfId="17980" xr:uid="{BCD0EE57-8F5F-48CA-B91F-E85D8CF874E2}"/>
    <cellStyle name="Normal 7 2 3 2 2 4 4 2" xfId="48864" xr:uid="{29B485A6-9EFC-4D43-83D3-9E3B2551CCFB}"/>
    <cellStyle name="Normal 7 2 3 2 2 4 5" xfId="33422" xr:uid="{B8A97BAD-5D51-4DA5-ACE4-8EA823C76ED3}"/>
    <cellStyle name="Normal 7 2 3 2 2 5" xfId="4468" xr:uid="{D45FC5C1-7FD0-41A6-B87D-E60406F71F46}"/>
    <cellStyle name="Normal 7 2 3 2 2 5 2" xfId="12189" xr:uid="{3D21BF34-E5C6-4B44-8DAE-7CD315B68B43}"/>
    <cellStyle name="Normal 7 2 3 2 2 5 2 2" xfId="27631" xr:uid="{EA4A432C-A0AB-4B46-8C46-6CA90082A51F}"/>
    <cellStyle name="Normal 7 2 3 2 2 5 2 2 2" xfId="58515" xr:uid="{9B545EAD-99CB-4412-B0D4-F5E297BA12B7}"/>
    <cellStyle name="Normal 7 2 3 2 2 5 2 3" xfId="43073" xr:uid="{301D7F11-B069-45AA-923F-CBADFBE3A23E}"/>
    <cellStyle name="Normal 7 2 3 2 2 5 3" xfId="19910" xr:uid="{74A72A60-A46D-4470-A8EC-6FF9DAE8BD6B}"/>
    <cellStyle name="Normal 7 2 3 2 2 5 3 2" xfId="50794" xr:uid="{544CE37C-FE8B-4210-835B-80337366243F}"/>
    <cellStyle name="Normal 7 2 3 2 2 5 4" xfId="35352" xr:uid="{28B0D977-7A35-449B-8E7F-9D5C754523A5}"/>
    <cellStyle name="Normal 7 2 3 2 2 6" xfId="8329" xr:uid="{F9559AC6-A8D1-410C-AB2A-0438B229E259}"/>
    <cellStyle name="Normal 7 2 3 2 2 6 2" xfId="23771" xr:uid="{484B1CA4-977E-4A2E-8D05-2B644983689A}"/>
    <cellStyle name="Normal 7 2 3 2 2 6 2 2" xfId="54655" xr:uid="{8213248B-D4E6-48BC-AD1F-5EE7B23E95F4}"/>
    <cellStyle name="Normal 7 2 3 2 2 6 3" xfId="39213" xr:uid="{66D75F11-A8A1-48F8-8D22-E1B92899081E}"/>
    <cellStyle name="Normal 7 2 3 2 2 7" xfId="16050" xr:uid="{2DA85964-060F-4EBF-A948-F114AFE58655}"/>
    <cellStyle name="Normal 7 2 3 2 2 7 2" xfId="46934" xr:uid="{3D8D1ACC-6774-46EF-B4C1-3CCEEB116113}"/>
    <cellStyle name="Normal 7 2 3 2 2 8" xfId="31492" xr:uid="{74CE2903-3009-4933-9544-F74D831198CE}"/>
    <cellStyle name="Normal 7 2 3 2 3" xfId="850" xr:uid="{5AFBC353-1947-4A7F-B2EA-AA9B12B50B08}"/>
    <cellStyle name="Normal 7 2 3 2 3 2" xfId="1815" xr:uid="{0AFE295E-B956-40DA-BB34-0BCCDE0256A1}"/>
    <cellStyle name="Normal 7 2 3 2 3 2 2" xfId="3745" xr:uid="{70B895BD-2DE3-4BC8-99DD-DD667FED651C}"/>
    <cellStyle name="Normal 7 2 3 2 3 2 2 2" xfId="7605" xr:uid="{62950D1A-327B-418D-A24D-E8AD46DEDECF}"/>
    <cellStyle name="Normal 7 2 3 2 3 2 2 2 2" xfId="15326" xr:uid="{5C501A96-1546-4392-8C4E-DB45ABC10183}"/>
    <cellStyle name="Normal 7 2 3 2 3 2 2 2 2 2" xfId="30768" xr:uid="{C18E6FF0-B327-4DBA-A6D3-D45E36CAE4DA}"/>
    <cellStyle name="Normal 7 2 3 2 3 2 2 2 2 2 2" xfId="61652" xr:uid="{560DD9DF-099B-42B4-8288-B660366CF593}"/>
    <cellStyle name="Normal 7 2 3 2 3 2 2 2 2 3" xfId="46210" xr:uid="{C98D5F6A-33C6-4CEC-8687-D7D797AF1FDE}"/>
    <cellStyle name="Normal 7 2 3 2 3 2 2 2 3" xfId="23047" xr:uid="{4D33DE2A-CE2E-4DDB-925C-0B4267F0E7FD}"/>
    <cellStyle name="Normal 7 2 3 2 3 2 2 2 3 2" xfId="53931" xr:uid="{F10D1DCE-38E1-4EE5-827B-B9320D519E16}"/>
    <cellStyle name="Normal 7 2 3 2 3 2 2 2 4" xfId="38489" xr:uid="{D8211456-5361-4B83-B64E-8287B9964062}"/>
    <cellStyle name="Normal 7 2 3 2 3 2 2 3" xfId="11466" xr:uid="{B7E43095-D95B-4E8E-8ED2-A9E400052BC8}"/>
    <cellStyle name="Normal 7 2 3 2 3 2 2 3 2" xfId="26908" xr:uid="{EF0BD6B3-C628-4F45-A4A7-F03700CD5392}"/>
    <cellStyle name="Normal 7 2 3 2 3 2 2 3 2 2" xfId="57792" xr:uid="{6B8344B8-0EC9-4E84-9118-C8A9FB373F89}"/>
    <cellStyle name="Normal 7 2 3 2 3 2 2 3 3" xfId="42350" xr:uid="{2BEFECE5-5028-4F84-9F51-49DFEDFDA394}"/>
    <cellStyle name="Normal 7 2 3 2 3 2 2 4" xfId="19187" xr:uid="{69BED4C1-3568-40E7-B37C-DCF64C489B29}"/>
    <cellStyle name="Normal 7 2 3 2 3 2 2 4 2" xfId="50071" xr:uid="{9B3660CB-ED9A-4A31-A1AB-CB30B823CB81}"/>
    <cellStyle name="Normal 7 2 3 2 3 2 2 5" xfId="34629" xr:uid="{4457F28A-AB11-4089-B78D-90312C960B12}"/>
    <cellStyle name="Normal 7 2 3 2 3 2 3" xfId="5675" xr:uid="{6C5BB93B-EF66-4304-B43E-FBBE401248F7}"/>
    <cellStyle name="Normal 7 2 3 2 3 2 3 2" xfId="13396" xr:uid="{9DC699E4-2212-43FC-B033-3DAAF5FFB637}"/>
    <cellStyle name="Normal 7 2 3 2 3 2 3 2 2" xfId="28838" xr:uid="{623FC486-DCD8-4A5B-932D-9D36EB9C9823}"/>
    <cellStyle name="Normal 7 2 3 2 3 2 3 2 2 2" xfId="59722" xr:uid="{BC65954F-82C9-46C5-9BAE-7018874C6D15}"/>
    <cellStyle name="Normal 7 2 3 2 3 2 3 2 3" xfId="44280" xr:uid="{4C9E0C93-FFCF-41ED-935F-5C1DB2A33486}"/>
    <cellStyle name="Normal 7 2 3 2 3 2 3 3" xfId="21117" xr:uid="{FE0FF758-2DE2-4FA0-BF9F-E4D658575AE3}"/>
    <cellStyle name="Normal 7 2 3 2 3 2 3 3 2" xfId="52001" xr:uid="{FC98148F-71CD-4DAA-8AD4-1124B73736C3}"/>
    <cellStyle name="Normal 7 2 3 2 3 2 3 4" xfId="36559" xr:uid="{20BAB080-4D97-47B7-90E7-8D01CB3309EA}"/>
    <cellStyle name="Normal 7 2 3 2 3 2 4" xfId="9536" xr:uid="{60872261-3EE1-47BD-8587-6B0162A8412F}"/>
    <cellStyle name="Normal 7 2 3 2 3 2 4 2" xfId="24978" xr:uid="{5A666B7A-6D63-4AED-AEBA-8AE6D8B2B369}"/>
    <cellStyle name="Normal 7 2 3 2 3 2 4 2 2" xfId="55862" xr:uid="{E4C91773-3CD0-4B8F-A6F5-DB1557362EB4}"/>
    <cellStyle name="Normal 7 2 3 2 3 2 4 3" xfId="40420" xr:uid="{F558669C-2A8B-4875-BFDC-301A83EF10AA}"/>
    <cellStyle name="Normal 7 2 3 2 3 2 5" xfId="17257" xr:uid="{31E3F38F-7401-435A-8386-75D914C5EF81}"/>
    <cellStyle name="Normal 7 2 3 2 3 2 5 2" xfId="48141" xr:uid="{FE318066-4E78-4362-9BD1-7687B280C8E4}"/>
    <cellStyle name="Normal 7 2 3 2 3 2 6" xfId="32699" xr:uid="{C805F46F-100E-4E69-A11A-3F9CE1BCF7C3}"/>
    <cellStyle name="Normal 7 2 3 2 3 3" xfId="2780" xr:uid="{27AC9F42-D636-4E2E-9AFC-8C7CCFAC17D1}"/>
    <cellStyle name="Normal 7 2 3 2 3 3 2" xfId="6640" xr:uid="{4A847EF0-B055-49C1-9E5B-5713DD2BD960}"/>
    <cellStyle name="Normal 7 2 3 2 3 3 2 2" xfId="14361" xr:uid="{92555CCA-93DD-4DE6-BEF2-A5973EA87B51}"/>
    <cellStyle name="Normal 7 2 3 2 3 3 2 2 2" xfId="29803" xr:uid="{898C0BF7-EDBB-42AD-9B86-8C10FE9AAE5F}"/>
    <cellStyle name="Normal 7 2 3 2 3 3 2 2 2 2" xfId="60687" xr:uid="{DE61D228-33B6-4477-8A04-BDE061DF3A9F}"/>
    <cellStyle name="Normal 7 2 3 2 3 3 2 2 3" xfId="45245" xr:uid="{E70EDA86-EB6D-4E2C-837A-51F3917F2EA3}"/>
    <cellStyle name="Normal 7 2 3 2 3 3 2 3" xfId="22082" xr:uid="{77B6EF5D-A903-42E1-B92C-39BB079BAD7E}"/>
    <cellStyle name="Normal 7 2 3 2 3 3 2 3 2" xfId="52966" xr:uid="{D87E918C-49E1-4F2E-AE6D-634B1EF7C807}"/>
    <cellStyle name="Normal 7 2 3 2 3 3 2 4" xfId="37524" xr:uid="{3C66E14F-5616-4D41-83CB-F86D06D2693A}"/>
    <cellStyle name="Normal 7 2 3 2 3 3 3" xfId="10501" xr:uid="{3F05134A-45EC-49D7-B55A-C91DE136082D}"/>
    <cellStyle name="Normal 7 2 3 2 3 3 3 2" xfId="25943" xr:uid="{E0A6A4DE-2C7D-43B2-93D1-25D730341814}"/>
    <cellStyle name="Normal 7 2 3 2 3 3 3 2 2" xfId="56827" xr:uid="{1962ABAF-61B1-4284-A97B-DE7B1679A425}"/>
    <cellStyle name="Normal 7 2 3 2 3 3 3 3" xfId="41385" xr:uid="{43DD59F7-56CF-463C-9F9C-27BA3BBDBA9E}"/>
    <cellStyle name="Normal 7 2 3 2 3 3 4" xfId="18222" xr:uid="{641CD679-E090-4B27-A8EF-492280570237}"/>
    <cellStyle name="Normal 7 2 3 2 3 3 4 2" xfId="49106" xr:uid="{89E685D2-0C56-4CC3-96CA-EE218156BA62}"/>
    <cellStyle name="Normal 7 2 3 2 3 3 5" xfId="33664" xr:uid="{B73A2C6B-71E0-47DD-9467-997197D5786A}"/>
    <cellStyle name="Normal 7 2 3 2 3 4" xfId="4710" xr:uid="{27F0C32B-F3C8-4E7C-BC89-82E95E45AA6E}"/>
    <cellStyle name="Normal 7 2 3 2 3 4 2" xfId="12431" xr:uid="{D5CFB0CB-4A3B-452C-9E6D-ABD152632EED}"/>
    <cellStyle name="Normal 7 2 3 2 3 4 2 2" xfId="27873" xr:uid="{26C3581D-B93C-457E-94CC-807C3B574263}"/>
    <cellStyle name="Normal 7 2 3 2 3 4 2 2 2" xfId="58757" xr:uid="{8493AF65-6371-417A-A50C-F430E259E9F2}"/>
    <cellStyle name="Normal 7 2 3 2 3 4 2 3" xfId="43315" xr:uid="{0FE5B0DF-23B6-450B-8B5C-8BE7B1CD0CC8}"/>
    <cellStyle name="Normal 7 2 3 2 3 4 3" xfId="20152" xr:uid="{3ED4F3A3-885C-449A-BE7B-A6966AD1D817}"/>
    <cellStyle name="Normal 7 2 3 2 3 4 3 2" xfId="51036" xr:uid="{64969848-3994-4629-84C8-DE74F6642707}"/>
    <cellStyle name="Normal 7 2 3 2 3 4 4" xfId="35594" xr:uid="{1C8003EF-2F8E-4758-BC55-4DD52A9ED1AD}"/>
    <cellStyle name="Normal 7 2 3 2 3 5" xfId="8571" xr:uid="{95D0AD2C-AA87-4681-8BBE-9BBAC2CF8940}"/>
    <cellStyle name="Normal 7 2 3 2 3 5 2" xfId="24013" xr:uid="{EA98687F-1B14-427A-BDDF-E84408137ED6}"/>
    <cellStyle name="Normal 7 2 3 2 3 5 2 2" xfId="54897" xr:uid="{0AA16ECE-4AAD-43BE-8C2C-D60866BE9AE7}"/>
    <cellStyle name="Normal 7 2 3 2 3 5 3" xfId="39455" xr:uid="{D723F16F-A172-4C96-9CED-18523F7336EB}"/>
    <cellStyle name="Normal 7 2 3 2 3 6" xfId="16292" xr:uid="{FA11802D-EBD3-4389-B17A-3B025647A6BC}"/>
    <cellStyle name="Normal 7 2 3 2 3 6 2" xfId="47176" xr:uid="{95688D55-2A4A-4AB1-BEC6-67904A2DF68E}"/>
    <cellStyle name="Normal 7 2 3 2 3 7" xfId="31734" xr:uid="{04EBE536-0A3E-427A-A7F0-ECBF6F80EBCB}"/>
    <cellStyle name="Normal 7 2 3 2 4" xfId="1332" xr:uid="{94A9F088-D0C1-41D2-8670-5947EAFA5679}"/>
    <cellStyle name="Normal 7 2 3 2 4 2" xfId="3262" xr:uid="{2B5E0CBC-A322-4DAE-835A-4EB055FBF9DF}"/>
    <cellStyle name="Normal 7 2 3 2 4 2 2" xfId="7122" xr:uid="{3F8BB3D2-6E7E-48D6-A410-EA312FE4CDF7}"/>
    <cellStyle name="Normal 7 2 3 2 4 2 2 2" xfId="14843" xr:uid="{746B8E3F-7DAF-4BFF-874A-5B225ACE1773}"/>
    <cellStyle name="Normal 7 2 3 2 4 2 2 2 2" xfId="30285" xr:uid="{93F3C176-6A7A-4BE1-B196-F46AE45F12EF}"/>
    <cellStyle name="Normal 7 2 3 2 4 2 2 2 2 2" xfId="61169" xr:uid="{8014132F-1971-4E99-8FEF-FE89AD9AD521}"/>
    <cellStyle name="Normal 7 2 3 2 4 2 2 2 3" xfId="45727" xr:uid="{92FAFDB5-341D-4AE4-9412-7D29F23ACF9A}"/>
    <cellStyle name="Normal 7 2 3 2 4 2 2 3" xfId="22564" xr:uid="{19EE8C6D-884A-4F5B-AB37-4D91E4EF8F06}"/>
    <cellStyle name="Normal 7 2 3 2 4 2 2 3 2" xfId="53448" xr:uid="{53087CB3-0732-4993-B04A-3D3E42F7B353}"/>
    <cellStyle name="Normal 7 2 3 2 4 2 2 4" xfId="38006" xr:uid="{9C5733B2-7A73-4254-9C25-5DE7427F4552}"/>
    <cellStyle name="Normal 7 2 3 2 4 2 3" xfId="10983" xr:uid="{679D6CBF-A07C-4166-86AB-C705C09E78BB}"/>
    <cellStyle name="Normal 7 2 3 2 4 2 3 2" xfId="26425" xr:uid="{71F22EA3-2256-497A-99AB-06475A4D3C28}"/>
    <cellStyle name="Normal 7 2 3 2 4 2 3 2 2" xfId="57309" xr:uid="{D0F96975-05C0-4D27-9D79-D481E8815AB3}"/>
    <cellStyle name="Normal 7 2 3 2 4 2 3 3" xfId="41867" xr:uid="{A99AE4CF-7626-42C1-A19F-A14626B1F4BC}"/>
    <cellStyle name="Normal 7 2 3 2 4 2 4" xfId="18704" xr:uid="{42D09C23-4DC3-462B-8F2D-A9D09764ABC7}"/>
    <cellStyle name="Normal 7 2 3 2 4 2 4 2" xfId="49588" xr:uid="{21290B82-0152-4DA6-BFB5-3FE576AD06EE}"/>
    <cellStyle name="Normal 7 2 3 2 4 2 5" xfId="34146" xr:uid="{70E2EC27-3622-4C1A-AEC9-4DC71CABB1DD}"/>
    <cellStyle name="Normal 7 2 3 2 4 3" xfId="5192" xr:uid="{2A8A40ED-F21C-4706-B8E4-071E2A3FB9C8}"/>
    <cellStyle name="Normal 7 2 3 2 4 3 2" xfId="12913" xr:uid="{A43ECE13-64B3-4A2E-BA19-3167562522D8}"/>
    <cellStyle name="Normal 7 2 3 2 4 3 2 2" xfId="28355" xr:uid="{F222A267-F45F-4285-94C9-8CA938BF4025}"/>
    <cellStyle name="Normal 7 2 3 2 4 3 2 2 2" xfId="59239" xr:uid="{34FAEEE1-6B48-4C67-A779-CC54879152C7}"/>
    <cellStyle name="Normal 7 2 3 2 4 3 2 3" xfId="43797" xr:uid="{DD5ECF7E-5C29-4A98-BD33-5FB70803D927}"/>
    <cellStyle name="Normal 7 2 3 2 4 3 3" xfId="20634" xr:uid="{9B4868A2-324B-41DC-8B9E-D4FE2C38D84E}"/>
    <cellStyle name="Normal 7 2 3 2 4 3 3 2" xfId="51518" xr:uid="{7CBBAF39-4E9E-412C-9DE3-2FD3F6316F39}"/>
    <cellStyle name="Normal 7 2 3 2 4 3 4" xfId="36076" xr:uid="{E89A762E-8072-4AC5-AB7E-A2CB306A1065}"/>
    <cellStyle name="Normal 7 2 3 2 4 4" xfId="9053" xr:uid="{107ED773-3788-47DC-A300-F31A724EA9DC}"/>
    <cellStyle name="Normal 7 2 3 2 4 4 2" xfId="24495" xr:uid="{0F795A12-F657-496D-94BF-89A46ED1856E}"/>
    <cellStyle name="Normal 7 2 3 2 4 4 2 2" xfId="55379" xr:uid="{89D00E04-A259-4986-B679-D422C47062EC}"/>
    <cellStyle name="Normal 7 2 3 2 4 4 3" xfId="39937" xr:uid="{3DCDDFEF-961F-48E4-A9E5-C8490710D040}"/>
    <cellStyle name="Normal 7 2 3 2 4 5" xfId="16774" xr:uid="{41398703-E97D-4902-BAB2-74E127660F91}"/>
    <cellStyle name="Normal 7 2 3 2 4 5 2" xfId="47658" xr:uid="{CB358AA9-E2FB-41F3-B32F-71FB8C70EB6D}"/>
    <cellStyle name="Normal 7 2 3 2 4 6" xfId="32216" xr:uid="{B1FA0E5F-4B92-4BE4-9AE6-3C15753B52A0}"/>
    <cellStyle name="Normal 7 2 3 2 5" xfId="2297" xr:uid="{6A9E7DC9-2DD1-4613-A0D8-C1AC06B3CDED}"/>
    <cellStyle name="Normal 7 2 3 2 5 2" xfId="6157" xr:uid="{C7C309E3-7A40-473C-8A94-A07E1DE2DF64}"/>
    <cellStyle name="Normal 7 2 3 2 5 2 2" xfId="13878" xr:uid="{88B68B8E-63ED-4D42-A8CD-FDC07224CB14}"/>
    <cellStyle name="Normal 7 2 3 2 5 2 2 2" xfId="29320" xr:uid="{EC2DC667-261E-4A12-88C4-287F34E50716}"/>
    <cellStyle name="Normal 7 2 3 2 5 2 2 2 2" xfId="60204" xr:uid="{72617B82-EB06-4E41-94CD-E5542206871B}"/>
    <cellStyle name="Normal 7 2 3 2 5 2 2 3" xfId="44762" xr:uid="{73234766-5147-4DB4-9494-581024C6B63D}"/>
    <cellStyle name="Normal 7 2 3 2 5 2 3" xfId="21599" xr:uid="{E40A3512-6325-4B7B-B27B-A2ACA71E7560}"/>
    <cellStyle name="Normal 7 2 3 2 5 2 3 2" xfId="52483" xr:uid="{7E655874-F907-4A15-9DBC-B72DDB6FB0A1}"/>
    <cellStyle name="Normal 7 2 3 2 5 2 4" xfId="37041" xr:uid="{24BF2852-30A3-4674-9F6D-8A67553F9B29}"/>
    <cellStyle name="Normal 7 2 3 2 5 3" xfId="10018" xr:uid="{D1DC51C9-D8DD-4642-B5EF-3423005A2F64}"/>
    <cellStyle name="Normal 7 2 3 2 5 3 2" xfId="25460" xr:uid="{1296C38C-F764-498A-BA2B-DACF60F2A672}"/>
    <cellStyle name="Normal 7 2 3 2 5 3 2 2" xfId="56344" xr:uid="{3FC4E717-1A57-4C2C-825C-EACC387E6700}"/>
    <cellStyle name="Normal 7 2 3 2 5 3 3" xfId="40902" xr:uid="{1B2333F4-47AC-4F47-B3F0-225A833A2E47}"/>
    <cellStyle name="Normal 7 2 3 2 5 4" xfId="17739" xr:uid="{8BD07007-3466-4B7B-932F-F0A4A2D55A5B}"/>
    <cellStyle name="Normal 7 2 3 2 5 4 2" xfId="48623" xr:uid="{18DBF4E1-FB85-4368-BB5E-D1C5B8A44CB2}"/>
    <cellStyle name="Normal 7 2 3 2 5 5" xfId="33181" xr:uid="{B312FBC2-2B6A-46AB-8E22-644F8CE66F54}"/>
    <cellStyle name="Normal 7 2 3 2 6" xfId="4227" xr:uid="{216B2546-5393-4706-915A-6F74070C71FC}"/>
    <cellStyle name="Normal 7 2 3 2 6 2" xfId="11948" xr:uid="{05FB1962-1CDC-44D8-863D-6AC290DBCF8F}"/>
    <cellStyle name="Normal 7 2 3 2 6 2 2" xfId="27390" xr:uid="{63A4E5C6-A322-4517-867C-9F223F1B22E2}"/>
    <cellStyle name="Normal 7 2 3 2 6 2 2 2" xfId="58274" xr:uid="{6C8B0E28-8636-4D3A-BAAD-7E4E20B377B8}"/>
    <cellStyle name="Normal 7 2 3 2 6 2 3" xfId="42832" xr:uid="{AD4620EA-E7EC-410B-95AA-BACB426EF59D}"/>
    <cellStyle name="Normal 7 2 3 2 6 3" xfId="19669" xr:uid="{E3A59EF2-978C-42AB-8C66-CE73113F2BD5}"/>
    <cellStyle name="Normal 7 2 3 2 6 3 2" xfId="50553" xr:uid="{D20762C4-9E40-42DC-A4EE-CCAB3B543FCF}"/>
    <cellStyle name="Normal 7 2 3 2 6 4" xfId="35111" xr:uid="{F085C449-A492-4738-8B07-6012BEC4824F}"/>
    <cellStyle name="Normal 7 2 3 2 7" xfId="8088" xr:uid="{6F63BFFB-8AED-4281-ACBB-6A3B305E69F3}"/>
    <cellStyle name="Normal 7 2 3 2 7 2" xfId="23530" xr:uid="{94B45718-E071-4866-84AD-F9B8F75DBFA0}"/>
    <cellStyle name="Normal 7 2 3 2 7 2 2" xfId="54414" xr:uid="{67C64ADB-AAC6-4B22-BC96-82805CDD4C1E}"/>
    <cellStyle name="Normal 7 2 3 2 7 3" xfId="38972" xr:uid="{20A4C20F-6B35-4207-942E-9C0DBF6F25EC}"/>
    <cellStyle name="Normal 7 2 3 2 8" xfId="15809" xr:uid="{4CF589E3-6812-4BE6-B2CE-D56405348307}"/>
    <cellStyle name="Normal 7 2 3 2 8 2" xfId="46693" xr:uid="{A75B309C-262C-4750-B6D7-07E677C23D81}"/>
    <cellStyle name="Normal 7 2 3 2 9" xfId="31251" xr:uid="{A2D76D8E-DC4F-401E-89A0-3612A2600F97}"/>
    <cellStyle name="Normal 7 2 3 3" xfId="470" xr:uid="{ABABA4DB-688D-4241-A76A-B7D7413B492A}"/>
    <cellStyle name="Normal 7 2 3 3 2" xfId="954" xr:uid="{DA2A953C-32CB-4686-88BA-B510990D5D24}"/>
    <cellStyle name="Normal 7 2 3 3 2 2" xfId="1919" xr:uid="{EEED1D51-B90D-48E8-B105-484A14326D90}"/>
    <cellStyle name="Normal 7 2 3 3 2 2 2" xfId="3849" xr:uid="{720F3314-E68C-4138-B20A-0AC7CCB7E418}"/>
    <cellStyle name="Normal 7 2 3 3 2 2 2 2" xfId="7709" xr:uid="{283CA4C1-965A-44DB-AF0C-9EA5E26C9E73}"/>
    <cellStyle name="Normal 7 2 3 3 2 2 2 2 2" xfId="15430" xr:uid="{3BD6029E-F0EA-4B83-89FD-E39AECE060EA}"/>
    <cellStyle name="Normal 7 2 3 3 2 2 2 2 2 2" xfId="30872" xr:uid="{AF560092-9EBB-4DEB-83C6-5D5CA4B20E67}"/>
    <cellStyle name="Normal 7 2 3 3 2 2 2 2 2 2 2" xfId="61756" xr:uid="{BB4FF498-CF58-41F0-8EA6-8290FF8CDC9F}"/>
    <cellStyle name="Normal 7 2 3 3 2 2 2 2 2 3" xfId="46314" xr:uid="{2FE9DB03-3EEE-4DF7-8A77-83FF56C4408D}"/>
    <cellStyle name="Normal 7 2 3 3 2 2 2 2 3" xfId="23151" xr:uid="{530EE85E-C09A-4232-AA12-7B9415458A8B}"/>
    <cellStyle name="Normal 7 2 3 3 2 2 2 2 3 2" xfId="54035" xr:uid="{80A582D1-71D9-4559-BC84-8C40DFFFC834}"/>
    <cellStyle name="Normal 7 2 3 3 2 2 2 2 4" xfId="38593" xr:uid="{983CB63A-F81B-4162-AE3D-BCF5FA423E7D}"/>
    <cellStyle name="Normal 7 2 3 3 2 2 2 3" xfId="11570" xr:uid="{D1869ADE-69CF-473E-8143-BBC8313C501B}"/>
    <cellStyle name="Normal 7 2 3 3 2 2 2 3 2" xfId="27012" xr:uid="{145AF698-DF31-46D2-9A73-9305864C86AB}"/>
    <cellStyle name="Normal 7 2 3 3 2 2 2 3 2 2" xfId="57896" xr:uid="{089636A4-6320-49AD-AC92-D0C63F0D843B}"/>
    <cellStyle name="Normal 7 2 3 3 2 2 2 3 3" xfId="42454" xr:uid="{3CE11E4A-969A-4F17-BC07-5E94CF8EDB5E}"/>
    <cellStyle name="Normal 7 2 3 3 2 2 2 4" xfId="19291" xr:uid="{A897FA60-B0AF-442B-8A07-20A6DCE8875C}"/>
    <cellStyle name="Normal 7 2 3 3 2 2 2 4 2" xfId="50175" xr:uid="{62249F36-805E-407D-9EE7-9797A3078323}"/>
    <cellStyle name="Normal 7 2 3 3 2 2 2 5" xfId="34733" xr:uid="{2AC7391D-FF6C-4E76-A599-BA1D4608E88C}"/>
    <cellStyle name="Normal 7 2 3 3 2 2 3" xfId="5779" xr:uid="{B3D684E0-4150-4B94-B5ED-A75D313BA654}"/>
    <cellStyle name="Normal 7 2 3 3 2 2 3 2" xfId="13500" xr:uid="{ED5550E6-02AB-450F-99B2-3374BA7840EA}"/>
    <cellStyle name="Normal 7 2 3 3 2 2 3 2 2" xfId="28942" xr:uid="{0068D695-36C4-4909-A6E0-0A4CAF6D5BEE}"/>
    <cellStyle name="Normal 7 2 3 3 2 2 3 2 2 2" xfId="59826" xr:uid="{E7B1CCE3-B48C-46DA-81B1-7A82DE8502A9}"/>
    <cellStyle name="Normal 7 2 3 3 2 2 3 2 3" xfId="44384" xr:uid="{1E591E03-5299-4215-B5BC-579BE821C941}"/>
    <cellStyle name="Normal 7 2 3 3 2 2 3 3" xfId="21221" xr:uid="{11792A80-9371-47A5-8770-00DBDCE40476}"/>
    <cellStyle name="Normal 7 2 3 3 2 2 3 3 2" xfId="52105" xr:uid="{7428D2C5-F644-4EC0-A5F7-37BA2B5C6AEE}"/>
    <cellStyle name="Normal 7 2 3 3 2 2 3 4" xfId="36663" xr:uid="{B24EB487-8B1F-4433-977F-2905BDE4E932}"/>
    <cellStyle name="Normal 7 2 3 3 2 2 4" xfId="9640" xr:uid="{3776C355-3D7E-4BBA-BB92-ED441C9D447B}"/>
    <cellStyle name="Normal 7 2 3 3 2 2 4 2" xfId="25082" xr:uid="{52CA22B5-329E-41AD-9EF2-EF3AA83F6831}"/>
    <cellStyle name="Normal 7 2 3 3 2 2 4 2 2" xfId="55966" xr:uid="{7B79A8CC-0A8A-4BC2-B49B-49B014759F28}"/>
    <cellStyle name="Normal 7 2 3 3 2 2 4 3" xfId="40524" xr:uid="{EE115F31-E840-4F0B-B0AE-BCC922F59FC7}"/>
    <cellStyle name="Normal 7 2 3 3 2 2 5" xfId="17361" xr:uid="{2882DFC0-23D8-48BC-9E5B-07F44018EA8F}"/>
    <cellStyle name="Normal 7 2 3 3 2 2 5 2" xfId="48245" xr:uid="{AF85FC29-1D65-4616-B75D-682DE23C716C}"/>
    <cellStyle name="Normal 7 2 3 3 2 2 6" xfId="32803" xr:uid="{8C2B6023-59A1-4053-8B30-171C032D308B}"/>
    <cellStyle name="Normal 7 2 3 3 2 3" xfId="2884" xr:uid="{CA72E1A0-3A76-4F17-8FC8-580D5AA551C7}"/>
    <cellStyle name="Normal 7 2 3 3 2 3 2" xfId="6744" xr:uid="{1EDB7364-1223-444D-9EA0-2379AEEF994C}"/>
    <cellStyle name="Normal 7 2 3 3 2 3 2 2" xfId="14465" xr:uid="{80CEA09A-C434-47FD-ABD1-CF33FE6D4A35}"/>
    <cellStyle name="Normal 7 2 3 3 2 3 2 2 2" xfId="29907" xr:uid="{13049DF9-FC3D-4A7B-A68A-D632A5CC9E72}"/>
    <cellStyle name="Normal 7 2 3 3 2 3 2 2 2 2" xfId="60791" xr:uid="{AF21CCE9-5947-4A39-A69E-80D10F40A5BE}"/>
    <cellStyle name="Normal 7 2 3 3 2 3 2 2 3" xfId="45349" xr:uid="{6B173857-EFBF-4B1D-933E-BEB6A61DC43B}"/>
    <cellStyle name="Normal 7 2 3 3 2 3 2 3" xfId="22186" xr:uid="{17359219-13F8-4518-8470-E447948E759D}"/>
    <cellStyle name="Normal 7 2 3 3 2 3 2 3 2" xfId="53070" xr:uid="{04E30B37-29F1-4590-95A2-34756C3C4BC1}"/>
    <cellStyle name="Normal 7 2 3 3 2 3 2 4" xfId="37628" xr:uid="{B4A8E001-D9E3-4A05-ABE6-A7A86CACB91F}"/>
    <cellStyle name="Normal 7 2 3 3 2 3 3" xfId="10605" xr:uid="{7C5A678B-7876-474B-B81B-72C469D079E2}"/>
    <cellStyle name="Normal 7 2 3 3 2 3 3 2" xfId="26047" xr:uid="{33A78B26-317E-4B02-839E-9A43343426B0}"/>
    <cellStyle name="Normal 7 2 3 3 2 3 3 2 2" xfId="56931" xr:uid="{A2225FDF-D27E-4B06-92ED-4BB53CD518F3}"/>
    <cellStyle name="Normal 7 2 3 3 2 3 3 3" xfId="41489" xr:uid="{5FA95F3D-9A0C-4CB4-B08C-357989742408}"/>
    <cellStyle name="Normal 7 2 3 3 2 3 4" xfId="18326" xr:uid="{8FC9D4CE-A484-4C4F-AD20-77C8F4237BF8}"/>
    <cellStyle name="Normal 7 2 3 3 2 3 4 2" xfId="49210" xr:uid="{D8733EB1-46D5-4A36-A8B4-2FA2C60F0668}"/>
    <cellStyle name="Normal 7 2 3 3 2 3 5" xfId="33768" xr:uid="{E09698AD-D517-4695-8E47-462F6E71FF5D}"/>
    <cellStyle name="Normal 7 2 3 3 2 4" xfId="4814" xr:uid="{2E0F6EC3-8A99-4968-BF2E-0B7A940A2BF3}"/>
    <cellStyle name="Normal 7 2 3 3 2 4 2" xfId="12535" xr:uid="{D44FF20B-12FE-4B57-87B2-F3559734D121}"/>
    <cellStyle name="Normal 7 2 3 3 2 4 2 2" xfId="27977" xr:uid="{8482BC61-75D2-44FB-B80F-80DC4D570AE2}"/>
    <cellStyle name="Normal 7 2 3 3 2 4 2 2 2" xfId="58861" xr:uid="{C8DF6B7D-6E70-49C0-824B-9518E08F1B78}"/>
    <cellStyle name="Normal 7 2 3 3 2 4 2 3" xfId="43419" xr:uid="{17C0D862-3725-4EE4-A4A8-2F79E86EADD9}"/>
    <cellStyle name="Normal 7 2 3 3 2 4 3" xfId="20256" xr:uid="{8AEA413E-CE4E-41F6-B4EC-878E3D35F80D}"/>
    <cellStyle name="Normal 7 2 3 3 2 4 3 2" xfId="51140" xr:uid="{2466CF6B-B9D8-4100-851D-9033393EE41F}"/>
    <cellStyle name="Normal 7 2 3 3 2 4 4" xfId="35698" xr:uid="{291B8388-4F29-4FC5-96DC-A5FCFBB5C252}"/>
    <cellStyle name="Normal 7 2 3 3 2 5" xfId="8675" xr:uid="{0EE644D0-940E-45D9-9A90-18DD111AAC55}"/>
    <cellStyle name="Normal 7 2 3 3 2 5 2" xfId="24117" xr:uid="{9224EC15-F1D7-42B2-85D9-C0E1F4FEC327}"/>
    <cellStyle name="Normal 7 2 3 3 2 5 2 2" xfId="55001" xr:uid="{5AED7DE9-46A5-4D11-975C-801512B3CDE0}"/>
    <cellStyle name="Normal 7 2 3 3 2 5 3" xfId="39559" xr:uid="{B3A74ADB-C6A7-469D-BBE1-8B9E8015F05F}"/>
    <cellStyle name="Normal 7 2 3 3 2 6" xfId="16396" xr:uid="{C9CA3D5C-A749-411C-BF21-E3D7CA97DFBB}"/>
    <cellStyle name="Normal 7 2 3 3 2 6 2" xfId="47280" xr:uid="{88D9EA79-01C8-4D41-9FA8-5F186568F249}"/>
    <cellStyle name="Normal 7 2 3 3 2 7" xfId="31838" xr:uid="{6FE5A38D-E38F-4BA4-B242-5072AD028B96}"/>
    <cellStyle name="Normal 7 2 3 3 3" xfId="1436" xr:uid="{2BD6B4DF-00C3-4925-9EBA-F4AA6BD0A339}"/>
    <cellStyle name="Normal 7 2 3 3 3 2" xfId="3366" xr:uid="{B846C8E2-5F49-4C9F-B818-5006917048B6}"/>
    <cellStyle name="Normal 7 2 3 3 3 2 2" xfId="7226" xr:uid="{56B07654-B2A5-4D7D-B0FE-1B3F675CBB5F}"/>
    <cellStyle name="Normal 7 2 3 3 3 2 2 2" xfId="14947" xr:uid="{6D0233B0-6C73-4A01-B104-9972A6251E9D}"/>
    <cellStyle name="Normal 7 2 3 3 3 2 2 2 2" xfId="30389" xr:uid="{EC5845CC-5856-455F-BB2B-F5CF6709AC1B}"/>
    <cellStyle name="Normal 7 2 3 3 3 2 2 2 2 2" xfId="61273" xr:uid="{90379484-D955-4ED0-BC7C-49F23F3A5EF9}"/>
    <cellStyle name="Normal 7 2 3 3 3 2 2 2 3" xfId="45831" xr:uid="{4C50FD2D-98A3-4AA3-B8D1-67B5E4536DEA}"/>
    <cellStyle name="Normal 7 2 3 3 3 2 2 3" xfId="22668" xr:uid="{DC95712D-F676-464D-B8B5-72A88E7B5DEB}"/>
    <cellStyle name="Normal 7 2 3 3 3 2 2 3 2" xfId="53552" xr:uid="{4B5CC99A-FA3F-421B-88F8-4EA8F0602CFA}"/>
    <cellStyle name="Normal 7 2 3 3 3 2 2 4" xfId="38110" xr:uid="{5A5D7B0A-049E-4CF4-A80F-BFDF9E2723A5}"/>
    <cellStyle name="Normal 7 2 3 3 3 2 3" xfId="11087" xr:uid="{6CAF9CB4-1CD2-4277-B2CB-E95E6F32BEB1}"/>
    <cellStyle name="Normal 7 2 3 3 3 2 3 2" xfId="26529" xr:uid="{991F748C-34EF-45E1-BE67-367CB32CAB61}"/>
    <cellStyle name="Normal 7 2 3 3 3 2 3 2 2" xfId="57413" xr:uid="{8B605BFB-F23F-4451-BED7-171619E2ED53}"/>
    <cellStyle name="Normal 7 2 3 3 3 2 3 3" xfId="41971" xr:uid="{1BE72D8D-D444-465E-ADEC-206F9B591018}"/>
    <cellStyle name="Normal 7 2 3 3 3 2 4" xfId="18808" xr:uid="{F6CE4FDF-8CFC-4486-AE75-C8B96F4F0736}"/>
    <cellStyle name="Normal 7 2 3 3 3 2 4 2" xfId="49692" xr:uid="{86CCA5B9-E8ED-423E-AAF2-5C1A01762FF7}"/>
    <cellStyle name="Normal 7 2 3 3 3 2 5" xfId="34250" xr:uid="{A89EB443-A0C7-40C9-98E6-454DAC11544A}"/>
    <cellStyle name="Normal 7 2 3 3 3 3" xfId="5296" xr:uid="{64A34FA7-C4D5-4941-8236-D53502A530BA}"/>
    <cellStyle name="Normal 7 2 3 3 3 3 2" xfId="13017" xr:uid="{803E0E7D-079B-4750-BB0C-8B55D5586865}"/>
    <cellStyle name="Normal 7 2 3 3 3 3 2 2" xfId="28459" xr:uid="{2FA26106-D332-497F-87BF-A70778496B62}"/>
    <cellStyle name="Normal 7 2 3 3 3 3 2 2 2" xfId="59343" xr:uid="{6DE476D9-CD3C-4578-B661-2D8F82F7AFBF}"/>
    <cellStyle name="Normal 7 2 3 3 3 3 2 3" xfId="43901" xr:uid="{0C8A0BDC-B898-4961-800E-23F0F671109D}"/>
    <cellStyle name="Normal 7 2 3 3 3 3 3" xfId="20738" xr:uid="{DBDB782D-B814-452A-B463-4FB82CF2158E}"/>
    <cellStyle name="Normal 7 2 3 3 3 3 3 2" xfId="51622" xr:uid="{CD949749-3908-4D90-BB8B-D7E9848EAE68}"/>
    <cellStyle name="Normal 7 2 3 3 3 3 4" xfId="36180" xr:uid="{FCEB575E-D5D8-4B92-BF8D-D3EE9E766A23}"/>
    <cellStyle name="Normal 7 2 3 3 3 4" xfId="9157" xr:uid="{A69BF453-D047-4FDB-9261-59D71FC0368A}"/>
    <cellStyle name="Normal 7 2 3 3 3 4 2" xfId="24599" xr:uid="{8634E12F-F5AE-4BFE-8E84-D568295B6489}"/>
    <cellStyle name="Normal 7 2 3 3 3 4 2 2" xfId="55483" xr:uid="{88DCA89B-035D-400B-9686-47002B0392AA}"/>
    <cellStyle name="Normal 7 2 3 3 3 4 3" xfId="40041" xr:uid="{AB46A93E-6775-4D5F-A4B7-A5332B758DD5}"/>
    <cellStyle name="Normal 7 2 3 3 3 5" xfId="16878" xr:uid="{76C891A0-F2AA-4424-B16A-25F00A96EC9E}"/>
    <cellStyle name="Normal 7 2 3 3 3 5 2" xfId="47762" xr:uid="{E4E621E6-B95A-449C-98B3-6F7483BBC251}"/>
    <cellStyle name="Normal 7 2 3 3 3 6" xfId="32320" xr:uid="{BB7905D1-9FF1-4DC1-ADE0-E7156933F373}"/>
    <cellStyle name="Normal 7 2 3 3 4" xfId="2401" xr:uid="{7D36CE85-FEEB-413C-B36C-51D5852D4452}"/>
    <cellStyle name="Normal 7 2 3 3 4 2" xfId="6261" xr:uid="{DBBB5627-B75D-42FD-9B4C-EB672B4F3FA7}"/>
    <cellStyle name="Normal 7 2 3 3 4 2 2" xfId="13982" xr:uid="{7DD83613-A26D-4518-B4EE-ADFB6AB23DED}"/>
    <cellStyle name="Normal 7 2 3 3 4 2 2 2" xfId="29424" xr:uid="{E775579A-F4F3-4070-9F22-E9356A59EED8}"/>
    <cellStyle name="Normal 7 2 3 3 4 2 2 2 2" xfId="60308" xr:uid="{6C8B2756-EDC5-4890-954A-2E4D00258F87}"/>
    <cellStyle name="Normal 7 2 3 3 4 2 2 3" xfId="44866" xr:uid="{0F7673B5-9CF7-4088-B70B-79A27B8B70D1}"/>
    <cellStyle name="Normal 7 2 3 3 4 2 3" xfId="21703" xr:uid="{F4428D15-F91A-4562-AB55-936AA3A3CA0A}"/>
    <cellStyle name="Normal 7 2 3 3 4 2 3 2" xfId="52587" xr:uid="{DEE35F00-ADB3-4233-A75E-CB7B6AE57455}"/>
    <cellStyle name="Normal 7 2 3 3 4 2 4" xfId="37145" xr:uid="{1F6CEEE0-E8AA-4861-87F4-ACEEE1D07583}"/>
    <cellStyle name="Normal 7 2 3 3 4 3" xfId="10122" xr:uid="{057A0893-31D6-4979-AB1E-9C28D93237F2}"/>
    <cellStyle name="Normal 7 2 3 3 4 3 2" xfId="25564" xr:uid="{1697D4D5-B77F-4BDF-9745-BF8517D77223}"/>
    <cellStyle name="Normal 7 2 3 3 4 3 2 2" xfId="56448" xr:uid="{49C2DE60-1F26-4774-8DE1-B94821DF4210}"/>
    <cellStyle name="Normal 7 2 3 3 4 3 3" xfId="41006" xr:uid="{948F8A06-7343-4BB5-AD09-3658489341B0}"/>
    <cellStyle name="Normal 7 2 3 3 4 4" xfId="17843" xr:uid="{BE2F60C8-C11F-4F73-A95D-C357E575729F}"/>
    <cellStyle name="Normal 7 2 3 3 4 4 2" xfId="48727" xr:uid="{27F1626D-3E07-4D04-8382-AAA2F0F5D9FD}"/>
    <cellStyle name="Normal 7 2 3 3 4 5" xfId="33285" xr:uid="{AB0AC7CE-24B9-470B-A66F-304C5072F916}"/>
    <cellStyle name="Normal 7 2 3 3 5" xfId="4331" xr:uid="{0AD937A5-2C82-4BCA-8AB5-EDC17CCD407A}"/>
    <cellStyle name="Normal 7 2 3 3 5 2" xfId="12052" xr:uid="{ECAAFB2C-3FC2-42DA-B37D-43F1E7FBD9A4}"/>
    <cellStyle name="Normal 7 2 3 3 5 2 2" xfId="27494" xr:uid="{B2C023D0-0F61-4A04-AB68-3680E795841B}"/>
    <cellStyle name="Normal 7 2 3 3 5 2 2 2" xfId="58378" xr:uid="{8BC9CFD5-1957-4DE0-A6C8-0A679BE35B8F}"/>
    <cellStyle name="Normal 7 2 3 3 5 2 3" xfId="42936" xr:uid="{6D37B444-38E7-447D-9754-3640B224FD2F}"/>
    <cellStyle name="Normal 7 2 3 3 5 3" xfId="19773" xr:uid="{5C8099ED-49B5-470B-BCD5-52FE4B58A52B}"/>
    <cellStyle name="Normal 7 2 3 3 5 3 2" xfId="50657" xr:uid="{0AD2B8EA-A5FA-495F-8D0B-06A085E75C5A}"/>
    <cellStyle name="Normal 7 2 3 3 5 4" xfId="35215" xr:uid="{C13D2F7B-B81E-4D4E-8AAB-1E6EF34139CC}"/>
    <cellStyle name="Normal 7 2 3 3 6" xfId="8192" xr:uid="{A8432BD3-BD28-4058-BECE-6C1036FCAF62}"/>
    <cellStyle name="Normal 7 2 3 3 6 2" xfId="23634" xr:uid="{1B99CE25-5556-43BB-80ED-E683684FFD1B}"/>
    <cellStyle name="Normal 7 2 3 3 6 2 2" xfId="54518" xr:uid="{61B24127-4C21-4A86-8FDF-72714A3E6C60}"/>
    <cellStyle name="Normal 7 2 3 3 6 3" xfId="39076" xr:uid="{127FA01D-C2D6-4D9A-B396-D823423020C0}"/>
    <cellStyle name="Normal 7 2 3 3 7" xfId="15913" xr:uid="{CE644A27-7A13-4AC3-B77F-62CFE50AB60B}"/>
    <cellStyle name="Normal 7 2 3 3 7 2" xfId="46797" xr:uid="{E8028571-6360-4D5D-B5E2-0832B1FD98EA}"/>
    <cellStyle name="Normal 7 2 3 3 8" xfId="31355" xr:uid="{925E0BAB-8CF9-4E98-9F00-8C5DFA2F503C}"/>
    <cellStyle name="Normal 7 2 3 4" xfId="713" xr:uid="{291FAC5F-933A-4988-B7E4-FC685933C4C4}"/>
    <cellStyle name="Normal 7 2 3 4 2" xfId="1678" xr:uid="{D673B8A0-8BB3-4ED3-9385-837BCA78FB89}"/>
    <cellStyle name="Normal 7 2 3 4 2 2" xfId="3608" xr:uid="{B7A9156C-AAB7-4FDB-BA52-A7143BFB310F}"/>
    <cellStyle name="Normal 7 2 3 4 2 2 2" xfId="7468" xr:uid="{58F91694-D472-49DE-961E-6668803CFA72}"/>
    <cellStyle name="Normal 7 2 3 4 2 2 2 2" xfId="15189" xr:uid="{0E7F5004-3CF1-49F1-8A77-66E2A493F353}"/>
    <cellStyle name="Normal 7 2 3 4 2 2 2 2 2" xfId="30631" xr:uid="{83817F55-A431-4A5D-AF3E-990815DD5EBB}"/>
    <cellStyle name="Normal 7 2 3 4 2 2 2 2 2 2" xfId="61515" xr:uid="{D7BA5580-5600-4FA3-A8AD-6E98E69B9D38}"/>
    <cellStyle name="Normal 7 2 3 4 2 2 2 2 3" xfId="46073" xr:uid="{1E712916-3B96-4272-85DD-40B07B4496C2}"/>
    <cellStyle name="Normal 7 2 3 4 2 2 2 3" xfId="22910" xr:uid="{B7B1CCFD-0B3A-4D5D-A12B-F347C6AE51C6}"/>
    <cellStyle name="Normal 7 2 3 4 2 2 2 3 2" xfId="53794" xr:uid="{554BC43E-8459-4BD7-A8DB-C30E16CD975F}"/>
    <cellStyle name="Normal 7 2 3 4 2 2 2 4" xfId="38352" xr:uid="{309BC539-7D7C-443C-AB24-74A227E902A9}"/>
    <cellStyle name="Normal 7 2 3 4 2 2 3" xfId="11329" xr:uid="{305ED7EF-C783-4C77-900A-EFF945F28C73}"/>
    <cellStyle name="Normal 7 2 3 4 2 2 3 2" xfId="26771" xr:uid="{66E03E49-C167-408A-98C0-1444281F4292}"/>
    <cellStyle name="Normal 7 2 3 4 2 2 3 2 2" xfId="57655" xr:uid="{8717E57D-78E0-4AB7-8EB6-88A7722CE0FC}"/>
    <cellStyle name="Normal 7 2 3 4 2 2 3 3" xfId="42213" xr:uid="{F04B081B-4F7D-4242-BE74-3A9F6E5E6C11}"/>
    <cellStyle name="Normal 7 2 3 4 2 2 4" xfId="19050" xr:uid="{061A542E-3DA4-45A4-B94F-804D46143E20}"/>
    <cellStyle name="Normal 7 2 3 4 2 2 4 2" xfId="49934" xr:uid="{8DF878B4-CD2E-4FD2-B44C-44539289D5E6}"/>
    <cellStyle name="Normal 7 2 3 4 2 2 5" xfId="34492" xr:uid="{8BD084CD-9145-4AFE-BE55-E5CFBC736A98}"/>
    <cellStyle name="Normal 7 2 3 4 2 3" xfId="5538" xr:uid="{B64714C7-68D2-4379-8A2C-9A93EC2F7D3F}"/>
    <cellStyle name="Normal 7 2 3 4 2 3 2" xfId="13259" xr:uid="{34FBF892-B277-41B5-8048-6E3D38B752AC}"/>
    <cellStyle name="Normal 7 2 3 4 2 3 2 2" xfId="28701" xr:uid="{55C77B40-1E8F-4822-9352-B6B7CF257CF7}"/>
    <cellStyle name="Normal 7 2 3 4 2 3 2 2 2" xfId="59585" xr:uid="{631DA28B-265A-43F0-8712-6EBA61C4ED52}"/>
    <cellStyle name="Normal 7 2 3 4 2 3 2 3" xfId="44143" xr:uid="{D1FAFB79-48BB-4324-849E-23A12DEF370D}"/>
    <cellStyle name="Normal 7 2 3 4 2 3 3" xfId="20980" xr:uid="{D7D91D8D-FAA1-4340-B331-CDA495AAC06B}"/>
    <cellStyle name="Normal 7 2 3 4 2 3 3 2" xfId="51864" xr:uid="{FD9683F0-8F6F-4A9F-B7EE-3C56BC796C4D}"/>
    <cellStyle name="Normal 7 2 3 4 2 3 4" xfId="36422" xr:uid="{53060656-0C47-48B5-9BA4-0035CAC1CDA0}"/>
    <cellStyle name="Normal 7 2 3 4 2 4" xfId="9399" xr:uid="{83B129AC-96D5-49A9-A4E4-1ECBBCFABDF0}"/>
    <cellStyle name="Normal 7 2 3 4 2 4 2" xfId="24841" xr:uid="{CA0ABC52-9B95-4433-B1CD-4F830FF49348}"/>
    <cellStyle name="Normal 7 2 3 4 2 4 2 2" xfId="55725" xr:uid="{D7F0BBD3-E05C-4BC1-B72B-41090C77A344}"/>
    <cellStyle name="Normal 7 2 3 4 2 4 3" xfId="40283" xr:uid="{C18A0D19-0D5F-4DA6-BFE6-6C7C9135FCF3}"/>
    <cellStyle name="Normal 7 2 3 4 2 5" xfId="17120" xr:uid="{39598162-2CEB-4AEB-863A-84119BCF3A54}"/>
    <cellStyle name="Normal 7 2 3 4 2 5 2" xfId="48004" xr:uid="{7B39C844-A5F9-460F-BAC1-7A49B8353C31}"/>
    <cellStyle name="Normal 7 2 3 4 2 6" xfId="32562" xr:uid="{ADA81348-799A-432E-A83B-A00D0514BF0A}"/>
    <cellStyle name="Normal 7 2 3 4 3" xfId="2643" xr:uid="{7E77D2C5-6DBD-436A-815F-2EFB9D4E685F}"/>
    <cellStyle name="Normal 7 2 3 4 3 2" xfId="6503" xr:uid="{302E586B-BD29-40D3-BAEE-C93D978191DC}"/>
    <cellStyle name="Normal 7 2 3 4 3 2 2" xfId="14224" xr:uid="{B795A43E-3B93-4A22-A5CA-7DC9F60AB0FE}"/>
    <cellStyle name="Normal 7 2 3 4 3 2 2 2" xfId="29666" xr:uid="{875D5C20-52E4-42B5-B941-F63B60B86A37}"/>
    <cellStyle name="Normal 7 2 3 4 3 2 2 2 2" xfId="60550" xr:uid="{09AE3C8C-7B62-4226-96C3-8F07E68B9DD5}"/>
    <cellStyle name="Normal 7 2 3 4 3 2 2 3" xfId="45108" xr:uid="{232AFAEE-18F2-433D-88F7-2EF13175EE71}"/>
    <cellStyle name="Normal 7 2 3 4 3 2 3" xfId="21945" xr:uid="{9F844459-2CD5-4339-A2E8-C95C42033C47}"/>
    <cellStyle name="Normal 7 2 3 4 3 2 3 2" xfId="52829" xr:uid="{03B57074-2B4F-4FB8-AA43-433F45E4B65F}"/>
    <cellStyle name="Normal 7 2 3 4 3 2 4" xfId="37387" xr:uid="{93FBD206-AB1C-431D-B74E-803DBB994AAE}"/>
    <cellStyle name="Normal 7 2 3 4 3 3" xfId="10364" xr:uid="{9D87772D-7326-4D9D-B996-EB79181BCC3C}"/>
    <cellStyle name="Normal 7 2 3 4 3 3 2" xfId="25806" xr:uid="{FAC28FE5-480B-4858-A6BA-746F9B2571BE}"/>
    <cellStyle name="Normal 7 2 3 4 3 3 2 2" xfId="56690" xr:uid="{717577B3-1558-49A3-89A0-2C291DC3790C}"/>
    <cellStyle name="Normal 7 2 3 4 3 3 3" xfId="41248" xr:uid="{91A6C5E0-04ED-4B64-A86E-588CA952186E}"/>
    <cellStyle name="Normal 7 2 3 4 3 4" xfId="18085" xr:uid="{47E82226-0554-4902-AFD1-E3CE1B34576A}"/>
    <cellStyle name="Normal 7 2 3 4 3 4 2" xfId="48969" xr:uid="{2A095F4C-5839-4DF5-825C-4536708D8F4E}"/>
    <cellStyle name="Normal 7 2 3 4 3 5" xfId="33527" xr:uid="{A0148639-FD24-44B3-852C-137ECCB510D6}"/>
    <cellStyle name="Normal 7 2 3 4 4" xfId="4573" xr:uid="{652369A7-6F8D-4A36-9B74-6CA47D25C132}"/>
    <cellStyle name="Normal 7 2 3 4 4 2" xfId="12294" xr:uid="{9B1D4A8E-F454-4775-8AB0-C3E4294049B4}"/>
    <cellStyle name="Normal 7 2 3 4 4 2 2" xfId="27736" xr:uid="{783C9F3B-9A7A-4885-992D-E99BA1CE0AFF}"/>
    <cellStyle name="Normal 7 2 3 4 4 2 2 2" xfId="58620" xr:uid="{C26AF0BD-3697-4960-AF07-D61CF9DBBBC0}"/>
    <cellStyle name="Normal 7 2 3 4 4 2 3" xfId="43178" xr:uid="{61874615-4459-4CEC-97BB-14A4D995F642}"/>
    <cellStyle name="Normal 7 2 3 4 4 3" xfId="20015" xr:uid="{7AEE1AAE-F20C-4C6A-8863-6382AC9482D0}"/>
    <cellStyle name="Normal 7 2 3 4 4 3 2" xfId="50899" xr:uid="{3FA18669-0C6F-4464-803C-542EF160CFBF}"/>
    <cellStyle name="Normal 7 2 3 4 4 4" xfId="35457" xr:uid="{82EEC907-5D76-4A4F-9166-05F2BD850A74}"/>
    <cellStyle name="Normal 7 2 3 4 5" xfId="8434" xr:uid="{46FFF62C-ED46-4BE2-8934-27A0F5EEB840}"/>
    <cellStyle name="Normal 7 2 3 4 5 2" xfId="23876" xr:uid="{441EB223-BD62-4628-B273-78AB065AD469}"/>
    <cellStyle name="Normal 7 2 3 4 5 2 2" xfId="54760" xr:uid="{92D889E8-CF66-4FE6-BA85-462C9C6403A5}"/>
    <cellStyle name="Normal 7 2 3 4 5 3" xfId="39318" xr:uid="{6AA0403A-179E-4E73-83B8-396786F0897D}"/>
    <cellStyle name="Normal 7 2 3 4 6" xfId="16155" xr:uid="{AD8FABD2-DD55-4F3B-A814-5956343B5448}"/>
    <cellStyle name="Normal 7 2 3 4 6 2" xfId="47039" xr:uid="{480A9280-B2A5-427B-BC3F-6CA964556D4F}"/>
    <cellStyle name="Normal 7 2 3 4 7" xfId="31597" xr:uid="{3844501B-2F20-4216-AFA7-00918002A1BE}"/>
    <cellStyle name="Normal 7 2 3 5" xfId="1195" xr:uid="{CC6CD793-10EA-4254-B7E5-185D026858D5}"/>
    <cellStyle name="Normal 7 2 3 5 2" xfId="3125" xr:uid="{558B4EF4-EA17-445D-A0BD-B0A693725A6C}"/>
    <cellStyle name="Normal 7 2 3 5 2 2" xfId="6985" xr:uid="{F4A102A1-6329-4F54-8BCD-90E13F30A6AD}"/>
    <cellStyle name="Normal 7 2 3 5 2 2 2" xfId="14706" xr:uid="{99272754-33B5-41FC-82B6-E26B2A588DB8}"/>
    <cellStyle name="Normal 7 2 3 5 2 2 2 2" xfId="30148" xr:uid="{73F82EE2-3000-4FBD-BCF4-A67706CB8EB4}"/>
    <cellStyle name="Normal 7 2 3 5 2 2 2 2 2" xfId="61032" xr:uid="{99212504-9ED2-4580-B028-3A018AFC4D69}"/>
    <cellStyle name="Normal 7 2 3 5 2 2 2 3" xfId="45590" xr:uid="{8B66F153-F2CD-42DE-AC7E-2CCDB59321F8}"/>
    <cellStyle name="Normal 7 2 3 5 2 2 3" xfId="22427" xr:uid="{999B8749-2597-43BA-B029-495D8CAE2DF5}"/>
    <cellStyle name="Normal 7 2 3 5 2 2 3 2" xfId="53311" xr:uid="{7DF09CF5-6E2D-4FC5-AF84-9EC070B47B34}"/>
    <cellStyle name="Normal 7 2 3 5 2 2 4" xfId="37869" xr:uid="{B27220AC-6283-431F-8662-F2A19267DD00}"/>
    <cellStyle name="Normal 7 2 3 5 2 3" xfId="10846" xr:uid="{610D2EAC-DA15-4647-883D-26677362CB70}"/>
    <cellStyle name="Normal 7 2 3 5 2 3 2" xfId="26288" xr:uid="{2AD9ACC4-FC72-46F9-A9D1-275CEDCAA5BB}"/>
    <cellStyle name="Normal 7 2 3 5 2 3 2 2" xfId="57172" xr:uid="{D7B71F88-EFC6-4CD1-AD9C-0F7EA0999385}"/>
    <cellStyle name="Normal 7 2 3 5 2 3 3" xfId="41730" xr:uid="{66545D83-96B8-4743-AFD1-6D35CFB016E5}"/>
    <cellStyle name="Normal 7 2 3 5 2 4" xfId="18567" xr:uid="{29E506DB-13F2-40CC-91CF-634B5666B993}"/>
    <cellStyle name="Normal 7 2 3 5 2 4 2" xfId="49451" xr:uid="{287FE2C9-F98B-41FE-B9E0-1D4CDE195AE3}"/>
    <cellStyle name="Normal 7 2 3 5 2 5" xfId="34009" xr:uid="{A0FC8581-F31B-43A0-8EE8-5582DDF27D5A}"/>
    <cellStyle name="Normal 7 2 3 5 3" xfId="5055" xr:uid="{65AFF07A-6C70-41E1-9424-2BD9F9DBDCC1}"/>
    <cellStyle name="Normal 7 2 3 5 3 2" xfId="12776" xr:uid="{DC59BE18-2D64-491B-A368-276C8E49D2A1}"/>
    <cellStyle name="Normal 7 2 3 5 3 2 2" xfId="28218" xr:uid="{3204AB6B-8AA0-4216-9DFB-8FD5B9EB46A0}"/>
    <cellStyle name="Normal 7 2 3 5 3 2 2 2" xfId="59102" xr:uid="{0516D9FD-ABFF-48CB-9C35-B60B674DCD18}"/>
    <cellStyle name="Normal 7 2 3 5 3 2 3" xfId="43660" xr:uid="{AAF7B5A5-CEAC-498C-B110-B4E63D1CFD8B}"/>
    <cellStyle name="Normal 7 2 3 5 3 3" xfId="20497" xr:uid="{8B0DEBA4-0645-4FF7-8962-9C8707D1428D}"/>
    <cellStyle name="Normal 7 2 3 5 3 3 2" xfId="51381" xr:uid="{E8372C0B-4277-495B-8B86-E1508E55B8C8}"/>
    <cellStyle name="Normal 7 2 3 5 3 4" xfId="35939" xr:uid="{58AE874C-398E-4D38-9FC8-EE3123DC04E3}"/>
    <cellStyle name="Normal 7 2 3 5 4" xfId="8916" xr:uid="{132DD5B5-4E95-406C-877B-92966FA4EBC0}"/>
    <cellStyle name="Normal 7 2 3 5 4 2" xfId="24358" xr:uid="{6792A352-5945-478E-B69D-B23FDF61E918}"/>
    <cellStyle name="Normal 7 2 3 5 4 2 2" xfId="55242" xr:uid="{94427849-9F56-49F3-8D03-CBE4474AC4D3}"/>
    <cellStyle name="Normal 7 2 3 5 4 3" xfId="39800" xr:uid="{D05246D5-EA15-448B-800E-0B0721B991E8}"/>
    <cellStyle name="Normal 7 2 3 5 5" xfId="16637" xr:uid="{4B7C306A-9362-44F4-A1BF-F1A0DD390C8B}"/>
    <cellStyle name="Normal 7 2 3 5 5 2" xfId="47521" xr:uid="{39E6BD18-25AE-4EE6-93A8-92E34AA753AA}"/>
    <cellStyle name="Normal 7 2 3 5 6" xfId="32079" xr:uid="{C990F94D-38FD-4E3D-B85C-B1479D121EB1}"/>
    <cellStyle name="Normal 7 2 3 6" xfId="2160" xr:uid="{2ACB67BD-75D1-4333-AD24-3065DF8EC498}"/>
    <cellStyle name="Normal 7 2 3 6 2" xfId="6020" xr:uid="{5FAF831F-3865-405B-AD30-1CAD17C783B8}"/>
    <cellStyle name="Normal 7 2 3 6 2 2" xfId="13741" xr:uid="{19ADAC01-E936-498B-BD0A-04AE8FAA21AE}"/>
    <cellStyle name="Normal 7 2 3 6 2 2 2" xfId="29183" xr:uid="{5BC7031C-27B3-4869-A000-81C649DDE731}"/>
    <cellStyle name="Normal 7 2 3 6 2 2 2 2" xfId="60067" xr:uid="{71BFFFC9-EFFE-44ED-B22B-59939AB50DCE}"/>
    <cellStyle name="Normal 7 2 3 6 2 2 3" xfId="44625" xr:uid="{5D592AEF-C84E-4D4F-BBDE-A23B6441685B}"/>
    <cellStyle name="Normal 7 2 3 6 2 3" xfId="21462" xr:uid="{D8B92A37-ED32-40E4-90BA-7E6AEFCA28FC}"/>
    <cellStyle name="Normal 7 2 3 6 2 3 2" xfId="52346" xr:uid="{48C22D99-9055-4A9A-B87C-F7F5222F611F}"/>
    <cellStyle name="Normal 7 2 3 6 2 4" xfId="36904" xr:uid="{0D7E2CB3-6857-46E7-B62C-E52DB5374025}"/>
    <cellStyle name="Normal 7 2 3 6 3" xfId="9881" xr:uid="{ACC14633-E393-431E-9224-8238A841E682}"/>
    <cellStyle name="Normal 7 2 3 6 3 2" xfId="25323" xr:uid="{1C921F31-3B71-416F-8BEA-2FF68D0B7DF3}"/>
    <cellStyle name="Normal 7 2 3 6 3 2 2" xfId="56207" xr:uid="{EE0FEE90-6F4F-4BD8-AEB5-B5046581A30C}"/>
    <cellStyle name="Normal 7 2 3 6 3 3" xfId="40765" xr:uid="{895A778B-0D4B-432D-BB21-AAAC7B8346F0}"/>
    <cellStyle name="Normal 7 2 3 6 4" xfId="17602" xr:uid="{FBBD0100-DDDE-4798-A4A0-1A7EA436D236}"/>
    <cellStyle name="Normal 7 2 3 6 4 2" xfId="48486" xr:uid="{1D0FCF6E-625B-4B82-8039-A630A04A7A91}"/>
    <cellStyle name="Normal 7 2 3 6 5" xfId="33044" xr:uid="{6665492E-D250-403B-AB59-898A76A34A3D}"/>
    <cellStyle name="Normal 7 2 3 7" xfId="4090" xr:uid="{4E619D72-32C6-48DD-A6CE-E654F14CF5AE}"/>
    <cellStyle name="Normal 7 2 3 7 2" xfId="11811" xr:uid="{64BAE9A4-8B61-44B0-9042-A5FC16F0A7AD}"/>
    <cellStyle name="Normal 7 2 3 7 2 2" xfId="27253" xr:uid="{5F4952D6-68A6-4286-BA37-985C5E9F70B8}"/>
    <cellStyle name="Normal 7 2 3 7 2 2 2" xfId="58137" xr:uid="{49E51B6F-48E6-4DE1-956E-7342AB023AE8}"/>
    <cellStyle name="Normal 7 2 3 7 2 3" xfId="42695" xr:uid="{978060EC-2343-424A-9E44-5A9202FAE409}"/>
    <cellStyle name="Normal 7 2 3 7 3" xfId="19532" xr:uid="{927A33B0-2E77-47BA-83F7-28FA3D771D39}"/>
    <cellStyle name="Normal 7 2 3 7 3 2" xfId="50416" xr:uid="{5C41303C-8B87-4FA5-8D9C-90124AE51D71}"/>
    <cellStyle name="Normal 7 2 3 7 4" xfId="34974" xr:uid="{061A554E-0877-45BC-8C37-A4F79FC52D09}"/>
    <cellStyle name="Normal 7 2 3 8" xfId="7951" xr:uid="{ABD212C1-30CE-4E2E-B965-003659667EE5}"/>
    <cellStyle name="Normal 7 2 3 8 2" xfId="23393" xr:uid="{A27E4DD4-EAEF-4A29-8355-B85194681029}"/>
    <cellStyle name="Normal 7 2 3 8 2 2" xfId="54277" xr:uid="{861DBA1E-A72C-4F7B-BEC6-DA61411C36C7}"/>
    <cellStyle name="Normal 7 2 3 8 3" xfId="38835" xr:uid="{551AB1E2-1DAE-4BB1-8ADB-E271DAF9E952}"/>
    <cellStyle name="Normal 7 2 3 9" xfId="15672" xr:uid="{C34ABB30-143A-4901-82D2-51E7098FFE31}"/>
    <cellStyle name="Normal 7 2 3 9 2" xfId="46556" xr:uid="{CFEBA244-8F4C-4F5B-A41B-36A2AE0746A1}"/>
    <cellStyle name="Normal 7 2 4" xfId="285" xr:uid="{F875D104-FDF2-42FC-A71A-A23ED7945431}"/>
    <cellStyle name="Normal 7 2 4 2" xfId="528" xr:uid="{91E63FB2-B7A9-4ABC-B151-B7AA7924036C}"/>
    <cellStyle name="Normal 7 2 4 2 2" xfId="1011" xr:uid="{012B2E0A-3EA5-4071-AC23-ADA9ECAB1361}"/>
    <cellStyle name="Normal 7 2 4 2 2 2" xfId="1976" xr:uid="{5AAC2B70-E518-43D9-A968-25F366EB012E}"/>
    <cellStyle name="Normal 7 2 4 2 2 2 2" xfId="3906" xr:uid="{23579485-3B53-4D81-B542-361BAC5F546F}"/>
    <cellStyle name="Normal 7 2 4 2 2 2 2 2" xfId="7766" xr:uid="{B5D8D2C7-FCB0-43D2-A104-BB71832C2AD6}"/>
    <cellStyle name="Normal 7 2 4 2 2 2 2 2 2" xfId="15487" xr:uid="{FBCCF315-AF0B-4AE6-AC21-4C3C4FCA7BE5}"/>
    <cellStyle name="Normal 7 2 4 2 2 2 2 2 2 2" xfId="30929" xr:uid="{AE2AA502-6FA9-435C-BCD3-DAD5B2339E84}"/>
    <cellStyle name="Normal 7 2 4 2 2 2 2 2 2 2 2" xfId="61813" xr:uid="{E6D5502A-961B-4E8E-A68F-F8E43823D222}"/>
    <cellStyle name="Normal 7 2 4 2 2 2 2 2 2 3" xfId="46371" xr:uid="{0372C97C-BD72-4C44-926E-1971DF8A8AD0}"/>
    <cellStyle name="Normal 7 2 4 2 2 2 2 2 3" xfId="23208" xr:uid="{FFFD7B74-B57D-42EB-B064-F88DA44D63F0}"/>
    <cellStyle name="Normal 7 2 4 2 2 2 2 2 3 2" xfId="54092" xr:uid="{2E07B8C7-23F4-4183-B84C-F62583F2D851}"/>
    <cellStyle name="Normal 7 2 4 2 2 2 2 2 4" xfId="38650" xr:uid="{4BC01462-5EBE-4A6C-83D9-9C46E04182EB}"/>
    <cellStyle name="Normal 7 2 4 2 2 2 2 3" xfId="11627" xr:uid="{31780198-7301-481F-B3D6-8BE56478F792}"/>
    <cellStyle name="Normal 7 2 4 2 2 2 2 3 2" xfId="27069" xr:uid="{0ACA8F24-BE69-45A6-945B-B8110A26A631}"/>
    <cellStyle name="Normal 7 2 4 2 2 2 2 3 2 2" xfId="57953" xr:uid="{A76E12ED-8E3A-4D56-8359-5BAF6EFC3D66}"/>
    <cellStyle name="Normal 7 2 4 2 2 2 2 3 3" xfId="42511" xr:uid="{0233C4FD-7C14-4500-A2E2-CD72A0C0ECAE}"/>
    <cellStyle name="Normal 7 2 4 2 2 2 2 4" xfId="19348" xr:uid="{61EB12F1-24B5-47A8-81AF-9F4C1364684F}"/>
    <cellStyle name="Normal 7 2 4 2 2 2 2 4 2" xfId="50232" xr:uid="{353265B4-BBB2-4328-961B-AD0ED4D74BBC}"/>
    <cellStyle name="Normal 7 2 4 2 2 2 2 5" xfId="34790" xr:uid="{D9813623-A09D-4CD5-A686-E2AB13BB745B}"/>
    <cellStyle name="Normal 7 2 4 2 2 2 3" xfId="5836" xr:uid="{0E1A5E35-601A-4BE9-B423-ED7CBCA4702B}"/>
    <cellStyle name="Normal 7 2 4 2 2 2 3 2" xfId="13557" xr:uid="{3D50B8ED-5C6E-4FBC-864D-DB63DF78694D}"/>
    <cellStyle name="Normal 7 2 4 2 2 2 3 2 2" xfId="28999" xr:uid="{1C4DE538-384D-4869-ADA5-F723E13D6E42}"/>
    <cellStyle name="Normal 7 2 4 2 2 2 3 2 2 2" xfId="59883" xr:uid="{9E91EF60-AC6A-4401-9F81-FEB6CE42A771}"/>
    <cellStyle name="Normal 7 2 4 2 2 2 3 2 3" xfId="44441" xr:uid="{6807995E-0E4C-477B-985F-0DFB12CA314A}"/>
    <cellStyle name="Normal 7 2 4 2 2 2 3 3" xfId="21278" xr:uid="{80537573-B7C6-4BB4-B4F6-7748BA649B4C}"/>
    <cellStyle name="Normal 7 2 4 2 2 2 3 3 2" xfId="52162" xr:uid="{44209557-F623-449B-8AD2-5BA56725A081}"/>
    <cellStyle name="Normal 7 2 4 2 2 2 3 4" xfId="36720" xr:uid="{CE1AFF85-B42D-4630-8833-37F73BF3F240}"/>
    <cellStyle name="Normal 7 2 4 2 2 2 4" xfId="9697" xr:uid="{199A47E9-DA42-451E-A59F-DA541451A0B2}"/>
    <cellStyle name="Normal 7 2 4 2 2 2 4 2" xfId="25139" xr:uid="{6AB4D35A-69B3-4140-AD64-53E9D4AB7727}"/>
    <cellStyle name="Normal 7 2 4 2 2 2 4 2 2" xfId="56023" xr:uid="{35B2250A-00C0-452F-9CF4-3F15B09FBC16}"/>
    <cellStyle name="Normal 7 2 4 2 2 2 4 3" xfId="40581" xr:uid="{B9F5748E-2E33-493C-BB0E-7200FECA397F}"/>
    <cellStyle name="Normal 7 2 4 2 2 2 5" xfId="17418" xr:uid="{0636EB05-F31E-4016-9625-D5684958D1F4}"/>
    <cellStyle name="Normal 7 2 4 2 2 2 5 2" xfId="48302" xr:uid="{9F1C76C7-3402-4267-97D8-2E5C650FA39A}"/>
    <cellStyle name="Normal 7 2 4 2 2 2 6" xfId="32860" xr:uid="{279A0613-DC60-45F1-A063-5DB4B5752A42}"/>
    <cellStyle name="Normal 7 2 4 2 2 3" xfId="2941" xr:uid="{CBFAC1DF-15B7-4A87-9A65-FCF58322A668}"/>
    <cellStyle name="Normal 7 2 4 2 2 3 2" xfId="6801" xr:uid="{37660D48-6B70-4AEC-A760-E58BFA755376}"/>
    <cellStyle name="Normal 7 2 4 2 2 3 2 2" xfId="14522" xr:uid="{A8AA0D2A-48FF-4540-808D-61C996C57D7A}"/>
    <cellStyle name="Normal 7 2 4 2 2 3 2 2 2" xfId="29964" xr:uid="{B810D213-E44F-4CEF-B210-98919E63071B}"/>
    <cellStyle name="Normal 7 2 4 2 2 3 2 2 2 2" xfId="60848" xr:uid="{C58B4369-AAC2-46A9-B597-360C0F54595E}"/>
    <cellStyle name="Normal 7 2 4 2 2 3 2 2 3" xfId="45406" xr:uid="{00CC02EA-8A77-47F8-A91D-4807AA3E94B0}"/>
    <cellStyle name="Normal 7 2 4 2 2 3 2 3" xfId="22243" xr:uid="{D6A862AD-7FCA-4357-8BF3-15E1AFD01B32}"/>
    <cellStyle name="Normal 7 2 4 2 2 3 2 3 2" xfId="53127" xr:uid="{0F700300-7991-44C0-B15E-89042336BA19}"/>
    <cellStyle name="Normal 7 2 4 2 2 3 2 4" xfId="37685" xr:uid="{B14F8618-9CE3-4930-AA09-FAC02DEDC31C}"/>
    <cellStyle name="Normal 7 2 4 2 2 3 3" xfId="10662" xr:uid="{2F791E33-6B6C-4B9F-A9C3-A6FFE9BB3C36}"/>
    <cellStyle name="Normal 7 2 4 2 2 3 3 2" xfId="26104" xr:uid="{0E36C896-9E8F-4793-B0DF-3B626CBFEFBE}"/>
    <cellStyle name="Normal 7 2 4 2 2 3 3 2 2" xfId="56988" xr:uid="{6188EB5C-FC94-40A9-BD74-132693B1C02A}"/>
    <cellStyle name="Normal 7 2 4 2 2 3 3 3" xfId="41546" xr:uid="{B009C8ED-3561-4F41-A599-A4AA2364593A}"/>
    <cellStyle name="Normal 7 2 4 2 2 3 4" xfId="18383" xr:uid="{8771B185-512F-48D9-B1D7-7E025927C8FB}"/>
    <cellStyle name="Normal 7 2 4 2 2 3 4 2" xfId="49267" xr:uid="{453B14AF-547D-48FF-A0EC-13759B05CB63}"/>
    <cellStyle name="Normal 7 2 4 2 2 3 5" xfId="33825" xr:uid="{101022EB-F10B-4008-8040-324B934C0F15}"/>
    <cellStyle name="Normal 7 2 4 2 2 4" xfId="4871" xr:uid="{B87FFDF4-A69D-4000-B56C-CBD662A5AE52}"/>
    <cellStyle name="Normal 7 2 4 2 2 4 2" xfId="12592" xr:uid="{90CC7EB6-8158-41D5-A817-F87F2F78C882}"/>
    <cellStyle name="Normal 7 2 4 2 2 4 2 2" xfId="28034" xr:uid="{B8AE798B-625E-4F02-B825-937B533E1F68}"/>
    <cellStyle name="Normal 7 2 4 2 2 4 2 2 2" xfId="58918" xr:uid="{C3D061A1-26E4-4A33-BC99-C012783ADC7A}"/>
    <cellStyle name="Normal 7 2 4 2 2 4 2 3" xfId="43476" xr:uid="{D63886AB-A554-40D7-9384-2BBA98424C2D}"/>
    <cellStyle name="Normal 7 2 4 2 2 4 3" xfId="20313" xr:uid="{B8F5BD09-F5AA-4FC2-B744-260C853915C4}"/>
    <cellStyle name="Normal 7 2 4 2 2 4 3 2" xfId="51197" xr:uid="{1A335FB4-9E3D-46AD-9F91-5BA6AF36035D}"/>
    <cellStyle name="Normal 7 2 4 2 2 4 4" xfId="35755" xr:uid="{E599E751-0520-426D-9E10-FA34E56E6F17}"/>
    <cellStyle name="Normal 7 2 4 2 2 5" xfId="8732" xr:uid="{8A4111A3-8EA9-4FA5-B346-87ED8D672CF0}"/>
    <cellStyle name="Normal 7 2 4 2 2 5 2" xfId="24174" xr:uid="{56E0871C-A729-448F-8F01-219A743B4D34}"/>
    <cellStyle name="Normal 7 2 4 2 2 5 2 2" xfId="55058" xr:uid="{CE6568F5-3F4C-47E5-AFD7-9E311A624FFF}"/>
    <cellStyle name="Normal 7 2 4 2 2 5 3" xfId="39616" xr:uid="{94E60855-8FE5-4031-BCE1-16658A067A87}"/>
    <cellStyle name="Normal 7 2 4 2 2 6" xfId="16453" xr:uid="{A6619027-C332-4E90-8F6A-0173B339DED4}"/>
    <cellStyle name="Normal 7 2 4 2 2 6 2" xfId="47337" xr:uid="{2E7EABCA-A397-4267-B7E1-9CD67366F005}"/>
    <cellStyle name="Normal 7 2 4 2 2 7" xfId="31895" xr:uid="{A2D7951C-F925-43C2-BD73-DF589B77D5E2}"/>
    <cellStyle name="Normal 7 2 4 2 3" xfId="1493" xr:uid="{388E9F59-A9BE-477E-BE0A-AAB35887A575}"/>
    <cellStyle name="Normal 7 2 4 2 3 2" xfId="3423" xr:uid="{8BAB6F03-4362-4A9F-842A-80C90DEC33A5}"/>
    <cellStyle name="Normal 7 2 4 2 3 2 2" xfId="7283" xr:uid="{7F18E2CC-E565-4AB6-BE65-798320AF6E7C}"/>
    <cellStyle name="Normal 7 2 4 2 3 2 2 2" xfId="15004" xr:uid="{FB3404E5-DEE7-4DC6-A190-F942B2577CEA}"/>
    <cellStyle name="Normal 7 2 4 2 3 2 2 2 2" xfId="30446" xr:uid="{79FA4F4C-FAFE-4C99-AABE-465DC8B92044}"/>
    <cellStyle name="Normal 7 2 4 2 3 2 2 2 2 2" xfId="61330" xr:uid="{9A8D6306-0A9B-48F5-B464-56BF7D006269}"/>
    <cellStyle name="Normal 7 2 4 2 3 2 2 2 3" xfId="45888" xr:uid="{62DCCFF1-B7D6-41C6-9166-BBAE4513C201}"/>
    <cellStyle name="Normal 7 2 4 2 3 2 2 3" xfId="22725" xr:uid="{B93CAE96-03DE-4B23-836B-EDE24C3A36D4}"/>
    <cellStyle name="Normal 7 2 4 2 3 2 2 3 2" xfId="53609" xr:uid="{32178F0B-1FFF-46DF-B030-8B939067B2A8}"/>
    <cellStyle name="Normal 7 2 4 2 3 2 2 4" xfId="38167" xr:uid="{0BBC8BF0-C9C3-4FD0-8DE8-E4D806ED8654}"/>
    <cellStyle name="Normal 7 2 4 2 3 2 3" xfId="11144" xr:uid="{8BA4B430-A0FA-4248-9903-5D6670E78A16}"/>
    <cellStyle name="Normal 7 2 4 2 3 2 3 2" xfId="26586" xr:uid="{7A429129-9385-438A-8882-4CB9F0F799A7}"/>
    <cellStyle name="Normal 7 2 4 2 3 2 3 2 2" xfId="57470" xr:uid="{C8573C41-8961-4B6A-94EA-1C6FDDAB2EBA}"/>
    <cellStyle name="Normal 7 2 4 2 3 2 3 3" xfId="42028" xr:uid="{083CAC21-F53C-4B6A-9467-66067954F66C}"/>
    <cellStyle name="Normal 7 2 4 2 3 2 4" xfId="18865" xr:uid="{05365821-53A2-488A-B4F3-882EEAE47BFF}"/>
    <cellStyle name="Normal 7 2 4 2 3 2 4 2" xfId="49749" xr:uid="{B1471C8A-CE7B-4701-ABE8-194A4ECD4D45}"/>
    <cellStyle name="Normal 7 2 4 2 3 2 5" xfId="34307" xr:uid="{6FA9A143-40BB-4C87-BF10-07A821253BFA}"/>
    <cellStyle name="Normal 7 2 4 2 3 3" xfId="5353" xr:uid="{348CCE08-B959-4A77-8553-053868DAFC9C}"/>
    <cellStyle name="Normal 7 2 4 2 3 3 2" xfId="13074" xr:uid="{B4574233-310D-46D1-A17F-1BFCCC9BCFFE}"/>
    <cellStyle name="Normal 7 2 4 2 3 3 2 2" xfId="28516" xr:uid="{9840E21E-C21D-4E88-AD34-29E098F4976B}"/>
    <cellStyle name="Normal 7 2 4 2 3 3 2 2 2" xfId="59400" xr:uid="{06520AA4-205B-40B4-BA91-BD358E96D0C1}"/>
    <cellStyle name="Normal 7 2 4 2 3 3 2 3" xfId="43958" xr:uid="{691B6C0F-5CFB-4EFD-A3BE-5F62C92FE046}"/>
    <cellStyle name="Normal 7 2 4 2 3 3 3" xfId="20795" xr:uid="{E159B814-6CCA-4C16-9C67-27D8C671B01E}"/>
    <cellStyle name="Normal 7 2 4 2 3 3 3 2" xfId="51679" xr:uid="{078AEA50-4DA2-4D44-BD6D-DA778CB4C803}"/>
    <cellStyle name="Normal 7 2 4 2 3 3 4" xfId="36237" xr:uid="{6AEFF0CA-F39C-4AB4-B491-C433762AE433}"/>
    <cellStyle name="Normal 7 2 4 2 3 4" xfId="9214" xr:uid="{3202ED2F-2F38-4BFA-9502-B3DEB0522FF1}"/>
    <cellStyle name="Normal 7 2 4 2 3 4 2" xfId="24656" xr:uid="{4E62AAEF-1C6D-4017-B112-6E0384537C4E}"/>
    <cellStyle name="Normal 7 2 4 2 3 4 2 2" xfId="55540" xr:uid="{901813AF-3570-4330-9B9A-FF69BFE200E4}"/>
    <cellStyle name="Normal 7 2 4 2 3 4 3" xfId="40098" xr:uid="{892512C6-E83A-4266-8051-895C0349E97F}"/>
    <cellStyle name="Normal 7 2 4 2 3 5" xfId="16935" xr:uid="{D9A644FD-1574-42D1-B252-13ACE51EF341}"/>
    <cellStyle name="Normal 7 2 4 2 3 5 2" xfId="47819" xr:uid="{358B7EB2-0143-499F-9280-6B692EAADCAE}"/>
    <cellStyle name="Normal 7 2 4 2 3 6" xfId="32377" xr:uid="{0D7F2D75-2449-495A-9952-7942E01EFA24}"/>
    <cellStyle name="Normal 7 2 4 2 4" xfId="2458" xr:uid="{2499CB10-6A10-4254-A3EE-0A0020685C61}"/>
    <cellStyle name="Normal 7 2 4 2 4 2" xfId="6318" xr:uid="{5CF0C7C2-473D-4870-87AB-7D070A011316}"/>
    <cellStyle name="Normal 7 2 4 2 4 2 2" xfId="14039" xr:uid="{1CE0E00D-44FE-496A-A743-4F7858DC7F09}"/>
    <cellStyle name="Normal 7 2 4 2 4 2 2 2" xfId="29481" xr:uid="{71703FCB-2218-4A8B-A94A-3024CDCA22CD}"/>
    <cellStyle name="Normal 7 2 4 2 4 2 2 2 2" xfId="60365" xr:uid="{DDE7EA15-CF9F-447C-94CB-FF182E4ED48D}"/>
    <cellStyle name="Normal 7 2 4 2 4 2 2 3" xfId="44923" xr:uid="{5AA68C8A-4D32-4A3A-8FE6-2902A5C5844A}"/>
    <cellStyle name="Normal 7 2 4 2 4 2 3" xfId="21760" xr:uid="{D1AF874A-B921-4ADC-BDD6-E5F359F175BD}"/>
    <cellStyle name="Normal 7 2 4 2 4 2 3 2" xfId="52644" xr:uid="{7ABAA6DA-8EF4-4C0F-8411-9484B07DFC59}"/>
    <cellStyle name="Normal 7 2 4 2 4 2 4" xfId="37202" xr:uid="{8A411A3A-64DA-4CFC-9334-61F2264F9651}"/>
    <cellStyle name="Normal 7 2 4 2 4 3" xfId="10179" xr:uid="{99FD620F-E5BF-41F9-BC09-0145A97F3841}"/>
    <cellStyle name="Normal 7 2 4 2 4 3 2" xfId="25621" xr:uid="{22928044-DA47-4A49-9467-F6C7D6C27550}"/>
    <cellStyle name="Normal 7 2 4 2 4 3 2 2" xfId="56505" xr:uid="{B7370B34-F2F6-4FC7-9027-B1A6E092AD72}"/>
    <cellStyle name="Normal 7 2 4 2 4 3 3" xfId="41063" xr:uid="{03CF7DE5-B2D0-448D-8483-2819DA49BD35}"/>
    <cellStyle name="Normal 7 2 4 2 4 4" xfId="17900" xr:uid="{091A8B41-C182-483F-9B58-0AAD85C2E95D}"/>
    <cellStyle name="Normal 7 2 4 2 4 4 2" xfId="48784" xr:uid="{5959D379-257B-4A42-B29B-B5806463F3F0}"/>
    <cellStyle name="Normal 7 2 4 2 4 5" xfId="33342" xr:uid="{31DBE545-640B-4C4E-BCD4-8AAFAF0ED092}"/>
    <cellStyle name="Normal 7 2 4 2 5" xfId="4388" xr:uid="{396F3DEC-85FF-42C2-9BC4-85ADFF083703}"/>
    <cellStyle name="Normal 7 2 4 2 5 2" xfId="12109" xr:uid="{773763F0-5346-4CCE-A25F-8946F163704F}"/>
    <cellStyle name="Normal 7 2 4 2 5 2 2" xfId="27551" xr:uid="{9ED686CA-1BBC-417F-9DE2-06B1B4CE50CF}"/>
    <cellStyle name="Normal 7 2 4 2 5 2 2 2" xfId="58435" xr:uid="{F69F15DB-2E00-41B4-BEBF-796CAAF3BD3B}"/>
    <cellStyle name="Normal 7 2 4 2 5 2 3" xfId="42993" xr:uid="{8DAD9CAC-7BFD-4057-944B-B92080E79C37}"/>
    <cellStyle name="Normal 7 2 4 2 5 3" xfId="19830" xr:uid="{09942069-4A31-40BE-97D3-9D7410E9CA28}"/>
    <cellStyle name="Normal 7 2 4 2 5 3 2" xfId="50714" xr:uid="{4B5D5104-7BC7-4AED-8AE7-838195BB2C86}"/>
    <cellStyle name="Normal 7 2 4 2 5 4" xfId="35272" xr:uid="{F0F7AF0B-6000-4A69-94F9-A66002420254}"/>
    <cellStyle name="Normal 7 2 4 2 6" xfId="8249" xr:uid="{834D7259-A841-4107-BD6C-B5EF63DD54A7}"/>
    <cellStyle name="Normal 7 2 4 2 6 2" xfId="23691" xr:uid="{A437C285-DBFF-4E8E-86A5-49074F3E092C}"/>
    <cellStyle name="Normal 7 2 4 2 6 2 2" xfId="54575" xr:uid="{C7EE000B-76BC-4D01-9A87-11CEAE836AE5}"/>
    <cellStyle name="Normal 7 2 4 2 6 3" xfId="39133" xr:uid="{3A275214-8E11-44DE-9ECA-446F172971F0}"/>
    <cellStyle name="Normal 7 2 4 2 7" xfId="15970" xr:uid="{05B346AE-2A21-43ED-B9A7-D29AF490281E}"/>
    <cellStyle name="Normal 7 2 4 2 7 2" xfId="46854" xr:uid="{A6828C68-2FC4-4C51-9A87-FBC39EA7DAD5}"/>
    <cellStyle name="Normal 7 2 4 2 8" xfId="31412" xr:uid="{C853A233-3201-495F-8CBF-AA0F0D8C97AF}"/>
    <cellStyle name="Normal 7 2 4 3" xfId="770" xr:uid="{178482FD-D92E-4C59-8DE9-FBDF6C71501A}"/>
    <cellStyle name="Normal 7 2 4 3 2" xfId="1735" xr:uid="{D5702FCC-EAB1-4851-A549-8ED7EEBB7FF2}"/>
    <cellStyle name="Normal 7 2 4 3 2 2" xfId="3665" xr:uid="{7C7FDAA3-B67F-4671-B726-5725E7CE60F4}"/>
    <cellStyle name="Normal 7 2 4 3 2 2 2" xfId="7525" xr:uid="{AC65A533-BD61-4C42-A08D-1386595DD898}"/>
    <cellStyle name="Normal 7 2 4 3 2 2 2 2" xfId="15246" xr:uid="{6D96EC11-5565-4091-B093-10FC5829F32B}"/>
    <cellStyle name="Normal 7 2 4 3 2 2 2 2 2" xfId="30688" xr:uid="{BAA14C9E-38DC-40D1-BE0A-DD871C4E974F}"/>
    <cellStyle name="Normal 7 2 4 3 2 2 2 2 2 2" xfId="61572" xr:uid="{9B687F0A-B147-4980-8528-536B5124DF37}"/>
    <cellStyle name="Normal 7 2 4 3 2 2 2 2 3" xfId="46130" xr:uid="{B9C754DF-1530-48FA-9595-C776AE3D918C}"/>
    <cellStyle name="Normal 7 2 4 3 2 2 2 3" xfId="22967" xr:uid="{42AC140D-9994-4E39-89E8-0CDF2272646D}"/>
    <cellStyle name="Normal 7 2 4 3 2 2 2 3 2" xfId="53851" xr:uid="{85674FCC-2851-4091-9970-4D63907F3C6D}"/>
    <cellStyle name="Normal 7 2 4 3 2 2 2 4" xfId="38409" xr:uid="{A03DB3AA-5954-47BA-BA7F-71701C47E88C}"/>
    <cellStyle name="Normal 7 2 4 3 2 2 3" xfId="11386" xr:uid="{D59839D0-93C2-4439-907C-3B76E2DC78AE}"/>
    <cellStyle name="Normal 7 2 4 3 2 2 3 2" xfId="26828" xr:uid="{3EA86C82-441C-41D7-AE07-1284A5F817A2}"/>
    <cellStyle name="Normal 7 2 4 3 2 2 3 2 2" xfId="57712" xr:uid="{A81E5B77-26FA-4330-9073-9F6092E17CFB}"/>
    <cellStyle name="Normal 7 2 4 3 2 2 3 3" xfId="42270" xr:uid="{8AE12E33-93CB-4878-B550-5761ED2BA90E}"/>
    <cellStyle name="Normal 7 2 4 3 2 2 4" xfId="19107" xr:uid="{8DE2BDFB-EA2E-4CE5-B9BA-FF83C050FD1C}"/>
    <cellStyle name="Normal 7 2 4 3 2 2 4 2" xfId="49991" xr:uid="{B003E191-AABF-41F6-BCF3-9403567284E0}"/>
    <cellStyle name="Normal 7 2 4 3 2 2 5" xfId="34549" xr:uid="{00A4BFC3-BFD7-4C54-BB7E-05E211CFBEF4}"/>
    <cellStyle name="Normal 7 2 4 3 2 3" xfId="5595" xr:uid="{0F3045FC-A5ED-418A-A7D6-CC8492B1B515}"/>
    <cellStyle name="Normal 7 2 4 3 2 3 2" xfId="13316" xr:uid="{6040200A-4DB9-453F-9374-E0937360384C}"/>
    <cellStyle name="Normal 7 2 4 3 2 3 2 2" xfId="28758" xr:uid="{909F994E-DF37-4D56-BE1C-6320AEDE7FD6}"/>
    <cellStyle name="Normal 7 2 4 3 2 3 2 2 2" xfId="59642" xr:uid="{4BEFBFF3-9830-4E96-BF23-F2AB93878536}"/>
    <cellStyle name="Normal 7 2 4 3 2 3 2 3" xfId="44200" xr:uid="{A3AAE8E4-9093-4F3D-82AC-ED0BD1F8DF6F}"/>
    <cellStyle name="Normal 7 2 4 3 2 3 3" xfId="21037" xr:uid="{282AE432-4B6F-4F06-A67A-9407BD224B85}"/>
    <cellStyle name="Normal 7 2 4 3 2 3 3 2" xfId="51921" xr:uid="{5ADB5F26-D4C4-4B27-8DA4-D6323E06A79A}"/>
    <cellStyle name="Normal 7 2 4 3 2 3 4" xfId="36479" xr:uid="{0D97D8EC-0D7F-4E1D-9968-31683ECBBCCB}"/>
    <cellStyle name="Normal 7 2 4 3 2 4" xfId="9456" xr:uid="{A0935216-4234-4ED9-BE6F-E782253A495E}"/>
    <cellStyle name="Normal 7 2 4 3 2 4 2" xfId="24898" xr:uid="{2AECDFFD-0439-492A-BA81-93086EFD94CA}"/>
    <cellStyle name="Normal 7 2 4 3 2 4 2 2" xfId="55782" xr:uid="{8A00B462-30DF-40A9-BF63-F0E7BB1C7139}"/>
    <cellStyle name="Normal 7 2 4 3 2 4 3" xfId="40340" xr:uid="{C94D098A-C8B4-4B4D-B48D-92418F54C3CF}"/>
    <cellStyle name="Normal 7 2 4 3 2 5" xfId="17177" xr:uid="{635D8C9F-5C88-4AF2-9E85-B3135EEB02D3}"/>
    <cellStyle name="Normal 7 2 4 3 2 5 2" xfId="48061" xr:uid="{FDB8B124-2C90-4E55-8888-AA662284A59D}"/>
    <cellStyle name="Normal 7 2 4 3 2 6" xfId="32619" xr:uid="{9D9D1C57-BEEF-493B-B074-00E3BF02F8AD}"/>
    <cellStyle name="Normal 7 2 4 3 3" xfId="2700" xr:uid="{3AD2A456-2887-45DE-B795-CAF79C862E8F}"/>
    <cellStyle name="Normal 7 2 4 3 3 2" xfId="6560" xr:uid="{298325E3-B01E-4442-954F-5327ACE4B716}"/>
    <cellStyle name="Normal 7 2 4 3 3 2 2" xfId="14281" xr:uid="{B0AA6936-842A-418B-999B-430E0833E3CE}"/>
    <cellStyle name="Normal 7 2 4 3 3 2 2 2" xfId="29723" xr:uid="{23B3AA55-0C23-4788-B7BB-80E1119FACAA}"/>
    <cellStyle name="Normal 7 2 4 3 3 2 2 2 2" xfId="60607" xr:uid="{53C3E3CF-AEF9-486D-BCEA-21C6CFCC2EA9}"/>
    <cellStyle name="Normal 7 2 4 3 3 2 2 3" xfId="45165" xr:uid="{B6759423-F8DA-4D18-997E-6987397B1CD5}"/>
    <cellStyle name="Normal 7 2 4 3 3 2 3" xfId="22002" xr:uid="{6D2BED76-0B86-4D7D-8FB2-3BE7A95DB4D7}"/>
    <cellStyle name="Normal 7 2 4 3 3 2 3 2" xfId="52886" xr:uid="{D63644DD-8A09-4694-976F-EA306D9068D9}"/>
    <cellStyle name="Normal 7 2 4 3 3 2 4" xfId="37444" xr:uid="{9C0C63FA-02FA-44D8-89BB-FA6231CFE499}"/>
    <cellStyle name="Normal 7 2 4 3 3 3" xfId="10421" xr:uid="{F5C51FEA-88E0-4568-8FE4-1A9008EAA025}"/>
    <cellStyle name="Normal 7 2 4 3 3 3 2" xfId="25863" xr:uid="{D3DD4DE7-D469-46F6-8961-B90AEAB3C5CE}"/>
    <cellStyle name="Normal 7 2 4 3 3 3 2 2" xfId="56747" xr:uid="{A6272951-7A06-42B5-B867-6ECB39033C69}"/>
    <cellStyle name="Normal 7 2 4 3 3 3 3" xfId="41305" xr:uid="{41C6326A-9F03-4F47-BF9C-6B70F33A7A31}"/>
    <cellStyle name="Normal 7 2 4 3 3 4" xfId="18142" xr:uid="{AC6348B6-0462-4486-AF3A-C01449264B3B}"/>
    <cellStyle name="Normal 7 2 4 3 3 4 2" xfId="49026" xr:uid="{82828179-2C89-4CBE-BA8B-B98DA897E552}"/>
    <cellStyle name="Normal 7 2 4 3 3 5" xfId="33584" xr:uid="{74BE4166-7503-4313-9705-30902EB6DDE9}"/>
    <cellStyle name="Normal 7 2 4 3 4" xfId="4630" xr:uid="{342E7C3C-099A-4827-99FB-450AAC9DC158}"/>
    <cellStyle name="Normal 7 2 4 3 4 2" xfId="12351" xr:uid="{D8821290-AAAC-4AC5-BBB9-2380C06E0576}"/>
    <cellStyle name="Normal 7 2 4 3 4 2 2" xfId="27793" xr:uid="{EA1DD237-72D7-42E3-9635-9891728AE29A}"/>
    <cellStyle name="Normal 7 2 4 3 4 2 2 2" xfId="58677" xr:uid="{AEFF5144-0A0C-46B3-8A43-12E54C02B1D4}"/>
    <cellStyle name="Normal 7 2 4 3 4 2 3" xfId="43235" xr:uid="{3EE6F348-3E7B-49ED-B56F-54A0DAF0C339}"/>
    <cellStyle name="Normal 7 2 4 3 4 3" xfId="20072" xr:uid="{805C6634-0BF0-44C7-9F5F-9A805F915BE9}"/>
    <cellStyle name="Normal 7 2 4 3 4 3 2" xfId="50956" xr:uid="{60866508-CEF3-42B4-90E0-B4D7235D20C1}"/>
    <cellStyle name="Normal 7 2 4 3 4 4" xfId="35514" xr:uid="{61BD3A95-0514-4892-A7B8-415FE14F3FB4}"/>
    <cellStyle name="Normal 7 2 4 3 5" xfId="8491" xr:uid="{4205157F-AC4D-4007-B380-C2A47E62993F}"/>
    <cellStyle name="Normal 7 2 4 3 5 2" xfId="23933" xr:uid="{86B62B05-E398-4BF5-AAF7-84629BE8B4E6}"/>
    <cellStyle name="Normal 7 2 4 3 5 2 2" xfId="54817" xr:uid="{54F1AE6F-5A57-4566-849E-CC2FE63BDE80}"/>
    <cellStyle name="Normal 7 2 4 3 5 3" xfId="39375" xr:uid="{25486BB7-2895-4725-B580-4D408A0E4043}"/>
    <cellStyle name="Normal 7 2 4 3 6" xfId="16212" xr:uid="{35889456-3477-42D4-B72E-BC6B34C5E68E}"/>
    <cellStyle name="Normal 7 2 4 3 6 2" xfId="47096" xr:uid="{A2BB32FE-97CC-4AEC-B201-158AFA94B6EE}"/>
    <cellStyle name="Normal 7 2 4 3 7" xfId="31654" xr:uid="{33F16C6B-2D51-4F5C-ADD8-8FB8B05EE6DC}"/>
    <cellStyle name="Normal 7 2 4 4" xfId="1252" xr:uid="{59562560-ECC7-43D7-A477-FC4D2BE14E56}"/>
    <cellStyle name="Normal 7 2 4 4 2" xfId="3182" xr:uid="{413FC703-851D-4BF0-BB69-E92491ACCBEB}"/>
    <cellStyle name="Normal 7 2 4 4 2 2" xfId="7042" xr:uid="{65B4702C-ED98-4B97-88E0-BC0037F8263F}"/>
    <cellStyle name="Normal 7 2 4 4 2 2 2" xfId="14763" xr:uid="{C2C8E9CF-32F5-4D8D-B796-D2D56AB6EFF9}"/>
    <cellStyle name="Normal 7 2 4 4 2 2 2 2" xfId="30205" xr:uid="{03E664AC-7A25-4F85-A732-49D97C2625E9}"/>
    <cellStyle name="Normal 7 2 4 4 2 2 2 2 2" xfId="61089" xr:uid="{8539B790-8072-4BBE-B66D-6FA2204B43B3}"/>
    <cellStyle name="Normal 7 2 4 4 2 2 2 3" xfId="45647" xr:uid="{6808E7A7-D4FC-40BC-9ED8-257C7A9F0181}"/>
    <cellStyle name="Normal 7 2 4 4 2 2 3" xfId="22484" xr:uid="{33A12128-6775-4D34-B1FF-6E0FEC6BFDBA}"/>
    <cellStyle name="Normal 7 2 4 4 2 2 3 2" xfId="53368" xr:uid="{B2C6DABB-7C92-453E-8AC5-90A0B95DAB36}"/>
    <cellStyle name="Normal 7 2 4 4 2 2 4" xfId="37926" xr:uid="{D4028018-B4C4-40A1-B65B-4957D263AB63}"/>
    <cellStyle name="Normal 7 2 4 4 2 3" xfId="10903" xr:uid="{39A836C4-D565-40EB-8498-F429316B6C62}"/>
    <cellStyle name="Normal 7 2 4 4 2 3 2" xfId="26345" xr:uid="{A6BF0F1B-F049-4465-A19D-E567806F11D4}"/>
    <cellStyle name="Normal 7 2 4 4 2 3 2 2" xfId="57229" xr:uid="{3FA6F6F2-010D-40AE-AB66-7634237557E5}"/>
    <cellStyle name="Normal 7 2 4 4 2 3 3" xfId="41787" xr:uid="{5C08D01E-40F7-4FC9-9F59-049A09D97876}"/>
    <cellStyle name="Normal 7 2 4 4 2 4" xfId="18624" xr:uid="{BCE77F3C-7356-4528-89BB-0FDC1FAAE579}"/>
    <cellStyle name="Normal 7 2 4 4 2 4 2" xfId="49508" xr:uid="{32F00EC9-F868-41E0-ABAD-1DD4A80312C4}"/>
    <cellStyle name="Normal 7 2 4 4 2 5" xfId="34066" xr:uid="{7BBA5A5C-CED0-446C-AEBC-EE704CAC3100}"/>
    <cellStyle name="Normal 7 2 4 4 3" xfId="5112" xr:uid="{DEF63F35-D4ED-403B-9268-DFB15CC53C3B}"/>
    <cellStyle name="Normal 7 2 4 4 3 2" xfId="12833" xr:uid="{659A8EC3-0191-4605-9962-2FD8998B5FC2}"/>
    <cellStyle name="Normal 7 2 4 4 3 2 2" xfId="28275" xr:uid="{01296ED9-66DA-468A-B62E-48428A8A94A1}"/>
    <cellStyle name="Normal 7 2 4 4 3 2 2 2" xfId="59159" xr:uid="{A431901D-382F-4960-8A33-91A0FD34683B}"/>
    <cellStyle name="Normal 7 2 4 4 3 2 3" xfId="43717" xr:uid="{31B8A303-9699-4825-9D3E-E981E83524C8}"/>
    <cellStyle name="Normal 7 2 4 4 3 3" xfId="20554" xr:uid="{170C1AC5-CA8B-4263-9FFF-A4AFDD4A421E}"/>
    <cellStyle name="Normal 7 2 4 4 3 3 2" xfId="51438" xr:uid="{4B9BA826-AC4A-4837-BCEB-D1FD2EACA84F}"/>
    <cellStyle name="Normal 7 2 4 4 3 4" xfId="35996" xr:uid="{ABE33334-2CA3-4DA2-98D5-BEB0179C5988}"/>
    <cellStyle name="Normal 7 2 4 4 4" xfId="8973" xr:uid="{66047F24-1628-464D-B41F-1D36E52CD86D}"/>
    <cellStyle name="Normal 7 2 4 4 4 2" xfId="24415" xr:uid="{20C9252B-1376-47ED-A4E3-3EC2F822BFA6}"/>
    <cellStyle name="Normal 7 2 4 4 4 2 2" xfId="55299" xr:uid="{4DC62C7F-E02B-4C17-8CA0-E482867F2C7D}"/>
    <cellStyle name="Normal 7 2 4 4 4 3" xfId="39857" xr:uid="{E09074CD-D7B8-4900-BEFC-C4F07AAD1126}"/>
    <cellStyle name="Normal 7 2 4 4 5" xfId="16694" xr:uid="{2B13B5AC-2330-4FAA-9EE2-3CCF2B76D8A6}"/>
    <cellStyle name="Normal 7 2 4 4 5 2" xfId="47578" xr:uid="{C2466843-DD17-471F-87D0-768FA12DF242}"/>
    <cellStyle name="Normal 7 2 4 4 6" xfId="32136" xr:uid="{AC09FEB0-8D71-48E0-8777-7874EBDE5863}"/>
    <cellStyle name="Normal 7 2 4 5" xfId="2217" xr:uid="{48B4A357-9A3F-4ECE-919C-0F5B8B4D50CC}"/>
    <cellStyle name="Normal 7 2 4 5 2" xfId="6077" xr:uid="{AE9A3FEA-A341-47E7-A37A-6D5262C5BDF4}"/>
    <cellStyle name="Normal 7 2 4 5 2 2" xfId="13798" xr:uid="{7D595CAB-FCF4-46F3-8272-912E1B4BDAE3}"/>
    <cellStyle name="Normal 7 2 4 5 2 2 2" xfId="29240" xr:uid="{B5A12BB1-38C3-4DE4-B80E-F8D251A40232}"/>
    <cellStyle name="Normal 7 2 4 5 2 2 2 2" xfId="60124" xr:uid="{5BFF6FF8-AD57-4A54-823E-974DCB2684D9}"/>
    <cellStyle name="Normal 7 2 4 5 2 2 3" xfId="44682" xr:uid="{00B4EB75-E066-4614-B5E9-E8779FBC0E17}"/>
    <cellStyle name="Normal 7 2 4 5 2 3" xfId="21519" xr:uid="{953819C7-2DA0-44D9-B043-0B072137FBB5}"/>
    <cellStyle name="Normal 7 2 4 5 2 3 2" xfId="52403" xr:uid="{533480B0-679C-46AA-A50B-5FC910A93F80}"/>
    <cellStyle name="Normal 7 2 4 5 2 4" xfId="36961" xr:uid="{2B44A59C-7C57-4303-9367-E213E440CCD2}"/>
    <cellStyle name="Normal 7 2 4 5 3" xfId="9938" xr:uid="{9BFB0AFA-A1C1-4A0E-9B99-CE39C5393D63}"/>
    <cellStyle name="Normal 7 2 4 5 3 2" xfId="25380" xr:uid="{EBFE06A6-3571-4BD6-B635-AA3971D14877}"/>
    <cellStyle name="Normal 7 2 4 5 3 2 2" xfId="56264" xr:uid="{7F7BD126-58F6-463D-BBE4-3BC484F7F259}"/>
    <cellStyle name="Normal 7 2 4 5 3 3" xfId="40822" xr:uid="{4D579C81-9EBD-4EFB-9FD4-B3976D070D28}"/>
    <cellStyle name="Normal 7 2 4 5 4" xfId="17659" xr:uid="{CF3D7E1A-8C04-4373-87B5-F0EBE8A56539}"/>
    <cellStyle name="Normal 7 2 4 5 4 2" xfId="48543" xr:uid="{FBD0F02D-8072-4786-8AC4-B339A495F6A7}"/>
    <cellStyle name="Normal 7 2 4 5 5" xfId="33101" xr:uid="{FBE73E97-DD66-4899-A81E-4F59E9BEEDDC}"/>
    <cellStyle name="Normal 7 2 4 6" xfId="4147" xr:uid="{8591D0FC-68B9-4786-A101-3A18C05ADB34}"/>
    <cellStyle name="Normal 7 2 4 6 2" xfId="11868" xr:uid="{8FD09736-C79E-4985-8F24-C3482E6A0E95}"/>
    <cellStyle name="Normal 7 2 4 6 2 2" xfId="27310" xr:uid="{63BD1CC1-76BF-4F21-AA97-23AD5DF29019}"/>
    <cellStyle name="Normal 7 2 4 6 2 2 2" xfId="58194" xr:uid="{B559E71C-DB85-4A66-9655-DA21B1D4ABB6}"/>
    <cellStyle name="Normal 7 2 4 6 2 3" xfId="42752" xr:uid="{0770C46D-473B-44EB-BDF9-B9D3EC69B9B6}"/>
    <cellStyle name="Normal 7 2 4 6 3" xfId="19589" xr:uid="{F4C777AC-77CA-43E1-9B54-6E075EDBE04F}"/>
    <cellStyle name="Normal 7 2 4 6 3 2" xfId="50473" xr:uid="{4C27E530-EA34-429C-9D52-E9101CA2295A}"/>
    <cellStyle name="Normal 7 2 4 6 4" xfId="35031" xr:uid="{0D926986-6196-4DCB-AF3A-13073532E026}"/>
    <cellStyle name="Normal 7 2 4 7" xfId="8008" xr:uid="{900B851D-D1E3-4826-8F00-0CC4D32845CB}"/>
    <cellStyle name="Normal 7 2 4 7 2" xfId="23450" xr:uid="{10FA4EEE-723C-456F-B4C6-4CA8295AFF48}"/>
    <cellStyle name="Normal 7 2 4 7 2 2" xfId="54334" xr:uid="{0769F4FE-F5AE-4F47-927A-6CD8077B4FC0}"/>
    <cellStyle name="Normal 7 2 4 7 3" xfId="38892" xr:uid="{32955790-96E6-45F7-9324-AF1DDC18D51C}"/>
    <cellStyle name="Normal 7 2 4 8" xfId="15729" xr:uid="{6A557A7E-F58B-4B28-B4ED-73968795EBD7}"/>
    <cellStyle name="Normal 7 2 4 8 2" xfId="46613" xr:uid="{6FA29538-A25E-48A0-AE84-FD1E4733CC92}"/>
    <cellStyle name="Normal 7 2 4 9" xfId="31171" xr:uid="{2699F3AF-985D-4FC5-8D1C-0918831B1380}"/>
    <cellStyle name="Normal 7 2 5" xfId="468" xr:uid="{95B8392C-E557-4D8E-9BA7-1CF6F079352B}"/>
    <cellStyle name="Normal 7 2 5 2" xfId="952" xr:uid="{35966354-BC17-432A-B963-5EE7A3D7B93C}"/>
    <cellStyle name="Normal 7 2 5 2 2" xfId="1917" xr:uid="{F8ABEDC7-EC29-4A95-9F42-BA66A2F3A1EB}"/>
    <cellStyle name="Normal 7 2 5 2 2 2" xfId="3847" xr:uid="{3DB55777-2397-40D2-B4A3-D5BEC42DB594}"/>
    <cellStyle name="Normal 7 2 5 2 2 2 2" xfId="7707" xr:uid="{E43E98A6-47AE-4306-83A3-16627AA1FAC0}"/>
    <cellStyle name="Normal 7 2 5 2 2 2 2 2" xfId="15428" xr:uid="{245EF851-657C-4C5B-AB24-38DB1EC4E1AD}"/>
    <cellStyle name="Normal 7 2 5 2 2 2 2 2 2" xfId="30870" xr:uid="{92C98E81-D783-4251-AF64-59A52A6BE518}"/>
    <cellStyle name="Normal 7 2 5 2 2 2 2 2 2 2" xfId="61754" xr:uid="{557F4C05-B6E4-47CE-8231-A563C2FB9292}"/>
    <cellStyle name="Normal 7 2 5 2 2 2 2 2 3" xfId="46312" xr:uid="{FFDFD283-3B28-468D-8CE5-0848D61C0DB8}"/>
    <cellStyle name="Normal 7 2 5 2 2 2 2 3" xfId="23149" xr:uid="{DBA4FBBB-E50A-4E3B-A0A8-AE157DC1E20A}"/>
    <cellStyle name="Normal 7 2 5 2 2 2 2 3 2" xfId="54033" xr:uid="{95811F9B-DEBB-406B-A922-E22D95181B12}"/>
    <cellStyle name="Normal 7 2 5 2 2 2 2 4" xfId="38591" xr:uid="{7E2E0C13-A114-4186-8C83-7A2663DD0006}"/>
    <cellStyle name="Normal 7 2 5 2 2 2 3" xfId="11568" xr:uid="{269EE759-4A54-48AE-8EC4-19E940C008DA}"/>
    <cellStyle name="Normal 7 2 5 2 2 2 3 2" xfId="27010" xr:uid="{35DCBEFD-05AD-4974-807C-5AEAD578C0E6}"/>
    <cellStyle name="Normal 7 2 5 2 2 2 3 2 2" xfId="57894" xr:uid="{9455F501-0227-4EBB-9B81-1BAB154FF96C}"/>
    <cellStyle name="Normal 7 2 5 2 2 2 3 3" xfId="42452" xr:uid="{84D05F58-A9FF-4265-B6B3-B40F7CB885D6}"/>
    <cellStyle name="Normal 7 2 5 2 2 2 4" xfId="19289" xr:uid="{85519320-1D82-4D4F-A644-DA3382B9419A}"/>
    <cellStyle name="Normal 7 2 5 2 2 2 4 2" xfId="50173" xr:uid="{F79A797F-5A56-45B5-88E0-8F2633B014F0}"/>
    <cellStyle name="Normal 7 2 5 2 2 2 5" xfId="34731" xr:uid="{FBA1B44B-B646-47EB-A8BB-ABC89C685F4F}"/>
    <cellStyle name="Normal 7 2 5 2 2 3" xfId="5777" xr:uid="{A436D52C-18AE-4C82-BA52-3A5643CD4988}"/>
    <cellStyle name="Normal 7 2 5 2 2 3 2" xfId="13498" xr:uid="{64EBB89F-B39B-40FC-9B9C-8D512470F5CC}"/>
    <cellStyle name="Normal 7 2 5 2 2 3 2 2" xfId="28940" xr:uid="{51021843-C8CF-4E28-87A6-1C39942959E9}"/>
    <cellStyle name="Normal 7 2 5 2 2 3 2 2 2" xfId="59824" xr:uid="{99D7E0B1-E545-4890-999B-F4AE4E707389}"/>
    <cellStyle name="Normal 7 2 5 2 2 3 2 3" xfId="44382" xr:uid="{4A88B578-A34F-4CE8-9CBE-6B45A1975934}"/>
    <cellStyle name="Normal 7 2 5 2 2 3 3" xfId="21219" xr:uid="{45D4FA32-7C71-456E-A81B-FCDBD3731FE2}"/>
    <cellStyle name="Normal 7 2 5 2 2 3 3 2" xfId="52103" xr:uid="{62796D12-13C8-4E48-B322-34961D52BF09}"/>
    <cellStyle name="Normal 7 2 5 2 2 3 4" xfId="36661" xr:uid="{932A6B2C-F7A7-4E60-95FD-4EF1FC284CDF}"/>
    <cellStyle name="Normal 7 2 5 2 2 4" xfId="9638" xr:uid="{78DC7C00-80F4-496D-AC84-77F961B3ACA1}"/>
    <cellStyle name="Normal 7 2 5 2 2 4 2" xfId="25080" xr:uid="{ED2AF09A-6931-4E50-AE7B-29717F28E6EA}"/>
    <cellStyle name="Normal 7 2 5 2 2 4 2 2" xfId="55964" xr:uid="{F184EE30-7CB4-496D-90DE-76011807DF2B}"/>
    <cellStyle name="Normal 7 2 5 2 2 4 3" xfId="40522" xr:uid="{F5020E22-85DF-4E17-B4B8-27FA06DEB799}"/>
    <cellStyle name="Normal 7 2 5 2 2 5" xfId="17359" xr:uid="{F5EC3432-2594-4AB2-A1E0-8AEDD64EBB94}"/>
    <cellStyle name="Normal 7 2 5 2 2 5 2" xfId="48243" xr:uid="{5E60F534-EA5F-4EF5-A695-D12DE443ADC6}"/>
    <cellStyle name="Normal 7 2 5 2 2 6" xfId="32801" xr:uid="{4E630BD0-2EE0-4950-A39E-90E8982F34D8}"/>
    <cellStyle name="Normal 7 2 5 2 3" xfId="2882" xr:uid="{84C1C9F2-4DCF-41BE-B90F-D18935774C76}"/>
    <cellStyle name="Normal 7 2 5 2 3 2" xfId="6742" xr:uid="{3FDE42E3-1858-4244-895A-0659623CDB42}"/>
    <cellStyle name="Normal 7 2 5 2 3 2 2" xfId="14463" xr:uid="{3E7E9849-EAD3-4797-96B6-F96B8221BA2A}"/>
    <cellStyle name="Normal 7 2 5 2 3 2 2 2" xfId="29905" xr:uid="{9BAD0202-120A-4CE7-9D64-C451FD364168}"/>
    <cellStyle name="Normal 7 2 5 2 3 2 2 2 2" xfId="60789" xr:uid="{0AF8F866-B85E-48A7-86A9-13AEF68B29B0}"/>
    <cellStyle name="Normal 7 2 5 2 3 2 2 3" xfId="45347" xr:uid="{E4BFD0E3-D7D9-4604-B26F-3A0DE0C50D64}"/>
    <cellStyle name="Normal 7 2 5 2 3 2 3" xfId="22184" xr:uid="{F0D889E0-4487-4B49-97BB-664574A5D053}"/>
    <cellStyle name="Normal 7 2 5 2 3 2 3 2" xfId="53068" xr:uid="{D12FBB48-57A6-4CB9-8A1D-84901FEA0B2F}"/>
    <cellStyle name="Normal 7 2 5 2 3 2 4" xfId="37626" xr:uid="{40AA22A5-8EC6-4A52-9F04-A17B3404F5FD}"/>
    <cellStyle name="Normal 7 2 5 2 3 3" xfId="10603" xr:uid="{8B93E1A9-6E53-4C32-A88E-BF74FC848843}"/>
    <cellStyle name="Normal 7 2 5 2 3 3 2" xfId="26045" xr:uid="{D78BA210-A717-4A95-9ECA-7BBE0A8214B5}"/>
    <cellStyle name="Normal 7 2 5 2 3 3 2 2" xfId="56929" xr:uid="{873BD9F3-B3C2-4D80-90EF-8797781251E9}"/>
    <cellStyle name="Normal 7 2 5 2 3 3 3" xfId="41487" xr:uid="{EAB014E9-AB80-4A89-BC99-C92BD273FF40}"/>
    <cellStyle name="Normal 7 2 5 2 3 4" xfId="18324" xr:uid="{0C4651AF-0AE1-40FB-A428-EAF3D9008BF1}"/>
    <cellStyle name="Normal 7 2 5 2 3 4 2" xfId="49208" xr:uid="{D9FF8168-D04F-444B-A0CD-ABBAE4C07668}"/>
    <cellStyle name="Normal 7 2 5 2 3 5" xfId="33766" xr:uid="{00AEA6D8-AB88-4CEF-994B-E9679E7454BE}"/>
    <cellStyle name="Normal 7 2 5 2 4" xfId="4812" xr:uid="{42CFF7C7-FED3-4E27-A8B1-B23742D5212E}"/>
    <cellStyle name="Normal 7 2 5 2 4 2" xfId="12533" xr:uid="{571EF929-A77B-4392-81A9-8558AE578E3C}"/>
    <cellStyle name="Normal 7 2 5 2 4 2 2" xfId="27975" xr:uid="{683F5ED7-7A02-4092-A828-7855525E3EF2}"/>
    <cellStyle name="Normal 7 2 5 2 4 2 2 2" xfId="58859" xr:uid="{64044A68-7D78-4EEA-AD68-C9A68537BD34}"/>
    <cellStyle name="Normal 7 2 5 2 4 2 3" xfId="43417" xr:uid="{AC9413A8-AFCB-43AE-800A-02434E6BABBB}"/>
    <cellStyle name="Normal 7 2 5 2 4 3" xfId="20254" xr:uid="{A927BDDA-BE3B-4582-BE10-79AC455B215B}"/>
    <cellStyle name="Normal 7 2 5 2 4 3 2" xfId="51138" xr:uid="{AA56240A-8135-4504-8757-EE776D6EE565}"/>
    <cellStyle name="Normal 7 2 5 2 4 4" xfId="35696" xr:uid="{4126A016-804B-44A5-B9DA-0EBCB22F2B9D}"/>
    <cellStyle name="Normal 7 2 5 2 5" xfId="8673" xr:uid="{1C1495FA-B137-47CA-A3C8-8FA0FFB49760}"/>
    <cellStyle name="Normal 7 2 5 2 5 2" xfId="24115" xr:uid="{CB14640B-D11B-4CEE-BD3C-50C638CBF749}"/>
    <cellStyle name="Normal 7 2 5 2 5 2 2" xfId="54999" xr:uid="{F3C1CD6C-8A11-4593-A129-D76353E71438}"/>
    <cellStyle name="Normal 7 2 5 2 5 3" xfId="39557" xr:uid="{4F6426EE-B6F3-4F80-8B52-74E94DF07F8A}"/>
    <cellStyle name="Normal 7 2 5 2 6" xfId="16394" xr:uid="{47883EE5-7530-49A9-935F-8A039F7D259A}"/>
    <cellStyle name="Normal 7 2 5 2 6 2" xfId="47278" xr:uid="{B77E7F5A-0F6A-4279-898E-61C20E8667E6}"/>
    <cellStyle name="Normal 7 2 5 2 7" xfId="31836" xr:uid="{7E2168D4-3EBB-489A-AF75-BA0CA5609BD8}"/>
    <cellStyle name="Normal 7 2 5 3" xfId="1434" xr:uid="{4C5DD092-4343-4626-83A5-CC73937A215E}"/>
    <cellStyle name="Normal 7 2 5 3 2" xfId="3364" xr:uid="{1429DDFB-F453-453B-BB05-8CD80C305E89}"/>
    <cellStyle name="Normal 7 2 5 3 2 2" xfId="7224" xr:uid="{66D7DD72-DB41-45B4-8C53-CD1EE5329169}"/>
    <cellStyle name="Normal 7 2 5 3 2 2 2" xfId="14945" xr:uid="{A7B54762-9A28-4757-BA93-5948364B5730}"/>
    <cellStyle name="Normal 7 2 5 3 2 2 2 2" xfId="30387" xr:uid="{CB30CCCD-A33D-4F9C-B371-76027B6263C6}"/>
    <cellStyle name="Normal 7 2 5 3 2 2 2 2 2" xfId="61271" xr:uid="{7DA36B48-AA54-4EC3-90C4-5AB7E3CAE181}"/>
    <cellStyle name="Normal 7 2 5 3 2 2 2 3" xfId="45829" xr:uid="{221EA34E-AF64-4246-8066-5B54C4470F5F}"/>
    <cellStyle name="Normal 7 2 5 3 2 2 3" xfId="22666" xr:uid="{79C165D9-58AD-4C49-85D5-7DAC92E41BC8}"/>
    <cellStyle name="Normal 7 2 5 3 2 2 3 2" xfId="53550" xr:uid="{2DEB8B48-9D84-4701-89FE-4FCC0F3D62B7}"/>
    <cellStyle name="Normal 7 2 5 3 2 2 4" xfId="38108" xr:uid="{04E5A82B-16ED-4CD2-A04D-3A77F691DB3E}"/>
    <cellStyle name="Normal 7 2 5 3 2 3" xfId="11085" xr:uid="{0FBA14A1-9A55-417D-867C-F30F3195C133}"/>
    <cellStyle name="Normal 7 2 5 3 2 3 2" xfId="26527" xr:uid="{5821EEA8-F333-4C24-A392-DC008B57753E}"/>
    <cellStyle name="Normal 7 2 5 3 2 3 2 2" xfId="57411" xr:uid="{E3FDF0AB-AAA7-4CEE-8D8F-BA1D27618EC3}"/>
    <cellStyle name="Normal 7 2 5 3 2 3 3" xfId="41969" xr:uid="{24610A9A-49A0-4D63-BE51-245F690D14F2}"/>
    <cellStyle name="Normal 7 2 5 3 2 4" xfId="18806" xr:uid="{E1B4CDFE-0AD0-45C9-B200-3C240461D129}"/>
    <cellStyle name="Normal 7 2 5 3 2 4 2" xfId="49690" xr:uid="{DC3E6543-4C96-48CE-A194-4917C468A9E3}"/>
    <cellStyle name="Normal 7 2 5 3 2 5" xfId="34248" xr:uid="{E84AB93B-44F2-4FF7-AC2F-8417098B0732}"/>
    <cellStyle name="Normal 7 2 5 3 3" xfId="5294" xr:uid="{91E798CB-7CE1-4B31-84F4-1E22886DA1AC}"/>
    <cellStyle name="Normal 7 2 5 3 3 2" xfId="13015" xr:uid="{5C187D6E-0F58-4BEA-86C5-8F43BF341536}"/>
    <cellStyle name="Normal 7 2 5 3 3 2 2" xfId="28457" xr:uid="{566CCB6B-BA57-4D4B-96FB-5181BD6516C3}"/>
    <cellStyle name="Normal 7 2 5 3 3 2 2 2" xfId="59341" xr:uid="{AB510CCC-47A5-4C43-BCA3-158526D2F1F8}"/>
    <cellStyle name="Normal 7 2 5 3 3 2 3" xfId="43899" xr:uid="{5B118E75-82D5-4426-9900-CD7AF7FF2ADE}"/>
    <cellStyle name="Normal 7 2 5 3 3 3" xfId="20736" xr:uid="{B215F16D-25D4-4BB5-A621-36C9D24304C4}"/>
    <cellStyle name="Normal 7 2 5 3 3 3 2" xfId="51620" xr:uid="{BBD55BD8-344B-4955-B777-17450BC26E99}"/>
    <cellStyle name="Normal 7 2 5 3 3 4" xfId="36178" xr:uid="{BC6BAB88-1917-4DA3-AA12-EF8D1D27590E}"/>
    <cellStyle name="Normal 7 2 5 3 4" xfId="9155" xr:uid="{A537B99B-A6AF-4285-B838-E946BC3C015C}"/>
    <cellStyle name="Normal 7 2 5 3 4 2" xfId="24597" xr:uid="{6D67F292-45C4-401D-9469-D61DED09F95F}"/>
    <cellStyle name="Normal 7 2 5 3 4 2 2" xfId="55481" xr:uid="{5C3563D7-ED99-4F38-B6F9-5326FE2E66D2}"/>
    <cellStyle name="Normal 7 2 5 3 4 3" xfId="40039" xr:uid="{960D3DAF-56A0-49A9-81CA-959B1C0AB0CC}"/>
    <cellStyle name="Normal 7 2 5 3 5" xfId="16876" xr:uid="{88B606BD-ABDD-488E-BA24-114DF941429A}"/>
    <cellStyle name="Normal 7 2 5 3 5 2" xfId="47760" xr:uid="{F5E0B7F4-6107-414E-AEDE-57F5F43AABD1}"/>
    <cellStyle name="Normal 7 2 5 3 6" xfId="32318" xr:uid="{E3014B27-79C8-41DD-8335-C46D12EB767E}"/>
    <cellStyle name="Normal 7 2 5 4" xfId="2399" xr:uid="{9584CFC8-56F6-46B7-8FEA-B7CF46CAAF74}"/>
    <cellStyle name="Normal 7 2 5 4 2" xfId="6259" xr:uid="{0CB65EDA-AC28-4952-9AC1-E67BDA6E153B}"/>
    <cellStyle name="Normal 7 2 5 4 2 2" xfId="13980" xr:uid="{FDA7029F-A0EC-464A-BDAD-2C8775A18953}"/>
    <cellStyle name="Normal 7 2 5 4 2 2 2" xfId="29422" xr:uid="{D3BAAD5D-F91B-409B-B99D-0E5FD35000FC}"/>
    <cellStyle name="Normal 7 2 5 4 2 2 2 2" xfId="60306" xr:uid="{9EAEEA53-3E33-487C-8F3A-BCDFE563C67E}"/>
    <cellStyle name="Normal 7 2 5 4 2 2 3" xfId="44864" xr:uid="{AFFF6419-3E90-45FD-A4AF-40AD0DE81966}"/>
    <cellStyle name="Normal 7 2 5 4 2 3" xfId="21701" xr:uid="{9B60675C-A7F7-44CF-97FD-E5C793E0CADD}"/>
    <cellStyle name="Normal 7 2 5 4 2 3 2" xfId="52585" xr:uid="{8AA487C1-975C-4556-AEEE-709988350707}"/>
    <cellStyle name="Normal 7 2 5 4 2 4" xfId="37143" xr:uid="{51E5C5B8-7BA2-4825-82DF-4FA9E5F5E07D}"/>
    <cellStyle name="Normal 7 2 5 4 3" xfId="10120" xr:uid="{063E7C4D-B5B8-4580-ABFD-50957A81E7C4}"/>
    <cellStyle name="Normal 7 2 5 4 3 2" xfId="25562" xr:uid="{8F96E8C9-090B-48A9-8F39-499FB8A6D790}"/>
    <cellStyle name="Normal 7 2 5 4 3 2 2" xfId="56446" xr:uid="{6144C179-1F82-46D8-91E2-BFB7FAFF1FC1}"/>
    <cellStyle name="Normal 7 2 5 4 3 3" xfId="41004" xr:uid="{51FA60B8-7344-46DB-BDC2-79C6F034423A}"/>
    <cellStyle name="Normal 7 2 5 4 4" xfId="17841" xr:uid="{DC4C4A6E-A466-4B24-92F0-6A91431CD1BE}"/>
    <cellStyle name="Normal 7 2 5 4 4 2" xfId="48725" xr:uid="{2E4729B2-A276-4EA7-9386-0C7379F3A6A8}"/>
    <cellStyle name="Normal 7 2 5 4 5" xfId="33283" xr:uid="{9AD165B1-A604-4A00-A345-8D8B57A0F537}"/>
    <cellStyle name="Normal 7 2 5 5" xfId="4329" xr:uid="{B1CC2879-8835-4AA4-9ED5-DEAAF8854766}"/>
    <cellStyle name="Normal 7 2 5 5 2" xfId="12050" xr:uid="{B563BF8D-3DAC-4C8E-B0E9-FBE04B287788}"/>
    <cellStyle name="Normal 7 2 5 5 2 2" xfId="27492" xr:uid="{659C2E3C-7046-4A0B-885E-7BFF2CEED360}"/>
    <cellStyle name="Normal 7 2 5 5 2 2 2" xfId="58376" xr:uid="{7A75AC6F-55ED-4CED-B45C-35A052EF0EA0}"/>
    <cellStyle name="Normal 7 2 5 5 2 3" xfId="42934" xr:uid="{AA5FA056-EAE0-4CCA-BD5B-915FBD0ED60E}"/>
    <cellStyle name="Normal 7 2 5 5 3" xfId="19771" xr:uid="{8704B5F2-1CD3-4F5F-80B5-A355EF789913}"/>
    <cellStyle name="Normal 7 2 5 5 3 2" xfId="50655" xr:uid="{C3973980-2FED-498F-9374-2DFF2C0AA51A}"/>
    <cellStyle name="Normal 7 2 5 5 4" xfId="35213" xr:uid="{033DAE72-5135-48F4-9964-A9D75BB58A2A}"/>
    <cellStyle name="Normal 7 2 5 6" xfId="8190" xr:uid="{55693927-20A1-47CF-A964-068E0E465FF3}"/>
    <cellStyle name="Normal 7 2 5 6 2" xfId="23632" xr:uid="{30B319AE-39D6-413E-99F1-4C8906A9400C}"/>
    <cellStyle name="Normal 7 2 5 6 2 2" xfId="54516" xr:uid="{E3DC1CCD-796B-4176-BF46-A404218D12A3}"/>
    <cellStyle name="Normal 7 2 5 6 3" xfId="39074" xr:uid="{10BAFC50-4A4A-479A-A6D7-062909C27BB9}"/>
    <cellStyle name="Normal 7 2 5 7" xfId="15911" xr:uid="{48EBCBC6-3980-4891-8B13-78FC52D7E3B2}"/>
    <cellStyle name="Normal 7 2 5 7 2" xfId="46795" xr:uid="{165FD87A-AF04-44F8-8927-C5360186243D}"/>
    <cellStyle name="Normal 7 2 5 8" xfId="31353" xr:uid="{DDD0EE5D-6A54-48FD-A6BA-1B84398B3FDB}"/>
    <cellStyle name="Normal 7 2 6" xfId="711" xr:uid="{2243FDEE-A654-416E-9355-5663D962B237}"/>
    <cellStyle name="Normal 7 2 6 2" xfId="1676" xr:uid="{348DB3EA-A995-4A49-9738-3E105CC7D285}"/>
    <cellStyle name="Normal 7 2 6 2 2" xfId="3606" xr:uid="{9FA0CC9F-B40B-4E16-9F25-2A614736244A}"/>
    <cellStyle name="Normal 7 2 6 2 2 2" xfId="7466" xr:uid="{2D7008B2-A855-4482-AA2B-124E7EC48B50}"/>
    <cellStyle name="Normal 7 2 6 2 2 2 2" xfId="15187" xr:uid="{C1C9444D-AAC6-4FFB-80BF-9DD7981EB89A}"/>
    <cellStyle name="Normal 7 2 6 2 2 2 2 2" xfId="30629" xr:uid="{31EEE2D7-A497-4705-8B0A-4A4ACDA96446}"/>
    <cellStyle name="Normal 7 2 6 2 2 2 2 2 2" xfId="61513" xr:uid="{1B35D4D1-05D4-4E06-BBF3-975E30142CCC}"/>
    <cellStyle name="Normal 7 2 6 2 2 2 2 3" xfId="46071" xr:uid="{575A60E8-07C7-45F2-9FFD-29CA7784D229}"/>
    <cellStyle name="Normal 7 2 6 2 2 2 3" xfId="22908" xr:uid="{C92B465A-975C-479E-97DF-24428F92FA5E}"/>
    <cellStyle name="Normal 7 2 6 2 2 2 3 2" xfId="53792" xr:uid="{A75D25DD-27D7-4BAA-A808-6393A07A28BF}"/>
    <cellStyle name="Normal 7 2 6 2 2 2 4" xfId="38350" xr:uid="{F104DCAC-61CB-4F25-B8CD-86A501581912}"/>
    <cellStyle name="Normal 7 2 6 2 2 3" xfId="11327" xr:uid="{D6766186-58C3-4C59-9FE9-D359265FE681}"/>
    <cellStyle name="Normal 7 2 6 2 2 3 2" xfId="26769" xr:uid="{39DD0966-72D9-4633-884E-CAFF6F57C588}"/>
    <cellStyle name="Normal 7 2 6 2 2 3 2 2" xfId="57653" xr:uid="{60AF4FCD-FFEA-47DE-ACD9-76313C8F907E}"/>
    <cellStyle name="Normal 7 2 6 2 2 3 3" xfId="42211" xr:uid="{9538996C-329E-4B0B-899A-1282A332881C}"/>
    <cellStyle name="Normal 7 2 6 2 2 4" xfId="19048" xr:uid="{B7E30B4A-641F-4ABA-BA0F-949829CFB11E}"/>
    <cellStyle name="Normal 7 2 6 2 2 4 2" xfId="49932" xr:uid="{D9C7DF4A-EE58-4608-85D2-F1626DA1067B}"/>
    <cellStyle name="Normal 7 2 6 2 2 5" xfId="34490" xr:uid="{A3281456-1BAC-4614-8F33-E991AF6B1841}"/>
    <cellStyle name="Normal 7 2 6 2 3" xfId="5536" xr:uid="{AE663257-FB1B-4C4B-9C64-92B48439731C}"/>
    <cellStyle name="Normal 7 2 6 2 3 2" xfId="13257" xr:uid="{0768A724-392F-444D-91E4-B85031E9F045}"/>
    <cellStyle name="Normal 7 2 6 2 3 2 2" xfId="28699" xr:uid="{051345E9-77B1-4745-B3BC-A3C9DEB81FC3}"/>
    <cellStyle name="Normal 7 2 6 2 3 2 2 2" xfId="59583" xr:uid="{36058D13-8C9B-4753-83B5-E7237B016B3C}"/>
    <cellStyle name="Normal 7 2 6 2 3 2 3" xfId="44141" xr:uid="{C0C0BCB2-A18E-436C-8226-91A829BDBE5E}"/>
    <cellStyle name="Normal 7 2 6 2 3 3" xfId="20978" xr:uid="{68696902-C799-480A-9AC5-009CCD89A6A1}"/>
    <cellStyle name="Normal 7 2 6 2 3 3 2" xfId="51862" xr:uid="{40C49FAF-1E04-4098-9651-102B2BBEEB50}"/>
    <cellStyle name="Normal 7 2 6 2 3 4" xfId="36420" xr:uid="{0C50C918-49C4-46B2-8F3B-AD14F36DBF7C}"/>
    <cellStyle name="Normal 7 2 6 2 4" xfId="9397" xr:uid="{011B915D-1A3B-41DD-B6D7-611038BAA9CA}"/>
    <cellStyle name="Normal 7 2 6 2 4 2" xfId="24839" xr:uid="{1818F955-91B6-402A-BA0B-236592687B3B}"/>
    <cellStyle name="Normal 7 2 6 2 4 2 2" xfId="55723" xr:uid="{BB7173FC-E472-4DBD-9A18-42D918A6E2D4}"/>
    <cellStyle name="Normal 7 2 6 2 4 3" xfId="40281" xr:uid="{0FD5AF6E-D04B-4E40-AE66-3CFCBD249092}"/>
    <cellStyle name="Normal 7 2 6 2 5" xfId="17118" xr:uid="{ACC0597E-04B4-41CB-A7CF-4EBF8F49A613}"/>
    <cellStyle name="Normal 7 2 6 2 5 2" xfId="48002" xr:uid="{77F5BDA2-4098-457C-8127-5D351A644D02}"/>
    <cellStyle name="Normal 7 2 6 2 6" xfId="32560" xr:uid="{2113AB2A-E2E6-4BD5-94BC-4EE8F7625CF9}"/>
    <cellStyle name="Normal 7 2 6 3" xfId="2641" xr:uid="{78508B8F-43BD-488F-A1A7-B4669121C0EE}"/>
    <cellStyle name="Normal 7 2 6 3 2" xfId="6501" xr:uid="{6EB29ADD-7F63-45A7-83B7-7A472A69500E}"/>
    <cellStyle name="Normal 7 2 6 3 2 2" xfId="14222" xr:uid="{AE86A849-D9F5-4039-AD3A-C4E669C1CA03}"/>
    <cellStyle name="Normal 7 2 6 3 2 2 2" xfId="29664" xr:uid="{FE406E4C-22BE-4F12-9733-E9A34398797B}"/>
    <cellStyle name="Normal 7 2 6 3 2 2 2 2" xfId="60548" xr:uid="{0D615962-FEE2-40CF-976C-8D36F5DD22C9}"/>
    <cellStyle name="Normal 7 2 6 3 2 2 3" xfId="45106" xr:uid="{8572EB85-B4F4-4910-B15A-379D9A225994}"/>
    <cellStyle name="Normal 7 2 6 3 2 3" xfId="21943" xr:uid="{538761CC-C313-4F53-92F2-619C99B048D7}"/>
    <cellStyle name="Normal 7 2 6 3 2 3 2" xfId="52827" xr:uid="{5407AF81-5CF8-4335-9FE6-90B1EB939F0B}"/>
    <cellStyle name="Normal 7 2 6 3 2 4" xfId="37385" xr:uid="{AD0B5643-53CB-41D8-B6F5-65F39EF5F2DF}"/>
    <cellStyle name="Normal 7 2 6 3 3" xfId="10362" xr:uid="{3E9BFB82-30CB-445E-96A4-153CB6E6D0E3}"/>
    <cellStyle name="Normal 7 2 6 3 3 2" xfId="25804" xr:uid="{F89B92D2-7984-4708-A76D-0DEC604494C8}"/>
    <cellStyle name="Normal 7 2 6 3 3 2 2" xfId="56688" xr:uid="{CA5BD0BE-B13F-4E51-8A29-1476CD5868CB}"/>
    <cellStyle name="Normal 7 2 6 3 3 3" xfId="41246" xr:uid="{4E759B7E-FB4A-4153-AC5B-144E12EA0BB6}"/>
    <cellStyle name="Normal 7 2 6 3 4" xfId="18083" xr:uid="{6FB24812-74B1-4B7E-B1F2-BA91C786BBD8}"/>
    <cellStyle name="Normal 7 2 6 3 4 2" xfId="48967" xr:uid="{A585F444-AC99-40DD-94DC-A4BBDF560F9A}"/>
    <cellStyle name="Normal 7 2 6 3 5" xfId="33525" xr:uid="{F2F5F353-0F88-4955-9E6F-D838366DD43E}"/>
    <cellStyle name="Normal 7 2 6 4" xfId="4571" xr:uid="{E46C87FA-1409-480E-BC39-229B9B7C30C2}"/>
    <cellStyle name="Normal 7 2 6 4 2" xfId="12292" xr:uid="{3BD6BCB8-98D8-4618-958D-809056FEEC12}"/>
    <cellStyle name="Normal 7 2 6 4 2 2" xfId="27734" xr:uid="{B96F568D-2A1E-4128-90F8-A2B916226570}"/>
    <cellStyle name="Normal 7 2 6 4 2 2 2" xfId="58618" xr:uid="{0B6BA6D6-DE10-43E5-8806-28790B225B40}"/>
    <cellStyle name="Normal 7 2 6 4 2 3" xfId="43176" xr:uid="{A3A44DD8-5855-4472-A4B6-E59CFA7B071E}"/>
    <cellStyle name="Normal 7 2 6 4 3" xfId="20013" xr:uid="{72F53998-0F03-4AAA-A2B0-E33EC0AC5380}"/>
    <cellStyle name="Normal 7 2 6 4 3 2" xfId="50897" xr:uid="{BF120F40-A9B1-4197-8227-FDEF2D558A44}"/>
    <cellStyle name="Normal 7 2 6 4 4" xfId="35455" xr:uid="{5FCAC368-F98A-47F9-A3CC-74EAC44B15CF}"/>
    <cellStyle name="Normal 7 2 6 5" xfId="8432" xr:uid="{201931F5-352B-4A84-B8DF-FED36186CABC}"/>
    <cellStyle name="Normal 7 2 6 5 2" xfId="23874" xr:uid="{5342A0DA-8A7A-4A54-A451-034BB78F2008}"/>
    <cellStyle name="Normal 7 2 6 5 2 2" xfId="54758" xr:uid="{13EF9CFC-D0C0-4E08-B5E8-774BE07C71FB}"/>
    <cellStyle name="Normal 7 2 6 5 3" xfId="39316" xr:uid="{C91AACF1-9942-4C0C-8E2A-CA376C13D330}"/>
    <cellStyle name="Normal 7 2 6 6" xfId="16153" xr:uid="{98E2793B-6198-415D-B72D-4D2F94FFC25F}"/>
    <cellStyle name="Normal 7 2 6 6 2" xfId="47037" xr:uid="{B00F8E7D-CE57-451A-BF3A-669262EEADAA}"/>
    <cellStyle name="Normal 7 2 6 7" xfId="31595" xr:uid="{6749964C-7C72-4869-8060-2505D33259F9}"/>
    <cellStyle name="Normal 7 2 7" xfId="1193" xr:uid="{D19E7A71-A431-4407-A9CE-1FF956E5CCB3}"/>
    <cellStyle name="Normal 7 2 7 2" xfId="3123" xr:uid="{F0D1F9DF-B47C-4D91-88B7-37EA2ED5F1A6}"/>
    <cellStyle name="Normal 7 2 7 2 2" xfId="6983" xr:uid="{F69283CA-6CB7-45DB-B6CA-02E0BB799DCE}"/>
    <cellStyle name="Normal 7 2 7 2 2 2" xfId="14704" xr:uid="{0BD6BF52-AB2A-4A5F-8DA7-01181085127C}"/>
    <cellStyle name="Normal 7 2 7 2 2 2 2" xfId="30146" xr:uid="{6A184EEC-01C9-492B-A3BC-082DFCBF9887}"/>
    <cellStyle name="Normal 7 2 7 2 2 2 2 2" xfId="61030" xr:uid="{5C06DCB8-F5AE-444E-BEE3-0D0072B0D283}"/>
    <cellStyle name="Normal 7 2 7 2 2 2 3" xfId="45588" xr:uid="{8FCA008C-EE45-4CF5-B4AF-0AAEFFC71DCD}"/>
    <cellStyle name="Normal 7 2 7 2 2 3" xfId="22425" xr:uid="{C3D3C23D-01B1-4025-88D3-11ADC5543151}"/>
    <cellStyle name="Normal 7 2 7 2 2 3 2" xfId="53309" xr:uid="{2C4AD8DA-9EF6-49B1-9D7B-CFF0E3470F46}"/>
    <cellStyle name="Normal 7 2 7 2 2 4" xfId="37867" xr:uid="{EC79BF3D-7E5E-4968-8FE4-3A772C35C370}"/>
    <cellStyle name="Normal 7 2 7 2 3" xfId="10844" xr:uid="{9C7D4E6F-EA5A-428E-AB65-DF4DBBA2EE95}"/>
    <cellStyle name="Normal 7 2 7 2 3 2" xfId="26286" xr:uid="{D29C4A3D-4CEA-4D64-907C-42943C171DA8}"/>
    <cellStyle name="Normal 7 2 7 2 3 2 2" xfId="57170" xr:uid="{928505A2-981F-436E-8E49-DA92715010B9}"/>
    <cellStyle name="Normal 7 2 7 2 3 3" xfId="41728" xr:uid="{80501B1C-E656-485B-AC38-87CA6B156287}"/>
    <cellStyle name="Normal 7 2 7 2 4" xfId="18565" xr:uid="{6B198BBA-3EF3-48EB-AFB9-2D851F9BFDF3}"/>
    <cellStyle name="Normal 7 2 7 2 4 2" xfId="49449" xr:uid="{C21B9AB1-08A3-4790-8CFB-E20938065850}"/>
    <cellStyle name="Normal 7 2 7 2 5" xfId="34007" xr:uid="{49E86C23-1314-4C27-A276-B1478BD05F79}"/>
    <cellStyle name="Normal 7 2 7 3" xfId="5053" xr:uid="{CEA2BACC-9865-4F78-9300-D9BA39B07E50}"/>
    <cellStyle name="Normal 7 2 7 3 2" xfId="12774" xr:uid="{6F8913AE-2F53-4A22-A7EE-0D0AE4AA5A46}"/>
    <cellStyle name="Normal 7 2 7 3 2 2" xfId="28216" xr:uid="{F065224B-AB07-4386-8042-38BD0D073680}"/>
    <cellStyle name="Normal 7 2 7 3 2 2 2" xfId="59100" xr:uid="{E8BBD52E-FABD-4AEF-A05A-476D3E85DB92}"/>
    <cellStyle name="Normal 7 2 7 3 2 3" xfId="43658" xr:uid="{D1BC1A08-62EC-4BE2-85E3-C2C3D0B0DF20}"/>
    <cellStyle name="Normal 7 2 7 3 3" xfId="20495" xr:uid="{5868DF99-8525-484C-AF03-7643D66DB7C1}"/>
    <cellStyle name="Normal 7 2 7 3 3 2" xfId="51379" xr:uid="{BF7E89AE-8BB6-4442-86CC-36A8C813B6A7}"/>
    <cellStyle name="Normal 7 2 7 3 4" xfId="35937" xr:uid="{64548FC6-C14C-4B5E-ACBD-2267DC7169A2}"/>
    <cellStyle name="Normal 7 2 7 4" xfId="8914" xr:uid="{5949AFC8-4794-4875-A3D0-F0F4284C5171}"/>
    <cellStyle name="Normal 7 2 7 4 2" xfId="24356" xr:uid="{3DDB5B4B-11C9-41DF-90C0-D3CD6E919733}"/>
    <cellStyle name="Normal 7 2 7 4 2 2" xfId="55240" xr:uid="{A135ADB3-2636-4DB6-B227-0125134BFBC6}"/>
    <cellStyle name="Normal 7 2 7 4 3" xfId="39798" xr:uid="{BF6C55C9-12D2-493A-86B3-514F29ED0D9F}"/>
    <cellStyle name="Normal 7 2 7 5" xfId="16635" xr:uid="{5839C211-A663-417D-9498-95BC25696A30}"/>
    <cellStyle name="Normal 7 2 7 5 2" xfId="47519" xr:uid="{31C88F49-5D0F-45D8-89BF-4FD4DBD3ACBF}"/>
    <cellStyle name="Normal 7 2 7 6" xfId="32077" xr:uid="{3F4ABFF6-0A8F-4796-A64A-2BCBFC18AD5D}"/>
    <cellStyle name="Normal 7 2 8" xfId="2158" xr:uid="{DF00F4E5-59DA-4069-8870-3A41460FF8A2}"/>
    <cellStyle name="Normal 7 2 8 2" xfId="6018" xr:uid="{AA465CB0-C7DF-4944-B9FD-A0F654BBB210}"/>
    <cellStyle name="Normal 7 2 8 2 2" xfId="13739" xr:uid="{2D2E2B10-A101-453F-A595-374FC88216E0}"/>
    <cellStyle name="Normal 7 2 8 2 2 2" xfId="29181" xr:uid="{59006CF5-95E6-4C23-9046-AF2D9D0A1019}"/>
    <cellStyle name="Normal 7 2 8 2 2 2 2" xfId="60065" xr:uid="{B7076C60-397A-48BA-B591-E8AB4A1A8D6F}"/>
    <cellStyle name="Normal 7 2 8 2 2 3" xfId="44623" xr:uid="{90CB2768-A7D1-47F8-B745-781FD8F01CD5}"/>
    <cellStyle name="Normal 7 2 8 2 3" xfId="21460" xr:uid="{E53F3A22-5282-44A7-8152-3AF8A365FEEC}"/>
    <cellStyle name="Normal 7 2 8 2 3 2" xfId="52344" xr:uid="{7E2DFBEF-AA64-4FC5-AE3B-33417A06DCE3}"/>
    <cellStyle name="Normal 7 2 8 2 4" xfId="36902" xr:uid="{F6AB551F-2411-43C2-ACCF-9B7D03895187}"/>
    <cellStyle name="Normal 7 2 8 3" xfId="9879" xr:uid="{A196881D-C21A-4B76-89B8-FEBA98E83064}"/>
    <cellStyle name="Normal 7 2 8 3 2" xfId="25321" xr:uid="{A9216D20-C53B-4481-A12D-C16551FB8E01}"/>
    <cellStyle name="Normal 7 2 8 3 2 2" xfId="56205" xr:uid="{78694F54-4648-487C-98F5-24AF5DD2EDBA}"/>
    <cellStyle name="Normal 7 2 8 3 3" xfId="40763" xr:uid="{EC38DAFC-0861-48EC-B7E5-E7417C143E45}"/>
    <cellStyle name="Normal 7 2 8 4" xfId="17600" xr:uid="{9E53C93C-3C97-4309-A65E-EF060DA9B679}"/>
    <cellStyle name="Normal 7 2 8 4 2" xfId="48484" xr:uid="{6EF9751B-5AC0-43C7-893D-5D0064EA65C1}"/>
    <cellStyle name="Normal 7 2 8 5" xfId="33042" xr:uid="{E1F9C2FE-23E9-4719-BA94-F024F8CC8CC5}"/>
    <cellStyle name="Normal 7 2 9" xfId="4088" xr:uid="{01DFA69E-81F6-4B74-9DFB-573EAEAFF8D4}"/>
    <cellStyle name="Normal 7 2 9 2" xfId="11809" xr:uid="{F761BAD9-086D-4B20-9A74-D081626D3DA6}"/>
    <cellStyle name="Normal 7 2 9 2 2" xfId="27251" xr:uid="{F99F0F95-78D1-48BB-98BE-853145022E66}"/>
    <cellStyle name="Normal 7 2 9 2 2 2" xfId="58135" xr:uid="{4187B92D-F494-48B2-9C9D-324C38940B88}"/>
    <cellStyle name="Normal 7 2 9 2 3" xfId="42693" xr:uid="{EDD81C8D-ADD1-4CFC-8EE1-AD35487E88D2}"/>
    <cellStyle name="Normal 7 2 9 3" xfId="19530" xr:uid="{9397BFA9-0F6D-41BF-90AE-D645DB03D8C3}"/>
    <cellStyle name="Normal 7 2 9 3 2" xfId="50414" xr:uid="{9C42C116-4869-4116-A56B-2C5350E2CDC9}"/>
    <cellStyle name="Normal 7 2 9 4" xfId="34972" xr:uid="{30E17CC6-E5C6-42D0-A9B7-9E0FCD5E964A}"/>
    <cellStyle name="Normal 7 3" xfId="203" xr:uid="{F5DFB058-801D-4183-B0F5-A22DD82CC044}"/>
    <cellStyle name="Normal 7 3 10" xfId="31115" xr:uid="{C5725628-4B2E-48C5-95F6-82A46365E369}"/>
    <cellStyle name="Normal 7 3 2" xfId="305" xr:uid="{978436A0-991B-42E9-B809-03117C742867}"/>
    <cellStyle name="Normal 7 3 2 2" xfId="548" xr:uid="{F4E34DCE-8804-4A09-8A7E-C9BBCBA85C8B}"/>
    <cellStyle name="Normal 7 3 2 2 2" xfId="1031" xr:uid="{A047A4FB-D325-4FBD-BA5A-6A7968380D1B}"/>
    <cellStyle name="Normal 7 3 2 2 2 2" xfId="1996" xr:uid="{9524B4C7-314A-4791-B7EC-25D0930F9A17}"/>
    <cellStyle name="Normal 7 3 2 2 2 2 2" xfId="3926" xr:uid="{2EB8F3BC-E295-4158-B054-64CD4EC4A1A0}"/>
    <cellStyle name="Normal 7 3 2 2 2 2 2 2" xfId="7786" xr:uid="{9DD19469-AFF9-45C7-8422-94922D3D9156}"/>
    <cellStyle name="Normal 7 3 2 2 2 2 2 2 2" xfId="15507" xr:uid="{7B758A57-E63C-453C-9B67-2F8E2B3214DC}"/>
    <cellStyle name="Normal 7 3 2 2 2 2 2 2 2 2" xfId="30949" xr:uid="{3BFCD14A-8AC9-4C41-B3A2-C7ED8BB2A785}"/>
    <cellStyle name="Normal 7 3 2 2 2 2 2 2 2 2 2" xfId="61833" xr:uid="{4834BDD0-2B1A-4120-934D-608838F59A4D}"/>
    <cellStyle name="Normal 7 3 2 2 2 2 2 2 2 3" xfId="46391" xr:uid="{E36F794C-A5B5-48C0-8D16-003D1220BA65}"/>
    <cellStyle name="Normal 7 3 2 2 2 2 2 2 3" xfId="23228" xr:uid="{4510F00A-7E08-4110-BB68-1FD28B636FA9}"/>
    <cellStyle name="Normal 7 3 2 2 2 2 2 2 3 2" xfId="54112" xr:uid="{46317F04-4C38-4B48-BC8E-4127A2085915}"/>
    <cellStyle name="Normal 7 3 2 2 2 2 2 2 4" xfId="38670" xr:uid="{6BEBD9B2-7037-491A-987E-35749EA45B9D}"/>
    <cellStyle name="Normal 7 3 2 2 2 2 2 3" xfId="11647" xr:uid="{13A6CC75-B7B2-459F-8519-C0C6050C9CDF}"/>
    <cellStyle name="Normal 7 3 2 2 2 2 2 3 2" xfId="27089" xr:uid="{0F26328C-8CEC-46C3-B208-05B8CD056A23}"/>
    <cellStyle name="Normal 7 3 2 2 2 2 2 3 2 2" xfId="57973" xr:uid="{EBB2C5E6-249C-4568-AC0C-FC6DF084915F}"/>
    <cellStyle name="Normal 7 3 2 2 2 2 2 3 3" xfId="42531" xr:uid="{0800BB58-F1E5-4FC6-B184-E0453529555C}"/>
    <cellStyle name="Normal 7 3 2 2 2 2 2 4" xfId="19368" xr:uid="{D1B4D431-3B73-4E7B-89DF-149D6821BFB3}"/>
    <cellStyle name="Normal 7 3 2 2 2 2 2 4 2" xfId="50252" xr:uid="{9EDD241F-6A2E-44A6-B3F3-E2E3E48A32AD}"/>
    <cellStyle name="Normal 7 3 2 2 2 2 2 5" xfId="34810" xr:uid="{46231763-5EAD-47EF-A402-84C44E9C6BD9}"/>
    <cellStyle name="Normal 7 3 2 2 2 2 3" xfId="5856" xr:uid="{ABF55B7F-A232-445A-B1E8-10882580CE5B}"/>
    <cellStyle name="Normal 7 3 2 2 2 2 3 2" xfId="13577" xr:uid="{2843334F-FE7C-4968-AE6E-67EF1051BBA4}"/>
    <cellStyle name="Normal 7 3 2 2 2 2 3 2 2" xfId="29019" xr:uid="{8470A913-5B0E-4989-B931-FCDCBDCDA172}"/>
    <cellStyle name="Normal 7 3 2 2 2 2 3 2 2 2" xfId="59903" xr:uid="{A52809A8-E6BB-4C9B-ADD8-3EE961DF0469}"/>
    <cellStyle name="Normal 7 3 2 2 2 2 3 2 3" xfId="44461" xr:uid="{DBD0292E-00AA-414D-860B-5B4943703B71}"/>
    <cellStyle name="Normal 7 3 2 2 2 2 3 3" xfId="21298" xr:uid="{B998940B-9554-42E5-A1A7-E7F9B3F18BE1}"/>
    <cellStyle name="Normal 7 3 2 2 2 2 3 3 2" xfId="52182" xr:uid="{804081B2-FD86-4D51-B2AF-BA9195B1BD64}"/>
    <cellStyle name="Normal 7 3 2 2 2 2 3 4" xfId="36740" xr:uid="{C1DCD5DB-25B4-4E57-9C0B-F2BC3E339DD4}"/>
    <cellStyle name="Normal 7 3 2 2 2 2 4" xfId="9717" xr:uid="{842959BB-EDC2-40D9-A218-C02B2D2FD34F}"/>
    <cellStyle name="Normal 7 3 2 2 2 2 4 2" xfId="25159" xr:uid="{AAE6D7A6-781D-4EAE-B1E1-C29EAAD4C483}"/>
    <cellStyle name="Normal 7 3 2 2 2 2 4 2 2" xfId="56043" xr:uid="{7C2FB1ED-6CB6-4FC1-BBAD-9AE7CF99F99A}"/>
    <cellStyle name="Normal 7 3 2 2 2 2 4 3" xfId="40601" xr:uid="{BE1998F9-574D-41E4-810B-1757308547DC}"/>
    <cellStyle name="Normal 7 3 2 2 2 2 5" xfId="17438" xr:uid="{17059AB4-AB7D-4BD5-AA11-FFBAF05B6059}"/>
    <cellStyle name="Normal 7 3 2 2 2 2 5 2" xfId="48322" xr:uid="{59109D34-972C-4097-996A-4D8AF16AC29B}"/>
    <cellStyle name="Normal 7 3 2 2 2 2 6" xfId="32880" xr:uid="{ED29DCED-5372-4FE3-9AD9-2DF4B09A77AD}"/>
    <cellStyle name="Normal 7 3 2 2 2 3" xfId="2961" xr:uid="{9A352390-D74D-4AC1-A2E6-B267B258B11E}"/>
    <cellStyle name="Normal 7 3 2 2 2 3 2" xfId="6821" xr:uid="{F6C5D8B0-4347-40EF-9449-274F3F0B2FFA}"/>
    <cellStyle name="Normal 7 3 2 2 2 3 2 2" xfId="14542" xr:uid="{58DF47F9-B81F-4E58-8B94-5CE8CADEC292}"/>
    <cellStyle name="Normal 7 3 2 2 2 3 2 2 2" xfId="29984" xr:uid="{F116FC21-5668-4E88-BD51-CB45E95ED572}"/>
    <cellStyle name="Normal 7 3 2 2 2 3 2 2 2 2" xfId="60868" xr:uid="{7026B3D3-AA8C-4EC9-ABA0-FD3566ED17A1}"/>
    <cellStyle name="Normal 7 3 2 2 2 3 2 2 3" xfId="45426" xr:uid="{6C26EE0B-4633-40B3-B924-0A363759BB44}"/>
    <cellStyle name="Normal 7 3 2 2 2 3 2 3" xfId="22263" xr:uid="{F4D610F5-256E-456B-B62C-C4CF218E8AC9}"/>
    <cellStyle name="Normal 7 3 2 2 2 3 2 3 2" xfId="53147" xr:uid="{A5C20A1E-A234-4167-8C53-0698E53EDEA5}"/>
    <cellStyle name="Normal 7 3 2 2 2 3 2 4" xfId="37705" xr:uid="{BC64A665-0BF3-43D7-9E6B-1BBBFC1256EF}"/>
    <cellStyle name="Normal 7 3 2 2 2 3 3" xfId="10682" xr:uid="{A17D9F5B-A1EA-4E32-AEF0-DA6EAC1B2C6B}"/>
    <cellStyle name="Normal 7 3 2 2 2 3 3 2" xfId="26124" xr:uid="{A7B3ADF9-74DF-43EA-A607-25400F15B1C2}"/>
    <cellStyle name="Normal 7 3 2 2 2 3 3 2 2" xfId="57008" xr:uid="{AB8537B3-451E-424C-A7A8-DB608FD316E9}"/>
    <cellStyle name="Normal 7 3 2 2 2 3 3 3" xfId="41566" xr:uid="{62D2A7F5-8C3F-49F5-BC7F-C5F5EE7533B0}"/>
    <cellStyle name="Normal 7 3 2 2 2 3 4" xfId="18403" xr:uid="{75B55F05-84F0-42E8-AB39-AA2AD5A17FCC}"/>
    <cellStyle name="Normal 7 3 2 2 2 3 4 2" xfId="49287" xr:uid="{E62DAAFD-CDB9-4D4D-8C83-65D840B5E7FA}"/>
    <cellStyle name="Normal 7 3 2 2 2 3 5" xfId="33845" xr:uid="{53FB59D7-C87D-4DF9-8C1D-BD6C3E3B9DDE}"/>
    <cellStyle name="Normal 7 3 2 2 2 4" xfId="4891" xr:uid="{39D6CD25-48EE-47AA-8355-4BCEDEF21D20}"/>
    <cellStyle name="Normal 7 3 2 2 2 4 2" xfId="12612" xr:uid="{05C3935A-0DEB-4965-9F67-0B388FFBA48B}"/>
    <cellStyle name="Normal 7 3 2 2 2 4 2 2" xfId="28054" xr:uid="{ACAB416D-831F-4208-A3D5-89EE7247F3B0}"/>
    <cellStyle name="Normal 7 3 2 2 2 4 2 2 2" xfId="58938" xr:uid="{716FB418-71E6-486E-810E-8266298D2532}"/>
    <cellStyle name="Normal 7 3 2 2 2 4 2 3" xfId="43496" xr:uid="{D0A33E4A-4FE4-4474-A5E9-27A9136F2790}"/>
    <cellStyle name="Normal 7 3 2 2 2 4 3" xfId="20333" xr:uid="{B92650F9-D089-4E03-BC64-F48481E92256}"/>
    <cellStyle name="Normal 7 3 2 2 2 4 3 2" xfId="51217" xr:uid="{D88CBB63-73E4-4BC5-843C-27CFCD5CFBB1}"/>
    <cellStyle name="Normal 7 3 2 2 2 4 4" xfId="35775" xr:uid="{D37C8512-5153-44DB-A8C7-188C909A9214}"/>
    <cellStyle name="Normal 7 3 2 2 2 5" xfId="8752" xr:uid="{BB758DD5-3674-4039-9F96-AF10CC6A5AB3}"/>
    <cellStyle name="Normal 7 3 2 2 2 5 2" xfId="24194" xr:uid="{7798DFEE-FEE9-4386-A8AA-A843543C4230}"/>
    <cellStyle name="Normal 7 3 2 2 2 5 2 2" xfId="55078" xr:uid="{F0719A6D-6956-425A-8F64-0F061B6D296A}"/>
    <cellStyle name="Normal 7 3 2 2 2 5 3" xfId="39636" xr:uid="{20B536AE-C64C-4760-8F25-196429969A38}"/>
    <cellStyle name="Normal 7 3 2 2 2 6" xfId="16473" xr:uid="{0B25826F-5803-4E87-A2CB-5C1107672839}"/>
    <cellStyle name="Normal 7 3 2 2 2 6 2" xfId="47357" xr:uid="{FC9B9153-A655-4DA2-9C19-D3AC0574D90C}"/>
    <cellStyle name="Normal 7 3 2 2 2 7" xfId="31915" xr:uid="{399D29CF-6675-4522-877A-47648549909F}"/>
    <cellStyle name="Normal 7 3 2 2 3" xfId="1513" xr:uid="{2FB7A54C-C8B3-434C-81E2-18E39D919B3F}"/>
    <cellStyle name="Normal 7 3 2 2 3 2" xfId="3443" xr:uid="{3521EF0F-AE9C-44EA-8E94-08589D23AB30}"/>
    <cellStyle name="Normal 7 3 2 2 3 2 2" xfId="7303" xr:uid="{BA2AC702-4ED1-48B1-B120-85768F75AC32}"/>
    <cellStyle name="Normal 7 3 2 2 3 2 2 2" xfId="15024" xr:uid="{448DD164-2D00-4B6F-BACD-EED920B074FD}"/>
    <cellStyle name="Normal 7 3 2 2 3 2 2 2 2" xfId="30466" xr:uid="{15992277-B855-4198-902B-2A0483308939}"/>
    <cellStyle name="Normal 7 3 2 2 3 2 2 2 2 2" xfId="61350" xr:uid="{8F197CCE-BB51-44CB-A0B3-652168088BD4}"/>
    <cellStyle name="Normal 7 3 2 2 3 2 2 2 3" xfId="45908" xr:uid="{5665FB20-7A7B-4B5B-B04A-FD6428B20D5C}"/>
    <cellStyle name="Normal 7 3 2 2 3 2 2 3" xfId="22745" xr:uid="{2AD71D35-8125-4E96-B08E-E31FED2873FE}"/>
    <cellStyle name="Normal 7 3 2 2 3 2 2 3 2" xfId="53629" xr:uid="{8219F950-20BF-48ED-88E0-2A6B8D9E2C79}"/>
    <cellStyle name="Normal 7 3 2 2 3 2 2 4" xfId="38187" xr:uid="{FDFA3230-320A-4F76-9C4B-DEE4038E74AD}"/>
    <cellStyle name="Normal 7 3 2 2 3 2 3" xfId="11164" xr:uid="{E533A841-69AF-403B-ABB0-D99A728B15D5}"/>
    <cellStyle name="Normal 7 3 2 2 3 2 3 2" xfId="26606" xr:uid="{C58B1002-499D-40F8-B901-4D55BDBF0EFF}"/>
    <cellStyle name="Normal 7 3 2 2 3 2 3 2 2" xfId="57490" xr:uid="{D59C83EE-BF1A-4DF7-BFE8-2E5DA7084731}"/>
    <cellStyle name="Normal 7 3 2 2 3 2 3 3" xfId="42048" xr:uid="{EF486409-530C-4626-BA66-A47C4D7EAD1D}"/>
    <cellStyle name="Normal 7 3 2 2 3 2 4" xfId="18885" xr:uid="{3B19B3B8-121E-4AD8-93AC-21B5854CD7B0}"/>
    <cellStyle name="Normal 7 3 2 2 3 2 4 2" xfId="49769" xr:uid="{852F23EE-C824-4818-8566-9704DB51F860}"/>
    <cellStyle name="Normal 7 3 2 2 3 2 5" xfId="34327" xr:uid="{4A9F25FE-A863-4B20-AC80-32104B521ABF}"/>
    <cellStyle name="Normal 7 3 2 2 3 3" xfId="5373" xr:uid="{9B17747B-023B-408D-81C9-A0C72627169D}"/>
    <cellStyle name="Normal 7 3 2 2 3 3 2" xfId="13094" xr:uid="{564005CF-E268-48BD-A56C-B0EFE84BA68F}"/>
    <cellStyle name="Normal 7 3 2 2 3 3 2 2" xfId="28536" xr:uid="{59F0EDE1-3863-4991-B92E-0283EE952B68}"/>
    <cellStyle name="Normal 7 3 2 2 3 3 2 2 2" xfId="59420" xr:uid="{E9513F5A-5271-4AE2-A326-DCD35CE30D0D}"/>
    <cellStyle name="Normal 7 3 2 2 3 3 2 3" xfId="43978" xr:uid="{15552D7F-0320-4551-A1EE-4DEC858F5A7D}"/>
    <cellStyle name="Normal 7 3 2 2 3 3 3" xfId="20815" xr:uid="{59E2B7EC-8371-43D6-9C58-B0056932ED07}"/>
    <cellStyle name="Normal 7 3 2 2 3 3 3 2" xfId="51699" xr:uid="{8C551E1F-EECE-4834-9AFA-99E104D1E75C}"/>
    <cellStyle name="Normal 7 3 2 2 3 3 4" xfId="36257" xr:uid="{A78D627B-4210-468B-87BC-C6821E3EF871}"/>
    <cellStyle name="Normal 7 3 2 2 3 4" xfId="9234" xr:uid="{8AD59F1F-27EB-48A3-A710-A47B3F0F0ADF}"/>
    <cellStyle name="Normal 7 3 2 2 3 4 2" xfId="24676" xr:uid="{46DDA94E-D7C2-45F3-98E7-650D3CE64B5D}"/>
    <cellStyle name="Normal 7 3 2 2 3 4 2 2" xfId="55560" xr:uid="{C5EB9E95-1A4A-4929-88FD-23F0F913C75D}"/>
    <cellStyle name="Normal 7 3 2 2 3 4 3" xfId="40118" xr:uid="{C58E6532-15B1-4D00-84A4-2259A814EEAB}"/>
    <cellStyle name="Normal 7 3 2 2 3 5" xfId="16955" xr:uid="{FF3A2E17-0557-469E-9FC6-1DAD64757D38}"/>
    <cellStyle name="Normal 7 3 2 2 3 5 2" xfId="47839" xr:uid="{50BBC29C-986A-441C-8E55-BF6EC5BB22BD}"/>
    <cellStyle name="Normal 7 3 2 2 3 6" xfId="32397" xr:uid="{CA40D249-2EFE-4C82-AA03-483FFB52E9AB}"/>
    <cellStyle name="Normal 7 3 2 2 4" xfId="2478" xr:uid="{9289E3B2-6AF3-4F26-BF8D-B27241011801}"/>
    <cellStyle name="Normal 7 3 2 2 4 2" xfId="6338" xr:uid="{9B037098-948A-4EE8-AFA0-5047B0E53B69}"/>
    <cellStyle name="Normal 7 3 2 2 4 2 2" xfId="14059" xr:uid="{D15E9806-D2A9-43A8-B7AC-7F54D5D7FBF0}"/>
    <cellStyle name="Normal 7 3 2 2 4 2 2 2" xfId="29501" xr:uid="{72BBA8EE-EE0C-4461-88B6-A0A0CA12F2E3}"/>
    <cellStyle name="Normal 7 3 2 2 4 2 2 2 2" xfId="60385" xr:uid="{60594B54-C0C5-4016-9575-AF07E2B1FFED}"/>
    <cellStyle name="Normal 7 3 2 2 4 2 2 3" xfId="44943" xr:uid="{0785151A-B7CD-4462-8CF8-C4C856691458}"/>
    <cellStyle name="Normal 7 3 2 2 4 2 3" xfId="21780" xr:uid="{84222034-EF3F-4C49-877B-9527985B64CA}"/>
    <cellStyle name="Normal 7 3 2 2 4 2 3 2" xfId="52664" xr:uid="{EE593AF7-2F56-4AD8-B3A7-869244D24365}"/>
    <cellStyle name="Normal 7 3 2 2 4 2 4" xfId="37222" xr:uid="{54214F31-ABB7-4A3A-8B03-5B2A2FDE824A}"/>
    <cellStyle name="Normal 7 3 2 2 4 3" xfId="10199" xr:uid="{3907D29F-DB28-41E4-A05A-AC570A269F5C}"/>
    <cellStyle name="Normal 7 3 2 2 4 3 2" xfId="25641" xr:uid="{2FE2CF13-F199-4173-AD80-783A14840A30}"/>
    <cellStyle name="Normal 7 3 2 2 4 3 2 2" xfId="56525" xr:uid="{9EDADB0B-72FA-4670-8CD3-4BB9367A9BE9}"/>
    <cellStyle name="Normal 7 3 2 2 4 3 3" xfId="41083" xr:uid="{1F39037F-4CEC-4DBE-AEFA-EABDBB110060}"/>
    <cellStyle name="Normal 7 3 2 2 4 4" xfId="17920" xr:uid="{5839063E-C481-4112-9581-10641D6C6BC3}"/>
    <cellStyle name="Normal 7 3 2 2 4 4 2" xfId="48804" xr:uid="{7A1F389A-9618-48DD-A17F-DB6DB35CAA7D}"/>
    <cellStyle name="Normal 7 3 2 2 4 5" xfId="33362" xr:uid="{285772B1-DA5C-43F3-B948-22C91B4A45C4}"/>
    <cellStyle name="Normal 7 3 2 2 5" xfId="4408" xr:uid="{C1C9B164-D368-4583-9D70-5EC78D20E705}"/>
    <cellStyle name="Normal 7 3 2 2 5 2" xfId="12129" xr:uid="{4F0265B5-582E-468D-B94C-CD4B62E1339C}"/>
    <cellStyle name="Normal 7 3 2 2 5 2 2" xfId="27571" xr:uid="{C792EDF8-83C8-46C8-8AFF-C5B1571A138B}"/>
    <cellStyle name="Normal 7 3 2 2 5 2 2 2" xfId="58455" xr:uid="{6267A6E4-F1DA-4FB4-9DDA-9B2BAEA76231}"/>
    <cellStyle name="Normal 7 3 2 2 5 2 3" xfId="43013" xr:uid="{EE892EE2-32CD-4B85-A8D1-BFCE270F4DD5}"/>
    <cellStyle name="Normal 7 3 2 2 5 3" xfId="19850" xr:uid="{F8322D5B-F1C4-4F30-B68B-1D15580D36BA}"/>
    <cellStyle name="Normal 7 3 2 2 5 3 2" xfId="50734" xr:uid="{48D19502-E255-40AC-BF68-0C21AE39AF89}"/>
    <cellStyle name="Normal 7 3 2 2 5 4" xfId="35292" xr:uid="{CDD3FA16-2742-4D72-BBD9-8E16028C6446}"/>
    <cellStyle name="Normal 7 3 2 2 6" xfId="8269" xr:uid="{0A4402EE-662D-45CF-9663-BDC10EDEDDFE}"/>
    <cellStyle name="Normal 7 3 2 2 6 2" xfId="23711" xr:uid="{A28F4654-6268-416D-A99B-9AB93EF8B2E6}"/>
    <cellStyle name="Normal 7 3 2 2 6 2 2" xfId="54595" xr:uid="{AFD9C5E4-2383-4691-90A6-EE1DE3F127D7}"/>
    <cellStyle name="Normal 7 3 2 2 6 3" xfId="39153" xr:uid="{EB973F35-76C5-4606-9FF4-6B52B1DA1166}"/>
    <cellStyle name="Normal 7 3 2 2 7" xfId="15990" xr:uid="{7436B069-DC18-4D0A-9069-49875E9BC3C9}"/>
    <cellStyle name="Normal 7 3 2 2 7 2" xfId="46874" xr:uid="{13478251-DFEC-4CFB-8B48-25A2C99F9240}"/>
    <cellStyle name="Normal 7 3 2 2 8" xfId="31432" xr:uid="{EC108C9D-99A4-436D-A4A8-D725F205957F}"/>
    <cellStyle name="Normal 7 3 2 3" xfId="790" xr:uid="{5B4080F8-161B-4364-A3E7-EC314FCBF9D0}"/>
    <cellStyle name="Normal 7 3 2 3 2" xfId="1755" xr:uid="{B9D98B6B-9AD6-4CEA-9C8D-CF4E1F426575}"/>
    <cellStyle name="Normal 7 3 2 3 2 2" xfId="3685" xr:uid="{81819D72-F49D-4C83-B6F9-FB5052CD82F4}"/>
    <cellStyle name="Normal 7 3 2 3 2 2 2" xfId="7545" xr:uid="{53F3548F-35B8-47E0-83FB-F41CA797795C}"/>
    <cellStyle name="Normal 7 3 2 3 2 2 2 2" xfId="15266" xr:uid="{BBD106D5-281F-493E-9853-9F21C85C33B6}"/>
    <cellStyle name="Normal 7 3 2 3 2 2 2 2 2" xfId="30708" xr:uid="{AB41C2F9-637A-4EC9-A9A3-03DFD9BDA9B5}"/>
    <cellStyle name="Normal 7 3 2 3 2 2 2 2 2 2" xfId="61592" xr:uid="{0632B2BC-6FFE-411F-AE16-315A2DB3445C}"/>
    <cellStyle name="Normal 7 3 2 3 2 2 2 2 3" xfId="46150" xr:uid="{E44CC82F-33F1-4E28-BE6D-888AB9FB3950}"/>
    <cellStyle name="Normal 7 3 2 3 2 2 2 3" xfId="22987" xr:uid="{0007C31A-F9BD-41C2-B88C-5229647D4803}"/>
    <cellStyle name="Normal 7 3 2 3 2 2 2 3 2" xfId="53871" xr:uid="{64D5DE1F-9BD8-4476-B590-504D8607E952}"/>
    <cellStyle name="Normal 7 3 2 3 2 2 2 4" xfId="38429" xr:uid="{21582887-86C3-46C1-80E4-D000B558E5AA}"/>
    <cellStyle name="Normal 7 3 2 3 2 2 3" xfId="11406" xr:uid="{E1893BCF-C9E9-4ABC-8B05-BF4D5C2B02A8}"/>
    <cellStyle name="Normal 7 3 2 3 2 2 3 2" xfId="26848" xr:uid="{9212A6AC-2734-42B2-AFD1-8E54A440DA87}"/>
    <cellStyle name="Normal 7 3 2 3 2 2 3 2 2" xfId="57732" xr:uid="{BC6A057C-FC96-4F1F-A689-951E3A3DF4A3}"/>
    <cellStyle name="Normal 7 3 2 3 2 2 3 3" xfId="42290" xr:uid="{9B30489E-6DC2-4858-A4D8-DA1C8AAF6DB3}"/>
    <cellStyle name="Normal 7 3 2 3 2 2 4" xfId="19127" xr:uid="{40489A5F-8D89-40B7-8479-3097C0459AA1}"/>
    <cellStyle name="Normal 7 3 2 3 2 2 4 2" xfId="50011" xr:uid="{86017D3D-93C8-45C7-83C6-D8EE83410F8B}"/>
    <cellStyle name="Normal 7 3 2 3 2 2 5" xfId="34569" xr:uid="{6469B3EA-8241-4219-AFCE-4E5192F51245}"/>
    <cellStyle name="Normal 7 3 2 3 2 3" xfId="5615" xr:uid="{45A05112-BB17-46A6-A8F2-455BA2E92C24}"/>
    <cellStyle name="Normal 7 3 2 3 2 3 2" xfId="13336" xr:uid="{41E80772-D59D-4EC8-AB71-F97C2818F8C2}"/>
    <cellStyle name="Normal 7 3 2 3 2 3 2 2" xfId="28778" xr:uid="{83F56595-6C52-4B31-9D4D-0DFAF5C0345D}"/>
    <cellStyle name="Normal 7 3 2 3 2 3 2 2 2" xfId="59662" xr:uid="{9F5AB122-70BC-4BD5-A1F1-0CDE28C349BE}"/>
    <cellStyle name="Normal 7 3 2 3 2 3 2 3" xfId="44220" xr:uid="{776A763E-2B89-452F-A767-6D339FA3E441}"/>
    <cellStyle name="Normal 7 3 2 3 2 3 3" xfId="21057" xr:uid="{2E199A8A-062F-4078-8329-5AF9C0849D5D}"/>
    <cellStyle name="Normal 7 3 2 3 2 3 3 2" xfId="51941" xr:uid="{A328513D-490A-4A04-8A2D-F93E90A30B6B}"/>
    <cellStyle name="Normal 7 3 2 3 2 3 4" xfId="36499" xr:uid="{AAC712E5-D63B-4F00-9119-0582EC8593CB}"/>
    <cellStyle name="Normal 7 3 2 3 2 4" xfId="9476" xr:uid="{1F871813-D299-49E8-AB9B-158F0FA2FFCB}"/>
    <cellStyle name="Normal 7 3 2 3 2 4 2" xfId="24918" xr:uid="{FE3CD912-9F03-480C-A94C-130B340B362A}"/>
    <cellStyle name="Normal 7 3 2 3 2 4 2 2" xfId="55802" xr:uid="{19B979CE-4232-4F00-A415-C3742414172F}"/>
    <cellStyle name="Normal 7 3 2 3 2 4 3" xfId="40360" xr:uid="{1A2FF4D2-30FD-4541-82F8-A1891DD011B3}"/>
    <cellStyle name="Normal 7 3 2 3 2 5" xfId="17197" xr:uid="{FB7A9B5A-4E5C-41CE-80E9-177D95B45218}"/>
    <cellStyle name="Normal 7 3 2 3 2 5 2" xfId="48081" xr:uid="{3B1D4F63-8FA3-43CA-8E36-4BD5C7D5DF67}"/>
    <cellStyle name="Normal 7 3 2 3 2 6" xfId="32639" xr:uid="{2DDF575D-8FE2-47AA-A365-7B161EF28EA6}"/>
    <cellStyle name="Normal 7 3 2 3 3" xfId="2720" xr:uid="{B9964287-7319-48BE-BE8C-EADD09209957}"/>
    <cellStyle name="Normal 7 3 2 3 3 2" xfId="6580" xr:uid="{D4DE9DA3-01F7-4488-90DE-7B900B7FED11}"/>
    <cellStyle name="Normal 7 3 2 3 3 2 2" xfId="14301" xr:uid="{DC2B95E7-450D-4D80-B555-1B3CEE36C021}"/>
    <cellStyle name="Normal 7 3 2 3 3 2 2 2" xfId="29743" xr:uid="{C20DA92E-764D-45EC-A4BD-79B31FAFC070}"/>
    <cellStyle name="Normal 7 3 2 3 3 2 2 2 2" xfId="60627" xr:uid="{94CFAC5B-E9AC-4DC5-BD56-06A2ACC49DD7}"/>
    <cellStyle name="Normal 7 3 2 3 3 2 2 3" xfId="45185" xr:uid="{5B55BF89-A94B-4A3D-BEF7-E103A893758D}"/>
    <cellStyle name="Normal 7 3 2 3 3 2 3" xfId="22022" xr:uid="{5C7954FF-D1F1-4BDA-B4F7-00AC3748D037}"/>
    <cellStyle name="Normal 7 3 2 3 3 2 3 2" xfId="52906" xr:uid="{9418936C-9EBE-4093-9ED6-C33AF4E68D0D}"/>
    <cellStyle name="Normal 7 3 2 3 3 2 4" xfId="37464" xr:uid="{0813B33D-B9F1-4E5A-B7E0-201A6CE24814}"/>
    <cellStyle name="Normal 7 3 2 3 3 3" xfId="10441" xr:uid="{2AFBB1F7-9861-4CEF-A89A-4D027ADE90C6}"/>
    <cellStyle name="Normal 7 3 2 3 3 3 2" xfId="25883" xr:uid="{5B252E7D-BD14-48A0-A1C3-DB6277F7039C}"/>
    <cellStyle name="Normal 7 3 2 3 3 3 2 2" xfId="56767" xr:uid="{ED9A60C0-2658-4971-A491-056B885DF79C}"/>
    <cellStyle name="Normal 7 3 2 3 3 3 3" xfId="41325" xr:uid="{E99A5900-F1D2-4C0B-B48B-FA297ECB7A63}"/>
    <cellStyle name="Normal 7 3 2 3 3 4" xfId="18162" xr:uid="{D48FE3C2-E7C3-456B-84A8-7BD51EF25D88}"/>
    <cellStyle name="Normal 7 3 2 3 3 4 2" xfId="49046" xr:uid="{19F3A042-98FF-4236-88D8-E56AD07077B2}"/>
    <cellStyle name="Normal 7 3 2 3 3 5" xfId="33604" xr:uid="{FB2529FA-EE21-4314-8434-F155F9D7B3BA}"/>
    <cellStyle name="Normal 7 3 2 3 4" xfId="4650" xr:uid="{75BDA730-079D-4DF4-B497-85186F06846B}"/>
    <cellStyle name="Normal 7 3 2 3 4 2" xfId="12371" xr:uid="{6C21F631-D219-4E54-8941-2DEFFE9DF383}"/>
    <cellStyle name="Normal 7 3 2 3 4 2 2" xfId="27813" xr:uid="{64511112-3CDD-48E4-BAC1-137CB1052073}"/>
    <cellStyle name="Normal 7 3 2 3 4 2 2 2" xfId="58697" xr:uid="{FD4632A9-C7D4-43DE-A6D1-40F4E8D9DD86}"/>
    <cellStyle name="Normal 7 3 2 3 4 2 3" xfId="43255" xr:uid="{5AB9C16D-0762-4AE7-9FB5-B4717D1591BF}"/>
    <cellStyle name="Normal 7 3 2 3 4 3" xfId="20092" xr:uid="{824EA708-FFEF-4DAF-BB20-A2EEC342739F}"/>
    <cellStyle name="Normal 7 3 2 3 4 3 2" xfId="50976" xr:uid="{598F4F68-638A-480B-A827-6D812A4CEB3C}"/>
    <cellStyle name="Normal 7 3 2 3 4 4" xfId="35534" xr:uid="{72710998-E245-4AFB-BCC7-4DC5B0910EF5}"/>
    <cellStyle name="Normal 7 3 2 3 5" xfId="8511" xr:uid="{DCDE2E2B-269D-4DFD-A038-1FC41680E16C}"/>
    <cellStyle name="Normal 7 3 2 3 5 2" xfId="23953" xr:uid="{05701040-6367-4A22-8ABE-F316F7910D6F}"/>
    <cellStyle name="Normal 7 3 2 3 5 2 2" xfId="54837" xr:uid="{4741B02E-1CAA-447D-B255-1A6C7DDC07A8}"/>
    <cellStyle name="Normal 7 3 2 3 5 3" xfId="39395" xr:uid="{0ACFB5B2-8D14-4CCF-9B1C-6ACE4D62A10B}"/>
    <cellStyle name="Normal 7 3 2 3 6" xfId="16232" xr:uid="{61E9ADB0-3F3F-4FAC-AC6A-43EB09004694}"/>
    <cellStyle name="Normal 7 3 2 3 6 2" xfId="47116" xr:uid="{FB00961E-8217-4E02-B2CC-1F41D63C479F}"/>
    <cellStyle name="Normal 7 3 2 3 7" xfId="31674" xr:uid="{EF83A829-6C85-4820-A8A6-0597A79BBA9B}"/>
    <cellStyle name="Normal 7 3 2 4" xfId="1272" xr:uid="{92426DE4-0279-4AD7-9D0A-234DC9152386}"/>
    <cellStyle name="Normal 7 3 2 4 2" xfId="3202" xr:uid="{2D55BC17-9622-4840-9FC8-F98C7C5E02D4}"/>
    <cellStyle name="Normal 7 3 2 4 2 2" xfId="7062" xr:uid="{990EA622-1BFC-4CD4-9AEE-9D21FCB357F7}"/>
    <cellStyle name="Normal 7 3 2 4 2 2 2" xfId="14783" xr:uid="{218BC91C-DF25-40BF-803B-2902EBA56DBE}"/>
    <cellStyle name="Normal 7 3 2 4 2 2 2 2" xfId="30225" xr:uid="{86135040-5013-4C83-B41B-73F29F8FA3DE}"/>
    <cellStyle name="Normal 7 3 2 4 2 2 2 2 2" xfId="61109" xr:uid="{FB44C90C-1F0B-4A05-962B-4681C174A4D9}"/>
    <cellStyle name="Normal 7 3 2 4 2 2 2 3" xfId="45667" xr:uid="{3671A00D-1E2A-4BD0-BA12-686B9327B729}"/>
    <cellStyle name="Normal 7 3 2 4 2 2 3" xfId="22504" xr:uid="{AC3125A3-38B7-4958-995D-0E18113ECE9E}"/>
    <cellStyle name="Normal 7 3 2 4 2 2 3 2" xfId="53388" xr:uid="{56093513-46A9-47E0-AC12-A86BCEA18CD4}"/>
    <cellStyle name="Normal 7 3 2 4 2 2 4" xfId="37946" xr:uid="{FB2759CB-55E3-40EC-9058-62C4D7644254}"/>
    <cellStyle name="Normal 7 3 2 4 2 3" xfId="10923" xr:uid="{112E9D88-0619-40E1-8B5A-CB975A92247D}"/>
    <cellStyle name="Normal 7 3 2 4 2 3 2" xfId="26365" xr:uid="{E3C52CD0-A418-4A28-AF86-2E319DCEA4F0}"/>
    <cellStyle name="Normal 7 3 2 4 2 3 2 2" xfId="57249" xr:uid="{FDD895B8-920F-403D-9110-C8F507171AEC}"/>
    <cellStyle name="Normal 7 3 2 4 2 3 3" xfId="41807" xr:uid="{CCEA7094-704D-4DE4-8C3B-612DF55DE9DB}"/>
    <cellStyle name="Normal 7 3 2 4 2 4" xfId="18644" xr:uid="{43EA11E7-E4C3-4255-9DA5-CE22F9F9D086}"/>
    <cellStyle name="Normal 7 3 2 4 2 4 2" xfId="49528" xr:uid="{FA88EAEF-B33D-430C-96D9-149F00A39EA2}"/>
    <cellStyle name="Normal 7 3 2 4 2 5" xfId="34086" xr:uid="{DD4912BF-9E9B-421B-B0FB-8849DAC9B216}"/>
    <cellStyle name="Normal 7 3 2 4 3" xfId="5132" xr:uid="{0124879F-D43D-4E01-AD00-43F38877648C}"/>
    <cellStyle name="Normal 7 3 2 4 3 2" xfId="12853" xr:uid="{A732F50D-3800-4C43-96F6-4322C23ED78D}"/>
    <cellStyle name="Normal 7 3 2 4 3 2 2" xfId="28295" xr:uid="{E8567356-56C9-4290-BF88-7081EBA6E4FA}"/>
    <cellStyle name="Normal 7 3 2 4 3 2 2 2" xfId="59179" xr:uid="{7269F087-27D9-4027-9AD6-F00588D2D57C}"/>
    <cellStyle name="Normal 7 3 2 4 3 2 3" xfId="43737" xr:uid="{5937E4C5-8B50-4E17-AC8F-4C41DB5F985F}"/>
    <cellStyle name="Normal 7 3 2 4 3 3" xfId="20574" xr:uid="{73FA8466-BC65-4731-BE40-F1A9015B59E7}"/>
    <cellStyle name="Normal 7 3 2 4 3 3 2" xfId="51458" xr:uid="{C8F919F7-3EB1-4964-B182-F128198407F4}"/>
    <cellStyle name="Normal 7 3 2 4 3 4" xfId="36016" xr:uid="{D9E1D3E1-2D91-433D-B9AC-A8E86132A2C6}"/>
    <cellStyle name="Normal 7 3 2 4 4" xfId="8993" xr:uid="{6F4FDF9A-84E1-4BBD-ABC8-E60C9C21A0A8}"/>
    <cellStyle name="Normal 7 3 2 4 4 2" xfId="24435" xr:uid="{22CBD30B-5E4E-4B68-9E34-12FA365B52D3}"/>
    <cellStyle name="Normal 7 3 2 4 4 2 2" xfId="55319" xr:uid="{6659B613-598F-4C20-8E6F-9F4711D6DBAA}"/>
    <cellStyle name="Normal 7 3 2 4 4 3" xfId="39877" xr:uid="{17E7A239-40FD-4F05-9E11-AC84B4C1D836}"/>
    <cellStyle name="Normal 7 3 2 4 5" xfId="16714" xr:uid="{A9E595BF-4640-40E0-83EA-90A7DDA6B02F}"/>
    <cellStyle name="Normal 7 3 2 4 5 2" xfId="47598" xr:uid="{A3F168E0-94EF-4E40-88F0-AB83AF9A264A}"/>
    <cellStyle name="Normal 7 3 2 4 6" xfId="32156" xr:uid="{8B9883FB-9597-46B0-8692-9211D8E8897F}"/>
    <cellStyle name="Normal 7 3 2 5" xfId="2237" xr:uid="{AE93F0AB-0FBD-48B8-B271-BDDB7C8849B0}"/>
    <cellStyle name="Normal 7 3 2 5 2" xfId="6097" xr:uid="{4252FD0B-2DBA-45B8-B076-159A0BED86FD}"/>
    <cellStyle name="Normal 7 3 2 5 2 2" xfId="13818" xr:uid="{06A84089-FAEF-4006-A6CF-2434B58A01B3}"/>
    <cellStyle name="Normal 7 3 2 5 2 2 2" xfId="29260" xr:uid="{5B2B76D7-982B-425E-9EFD-22084F2C978F}"/>
    <cellStyle name="Normal 7 3 2 5 2 2 2 2" xfId="60144" xr:uid="{D63F5DA5-74CC-4588-83AE-6767EF7D82D6}"/>
    <cellStyle name="Normal 7 3 2 5 2 2 3" xfId="44702" xr:uid="{5F47D4DE-4D54-44A8-A4DF-C408F7853AD5}"/>
    <cellStyle name="Normal 7 3 2 5 2 3" xfId="21539" xr:uid="{181BFB68-C1AF-4336-87AF-D8F76B707ECE}"/>
    <cellStyle name="Normal 7 3 2 5 2 3 2" xfId="52423" xr:uid="{DF2D5A5F-E431-4848-BA98-5E35C54581D7}"/>
    <cellStyle name="Normal 7 3 2 5 2 4" xfId="36981" xr:uid="{1581F015-DBF9-4DC5-A9C2-22622FDBDB6C}"/>
    <cellStyle name="Normal 7 3 2 5 3" xfId="9958" xr:uid="{5B032DBF-666C-4C07-8AB4-1C65EA0CA874}"/>
    <cellStyle name="Normal 7 3 2 5 3 2" xfId="25400" xr:uid="{AB2C9DE6-211E-4071-A161-BB1D43F82893}"/>
    <cellStyle name="Normal 7 3 2 5 3 2 2" xfId="56284" xr:uid="{7168A9A2-2AEE-494A-AC07-3DD79BA7C8E2}"/>
    <cellStyle name="Normal 7 3 2 5 3 3" xfId="40842" xr:uid="{5F8B3525-ADC7-469F-8762-4298A9817BB9}"/>
    <cellStyle name="Normal 7 3 2 5 4" xfId="17679" xr:uid="{CC6C4151-69BA-44F4-A2E0-E05094E509FE}"/>
    <cellStyle name="Normal 7 3 2 5 4 2" xfId="48563" xr:uid="{88C49A80-CAE6-4447-A0E0-E057F5774430}"/>
    <cellStyle name="Normal 7 3 2 5 5" xfId="33121" xr:uid="{F4CCE09B-D19C-41FE-A9BC-C4C4E807CDD9}"/>
    <cellStyle name="Normal 7 3 2 6" xfId="4167" xr:uid="{82518BEE-18E4-4715-99BA-C4A16D13988B}"/>
    <cellStyle name="Normal 7 3 2 6 2" xfId="11888" xr:uid="{FA77B64E-8F11-486E-8AE2-04154554C3A6}"/>
    <cellStyle name="Normal 7 3 2 6 2 2" xfId="27330" xr:uid="{4584ABE7-EB39-45D3-A4FA-B286CC3172EB}"/>
    <cellStyle name="Normal 7 3 2 6 2 2 2" xfId="58214" xr:uid="{F510DD80-FCF3-47DD-9DC7-91D6E203B418}"/>
    <cellStyle name="Normal 7 3 2 6 2 3" xfId="42772" xr:uid="{9E8223BA-46A2-4236-8264-FC8DA30751D7}"/>
    <cellStyle name="Normal 7 3 2 6 3" xfId="19609" xr:uid="{9AE0FDFD-4CE7-4B80-A3C5-A10E546EBAC7}"/>
    <cellStyle name="Normal 7 3 2 6 3 2" xfId="50493" xr:uid="{ED9A93EE-B866-46A3-BD76-FE5C938CD426}"/>
    <cellStyle name="Normal 7 3 2 6 4" xfId="35051" xr:uid="{80BC351E-81EB-4CB5-A153-D0A46C47012C}"/>
    <cellStyle name="Normal 7 3 2 7" xfId="8028" xr:uid="{15419E30-B2FD-4943-B511-DA3A5D46523A}"/>
    <cellStyle name="Normal 7 3 2 7 2" xfId="23470" xr:uid="{F5C74411-EE45-4A05-A631-920A8214FEAE}"/>
    <cellStyle name="Normal 7 3 2 7 2 2" xfId="54354" xr:uid="{619E8ED9-DEAF-4775-A01C-EDF9EBBB7045}"/>
    <cellStyle name="Normal 7 3 2 7 3" xfId="38912" xr:uid="{AF87EADD-28BE-427B-B2EA-082BBB636E2F}"/>
    <cellStyle name="Normal 7 3 2 8" xfId="15749" xr:uid="{9CF3ED94-473B-4408-BADE-4A22265D9B6F}"/>
    <cellStyle name="Normal 7 3 2 8 2" xfId="46633" xr:uid="{10C4F6A3-1D23-421D-964B-D3003C99C85F}"/>
    <cellStyle name="Normal 7 3 2 9" xfId="31191" xr:uid="{E10A96CB-5C88-489B-8AC2-71E082DCD8CA}"/>
    <cellStyle name="Normal 7 3 3" xfId="471" xr:uid="{69CF811E-A310-4905-AB26-99CBB2A5FA1A}"/>
    <cellStyle name="Normal 7 3 3 2" xfId="955" xr:uid="{F53C58E5-D64A-4D3D-B989-F89DFDAAF766}"/>
    <cellStyle name="Normal 7 3 3 2 2" xfId="1920" xr:uid="{75978442-BD43-4D8A-9778-6653439F1640}"/>
    <cellStyle name="Normal 7 3 3 2 2 2" xfId="3850" xr:uid="{F66215F8-847D-44DB-A3E0-B512D0DED21E}"/>
    <cellStyle name="Normal 7 3 3 2 2 2 2" xfId="7710" xr:uid="{D3454696-2FB8-435E-ABB7-60596E49B648}"/>
    <cellStyle name="Normal 7 3 3 2 2 2 2 2" xfId="15431" xr:uid="{5D99DAAB-FF45-45BC-A510-10DE2CD290CF}"/>
    <cellStyle name="Normal 7 3 3 2 2 2 2 2 2" xfId="30873" xr:uid="{CC4AB563-5D56-4903-93C0-2E405407E803}"/>
    <cellStyle name="Normal 7 3 3 2 2 2 2 2 2 2" xfId="61757" xr:uid="{BE60797A-250E-4596-A35B-C5383BF7A1DF}"/>
    <cellStyle name="Normal 7 3 3 2 2 2 2 2 3" xfId="46315" xr:uid="{C936D6C6-6ED0-47CB-896C-EE01067CDCD5}"/>
    <cellStyle name="Normal 7 3 3 2 2 2 2 3" xfId="23152" xr:uid="{EA77559C-8C52-4AAB-B43D-F33B9213DEBD}"/>
    <cellStyle name="Normal 7 3 3 2 2 2 2 3 2" xfId="54036" xr:uid="{2084558A-2D3D-4E75-92F5-FF2400F558AE}"/>
    <cellStyle name="Normal 7 3 3 2 2 2 2 4" xfId="38594" xr:uid="{C1E55108-041C-43A2-A81B-CFAEAA733E4F}"/>
    <cellStyle name="Normal 7 3 3 2 2 2 3" xfId="11571" xr:uid="{19DF0CE6-1BAB-4EF4-BBBC-1A2F133DB154}"/>
    <cellStyle name="Normal 7 3 3 2 2 2 3 2" xfId="27013" xr:uid="{945DE4D8-CC90-485B-8781-05FF558993ED}"/>
    <cellStyle name="Normal 7 3 3 2 2 2 3 2 2" xfId="57897" xr:uid="{6769AEE5-A69B-4F7B-9BB0-946F42F9CA49}"/>
    <cellStyle name="Normal 7 3 3 2 2 2 3 3" xfId="42455" xr:uid="{91F9780B-112D-4F57-968D-AC0AB301A2E7}"/>
    <cellStyle name="Normal 7 3 3 2 2 2 4" xfId="19292" xr:uid="{F891B562-99F3-4BB2-9D6D-774FB9905D15}"/>
    <cellStyle name="Normal 7 3 3 2 2 2 4 2" xfId="50176" xr:uid="{5E97826F-6D23-4C1E-A4D2-838A4D70D92C}"/>
    <cellStyle name="Normal 7 3 3 2 2 2 5" xfId="34734" xr:uid="{10DA7A07-7055-4514-B546-CE99EA9A157C}"/>
    <cellStyle name="Normal 7 3 3 2 2 3" xfId="5780" xr:uid="{FF11BFFE-5E7D-4328-9EB1-DE5342342644}"/>
    <cellStyle name="Normal 7 3 3 2 2 3 2" xfId="13501" xr:uid="{94800645-0E6A-4724-A232-236A43D1B144}"/>
    <cellStyle name="Normal 7 3 3 2 2 3 2 2" xfId="28943" xr:uid="{199255BC-93D6-487E-A7B6-BFA6CE4332F1}"/>
    <cellStyle name="Normal 7 3 3 2 2 3 2 2 2" xfId="59827" xr:uid="{FD7B9183-10AF-43A3-941A-E7B5174C853E}"/>
    <cellStyle name="Normal 7 3 3 2 2 3 2 3" xfId="44385" xr:uid="{222AAE4E-EA8E-404B-A56F-C42789AD9A77}"/>
    <cellStyle name="Normal 7 3 3 2 2 3 3" xfId="21222" xr:uid="{39720B1A-7460-4455-86FD-E6F6BB04D58A}"/>
    <cellStyle name="Normal 7 3 3 2 2 3 3 2" xfId="52106" xr:uid="{ECF6D533-50C4-4B94-BEC8-CDF374E9E9F2}"/>
    <cellStyle name="Normal 7 3 3 2 2 3 4" xfId="36664" xr:uid="{B2D71E74-4D9F-441E-B381-B25140E70E4C}"/>
    <cellStyle name="Normal 7 3 3 2 2 4" xfId="9641" xr:uid="{5460C6E1-4250-4AEB-9764-1028C5C837C8}"/>
    <cellStyle name="Normal 7 3 3 2 2 4 2" xfId="25083" xr:uid="{278943AD-FE5F-4E9F-97B8-01D6CA5B52B9}"/>
    <cellStyle name="Normal 7 3 3 2 2 4 2 2" xfId="55967" xr:uid="{1BFB4177-009E-4E26-97A1-72FA4E020209}"/>
    <cellStyle name="Normal 7 3 3 2 2 4 3" xfId="40525" xr:uid="{2541261A-79E0-4A0D-81DF-13A995B9D2CC}"/>
    <cellStyle name="Normal 7 3 3 2 2 5" xfId="17362" xr:uid="{D0FA59CA-7354-443F-A838-BE45CF8EB0DF}"/>
    <cellStyle name="Normal 7 3 3 2 2 5 2" xfId="48246" xr:uid="{7ADABC5E-BE7C-43AA-8204-F8AC24F008ED}"/>
    <cellStyle name="Normal 7 3 3 2 2 6" xfId="32804" xr:uid="{6A1F09CA-BCC5-417A-A6B9-DAA7FFF1A16B}"/>
    <cellStyle name="Normal 7 3 3 2 3" xfId="2885" xr:uid="{25926F99-3B5F-4ECF-9312-993AEC939468}"/>
    <cellStyle name="Normal 7 3 3 2 3 2" xfId="6745" xr:uid="{B5EAFE41-5641-4B93-A496-8A3ED4E283CF}"/>
    <cellStyle name="Normal 7 3 3 2 3 2 2" xfId="14466" xr:uid="{85A09A37-7A45-4E31-BD34-65CC9BF79A7C}"/>
    <cellStyle name="Normal 7 3 3 2 3 2 2 2" xfId="29908" xr:uid="{7AA3877C-D8F6-4274-A42A-876470A4987C}"/>
    <cellStyle name="Normal 7 3 3 2 3 2 2 2 2" xfId="60792" xr:uid="{3B5C8314-6786-4B7E-8D0D-0BEFEA481C74}"/>
    <cellStyle name="Normal 7 3 3 2 3 2 2 3" xfId="45350" xr:uid="{C1809EB3-23CB-4C26-B06F-E4E2ACAA5156}"/>
    <cellStyle name="Normal 7 3 3 2 3 2 3" xfId="22187" xr:uid="{58669AD0-957E-4C86-A43E-B8ADB5291719}"/>
    <cellStyle name="Normal 7 3 3 2 3 2 3 2" xfId="53071" xr:uid="{428A193B-26D6-4E51-B880-2DAF0DD669EC}"/>
    <cellStyle name="Normal 7 3 3 2 3 2 4" xfId="37629" xr:uid="{8E6D3D77-57AE-4203-A6D1-BFF7506E0EC0}"/>
    <cellStyle name="Normal 7 3 3 2 3 3" xfId="10606" xr:uid="{51FFC0D9-6C3D-43F9-84DA-3F57C628F029}"/>
    <cellStyle name="Normal 7 3 3 2 3 3 2" xfId="26048" xr:uid="{0514767B-73E1-423B-9512-0E1EFBE104C5}"/>
    <cellStyle name="Normal 7 3 3 2 3 3 2 2" xfId="56932" xr:uid="{EFC7BA2C-6917-45BD-BDED-1DC8A887CBC9}"/>
    <cellStyle name="Normal 7 3 3 2 3 3 3" xfId="41490" xr:uid="{650B9953-A54B-473B-95E7-498BB72A7DBC}"/>
    <cellStyle name="Normal 7 3 3 2 3 4" xfId="18327" xr:uid="{33E9C62B-EB5C-4BB9-A5F2-FB14D24A71E2}"/>
    <cellStyle name="Normal 7 3 3 2 3 4 2" xfId="49211" xr:uid="{FE48D8C5-110E-4AFD-B2A0-7512841B514E}"/>
    <cellStyle name="Normal 7 3 3 2 3 5" xfId="33769" xr:uid="{92A3D107-3190-40E4-89BC-9DC32203B1D2}"/>
    <cellStyle name="Normal 7 3 3 2 4" xfId="4815" xr:uid="{E4D5BC8C-4303-403D-B8A9-CD202CA8E2EC}"/>
    <cellStyle name="Normal 7 3 3 2 4 2" xfId="12536" xr:uid="{0583F2FF-E870-4825-97D4-D5779F6B5D37}"/>
    <cellStyle name="Normal 7 3 3 2 4 2 2" xfId="27978" xr:uid="{DB4FD178-37F5-42DF-82D8-2A7441EFD2AB}"/>
    <cellStyle name="Normal 7 3 3 2 4 2 2 2" xfId="58862" xr:uid="{80B8F6C8-6DF3-4B8F-9B22-34A46C19647D}"/>
    <cellStyle name="Normal 7 3 3 2 4 2 3" xfId="43420" xr:uid="{BEA81CE5-0EE9-473C-93EE-F3170D3B379F}"/>
    <cellStyle name="Normal 7 3 3 2 4 3" xfId="20257" xr:uid="{5F13AB20-E1B9-4F23-8563-965CC0C942D6}"/>
    <cellStyle name="Normal 7 3 3 2 4 3 2" xfId="51141" xr:uid="{85EA830A-8ED5-4624-A828-CA8190729F9A}"/>
    <cellStyle name="Normal 7 3 3 2 4 4" xfId="35699" xr:uid="{67502DFD-FD71-4238-8586-B586B47BB1C9}"/>
    <cellStyle name="Normal 7 3 3 2 5" xfId="8676" xr:uid="{3536474A-E3EC-4F51-8DBF-839512B6C1B9}"/>
    <cellStyle name="Normal 7 3 3 2 5 2" xfId="24118" xr:uid="{83BC1B91-987E-4C6B-8AB0-87EB1FB1A354}"/>
    <cellStyle name="Normal 7 3 3 2 5 2 2" xfId="55002" xr:uid="{046D2B6B-7097-4589-BD85-92996D1F631F}"/>
    <cellStyle name="Normal 7 3 3 2 5 3" xfId="39560" xr:uid="{4265F319-F790-4A85-9B60-17AF23FCB36A}"/>
    <cellStyle name="Normal 7 3 3 2 6" xfId="16397" xr:uid="{2F646EF7-FF10-4883-8AEF-AE124378F4C8}"/>
    <cellStyle name="Normal 7 3 3 2 6 2" xfId="47281" xr:uid="{DC55A7EA-D5C7-4E7A-9ED3-1F059C9264D8}"/>
    <cellStyle name="Normal 7 3 3 2 7" xfId="31839" xr:uid="{B12DCACC-1E54-426C-90AF-9E0D7D04A60E}"/>
    <cellStyle name="Normal 7 3 3 3" xfId="1437" xr:uid="{816A251D-2B64-4DEF-B9BC-2CFC4A25C0D7}"/>
    <cellStyle name="Normal 7 3 3 3 2" xfId="3367" xr:uid="{AD6A34A2-F54A-4E5A-B4F2-65896B4BFD7F}"/>
    <cellStyle name="Normal 7 3 3 3 2 2" xfId="7227" xr:uid="{D0138599-F17C-4CB6-9C9C-74F1E225FF0F}"/>
    <cellStyle name="Normal 7 3 3 3 2 2 2" xfId="14948" xr:uid="{EF041F72-7901-472C-AEE9-B5BCAE65F491}"/>
    <cellStyle name="Normal 7 3 3 3 2 2 2 2" xfId="30390" xr:uid="{9C3F814A-4D5D-4137-B4E5-8CB7F6D794B2}"/>
    <cellStyle name="Normal 7 3 3 3 2 2 2 2 2" xfId="61274" xr:uid="{7AC6F7F5-EB72-4BF6-BD85-6508D3C6AEBA}"/>
    <cellStyle name="Normal 7 3 3 3 2 2 2 3" xfId="45832" xr:uid="{0438AF85-4037-401B-ABEB-5A9E463E5247}"/>
    <cellStyle name="Normal 7 3 3 3 2 2 3" xfId="22669" xr:uid="{5994FB15-4F88-4E49-A76B-B07280D193B1}"/>
    <cellStyle name="Normal 7 3 3 3 2 2 3 2" xfId="53553" xr:uid="{021AFD65-3364-4DA4-8A90-7463C7EFFDFF}"/>
    <cellStyle name="Normal 7 3 3 3 2 2 4" xfId="38111" xr:uid="{46C9502F-FDE4-4298-A519-80C505124544}"/>
    <cellStyle name="Normal 7 3 3 3 2 3" xfId="11088" xr:uid="{E0F12FFF-C436-4004-BBB2-580BE42C6606}"/>
    <cellStyle name="Normal 7 3 3 3 2 3 2" xfId="26530" xr:uid="{E26641F3-2A5A-42D9-A12F-B26F058E3114}"/>
    <cellStyle name="Normal 7 3 3 3 2 3 2 2" xfId="57414" xr:uid="{A6E54F42-48E0-4283-8B74-D93E13A2AB15}"/>
    <cellStyle name="Normal 7 3 3 3 2 3 3" xfId="41972" xr:uid="{22286A47-9E42-4AE7-A9C4-2B6313C80A48}"/>
    <cellStyle name="Normal 7 3 3 3 2 4" xfId="18809" xr:uid="{EB755786-F7C9-4D26-BEB4-D05992805C29}"/>
    <cellStyle name="Normal 7 3 3 3 2 4 2" xfId="49693" xr:uid="{CF41659E-E910-4E69-9324-661A8ABBC70C}"/>
    <cellStyle name="Normal 7 3 3 3 2 5" xfId="34251" xr:uid="{DCB9C584-35EF-40E7-9664-C7DAB74AE13B}"/>
    <cellStyle name="Normal 7 3 3 3 3" xfId="5297" xr:uid="{3C591C6F-7F7E-4FAF-9BB8-3B8B6BB6E3D5}"/>
    <cellStyle name="Normal 7 3 3 3 3 2" xfId="13018" xr:uid="{CDFA74B6-080D-42EB-82B3-8E3F623FB0B7}"/>
    <cellStyle name="Normal 7 3 3 3 3 2 2" xfId="28460" xr:uid="{55EC3B40-0BEC-4632-8846-D73334C7970A}"/>
    <cellStyle name="Normal 7 3 3 3 3 2 2 2" xfId="59344" xr:uid="{0B2D6CE6-E0E8-481C-9707-A507A2ED9B4B}"/>
    <cellStyle name="Normal 7 3 3 3 3 2 3" xfId="43902" xr:uid="{4F8DA562-8E74-48BC-A930-4E671B4331C7}"/>
    <cellStyle name="Normal 7 3 3 3 3 3" xfId="20739" xr:uid="{67A4AEE7-43E9-47D4-9690-011D2A8409FB}"/>
    <cellStyle name="Normal 7 3 3 3 3 3 2" xfId="51623" xr:uid="{0ABFCA67-7A45-4E9E-9263-AEB639033F15}"/>
    <cellStyle name="Normal 7 3 3 3 3 4" xfId="36181" xr:uid="{816CEFC5-756A-4598-B3F9-E1F87989D21F}"/>
    <cellStyle name="Normal 7 3 3 3 4" xfId="9158" xr:uid="{A88E4D80-5630-4766-A5FC-70979AC7D1A6}"/>
    <cellStyle name="Normal 7 3 3 3 4 2" xfId="24600" xr:uid="{BADEB950-3224-4374-B3CE-6FB8F8049B1D}"/>
    <cellStyle name="Normal 7 3 3 3 4 2 2" xfId="55484" xr:uid="{E0AB8214-2609-4A96-9F87-81870C3FDD2C}"/>
    <cellStyle name="Normal 7 3 3 3 4 3" xfId="40042" xr:uid="{D931D3F4-971C-4FE6-9D57-CDA00BAE8214}"/>
    <cellStyle name="Normal 7 3 3 3 5" xfId="16879" xr:uid="{14F72CED-F1F5-4272-B374-A31A2E8D90AF}"/>
    <cellStyle name="Normal 7 3 3 3 5 2" xfId="47763" xr:uid="{F0C53DEE-D8BF-48B5-8234-C6EB9A80E31F}"/>
    <cellStyle name="Normal 7 3 3 3 6" xfId="32321" xr:uid="{2F131E7E-824D-41A9-BC62-FC9E8A2E2B37}"/>
    <cellStyle name="Normal 7 3 3 4" xfId="2402" xr:uid="{64B5343A-126F-4A6B-A40D-17E8C0328E79}"/>
    <cellStyle name="Normal 7 3 3 4 2" xfId="6262" xr:uid="{E2E69DCB-475F-456F-B152-72A0539E458C}"/>
    <cellStyle name="Normal 7 3 3 4 2 2" xfId="13983" xr:uid="{23EEBA3B-783C-48BF-8751-7F782C306372}"/>
    <cellStyle name="Normal 7 3 3 4 2 2 2" xfId="29425" xr:uid="{6EEA2E51-4338-46C5-ABA5-45AE8A0F16D5}"/>
    <cellStyle name="Normal 7 3 3 4 2 2 2 2" xfId="60309" xr:uid="{10E38AD8-F8E1-4C22-9323-69BD0B4D8739}"/>
    <cellStyle name="Normal 7 3 3 4 2 2 3" xfId="44867" xr:uid="{94C117A0-99D3-4FAF-98FA-45D5E9B69A56}"/>
    <cellStyle name="Normal 7 3 3 4 2 3" xfId="21704" xr:uid="{7EE63E59-569A-419A-B9C5-5333BF4BE876}"/>
    <cellStyle name="Normal 7 3 3 4 2 3 2" xfId="52588" xr:uid="{F0A09566-9560-485A-BA4B-6807D9529C6C}"/>
    <cellStyle name="Normal 7 3 3 4 2 4" xfId="37146" xr:uid="{CF01E528-8BA9-4A82-A228-E1672B9913E7}"/>
    <cellStyle name="Normal 7 3 3 4 3" xfId="10123" xr:uid="{658D8487-C008-4880-A798-DBE83F16F5FC}"/>
    <cellStyle name="Normal 7 3 3 4 3 2" xfId="25565" xr:uid="{C2D3215D-4194-4AA2-BF97-4703C2B9AB1B}"/>
    <cellStyle name="Normal 7 3 3 4 3 2 2" xfId="56449" xr:uid="{7D7BF723-E3DB-453F-84BB-7F90AD4966C3}"/>
    <cellStyle name="Normal 7 3 3 4 3 3" xfId="41007" xr:uid="{96AE460E-BCB0-4A16-BD89-9CD4BC9C74ED}"/>
    <cellStyle name="Normal 7 3 3 4 4" xfId="17844" xr:uid="{6AFB3086-00A4-46BB-B5ED-7289737F829A}"/>
    <cellStyle name="Normal 7 3 3 4 4 2" xfId="48728" xr:uid="{4339E5F8-68A7-41BD-8D87-99139F4CBF2A}"/>
    <cellStyle name="Normal 7 3 3 4 5" xfId="33286" xr:uid="{BFD6FDCD-AEBC-47A0-A3D4-ED4788DF1BA0}"/>
    <cellStyle name="Normal 7 3 3 5" xfId="4332" xr:uid="{7B6CDC1B-B5FC-49E4-8184-F4973F351922}"/>
    <cellStyle name="Normal 7 3 3 5 2" xfId="12053" xr:uid="{789DD7BB-A145-4D4A-B030-950E8D7D70F8}"/>
    <cellStyle name="Normal 7 3 3 5 2 2" xfId="27495" xr:uid="{EE52AFF4-D533-4AC7-AAA4-1FC8AAFA92EE}"/>
    <cellStyle name="Normal 7 3 3 5 2 2 2" xfId="58379" xr:uid="{CA2B2545-6910-41AD-9313-AEB4DCA3DE1F}"/>
    <cellStyle name="Normal 7 3 3 5 2 3" xfId="42937" xr:uid="{403D1806-2104-4FF7-AD8B-A7AA07BA982B}"/>
    <cellStyle name="Normal 7 3 3 5 3" xfId="19774" xr:uid="{03AC7A9B-4F5A-486D-AB7E-C4CC7C708060}"/>
    <cellStyle name="Normal 7 3 3 5 3 2" xfId="50658" xr:uid="{C8B68823-C4CD-44BF-8E58-0840C397663F}"/>
    <cellStyle name="Normal 7 3 3 5 4" xfId="35216" xr:uid="{F09D2CB8-CDA9-413F-B3E6-3167EC13B0F3}"/>
    <cellStyle name="Normal 7 3 3 6" xfId="8193" xr:uid="{6A1F2822-9C9E-4B1F-AEC3-1C6CFB504D63}"/>
    <cellStyle name="Normal 7 3 3 6 2" xfId="23635" xr:uid="{358FA621-98F1-4D72-8B84-5F254AB5882E}"/>
    <cellStyle name="Normal 7 3 3 6 2 2" xfId="54519" xr:uid="{FA3DDC29-E9D6-43C1-8CAF-098A82FAD5C7}"/>
    <cellStyle name="Normal 7 3 3 6 3" xfId="39077" xr:uid="{24EC33DC-EB28-45CA-8B48-46C123F25B72}"/>
    <cellStyle name="Normal 7 3 3 7" xfId="15914" xr:uid="{3E013C23-1115-4EFB-977D-2D32A55B3AF0}"/>
    <cellStyle name="Normal 7 3 3 7 2" xfId="46798" xr:uid="{CD900E0F-03B1-4668-870A-3847A149C00D}"/>
    <cellStyle name="Normal 7 3 3 8" xfId="31356" xr:uid="{B35519D8-B0B8-4BB2-BFAD-EEC209C7BC41}"/>
    <cellStyle name="Normal 7 3 4" xfId="714" xr:uid="{E2F31512-9DC6-49CF-BD43-F0BC2DA9FC1F}"/>
    <cellStyle name="Normal 7 3 4 2" xfId="1679" xr:uid="{73B12807-C5F0-4311-BE6A-388313F6BDC1}"/>
    <cellStyle name="Normal 7 3 4 2 2" xfId="3609" xr:uid="{F33B42F1-7021-41E6-BB36-A7A1FA6F20C8}"/>
    <cellStyle name="Normal 7 3 4 2 2 2" xfId="7469" xr:uid="{D28A371E-1FDB-43E1-9C15-DD724AC2E41C}"/>
    <cellStyle name="Normal 7 3 4 2 2 2 2" xfId="15190" xr:uid="{80A84781-B273-45AD-97BE-BA394A55C516}"/>
    <cellStyle name="Normal 7 3 4 2 2 2 2 2" xfId="30632" xr:uid="{F8B632A7-1BCE-41A7-89EA-8DDE5FD74BDC}"/>
    <cellStyle name="Normal 7 3 4 2 2 2 2 2 2" xfId="61516" xr:uid="{FC124B73-73EC-4501-901F-E1ADE7E9C969}"/>
    <cellStyle name="Normal 7 3 4 2 2 2 2 3" xfId="46074" xr:uid="{27C82249-9D1D-49CD-B36E-D082A5538AEC}"/>
    <cellStyle name="Normal 7 3 4 2 2 2 3" xfId="22911" xr:uid="{184DDC08-AA35-4CF5-8B34-5D07CD72B87D}"/>
    <cellStyle name="Normal 7 3 4 2 2 2 3 2" xfId="53795" xr:uid="{3335FDCE-3EC2-49A6-BB98-B266DC89FFB5}"/>
    <cellStyle name="Normal 7 3 4 2 2 2 4" xfId="38353" xr:uid="{0148575E-5EBA-4A29-AC01-3981B1A2E863}"/>
    <cellStyle name="Normal 7 3 4 2 2 3" xfId="11330" xr:uid="{10E65D75-F500-45A8-BD9F-BC6E5941FA61}"/>
    <cellStyle name="Normal 7 3 4 2 2 3 2" xfId="26772" xr:uid="{23700FAD-A6EF-4DF7-9674-AD4AE2F3A985}"/>
    <cellStyle name="Normal 7 3 4 2 2 3 2 2" xfId="57656" xr:uid="{FFF42AAC-D913-47C2-9407-B844D85479C9}"/>
    <cellStyle name="Normal 7 3 4 2 2 3 3" xfId="42214" xr:uid="{B6FDCDAE-819F-444B-B737-7E8E634BFF1F}"/>
    <cellStyle name="Normal 7 3 4 2 2 4" xfId="19051" xr:uid="{4F8BE4B8-F90D-4973-8F7F-BC75C4661271}"/>
    <cellStyle name="Normal 7 3 4 2 2 4 2" xfId="49935" xr:uid="{EEC6B0F9-32DD-4956-B382-480B62F58C33}"/>
    <cellStyle name="Normal 7 3 4 2 2 5" xfId="34493" xr:uid="{40E71852-A793-4919-A432-ADCDBDAD7EAF}"/>
    <cellStyle name="Normal 7 3 4 2 3" xfId="5539" xr:uid="{1DCE2236-235A-485D-AFEA-FF5395B174BD}"/>
    <cellStyle name="Normal 7 3 4 2 3 2" xfId="13260" xr:uid="{92AC71F2-B641-4285-8DBE-457876E90F8D}"/>
    <cellStyle name="Normal 7 3 4 2 3 2 2" xfId="28702" xr:uid="{98F629A0-7F43-40A3-AB46-FEC2841BDEEC}"/>
    <cellStyle name="Normal 7 3 4 2 3 2 2 2" xfId="59586" xr:uid="{61BCE1D2-2087-4F7C-B04E-F93EDB3C3A16}"/>
    <cellStyle name="Normal 7 3 4 2 3 2 3" xfId="44144" xr:uid="{BD70C94D-3738-467C-8658-5B5DC9224FAB}"/>
    <cellStyle name="Normal 7 3 4 2 3 3" xfId="20981" xr:uid="{B98DE9C7-0A2E-4E33-AF7A-C68167182F75}"/>
    <cellStyle name="Normal 7 3 4 2 3 3 2" xfId="51865" xr:uid="{2FE94A69-E771-438B-B8C3-7C0B3B3E0BEC}"/>
    <cellStyle name="Normal 7 3 4 2 3 4" xfId="36423" xr:uid="{405F6484-CFE6-4F4A-8E49-010E90FE0EAD}"/>
    <cellStyle name="Normal 7 3 4 2 4" xfId="9400" xr:uid="{950B5F4A-14DB-4F37-A8C0-50D16E3A12A6}"/>
    <cellStyle name="Normal 7 3 4 2 4 2" xfId="24842" xr:uid="{1FE229E8-5559-45CD-8DD9-6736A83FB9B6}"/>
    <cellStyle name="Normal 7 3 4 2 4 2 2" xfId="55726" xr:uid="{C0239ECE-7061-4331-981A-6946B191BD35}"/>
    <cellStyle name="Normal 7 3 4 2 4 3" xfId="40284" xr:uid="{5F27DEF4-9290-4461-9478-57DE96C56884}"/>
    <cellStyle name="Normal 7 3 4 2 5" xfId="17121" xr:uid="{FCB97F2F-B591-480A-9E80-0B1EC145E31C}"/>
    <cellStyle name="Normal 7 3 4 2 5 2" xfId="48005" xr:uid="{829B87AC-7FB8-421F-BDC1-D4FFF3733B25}"/>
    <cellStyle name="Normal 7 3 4 2 6" xfId="32563" xr:uid="{04A387E1-1EC3-4C39-9D23-7A117A126856}"/>
    <cellStyle name="Normal 7 3 4 3" xfId="2644" xr:uid="{981FCDEA-379E-406A-B580-32FF4CFF3E84}"/>
    <cellStyle name="Normal 7 3 4 3 2" xfId="6504" xr:uid="{81051831-4041-4E55-B21F-9FA112DD0EB3}"/>
    <cellStyle name="Normal 7 3 4 3 2 2" xfId="14225" xr:uid="{530E0A29-D267-4418-8AA2-C615BDCE543C}"/>
    <cellStyle name="Normal 7 3 4 3 2 2 2" xfId="29667" xr:uid="{DA21AAA5-D5E1-4B4C-963B-BC0F4D2228DF}"/>
    <cellStyle name="Normal 7 3 4 3 2 2 2 2" xfId="60551" xr:uid="{E4A48CDF-7E7D-4C3C-9737-DD6AD9B1BF12}"/>
    <cellStyle name="Normal 7 3 4 3 2 2 3" xfId="45109" xr:uid="{A2D54C13-C649-4278-8717-2730AAF20A92}"/>
    <cellStyle name="Normal 7 3 4 3 2 3" xfId="21946" xr:uid="{70617126-96A6-4C3C-A7E5-F8DA9F53A768}"/>
    <cellStyle name="Normal 7 3 4 3 2 3 2" xfId="52830" xr:uid="{F06C84E2-5081-4794-8863-960F4D53555E}"/>
    <cellStyle name="Normal 7 3 4 3 2 4" xfId="37388" xr:uid="{39A292F3-A0EA-4A21-ACE6-B5297904BDBB}"/>
    <cellStyle name="Normal 7 3 4 3 3" xfId="10365" xr:uid="{F9E2913F-6552-450F-9F11-7E1812E0DFE8}"/>
    <cellStyle name="Normal 7 3 4 3 3 2" xfId="25807" xr:uid="{D49A3999-189D-4F4F-969D-F79A29E48C5C}"/>
    <cellStyle name="Normal 7 3 4 3 3 2 2" xfId="56691" xr:uid="{C382E16D-5778-4301-A15D-61998F8D26D0}"/>
    <cellStyle name="Normal 7 3 4 3 3 3" xfId="41249" xr:uid="{BC3E8BD4-892E-4D34-9647-9DBCCC091A66}"/>
    <cellStyle name="Normal 7 3 4 3 4" xfId="18086" xr:uid="{C7141647-78DA-41B9-B32A-F522042F0565}"/>
    <cellStyle name="Normal 7 3 4 3 4 2" xfId="48970" xr:uid="{22EA0D14-0738-486C-B7FC-5797FB0ACB97}"/>
    <cellStyle name="Normal 7 3 4 3 5" xfId="33528" xr:uid="{32022882-F2EE-4E5B-A5A7-85C89CD6DC73}"/>
    <cellStyle name="Normal 7 3 4 4" xfId="4574" xr:uid="{01D9C36A-52C8-4A3A-8C27-66F8B62D9C51}"/>
    <cellStyle name="Normal 7 3 4 4 2" xfId="12295" xr:uid="{AB7958C7-D075-43FB-88C1-D62E41E8330B}"/>
    <cellStyle name="Normal 7 3 4 4 2 2" xfId="27737" xr:uid="{145826A6-2211-4DEB-B9B5-A2524C8C8C62}"/>
    <cellStyle name="Normal 7 3 4 4 2 2 2" xfId="58621" xr:uid="{5606C716-1C59-40CB-83B6-F9D51E60E07C}"/>
    <cellStyle name="Normal 7 3 4 4 2 3" xfId="43179" xr:uid="{2FA885E4-2781-45F6-837C-D9C05D2FCE1F}"/>
    <cellStyle name="Normal 7 3 4 4 3" xfId="20016" xr:uid="{23C10E4E-5A3A-4DBF-84B2-A95B42A9A693}"/>
    <cellStyle name="Normal 7 3 4 4 3 2" xfId="50900" xr:uid="{C156A06E-7891-4E20-8811-56E7CD560A42}"/>
    <cellStyle name="Normal 7 3 4 4 4" xfId="35458" xr:uid="{9171DFC3-F3A5-421E-98F9-DD3259F0759C}"/>
    <cellStyle name="Normal 7 3 4 5" xfId="8435" xr:uid="{20440FBC-662E-4571-AAE4-6163EE3CEFDB}"/>
    <cellStyle name="Normal 7 3 4 5 2" xfId="23877" xr:uid="{1EC50F6C-267A-49B2-8008-7EEDD1A1ED55}"/>
    <cellStyle name="Normal 7 3 4 5 2 2" xfId="54761" xr:uid="{A57A2FA2-1D3E-475E-B6C9-864F98FCE147}"/>
    <cellStyle name="Normal 7 3 4 5 3" xfId="39319" xr:uid="{03204B98-6A32-4157-AC0B-02655BC6B626}"/>
    <cellStyle name="Normal 7 3 4 6" xfId="16156" xr:uid="{4E87CC95-832B-4B80-A419-9E35C00D3892}"/>
    <cellStyle name="Normal 7 3 4 6 2" xfId="47040" xr:uid="{28E0B4B6-C81C-4908-92E8-E42B7AFB0431}"/>
    <cellStyle name="Normal 7 3 4 7" xfId="31598" xr:uid="{ECB09B02-956F-4514-9F41-171FCF300A06}"/>
    <cellStyle name="Normal 7 3 5" xfId="1196" xr:uid="{CA23FE2A-DA74-42D2-B1E8-53E55D7B3ED5}"/>
    <cellStyle name="Normal 7 3 5 2" xfId="3126" xr:uid="{2AC1A504-F2CC-493E-A360-7C9B57EFDFCE}"/>
    <cellStyle name="Normal 7 3 5 2 2" xfId="6986" xr:uid="{1338BAE5-15BA-433E-AD2F-5493B380583E}"/>
    <cellStyle name="Normal 7 3 5 2 2 2" xfId="14707" xr:uid="{7C41E0AE-FEF2-45F1-A34E-501BE7B6C652}"/>
    <cellStyle name="Normal 7 3 5 2 2 2 2" xfId="30149" xr:uid="{BB57B841-4972-4781-BF14-D4A89452F8B5}"/>
    <cellStyle name="Normal 7 3 5 2 2 2 2 2" xfId="61033" xr:uid="{763A6FEF-E4E2-4CB5-88A3-4E411A42D845}"/>
    <cellStyle name="Normal 7 3 5 2 2 2 3" xfId="45591" xr:uid="{DECE33D0-109B-4751-8EB5-33E7221FF50F}"/>
    <cellStyle name="Normal 7 3 5 2 2 3" xfId="22428" xr:uid="{1398F6CD-1B8D-4D22-9BFF-5193A2EEBFD5}"/>
    <cellStyle name="Normal 7 3 5 2 2 3 2" xfId="53312" xr:uid="{932A6894-D5F7-45ED-9A1B-52A07B33CC19}"/>
    <cellStyle name="Normal 7 3 5 2 2 4" xfId="37870" xr:uid="{658DC163-0DFC-40C8-8D2F-1FE7C7B70CBE}"/>
    <cellStyle name="Normal 7 3 5 2 3" xfId="10847" xr:uid="{7A6930E2-B2C2-42B0-ADC5-17FA01F06753}"/>
    <cellStyle name="Normal 7 3 5 2 3 2" xfId="26289" xr:uid="{685D8F58-86B5-470C-9834-24FD4711E744}"/>
    <cellStyle name="Normal 7 3 5 2 3 2 2" xfId="57173" xr:uid="{467AE5E5-1A63-4ADE-895D-FF8E15DADD9A}"/>
    <cellStyle name="Normal 7 3 5 2 3 3" xfId="41731" xr:uid="{392932E1-C816-431E-AAF3-99A0657AF8FD}"/>
    <cellStyle name="Normal 7 3 5 2 4" xfId="18568" xr:uid="{20F046B3-E348-46C5-85CA-74387AEA7E31}"/>
    <cellStyle name="Normal 7 3 5 2 4 2" xfId="49452" xr:uid="{1F15B968-861F-411C-94BC-5C4CC0D3069F}"/>
    <cellStyle name="Normal 7 3 5 2 5" xfId="34010" xr:uid="{5B27E340-74C2-45A9-ACF9-61E6698B5474}"/>
    <cellStyle name="Normal 7 3 5 3" xfId="5056" xr:uid="{1B223117-C939-49FB-AD69-3B6D829985F8}"/>
    <cellStyle name="Normal 7 3 5 3 2" xfId="12777" xr:uid="{10FAC4A2-37B5-4770-8BE8-B18F7809FF28}"/>
    <cellStyle name="Normal 7 3 5 3 2 2" xfId="28219" xr:uid="{76E612D7-F2CF-459C-A23C-18029BC96A52}"/>
    <cellStyle name="Normal 7 3 5 3 2 2 2" xfId="59103" xr:uid="{637710AB-8F48-42B4-980C-564464F9FCD7}"/>
    <cellStyle name="Normal 7 3 5 3 2 3" xfId="43661" xr:uid="{77C180EE-3265-48EB-BC13-542A936D5F10}"/>
    <cellStyle name="Normal 7 3 5 3 3" xfId="20498" xr:uid="{46D28B12-0957-4814-95C8-6FB71901C477}"/>
    <cellStyle name="Normal 7 3 5 3 3 2" xfId="51382" xr:uid="{40F636ED-E838-4CE6-BE4F-EE728F3798A7}"/>
    <cellStyle name="Normal 7 3 5 3 4" xfId="35940" xr:uid="{5F8CA712-8082-467E-B3B7-D4F287AB9D05}"/>
    <cellStyle name="Normal 7 3 5 4" xfId="8917" xr:uid="{755F2518-2E34-4DFC-A15F-7A19CABB174D}"/>
    <cellStyle name="Normal 7 3 5 4 2" xfId="24359" xr:uid="{F3674844-0334-4BFD-AFB5-D8A2EC577CE8}"/>
    <cellStyle name="Normal 7 3 5 4 2 2" xfId="55243" xr:uid="{BC7BB6A0-A103-43CC-8F5D-DC70542DF419}"/>
    <cellStyle name="Normal 7 3 5 4 3" xfId="39801" xr:uid="{5AACD748-358A-4A53-AD22-533BD3BBCD6D}"/>
    <cellStyle name="Normal 7 3 5 5" xfId="16638" xr:uid="{CD41328D-159C-4D67-8792-34745E436E42}"/>
    <cellStyle name="Normal 7 3 5 5 2" xfId="47522" xr:uid="{57E8E24C-5CA4-4C15-BE2B-330B9A163F42}"/>
    <cellStyle name="Normal 7 3 5 6" xfId="32080" xr:uid="{92D5D25F-DC73-49D0-AF9B-06FD894CF4D4}"/>
    <cellStyle name="Normal 7 3 6" xfId="2161" xr:uid="{6C99738E-ACD6-4315-A9B7-322BB233850A}"/>
    <cellStyle name="Normal 7 3 6 2" xfId="6021" xr:uid="{497B3FDE-9FDB-4878-9D4C-DFEAC490A179}"/>
    <cellStyle name="Normal 7 3 6 2 2" xfId="13742" xr:uid="{540D8EFB-94C0-4208-8284-C0CC20A7BBBB}"/>
    <cellStyle name="Normal 7 3 6 2 2 2" xfId="29184" xr:uid="{2A69CB46-5FAB-4198-883A-59654849C80D}"/>
    <cellStyle name="Normal 7 3 6 2 2 2 2" xfId="60068" xr:uid="{01C05182-7767-4B82-A562-9DCBF6710FE5}"/>
    <cellStyle name="Normal 7 3 6 2 2 3" xfId="44626" xr:uid="{E085AEC6-CD53-46F2-AE52-2153CE55EF0D}"/>
    <cellStyle name="Normal 7 3 6 2 3" xfId="21463" xr:uid="{6262A0B6-68D8-4C54-B468-957D389775A0}"/>
    <cellStyle name="Normal 7 3 6 2 3 2" xfId="52347" xr:uid="{8D642618-607F-4299-9282-7808549C712D}"/>
    <cellStyle name="Normal 7 3 6 2 4" xfId="36905" xr:uid="{03D546C8-F3FD-492E-AF3E-DEFF84E85F75}"/>
    <cellStyle name="Normal 7 3 6 3" xfId="9882" xr:uid="{BB2C7586-7779-4F74-B2CD-8E3E08A72102}"/>
    <cellStyle name="Normal 7 3 6 3 2" xfId="25324" xr:uid="{12859EEA-3F31-46C9-AD30-BA35BC8E7104}"/>
    <cellStyle name="Normal 7 3 6 3 2 2" xfId="56208" xr:uid="{B5C52DED-4BDB-4436-BEA3-7DE797BDD979}"/>
    <cellStyle name="Normal 7 3 6 3 3" xfId="40766" xr:uid="{89041173-43BE-426C-B146-09532B55F453}"/>
    <cellStyle name="Normal 7 3 6 4" xfId="17603" xr:uid="{F96C564F-DB33-4483-B82A-84700B2B6E5E}"/>
    <cellStyle name="Normal 7 3 6 4 2" xfId="48487" xr:uid="{3CA1E581-5285-4B80-AFAA-719A3FF0B834}"/>
    <cellStyle name="Normal 7 3 6 5" xfId="33045" xr:uid="{598A0804-AE30-406F-96D7-0C7BFBD3EEE6}"/>
    <cellStyle name="Normal 7 3 7" xfId="4091" xr:uid="{3DF7B823-CC04-425C-87B7-B58C261EF4C6}"/>
    <cellStyle name="Normal 7 3 7 2" xfId="11812" xr:uid="{A254810F-39AC-4588-A018-9A2FB352C003}"/>
    <cellStyle name="Normal 7 3 7 2 2" xfId="27254" xr:uid="{2F1214F7-8889-4F0A-8A79-976D0E20E8A6}"/>
    <cellStyle name="Normal 7 3 7 2 2 2" xfId="58138" xr:uid="{793F9789-03DC-47F7-9D86-673411C06BF5}"/>
    <cellStyle name="Normal 7 3 7 2 3" xfId="42696" xr:uid="{3D68224D-BB58-434C-9427-8C8950301A1B}"/>
    <cellStyle name="Normal 7 3 7 3" xfId="19533" xr:uid="{AF3424D2-DB94-48FA-9DEA-DC576901CCD6}"/>
    <cellStyle name="Normal 7 3 7 3 2" xfId="50417" xr:uid="{14A97D25-41F4-4E58-A0FB-C1DFE3827F4A}"/>
    <cellStyle name="Normal 7 3 7 4" xfId="34975" xr:uid="{139931A9-E3E5-4085-A6CE-91A797AD3AA5}"/>
    <cellStyle name="Normal 7 3 8" xfId="7952" xr:uid="{9FAB7F70-58F2-45D1-BF4D-589E6F3AD9C4}"/>
    <cellStyle name="Normal 7 3 8 2" xfId="23394" xr:uid="{1B5C24FD-66E4-4D59-B4F2-DD8FE96960A9}"/>
    <cellStyle name="Normal 7 3 8 2 2" xfId="54278" xr:uid="{53F20EF5-FB15-40FA-8B28-E8D98CFE1338}"/>
    <cellStyle name="Normal 7 3 8 3" xfId="38836" xr:uid="{790C9CB0-D2C3-442E-93D2-46451A44F955}"/>
    <cellStyle name="Normal 7 3 9" xfId="15673" xr:uid="{85EE3866-791A-4C62-B159-5398A0B3D440}"/>
    <cellStyle name="Normal 7 3 9 2" xfId="46557" xr:uid="{BEC3928C-8F63-4887-9F7E-F9A776E503A1}"/>
    <cellStyle name="Normal 7 4" xfId="204" xr:uid="{B0863A03-3193-4CD0-8D7E-78A1FF7CBDF9}"/>
    <cellStyle name="Normal 7 4 10" xfId="31116" xr:uid="{552C8452-86CB-444F-B051-F7F9BCE441A4}"/>
    <cellStyle name="Normal 7 4 2" xfId="345" xr:uid="{32BF4BB7-9C0B-412E-B502-B1759DDEE6BF}"/>
    <cellStyle name="Normal 7 4 2 2" xfId="588" xr:uid="{553E8D88-C533-4453-B5C9-A45C07CA297C}"/>
    <cellStyle name="Normal 7 4 2 2 2" xfId="1071" xr:uid="{633F38CF-604C-4167-AB3F-025D585196F5}"/>
    <cellStyle name="Normal 7 4 2 2 2 2" xfId="2036" xr:uid="{9242AA21-CB07-4E6D-AC7C-EDB32E71216E}"/>
    <cellStyle name="Normal 7 4 2 2 2 2 2" xfId="3966" xr:uid="{0318B6E1-F845-409A-AE10-3F2133BA8A0C}"/>
    <cellStyle name="Normal 7 4 2 2 2 2 2 2" xfId="7826" xr:uid="{13B13E3C-B6B7-453A-972B-0B28653923DA}"/>
    <cellStyle name="Normal 7 4 2 2 2 2 2 2 2" xfId="15547" xr:uid="{1DDE9A6B-3649-4D2F-94C3-4840897753F0}"/>
    <cellStyle name="Normal 7 4 2 2 2 2 2 2 2 2" xfId="30989" xr:uid="{5800A4C8-766D-4C1D-ADF0-0D44C6FF21E6}"/>
    <cellStyle name="Normal 7 4 2 2 2 2 2 2 2 2 2" xfId="61873" xr:uid="{1F8676DA-9BE8-4A3F-A80B-AA598624E5EF}"/>
    <cellStyle name="Normal 7 4 2 2 2 2 2 2 2 3" xfId="46431" xr:uid="{4C04A588-36A1-4356-833D-8768500C27B1}"/>
    <cellStyle name="Normal 7 4 2 2 2 2 2 2 3" xfId="23268" xr:uid="{7072BE97-A4A3-454E-B6BE-FD7FB4CE5EA2}"/>
    <cellStyle name="Normal 7 4 2 2 2 2 2 2 3 2" xfId="54152" xr:uid="{122DACAA-D6F9-48F4-A3C3-A5E8B7E3DCBF}"/>
    <cellStyle name="Normal 7 4 2 2 2 2 2 2 4" xfId="38710" xr:uid="{D80E189C-5314-4C7F-A718-B23A91CD5A85}"/>
    <cellStyle name="Normal 7 4 2 2 2 2 2 3" xfId="11687" xr:uid="{43518C9F-3EA0-4C6B-81EF-BCEE986E6AB2}"/>
    <cellStyle name="Normal 7 4 2 2 2 2 2 3 2" xfId="27129" xr:uid="{F3F9D6A1-865E-48E1-B3BE-D6B89030FAA6}"/>
    <cellStyle name="Normal 7 4 2 2 2 2 2 3 2 2" xfId="58013" xr:uid="{C19DD68E-D030-48A7-89E4-C3345D5D684C}"/>
    <cellStyle name="Normal 7 4 2 2 2 2 2 3 3" xfId="42571" xr:uid="{15883418-6552-41CD-9C18-3D42785FA3E9}"/>
    <cellStyle name="Normal 7 4 2 2 2 2 2 4" xfId="19408" xr:uid="{2C54D871-26AF-4C00-97FB-A8D581750EF1}"/>
    <cellStyle name="Normal 7 4 2 2 2 2 2 4 2" xfId="50292" xr:uid="{88F31372-DEDA-4103-89EC-1D953230651B}"/>
    <cellStyle name="Normal 7 4 2 2 2 2 2 5" xfId="34850" xr:uid="{54911482-2A49-464F-804B-35460466BA9C}"/>
    <cellStyle name="Normal 7 4 2 2 2 2 3" xfId="5896" xr:uid="{E68580F3-ACA5-4133-A7F1-DE86C8D29DB8}"/>
    <cellStyle name="Normal 7 4 2 2 2 2 3 2" xfId="13617" xr:uid="{27BB0A4A-24A9-4DC6-9E35-8104CB58CC67}"/>
    <cellStyle name="Normal 7 4 2 2 2 2 3 2 2" xfId="29059" xr:uid="{3748CF3F-B15D-4856-8730-739718BE6430}"/>
    <cellStyle name="Normal 7 4 2 2 2 2 3 2 2 2" xfId="59943" xr:uid="{A205609B-A751-493E-8681-3102B49B87CD}"/>
    <cellStyle name="Normal 7 4 2 2 2 2 3 2 3" xfId="44501" xr:uid="{42DF96A0-09E6-42FB-9ED3-ECA0D3394EDE}"/>
    <cellStyle name="Normal 7 4 2 2 2 2 3 3" xfId="21338" xr:uid="{029C46B8-2AD9-419E-B5D4-C6452BE43EEF}"/>
    <cellStyle name="Normal 7 4 2 2 2 2 3 3 2" xfId="52222" xr:uid="{FDBDFEA9-2D64-4CB0-B926-761C3927C0E3}"/>
    <cellStyle name="Normal 7 4 2 2 2 2 3 4" xfId="36780" xr:uid="{34F02B30-77B8-408A-98BE-6EE65A73E92A}"/>
    <cellStyle name="Normal 7 4 2 2 2 2 4" xfId="9757" xr:uid="{CCF66EE5-6F1F-4484-92E3-345431203E50}"/>
    <cellStyle name="Normal 7 4 2 2 2 2 4 2" xfId="25199" xr:uid="{42CA041B-0699-4586-8717-26D46418C3A2}"/>
    <cellStyle name="Normal 7 4 2 2 2 2 4 2 2" xfId="56083" xr:uid="{93AD1570-64DB-45B9-BDC4-251B5937F426}"/>
    <cellStyle name="Normal 7 4 2 2 2 2 4 3" xfId="40641" xr:uid="{C6A16581-5DA8-4DFE-A82F-E4D888358291}"/>
    <cellStyle name="Normal 7 4 2 2 2 2 5" xfId="17478" xr:uid="{801577FB-4485-4EEE-9234-682B74C06EC2}"/>
    <cellStyle name="Normal 7 4 2 2 2 2 5 2" xfId="48362" xr:uid="{DE89BF06-537F-405E-8DE5-32D31795E62B}"/>
    <cellStyle name="Normal 7 4 2 2 2 2 6" xfId="32920" xr:uid="{82949EDB-1FD5-4E4D-8D27-B0DAF2D24BDD}"/>
    <cellStyle name="Normal 7 4 2 2 2 3" xfId="3001" xr:uid="{26DC40CE-2696-463A-B571-EFD2A3889A7C}"/>
    <cellStyle name="Normal 7 4 2 2 2 3 2" xfId="6861" xr:uid="{ADB2AA51-4173-4758-B245-75323DB38F6B}"/>
    <cellStyle name="Normal 7 4 2 2 2 3 2 2" xfId="14582" xr:uid="{2DAF6AF9-3D6D-4675-9F7F-D4E5F372EC2C}"/>
    <cellStyle name="Normal 7 4 2 2 2 3 2 2 2" xfId="30024" xr:uid="{4BBC0C7B-C585-4BCC-8E1A-37728303D8E6}"/>
    <cellStyle name="Normal 7 4 2 2 2 3 2 2 2 2" xfId="60908" xr:uid="{32A91779-5867-4F91-A99B-1E7399826E49}"/>
    <cellStyle name="Normal 7 4 2 2 2 3 2 2 3" xfId="45466" xr:uid="{EB593449-4973-4CFB-B2A5-8949DB33E869}"/>
    <cellStyle name="Normal 7 4 2 2 2 3 2 3" xfId="22303" xr:uid="{8A86C961-E5C9-4C2F-BAA6-C6BB240DF462}"/>
    <cellStyle name="Normal 7 4 2 2 2 3 2 3 2" xfId="53187" xr:uid="{13EBC816-0606-4BC4-A387-68255BB383E3}"/>
    <cellStyle name="Normal 7 4 2 2 2 3 2 4" xfId="37745" xr:uid="{1BD76576-B770-4236-8FF9-8722B597778D}"/>
    <cellStyle name="Normal 7 4 2 2 2 3 3" xfId="10722" xr:uid="{D3162054-1355-48C0-9285-0C2E24642CA1}"/>
    <cellStyle name="Normal 7 4 2 2 2 3 3 2" xfId="26164" xr:uid="{B11843A5-7C6B-4676-9026-C1F643C43069}"/>
    <cellStyle name="Normal 7 4 2 2 2 3 3 2 2" xfId="57048" xr:uid="{696E4F99-C657-4586-86BF-DEB94B198206}"/>
    <cellStyle name="Normal 7 4 2 2 2 3 3 3" xfId="41606" xr:uid="{015339CA-C27D-43C2-982E-ED36D18D3E49}"/>
    <cellStyle name="Normal 7 4 2 2 2 3 4" xfId="18443" xr:uid="{A53BF544-F0DF-483F-9ED3-86566593EDA6}"/>
    <cellStyle name="Normal 7 4 2 2 2 3 4 2" xfId="49327" xr:uid="{ED7E2B1B-1215-4485-9202-88D562405CCE}"/>
    <cellStyle name="Normal 7 4 2 2 2 3 5" xfId="33885" xr:uid="{8ABC01C7-B3B6-4CCC-819F-4498DEF141D7}"/>
    <cellStyle name="Normal 7 4 2 2 2 4" xfId="4931" xr:uid="{72F771AE-9EBB-4514-B54D-B8C0175C46E3}"/>
    <cellStyle name="Normal 7 4 2 2 2 4 2" xfId="12652" xr:uid="{A82716BD-7713-4555-99A2-269443FFF115}"/>
    <cellStyle name="Normal 7 4 2 2 2 4 2 2" xfId="28094" xr:uid="{FCB3CB17-7B15-49F9-82D3-584D7AD8BD3D}"/>
    <cellStyle name="Normal 7 4 2 2 2 4 2 2 2" xfId="58978" xr:uid="{76F24CF3-3978-4A3D-A3B0-E33A0E609AE9}"/>
    <cellStyle name="Normal 7 4 2 2 2 4 2 3" xfId="43536" xr:uid="{E5E69809-BBB4-4D57-B766-6F961729DFE0}"/>
    <cellStyle name="Normal 7 4 2 2 2 4 3" xfId="20373" xr:uid="{3E476A9D-506C-492C-B0E6-0E9E35E868AF}"/>
    <cellStyle name="Normal 7 4 2 2 2 4 3 2" xfId="51257" xr:uid="{CB345885-B77A-4FD9-8D36-94D2B1AEBF16}"/>
    <cellStyle name="Normal 7 4 2 2 2 4 4" xfId="35815" xr:uid="{A0E26278-0AAA-4107-A715-7E3C068A4115}"/>
    <cellStyle name="Normal 7 4 2 2 2 5" xfId="8792" xr:uid="{B8074855-080E-4711-BEA3-9C8091761462}"/>
    <cellStyle name="Normal 7 4 2 2 2 5 2" xfId="24234" xr:uid="{114D38D4-02C1-4718-8D73-7AA1DF499E99}"/>
    <cellStyle name="Normal 7 4 2 2 2 5 2 2" xfId="55118" xr:uid="{0E2FC7DF-55B0-4B24-8897-098E0DF739A7}"/>
    <cellStyle name="Normal 7 4 2 2 2 5 3" xfId="39676" xr:uid="{0C4B8786-9E1F-481A-8C16-3E967176E5EC}"/>
    <cellStyle name="Normal 7 4 2 2 2 6" xfId="16513" xr:uid="{84D9F11B-BAA4-4A6B-AC20-FA4E24DD53E8}"/>
    <cellStyle name="Normal 7 4 2 2 2 6 2" xfId="47397" xr:uid="{72A72D30-1BD6-4F3E-BAAA-37CDA80108BC}"/>
    <cellStyle name="Normal 7 4 2 2 2 7" xfId="31955" xr:uid="{840DCE3B-1BE3-491B-88C6-720D0F68D29B}"/>
    <cellStyle name="Normal 7 4 2 2 3" xfId="1553" xr:uid="{800B92CD-D782-4032-AEFC-BD431654F3F3}"/>
    <cellStyle name="Normal 7 4 2 2 3 2" xfId="3483" xr:uid="{148D56E5-259D-4A60-8466-F7510E6E97EC}"/>
    <cellStyle name="Normal 7 4 2 2 3 2 2" xfId="7343" xr:uid="{131D09C6-A667-4E12-92BD-CE40A02925CE}"/>
    <cellStyle name="Normal 7 4 2 2 3 2 2 2" xfId="15064" xr:uid="{39C6A5FA-7AA3-494A-BFF3-4B68DDCDC078}"/>
    <cellStyle name="Normal 7 4 2 2 3 2 2 2 2" xfId="30506" xr:uid="{ED739D0D-E36B-42F4-BB58-7F4D9857DC47}"/>
    <cellStyle name="Normal 7 4 2 2 3 2 2 2 2 2" xfId="61390" xr:uid="{9F2DA86D-0078-4C9A-A413-50F5A1FFC00A}"/>
    <cellStyle name="Normal 7 4 2 2 3 2 2 2 3" xfId="45948" xr:uid="{12776CD7-21CC-4F2D-9B46-DE26C5F14BE9}"/>
    <cellStyle name="Normal 7 4 2 2 3 2 2 3" xfId="22785" xr:uid="{1E2AFD85-B837-497A-B89E-A4EAA4DC2C38}"/>
    <cellStyle name="Normal 7 4 2 2 3 2 2 3 2" xfId="53669" xr:uid="{3D73EC9B-D2DB-41C2-98AC-8350775C59CC}"/>
    <cellStyle name="Normal 7 4 2 2 3 2 2 4" xfId="38227" xr:uid="{BE35F2B0-0138-4583-B7F9-D7A4F74C156C}"/>
    <cellStyle name="Normal 7 4 2 2 3 2 3" xfId="11204" xr:uid="{3472CE7D-A8E8-4CF8-82BA-83123DA26521}"/>
    <cellStyle name="Normal 7 4 2 2 3 2 3 2" xfId="26646" xr:uid="{A49E3AE9-6D2B-4718-AEE6-39999EF6A277}"/>
    <cellStyle name="Normal 7 4 2 2 3 2 3 2 2" xfId="57530" xr:uid="{2B77BF2C-60B2-431E-A155-9750F0BAC1B8}"/>
    <cellStyle name="Normal 7 4 2 2 3 2 3 3" xfId="42088" xr:uid="{AC6E0426-8533-4859-BC6E-03C3D73F3384}"/>
    <cellStyle name="Normal 7 4 2 2 3 2 4" xfId="18925" xr:uid="{A6B2B8F1-3ADD-492E-9CD4-1697482DC00F}"/>
    <cellStyle name="Normal 7 4 2 2 3 2 4 2" xfId="49809" xr:uid="{7C9F6EA4-5101-473C-B4B2-3D7BCB0A5D14}"/>
    <cellStyle name="Normal 7 4 2 2 3 2 5" xfId="34367" xr:uid="{A26DC4C5-407E-49ED-B9F3-0E6BB5E3529D}"/>
    <cellStyle name="Normal 7 4 2 2 3 3" xfId="5413" xr:uid="{07EFFEF6-983B-4F15-A5EC-D1234772DEDA}"/>
    <cellStyle name="Normal 7 4 2 2 3 3 2" xfId="13134" xr:uid="{CFDB3F8B-995F-4482-AD10-806C913E83C4}"/>
    <cellStyle name="Normal 7 4 2 2 3 3 2 2" xfId="28576" xr:uid="{9611768E-2250-4CB5-A03D-640AF4B3DFDF}"/>
    <cellStyle name="Normal 7 4 2 2 3 3 2 2 2" xfId="59460" xr:uid="{7C3E21E9-41B8-48E9-ACA9-CF42D991472D}"/>
    <cellStyle name="Normal 7 4 2 2 3 3 2 3" xfId="44018" xr:uid="{D613B73F-117F-43DF-BBD0-54E79798B2BE}"/>
    <cellStyle name="Normal 7 4 2 2 3 3 3" xfId="20855" xr:uid="{C0352551-6A41-47D1-9D5F-909196828C45}"/>
    <cellStyle name="Normal 7 4 2 2 3 3 3 2" xfId="51739" xr:uid="{052C3AF6-1BB8-4F7B-A78E-6CE124F65C56}"/>
    <cellStyle name="Normal 7 4 2 2 3 3 4" xfId="36297" xr:uid="{95C0A42E-806C-4C20-9868-F40CE9ED8E72}"/>
    <cellStyle name="Normal 7 4 2 2 3 4" xfId="9274" xr:uid="{9642E091-2B51-4F5B-B0D9-03ADDE53680D}"/>
    <cellStyle name="Normal 7 4 2 2 3 4 2" xfId="24716" xr:uid="{154C4EA2-9AF4-48A0-97D2-83E3E5690EF2}"/>
    <cellStyle name="Normal 7 4 2 2 3 4 2 2" xfId="55600" xr:uid="{CA97E3F7-CA54-4F1C-9FE8-CB4E694333E3}"/>
    <cellStyle name="Normal 7 4 2 2 3 4 3" xfId="40158" xr:uid="{A51108D1-3245-4A95-B0CD-45DC40B33F1F}"/>
    <cellStyle name="Normal 7 4 2 2 3 5" xfId="16995" xr:uid="{8BF5870A-5BBC-4FB6-B646-6E19EB974230}"/>
    <cellStyle name="Normal 7 4 2 2 3 5 2" xfId="47879" xr:uid="{EF90A5A8-0BC6-420A-80C4-A8744D68CAEF}"/>
    <cellStyle name="Normal 7 4 2 2 3 6" xfId="32437" xr:uid="{FD67E914-EF91-49AD-9509-997470E47E6E}"/>
    <cellStyle name="Normal 7 4 2 2 4" xfId="2518" xr:uid="{797E107D-3FD5-4F8C-BC05-352A3382B6B9}"/>
    <cellStyle name="Normal 7 4 2 2 4 2" xfId="6378" xr:uid="{9A54CD0B-4BCA-4435-9907-A2AB0EB6CAF8}"/>
    <cellStyle name="Normal 7 4 2 2 4 2 2" xfId="14099" xr:uid="{B126D25A-1FC0-4F04-9470-2FF632A29249}"/>
    <cellStyle name="Normal 7 4 2 2 4 2 2 2" xfId="29541" xr:uid="{047088B7-E213-4A81-B861-239E9831C76B}"/>
    <cellStyle name="Normal 7 4 2 2 4 2 2 2 2" xfId="60425" xr:uid="{EFAF7728-D111-4665-9558-FD3AD9A0E39E}"/>
    <cellStyle name="Normal 7 4 2 2 4 2 2 3" xfId="44983" xr:uid="{AE7D3E8A-FCF7-4F43-A0AF-15AEDEE6831A}"/>
    <cellStyle name="Normal 7 4 2 2 4 2 3" xfId="21820" xr:uid="{C82A42AD-7614-4077-A578-8FB42E7A2385}"/>
    <cellStyle name="Normal 7 4 2 2 4 2 3 2" xfId="52704" xr:uid="{629E32AC-EA9F-42D9-827F-7594694D2FD2}"/>
    <cellStyle name="Normal 7 4 2 2 4 2 4" xfId="37262" xr:uid="{F992A0BF-4B56-4639-8725-8C7912B6FE74}"/>
    <cellStyle name="Normal 7 4 2 2 4 3" xfId="10239" xr:uid="{C95E75DB-BFC8-4346-ADD1-5C95C0BE685E}"/>
    <cellStyle name="Normal 7 4 2 2 4 3 2" xfId="25681" xr:uid="{5641E40B-959A-4E5F-BE0A-22EF6BE038E8}"/>
    <cellStyle name="Normal 7 4 2 2 4 3 2 2" xfId="56565" xr:uid="{1D4BBF09-7287-4355-AA30-882174EBD796}"/>
    <cellStyle name="Normal 7 4 2 2 4 3 3" xfId="41123" xr:uid="{143697AF-89DD-4C8A-B2AA-ACCD032A6ECB}"/>
    <cellStyle name="Normal 7 4 2 2 4 4" xfId="17960" xr:uid="{284F3E5D-4FDE-4961-864C-77C100811E15}"/>
    <cellStyle name="Normal 7 4 2 2 4 4 2" xfId="48844" xr:uid="{DDFDFE51-7D02-478A-8744-CA0C4BDE065C}"/>
    <cellStyle name="Normal 7 4 2 2 4 5" xfId="33402" xr:uid="{D610D27A-6172-46AE-9B23-C1CD96145AA4}"/>
    <cellStyle name="Normal 7 4 2 2 5" xfId="4448" xr:uid="{7A03332C-ABCD-41A1-B5D4-57C830C62A46}"/>
    <cellStyle name="Normal 7 4 2 2 5 2" xfId="12169" xr:uid="{EB7E47DA-77B4-4704-88E0-6D743C859D0C}"/>
    <cellStyle name="Normal 7 4 2 2 5 2 2" xfId="27611" xr:uid="{16034C06-84EC-4BF5-9398-3E766CD0B11A}"/>
    <cellStyle name="Normal 7 4 2 2 5 2 2 2" xfId="58495" xr:uid="{E03048CE-0001-4135-9B32-479585E7AEB9}"/>
    <cellStyle name="Normal 7 4 2 2 5 2 3" xfId="43053" xr:uid="{127A5E45-CBCE-4C52-9DC1-79A1AE3A59F1}"/>
    <cellStyle name="Normal 7 4 2 2 5 3" xfId="19890" xr:uid="{6B84A6B5-B44B-4960-93D4-1EBD43459FD0}"/>
    <cellStyle name="Normal 7 4 2 2 5 3 2" xfId="50774" xr:uid="{51059340-5028-4D23-B1D8-751B0E4423A2}"/>
    <cellStyle name="Normal 7 4 2 2 5 4" xfId="35332" xr:uid="{D1CA9463-F421-4D64-9C86-758971FF5EAD}"/>
    <cellStyle name="Normal 7 4 2 2 6" xfId="8309" xr:uid="{CF452149-F2F5-42FA-A587-E2910D3D04B8}"/>
    <cellStyle name="Normal 7 4 2 2 6 2" xfId="23751" xr:uid="{5ED113BD-F795-4DE9-9ECE-9603D0D96C15}"/>
    <cellStyle name="Normal 7 4 2 2 6 2 2" xfId="54635" xr:uid="{881368BA-43F8-4860-9777-26B191583AD1}"/>
    <cellStyle name="Normal 7 4 2 2 6 3" xfId="39193" xr:uid="{9866A859-68D2-42A0-9B7A-B8E416B6D829}"/>
    <cellStyle name="Normal 7 4 2 2 7" xfId="16030" xr:uid="{ABDDF027-018B-4771-A758-4DF4DF4FE05F}"/>
    <cellStyle name="Normal 7 4 2 2 7 2" xfId="46914" xr:uid="{09ACE299-5FA3-4C7D-AFA9-106636484161}"/>
    <cellStyle name="Normal 7 4 2 2 8" xfId="31472" xr:uid="{6894041C-F961-41BC-92A4-6F259EAE70E2}"/>
    <cellStyle name="Normal 7 4 2 3" xfId="830" xr:uid="{5E5BDE2F-4FAB-4826-A3F8-C24877E6168B}"/>
    <cellStyle name="Normal 7 4 2 3 2" xfId="1795" xr:uid="{06F62E42-DD78-481C-A095-2B64F3B4323F}"/>
    <cellStyle name="Normal 7 4 2 3 2 2" xfId="3725" xr:uid="{71CCA37B-ED52-48B6-9822-619546116066}"/>
    <cellStyle name="Normal 7 4 2 3 2 2 2" xfId="7585" xr:uid="{3244C58C-B185-4D24-A452-B8766FDE23CD}"/>
    <cellStyle name="Normal 7 4 2 3 2 2 2 2" xfId="15306" xr:uid="{CC299BF4-6A15-4A3C-B82D-2D7601906890}"/>
    <cellStyle name="Normal 7 4 2 3 2 2 2 2 2" xfId="30748" xr:uid="{AFDED979-AC76-4B55-ADB4-558557DE4FD4}"/>
    <cellStyle name="Normal 7 4 2 3 2 2 2 2 2 2" xfId="61632" xr:uid="{B24B0514-DFCA-46C8-B2C7-5683E5CC5413}"/>
    <cellStyle name="Normal 7 4 2 3 2 2 2 2 3" xfId="46190" xr:uid="{4C05BE0D-858B-41FB-85A3-0AB1C2741F97}"/>
    <cellStyle name="Normal 7 4 2 3 2 2 2 3" xfId="23027" xr:uid="{9522551B-A209-4009-A273-C9414D525B7C}"/>
    <cellStyle name="Normal 7 4 2 3 2 2 2 3 2" xfId="53911" xr:uid="{F6419481-D9CA-4035-AD71-72BB9F50854F}"/>
    <cellStyle name="Normal 7 4 2 3 2 2 2 4" xfId="38469" xr:uid="{6025610F-B365-4ABC-B94D-F036A2152D64}"/>
    <cellStyle name="Normal 7 4 2 3 2 2 3" xfId="11446" xr:uid="{8430011E-B9F9-4F01-B48A-44AEF9E88191}"/>
    <cellStyle name="Normal 7 4 2 3 2 2 3 2" xfId="26888" xr:uid="{BABC6725-227C-4A4B-8442-BF5E8DE703EF}"/>
    <cellStyle name="Normal 7 4 2 3 2 2 3 2 2" xfId="57772" xr:uid="{AB2245D0-C380-4A93-B45E-D51ADC7D546A}"/>
    <cellStyle name="Normal 7 4 2 3 2 2 3 3" xfId="42330" xr:uid="{D4DE5F62-44ED-419B-B56B-1CE00F4C39B7}"/>
    <cellStyle name="Normal 7 4 2 3 2 2 4" xfId="19167" xr:uid="{84DD73F5-327B-48DE-A756-6F5AB98D4A82}"/>
    <cellStyle name="Normal 7 4 2 3 2 2 4 2" xfId="50051" xr:uid="{1AC352BE-57EE-4BB7-9DBB-27FD3C0E85ED}"/>
    <cellStyle name="Normal 7 4 2 3 2 2 5" xfId="34609" xr:uid="{79089A4D-777C-4247-81E1-E55D6B3C256B}"/>
    <cellStyle name="Normal 7 4 2 3 2 3" xfId="5655" xr:uid="{60D2E6D4-DE31-4480-BC61-8F36501C8CE8}"/>
    <cellStyle name="Normal 7 4 2 3 2 3 2" xfId="13376" xr:uid="{760F1FB7-8831-4ABC-8F34-DE0F0F0396B5}"/>
    <cellStyle name="Normal 7 4 2 3 2 3 2 2" xfId="28818" xr:uid="{2322CC6A-535E-4119-BB88-3B607D48A620}"/>
    <cellStyle name="Normal 7 4 2 3 2 3 2 2 2" xfId="59702" xr:uid="{113AB7BC-7EA8-41C9-BE9D-75F91764059F}"/>
    <cellStyle name="Normal 7 4 2 3 2 3 2 3" xfId="44260" xr:uid="{E50236B7-7FB2-4336-81BB-845E3343831C}"/>
    <cellStyle name="Normal 7 4 2 3 2 3 3" xfId="21097" xr:uid="{F6978A95-C4CE-4435-B0D7-6D9A159AA94C}"/>
    <cellStyle name="Normal 7 4 2 3 2 3 3 2" xfId="51981" xr:uid="{A2667801-32CF-4A05-99D1-5DE1F7EC3190}"/>
    <cellStyle name="Normal 7 4 2 3 2 3 4" xfId="36539" xr:uid="{E0B7E0D0-C016-4079-8957-A82A1CFFD6B6}"/>
    <cellStyle name="Normal 7 4 2 3 2 4" xfId="9516" xr:uid="{96931AE7-65C2-428D-8377-75D7E890597C}"/>
    <cellStyle name="Normal 7 4 2 3 2 4 2" xfId="24958" xr:uid="{1585942F-1D38-433F-94F8-099FAC01753E}"/>
    <cellStyle name="Normal 7 4 2 3 2 4 2 2" xfId="55842" xr:uid="{9B776FC7-1E0C-424B-B417-F00383223DEB}"/>
    <cellStyle name="Normal 7 4 2 3 2 4 3" xfId="40400" xr:uid="{0A1EB0D6-63E4-450C-85D8-E700D98424AE}"/>
    <cellStyle name="Normal 7 4 2 3 2 5" xfId="17237" xr:uid="{1689B2F3-CAE4-45C0-928E-DC024B9E9691}"/>
    <cellStyle name="Normal 7 4 2 3 2 5 2" xfId="48121" xr:uid="{C599AC66-3E99-4A12-A369-F39DD9366E24}"/>
    <cellStyle name="Normal 7 4 2 3 2 6" xfId="32679" xr:uid="{58F88747-FE04-468D-AF45-BBA4427E9BC4}"/>
    <cellStyle name="Normal 7 4 2 3 3" xfId="2760" xr:uid="{ACE478D6-56E9-435C-B36D-1F38DE38E900}"/>
    <cellStyle name="Normal 7 4 2 3 3 2" xfId="6620" xr:uid="{550908DB-8375-483F-A78E-874E417E7965}"/>
    <cellStyle name="Normal 7 4 2 3 3 2 2" xfId="14341" xr:uid="{09E52221-3EA9-48F1-B06C-6007D511473B}"/>
    <cellStyle name="Normal 7 4 2 3 3 2 2 2" xfId="29783" xr:uid="{B90E85CE-935B-4789-9637-4ACF056EAA57}"/>
    <cellStyle name="Normal 7 4 2 3 3 2 2 2 2" xfId="60667" xr:uid="{D0EF5C5F-3726-4559-A2F8-A861E716E117}"/>
    <cellStyle name="Normal 7 4 2 3 3 2 2 3" xfId="45225" xr:uid="{1DA56FDC-D595-4CFB-AB5A-B7BE262B8021}"/>
    <cellStyle name="Normal 7 4 2 3 3 2 3" xfId="22062" xr:uid="{2DE9A90A-EB72-4EAB-80A0-238C6B170200}"/>
    <cellStyle name="Normal 7 4 2 3 3 2 3 2" xfId="52946" xr:uid="{5E8CCCF5-5996-4FE6-A461-92F0BDB91823}"/>
    <cellStyle name="Normal 7 4 2 3 3 2 4" xfId="37504" xr:uid="{03B3368B-48FC-4BD9-9146-959275CC44E9}"/>
    <cellStyle name="Normal 7 4 2 3 3 3" xfId="10481" xr:uid="{B9CA5CCD-4E50-47FF-A1BB-DF5EC68E215C}"/>
    <cellStyle name="Normal 7 4 2 3 3 3 2" xfId="25923" xr:uid="{B0535753-63A0-4F90-85ED-CDA9F5797253}"/>
    <cellStyle name="Normal 7 4 2 3 3 3 2 2" xfId="56807" xr:uid="{5AA98851-2926-41C7-88E0-31245FCFD0C5}"/>
    <cellStyle name="Normal 7 4 2 3 3 3 3" xfId="41365" xr:uid="{08B6F25F-B8A5-43EA-904A-C6E877564834}"/>
    <cellStyle name="Normal 7 4 2 3 3 4" xfId="18202" xr:uid="{FB60EA19-7531-45EF-9D30-987510FA94C1}"/>
    <cellStyle name="Normal 7 4 2 3 3 4 2" xfId="49086" xr:uid="{468C069C-7283-4539-8094-FCDFC773201F}"/>
    <cellStyle name="Normal 7 4 2 3 3 5" xfId="33644" xr:uid="{A01C4B0C-E858-4C44-8365-08804DA83E85}"/>
    <cellStyle name="Normal 7 4 2 3 4" xfId="4690" xr:uid="{961BE13C-2D9E-42DF-ACB0-34E6F10D8716}"/>
    <cellStyle name="Normal 7 4 2 3 4 2" xfId="12411" xr:uid="{B170760C-8DB3-42D2-8C8C-3646A2A9EB4A}"/>
    <cellStyle name="Normal 7 4 2 3 4 2 2" xfId="27853" xr:uid="{FEFD88A8-9ECA-4C80-B091-1173235C7568}"/>
    <cellStyle name="Normal 7 4 2 3 4 2 2 2" xfId="58737" xr:uid="{874DD0BC-D39F-4A88-87DE-B12C9FEEA522}"/>
    <cellStyle name="Normal 7 4 2 3 4 2 3" xfId="43295" xr:uid="{B4CEC8EF-9B17-4B06-9662-47A4EE5CF439}"/>
    <cellStyle name="Normal 7 4 2 3 4 3" xfId="20132" xr:uid="{F8828B31-E5BF-4965-B869-503A8DCA6BD8}"/>
    <cellStyle name="Normal 7 4 2 3 4 3 2" xfId="51016" xr:uid="{5AF2635B-503F-43C0-A659-5DC677870391}"/>
    <cellStyle name="Normal 7 4 2 3 4 4" xfId="35574" xr:uid="{B5494BB1-0608-4EEA-81DE-926EFA274580}"/>
    <cellStyle name="Normal 7 4 2 3 5" xfId="8551" xr:uid="{D432BF9D-4B06-49A2-841A-8E4FF2D9BBC3}"/>
    <cellStyle name="Normal 7 4 2 3 5 2" xfId="23993" xr:uid="{6E2699AA-2889-4B03-BEA3-83E1F9D949F4}"/>
    <cellStyle name="Normal 7 4 2 3 5 2 2" xfId="54877" xr:uid="{E532248E-A319-4F4B-BBB9-572E7DBC8EF4}"/>
    <cellStyle name="Normal 7 4 2 3 5 3" xfId="39435" xr:uid="{E68C25DD-E1A0-435D-A110-7FA69EE4D5B3}"/>
    <cellStyle name="Normal 7 4 2 3 6" xfId="16272" xr:uid="{898569DC-ADB7-428C-BD9B-094CC69A1531}"/>
    <cellStyle name="Normal 7 4 2 3 6 2" xfId="47156" xr:uid="{903B8088-2C28-4DFD-A518-4263D9ED5902}"/>
    <cellStyle name="Normal 7 4 2 3 7" xfId="31714" xr:uid="{3B807B9C-1AB1-4467-B4DD-0FEBFC116B07}"/>
    <cellStyle name="Normal 7 4 2 4" xfId="1312" xr:uid="{087BFED9-5E7A-4AF0-A460-DB5DB6B5E0DC}"/>
    <cellStyle name="Normal 7 4 2 4 2" xfId="3242" xr:uid="{047B44D8-AEC9-4B90-83F4-0B64BA552783}"/>
    <cellStyle name="Normal 7 4 2 4 2 2" xfId="7102" xr:uid="{7C913C3E-0406-4BF0-ADD7-E429061AA71E}"/>
    <cellStyle name="Normal 7 4 2 4 2 2 2" xfId="14823" xr:uid="{A29BB329-BC74-4C1B-9BDD-E9BD987658E5}"/>
    <cellStyle name="Normal 7 4 2 4 2 2 2 2" xfId="30265" xr:uid="{51DE7147-29F9-49EF-8E53-29E580D8EE3B}"/>
    <cellStyle name="Normal 7 4 2 4 2 2 2 2 2" xfId="61149" xr:uid="{9E356516-B128-44DB-B8A7-F7A7476B03A4}"/>
    <cellStyle name="Normal 7 4 2 4 2 2 2 3" xfId="45707" xr:uid="{1E457658-6265-4DCB-A88E-658B8B608526}"/>
    <cellStyle name="Normal 7 4 2 4 2 2 3" xfId="22544" xr:uid="{B5875A3B-0FFF-4F45-A059-DBE85F06DCC0}"/>
    <cellStyle name="Normal 7 4 2 4 2 2 3 2" xfId="53428" xr:uid="{A5E3E081-33B4-4C78-B43B-ECC14B283F1B}"/>
    <cellStyle name="Normal 7 4 2 4 2 2 4" xfId="37986" xr:uid="{2F557830-F1D3-4D43-9DA2-10E43ECC0BF3}"/>
    <cellStyle name="Normal 7 4 2 4 2 3" xfId="10963" xr:uid="{34453DAE-5A3D-4165-9B69-41F62626E9F1}"/>
    <cellStyle name="Normal 7 4 2 4 2 3 2" xfId="26405" xr:uid="{81F5DD81-7CB2-4027-8B95-ED5C08A9F8D9}"/>
    <cellStyle name="Normal 7 4 2 4 2 3 2 2" xfId="57289" xr:uid="{DA5495D2-3DD2-4C05-BB08-3F2546DB4096}"/>
    <cellStyle name="Normal 7 4 2 4 2 3 3" xfId="41847" xr:uid="{91049455-0A36-44F5-81D0-B88D044F2A25}"/>
    <cellStyle name="Normal 7 4 2 4 2 4" xfId="18684" xr:uid="{6F64D228-C7C3-4F55-BBC0-A709250731DC}"/>
    <cellStyle name="Normal 7 4 2 4 2 4 2" xfId="49568" xr:uid="{B84BD2F3-7C0F-47F9-91A0-4542392CC424}"/>
    <cellStyle name="Normal 7 4 2 4 2 5" xfId="34126" xr:uid="{1945C1DD-A324-4AFA-A66C-E316025708C1}"/>
    <cellStyle name="Normal 7 4 2 4 3" xfId="5172" xr:uid="{E91E4AF5-7179-474C-867E-0B0259B8B897}"/>
    <cellStyle name="Normal 7 4 2 4 3 2" xfId="12893" xr:uid="{92863E52-D4A8-4461-8040-A1541623F8C9}"/>
    <cellStyle name="Normal 7 4 2 4 3 2 2" xfId="28335" xr:uid="{E7C625B6-44F3-4CFF-973A-B02AA5845208}"/>
    <cellStyle name="Normal 7 4 2 4 3 2 2 2" xfId="59219" xr:uid="{40ABAF1F-2DA4-42E0-BE97-736C4F02E27B}"/>
    <cellStyle name="Normal 7 4 2 4 3 2 3" xfId="43777" xr:uid="{F4B779B5-A946-4EE2-A761-24415C961D72}"/>
    <cellStyle name="Normal 7 4 2 4 3 3" xfId="20614" xr:uid="{F4360796-1FD1-4FFD-AC79-400026374574}"/>
    <cellStyle name="Normal 7 4 2 4 3 3 2" xfId="51498" xr:uid="{38208C37-B9D3-4E8B-AFD7-A68C9559C43E}"/>
    <cellStyle name="Normal 7 4 2 4 3 4" xfId="36056" xr:uid="{9B3C621C-06DB-4D59-9F53-4067ADB921B7}"/>
    <cellStyle name="Normal 7 4 2 4 4" xfId="9033" xr:uid="{AF165BAC-A2B2-4355-98CA-8C7C6B93A36F}"/>
    <cellStyle name="Normal 7 4 2 4 4 2" xfId="24475" xr:uid="{C07729CD-BB65-4819-B7AB-EACE1A884114}"/>
    <cellStyle name="Normal 7 4 2 4 4 2 2" xfId="55359" xr:uid="{BD06B6D7-ABEA-4776-B210-65D1DA929730}"/>
    <cellStyle name="Normal 7 4 2 4 4 3" xfId="39917" xr:uid="{05DCA01D-0835-47F6-AD20-634306A600CD}"/>
    <cellStyle name="Normal 7 4 2 4 5" xfId="16754" xr:uid="{B97A6097-62CB-4CA2-A8FF-0BF1F034F1EC}"/>
    <cellStyle name="Normal 7 4 2 4 5 2" xfId="47638" xr:uid="{82046B93-B6D2-4DBE-BAD4-BCBF571AD393}"/>
    <cellStyle name="Normal 7 4 2 4 6" xfId="32196" xr:uid="{D6F68DC0-B298-44E8-9636-CE88EB3118B4}"/>
    <cellStyle name="Normal 7 4 2 5" xfId="2277" xr:uid="{F2B1B702-1106-4C6D-8FB6-32D9BCB3B224}"/>
    <cellStyle name="Normal 7 4 2 5 2" xfId="6137" xr:uid="{442D808A-1BEE-4E3F-B82F-369120E12E99}"/>
    <cellStyle name="Normal 7 4 2 5 2 2" xfId="13858" xr:uid="{2540B85E-2C7B-40C5-A932-BCC83D3A794C}"/>
    <cellStyle name="Normal 7 4 2 5 2 2 2" xfId="29300" xr:uid="{355ABAA9-BDA3-4923-970C-5223C30CF084}"/>
    <cellStyle name="Normal 7 4 2 5 2 2 2 2" xfId="60184" xr:uid="{CACB9401-41A7-4C7D-AB1B-2AD79E4A59FE}"/>
    <cellStyle name="Normal 7 4 2 5 2 2 3" xfId="44742" xr:uid="{410B9127-9763-46AE-B818-6D27D147B7A1}"/>
    <cellStyle name="Normal 7 4 2 5 2 3" xfId="21579" xr:uid="{C4663D9C-65EA-4E9E-8F71-C338184A3059}"/>
    <cellStyle name="Normal 7 4 2 5 2 3 2" xfId="52463" xr:uid="{185BF284-9D5B-48B1-859C-705BE8C48FB4}"/>
    <cellStyle name="Normal 7 4 2 5 2 4" xfId="37021" xr:uid="{FB3731E6-030A-4A66-8D20-66C1053E45D9}"/>
    <cellStyle name="Normal 7 4 2 5 3" xfId="9998" xr:uid="{4DFD403F-F5A9-40C3-9C7A-CD8C032DA0BA}"/>
    <cellStyle name="Normal 7 4 2 5 3 2" xfId="25440" xr:uid="{A4AAF237-2A3A-419F-BDA8-5C15D4486FD2}"/>
    <cellStyle name="Normal 7 4 2 5 3 2 2" xfId="56324" xr:uid="{05EE37BC-27C1-4F98-8593-59E1E1E2EB1B}"/>
    <cellStyle name="Normal 7 4 2 5 3 3" xfId="40882" xr:uid="{FA980FF1-57C0-4E87-A970-847E63E9B588}"/>
    <cellStyle name="Normal 7 4 2 5 4" xfId="17719" xr:uid="{C47C57D1-4947-486B-89AE-5CBAFA34DEB8}"/>
    <cellStyle name="Normal 7 4 2 5 4 2" xfId="48603" xr:uid="{CA51C683-8982-4F43-9DD0-A9AB7AD9BF03}"/>
    <cellStyle name="Normal 7 4 2 5 5" xfId="33161" xr:uid="{C402E8B1-8066-4C56-ADF0-6296BC7D606B}"/>
    <cellStyle name="Normal 7 4 2 6" xfId="4207" xr:uid="{41AE6643-A851-42C4-B188-155B96FBD911}"/>
    <cellStyle name="Normal 7 4 2 6 2" xfId="11928" xr:uid="{111CF858-9AB4-4F71-908E-13A56DC25E0B}"/>
    <cellStyle name="Normal 7 4 2 6 2 2" xfId="27370" xr:uid="{6EC12B55-8356-4C91-9321-55A52D6CFB7E}"/>
    <cellStyle name="Normal 7 4 2 6 2 2 2" xfId="58254" xr:uid="{DAB6DF3E-7CD8-419A-A132-D5E2495906E3}"/>
    <cellStyle name="Normal 7 4 2 6 2 3" xfId="42812" xr:uid="{D985E9E9-5FB2-4DA7-B82B-E446D7C1CDA7}"/>
    <cellStyle name="Normal 7 4 2 6 3" xfId="19649" xr:uid="{BA0D4E07-2513-4F8A-BB52-D4537A4773C7}"/>
    <cellStyle name="Normal 7 4 2 6 3 2" xfId="50533" xr:uid="{7DC75CFF-378E-4B2F-A17C-5203412E302C}"/>
    <cellStyle name="Normal 7 4 2 6 4" xfId="35091" xr:uid="{3AC1B0CB-5A9E-4762-A2E7-5C69CA4A24B9}"/>
    <cellStyle name="Normal 7 4 2 7" xfId="8068" xr:uid="{BC128F84-5BAF-402B-AE00-C5558891D150}"/>
    <cellStyle name="Normal 7 4 2 7 2" xfId="23510" xr:uid="{F39904B8-A650-464C-B4A6-74BF45B44CC7}"/>
    <cellStyle name="Normal 7 4 2 7 2 2" xfId="54394" xr:uid="{06658285-F7F0-40DC-84F3-A3C92D7079A2}"/>
    <cellStyle name="Normal 7 4 2 7 3" xfId="38952" xr:uid="{BC189A7E-E1B1-4E33-8B0D-FEDCE3F9E9C4}"/>
    <cellStyle name="Normal 7 4 2 8" xfId="15789" xr:uid="{480813DC-CA2E-4150-B6C2-D5246F2ABD2A}"/>
    <cellStyle name="Normal 7 4 2 8 2" xfId="46673" xr:uid="{51642058-E031-4793-84E6-6DE726D4B77A}"/>
    <cellStyle name="Normal 7 4 2 9" xfId="31231" xr:uid="{DB8EA906-276E-4BE5-96CC-C6C4B84FA3A8}"/>
    <cellStyle name="Normal 7 4 3" xfId="472" xr:uid="{31ED6633-BFA1-4E6B-A523-1FB28BECAD57}"/>
    <cellStyle name="Normal 7 4 3 2" xfId="956" xr:uid="{94243084-FEB5-49BF-BCBD-5B9B1F3CCCF5}"/>
    <cellStyle name="Normal 7 4 3 2 2" xfId="1921" xr:uid="{9E71CF9F-5AA7-4406-AACE-2E6A21285263}"/>
    <cellStyle name="Normal 7 4 3 2 2 2" xfId="3851" xr:uid="{FDAB75F5-6FFE-4621-82C0-C7E557FAB022}"/>
    <cellStyle name="Normal 7 4 3 2 2 2 2" xfId="7711" xr:uid="{38058795-D2C3-4C9F-8975-EC3E269C4E93}"/>
    <cellStyle name="Normal 7 4 3 2 2 2 2 2" xfId="15432" xr:uid="{F659EA9E-6E63-404F-90AF-9AE3A9252945}"/>
    <cellStyle name="Normal 7 4 3 2 2 2 2 2 2" xfId="30874" xr:uid="{3DDF7D53-253A-40CA-8C65-A997881053D0}"/>
    <cellStyle name="Normal 7 4 3 2 2 2 2 2 2 2" xfId="61758" xr:uid="{225596A1-B5F9-44EC-9759-823CE96ED98B}"/>
    <cellStyle name="Normal 7 4 3 2 2 2 2 2 3" xfId="46316" xr:uid="{A10DC5BB-F154-446E-9EEA-6B78366D6B9C}"/>
    <cellStyle name="Normal 7 4 3 2 2 2 2 3" xfId="23153" xr:uid="{BEB6E857-5539-4BDE-A1FF-CE5BB036F0B7}"/>
    <cellStyle name="Normal 7 4 3 2 2 2 2 3 2" xfId="54037" xr:uid="{6BA4AE03-1D80-42B5-A80E-DD6B78A46429}"/>
    <cellStyle name="Normal 7 4 3 2 2 2 2 4" xfId="38595" xr:uid="{BA6F3BFA-6CAF-4B15-A9B1-CAEE055FEF99}"/>
    <cellStyle name="Normal 7 4 3 2 2 2 3" xfId="11572" xr:uid="{A0784CD0-CD44-4C6F-A1A6-2A2CAE9EED60}"/>
    <cellStyle name="Normal 7 4 3 2 2 2 3 2" xfId="27014" xr:uid="{87591BE6-F6D0-4078-8D73-9E5B577D46F5}"/>
    <cellStyle name="Normal 7 4 3 2 2 2 3 2 2" xfId="57898" xr:uid="{43875786-AC39-4D94-8150-1BA732DC2CC5}"/>
    <cellStyle name="Normal 7 4 3 2 2 2 3 3" xfId="42456" xr:uid="{29237746-A81C-4CE3-8B33-67FAF8B36984}"/>
    <cellStyle name="Normal 7 4 3 2 2 2 4" xfId="19293" xr:uid="{12D11D57-A7D1-420E-90E1-D0B3AC67809D}"/>
    <cellStyle name="Normal 7 4 3 2 2 2 4 2" xfId="50177" xr:uid="{46E0686C-57FC-491E-934B-D10ECA192950}"/>
    <cellStyle name="Normal 7 4 3 2 2 2 5" xfId="34735" xr:uid="{AB8147DC-E577-4A31-BB0E-AB1F5D57C462}"/>
    <cellStyle name="Normal 7 4 3 2 2 3" xfId="5781" xr:uid="{604576BE-647C-4A8D-8CEC-58DEBD2B5FCC}"/>
    <cellStyle name="Normal 7 4 3 2 2 3 2" xfId="13502" xr:uid="{420CE4FA-3450-4356-8C69-59D785679B40}"/>
    <cellStyle name="Normal 7 4 3 2 2 3 2 2" xfId="28944" xr:uid="{2420570A-1EE2-405B-9595-861F499056F2}"/>
    <cellStyle name="Normal 7 4 3 2 2 3 2 2 2" xfId="59828" xr:uid="{C2C794DF-F202-4FFA-8D72-4C3D856AC040}"/>
    <cellStyle name="Normal 7 4 3 2 2 3 2 3" xfId="44386" xr:uid="{653FA36F-98E3-4772-B114-7F3A502A6798}"/>
    <cellStyle name="Normal 7 4 3 2 2 3 3" xfId="21223" xr:uid="{B98D5BEC-F8AB-42F3-9558-5EE20F9EFF57}"/>
    <cellStyle name="Normal 7 4 3 2 2 3 3 2" xfId="52107" xr:uid="{539F2882-9758-4B47-91DF-CEABE5F032C1}"/>
    <cellStyle name="Normal 7 4 3 2 2 3 4" xfId="36665" xr:uid="{EB37F6FC-D94E-4804-8377-5065EF483C01}"/>
    <cellStyle name="Normal 7 4 3 2 2 4" xfId="9642" xr:uid="{8C4D4349-781E-463B-A6E4-12A3500FDA1D}"/>
    <cellStyle name="Normal 7 4 3 2 2 4 2" xfId="25084" xr:uid="{1AE70D79-81CE-4B39-966B-6E6E10F7DF40}"/>
    <cellStyle name="Normal 7 4 3 2 2 4 2 2" xfId="55968" xr:uid="{57D4503F-79D7-4E6F-9480-AC0D7E969847}"/>
    <cellStyle name="Normal 7 4 3 2 2 4 3" xfId="40526" xr:uid="{832648CD-F5BD-4C22-A86B-2EB6126537CA}"/>
    <cellStyle name="Normal 7 4 3 2 2 5" xfId="17363" xr:uid="{1DCA8DD7-84F8-409D-A540-C6F08970D5A5}"/>
    <cellStyle name="Normal 7 4 3 2 2 5 2" xfId="48247" xr:uid="{0C5F2395-368C-4906-8A09-66473A91B034}"/>
    <cellStyle name="Normal 7 4 3 2 2 6" xfId="32805" xr:uid="{BB706BBE-4317-4634-9C6F-F59CA47FAB7F}"/>
    <cellStyle name="Normal 7 4 3 2 3" xfId="2886" xr:uid="{2CE0C5BE-3593-46D2-91FC-6ED5DF711545}"/>
    <cellStyle name="Normal 7 4 3 2 3 2" xfId="6746" xr:uid="{C7545A58-9339-406E-BBDF-D16ADFB7EEDB}"/>
    <cellStyle name="Normal 7 4 3 2 3 2 2" xfId="14467" xr:uid="{295E7EA3-4AD4-4B43-80C9-B44244452B9D}"/>
    <cellStyle name="Normal 7 4 3 2 3 2 2 2" xfId="29909" xr:uid="{4F03EC18-6F20-4561-A9D8-FBA0F8AA5581}"/>
    <cellStyle name="Normal 7 4 3 2 3 2 2 2 2" xfId="60793" xr:uid="{E4B07A27-C39B-477E-8361-F29D990C89CA}"/>
    <cellStyle name="Normal 7 4 3 2 3 2 2 3" xfId="45351" xr:uid="{24FEAB78-FDAC-4EC7-8A1D-B692D5279BF6}"/>
    <cellStyle name="Normal 7 4 3 2 3 2 3" xfId="22188" xr:uid="{FE2B3A6C-1A00-4EDB-A77B-2395B5DCB7AE}"/>
    <cellStyle name="Normal 7 4 3 2 3 2 3 2" xfId="53072" xr:uid="{8342E5A8-9004-4D6D-89ED-CC7BDFD8B36C}"/>
    <cellStyle name="Normal 7 4 3 2 3 2 4" xfId="37630" xr:uid="{8D8BEEF2-555F-4A58-8555-E508BDD7977E}"/>
    <cellStyle name="Normal 7 4 3 2 3 3" xfId="10607" xr:uid="{190A693E-8949-4B28-8F0D-0CD3F20F76AF}"/>
    <cellStyle name="Normal 7 4 3 2 3 3 2" xfId="26049" xr:uid="{BA6E5F50-AE61-490D-87C7-A6064EBF640A}"/>
    <cellStyle name="Normal 7 4 3 2 3 3 2 2" xfId="56933" xr:uid="{D145F715-F355-49D5-8B5F-B39C99731436}"/>
    <cellStyle name="Normal 7 4 3 2 3 3 3" xfId="41491" xr:uid="{DCBA9978-1E91-4D1C-96D7-0EA7EDE5C528}"/>
    <cellStyle name="Normal 7 4 3 2 3 4" xfId="18328" xr:uid="{EBDAFA36-D7CB-46A5-A79A-80E233EFA2A2}"/>
    <cellStyle name="Normal 7 4 3 2 3 4 2" xfId="49212" xr:uid="{23C22520-77B2-4A64-9450-33A329990002}"/>
    <cellStyle name="Normal 7 4 3 2 3 5" xfId="33770" xr:uid="{359EB770-E159-487C-9D01-96615B6C995D}"/>
    <cellStyle name="Normal 7 4 3 2 4" xfId="4816" xr:uid="{B8F85C77-5226-4759-9929-9C917DFACF70}"/>
    <cellStyle name="Normal 7 4 3 2 4 2" xfId="12537" xr:uid="{4C12A568-E70A-4216-938E-892E0231A780}"/>
    <cellStyle name="Normal 7 4 3 2 4 2 2" xfId="27979" xr:uid="{8CFB4BFF-3714-4470-9CB4-F73BB0E3305A}"/>
    <cellStyle name="Normal 7 4 3 2 4 2 2 2" xfId="58863" xr:uid="{1B1510D4-6E1E-4F7D-A78A-FFEC67B16927}"/>
    <cellStyle name="Normal 7 4 3 2 4 2 3" xfId="43421" xr:uid="{B2C6541F-2E9C-478A-A849-007471FE0F7D}"/>
    <cellStyle name="Normal 7 4 3 2 4 3" xfId="20258" xr:uid="{8873F191-153D-43F2-A557-2DEE238FD427}"/>
    <cellStyle name="Normal 7 4 3 2 4 3 2" xfId="51142" xr:uid="{89936280-9CC3-46B9-A02B-B8A5B4026021}"/>
    <cellStyle name="Normal 7 4 3 2 4 4" xfId="35700" xr:uid="{C537BD88-6CE8-4202-A240-AB39B7066D8D}"/>
    <cellStyle name="Normal 7 4 3 2 5" xfId="8677" xr:uid="{AC626004-64ED-444C-9E1D-B67A7DF18F6A}"/>
    <cellStyle name="Normal 7 4 3 2 5 2" xfId="24119" xr:uid="{50EC6630-BEFB-4B59-9CB8-84C7A4E55D33}"/>
    <cellStyle name="Normal 7 4 3 2 5 2 2" xfId="55003" xr:uid="{6E4D5A23-7779-4A5F-B18B-383BD6DB2710}"/>
    <cellStyle name="Normal 7 4 3 2 5 3" xfId="39561" xr:uid="{19732D1E-459C-4C3E-8FB5-29926C275300}"/>
    <cellStyle name="Normal 7 4 3 2 6" xfId="16398" xr:uid="{9E995F78-248F-461B-9B5D-97195CA8BE0C}"/>
    <cellStyle name="Normal 7 4 3 2 6 2" xfId="47282" xr:uid="{2C7E9D93-932C-46C0-AC54-F894E4E66656}"/>
    <cellStyle name="Normal 7 4 3 2 7" xfId="31840" xr:uid="{51B28A6C-BAEE-4200-8A5C-38AB0256E19A}"/>
    <cellStyle name="Normal 7 4 3 3" xfId="1438" xr:uid="{8195F50B-E8AF-4497-8CCC-3A0F55126643}"/>
    <cellStyle name="Normal 7 4 3 3 2" xfId="3368" xr:uid="{468A9FFB-583C-45E3-B57D-BD0033BAA44C}"/>
    <cellStyle name="Normal 7 4 3 3 2 2" xfId="7228" xr:uid="{D1F75542-64A5-4309-949F-2D2D210F8D63}"/>
    <cellStyle name="Normal 7 4 3 3 2 2 2" xfId="14949" xr:uid="{FA44A149-6D50-42A3-8EC3-85D64564FC8D}"/>
    <cellStyle name="Normal 7 4 3 3 2 2 2 2" xfId="30391" xr:uid="{E35A3161-F7DB-4286-9F34-B41681970BB8}"/>
    <cellStyle name="Normal 7 4 3 3 2 2 2 2 2" xfId="61275" xr:uid="{0072C4B1-4B17-4865-B4E3-E19FADDBA628}"/>
    <cellStyle name="Normal 7 4 3 3 2 2 2 3" xfId="45833" xr:uid="{E0D1775F-BF79-491C-BD0E-124CFF010B9F}"/>
    <cellStyle name="Normal 7 4 3 3 2 2 3" xfId="22670" xr:uid="{DCF54B16-E6F5-4AC9-9B41-730D390FD7AC}"/>
    <cellStyle name="Normal 7 4 3 3 2 2 3 2" xfId="53554" xr:uid="{57698C57-F120-42E7-8984-433CB2BBB053}"/>
    <cellStyle name="Normal 7 4 3 3 2 2 4" xfId="38112" xr:uid="{094FE71E-DB7F-4E5B-8837-763CDDDB2B23}"/>
    <cellStyle name="Normal 7 4 3 3 2 3" xfId="11089" xr:uid="{491AB2AC-1852-4E4A-962D-F34539C16383}"/>
    <cellStyle name="Normal 7 4 3 3 2 3 2" xfId="26531" xr:uid="{FF01D88F-EC26-4447-986D-4FAC6A382374}"/>
    <cellStyle name="Normal 7 4 3 3 2 3 2 2" xfId="57415" xr:uid="{3C3769E6-F17A-4D04-94A3-6FF467594F9B}"/>
    <cellStyle name="Normal 7 4 3 3 2 3 3" xfId="41973" xr:uid="{9CBE31CA-8E46-4D16-B4C7-F2CEAD2F4668}"/>
    <cellStyle name="Normal 7 4 3 3 2 4" xfId="18810" xr:uid="{3226F03A-B1EE-4E22-A9D9-707FD777FA0C}"/>
    <cellStyle name="Normal 7 4 3 3 2 4 2" xfId="49694" xr:uid="{D4DD3D4A-CA2B-40C5-9BEF-6DE6DEDA02D4}"/>
    <cellStyle name="Normal 7 4 3 3 2 5" xfId="34252" xr:uid="{AFDE5CA7-98C8-4999-BA78-084D3B52FA74}"/>
    <cellStyle name="Normal 7 4 3 3 3" xfId="5298" xr:uid="{9F250475-5417-404B-9B0A-E0B4592D40B3}"/>
    <cellStyle name="Normal 7 4 3 3 3 2" xfId="13019" xr:uid="{76EB2747-D2E6-45B5-87AE-E504DDB0A766}"/>
    <cellStyle name="Normal 7 4 3 3 3 2 2" xfId="28461" xr:uid="{24B907B3-23FB-4FD7-80EF-19B14C694D4A}"/>
    <cellStyle name="Normal 7 4 3 3 3 2 2 2" xfId="59345" xr:uid="{A59007DF-7440-483D-AA11-717A0B02EFB4}"/>
    <cellStyle name="Normal 7 4 3 3 3 2 3" xfId="43903" xr:uid="{1D374ADA-CF89-4F73-A499-326FE20B2826}"/>
    <cellStyle name="Normal 7 4 3 3 3 3" xfId="20740" xr:uid="{32AFE39F-B9F8-453F-B57B-3CBF21F8F750}"/>
    <cellStyle name="Normal 7 4 3 3 3 3 2" xfId="51624" xr:uid="{DDFFE353-394E-441E-8A73-D1B75861681D}"/>
    <cellStyle name="Normal 7 4 3 3 3 4" xfId="36182" xr:uid="{85971512-FB44-4F73-AA4C-A13966208FDE}"/>
    <cellStyle name="Normal 7 4 3 3 4" xfId="9159" xr:uid="{880A8D74-8172-4AAF-A7E0-E04939D2B964}"/>
    <cellStyle name="Normal 7 4 3 3 4 2" xfId="24601" xr:uid="{3A5806B4-2CAE-40BE-A64D-6A3CF14D1572}"/>
    <cellStyle name="Normal 7 4 3 3 4 2 2" xfId="55485" xr:uid="{B13DAFE3-CFF5-4225-8AAC-1B0C2282D3FB}"/>
    <cellStyle name="Normal 7 4 3 3 4 3" xfId="40043" xr:uid="{3F50CAEC-48AB-43E2-B53F-575E2E0E9433}"/>
    <cellStyle name="Normal 7 4 3 3 5" xfId="16880" xr:uid="{534A9CD6-92C4-4DAF-918F-84DFB44FB17C}"/>
    <cellStyle name="Normal 7 4 3 3 5 2" xfId="47764" xr:uid="{6F4FCBCD-7199-480A-8EFE-5F7615053BC2}"/>
    <cellStyle name="Normal 7 4 3 3 6" xfId="32322" xr:uid="{E344CD09-E361-4D73-9AAB-7677EFAF65A3}"/>
    <cellStyle name="Normal 7 4 3 4" xfId="2403" xr:uid="{8A87F487-4E5C-4E90-BF16-1A9BCB0017F5}"/>
    <cellStyle name="Normal 7 4 3 4 2" xfId="6263" xr:uid="{446D053E-3D15-442E-82F1-D5FF0F72ADFC}"/>
    <cellStyle name="Normal 7 4 3 4 2 2" xfId="13984" xr:uid="{48B3FB98-705E-486F-A56E-465DEF3D0775}"/>
    <cellStyle name="Normal 7 4 3 4 2 2 2" xfId="29426" xr:uid="{425A8E2B-2235-480A-BB03-9400FFD30371}"/>
    <cellStyle name="Normal 7 4 3 4 2 2 2 2" xfId="60310" xr:uid="{EA5DE3C7-289D-44B0-932C-81D50D655D30}"/>
    <cellStyle name="Normal 7 4 3 4 2 2 3" xfId="44868" xr:uid="{5FDED466-C0F0-4F02-B650-04F45624ABBF}"/>
    <cellStyle name="Normal 7 4 3 4 2 3" xfId="21705" xr:uid="{43ECE4F8-4AD7-4300-8C80-DEEAF24B679A}"/>
    <cellStyle name="Normal 7 4 3 4 2 3 2" xfId="52589" xr:uid="{023BE2FB-A060-4734-BB29-B22BC623DAA7}"/>
    <cellStyle name="Normal 7 4 3 4 2 4" xfId="37147" xr:uid="{31F3DFD7-6CD5-4948-8C81-BAB8E880AF7D}"/>
    <cellStyle name="Normal 7 4 3 4 3" xfId="10124" xr:uid="{C5431BAF-2BAA-4A3B-91DD-142B5EA623B3}"/>
    <cellStyle name="Normal 7 4 3 4 3 2" xfId="25566" xr:uid="{3177C678-4E34-4EFD-A2AD-B55A4A22D2DD}"/>
    <cellStyle name="Normal 7 4 3 4 3 2 2" xfId="56450" xr:uid="{39E0EF5E-B43F-4D5E-9C0A-1CF8F2111D25}"/>
    <cellStyle name="Normal 7 4 3 4 3 3" xfId="41008" xr:uid="{35ED7EF0-2DC0-44ED-9E30-E2B2F4DA92B8}"/>
    <cellStyle name="Normal 7 4 3 4 4" xfId="17845" xr:uid="{052D4AD5-D55E-421F-ABA6-5B704D6EDF29}"/>
    <cellStyle name="Normal 7 4 3 4 4 2" xfId="48729" xr:uid="{5A87F74E-12B4-40CC-8ACC-39F8C20C97A5}"/>
    <cellStyle name="Normal 7 4 3 4 5" xfId="33287" xr:uid="{25F58474-87C9-4153-8389-04F3D1B25727}"/>
    <cellStyle name="Normal 7 4 3 5" xfId="4333" xr:uid="{AB88C37E-3040-4294-8A01-250AC51992DA}"/>
    <cellStyle name="Normal 7 4 3 5 2" xfId="12054" xr:uid="{C8D3C9C4-E1AC-471F-ABD9-BA355BA49F93}"/>
    <cellStyle name="Normal 7 4 3 5 2 2" xfId="27496" xr:uid="{6F188933-4B37-431A-BE10-FE43B3819EBB}"/>
    <cellStyle name="Normal 7 4 3 5 2 2 2" xfId="58380" xr:uid="{8D9ECE68-BD66-4C06-9FE5-D3CFCFF698CC}"/>
    <cellStyle name="Normal 7 4 3 5 2 3" xfId="42938" xr:uid="{F1956E27-B95D-45C8-97B5-3BE25BD326A0}"/>
    <cellStyle name="Normal 7 4 3 5 3" xfId="19775" xr:uid="{D382C4C4-BA96-4E36-8E0C-FA18B75C354E}"/>
    <cellStyle name="Normal 7 4 3 5 3 2" xfId="50659" xr:uid="{C658A3A5-256F-4B01-8A93-CB17E32FE09F}"/>
    <cellStyle name="Normal 7 4 3 5 4" xfId="35217" xr:uid="{E164A39C-13A7-418A-8E9F-6904C603CACF}"/>
    <cellStyle name="Normal 7 4 3 6" xfId="8194" xr:uid="{F56C5BF5-1BDB-4C3E-8B1E-8C6427EC320A}"/>
    <cellStyle name="Normal 7 4 3 6 2" xfId="23636" xr:uid="{86DAE1B3-415F-4746-B2D7-4905CB060E63}"/>
    <cellStyle name="Normal 7 4 3 6 2 2" xfId="54520" xr:uid="{345557CF-76EF-4A77-8E78-0AFDFAF33111}"/>
    <cellStyle name="Normal 7 4 3 6 3" xfId="39078" xr:uid="{64EC6577-EACF-4698-AFDC-24821D47F452}"/>
    <cellStyle name="Normal 7 4 3 7" xfId="15915" xr:uid="{5C5B46C9-0D69-4522-8B56-787C2AA9D155}"/>
    <cellStyle name="Normal 7 4 3 7 2" xfId="46799" xr:uid="{AEC9C8CD-26B5-4C86-86D0-D68BD79AA88D}"/>
    <cellStyle name="Normal 7 4 3 8" xfId="31357" xr:uid="{688799E2-602D-408A-8BD0-9C75AD3AEB7F}"/>
    <cellStyle name="Normal 7 4 4" xfId="715" xr:uid="{629F9CA3-8298-4B68-A994-CB13449174DF}"/>
    <cellStyle name="Normal 7 4 4 2" xfId="1680" xr:uid="{90A77042-7E82-48B1-8E42-58877346B4FB}"/>
    <cellStyle name="Normal 7 4 4 2 2" xfId="3610" xr:uid="{1105C24D-9A2A-4E44-97AE-F71E858C541C}"/>
    <cellStyle name="Normal 7 4 4 2 2 2" xfId="7470" xr:uid="{2E07F4A2-F4B6-4554-BDAF-E41BB7600240}"/>
    <cellStyle name="Normal 7 4 4 2 2 2 2" xfId="15191" xr:uid="{2DD05430-601A-4A11-B707-2C191C34AB0E}"/>
    <cellStyle name="Normal 7 4 4 2 2 2 2 2" xfId="30633" xr:uid="{942C71AD-C641-4EE7-9C16-52B14CE25196}"/>
    <cellStyle name="Normal 7 4 4 2 2 2 2 2 2" xfId="61517" xr:uid="{7E501BED-2B67-4948-8BAF-ABD8419CC60E}"/>
    <cellStyle name="Normal 7 4 4 2 2 2 2 3" xfId="46075" xr:uid="{567663C7-6E1F-4D9E-B373-9430A7186AA6}"/>
    <cellStyle name="Normal 7 4 4 2 2 2 3" xfId="22912" xr:uid="{0ABCCC54-A3BC-4D7A-B32F-7EEEEDFB79CD}"/>
    <cellStyle name="Normal 7 4 4 2 2 2 3 2" xfId="53796" xr:uid="{C225F92E-7C24-4B70-9BE3-3C1A01AE00D4}"/>
    <cellStyle name="Normal 7 4 4 2 2 2 4" xfId="38354" xr:uid="{43FAD8EF-AE29-4A7D-9DAC-74BDC05489D5}"/>
    <cellStyle name="Normal 7 4 4 2 2 3" xfId="11331" xr:uid="{20DE7552-062D-4AE2-9AAF-77611DD56F7F}"/>
    <cellStyle name="Normal 7 4 4 2 2 3 2" xfId="26773" xr:uid="{08DAAB1F-3F2B-43E3-B78B-BAAB8DE817FE}"/>
    <cellStyle name="Normal 7 4 4 2 2 3 2 2" xfId="57657" xr:uid="{77AB4B62-7315-40CB-B347-4685E3D1DD8E}"/>
    <cellStyle name="Normal 7 4 4 2 2 3 3" xfId="42215" xr:uid="{D9296508-3A8B-4E85-BA4B-1430E86702F3}"/>
    <cellStyle name="Normal 7 4 4 2 2 4" xfId="19052" xr:uid="{E7BF8437-4FC8-466B-AE0B-3A2E74457E61}"/>
    <cellStyle name="Normal 7 4 4 2 2 4 2" xfId="49936" xr:uid="{BA1F6690-6F2A-4A4D-9A03-12B6A45AB9FA}"/>
    <cellStyle name="Normal 7 4 4 2 2 5" xfId="34494" xr:uid="{F7B0BA02-9A07-4C12-95BB-40A569CD5D24}"/>
    <cellStyle name="Normal 7 4 4 2 3" xfId="5540" xr:uid="{0EBFA225-F045-40F4-B719-B0A3A1C18258}"/>
    <cellStyle name="Normal 7 4 4 2 3 2" xfId="13261" xr:uid="{D9DD435E-FBE4-47F2-9BB5-417FAD7D3C37}"/>
    <cellStyle name="Normal 7 4 4 2 3 2 2" xfId="28703" xr:uid="{B904693F-AFE8-4898-A718-9E8CC886FA0C}"/>
    <cellStyle name="Normal 7 4 4 2 3 2 2 2" xfId="59587" xr:uid="{89FA127B-3BA4-4452-9063-9E997F0210CC}"/>
    <cellStyle name="Normal 7 4 4 2 3 2 3" xfId="44145" xr:uid="{6FBBAC41-87A6-4359-889E-44954782888C}"/>
    <cellStyle name="Normal 7 4 4 2 3 3" xfId="20982" xr:uid="{2D25AD0C-0A76-4BA9-B75D-0701B00D5810}"/>
    <cellStyle name="Normal 7 4 4 2 3 3 2" xfId="51866" xr:uid="{7E79D58F-DF28-425B-8175-6FB0191BBAE9}"/>
    <cellStyle name="Normal 7 4 4 2 3 4" xfId="36424" xr:uid="{F619D7E0-E57C-4DB4-80BD-BA669104A777}"/>
    <cellStyle name="Normal 7 4 4 2 4" xfId="9401" xr:uid="{92B5D6A0-FCB8-4637-8F7D-4973621852C9}"/>
    <cellStyle name="Normal 7 4 4 2 4 2" xfId="24843" xr:uid="{2D77C51D-B022-4B15-AF21-D32465D2099B}"/>
    <cellStyle name="Normal 7 4 4 2 4 2 2" xfId="55727" xr:uid="{1BF96422-492A-4EDD-956D-5032311084DA}"/>
    <cellStyle name="Normal 7 4 4 2 4 3" xfId="40285" xr:uid="{235F61F3-ACBD-426C-99A8-05A6B36C1DC0}"/>
    <cellStyle name="Normal 7 4 4 2 5" xfId="17122" xr:uid="{71335EEA-C243-4C80-A822-AAB71B8E6BFB}"/>
    <cellStyle name="Normal 7 4 4 2 5 2" xfId="48006" xr:uid="{82E7FDE5-E953-4652-B201-DC04377F7F2A}"/>
    <cellStyle name="Normal 7 4 4 2 6" xfId="32564" xr:uid="{4EFF758A-0DC3-4424-8A7C-B5C864DE08F7}"/>
    <cellStyle name="Normal 7 4 4 3" xfId="2645" xr:uid="{7D221F49-86BF-4383-8AF5-086079741591}"/>
    <cellStyle name="Normal 7 4 4 3 2" xfId="6505" xr:uid="{2476131C-042C-40F6-9BF3-5B0D614E1E9B}"/>
    <cellStyle name="Normal 7 4 4 3 2 2" xfId="14226" xr:uid="{B689448E-A9DA-490E-BC8F-AE3DEC8B730D}"/>
    <cellStyle name="Normal 7 4 4 3 2 2 2" xfId="29668" xr:uid="{5D42B24E-3EA2-4DDE-A2F5-E6B632348F5F}"/>
    <cellStyle name="Normal 7 4 4 3 2 2 2 2" xfId="60552" xr:uid="{E8803142-9C8A-40D1-91D6-BB7CD08C48A7}"/>
    <cellStyle name="Normal 7 4 4 3 2 2 3" xfId="45110" xr:uid="{58CC1218-EB7E-41B2-9872-7B9C4FCD2322}"/>
    <cellStyle name="Normal 7 4 4 3 2 3" xfId="21947" xr:uid="{28D19CC7-7801-4C43-A150-4FCA576DE289}"/>
    <cellStyle name="Normal 7 4 4 3 2 3 2" xfId="52831" xr:uid="{AD60FED6-C4F5-40E4-A6A0-0A25F6A4464E}"/>
    <cellStyle name="Normal 7 4 4 3 2 4" xfId="37389" xr:uid="{2DA59469-7898-4703-A2F0-7CD2615E93C4}"/>
    <cellStyle name="Normal 7 4 4 3 3" xfId="10366" xr:uid="{B0F8627B-4C1D-4109-85FA-1E8B3F91D9F9}"/>
    <cellStyle name="Normal 7 4 4 3 3 2" xfId="25808" xr:uid="{D237D270-DF89-45E8-B24D-44274804DE13}"/>
    <cellStyle name="Normal 7 4 4 3 3 2 2" xfId="56692" xr:uid="{880FDBF0-330B-441A-B189-864E0F1864A5}"/>
    <cellStyle name="Normal 7 4 4 3 3 3" xfId="41250" xr:uid="{6A944B36-028B-483F-B48E-E311742D34ED}"/>
    <cellStyle name="Normal 7 4 4 3 4" xfId="18087" xr:uid="{FDDD7AF4-75DC-493B-A49A-B9E2FAD2ECA1}"/>
    <cellStyle name="Normal 7 4 4 3 4 2" xfId="48971" xr:uid="{294EF442-3CB6-43C0-A924-BAE3C725F8D8}"/>
    <cellStyle name="Normal 7 4 4 3 5" xfId="33529" xr:uid="{23BB0224-AADE-44D0-AFBD-8C3B46357082}"/>
    <cellStyle name="Normal 7 4 4 4" xfId="4575" xr:uid="{2344C95C-11CD-4BEC-B4F2-20880F82E558}"/>
    <cellStyle name="Normal 7 4 4 4 2" xfId="12296" xr:uid="{B1C8EA7C-ABD7-4FA3-812F-C807D1C23EC4}"/>
    <cellStyle name="Normal 7 4 4 4 2 2" xfId="27738" xr:uid="{58B4F57D-1F66-4B99-9624-C6A01CD3FE4A}"/>
    <cellStyle name="Normal 7 4 4 4 2 2 2" xfId="58622" xr:uid="{737733E6-D50D-4ABB-A5E9-53D0EEE020D5}"/>
    <cellStyle name="Normal 7 4 4 4 2 3" xfId="43180" xr:uid="{5F361D73-10B4-41C3-841B-5C69E6EF143E}"/>
    <cellStyle name="Normal 7 4 4 4 3" xfId="20017" xr:uid="{75A2B0D5-6382-4A6F-AA08-4890864B0C77}"/>
    <cellStyle name="Normal 7 4 4 4 3 2" xfId="50901" xr:uid="{EBC0FF50-5D4F-4520-862E-2080917C8208}"/>
    <cellStyle name="Normal 7 4 4 4 4" xfId="35459" xr:uid="{B927EAAE-777A-4031-90B6-F77E26A78DAD}"/>
    <cellStyle name="Normal 7 4 4 5" xfId="8436" xr:uid="{D699876C-8D9E-41C9-A75E-7C110A7AC566}"/>
    <cellStyle name="Normal 7 4 4 5 2" xfId="23878" xr:uid="{53FB4CA6-3271-4ACC-8A12-8AD62B4966E0}"/>
    <cellStyle name="Normal 7 4 4 5 2 2" xfId="54762" xr:uid="{C70CD66D-836B-491A-80CB-EDD747BB5475}"/>
    <cellStyle name="Normal 7 4 4 5 3" xfId="39320" xr:uid="{809A0B7A-ED82-46B2-9842-229895CE6BC1}"/>
    <cellStyle name="Normal 7 4 4 6" xfId="16157" xr:uid="{50CF6B03-FED7-434F-A6F2-C1C15950302A}"/>
    <cellStyle name="Normal 7 4 4 6 2" xfId="47041" xr:uid="{0EF41503-4590-4C8D-90D4-0581E86AAAE6}"/>
    <cellStyle name="Normal 7 4 4 7" xfId="31599" xr:uid="{9D6B0235-03B9-42B1-85A3-DE026B86F511}"/>
    <cellStyle name="Normal 7 4 5" xfId="1197" xr:uid="{05C9F39B-BE45-49B8-BFE0-BB2DFDF2AB70}"/>
    <cellStyle name="Normal 7 4 5 2" xfId="3127" xr:uid="{2A2A05D4-E158-41D3-9107-047027085457}"/>
    <cellStyle name="Normal 7 4 5 2 2" xfId="6987" xr:uid="{983B7A98-72BD-44C0-BEC0-9BD74DA5D251}"/>
    <cellStyle name="Normal 7 4 5 2 2 2" xfId="14708" xr:uid="{634B7EEC-82EF-40F7-AE1F-4E400EAF9FCB}"/>
    <cellStyle name="Normal 7 4 5 2 2 2 2" xfId="30150" xr:uid="{35D564B4-9313-41AA-A512-9A8F83F2F759}"/>
    <cellStyle name="Normal 7 4 5 2 2 2 2 2" xfId="61034" xr:uid="{CC41FC13-269D-4F12-8A3B-99E043C8892A}"/>
    <cellStyle name="Normal 7 4 5 2 2 2 3" xfId="45592" xr:uid="{49F8C5AE-5687-419E-83BA-4BC6F3BF4FE2}"/>
    <cellStyle name="Normal 7 4 5 2 2 3" xfId="22429" xr:uid="{9ED21FCC-69A5-4A64-A3A4-787B4FC69E34}"/>
    <cellStyle name="Normal 7 4 5 2 2 3 2" xfId="53313" xr:uid="{F2DECB27-21B5-48CC-863C-09BCEEE498C0}"/>
    <cellStyle name="Normal 7 4 5 2 2 4" xfId="37871" xr:uid="{031EBA80-1B4A-450A-81D4-A37BFD90BB61}"/>
    <cellStyle name="Normal 7 4 5 2 3" xfId="10848" xr:uid="{DD48CD59-1684-42D8-A933-DC790DD4BAB7}"/>
    <cellStyle name="Normal 7 4 5 2 3 2" xfId="26290" xr:uid="{69F1581E-BA35-4C8E-9B12-373B65BED119}"/>
    <cellStyle name="Normal 7 4 5 2 3 2 2" xfId="57174" xr:uid="{B7418F15-47CF-4BF4-99B5-667C4F2E30E3}"/>
    <cellStyle name="Normal 7 4 5 2 3 3" xfId="41732" xr:uid="{75096868-BE56-4410-B82B-818BACBA4CB2}"/>
    <cellStyle name="Normal 7 4 5 2 4" xfId="18569" xr:uid="{2520E362-BBC4-44A3-A769-322212E6E1DD}"/>
    <cellStyle name="Normal 7 4 5 2 4 2" xfId="49453" xr:uid="{C210F8B2-10AF-4569-886C-3940E74A3C68}"/>
    <cellStyle name="Normal 7 4 5 2 5" xfId="34011" xr:uid="{06696831-58CD-427F-9C7C-0C91F3C72B0E}"/>
    <cellStyle name="Normal 7 4 5 3" xfId="5057" xr:uid="{3493A87A-35E3-4DCF-BD23-5B13AE3BFB0F}"/>
    <cellStyle name="Normal 7 4 5 3 2" xfId="12778" xr:uid="{44B84ED5-888E-4106-BDD3-EE3BB2558DA6}"/>
    <cellStyle name="Normal 7 4 5 3 2 2" xfId="28220" xr:uid="{53FE25F1-7064-48A1-A985-1F186632271A}"/>
    <cellStyle name="Normal 7 4 5 3 2 2 2" xfId="59104" xr:uid="{D791FD1C-88E6-44AD-B80E-F252398809C2}"/>
    <cellStyle name="Normal 7 4 5 3 2 3" xfId="43662" xr:uid="{99E4C1EA-6AC5-4146-8DCC-0C3100FE6256}"/>
    <cellStyle name="Normal 7 4 5 3 3" xfId="20499" xr:uid="{DD585FC8-C4FE-40AE-88F6-7DE235635270}"/>
    <cellStyle name="Normal 7 4 5 3 3 2" xfId="51383" xr:uid="{EC3EB787-1168-49B6-A0F4-2D43322A2176}"/>
    <cellStyle name="Normal 7 4 5 3 4" xfId="35941" xr:uid="{356967A0-EB21-4B40-B262-CBCF18858461}"/>
    <cellStyle name="Normal 7 4 5 4" xfId="8918" xr:uid="{F627C301-DC7B-4924-8929-5F1736B4EB5A}"/>
    <cellStyle name="Normal 7 4 5 4 2" xfId="24360" xr:uid="{47FBF09F-B376-43AE-A63B-E2EABDAF581B}"/>
    <cellStyle name="Normal 7 4 5 4 2 2" xfId="55244" xr:uid="{2D40D755-307A-44CC-A2AA-C148BC15F7C4}"/>
    <cellStyle name="Normal 7 4 5 4 3" xfId="39802" xr:uid="{C6D76E73-7DD4-4EA5-B5EB-6F7D9B3BC023}"/>
    <cellStyle name="Normal 7 4 5 5" xfId="16639" xr:uid="{5B84AF05-60DD-4719-BC87-DA09DD484B78}"/>
    <cellStyle name="Normal 7 4 5 5 2" xfId="47523" xr:uid="{4A99A648-3081-42E4-A3BF-F67603FFAB1F}"/>
    <cellStyle name="Normal 7 4 5 6" xfId="32081" xr:uid="{781E9859-E82B-4ABC-9829-69C76A11BA82}"/>
    <cellStyle name="Normal 7 4 6" xfId="2162" xr:uid="{5696A8E3-7A7B-4CAA-AA30-FC66130CB299}"/>
    <cellStyle name="Normal 7 4 6 2" xfId="6022" xr:uid="{B670B721-499D-4793-AE51-A87F55824FD2}"/>
    <cellStyle name="Normal 7 4 6 2 2" xfId="13743" xr:uid="{B0C29764-5685-479B-B86C-1B4472635C30}"/>
    <cellStyle name="Normal 7 4 6 2 2 2" xfId="29185" xr:uid="{7D498D50-9A04-4F67-ADEB-C9EA2D5BABF1}"/>
    <cellStyle name="Normal 7 4 6 2 2 2 2" xfId="60069" xr:uid="{12E776D2-C84F-4E70-B47A-4EE9C6CB41B3}"/>
    <cellStyle name="Normal 7 4 6 2 2 3" xfId="44627" xr:uid="{DEF60D31-C5DF-47C1-A4B9-1ACE1EEF830F}"/>
    <cellStyle name="Normal 7 4 6 2 3" xfId="21464" xr:uid="{D666AB09-6BD9-4445-8EA5-00ECF94260E1}"/>
    <cellStyle name="Normal 7 4 6 2 3 2" xfId="52348" xr:uid="{A29931DA-83F1-426C-8F1E-C50BEC4C9116}"/>
    <cellStyle name="Normal 7 4 6 2 4" xfId="36906" xr:uid="{0E737E35-2A5F-4756-96DA-5692CBB3DBB6}"/>
    <cellStyle name="Normal 7 4 6 3" xfId="9883" xr:uid="{2E5CB540-EB7B-40BD-898D-41217F673555}"/>
    <cellStyle name="Normal 7 4 6 3 2" xfId="25325" xr:uid="{D7E95C22-C9CD-44FA-9003-88AA7381EC39}"/>
    <cellStyle name="Normal 7 4 6 3 2 2" xfId="56209" xr:uid="{F1F37D67-9B95-4A2A-B0A5-8F1FE9CDC5CF}"/>
    <cellStyle name="Normal 7 4 6 3 3" xfId="40767" xr:uid="{3FFA335E-FE38-4792-9C57-2F2018143E20}"/>
    <cellStyle name="Normal 7 4 6 4" xfId="17604" xr:uid="{4D5CE68E-9C28-4EF6-8304-545D5B64BE1C}"/>
    <cellStyle name="Normal 7 4 6 4 2" xfId="48488" xr:uid="{7B818FC7-D638-4FEC-BFB5-02E1EF3DD510}"/>
    <cellStyle name="Normal 7 4 6 5" xfId="33046" xr:uid="{6579FCAF-5979-4063-B1C2-BF45560DCA8E}"/>
    <cellStyle name="Normal 7 4 7" xfId="4092" xr:uid="{4DA19B43-76BF-4757-A5ED-5F5FA9C8E1C9}"/>
    <cellStyle name="Normal 7 4 7 2" xfId="11813" xr:uid="{E159BCFC-B79E-410E-9E9C-70E6D5D12BA6}"/>
    <cellStyle name="Normal 7 4 7 2 2" xfId="27255" xr:uid="{790A00B7-4906-4A9D-9B01-E7FDC9DAF4D9}"/>
    <cellStyle name="Normal 7 4 7 2 2 2" xfId="58139" xr:uid="{E8244C34-4FC0-439B-91C4-DD172F388FC4}"/>
    <cellStyle name="Normal 7 4 7 2 3" xfId="42697" xr:uid="{CE2F57CF-1800-4AFE-9053-06938194820E}"/>
    <cellStyle name="Normal 7 4 7 3" xfId="19534" xr:uid="{FC1752E3-3485-4335-BF50-73B4E92D9195}"/>
    <cellStyle name="Normal 7 4 7 3 2" xfId="50418" xr:uid="{BA1A0050-5DAE-4BA6-9696-4AB353A29696}"/>
    <cellStyle name="Normal 7 4 7 4" xfId="34976" xr:uid="{BAFC957E-7E8E-45AB-984F-836A091E6512}"/>
    <cellStyle name="Normal 7 4 8" xfId="7953" xr:uid="{DFB41AD3-CF2E-41CF-BBCD-4C60D70CF7F9}"/>
    <cellStyle name="Normal 7 4 8 2" xfId="23395" xr:uid="{BF1BF78D-826D-4914-AA8B-BF56E160EA99}"/>
    <cellStyle name="Normal 7 4 8 2 2" xfId="54279" xr:uid="{8B57D664-38B5-462F-B8A8-75A9A40AAEED}"/>
    <cellStyle name="Normal 7 4 8 3" xfId="38837" xr:uid="{CD99FBA0-62FD-4154-AA3B-9BE52AD2BED5}"/>
    <cellStyle name="Normal 7 4 9" xfId="15674" xr:uid="{A284C340-5261-4D47-A847-D669AC884418}"/>
    <cellStyle name="Normal 7 4 9 2" xfId="46558" xr:uid="{CD75D1CE-8DB4-4F38-8DEB-6E99D86B653B}"/>
    <cellStyle name="Normal 7 5" xfId="265" xr:uid="{696D20D4-1181-4E2C-AB55-B52CC82E2960}"/>
    <cellStyle name="Normal 7 5 2" xfId="508" xr:uid="{BFC93A10-F776-4BF1-8D4D-5C4B23B4B9DC}"/>
    <cellStyle name="Normal 7 5 2 2" xfId="991" xr:uid="{44B0F828-0FA8-441B-BD1F-8AE9B7D7E1D5}"/>
    <cellStyle name="Normal 7 5 2 2 2" xfId="1956" xr:uid="{56125860-09EE-4DF8-8D96-D3FA6A3EE4F3}"/>
    <cellStyle name="Normal 7 5 2 2 2 2" xfId="3886" xr:uid="{8F03C649-44FC-40AA-AC56-B3FD35727EE5}"/>
    <cellStyle name="Normal 7 5 2 2 2 2 2" xfId="7746" xr:uid="{15DFBAA5-FB6B-454A-8424-52CAA4691ACD}"/>
    <cellStyle name="Normal 7 5 2 2 2 2 2 2" xfId="15467" xr:uid="{259360F8-F83D-47C0-85E6-F9030F6EB374}"/>
    <cellStyle name="Normal 7 5 2 2 2 2 2 2 2" xfId="30909" xr:uid="{0D0D415C-2798-4780-921A-1997CCEB6027}"/>
    <cellStyle name="Normal 7 5 2 2 2 2 2 2 2 2" xfId="61793" xr:uid="{D8DE30E6-366E-42AB-9F98-75BD97D930D5}"/>
    <cellStyle name="Normal 7 5 2 2 2 2 2 2 3" xfId="46351" xr:uid="{3910A38D-8EE7-4BAF-99F2-1E9C9A29A8AB}"/>
    <cellStyle name="Normal 7 5 2 2 2 2 2 3" xfId="23188" xr:uid="{2323CE3A-680B-4261-860F-FA4632EE4DE7}"/>
    <cellStyle name="Normal 7 5 2 2 2 2 2 3 2" xfId="54072" xr:uid="{18CB9778-DD8B-412E-92BF-F523953ABD8E}"/>
    <cellStyle name="Normal 7 5 2 2 2 2 2 4" xfId="38630" xr:uid="{D409307D-AAC1-43F4-93FA-30CAE383F434}"/>
    <cellStyle name="Normal 7 5 2 2 2 2 3" xfId="11607" xr:uid="{289FF538-DC5B-4C22-B306-A8637EAABDEC}"/>
    <cellStyle name="Normal 7 5 2 2 2 2 3 2" xfId="27049" xr:uid="{C1AEA024-3829-4BF9-8162-1ECE2246C957}"/>
    <cellStyle name="Normal 7 5 2 2 2 2 3 2 2" xfId="57933" xr:uid="{5521BC7D-0F9E-472C-9E9C-ED058FA108AD}"/>
    <cellStyle name="Normal 7 5 2 2 2 2 3 3" xfId="42491" xr:uid="{0492D21E-E22A-4FC9-B64C-65C33ABCBFA4}"/>
    <cellStyle name="Normal 7 5 2 2 2 2 4" xfId="19328" xr:uid="{F426201E-FBD6-4EA6-8320-2C058BBEC352}"/>
    <cellStyle name="Normal 7 5 2 2 2 2 4 2" xfId="50212" xr:uid="{879CC26B-A5CB-4883-9029-ADBC855203C5}"/>
    <cellStyle name="Normal 7 5 2 2 2 2 5" xfId="34770" xr:uid="{C1DB67FF-1B93-47B6-9F5D-2B2896C0FC28}"/>
    <cellStyle name="Normal 7 5 2 2 2 3" xfId="5816" xr:uid="{DA678A57-4DF2-4ADA-A2E7-29F808276A22}"/>
    <cellStyle name="Normal 7 5 2 2 2 3 2" xfId="13537" xr:uid="{B51943F0-F97B-4750-9331-CE4E9A5BECBD}"/>
    <cellStyle name="Normal 7 5 2 2 2 3 2 2" xfId="28979" xr:uid="{4A134114-0DDD-4963-B46D-BD2725449E93}"/>
    <cellStyle name="Normal 7 5 2 2 2 3 2 2 2" xfId="59863" xr:uid="{7CDFB51A-A43A-4C30-AD11-63F54D2FCE17}"/>
    <cellStyle name="Normal 7 5 2 2 2 3 2 3" xfId="44421" xr:uid="{A29C01D5-5A2C-48FC-B74E-2628A49B0E78}"/>
    <cellStyle name="Normal 7 5 2 2 2 3 3" xfId="21258" xr:uid="{14F73641-2570-46E3-97D9-00A150DCA4A3}"/>
    <cellStyle name="Normal 7 5 2 2 2 3 3 2" xfId="52142" xr:uid="{EC257F32-CDB6-4160-9A34-1E57AB8C6D01}"/>
    <cellStyle name="Normal 7 5 2 2 2 3 4" xfId="36700" xr:uid="{5050F98C-73D3-4509-B440-5EAA63D355CC}"/>
    <cellStyle name="Normal 7 5 2 2 2 4" xfId="9677" xr:uid="{5191F27F-2003-435C-8654-3C846F504C51}"/>
    <cellStyle name="Normal 7 5 2 2 2 4 2" xfId="25119" xr:uid="{182B560E-70D1-49D5-A991-B0D9ECCCA51C}"/>
    <cellStyle name="Normal 7 5 2 2 2 4 2 2" xfId="56003" xr:uid="{E88585FC-81F3-489C-BEAA-CAE546E73AB5}"/>
    <cellStyle name="Normal 7 5 2 2 2 4 3" xfId="40561" xr:uid="{F4FC4AE4-E78C-4062-8C0A-F63C818E6D04}"/>
    <cellStyle name="Normal 7 5 2 2 2 5" xfId="17398" xr:uid="{BFE4CA5F-98AD-42BC-932F-AD8737A2D0D8}"/>
    <cellStyle name="Normal 7 5 2 2 2 5 2" xfId="48282" xr:uid="{BC113D80-31FA-4986-B8B2-A8F6A3BA9846}"/>
    <cellStyle name="Normal 7 5 2 2 2 6" xfId="32840" xr:uid="{73F517A0-CF31-4D6C-BF41-B628B8B7E8B9}"/>
    <cellStyle name="Normal 7 5 2 2 3" xfId="2921" xr:uid="{C9FD9352-946D-4361-8154-E523A41223E3}"/>
    <cellStyle name="Normal 7 5 2 2 3 2" xfId="6781" xr:uid="{E0BD2CC2-BB9D-4776-B480-5922EF0F918E}"/>
    <cellStyle name="Normal 7 5 2 2 3 2 2" xfId="14502" xr:uid="{6F463E5F-2A72-4B50-B4F1-CB9829E3D477}"/>
    <cellStyle name="Normal 7 5 2 2 3 2 2 2" xfId="29944" xr:uid="{DA3E6B77-1C4B-4119-B00F-D61CECC599C9}"/>
    <cellStyle name="Normal 7 5 2 2 3 2 2 2 2" xfId="60828" xr:uid="{2D216C82-DAC7-4A2C-A5F7-8A2E519F1349}"/>
    <cellStyle name="Normal 7 5 2 2 3 2 2 3" xfId="45386" xr:uid="{16773E93-F7C7-46B5-92FF-FED3CE422C5F}"/>
    <cellStyle name="Normal 7 5 2 2 3 2 3" xfId="22223" xr:uid="{27D376FC-3ABE-4E15-B267-5AAB601E086F}"/>
    <cellStyle name="Normal 7 5 2 2 3 2 3 2" xfId="53107" xr:uid="{9EE1911B-3743-48DB-AC0E-35B3258FAD00}"/>
    <cellStyle name="Normal 7 5 2 2 3 2 4" xfId="37665" xr:uid="{50C6CAD9-A643-4AF2-8B54-24857752D07C}"/>
    <cellStyle name="Normal 7 5 2 2 3 3" xfId="10642" xr:uid="{48D77637-8E50-47EE-A6D3-2C6370E2A102}"/>
    <cellStyle name="Normal 7 5 2 2 3 3 2" xfId="26084" xr:uid="{5C4225C2-0E2E-4973-8984-10FD6A501C02}"/>
    <cellStyle name="Normal 7 5 2 2 3 3 2 2" xfId="56968" xr:uid="{2AECD2FE-1F87-4DCE-A8E3-06ADD24D0BF4}"/>
    <cellStyle name="Normal 7 5 2 2 3 3 3" xfId="41526" xr:uid="{B9A6C498-457A-4147-A528-23730B1FE87A}"/>
    <cellStyle name="Normal 7 5 2 2 3 4" xfId="18363" xr:uid="{685DC39B-28D2-49B1-A4AF-CF728EEFCE5F}"/>
    <cellStyle name="Normal 7 5 2 2 3 4 2" xfId="49247" xr:uid="{06A55492-A9CE-4273-832C-91E0372B6E53}"/>
    <cellStyle name="Normal 7 5 2 2 3 5" xfId="33805" xr:uid="{AED0FC24-8548-4C4D-A3AF-2B4E7F349A3E}"/>
    <cellStyle name="Normal 7 5 2 2 4" xfId="4851" xr:uid="{A41EE9AF-E966-42A1-8A53-A3A0C9FC3905}"/>
    <cellStyle name="Normal 7 5 2 2 4 2" xfId="12572" xr:uid="{74651B0E-674B-4F38-B1C8-995956F906A2}"/>
    <cellStyle name="Normal 7 5 2 2 4 2 2" xfId="28014" xr:uid="{F39F0417-8AC7-4A6A-9817-F4BED8C18DD1}"/>
    <cellStyle name="Normal 7 5 2 2 4 2 2 2" xfId="58898" xr:uid="{049BC9CF-7ADE-41F3-9095-7229CC471691}"/>
    <cellStyle name="Normal 7 5 2 2 4 2 3" xfId="43456" xr:uid="{CEE3E50A-0870-4577-B3D1-9EBFF4AE6DD8}"/>
    <cellStyle name="Normal 7 5 2 2 4 3" xfId="20293" xr:uid="{24A965C7-456C-4F2D-82A1-1479251FE29D}"/>
    <cellStyle name="Normal 7 5 2 2 4 3 2" xfId="51177" xr:uid="{CC94D87E-080D-425C-8FAD-B7052FF49723}"/>
    <cellStyle name="Normal 7 5 2 2 4 4" xfId="35735" xr:uid="{4A09BCF4-C009-4087-936A-B9CE127FAC21}"/>
    <cellStyle name="Normal 7 5 2 2 5" xfId="8712" xr:uid="{F9709331-2E12-47C0-B5C6-0F520ABF2436}"/>
    <cellStyle name="Normal 7 5 2 2 5 2" xfId="24154" xr:uid="{F8FD31EB-A1BC-43FD-8DF9-7EAEC2F5787A}"/>
    <cellStyle name="Normal 7 5 2 2 5 2 2" xfId="55038" xr:uid="{713DDD0B-D704-43D2-B3B3-6F3833241B67}"/>
    <cellStyle name="Normal 7 5 2 2 5 3" xfId="39596" xr:uid="{1AEC33EC-A17B-4CB6-9C34-E466E8D7875F}"/>
    <cellStyle name="Normal 7 5 2 2 6" xfId="16433" xr:uid="{20F498A8-B296-465C-B198-49323CC730A1}"/>
    <cellStyle name="Normal 7 5 2 2 6 2" xfId="47317" xr:uid="{721544A6-AE2B-43DE-BF24-EDD0474F9BA5}"/>
    <cellStyle name="Normal 7 5 2 2 7" xfId="31875" xr:uid="{56F561CC-3A4C-478D-AC7A-DE8D57C6D965}"/>
    <cellStyle name="Normal 7 5 2 3" xfId="1473" xr:uid="{1A04F364-327B-4C65-9EBD-005A93C3F2A1}"/>
    <cellStyle name="Normal 7 5 2 3 2" xfId="3403" xr:uid="{D7611BB2-E8AE-43D3-BB10-C3D5D5A98863}"/>
    <cellStyle name="Normal 7 5 2 3 2 2" xfId="7263" xr:uid="{29485828-34C3-4C17-A110-64BD793FEDBD}"/>
    <cellStyle name="Normal 7 5 2 3 2 2 2" xfId="14984" xr:uid="{AF107E92-3B22-4965-BA2C-29685A99D66F}"/>
    <cellStyle name="Normal 7 5 2 3 2 2 2 2" xfId="30426" xr:uid="{86E562DF-D7DA-4D98-A7BF-7A52E1158963}"/>
    <cellStyle name="Normal 7 5 2 3 2 2 2 2 2" xfId="61310" xr:uid="{BE3CF021-7DDA-416B-952D-0B3F48C044A2}"/>
    <cellStyle name="Normal 7 5 2 3 2 2 2 3" xfId="45868" xr:uid="{B7445450-3259-4044-B6F6-AD9289882D7C}"/>
    <cellStyle name="Normal 7 5 2 3 2 2 3" xfId="22705" xr:uid="{CFB8F111-87DF-4242-9EB1-7B020785198E}"/>
    <cellStyle name="Normal 7 5 2 3 2 2 3 2" xfId="53589" xr:uid="{D7A141F8-C2A9-43E1-95AF-4262BBC1E7E4}"/>
    <cellStyle name="Normal 7 5 2 3 2 2 4" xfId="38147" xr:uid="{35225401-38C4-4D46-8D12-D06E1CC4DD9D}"/>
    <cellStyle name="Normal 7 5 2 3 2 3" xfId="11124" xr:uid="{7C600096-63A2-4519-BFDB-51EAABED4D41}"/>
    <cellStyle name="Normal 7 5 2 3 2 3 2" xfId="26566" xr:uid="{40FB85E5-FF73-434E-92DA-F4212D955B0E}"/>
    <cellStyle name="Normal 7 5 2 3 2 3 2 2" xfId="57450" xr:uid="{E463AB36-780A-4F67-B890-73A05A98ED9E}"/>
    <cellStyle name="Normal 7 5 2 3 2 3 3" xfId="42008" xr:uid="{812C8390-FA0A-47BA-A3FD-15226A9BEDB7}"/>
    <cellStyle name="Normal 7 5 2 3 2 4" xfId="18845" xr:uid="{A7A2E930-F393-4302-A1DF-02FDE842AB53}"/>
    <cellStyle name="Normal 7 5 2 3 2 4 2" xfId="49729" xr:uid="{FE466A31-1709-4AB8-9DBC-EE3DF34BB3F7}"/>
    <cellStyle name="Normal 7 5 2 3 2 5" xfId="34287" xr:uid="{2A47BA99-BE47-4299-8547-3C199D007385}"/>
    <cellStyle name="Normal 7 5 2 3 3" xfId="5333" xr:uid="{F650BC1C-168B-45F0-AFCE-AB6FB3EAE880}"/>
    <cellStyle name="Normal 7 5 2 3 3 2" xfId="13054" xr:uid="{F30FFA5A-DC55-478C-8F2E-3F103EE9541F}"/>
    <cellStyle name="Normal 7 5 2 3 3 2 2" xfId="28496" xr:uid="{CC1C7EB7-E91A-4E8E-946E-42A8B5A8FDFF}"/>
    <cellStyle name="Normal 7 5 2 3 3 2 2 2" xfId="59380" xr:uid="{F1BDA031-B543-4A50-8294-C93A9947F0B1}"/>
    <cellStyle name="Normal 7 5 2 3 3 2 3" xfId="43938" xr:uid="{1D8F2220-47D7-4D6D-BB7F-9B08A8C37B06}"/>
    <cellStyle name="Normal 7 5 2 3 3 3" xfId="20775" xr:uid="{C0459842-20E9-433A-8068-0788D7AF21DA}"/>
    <cellStyle name="Normal 7 5 2 3 3 3 2" xfId="51659" xr:uid="{4D89545C-9D92-4280-94FD-E6A8C489BBEB}"/>
    <cellStyle name="Normal 7 5 2 3 3 4" xfId="36217" xr:uid="{70F01C8B-BC9E-4691-83B5-1234089A4CF5}"/>
    <cellStyle name="Normal 7 5 2 3 4" xfId="9194" xr:uid="{0EE1C630-6771-49A5-933A-F077229302D2}"/>
    <cellStyle name="Normal 7 5 2 3 4 2" xfId="24636" xr:uid="{F839C70D-6C9E-4595-A690-CAED53ADD2FF}"/>
    <cellStyle name="Normal 7 5 2 3 4 2 2" xfId="55520" xr:uid="{475FC710-0D17-46F2-A950-7B3EC72D14F2}"/>
    <cellStyle name="Normal 7 5 2 3 4 3" xfId="40078" xr:uid="{0C64AED8-E08C-4930-8D73-B0D1B8D4F34D}"/>
    <cellStyle name="Normal 7 5 2 3 5" xfId="16915" xr:uid="{098BFAC3-A1C9-4428-9852-17B7A2B2EC0B}"/>
    <cellStyle name="Normal 7 5 2 3 5 2" xfId="47799" xr:uid="{89A87FD1-ADEF-450D-86CE-849EBBF6C4A6}"/>
    <cellStyle name="Normal 7 5 2 3 6" xfId="32357" xr:uid="{874CBD55-321D-409F-8FF5-6EBAAB34DF2F}"/>
    <cellStyle name="Normal 7 5 2 4" xfId="2438" xr:uid="{ED5BDD39-41FB-4903-8A64-09D147F92950}"/>
    <cellStyle name="Normal 7 5 2 4 2" xfId="6298" xr:uid="{F499D4C3-4F32-4C49-B0DE-C09067FAC649}"/>
    <cellStyle name="Normal 7 5 2 4 2 2" xfId="14019" xr:uid="{E49DC7F7-B454-47CB-B291-5BE6AB73FD76}"/>
    <cellStyle name="Normal 7 5 2 4 2 2 2" xfId="29461" xr:uid="{7AD97851-7A15-4DB6-BAE8-C6102799B6C3}"/>
    <cellStyle name="Normal 7 5 2 4 2 2 2 2" xfId="60345" xr:uid="{9C035CF9-5B84-472E-8564-F1221FF62D18}"/>
    <cellStyle name="Normal 7 5 2 4 2 2 3" xfId="44903" xr:uid="{3032B9C8-056D-4507-9466-028DC981A2D6}"/>
    <cellStyle name="Normal 7 5 2 4 2 3" xfId="21740" xr:uid="{BC0FB28F-DA65-43E6-8B44-2D8F5DA42088}"/>
    <cellStyle name="Normal 7 5 2 4 2 3 2" xfId="52624" xr:uid="{E0EB26A9-D2F3-4AFA-AB90-64753A53A9C4}"/>
    <cellStyle name="Normal 7 5 2 4 2 4" xfId="37182" xr:uid="{39873621-23DC-49B9-B125-2635513E3416}"/>
    <cellStyle name="Normal 7 5 2 4 3" xfId="10159" xr:uid="{2A77E725-DC3B-4EF3-A3D5-D1F3E52A9B79}"/>
    <cellStyle name="Normal 7 5 2 4 3 2" xfId="25601" xr:uid="{56ED3148-F117-4560-8A7A-073581547A6D}"/>
    <cellStyle name="Normal 7 5 2 4 3 2 2" xfId="56485" xr:uid="{A6BB4A25-3E4C-4B49-B612-20B7300D5FFF}"/>
    <cellStyle name="Normal 7 5 2 4 3 3" xfId="41043" xr:uid="{8510CCC3-D41C-47E0-8BCC-CDCDA40AC31E}"/>
    <cellStyle name="Normal 7 5 2 4 4" xfId="17880" xr:uid="{CE4754D1-2519-4FCF-8E47-2BC2FF1687A6}"/>
    <cellStyle name="Normal 7 5 2 4 4 2" xfId="48764" xr:uid="{9EA2ADF4-4D54-44C2-A401-CCBED2C41B38}"/>
    <cellStyle name="Normal 7 5 2 4 5" xfId="33322" xr:uid="{BFC9135D-F1F3-40BB-8CA8-A23CF687844D}"/>
    <cellStyle name="Normal 7 5 2 5" xfId="4368" xr:uid="{438215B2-81B5-4D6C-B25D-D76A0878D1E0}"/>
    <cellStyle name="Normal 7 5 2 5 2" xfId="12089" xr:uid="{EB5496AE-D7A1-4383-8D8F-B15FE81FF3BB}"/>
    <cellStyle name="Normal 7 5 2 5 2 2" xfId="27531" xr:uid="{214D773F-1743-44D9-A480-16C74895EB9E}"/>
    <cellStyle name="Normal 7 5 2 5 2 2 2" xfId="58415" xr:uid="{C3FE0CF9-F521-40BA-8A0C-B3E630C3B893}"/>
    <cellStyle name="Normal 7 5 2 5 2 3" xfId="42973" xr:uid="{494C8BCF-165A-46A5-AF09-66E402C84E51}"/>
    <cellStyle name="Normal 7 5 2 5 3" xfId="19810" xr:uid="{60E1A29A-F8C8-4215-B793-5127D5CD1969}"/>
    <cellStyle name="Normal 7 5 2 5 3 2" xfId="50694" xr:uid="{8AC4C35F-17D8-4C23-99EF-140C435D9C9D}"/>
    <cellStyle name="Normal 7 5 2 5 4" xfId="35252" xr:uid="{F1A90E53-0F8E-458A-B617-6E94B1916119}"/>
    <cellStyle name="Normal 7 5 2 6" xfId="8229" xr:uid="{F5A7930C-BC6B-40A1-A8EE-7A008397441B}"/>
    <cellStyle name="Normal 7 5 2 6 2" xfId="23671" xr:uid="{B0CCF2BB-60B8-4590-BD5F-6BDFCF8E2733}"/>
    <cellStyle name="Normal 7 5 2 6 2 2" xfId="54555" xr:uid="{13C18762-26AB-4313-BC8E-3818ECCFA63A}"/>
    <cellStyle name="Normal 7 5 2 6 3" xfId="39113" xr:uid="{766B85F3-B89B-4526-BBDC-08FA5263286C}"/>
    <cellStyle name="Normal 7 5 2 7" xfId="15950" xr:uid="{2F02F1FB-F8DB-46E6-B442-F392A478BF75}"/>
    <cellStyle name="Normal 7 5 2 7 2" xfId="46834" xr:uid="{59D8988D-39A1-46EE-B8E6-B0C8E9DB1390}"/>
    <cellStyle name="Normal 7 5 2 8" xfId="31392" xr:uid="{D8DDDAFF-D519-4DC3-893C-847E75A1B6C6}"/>
    <cellStyle name="Normal 7 5 3" xfId="750" xr:uid="{49250F43-563B-4298-8B6C-FA260AAD12FF}"/>
    <cellStyle name="Normal 7 5 3 2" xfId="1715" xr:uid="{CFD9A84B-2B1A-47A3-9B10-6786C8F94CC1}"/>
    <cellStyle name="Normal 7 5 3 2 2" xfId="3645" xr:uid="{5F679871-91ED-49C0-A50D-7E2F6F24530F}"/>
    <cellStyle name="Normal 7 5 3 2 2 2" xfId="7505" xr:uid="{DAC38D6F-D79A-4D91-A31C-9B5846FA5F41}"/>
    <cellStyle name="Normal 7 5 3 2 2 2 2" xfId="15226" xr:uid="{A1FDE529-5013-4DC7-A8F8-401C0734E6CB}"/>
    <cellStyle name="Normal 7 5 3 2 2 2 2 2" xfId="30668" xr:uid="{1FF42606-5B69-4E9A-A668-AD370525F2FB}"/>
    <cellStyle name="Normal 7 5 3 2 2 2 2 2 2" xfId="61552" xr:uid="{D73EE88F-0210-41C7-B33F-4D1D9A9A02B3}"/>
    <cellStyle name="Normal 7 5 3 2 2 2 2 3" xfId="46110" xr:uid="{03D2145B-2183-4361-8617-D77A06BD9BC1}"/>
    <cellStyle name="Normal 7 5 3 2 2 2 3" xfId="22947" xr:uid="{3DE20909-0FB3-44EE-8290-2426BEEB0695}"/>
    <cellStyle name="Normal 7 5 3 2 2 2 3 2" xfId="53831" xr:uid="{CB87FB91-463C-4942-A9C1-694FF2F0027E}"/>
    <cellStyle name="Normal 7 5 3 2 2 2 4" xfId="38389" xr:uid="{7F6EACC7-8AB9-410D-A592-EF4F93F06B9F}"/>
    <cellStyle name="Normal 7 5 3 2 2 3" xfId="11366" xr:uid="{3CA9A3EB-00CE-4E13-B22C-903AED4314AD}"/>
    <cellStyle name="Normal 7 5 3 2 2 3 2" xfId="26808" xr:uid="{E3663DE8-F752-43D1-9FCB-4A8ABBB6071B}"/>
    <cellStyle name="Normal 7 5 3 2 2 3 2 2" xfId="57692" xr:uid="{3F10671B-CB9F-473B-A6F8-6D454BD2E044}"/>
    <cellStyle name="Normal 7 5 3 2 2 3 3" xfId="42250" xr:uid="{5E349CBE-F079-4FE3-8F28-FF9048FBFFD4}"/>
    <cellStyle name="Normal 7 5 3 2 2 4" xfId="19087" xr:uid="{01A7577E-6F16-4E00-908E-6E435938EC68}"/>
    <cellStyle name="Normal 7 5 3 2 2 4 2" xfId="49971" xr:uid="{56ECA67B-BABE-4DDF-BBA5-1E2B3B054FEE}"/>
    <cellStyle name="Normal 7 5 3 2 2 5" xfId="34529" xr:uid="{8095C042-F842-4690-BBD3-BA8E4ECA71EB}"/>
    <cellStyle name="Normal 7 5 3 2 3" xfId="5575" xr:uid="{CD0C29C9-C7D2-4BC6-B123-325E067FA8DF}"/>
    <cellStyle name="Normal 7 5 3 2 3 2" xfId="13296" xr:uid="{4DD4EDE6-4363-41D4-B95E-A9AB891C0AFF}"/>
    <cellStyle name="Normal 7 5 3 2 3 2 2" xfId="28738" xr:uid="{DC998307-6C90-4E8F-83BE-6F9D4E7B6DBB}"/>
    <cellStyle name="Normal 7 5 3 2 3 2 2 2" xfId="59622" xr:uid="{D4F08BBC-5756-47FA-9CBE-359CA0D151A2}"/>
    <cellStyle name="Normal 7 5 3 2 3 2 3" xfId="44180" xr:uid="{6640BDC1-C6E1-4DB1-BDC4-E00AA6750107}"/>
    <cellStyle name="Normal 7 5 3 2 3 3" xfId="21017" xr:uid="{9F5897E5-08C4-47DD-BCBA-66ACD7B2A56A}"/>
    <cellStyle name="Normal 7 5 3 2 3 3 2" xfId="51901" xr:uid="{87ED67DB-5FAA-4FB3-B171-9A270B9952F7}"/>
    <cellStyle name="Normal 7 5 3 2 3 4" xfId="36459" xr:uid="{AA1403E6-DB01-40F2-9023-D61BA3D19598}"/>
    <cellStyle name="Normal 7 5 3 2 4" xfId="9436" xr:uid="{807C5901-4A39-4AC7-877A-5BE329EA1078}"/>
    <cellStyle name="Normal 7 5 3 2 4 2" xfId="24878" xr:uid="{DB842FF4-F3D8-47C0-AC99-B12D43443A3B}"/>
    <cellStyle name="Normal 7 5 3 2 4 2 2" xfId="55762" xr:uid="{FC34F866-8E9B-46E4-931A-5B012426FF1E}"/>
    <cellStyle name="Normal 7 5 3 2 4 3" xfId="40320" xr:uid="{F8145AD3-064C-4A09-B826-67E91F0E3835}"/>
    <cellStyle name="Normal 7 5 3 2 5" xfId="17157" xr:uid="{EB9CA983-4A99-4DC5-A037-48DE0E20538F}"/>
    <cellStyle name="Normal 7 5 3 2 5 2" xfId="48041" xr:uid="{909C236C-FAD6-4CA9-AFE6-0CD44A8B42EC}"/>
    <cellStyle name="Normal 7 5 3 2 6" xfId="32599" xr:uid="{76E979C0-B120-4CA1-9C1B-8DB06E7AF04E}"/>
    <cellStyle name="Normal 7 5 3 3" xfId="2680" xr:uid="{7E74695B-24F4-44DE-9F7A-7048BA5C5B25}"/>
    <cellStyle name="Normal 7 5 3 3 2" xfId="6540" xr:uid="{9A474D41-FB98-41F5-8F9F-84291908176A}"/>
    <cellStyle name="Normal 7 5 3 3 2 2" xfId="14261" xr:uid="{A7CFB79C-FD67-4166-8A80-4D4A476EE666}"/>
    <cellStyle name="Normal 7 5 3 3 2 2 2" xfId="29703" xr:uid="{DBBD207D-4AC7-4DB2-B3DF-8775BBA68E7B}"/>
    <cellStyle name="Normal 7 5 3 3 2 2 2 2" xfId="60587" xr:uid="{E52883AB-84D7-4257-A229-C3FF46389DE2}"/>
    <cellStyle name="Normal 7 5 3 3 2 2 3" xfId="45145" xr:uid="{806BB0A5-DD5F-450B-BA82-7F84668E9BA0}"/>
    <cellStyle name="Normal 7 5 3 3 2 3" xfId="21982" xr:uid="{A1FA7042-9EC5-4914-A27D-B59C02E1A1F1}"/>
    <cellStyle name="Normal 7 5 3 3 2 3 2" xfId="52866" xr:uid="{051A8B68-3642-4FFE-BD4E-34954496E4D0}"/>
    <cellStyle name="Normal 7 5 3 3 2 4" xfId="37424" xr:uid="{4D8FB9FE-9ECC-4029-94AC-30BA90D5AE89}"/>
    <cellStyle name="Normal 7 5 3 3 3" xfId="10401" xr:uid="{17E909F0-6F5D-4691-8642-C17A8B1684A4}"/>
    <cellStyle name="Normal 7 5 3 3 3 2" xfId="25843" xr:uid="{B807A42C-1DDA-4869-9ED0-ECA8A43607F1}"/>
    <cellStyle name="Normal 7 5 3 3 3 2 2" xfId="56727" xr:uid="{9FEDE4A1-874A-4D91-8865-DCA08143E2A2}"/>
    <cellStyle name="Normal 7 5 3 3 3 3" xfId="41285" xr:uid="{0C384C92-05F5-4362-A7F1-54AE96820E17}"/>
    <cellStyle name="Normal 7 5 3 3 4" xfId="18122" xr:uid="{6B954E3C-769A-4BC1-9515-BF92DF68C8A9}"/>
    <cellStyle name="Normal 7 5 3 3 4 2" xfId="49006" xr:uid="{C2912720-6492-434C-B893-6ECA8CE0A690}"/>
    <cellStyle name="Normal 7 5 3 3 5" xfId="33564" xr:uid="{2D6BE69B-6EAD-4A20-B12F-8CF54978F634}"/>
    <cellStyle name="Normal 7 5 3 4" xfId="4610" xr:uid="{4A13A4C2-EA47-448A-9FD4-5B612F6F80A6}"/>
    <cellStyle name="Normal 7 5 3 4 2" xfId="12331" xr:uid="{FD874C61-5ED3-46DA-9E39-446C72F2F971}"/>
    <cellStyle name="Normal 7 5 3 4 2 2" xfId="27773" xr:uid="{CC4712AE-22F9-40FC-8EEB-D134A17D0E06}"/>
    <cellStyle name="Normal 7 5 3 4 2 2 2" xfId="58657" xr:uid="{4BE2FACE-5D00-4E52-B1A6-C54640AB319D}"/>
    <cellStyle name="Normal 7 5 3 4 2 3" xfId="43215" xr:uid="{C57B6A67-1DEF-43AA-8D25-374355F28A05}"/>
    <cellStyle name="Normal 7 5 3 4 3" xfId="20052" xr:uid="{DA951932-2BCC-490E-AB66-5745C5CFB06A}"/>
    <cellStyle name="Normal 7 5 3 4 3 2" xfId="50936" xr:uid="{DFDBA17C-BE48-47F2-9D02-AB5D784A7223}"/>
    <cellStyle name="Normal 7 5 3 4 4" xfId="35494" xr:uid="{85881E45-0F85-4A5D-A433-A91264223109}"/>
    <cellStyle name="Normal 7 5 3 5" xfId="8471" xr:uid="{410C6EE8-F670-4989-A644-BDF27FE98FF8}"/>
    <cellStyle name="Normal 7 5 3 5 2" xfId="23913" xr:uid="{01DA07EF-1496-4861-A07E-2B0389812931}"/>
    <cellStyle name="Normal 7 5 3 5 2 2" xfId="54797" xr:uid="{C7D2359F-8471-4861-809F-B7C711305A98}"/>
    <cellStyle name="Normal 7 5 3 5 3" xfId="39355" xr:uid="{F72FA03C-87F9-46CF-9B36-BCC9314AA568}"/>
    <cellStyle name="Normal 7 5 3 6" xfId="16192" xr:uid="{A40698E8-E788-4A53-B6C1-AB7BABC2D6BD}"/>
    <cellStyle name="Normal 7 5 3 6 2" xfId="47076" xr:uid="{3971A245-6D47-415C-9034-24BCE34610BC}"/>
    <cellStyle name="Normal 7 5 3 7" xfId="31634" xr:uid="{E7E76CF6-FFDE-4469-98ED-F1EAE6739D53}"/>
    <cellStyle name="Normal 7 5 4" xfId="1232" xr:uid="{0D487A7B-6DC6-429E-AF9B-D1B7C432EBED}"/>
    <cellStyle name="Normal 7 5 4 2" xfId="3162" xr:uid="{6436CDCF-38AE-4350-91D5-44A9357E6BA1}"/>
    <cellStyle name="Normal 7 5 4 2 2" xfId="7022" xr:uid="{1F956582-8623-4D59-9B5B-9995307F0942}"/>
    <cellStyle name="Normal 7 5 4 2 2 2" xfId="14743" xr:uid="{AC1FCB58-B544-4E43-97C7-CF0BF6BF0611}"/>
    <cellStyle name="Normal 7 5 4 2 2 2 2" xfId="30185" xr:uid="{4B21B4FB-0C4F-4ADB-8005-5160D1D6E002}"/>
    <cellStyle name="Normal 7 5 4 2 2 2 2 2" xfId="61069" xr:uid="{863FED15-2400-4BEE-8D52-330FDF9CB69F}"/>
    <cellStyle name="Normal 7 5 4 2 2 2 3" xfId="45627" xr:uid="{07C35076-381F-404A-A84B-433743F7235F}"/>
    <cellStyle name="Normal 7 5 4 2 2 3" xfId="22464" xr:uid="{443E57BA-F1F4-47A1-9701-EC8F91A9C255}"/>
    <cellStyle name="Normal 7 5 4 2 2 3 2" xfId="53348" xr:uid="{3AEEE1EF-D5E6-4107-8837-F56A022437F9}"/>
    <cellStyle name="Normal 7 5 4 2 2 4" xfId="37906" xr:uid="{B864CD6C-CB35-4C92-9678-79BC3FCFD113}"/>
    <cellStyle name="Normal 7 5 4 2 3" xfId="10883" xr:uid="{1F3853E2-8B5D-43B2-9676-79AE527B7BC6}"/>
    <cellStyle name="Normal 7 5 4 2 3 2" xfId="26325" xr:uid="{73B49256-44EE-464C-A28D-86F27EBA15BB}"/>
    <cellStyle name="Normal 7 5 4 2 3 2 2" xfId="57209" xr:uid="{39CC5AC3-C26C-4302-A618-CC4888CAC3FD}"/>
    <cellStyle name="Normal 7 5 4 2 3 3" xfId="41767" xr:uid="{13B490D0-E397-444A-AB9D-954C8A8EAACF}"/>
    <cellStyle name="Normal 7 5 4 2 4" xfId="18604" xr:uid="{F03A4B8D-2175-402B-9F15-773B3439354B}"/>
    <cellStyle name="Normal 7 5 4 2 4 2" xfId="49488" xr:uid="{8F442DEB-E98F-4923-B0A1-BF2988D1910E}"/>
    <cellStyle name="Normal 7 5 4 2 5" xfId="34046" xr:uid="{AF68A00E-B360-467C-A1F5-7A6763F3A727}"/>
    <cellStyle name="Normal 7 5 4 3" xfId="5092" xr:uid="{60C2369C-7A5D-4861-B913-A820F03379A0}"/>
    <cellStyle name="Normal 7 5 4 3 2" xfId="12813" xr:uid="{971C3384-FB3F-4F42-B608-EA32616C72FC}"/>
    <cellStyle name="Normal 7 5 4 3 2 2" xfId="28255" xr:uid="{1832E863-8927-427E-8167-656D72D1C28D}"/>
    <cellStyle name="Normal 7 5 4 3 2 2 2" xfId="59139" xr:uid="{89225B4F-2810-4DEA-873E-5A2908E74629}"/>
    <cellStyle name="Normal 7 5 4 3 2 3" xfId="43697" xr:uid="{EBD0B0A7-5FE4-42FC-ADDC-09B01F3CF9A0}"/>
    <cellStyle name="Normal 7 5 4 3 3" xfId="20534" xr:uid="{AFDB4D00-6343-43D4-83E6-C44FE5E6436C}"/>
    <cellStyle name="Normal 7 5 4 3 3 2" xfId="51418" xr:uid="{1747D529-CF5A-4C2F-A240-F57746B8C3A7}"/>
    <cellStyle name="Normal 7 5 4 3 4" xfId="35976" xr:uid="{EAF71A6F-ADC9-4AF5-AE82-48DB8342EE31}"/>
    <cellStyle name="Normal 7 5 4 4" xfId="8953" xr:uid="{1F75A295-52C6-43B0-B466-177FDE2ED304}"/>
    <cellStyle name="Normal 7 5 4 4 2" xfId="24395" xr:uid="{A1E4CF59-BE57-4D1D-AAA7-253F88E1F683}"/>
    <cellStyle name="Normal 7 5 4 4 2 2" xfId="55279" xr:uid="{B3330A24-CA17-4CB5-8CC1-93E4E78FD66C}"/>
    <cellStyle name="Normal 7 5 4 4 3" xfId="39837" xr:uid="{9BB8F6A1-8E37-4592-B1B1-FEE6F7478C6C}"/>
    <cellStyle name="Normal 7 5 4 5" xfId="16674" xr:uid="{FD7196B8-8E8F-47F6-8128-7BD6FFD3231B}"/>
    <cellStyle name="Normal 7 5 4 5 2" xfId="47558" xr:uid="{55DDFDD8-53EF-4CDB-9667-1CD25BF2DADF}"/>
    <cellStyle name="Normal 7 5 4 6" xfId="32116" xr:uid="{9316245E-0A97-4A4B-AA81-2DD924F9A3D6}"/>
    <cellStyle name="Normal 7 5 5" xfId="2197" xr:uid="{A36CA7A9-9393-43ED-BC09-9DC4972DB6D2}"/>
    <cellStyle name="Normal 7 5 5 2" xfId="6057" xr:uid="{8D6DF808-14DA-494E-ACC0-D2C87F6E9ED0}"/>
    <cellStyle name="Normal 7 5 5 2 2" xfId="13778" xr:uid="{B0601849-0975-4588-B5B6-6EA310F2E34A}"/>
    <cellStyle name="Normal 7 5 5 2 2 2" xfId="29220" xr:uid="{6990523B-1A5A-476B-807A-0A3FE20B5C1F}"/>
    <cellStyle name="Normal 7 5 5 2 2 2 2" xfId="60104" xr:uid="{D76888F5-000A-4E15-91A0-BF523EB5C44A}"/>
    <cellStyle name="Normal 7 5 5 2 2 3" xfId="44662" xr:uid="{FC20B1A1-6259-4F0B-987D-2556C29106D5}"/>
    <cellStyle name="Normal 7 5 5 2 3" xfId="21499" xr:uid="{6BD1F5D1-508C-4200-B29B-0650A6BD53C2}"/>
    <cellStyle name="Normal 7 5 5 2 3 2" xfId="52383" xr:uid="{E191E1F9-4A34-4563-A103-1B06043ECAFA}"/>
    <cellStyle name="Normal 7 5 5 2 4" xfId="36941" xr:uid="{34BD61A4-69AF-4138-AFDA-DE4A1A7E4E3B}"/>
    <cellStyle name="Normal 7 5 5 3" xfId="9918" xr:uid="{D01AE3BD-CA46-42AA-8CE4-B0E1F9112BCD}"/>
    <cellStyle name="Normal 7 5 5 3 2" xfId="25360" xr:uid="{11189C52-A2E8-41DD-8A2B-5BF4B249E48B}"/>
    <cellStyle name="Normal 7 5 5 3 2 2" xfId="56244" xr:uid="{F671308E-51B0-4FC7-949E-000A81F9C96F}"/>
    <cellStyle name="Normal 7 5 5 3 3" xfId="40802" xr:uid="{9DA182AF-5EB0-499B-BBA9-19A893022A70}"/>
    <cellStyle name="Normal 7 5 5 4" xfId="17639" xr:uid="{8A2C43EF-6099-45B2-98DD-ED57F3024AEE}"/>
    <cellStyle name="Normal 7 5 5 4 2" xfId="48523" xr:uid="{9669888F-8D59-4F58-9046-0EDE50E48F78}"/>
    <cellStyle name="Normal 7 5 5 5" xfId="33081" xr:uid="{CDF0B634-D688-44A7-8332-0A12FF6EB080}"/>
    <cellStyle name="Normal 7 5 6" xfId="4127" xr:uid="{4270F346-A1E1-4E57-B161-EB1E809DEDE8}"/>
    <cellStyle name="Normal 7 5 6 2" xfId="11848" xr:uid="{14BB8BB7-3031-4B59-AB4D-AB48710A4246}"/>
    <cellStyle name="Normal 7 5 6 2 2" xfId="27290" xr:uid="{22E7810B-A646-4550-A725-27C80C22F34B}"/>
    <cellStyle name="Normal 7 5 6 2 2 2" xfId="58174" xr:uid="{0E96D288-8EB8-4BB2-85F6-10818965613C}"/>
    <cellStyle name="Normal 7 5 6 2 3" xfId="42732" xr:uid="{7E50BDB3-6AFE-4368-81A8-A8DFB125F50C}"/>
    <cellStyle name="Normal 7 5 6 3" xfId="19569" xr:uid="{E4B1B8F3-EEC6-408D-8491-A3755C7FC435}"/>
    <cellStyle name="Normal 7 5 6 3 2" xfId="50453" xr:uid="{35717633-8F77-434A-8342-ABA7E88E92C4}"/>
    <cellStyle name="Normal 7 5 6 4" xfId="35011" xr:uid="{6FA84A7A-F78D-4882-81CB-D640D71888EB}"/>
    <cellStyle name="Normal 7 5 7" xfId="7988" xr:uid="{28AAF43E-72EB-404B-83DD-9A6F44A1C66D}"/>
    <cellStyle name="Normal 7 5 7 2" xfId="23430" xr:uid="{0D5CB213-639B-4DB9-8C93-969458A8BF49}"/>
    <cellStyle name="Normal 7 5 7 2 2" xfId="54314" xr:uid="{BE15405D-0DC6-4CE5-B806-89CA2B810487}"/>
    <cellStyle name="Normal 7 5 7 3" xfId="38872" xr:uid="{BEE0472D-BCC7-4954-B9FF-9EC527A13507}"/>
    <cellStyle name="Normal 7 5 8" xfId="15709" xr:uid="{D61C1146-9303-4DD7-A103-3BD3ACB075D1}"/>
    <cellStyle name="Normal 7 5 8 2" xfId="46593" xr:uid="{EC41B9F1-C6D3-49F6-9B64-3487634900EE}"/>
    <cellStyle name="Normal 7 5 9" xfId="31151" xr:uid="{016B4FFE-67B7-496F-BFC4-E2DD4DA1B19E}"/>
    <cellStyle name="Normal 7 6" xfId="467" xr:uid="{FF6DB473-E480-49BE-B242-B8860339195B}"/>
    <cellStyle name="Normal 7 6 2" xfId="951" xr:uid="{B36AF3BB-EC61-42D1-AD0B-AFBC17082C79}"/>
    <cellStyle name="Normal 7 6 2 2" xfId="1916" xr:uid="{B6F260A3-9CD8-4D92-993B-D63093CF34FE}"/>
    <cellStyle name="Normal 7 6 2 2 2" xfId="3846" xr:uid="{D0EC38A1-B62D-4A49-B893-2785C83AFEBA}"/>
    <cellStyle name="Normal 7 6 2 2 2 2" xfId="7706" xr:uid="{6FAEB4E2-0BF7-4328-84C7-FA62D6AD8649}"/>
    <cellStyle name="Normal 7 6 2 2 2 2 2" xfId="15427" xr:uid="{7D10DF4B-A971-4058-ADD5-B1915A97B4B9}"/>
    <cellStyle name="Normal 7 6 2 2 2 2 2 2" xfId="30869" xr:uid="{82E04BCE-270E-4C18-8EE8-E079EEB565ED}"/>
    <cellStyle name="Normal 7 6 2 2 2 2 2 2 2" xfId="61753" xr:uid="{B9EADE35-099E-4C98-B66C-5CE61DABE770}"/>
    <cellStyle name="Normal 7 6 2 2 2 2 2 3" xfId="46311" xr:uid="{9214C7E8-660D-4DD6-8F7E-BCCAAE7342F6}"/>
    <cellStyle name="Normal 7 6 2 2 2 2 3" xfId="23148" xr:uid="{D1B02C62-B32F-4824-9DFD-EB60861DBD34}"/>
    <cellStyle name="Normal 7 6 2 2 2 2 3 2" xfId="54032" xr:uid="{059F654C-08F7-49C4-B043-BE6AB8A7A3EC}"/>
    <cellStyle name="Normal 7 6 2 2 2 2 4" xfId="38590" xr:uid="{51802DA7-4757-4E17-8788-BBF72A5C609E}"/>
    <cellStyle name="Normal 7 6 2 2 2 3" xfId="11567" xr:uid="{B35A216D-2FE2-4526-936A-E692E887B6A3}"/>
    <cellStyle name="Normal 7 6 2 2 2 3 2" xfId="27009" xr:uid="{BCEA9A49-0D89-4920-ACFD-E5F2FD16519C}"/>
    <cellStyle name="Normal 7 6 2 2 2 3 2 2" xfId="57893" xr:uid="{0CC052B8-5F3F-43AB-AC2F-317D7DC3A8FF}"/>
    <cellStyle name="Normal 7 6 2 2 2 3 3" xfId="42451" xr:uid="{4E50F481-F0FB-4F5E-B63F-BD91C28E878F}"/>
    <cellStyle name="Normal 7 6 2 2 2 4" xfId="19288" xr:uid="{F2CA034C-CB6C-4CAA-BF68-BDBC251BBA69}"/>
    <cellStyle name="Normal 7 6 2 2 2 4 2" xfId="50172" xr:uid="{A626F198-C1ED-492B-826B-A686865D5A41}"/>
    <cellStyle name="Normal 7 6 2 2 2 5" xfId="34730" xr:uid="{C7F31415-F264-425B-9A3C-16CD3931F006}"/>
    <cellStyle name="Normal 7 6 2 2 3" xfId="5776" xr:uid="{0F4B386A-C504-40D8-825D-9B857132313F}"/>
    <cellStyle name="Normal 7 6 2 2 3 2" xfId="13497" xr:uid="{14C7088F-5519-46F3-BEC3-35BDADFE2EED}"/>
    <cellStyle name="Normal 7 6 2 2 3 2 2" xfId="28939" xr:uid="{6C1581D6-71D2-4955-A0D4-A8BD676C6274}"/>
    <cellStyle name="Normal 7 6 2 2 3 2 2 2" xfId="59823" xr:uid="{C12DE1F2-27A9-4352-8B08-9AA6CF2D8B50}"/>
    <cellStyle name="Normal 7 6 2 2 3 2 3" xfId="44381" xr:uid="{D8356A0D-C554-4931-BA4F-A2126E2E1F9C}"/>
    <cellStyle name="Normal 7 6 2 2 3 3" xfId="21218" xr:uid="{82FA5845-BC17-403A-A5BF-1475F3B5F74D}"/>
    <cellStyle name="Normal 7 6 2 2 3 3 2" xfId="52102" xr:uid="{FAFD21CB-2D54-472B-8FEE-3128E089B679}"/>
    <cellStyle name="Normal 7 6 2 2 3 4" xfId="36660" xr:uid="{629D1494-72D9-4CE2-8983-CFB21422FC5D}"/>
    <cellStyle name="Normal 7 6 2 2 4" xfId="9637" xr:uid="{8916D655-2D68-4416-A617-850AE6D1F0E0}"/>
    <cellStyle name="Normal 7 6 2 2 4 2" xfId="25079" xr:uid="{6A249883-62F3-417D-B0ED-ECF5804FE435}"/>
    <cellStyle name="Normal 7 6 2 2 4 2 2" xfId="55963" xr:uid="{3885670F-4FD4-40F7-AB3F-32636F370DAF}"/>
    <cellStyle name="Normal 7 6 2 2 4 3" xfId="40521" xr:uid="{8297872A-932C-454D-A71B-1ECDF40C72DA}"/>
    <cellStyle name="Normal 7 6 2 2 5" xfId="17358" xr:uid="{DCC4CA45-1D6A-409D-BCD6-A60AB516D8F9}"/>
    <cellStyle name="Normal 7 6 2 2 5 2" xfId="48242" xr:uid="{2780EA4C-19A5-408B-ACC4-C6587481575C}"/>
    <cellStyle name="Normal 7 6 2 2 6" xfId="32800" xr:uid="{C1DE9BF8-48F3-4BCA-A039-CD1F1EA6BDA3}"/>
    <cellStyle name="Normal 7 6 2 3" xfId="2881" xr:uid="{69A729E0-602C-4363-A153-AAC66D7E2EA3}"/>
    <cellStyle name="Normal 7 6 2 3 2" xfId="6741" xr:uid="{CA32E40A-8B02-48A4-8E7D-79949C0E65C3}"/>
    <cellStyle name="Normal 7 6 2 3 2 2" xfId="14462" xr:uid="{6D4EEB97-5227-4772-9D45-22E6C62EC74F}"/>
    <cellStyle name="Normal 7 6 2 3 2 2 2" xfId="29904" xr:uid="{2497AA46-C2AA-42FE-8E7F-2AABA837122D}"/>
    <cellStyle name="Normal 7 6 2 3 2 2 2 2" xfId="60788" xr:uid="{FADF8779-D36B-44F2-99A9-0879B7B88770}"/>
    <cellStyle name="Normal 7 6 2 3 2 2 3" xfId="45346" xr:uid="{1B745333-C930-4FDC-AFBD-FDC5DEE5F357}"/>
    <cellStyle name="Normal 7 6 2 3 2 3" xfId="22183" xr:uid="{28B6437E-35AE-4860-805F-CFEE14F09A0B}"/>
    <cellStyle name="Normal 7 6 2 3 2 3 2" xfId="53067" xr:uid="{F48F82D6-BF2B-4395-A175-1434495805C8}"/>
    <cellStyle name="Normal 7 6 2 3 2 4" xfId="37625" xr:uid="{A5C1D595-4933-4434-B42C-9D44DFAC0C44}"/>
    <cellStyle name="Normal 7 6 2 3 3" xfId="10602" xr:uid="{F2867AC8-C333-4311-B0B3-34DDD01AE324}"/>
    <cellStyle name="Normal 7 6 2 3 3 2" xfId="26044" xr:uid="{B9E9444E-7BE4-4A08-9CCD-6B54D9A5EF4B}"/>
    <cellStyle name="Normal 7 6 2 3 3 2 2" xfId="56928" xr:uid="{29FB2701-FE78-4570-A595-3FCD3D17894C}"/>
    <cellStyle name="Normal 7 6 2 3 3 3" xfId="41486" xr:uid="{D178FBAE-FDB6-4A42-8CCB-AA0FCF22822E}"/>
    <cellStyle name="Normal 7 6 2 3 4" xfId="18323" xr:uid="{7CE7FB1D-4528-46EC-AFE0-F480150CC8F7}"/>
    <cellStyle name="Normal 7 6 2 3 4 2" xfId="49207" xr:uid="{D0536753-4C57-4838-8C57-3DB7C198FFBB}"/>
    <cellStyle name="Normal 7 6 2 3 5" xfId="33765" xr:uid="{7FFB49EE-27F4-4FAB-A78F-ACC9CF124108}"/>
    <cellStyle name="Normal 7 6 2 4" xfId="4811" xr:uid="{9F23F50A-8387-4F6A-AD78-0520C2DD7BA3}"/>
    <cellStyle name="Normal 7 6 2 4 2" xfId="12532" xr:uid="{71897024-456D-4254-A22A-984115447BF7}"/>
    <cellStyle name="Normal 7 6 2 4 2 2" xfId="27974" xr:uid="{6EECCB29-A486-4482-A736-F5BD94113FFC}"/>
    <cellStyle name="Normal 7 6 2 4 2 2 2" xfId="58858" xr:uid="{9F3A22F8-A1A7-4159-8E07-1B1D2E71BB6B}"/>
    <cellStyle name="Normal 7 6 2 4 2 3" xfId="43416" xr:uid="{D9579E72-5551-4DBE-BA1F-6C89E29DC1B7}"/>
    <cellStyle name="Normal 7 6 2 4 3" xfId="20253" xr:uid="{295466D6-812B-4728-AA7A-64EEFF0ECF2E}"/>
    <cellStyle name="Normal 7 6 2 4 3 2" xfId="51137" xr:uid="{58624E46-DE67-4BC6-AA1C-D830A5CF62C3}"/>
    <cellStyle name="Normal 7 6 2 4 4" xfId="35695" xr:uid="{C55BE5B3-43A4-473F-B3D1-F8B8DA8D1DFD}"/>
    <cellStyle name="Normal 7 6 2 5" xfId="8672" xr:uid="{4D07E903-3A5C-4CB5-8653-398E661EFAA5}"/>
    <cellStyle name="Normal 7 6 2 5 2" xfId="24114" xr:uid="{ADDC3237-8247-4925-A525-E072C17134CB}"/>
    <cellStyle name="Normal 7 6 2 5 2 2" xfId="54998" xr:uid="{98422C5D-116E-4C70-8506-75C9AA2A4E8B}"/>
    <cellStyle name="Normal 7 6 2 5 3" xfId="39556" xr:uid="{483858EF-71F6-4D81-9E9F-075334C71270}"/>
    <cellStyle name="Normal 7 6 2 6" xfId="16393" xr:uid="{342C4033-FAA2-4BBB-95BC-FAE1B6EE72E2}"/>
    <cellStyle name="Normal 7 6 2 6 2" xfId="47277" xr:uid="{DA6D8F38-D065-425C-81DC-EEEA0A69989D}"/>
    <cellStyle name="Normal 7 6 2 7" xfId="31835" xr:uid="{889BD148-160D-4373-AB24-F486515C42B0}"/>
    <cellStyle name="Normal 7 6 3" xfId="1433" xr:uid="{27807C2B-D7AE-45D4-B9C9-B0B3465BA96D}"/>
    <cellStyle name="Normal 7 6 3 2" xfId="3363" xr:uid="{61A9E93E-E09D-4BF4-A1ED-953CF88C2C5F}"/>
    <cellStyle name="Normal 7 6 3 2 2" xfId="7223" xr:uid="{AE61285B-65C1-4EC1-87F2-4A1B3F4D65A2}"/>
    <cellStyle name="Normal 7 6 3 2 2 2" xfId="14944" xr:uid="{B55250DE-3EB6-4917-909E-A72065006AC4}"/>
    <cellStyle name="Normal 7 6 3 2 2 2 2" xfId="30386" xr:uid="{B2550E41-D79B-4A92-AD2A-AC3218B7221D}"/>
    <cellStyle name="Normal 7 6 3 2 2 2 2 2" xfId="61270" xr:uid="{71F8D88B-168C-48BC-9F71-869ECAFBB143}"/>
    <cellStyle name="Normal 7 6 3 2 2 2 3" xfId="45828" xr:uid="{153CEDEF-D1A9-45A3-9A6F-4F60FAA6F819}"/>
    <cellStyle name="Normal 7 6 3 2 2 3" xfId="22665" xr:uid="{11ECCB89-3B3A-4526-94AD-72F7CEAD98B3}"/>
    <cellStyle name="Normal 7 6 3 2 2 3 2" xfId="53549" xr:uid="{F1EDF63E-3981-477E-BB1A-3B9B6690A6D2}"/>
    <cellStyle name="Normal 7 6 3 2 2 4" xfId="38107" xr:uid="{31D50246-6DF2-4550-B600-FB90554B46AD}"/>
    <cellStyle name="Normal 7 6 3 2 3" xfId="11084" xr:uid="{1869CBB3-BFE8-42E2-8BBA-4A3865CE54E3}"/>
    <cellStyle name="Normal 7 6 3 2 3 2" xfId="26526" xr:uid="{76A19EC4-7DA4-427B-A6DE-2102B7073174}"/>
    <cellStyle name="Normal 7 6 3 2 3 2 2" xfId="57410" xr:uid="{B58BB561-BE96-47F6-82B0-FF42A320E1AC}"/>
    <cellStyle name="Normal 7 6 3 2 3 3" xfId="41968" xr:uid="{B9D0D793-ADE2-4BA2-B7A4-2315886F0745}"/>
    <cellStyle name="Normal 7 6 3 2 4" xfId="18805" xr:uid="{CF50C26A-DCA4-4C62-9BDD-7F184BE6823C}"/>
    <cellStyle name="Normal 7 6 3 2 4 2" xfId="49689" xr:uid="{3B465D4A-470F-4264-A369-E934728065A6}"/>
    <cellStyle name="Normal 7 6 3 2 5" xfId="34247" xr:uid="{684884DA-E114-49C0-BCA3-5D47AC6ABEAE}"/>
    <cellStyle name="Normal 7 6 3 3" xfId="5293" xr:uid="{590C1130-A83C-45ED-AFCF-A793EAB69BF0}"/>
    <cellStyle name="Normal 7 6 3 3 2" xfId="13014" xr:uid="{7E71E98B-8EB2-4F91-88D1-1153075A8302}"/>
    <cellStyle name="Normal 7 6 3 3 2 2" xfId="28456" xr:uid="{8E1C11CD-5819-49DD-8F34-34F074DDE387}"/>
    <cellStyle name="Normal 7 6 3 3 2 2 2" xfId="59340" xr:uid="{9AA84EA0-4ADE-485E-B2A3-4973EC59E4E8}"/>
    <cellStyle name="Normal 7 6 3 3 2 3" xfId="43898" xr:uid="{3E9C259A-6104-4C5E-B6CA-AC460522FE27}"/>
    <cellStyle name="Normal 7 6 3 3 3" xfId="20735" xr:uid="{BCA38174-E761-4190-AE8C-45797EEC68DB}"/>
    <cellStyle name="Normal 7 6 3 3 3 2" xfId="51619" xr:uid="{CE16816E-C425-4D7B-8B9E-CD3D813A3999}"/>
    <cellStyle name="Normal 7 6 3 3 4" xfId="36177" xr:uid="{74BE20D3-CAC1-4524-BCA7-1FC3326BE8E5}"/>
    <cellStyle name="Normal 7 6 3 4" xfId="9154" xr:uid="{EF330AD8-3DB0-4ECE-9890-F0CFCC3D7CE7}"/>
    <cellStyle name="Normal 7 6 3 4 2" xfId="24596" xr:uid="{4AA5DD22-AB6E-4660-98CF-4824BA610BFD}"/>
    <cellStyle name="Normal 7 6 3 4 2 2" xfId="55480" xr:uid="{0E61647A-367A-40AC-B846-8D81A634A3DC}"/>
    <cellStyle name="Normal 7 6 3 4 3" xfId="40038" xr:uid="{F2A6FCD0-215E-40DB-B425-8D9E957D174A}"/>
    <cellStyle name="Normal 7 6 3 5" xfId="16875" xr:uid="{C5E48030-0A96-46AB-9691-83233B96F6A4}"/>
    <cellStyle name="Normal 7 6 3 5 2" xfId="47759" xr:uid="{3647D570-DE40-4707-8A97-093C8693C7CB}"/>
    <cellStyle name="Normal 7 6 3 6" xfId="32317" xr:uid="{C3158FFA-E3AC-4ABD-8591-B7B4FDC8E157}"/>
    <cellStyle name="Normal 7 6 4" xfId="2398" xr:uid="{1CEDEF3C-0716-4E90-94A4-683B7663EA56}"/>
    <cellStyle name="Normal 7 6 4 2" xfId="6258" xr:uid="{6C652DBF-B463-4A4B-9A12-C3D02172BC60}"/>
    <cellStyle name="Normal 7 6 4 2 2" xfId="13979" xr:uid="{2D09AD1E-25F0-40EC-BA61-250FAFFBFA14}"/>
    <cellStyle name="Normal 7 6 4 2 2 2" xfId="29421" xr:uid="{768C77FB-2BD2-4470-A03A-85F329E6193D}"/>
    <cellStyle name="Normal 7 6 4 2 2 2 2" xfId="60305" xr:uid="{CA1875A7-9545-493D-A29E-FC4A57DBBE0B}"/>
    <cellStyle name="Normal 7 6 4 2 2 3" xfId="44863" xr:uid="{01151D43-3CFC-40A6-A448-8BF896B1EA69}"/>
    <cellStyle name="Normal 7 6 4 2 3" xfId="21700" xr:uid="{EA9AC35D-69EA-46E3-BB98-4D4234C2F1FA}"/>
    <cellStyle name="Normal 7 6 4 2 3 2" xfId="52584" xr:uid="{63F59F91-B878-4256-86A7-78603A9C024F}"/>
    <cellStyle name="Normal 7 6 4 2 4" xfId="37142" xr:uid="{216176D4-D04E-43CA-902E-9F8A2CDF58AC}"/>
    <cellStyle name="Normal 7 6 4 3" xfId="10119" xr:uid="{FCB4E0CD-376C-430C-93D6-D6515CDED49B}"/>
    <cellStyle name="Normal 7 6 4 3 2" xfId="25561" xr:uid="{E1411698-DFA2-43DA-8E6C-41936527463E}"/>
    <cellStyle name="Normal 7 6 4 3 2 2" xfId="56445" xr:uid="{32424DB6-95CD-4628-A0B8-18E0D6A57CFD}"/>
    <cellStyle name="Normal 7 6 4 3 3" xfId="41003" xr:uid="{1F67BF44-A31B-44C8-8834-F3459F53BEA1}"/>
    <cellStyle name="Normal 7 6 4 4" xfId="17840" xr:uid="{4E96D9F0-54AE-4086-B387-976B8A0FE669}"/>
    <cellStyle name="Normal 7 6 4 4 2" xfId="48724" xr:uid="{EE215FF0-C8C1-40C2-A117-00B30DE9015F}"/>
    <cellStyle name="Normal 7 6 4 5" xfId="33282" xr:uid="{866B802F-A8E5-40A4-AED7-3448E5353724}"/>
    <cellStyle name="Normal 7 6 5" xfId="4328" xr:uid="{FDF57082-0635-4053-B322-BA795A55CBFE}"/>
    <cellStyle name="Normal 7 6 5 2" xfId="12049" xr:uid="{8B645A9F-2C06-4605-BEFE-2006A9871A6E}"/>
    <cellStyle name="Normal 7 6 5 2 2" xfId="27491" xr:uid="{AA729375-5F68-4A0E-8FF8-9DF37A529111}"/>
    <cellStyle name="Normal 7 6 5 2 2 2" xfId="58375" xr:uid="{6F87ECBA-465C-4C99-9B7A-150A3049A30D}"/>
    <cellStyle name="Normal 7 6 5 2 3" xfId="42933" xr:uid="{C7060943-6FA5-4694-912A-AF334C21EC8A}"/>
    <cellStyle name="Normal 7 6 5 3" xfId="19770" xr:uid="{98825976-909A-4697-8FF6-070BC3B94E2C}"/>
    <cellStyle name="Normal 7 6 5 3 2" xfId="50654" xr:uid="{F9718682-6DFF-4D55-BCD1-4FE87D70CB4A}"/>
    <cellStyle name="Normal 7 6 5 4" xfId="35212" xr:uid="{1663C906-CF48-4647-9140-3B39A848EB45}"/>
    <cellStyle name="Normal 7 6 6" xfId="8189" xr:uid="{89F8D7A0-4BB2-481F-B66E-F535F16E884F}"/>
    <cellStyle name="Normal 7 6 6 2" xfId="23631" xr:uid="{08A9B9BF-82B4-4E95-B82A-E52BEF23885D}"/>
    <cellStyle name="Normal 7 6 6 2 2" xfId="54515" xr:uid="{DD97A5AC-FADB-4450-B82E-E8BBB5259DA9}"/>
    <cellStyle name="Normal 7 6 6 3" xfId="39073" xr:uid="{E4FBA25B-C6E2-43E8-AEBD-35245AFE6DAA}"/>
    <cellStyle name="Normal 7 6 7" xfId="15910" xr:uid="{41F88BAF-EFF3-47B3-9A38-F776F4A15D56}"/>
    <cellStyle name="Normal 7 6 7 2" xfId="46794" xr:uid="{B037CE6C-B827-40A6-81BC-5C445C94F543}"/>
    <cellStyle name="Normal 7 6 8" xfId="31352" xr:uid="{46DCC86C-9D73-47CF-B784-A992369E7241}"/>
    <cellStyle name="Normal 7 7" xfId="710" xr:uid="{68018C7C-6F96-49D6-9D11-24918D139921}"/>
    <cellStyle name="Normal 7 7 2" xfId="1675" xr:uid="{439EE526-7A7F-4C39-8AB1-D5767B6D4F9C}"/>
    <cellStyle name="Normal 7 7 2 2" xfId="3605" xr:uid="{B99C1547-924F-4D35-8CD8-0F3DAEE4E0EC}"/>
    <cellStyle name="Normal 7 7 2 2 2" xfId="7465" xr:uid="{2B1ACAF9-9975-424C-9682-B862B0056A0A}"/>
    <cellStyle name="Normal 7 7 2 2 2 2" xfId="15186" xr:uid="{9189AA1D-FC6F-4FBC-815D-CF36DD0F07AC}"/>
    <cellStyle name="Normal 7 7 2 2 2 2 2" xfId="30628" xr:uid="{865AFAD8-176C-40DD-8849-CFE8B1B78C8C}"/>
    <cellStyle name="Normal 7 7 2 2 2 2 2 2" xfId="61512" xr:uid="{71CD599A-3D1A-40A5-84C7-C2F710622A05}"/>
    <cellStyle name="Normal 7 7 2 2 2 2 3" xfId="46070" xr:uid="{9282E757-858D-4387-9F49-598E22EAAFDE}"/>
    <cellStyle name="Normal 7 7 2 2 2 3" xfId="22907" xr:uid="{9E9082E4-B40E-4C98-8C68-190A0583A21A}"/>
    <cellStyle name="Normal 7 7 2 2 2 3 2" xfId="53791" xr:uid="{33A0BD3D-1967-4F7B-8DDB-A6FCB3B8D363}"/>
    <cellStyle name="Normal 7 7 2 2 2 4" xfId="38349" xr:uid="{74A34437-AAB9-4CA6-83BF-CF199B32AE33}"/>
    <cellStyle name="Normal 7 7 2 2 3" xfId="11326" xr:uid="{F3EC1E16-F80D-47B4-B792-160F876E3B4D}"/>
    <cellStyle name="Normal 7 7 2 2 3 2" xfId="26768" xr:uid="{C4B07257-5524-446C-9C5C-3D9F6DEBF95E}"/>
    <cellStyle name="Normal 7 7 2 2 3 2 2" xfId="57652" xr:uid="{C1991C15-A95C-450A-9FCB-E6504AA2DFB7}"/>
    <cellStyle name="Normal 7 7 2 2 3 3" xfId="42210" xr:uid="{527FF8E8-688D-49DD-AB19-06CE424470D2}"/>
    <cellStyle name="Normal 7 7 2 2 4" xfId="19047" xr:uid="{FC2AC969-CF78-40FB-8BF5-9913EA1B7105}"/>
    <cellStyle name="Normal 7 7 2 2 4 2" xfId="49931" xr:uid="{E139DD43-837D-4C36-A1EE-29D859FDEDD8}"/>
    <cellStyle name="Normal 7 7 2 2 5" xfId="34489" xr:uid="{DE1EDA7F-89B6-4329-9B9C-A7479596634A}"/>
    <cellStyle name="Normal 7 7 2 3" xfId="5535" xr:uid="{382D2E1C-B8CC-46E7-A07F-200665C6FCAA}"/>
    <cellStyle name="Normal 7 7 2 3 2" xfId="13256" xr:uid="{72884CFA-FA6E-478F-85E0-A33F6CEB452B}"/>
    <cellStyle name="Normal 7 7 2 3 2 2" xfId="28698" xr:uid="{8B4E887E-98A6-4541-BDC1-446172BD3D29}"/>
    <cellStyle name="Normal 7 7 2 3 2 2 2" xfId="59582" xr:uid="{47FF6063-FE51-4384-92E1-25448688D937}"/>
    <cellStyle name="Normal 7 7 2 3 2 3" xfId="44140" xr:uid="{9F8713E2-3C71-412D-AB87-C39638CE1252}"/>
    <cellStyle name="Normal 7 7 2 3 3" xfId="20977" xr:uid="{0CBF740C-04D5-4746-A5E9-C51CE8EF7189}"/>
    <cellStyle name="Normal 7 7 2 3 3 2" xfId="51861" xr:uid="{1FD20D7D-18A7-470A-8B97-60EC039C1613}"/>
    <cellStyle name="Normal 7 7 2 3 4" xfId="36419" xr:uid="{731285B1-55F6-45FA-BF9E-D845012E6B7F}"/>
    <cellStyle name="Normal 7 7 2 4" xfId="9396" xr:uid="{04854529-C467-4165-9D36-05689F8CCE4A}"/>
    <cellStyle name="Normal 7 7 2 4 2" xfId="24838" xr:uid="{E19256EA-31BD-409D-9F3E-920C804B9C22}"/>
    <cellStyle name="Normal 7 7 2 4 2 2" xfId="55722" xr:uid="{92FBDC5F-05D0-43FA-B902-4AB7E43B820F}"/>
    <cellStyle name="Normal 7 7 2 4 3" xfId="40280" xr:uid="{F29F5557-5544-49FC-8ACA-2E42F9A2ED48}"/>
    <cellStyle name="Normal 7 7 2 5" xfId="17117" xr:uid="{9FA717E9-0140-4252-BB47-0E1533E3855F}"/>
    <cellStyle name="Normal 7 7 2 5 2" xfId="48001" xr:uid="{887C666F-3184-484A-BA1B-315DFF3230BD}"/>
    <cellStyle name="Normal 7 7 2 6" xfId="32559" xr:uid="{C1FF2676-B325-4B45-85D8-CE3BD9138DFF}"/>
    <cellStyle name="Normal 7 7 3" xfId="2640" xr:uid="{AA1B5D15-EC74-49F6-852E-AD36BDC4AE7E}"/>
    <cellStyle name="Normal 7 7 3 2" xfId="6500" xr:uid="{E37CCE82-42E8-4BAF-841A-62537A151D47}"/>
    <cellStyle name="Normal 7 7 3 2 2" xfId="14221" xr:uid="{35798202-7D76-4EA0-BADA-5765372F0DA4}"/>
    <cellStyle name="Normal 7 7 3 2 2 2" xfId="29663" xr:uid="{715DE3B3-5A52-4156-B209-1AD79657A99C}"/>
    <cellStyle name="Normal 7 7 3 2 2 2 2" xfId="60547" xr:uid="{429C8A88-9C1E-4593-B9A5-02F29448C8BD}"/>
    <cellStyle name="Normal 7 7 3 2 2 3" xfId="45105" xr:uid="{0506575F-8F1F-4AF6-883E-4327607C9A4A}"/>
    <cellStyle name="Normal 7 7 3 2 3" xfId="21942" xr:uid="{C3F1CE6E-B4C0-470E-9E4A-82946A5CD313}"/>
    <cellStyle name="Normal 7 7 3 2 3 2" xfId="52826" xr:uid="{17FC3B1B-BA26-4B73-8E42-3DF5BB199478}"/>
    <cellStyle name="Normal 7 7 3 2 4" xfId="37384" xr:uid="{1D5A8CA3-7394-43D3-930B-80A1449B93B4}"/>
    <cellStyle name="Normal 7 7 3 3" xfId="10361" xr:uid="{C2920EBF-17F5-4A10-A271-5815C93B345A}"/>
    <cellStyle name="Normal 7 7 3 3 2" xfId="25803" xr:uid="{10976971-1D30-4FFC-8E39-C4295FC74A87}"/>
    <cellStyle name="Normal 7 7 3 3 2 2" xfId="56687" xr:uid="{41A55952-B4E1-4C3F-9C8C-ED65E103EFE8}"/>
    <cellStyle name="Normal 7 7 3 3 3" xfId="41245" xr:uid="{109B0B6D-4514-489F-9ED0-D715A079F3DC}"/>
    <cellStyle name="Normal 7 7 3 4" xfId="18082" xr:uid="{8C868629-C6DB-4CD3-AFA6-8E5774E6B9D7}"/>
    <cellStyle name="Normal 7 7 3 4 2" xfId="48966" xr:uid="{A1DDD85B-768E-4CF1-A196-F97DF04E5272}"/>
    <cellStyle name="Normal 7 7 3 5" xfId="33524" xr:uid="{991317A5-C1C7-4131-A5BA-9F75D451E6E3}"/>
    <cellStyle name="Normal 7 7 4" xfId="4570" xr:uid="{F9F20CB4-4FC9-4B1B-BB3D-DB01B71DC34F}"/>
    <cellStyle name="Normal 7 7 4 2" xfId="12291" xr:uid="{73A45C23-F7E1-48A7-84BE-323F07BD44BB}"/>
    <cellStyle name="Normal 7 7 4 2 2" xfId="27733" xr:uid="{FCE6B4BF-7FFF-4202-AABE-504A3ACDAF3A}"/>
    <cellStyle name="Normal 7 7 4 2 2 2" xfId="58617" xr:uid="{B6DAE0C7-3170-43CA-8C71-C149E8973ACC}"/>
    <cellStyle name="Normal 7 7 4 2 3" xfId="43175" xr:uid="{2AFF1C8F-52E3-422B-843A-28F4A6DB9E9F}"/>
    <cellStyle name="Normal 7 7 4 3" xfId="20012" xr:uid="{D7393BD8-E717-4F48-8C29-DD7DBC763496}"/>
    <cellStyle name="Normal 7 7 4 3 2" xfId="50896" xr:uid="{12B0DD6A-2472-4F47-8C2A-DBCA901B9453}"/>
    <cellStyle name="Normal 7 7 4 4" xfId="35454" xr:uid="{060418BE-79A4-48F1-B060-40954A13B246}"/>
    <cellStyle name="Normal 7 7 5" xfId="8431" xr:uid="{85FF249B-639A-4871-979E-EEA0C05D6D20}"/>
    <cellStyle name="Normal 7 7 5 2" xfId="23873" xr:uid="{0B4BA161-0028-44B8-823B-5D7E1ACE9D74}"/>
    <cellStyle name="Normal 7 7 5 2 2" xfId="54757" xr:uid="{4F370183-DA7A-49DF-9D34-B45113880D7C}"/>
    <cellStyle name="Normal 7 7 5 3" xfId="39315" xr:uid="{AEA85861-FC6D-43E2-9477-8CDBE53C23B2}"/>
    <cellStyle name="Normal 7 7 6" xfId="16152" xr:uid="{503C291D-0422-47CB-BAEE-C1CC6672DC21}"/>
    <cellStyle name="Normal 7 7 6 2" xfId="47036" xr:uid="{A4E504EB-05C2-476E-8A1C-29A3FA7C8F50}"/>
    <cellStyle name="Normal 7 7 7" xfId="31594" xr:uid="{49A3D9E0-6717-4C5E-81F0-8789C468D412}"/>
    <cellStyle name="Normal 7 8" xfId="1192" xr:uid="{68ABC1D4-88F2-4FBF-A50E-1F3A761CDCBB}"/>
    <cellStyle name="Normal 7 8 2" xfId="3122" xr:uid="{4E436F1C-4299-45CE-B56D-CDBC89D159BA}"/>
    <cellStyle name="Normal 7 8 2 2" xfId="6982" xr:uid="{8965A4EB-EF11-4317-88F1-D5FFCAE49595}"/>
    <cellStyle name="Normal 7 8 2 2 2" xfId="14703" xr:uid="{F5C89663-C89F-41AF-9E89-6871AE131C0E}"/>
    <cellStyle name="Normal 7 8 2 2 2 2" xfId="30145" xr:uid="{DF125521-2F1D-4BF0-B9DE-DC456B230A57}"/>
    <cellStyle name="Normal 7 8 2 2 2 2 2" xfId="61029" xr:uid="{77AFB69F-43D2-4F55-A585-D100D5FDC2CB}"/>
    <cellStyle name="Normal 7 8 2 2 2 3" xfId="45587" xr:uid="{4D7E281C-178F-4762-BE77-9242D4D6D229}"/>
    <cellStyle name="Normal 7 8 2 2 3" xfId="22424" xr:uid="{816CCE50-AF86-4AD1-B3BA-2EEA79DC6672}"/>
    <cellStyle name="Normal 7 8 2 2 3 2" xfId="53308" xr:uid="{98E43855-5260-4790-ADCB-2D39AE0E8A5E}"/>
    <cellStyle name="Normal 7 8 2 2 4" xfId="37866" xr:uid="{9ECD18BF-A4C8-461F-97A2-F247F88D8709}"/>
    <cellStyle name="Normal 7 8 2 3" xfId="10843" xr:uid="{83CE3563-F8C9-46B3-A1E3-5FBFAA33B2BA}"/>
    <cellStyle name="Normal 7 8 2 3 2" xfId="26285" xr:uid="{C1636435-7D7A-408C-8EBB-15B3E1D85A71}"/>
    <cellStyle name="Normal 7 8 2 3 2 2" xfId="57169" xr:uid="{4A36BDFD-B4A9-4C00-8DE4-C97EA5AA35E7}"/>
    <cellStyle name="Normal 7 8 2 3 3" xfId="41727" xr:uid="{36EC0E72-F7F0-47CF-9D0C-BEAA7643E286}"/>
    <cellStyle name="Normal 7 8 2 4" xfId="18564" xr:uid="{CE341A61-5122-43FB-BA1D-BA6593A23753}"/>
    <cellStyle name="Normal 7 8 2 4 2" xfId="49448" xr:uid="{DC1C6356-E5E8-4511-9E3F-B63492926ED7}"/>
    <cellStyle name="Normal 7 8 2 5" xfId="34006" xr:uid="{4A746507-8BD3-45C7-843F-3C6D3FB8E839}"/>
    <cellStyle name="Normal 7 8 3" xfId="5052" xr:uid="{A06CDB05-3DAD-4893-8553-D66E57FBD9FC}"/>
    <cellStyle name="Normal 7 8 3 2" xfId="12773" xr:uid="{EFA96CA6-33DB-4520-86FB-BF60BB391A18}"/>
    <cellStyle name="Normal 7 8 3 2 2" xfId="28215" xr:uid="{041E54DD-6723-47A4-B9AE-4D786B948076}"/>
    <cellStyle name="Normal 7 8 3 2 2 2" xfId="59099" xr:uid="{9810A6F1-C74D-42E4-B486-32F48267C2BA}"/>
    <cellStyle name="Normal 7 8 3 2 3" xfId="43657" xr:uid="{EEC520A5-9631-4678-A76D-8DC869105A40}"/>
    <cellStyle name="Normal 7 8 3 3" xfId="20494" xr:uid="{68288758-C5DE-4D9D-B7F7-CACAE734E7EF}"/>
    <cellStyle name="Normal 7 8 3 3 2" xfId="51378" xr:uid="{25316888-E82F-43E5-B8CD-A6A848FC3FE5}"/>
    <cellStyle name="Normal 7 8 3 4" xfId="35936" xr:uid="{E864AAC4-4525-4DF8-8DF1-526A81D57BC7}"/>
    <cellStyle name="Normal 7 8 4" xfId="8913" xr:uid="{893BEF7A-0365-45FC-95E3-807193A732A4}"/>
    <cellStyle name="Normal 7 8 4 2" xfId="24355" xr:uid="{F7B85D2B-09C4-494D-AAEC-6BC55CA0FB51}"/>
    <cellStyle name="Normal 7 8 4 2 2" xfId="55239" xr:uid="{42FEA760-3A48-4F3A-B488-BA0A0BF4CBF9}"/>
    <cellStyle name="Normal 7 8 4 3" xfId="39797" xr:uid="{E70B571E-51EB-483F-9E65-46FD06E55099}"/>
    <cellStyle name="Normal 7 8 5" xfId="16634" xr:uid="{C71C0E41-FA40-4AE0-95DD-C6C222CB2CFD}"/>
    <cellStyle name="Normal 7 8 5 2" xfId="47518" xr:uid="{97769943-F2BC-4873-94B6-7756D4BC7FC5}"/>
    <cellStyle name="Normal 7 8 6" xfId="32076" xr:uid="{CA08356A-E597-43D3-9C4A-1BFD401F507B}"/>
    <cellStyle name="Normal 7 9" xfId="2157" xr:uid="{61829982-07AA-449D-BD52-4EB77B9830CC}"/>
    <cellStyle name="Normal 7 9 2" xfId="6017" xr:uid="{0C18B056-2F14-43CA-899E-2F7B22AC504A}"/>
    <cellStyle name="Normal 7 9 2 2" xfId="13738" xr:uid="{BC0E3548-DE84-4291-9FFA-14E8F84A7498}"/>
    <cellStyle name="Normal 7 9 2 2 2" xfId="29180" xr:uid="{0FC7BC3E-C96F-46D8-8FF1-09C90AEE14DD}"/>
    <cellStyle name="Normal 7 9 2 2 2 2" xfId="60064" xr:uid="{FDC05372-DB59-4638-BC53-EED3739385B0}"/>
    <cellStyle name="Normal 7 9 2 2 3" xfId="44622" xr:uid="{4A2EDA30-4E9D-4CDD-B779-9127E066898E}"/>
    <cellStyle name="Normal 7 9 2 3" xfId="21459" xr:uid="{D0320291-0B92-4E07-8B7A-79D94E99C1CF}"/>
    <cellStyle name="Normal 7 9 2 3 2" xfId="52343" xr:uid="{BD5C956D-F7C2-48CF-B089-9D165C689094}"/>
    <cellStyle name="Normal 7 9 2 4" xfId="36901" xr:uid="{07369712-451A-495A-B368-4B3C28571FBF}"/>
    <cellStyle name="Normal 7 9 3" xfId="9878" xr:uid="{13A46A2D-497C-495F-936E-D0FCF723D163}"/>
    <cellStyle name="Normal 7 9 3 2" xfId="25320" xr:uid="{B429E5B6-0B9F-418F-B577-7E351AD19AB9}"/>
    <cellStyle name="Normal 7 9 3 2 2" xfId="56204" xr:uid="{82E58CC8-1C4F-4DE2-B095-1E22E6079E8B}"/>
    <cellStyle name="Normal 7 9 3 3" xfId="40762" xr:uid="{385D8FF7-E2C3-448E-9626-AE1CF26811AD}"/>
    <cellStyle name="Normal 7 9 4" xfId="17599" xr:uid="{DE118132-FF51-415D-A995-0DC7BCC20966}"/>
    <cellStyle name="Normal 7 9 4 2" xfId="48483" xr:uid="{465DF84B-BCB1-47C2-B1D4-4EBBD8D07C6A}"/>
    <cellStyle name="Normal 7 9 5" xfId="33041" xr:uid="{96A7B9F7-1ADF-42F5-8961-ABD43C4E95E6}"/>
    <cellStyle name="Normal 8" xfId="205" xr:uid="{7E25AF92-53A0-498B-9889-C89CA1280EDB}"/>
    <cellStyle name="Normal 8 10" xfId="4093" xr:uid="{9D9E5F16-F391-4F28-8F25-22AEF5D2D52C}"/>
    <cellStyle name="Normal 8 10 2" xfId="11814" xr:uid="{A7CA2490-D8CF-4278-B3E5-E1624251132F}"/>
    <cellStyle name="Normal 8 10 2 2" xfId="27256" xr:uid="{FF13246C-8B60-4A2F-AFB5-F160D5051893}"/>
    <cellStyle name="Normal 8 10 2 2 2" xfId="58140" xr:uid="{DC018DCF-D195-4F7C-9B83-7A604B4C71A8}"/>
    <cellStyle name="Normal 8 10 2 3" xfId="42698" xr:uid="{4C7B28CE-C5A8-4247-B4D0-836BF0615C44}"/>
    <cellStyle name="Normal 8 10 3" xfId="19535" xr:uid="{B6317FDF-5D3E-4B29-8F5C-A7D1D43D6236}"/>
    <cellStyle name="Normal 8 10 3 2" xfId="50419" xr:uid="{B54CA7B6-74CC-447F-B227-7BEF444A16C6}"/>
    <cellStyle name="Normal 8 10 4" xfId="34977" xr:uid="{95BB3795-7864-4AB9-B780-A89668CC9977}"/>
    <cellStyle name="Normal 8 11" xfId="7954" xr:uid="{6C32EF19-0B14-4424-A153-39C898BAFC8B}"/>
    <cellStyle name="Normal 8 11 2" xfId="23396" xr:uid="{9B1C3B61-FC94-4A88-B6AF-07CE41E76269}"/>
    <cellStyle name="Normal 8 11 2 2" xfId="54280" xr:uid="{E430E5B1-A2EA-41FF-A882-C0BA50095DEB}"/>
    <cellStyle name="Normal 8 11 3" xfId="38838" xr:uid="{804C126B-87E8-46DD-B7AA-3FA5D0F8C22B}"/>
    <cellStyle name="Normal 8 12" xfId="15675" xr:uid="{19CC49F5-8E62-4485-A749-BEC7AC1EB595}"/>
    <cellStyle name="Normal 8 12 2" xfId="46559" xr:uid="{B195839E-45CC-428B-B9C9-FACC92462A4B}"/>
    <cellStyle name="Normal 8 13" xfId="31117" xr:uid="{6418F13C-921F-42DD-A2AF-B3060FBAAF5B}"/>
    <cellStyle name="Normal 8 14" xfId="61917" xr:uid="{1E41E188-F9BB-4A14-B160-35DE1E0F2847}"/>
    <cellStyle name="Normal 8 2" xfId="206" xr:uid="{99FCA2DF-D629-4AA4-AF9E-4320A4A090BA}"/>
    <cellStyle name="Normal 8 2 10" xfId="7955" xr:uid="{44724F53-DB14-4A17-8201-CA7D885827B6}"/>
    <cellStyle name="Normal 8 2 10 2" xfId="23397" xr:uid="{51B1CE30-8A6D-4BA0-8769-009E1C804BE1}"/>
    <cellStyle name="Normal 8 2 10 2 2" xfId="54281" xr:uid="{BC6EE943-6A55-413A-8FC9-314995B7FF34}"/>
    <cellStyle name="Normal 8 2 10 3" xfId="38839" xr:uid="{5A1DE22F-78B1-4D7A-A407-11242F305D11}"/>
    <cellStyle name="Normal 8 2 11" xfId="15676" xr:uid="{DB247E2F-87DF-4DEE-A103-CFBEF768B76C}"/>
    <cellStyle name="Normal 8 2 11 2" xfId="46560" xr:uid="{BFF3E4D2-97E4-40B5-BCD1-2B86DA7BF7EC}"/>
    <cellStyle name="Normal 8 2 12" xfId="31118" xr:uid="{E16F4904-80FD-4A88-80D6-DA9A4D188A5D}"/>
    <cellStyle name="Normal 8 2 2" xfId="207" xr:uid="{2B33737A-C336-4CBD-B625-712B4D9829D7}"/>
    <cellStyle name="Normal 8 2 2 10" xfId="31119" xr:uid="{819ECF57-15D5-4ED8-B97F-4D85CE8D281C}"/>
    <cellStyle name="Normal 8 2 2 2" xfId="326" xr:uid="{79E21761-D201-4D31-852A-01CDA1AF2A1E}"/>
    <cellStyle name="Normal 8 2 2 2 2" xfId="569" xr:uid="{AB02E91E-8CF3-4B0F-8476-054A0B74B072}"/>
    <cellStyle name="Normal 8 2 2 2 2 2" xfId="1052" xr:uid="{63501BA3-2836-4D53-8C53-0B8AA2AE1DDB}"/>
    <cellStyle name="Normal 8 2 2 2 2 2 2" xfId="2017" xr:uid="{516EAE2D-F99A-460F-BD8A-BB8137A13E60}"/>
    <cellStyle name="Normal 8 2 2 2 2 2 2 2" xfId="3947" xr:uid="{AF46BE87-6FB0-4B1C-AC6D-9136CFAE1245}"/>
    <cellStyle name="Normal 8 2 2 2 2 2 2 2 2" xfId="7807" xr:uid="{C1C557A0-92A8-432F-BBD2-AC8FA81B978E}"/>
    <cellStyle name="Normal 8 2 2 2 2 2 2 2 2 2" xfId="15528" xr:uid="{25770333-F307-4AF5-AEED-5943952F3411}"/>
    <cellStyle name="Normal 8 2 2 2 2 2 2 2 2 2 2" xfId="30970" xr:uid="{BB097E06-688C-4FDA-B505-24E5A7EA9D63}"/>
    <cellStyle name="Normal 8 2 2 2 2 2 2 2 2 2 2 2" xfId="61854" xr:uid="{CEF6A124-BC71-4667-A1F5-15311E9EB311}"/>
    <cellStyle name="Normal 8 2 2 2 2 2 2 2 2 2 3" xfId="46412" xr:uid="{4388E515-3D82-42BA-9B5E-6540F29A22B6}"/>
    <cellStyle name="Normal 8 2 2 2 2 2 2 2 2 3" xfId="23249" xr:uid="{A18B8A82-C341-4512-A1BA-92DBCF2F6827}"/>
    <cellStyle name="Normal 8 2 2 2 2 2 2 2 2 3 2" xfId="54133" xr:uid="{8ED9B68B-DEE0-4CB3-A602-E604E31EB8DF}"/>
    <cellStyle name="Normal 8 2 2 2 2 2 2 2 2 4" xfId="38691" xr:uid="{0B9FCFA1-F5FD-41AE-A043-F860AF2CF558}"/>
    <cellStyle name="Normal 8 2 2 2 2 2 2 2 3" xfId="11668" xr:uid="{EF2BE661-D6A9-402C-80DB-C26511974367}"/>
    <cellStyle name="Normal 8 2 2 2 2 2 2 2 3 2" xfId="27110" xr:uid="{2BF3DEFA-72C1-424C-94BC-C339E432E77D}"/>
    <cellStyle name="Normal 8 2 2 2 2 2 2 2 3 2 2" xfId="57994" xr:uid="{E7C5E5B4-EF6A-440A-B3E4-EE06CD6ADCA1}"/>
    <cellStyle name="Normal 8 2 2 2 2 2 2 2 3 3" xfId="42552" xr:uid="{CF4FCA93-3505-4854-85FB-917D3FC9B8FE}"/>
    <cellStyle name="Normal 8 2 2 2 2 2 2 2 4" xfId="19389" xr:uid="{8FCAF536-14B4-4DC8-B33A-C1859948A11A}"/>
    <cellStyle name="Normal 8 2 2 2 2 2 2 2 4 2" xfId="50273" xr:uid="{0CF0C7D0-259C-425C-B2D0-41EB1AE196F9}"/>
    <cellStyle name="Normal 8 2 2 2 2 2 2 2 5" xfId="34831" xr:uid="{3045F252-6EB0-407E-9849-E43FABB69ED5}"/>
    <cellStyle name="Normal 8 2 2 2 2 2 2 3" xfId="5877" xr:uid="{FEFC18D3-0870-4C35-85C9-7D37A1FE38C3}"/>
    <cellStyle name="Normal 8 2 2 2 2 2 2 3 2" xfId="13598" xr:uid="{70A50834-9C63-471B-A3E0-8A9621505F8A}"/>
    <cellStyle name="Normal 8 2 2 2 2 2 2 3 2 2" xfId="29040" xr:uid="{9EAD488E-C37A-4D33-909E-11815634A0C6}"/>
    <cellStyle name="Normal 8 2 2 2 2 2 2 3 2 2 2" xfId="59924" xr:uid="{24F47DCF-0CBA-4205-9412-6BBFEF82299A}"/>
    <cellStyle name="Normal 8 2 2 2 2 2 2 3 2 3" xfId="44482" xr:uid="{D2A959A6-5D79-42EC-B526-934C846ECDF1}"/>
    <cellStyle name="Normal 8 2 2 2 2 2 2 3 3" xfId="21319" xr:uid="{867C181C-D7DC-42AC-A497-915DDB874061}"/>
    <cellStyle name="Normal 8 2 2 2 2 2 2 3 3 2" xfId="52203" xr:uid="{D388A662-6C58-4A1F-A3DE-49EBBFF3A024}"/>
    <cellStyle name="Normal 8 2 2 2 2 2 2 3 4" xfId="36761" xr:uid="{AC973FD8-D8B8-4250-BE6D-61E9F1B12CA2}"/>
    <cellStyle name="Normal 8 2 2 2 2 2 2 4" xfId="9738" xr:uid="{45E98B02-21D7-4026-A2CB-F07B5760B3B5}"/>
    <cellStyle name="Normal 8 2 2 2 2 2 2 4 2" xfId="25180" xr:uid="{9C148BAE-53FF-4114-86C5-881AE1520E8F}"/>
    <cellStyle name="Normal 8 2 2 2 2 2 2 4 2 2" xfId="56064" xr:uid="{371BD502-F470-4A6D-8B39-238D3EE18757}"/>
    <cellStyle name="Normal 8 2 2 2 2 2 2 4 3" xfId="40622" xr:uid="{CA67541B-A1D4-4E03-8CF4-0A92CFA96364}"/>
    <cellStyle name="Normal 8 2 2 2 2 2 2 5" xfId="17459" xr:uid="{55EBF9A3-BEA8-4DB4-ACEF-EAEE1E593ECA}"/>
    <cellStyle name="Normal 8 2 2 2 2 2 2 5 2" xfId="48343" xr:uid="{27F7E605-649F-463F-A7E5-04DAD143D7A8}"/>
    <cellStyle name="Normal 8 2 2 2 2 2 2 6" xfId="32901" xr:uid="{F053B8AF-B86F-473B-BCF9-3D699B25270B}"/>
    <cellStyle name="Normal 8 2 2 2 2 2 3" xfId="2982" xr:uid="{1F6414AD-15D2-4382-A6AB-67F2244F2095}"/>
    <cellStyle name="Normal 8 2 2 2 2 2 3 2" xfId="6842" xr:uid="{42A1E56F-74D2-449C-9B6B-1346EFDDF4CB}"/>
    <cellStyle name="Normal 8 2 2 2 2 2 3 2 2" xfId="14563" xr:uid="{A86F4405-3CE9-4ECB-A005-CF08140D3A66}"/>
    <cellStyle name="Normal 8 2 2 2 2 2 3 2 2 2" xfId="30005" xr:uid="{D00E33BE-1A97-4859-A53F-EF1AAD00A2AB}"/>
    <cellStyle name="Normal 8 2 2 2 2 2 3 2 2 2 2" xfId="60889" xr:uid="{FD5DFCC5-7597-4476-BD0E-6CC581697036}"/>
    <cellStyle name="Normal 8 2 2 2 2 2 3 2 2 3" xfId="45447" xr:uid="{AA5195DD-32B6-43BD-BC3F-2E85B8A64D51}"/>
    <cellStyle name="Normal 8 2 2 2 2 2 3 2 3" xfId="22284" xr:uid="{3871ABF9-D848-4AE5-B153-5672889C0214}"/>
    <cellStyle name="Normal 8 2 2 2 2 2 3 2 3 2" xfId="53168" xr:uid="{736E6A5B-2C93-4F67-83B9-7221DBE8D854}"/>
    <cellStyle name="Normal 8 2 2 2 2 2 3 2 4" xfId="37726" xr:uid="{1D871BBC-BAEB-4484-8D97-25F05AC593D6}"/>
    <cellStyle name="Normal 8 2 2 2 2 2 3 3" xfId="10703" xr:uid="{D031E3F9-5390-489A-9161-F0355A547138}"/>
    <cellStyle name="Normal 8 2 2 2 2 2 3 3 2" xfId="26145" xr:uid="{9B6E17B6-935C-4812-BF60-C8701755FA2F}"/>
    <cellStyle name="Normal 8 2 2 2 2 2 3 3 2 2" xfId="57029" xr:uid="{095ED362-410C-4224-92FD-B1C9B431DE09}"/>
    <cellStyle name="Normal 8 2 2 2 2 2 3 3 3" xfId="41587" xr:uid="{19A41CD8-3C0F-4D1D-ABC4-D8D5EA932375}"/>
    <cellStyle name="Normal 8 2 2 2 2 2 3 4" xfId="18424" xr:uid="{3F9B2F99-D267-4C53-98AA-67AB6121434C}"/>
    <cellStyle name="Normal 8 2 2 2 2 2 3 4 2" xfId="49308" xr:uid="{2F831DDF-251F-446B-A9D1-43D12AA177B1}"/>
    <cellStyle name="Normal 8 2 2 2 2 2 3 5" xfId="33866" xr:uid="{E78605FD-0685-41D9-8794-AAF9A35C5E54}"/>
    <cellStyle name="Normal 8 2 2 2 2 2 4" xfId="4912" xr:uid="{A3A8E01E-5CF5-4A19-9204-0040E2D6024B}"/>
    <cellStyle name="Normal 8 2 2 2 2 2 4 2" xfId="12633" xr:uid="{70951685-6153-44EA-B47A-DFF294123A18}"/>
    <cellStyle name="Normal 8 2 2 2 2 2 4 2 2" xfId="28075" xr:uid="{432B17D1-2E60-45F6-840B-FEB590F16DDB}"/>
    <cellStyle name="Normal 8 2 2 2 2 2 4 2 2 2" xfId="58959" xr:uid="{37B190D0-B6F3-4E3A-BF06-A53417DB4FB4}"/>
    <cellStyle name="Normal 8 2 2 2 2 2 4 2 3" xfId="43517" xr:uid="{572BB8E5-16DA-4DC8-A953-510342124309}"/>
    <cellStyle name="Normal 8 2 2 2 2 2 4 3" xfId="20354" xr:uid="{B7EF302E-328C-4DBB-9DC6-A18F61C731CB}"/>
    <cellStyle name="Normal 8 2 2 2 2 2 4 3 2" xfId="51238" xr:uid="{5C0DDF52-5D30-4940-ADAE-3E8B242D86E5}"/>
    <cellStyle name="Normal 8 2 2 2 2 2 4 4" xfId="35796" xr:uid="{64E96C90-B6FD-4F02-BBC0-CB719C917C8D}"/>
    <cellStyle name="Normal 8 2 2 2 2 2 5" xfId="8773" xr:uid="{32C1E0C9-324A-4F1B-9465-274B167CBDEA}"/>
    <cellStyle name="Normal 8 2 2 2 2 2 5 2" xfId="24215" xr:uid="{38074594-50B1-4AD7-9A07-93B1C0E13334}"/>
    <cellStyle name="Normal 8 2 2 2 2 2 5 2 2" xfId="55099" xr:uid="{FEC69DCE-0647-434A-9F2C-29203322A110}"/>
    <cellStyle name="Normal 8 2 2 2 2 2 5 3" xfId="39657" xr:uid="{B148282A-52E6-4652-A02F-C7C0AA42FCCA}"/>
    <cellStyle name="Normal 8 2 2 2 2 2 6" xfId="16494" xr:uid="{FDEC3217-CEC2-45C2-B1D8-32A4C119F54C}"/>
    <cellStyle name="Normal 8 2 2 2 2 2 6 2" xfId="47378" xr:uid="{443234A5-8F36-4EB6-AE38-F21655035943}"/>
    <cellStyle name="Normal 8 2 2 2 2 2 7" xfId="31936" xr:uid="{FF887D06-2088-4D86-AA3C-9E48954D9FB9}"/>
    <cellStyle name="Normal 8 2 2 2 2 3" xfId="1534" xr:uid="{FEB9106F-99A3-4B16-9F69-17EB13D00948}"/>
    <cellStyle name="Normal 8 2 2 2 2 3 2" xfId="3464" xr:uid="{E6567650-0595-415F-B8BD-6438EE9EFF56}"/>
    <cellStyle name="Normal 8 2 2 2 2 3 2 2" xfId="7324" xr:uid="{D95FD14E-6F4F-4AEE-AB14-9AD24F5FD21E}"/>
    <cellStyle name="Normal 8 2 2 2 2 3 2 2 2" xfId="15045" xr:uid="{976BBF49-95D3-4062-8C6C-C4755B024877}"/>
    <cellStyle name="Normal 8 2 2 2 2 3 2 2 2 2" xfId="30487" xr:uid="{6198C631-93E8-40D3-9502-760F2CF40DE3}"/>
    <cellStyle name="Normal 8 2 2 2 2 3 2 2 2 2 2" xfId="61371" xr:uid="{03843630-80ED-4514-9CA0-379226460A0E}"/>
    <cellStyle name="Normal 8 2 2 2 2 3 2 2 2 3" xfId="45929" xr:uid="{3F5E1B7F-817E-4E79-99AA-D067285E750B}"/>
    <cellStyle name="Normal 8 2 2 2 2 3 2 2 3" xfId="22766" xr:uid="{B41ED301-A4E0-49F5-9E4B-A268A71203E8}"/>
    <cellStyle name="Normal 8 2 2 2 2 3 2 2 3 2" xfId="53650" xr:uid="{B6A59574-48C7-4C53-B86D-BF8544F07B6B}"/>
    <cellStyle name="Normal 8 2 2 2 2 3 2 2 4" xfId="38208" xr:uid="{5BBB669F-A4A8-407E-81E9-8C6D7E49A86B}"/>
    <cellStyle name="Normal 8 2 2 2 2 3 2 3" xfId="11185" xr:uid="{CEB0C2F2-CB64-4100-B33D-604061414C22}"/>
    <cellStyle name="Normal 8 2 2 2 2 3 2 3 2" xfId="26627" xr:uid="{B6FD5B57-78E7-487F-ADB5-A551AA049526}"/>
    <cellStyle name="Normal 8 2 2 2 2 3 2 3 2 2" xfId="57511" xr:uid="{B9D4D1A7-F5E6-47D7-AE51-893628D74466}"/>
    <cellStyle name="Normal 8 2 2 2 2 3 2 3 3" xfId="42069" xr:uid="{0B775CDD-AB9C-4E96-AE85-83F2B81B418A}"/>
    <cellStyle name="Normal 8 2 2 2 2 3 2 4" xfId="18906" xr:uid="{9BBB73A8-657B-4476-BF56-D885546DAD4D}"/>
    <cellStyle name="Normal 8 2 2 2 2 3 2 4 2" xfId="49790" xr:uid="{912EDACA-E4AB-4C52-9C40-001D65344978}"/>
    <cellStyle name="Normal 8 2 2 2 2 3 2 5" xfId="34348" xr:uid="{39B5BB98-F5FA-4D27-89A9-CA26EF7A21B1}"/>
    <cellStyle name="Normal 8 2 2 2 2 3 3" xfId="5394" xr:uid="{8E46960D-8ADD-43C4-9EF8-1DAF215A04E5}"/>
    <cellStyle name="Normal 8 2 2 2 2 3 3 2" xfId="13115" xr:uid="{9427A812-AAAC-4873-BCCE-B7E8F4A658EE}"/>
    <cellStyle name="Normal 8 2 2 2 2 3 3 2 2" xfId="28557" xr:uid="{94C757A6-193C-4D55-9C7F-3F4D1746E453}"/>
    <cellStyle name="Normal 8 2 2 2 2 3 3 2 2 2" xfId="59441" xr:uid="{47793BCF-BE72-48EF-9EB7-2AA4A158B263}"/>
    <cellStyle name="Normal 8 2 2 2 2 3 3 2 3" xfId="43999" xr:uid="{503E1D5A-2FC4-4FB0-8A9B-739DD632FB1D}"/>
    <cellStyle name="Normal 8 2 2 2 2 3 3 3" xfId="20836" xr:uid="{5FBD0A92-4E99-46CD-8D7F-09D624A89676}"/>
    <cellStyle name="Normal 8 2 2 2 2 3 3 3 2" xfId="51720" xr:uid="{1753196A-EB47-4E15-8A31-F987485F3E7F}"/>
    <cellStyle name="Normal 8 2 2 2 2 3 3 4" xfId="36278" xr:uid="{CA71B69B-71C1-4D79-88B4-A1FB23D6599E}"/>
    <cellStyle name="Normal 8 2 2 2 2 3 4" xfId="9255" xr:uid="{51F9E68D-8F76-48D0-836B-5084D74943C9}"/>
    <cellStyle name="Normal 8 2 2 2 2 3 4 2" xfId="24697" xr:uid="{4CB10B47-2437-45B0-8315-6F2755F1C961}"/>
    <cellStyle name="Normal 8 2 2 2 2 3 4 2 2" xfId="55581" xr:uid="{781646C4-C9D1-461A-B887-AF1A559D2A98}"/>
    <cellStyle name="Normal 8 2 2 2 2 3 4 3" xfId="40139" xr:uid="{2DFF8E0E-B86E-4861-B2F8-498D7DC6AD45}"/>
    <cellStyle name="Normal 8 2 2 2 2 3 5" xfId="16976" xr:uid="{7E1FA9EA-4776-4956-A8D3-964780FA8168}"/>
    <cellStyle name="Normal 8 2 2 2 2 3 5 2" xfId="47860" xr:uid="{AE704832-214F-4A30-A898-4BBB863C3FC1}"/>
    <cellStyle name="Normal 8 2 2 2 2 3 6" xfId="32418" xr:uid="{572CE0B8-D6BC-4E11-8EE4-421A594464A3}"/>
    <cellStyle name="Normal 8 2 2 2 2 4" xfId="2499" xr:uid="{C147889C-0CE9-43BB-B29B-7DB8909A2094}"/>
    <cellStyle name="Normal 8 2 2 2 2 4 2" xfId="6359" xr:uid="{6657C6B7-8E5A-4D6D-87B9-A1AA75712339}"/>
    <cellStyle name="Normal 8 2 2 2 2 4 2 2" xfId="14080" xr:uid="{1EBFD69B-7D34-4735-A945-A6EF83AC5E6D}"/>
    <cellStyle name="Normal 8 2 2 2 2 4 2 2 2" xfId="29522" xr:uid="{7373C506-1D43-45A3-8147-ADDF83C4EC01}"/>
    <cellStyle name="Normal 8 2 2 2 2 4 2 2 2 2" xfId="60406" xr:uid="{33996DC5-FE37-4656-BCF4-9D4B8B713D0A}"/>
    <cellStyle name="Normal 8 2 2 2 2 4 2 2 3" xfId="44964" xr:uid="{12931B55-7EF9-40A4-88BB-1DBEC4668036}"/>
    <cellStyle name="Normal 8 2 2 2 2 4 2 3" xfId="21801" xr:uid="{69D0CD4D-BC13-474A-A0E8-62CA71C6BCBD}"/>
    <cellStyle name="Normal 8 2 2 2 2 4 2 3 2" xfId="52685" xr:uid="{F687B2BD-ADC2-4311-863A-26781728ACF9}"/>
    <cellStyle name="Normal 8 2 2 2 2 4 2 4" xfId="37243" xr:uid="{E8614257-F0CD-464F-96F3-5120A4482310}"/>
    <cellStyle name="Normal 8 2 2 2 2 4 3" xfId="10220" xr:uid="{F18C090A-EDD3-46A1-8617-CA3AD9A488C3}"/>
    <cellStyle name="Normal 8 2 2 2 2 4 3 2" xfId="25662" xr:uid="{35CF0FDC-7E43-4790-8CC7-1BBA442D0226}"/>
    <cellStyle name="Normal 8 2 2 2 2 4 3 2 2" xfId="56546" xr:uid="{B393A601-28A4-4B69-8161-EFF8EA089CF0}"/>
    <cellStyle name="Normal 8 2 2 2 2 4 3 3" xfId="41104" xr:uid="{50E026B7-6F26-4B40-BAA9-92A6EDB3CA97}"/>
    <cellStyle name="Normal 8 2 2 2 2 4 4" xfId="17941" xr:uid="{5244AF7E-0C69-4BF7-92EF-5F053F11B71F}"/>
    <cellStyle name="Normal 8 2 2 2 2 4 4 2" xfId="48825" xr:uid="{31C4B739-7019-4017-8DE7-0BD67A76DF82}"/>
    <cellStyle name="Normal 8 2 2 2 2 4 5" xfId="33383" xr:uid="{3E7583A0-96C4-4DB6-99B0-4148629C87CF}"/>
    <cellStyle name="Normal 8 2 2 2 2 5" xfId="4429" xr:uid="{BA7CF0A5-C956-4516-A709-103811F01F4A}"/>
    <cellStyle name="Normal 8 2 2 2 2 5 2" xfId="12150" xr:uid="{2C1A4EE3-B869-47F7-99C5-55AF987A804B}"/>
    <cellStyle name="Normal 8 2 2 2 2 5 2 2" xfId="27592" xr:uid="{AB75BEB6-550B-49D4-95A5-23A74B7E84D3}"/>
    <cellStyle name="Normal 8 2 2 2 2 5 2 2 2" xfId="58476" xr:uid="{F51A71C1-2F3B-48DE-AB5A-53C1397816B8}"/>
    <cellStyle name="Normal 8 2 2 2 2 5 2 3" xfId="43034" xr:uid="{357A5205-9B38-4366-A68A-0A8ADC503E4F}"/>
    <cellStyle name="Normal 8 2 2 2 2 5 3" xfId="19871" xr:uid="{DDC4F7A5-DB9D-4049-AF77-2FC53FA5D6A8}"/>
    <cellStyle name="Normal 8 2 2 2 2 5 3 2" xfId="50755" xr:uid="{898BA2DD-A51E-4C58-ACC6-D9BA5BA91E53}"/>
    <cellStyle name="Normal 8 2 2 2 2 5 4" xfId="35313" xr:uid="{929FB391-8950-4E16-9226-CB4D2853D07C}"/>
    <cellStyle name="Normal 8 2 2 2 2 6" xfId="8290" xr:uid="{0D47B625-9C67-4512-936A-AFC2D656AE8D}"/>
    <cellStyle name="Normal 8 2 2 2 2 6 2" xfId="23732" xr:uid="{5B1CC6E8-6876-47B9-A3AC-EB8F2DFE3805}"/>
    <cellStyle name="Normal 8 2 2 2 2 6 2 2" xfId="54616" xr:uid="{F74F806A-E7F7-48C9-9BA4-3ED4E885932E}"/>
    <cellStyle name="Normal 8 2 2 2 2 6 3" xfId="39174" xr:uid="{BFEC2A5C-711D-425F-8257-8DD02EC99844}"/>
    <cellStyle name="Normal 8 2 2 2 2 7" xfId="16011" xr:uid="{1294FAB2-681B-4588-8D45-20C57B5E8680}"/>
    <cellStyle name="Normal 8 2 2 2 2 7 2" xfId="46895" xr:uid="{62F54929-6898-4294-BDE4-F65647DA90AB}"/>
    <cellStyle name="Normal 8 2 2 2 2 8" xfId="31453" xr:uid="{903636F3-BC3A-4FF5-BCCB-54FB79F61177}"/>
    <cellStyle name="Normal 8 2 2 2 3" xfId="811" xr:uid="{51F30FE9-270B-4C29-8338-899F4879A80C}"/>
    <cellStyle name="Normal 8 2 2 2 3 2" xfId="1776" xr:uid="{E09EC585-CFC8-4FF2-A945-CE134E0B9BD4}"/>
    <cellStyle name="Normal 8 2 2 2 3 2 2" xfId="3706" xr:uid="{0C36993C-1505-428A-B3B6-34A5C4E7FA7E}"/>
    <cellStyle name="Normal 8 2 2 2 3 2 2 2" xfId="7566" xr:uid="{7E29C550-582D-458B-A298-DDF7B2C03A53}"/>
    <cellStyle name="Normal 8 2 2 2 3 2 2 2 2" xfId="15287" xr:uid="{905EB1BA-C263-414A-BCE1-668FC78AC706}"/>
    <cellStyle name="Normal 8 2 2 2 3 2 2 2 2 2" xfId="30729" xr:uid="{3FC59208-2E64-47D7-8166-2524E309AAFE}"/>
    <cellStyle name="Normal 8 2 2 2 3 2 2 2 2 2 2" xfId="61613" xr:uid="{9CA091C0-3C42-4329-9397-6E7531E48DA9}"/>
    <cellStyle name="Normal 8 2 2 2 3 2 2 2 2 3" xfId="46171" xr:uid="{186A61F2-F923-46ED-94BE-0347BEA811EE}"/>
    <cellStyle name="Normal 8 2 2 2 3 2 2 2 3" xfId="23008" xr:uid="{049B5C64-A4E1-45F9-A897-4374D02305FB}"/>
    <cellStyle name="Normal 8 2 2 2 3 2 2 2 3 2" xfId="53892" xr:uid="{C6C5A0EE-D973-4611-B662-E174B70F9B52}"/>
    <cellStyle name="Normal 8 2 2 2 3 2 2 2 4" xfId="38450" xr:uid="{C6B9E977-ABFB-40DA-B015-2AE0C13C53DC}"/>
    <cellStyle name="Normal 8 2 2 2 3 2 2 3" xfId="11427" xr:uid="{0B145902-53A6-4E76-8453-5D688ACEFE7A}"/>
    <cellStyle name="Normal 8 2 2 2 3 2 2 3 2" xfId="26869" xr:uid="{6029CCF6-D6CC-45FD-8840-1F8954FAEEA2}"/>
    <cellStyle name="Normal 8 2 2 2 3 2 2 3 2 2" xfId="57753" xr:uid="{12AC345F-17EF-4EF2-A27F-52D19B31495D}"/>
    <cellStyle name="Normal 8 2 2 2 3 2 2 3 3" xfId="42311" xr:uid="{12A2B64F-1E6D-4DC2-936A-7DF7D32D78D3}"/>
    <cellStyle name="Normal 8 2 2 2 3 2 2 4" xfId="19148" xr:uid="{6249834F-0467-489F-9C72-7F12FF2216F6}"/>
    <cellStyle name="Normal 8 2 2 2 3 2 2 4 2" xfId="50032" xr:uid="{3AC23A9E-ED0A-4CE8-9F16-85E23B016977}"/>
    <cellStyle name="Normal 8 2 2 2 3 2 2 5" xfId="34590" xr:uid="{84BB2C4A-7440-4FB0-97D4-6B5F367DCCC6}"/>
    <cellStyle name="Normal 8 2 2 2 3 2 3" xfId="5636" xr:uid="{DBA18C0B-A5CE-44AD-B4E6-53C10E8828D6}"/>
    <cellStyle name="Normal 8 2 2 2 3 2 3 2" xfId="13357" xr:uid="{F62B394B-2FD2-40AB-8358-9F0417F0A972}"/>
    <cellStyle name="Normal 8 2 2 2 3 2 3 2 2" xfId="28799" xr:uid="{4542BB9F-DCD0-4A60-A65D-150458C0D1DE}"/>
    <cellStyle name="Normal 8 2 2 2 3 2 3 2 2 2" xfId="59683" xr:uid="{12FF9C81-FBD3-459C-9293-C793CA0E660A}"/>
    <cellStyle name="Normal 8 2 2 2 3 2 3 2 3" xfId="44241" xr:uid="{0953D05A-A6E5-4EE6-B8D0-D869D27A0309}"/>
    <cellStyle name="Normal 8 2 2 2 3 2 3 3" xfId="21078" xr:uid="{F757154E-9408-46AB-92DC-21BECB90421F}"/>
    <cellStyle name="Normal 8 2 2 2 3 2 3 3 2" xfId="51962" xr:uid="{6E32ED10-6EBC-4374-B201-ADBF75DCDD38}"/>
    <cellStyle name="Normal 8 2 2 2 3 2 3 4" xfId="36520" xr:uid="{2C3AD76B-E07B-4156-A353-303D6D27A105}"/>
    <cellStyle name="Normal 8 2 2 2 3 2 4" xfId="9497" xr:uid="{EA048E77-B69D-4D27-B723-8B9DA16E7ACD}"/>
    <cellStyle name="Normal 8 2 2 2 3 2 4 2" xfId="24939" xr:uid="{E4FED6BA-EF1A-4EC6-BD33-D8643ABF12F4}"/>
    <cellStyle name="Normal 8 2 2 2 3 2 4 2 2" xfId="55823" xr:uid="{A83D84BA-3DF7-44B7-9BBD-96F0C2933D34}"/>
    <cellStyle name="Normal 8 2 2 2 3 2 4 3" xfId="40381" xr:uid="{2A5A01D3-621A-4DAA-B837-C11F4F08959B}"/>
    <cellStyle name="Normal 8 2 2 2 3 2 5" xfId="17218" xr:uid="{D36EF8C8-04E0-47FB-8177-32D76B0F1F9C}"/>
    <cellStyle name="Normal 8 2 2 2 3 2 5 2" xfId="48102" xr:uid="{EE59AD2C-EEA8-4ADB-8CD4-504B24480BF3}"/>
    <cellStyle name="Normal 8 2 2 2 3 2 6" xfId="32660" xr:uid="{24AD5CA9-F836-487B-B58E-AFC3EFC6B30C}"/>
    <cellStyle name="Normal 8 2 2 2 3 3" xfId="2741" xr:uid="{D57478F4-48CF-49A9-8F7F-478008539A61}"/>
    <cellStyle name="Normal 8 2 2 2 3 3 2" xfId="6601" xr:uid="{72B339CC-0ECE-4DFE-8495-E4B96C9CE63E}"/>
    <cellStyle name="Normal 8 2 2 2 3 3 2 2" xfId="14322" xr:uid="{B640063F-DB95-4AF6-9B9D-C6937ADB88D5}"/>
    <cellStyle name="Normal 8 2 2 2 3 3 2 2 2" xfId="29764" xr:uid="{E735EDC1-BF38-4BE9-A262-43CD7BE1CC8D}"/>
    <cellStyle name="Normal 8 2 2 2 3 3 2 2 2 2" xfId="60648" xr:uid="{89F721CE-3BF1-4256-9CB3-040C8E2C0B42}"/>
    <cellStyle name="Normal 8 2 2 2 3 3 2 2 3" xfId="45206" xr:uid="{ADD39276-4852-4AAB-8C33-743D292AC490}"/>
    <cellStyle name="Normal 8 2 2 2 3 3 2 3" xfId="22043" xr:uid="{CBFAF857-0763-4961-916C-ED1CEF894E4C}"/>
    <cellStyle name="Normal 8 2 2 2 3 3 2 3 2" xfId="52927" xr:uid="{BDF34569-6C71-4F58-A175-4B8D9BE47F84}"/>
    <cellStyle name="Normal 8 2 2 2 3 3 2 4" xfId="37485" xr:uid="{95A66C9C-B090-4A9A-AC56-9D4EBED72BB2}"/>
    <cellStyle name="Normal 8 2 2 2 3 3 3" xfId="10462" xr:uid="{F6C18515-E735-45F9-9429-007AC23C3C59}"/>
    <cellStyle name="Normal 8 2 2 2 3 3 3 2" xfId="25904" xr:uid="{2C3C4F4F-15EA-4099-98CC-B400BA79FB68}"/>
    <cellStyle name="Normal 8 2 2 2 3 3 3 2 2" xfId="56788" xr:uid="{B559D8CD-D21B-4BC7-BE36-20C55E18BA0C}"/>
    <cellStyle name="Normal 8 2 2 2 3 3 3 3" xfId="41346" xr:uid="{ED36E578-9459-4EBC-9AE7-80B261E469C2}"/>
    <cellStyle name="Normal 8 2 2 2 3 3 4" xfId="18183" xr:uid="{89E12778-B1F5-47D7-B573-8CD5093E3433}"/>
    <cellStyle name="Normal 8 2 2 2 3 3 4 2" xfId="49067" xr:uid="{CB942E6E-8B42-4DE0-85D4-3F9A51E7466E}"/>
    <cellStyle name="Normal 8 2 2 2 3 3 5" xfId="33625" xr:uid="{FBA8538F-8519-4250-8E46-AE71F6A7067D}"/>
    <cellStyle name="Normal 8 2 2 2 3 4" xfId="4671" xr:uid="{26786B10-0C2D-4013-A2B3-780AF422B2B9}"/>
    <cellStyle name="Normal 8 2 2 2 3 4 2" xfId="12392" xr:uid="{EA33E887-1DC1-4615-986F-F015BB01F298}"/>
    <cellStyle name="Normal 8 2 2 2 3 4 2 2" xfId="27834" xr:uid="{742EB4D8-B054-4E9A-A1D2-E5F6122DB088}"/>
    <cellStyle name="Normal 8 2 2 2 3 4 2 2 2" xfId="58718" xr:uid="{24F7ECB7-0CCD-45D3-AE17-35BCC4817B0B}"/>
    <cellStyle name="Normal 8 2 2 2 3 4 2 3" xfId="43276" xr:uid="{9AB86A51-5E30-4B56-A76D-3C26C2F7753F}"/>
    <cellStyle name="Normal 8 2 2 2 3 4 3" xfId="20113" xr:uid="{AC9A1EAE-EA68-4075-AF6C-040AE01A6B16}"/>
    <cellStyle name="Normal 8 2 2 2 3 4 3 2" xfId="50997" xr:uid="{0FC39B37-ABDC-4EAD-B36A-934695B5F025}"/>
    <cellStyle name="Normal 8 2 2 2 3 4 4" xfId="35555" xr:uid="{6909202D-3772-4C5B-9B35-4560BAE61554}"/>
    <cellStyle name="Normal 8 2 2 2 3 5" xfId="8532" xr:uid="{F37CF0CD-4714-4E8E-813F-C47F82EF4BCB}"/>
    <cellStyle name="Normal 8 2 2 2 3 5 2" xfId="23974" xr:uid="{94A4F8B4-DE03-414F-98D6-56C514BF8359}"/>
    <cellStyle name="Normal 8 2 2 2 3 5 2 2" xfId="54858" xr:uid="{21E66690-7F3C-4082-B8BA-4023C305D0F9}"/>
    <cellStyle name="Normal 8 2 2 2 3 5 3" xfId="39416" xr:uid="{6173A9FC-3510-4831-9379-D8026F9C2860}"/>
    <cellStyle name="Normal 8 2 2 2 3 6" xfId="16253" xr:uid="{1952CDD1-106B-40D1-8E34-5BBE367C7E8A}"/>
    <cellStyle name="Normal 8 2 2 2 3 6 2" xfId="47137" xr:uid="{2A958227-2B39-416E-93E0-236F8F0E7963}"/>
    <cellStyle name="Normal 8 2 2 2 3 7" xfId="31695" xr:uid="{57DB8DA0-1A76-46A6-AEA2-1A278428E472}"/>
    <cellStyle name="Normal 8 2 2 2 4" xfId="1293" xr:uid="{7CEEF12A-068C-47E3-8A39-19EDCCB9EC07}"/>
    <cellStyle name="Normal 8 2 2 2 4 2" xfId="3223" xr:uid="{86341EBA-7769-4308-8FA9-C21A02A1039D}"/>
    <cellStyle name="Normal 8 2 2 2 4 2 2" xfId="7083" xr:uid="{D3148139-0388-4215-977B-8EE500269B08}"/>
    <cellStyle name="Normal 8 2 2 2 4 2 2 2" xfId="14804" xr:uid="{F6346E91-F127-4CFC-806E-79EABED19B9B}"/>
    <cellStyle name="Normal 8 2 2 2 4 2 2 2 2" xfId="30246" xr:uid="{3FC8F555-1774-47C5-9C7E-079F995CF358}"/>
    <cellStyle name="Normal 8 2 2 2 4 2 2 2 2 2" xfId="61130" xr:uid="{31E17CF1-19CB-4A98-9CED-083147C73CC2}"/>
    <cellStyle name="Normal 8 2 2 2 4 2 2 2 3" xfId="45688" xr:uid="{B961A781-9178-4DB2-8865-09F87B58C16B}"/>
    <cellStyle name="Normal 8 2 2 2 4 2 2 3" xfId="22525" xr:uid="{A0FD958A-2EBF-40EF-B85B-6A82BB144B58}"/>
    <cellStyle name="Normal 8 2 2 2 4 2 2 3 2" xfId="53409" xr:uid="{278D93EA-856F-45E1-8CFE-BA96F31FC790}"/>
    <cellStyle name="Normal 8 2 2 2 4 2 2 4" xfId="37967" xr:uid="{658B4F2E-8C57-41FF-AD59-4FAF4F6066F7}"/>
    <cellStyle name="Normal 8 2 2 2 4 2 3" xfId="10944" xr:uid="{2E8C05BE-C0B5-4E1F-8942-1A9951D4F400}"/>
    <cellStyle name="Normal 8 2 2 2 4 2 3 2" xfId="26386" xr:uid="{003D4E59-38E7-4BB1-B812-722A96D7B055}"/>
    <cellStyle name="Normal 8 2 2 2 4 2 3 2 2" xfId="57270" xr:uid="{E6CF3D85-2696-4626-BDF9-53A02434D323}"/>
    <cellStyle name="Normal 8 2 2 2 4 2 3 3" xfId="41828" xr:uid="{0595B0F9-C55F-454D-8987-D02645B4A090}"/>
    <cellStyle name="Normal 8 2 2 2 4 2 4" xfId="18665" xr:uid="{C18BA19E-BA74-4E79-8AFF-6A8D9ADC66B7}"/>
    <cellStyle name="Normal 8 2 2 2 4 2 4 2" xfId="49549" xr:uid="{B06D8701-9A9E-4107-A782-9BB184FF5F30}"/>
    <cellStyle name="Normal 8 2 2 2 4 2 5" xfId="34107" xr:uid="{46F3E27F-8609-489E-85A5-36780DAAD885}"/>
    <cellStyle name="Normal 8 2 2 2 4 3" xfId="5153" xr:uid="{57E05F9B-3B4A-483A-854C-5A436EC0798A}"/>
    <cellStyle name="Normal 8 2 2 2 4 3 2" xfId="12874" xr:uid="{A9E34520-99E9-4EEA-A578-C368B5A00690}"/>
    <cellStyle name="Normal 8 2 2 2 4 3 2 2" xfId="28316" xr:uid="{85BA62DC-BB85-4CCF-B259-5C8832AF86AF}"/>
    <cellStyle name="Normal 8 2 2 2 4 3 2 2 2" xfId="59200" xr:uid="{C85158A4-B79C-4852-BCFF-0D5D6066E372}"/>
    <cellStyle name="Normal 8 2 2 2 4 3 2 3" xfId="43758" xr:uid="{58D0EB10-5252-4368-9E9A-F321EF83CE2C}"/>
    <cellStyle name="Normal 8 2 2 2 4 3 3" xfId="20595" xr:uid="{809C6108-9124-44B2-AA2C-89AE2926E4B0}"/>
    <cellStyle name="Normal 8 2 2 2 4 3 3 2" xfId="51479" xr:uid="{CF9E7E5A-445B-405A-ACC0-205541635472}"/>
    <cellStyle name="Normal 8 2 2 2 4 3 4" xfId="36037" xr:uid="{C612511A-8F03-4FE4-B6EB-09FB4D8FF60A}"/>
    <cellStyle name="Normal 8 2 2 2 4 4" xfId="9014" xr:uid="{F8573E2B-31B2-45F8-8190-C96C68373C27}"/>
    <cellStyle name="Normal 8 2 2 2 4 4 2" xfId="24456" xr:uid="{46A2055A-B091-4C70-BD7E-63A509D5F5B7}"/>
    <cellStyle name="Normal 8 2 2 2 4 4 2 2" xfId="55340" xr:uid="{815468BF-56CE-4EAF-8660-D903A49564C7}"/>
    <cellStyle name="Normal 8 2 2 2 4 4 3" xfId="39898" xr:uid="{D7C9F7B6-4980-4A5F-964C-DF1058DA9539}"/>
    <cellStyle name="Normal 8 2 2 2 4 5" xfId="16735" xr:uid="{F6BED323-0745-4512-AB50-25371DD5CB49}"/>
    <cellStyle name="Normal 8 2 2 2 4 5 2" xfId="47619" xr:uid="{6A339BAA-F973-460D-947A-0EAE5D2AD462}"/>
    <cellStyle name="Normal 8 2 2 2 4 6" xfId="32177" xr:uid="{73BF027B-8B7B-42E6-B6D4-932EA9587FAC}"/>
    <cellStyle name="Normal 8 2 2 2 5" xfId="2258" xr:uid="{678923D5-5F90-4692-AA8E-440DC9581434}"/>
    <cellStyle name="Normal 8 2 2 2 5 2" xfId="6118" xr:uid="{217C871D-1BDA-47B6-9D1E-42AB10178E91}"/>
    <cellStyle name="Normal 8 2 2 2 5 2 2" xfId="13839" xr:uid="{90E5DACB-8B59-4914-823D-917697093CA8}"/>
    <cellStyle name="Normal 8 2 2 2 5 2 2 2" xfId="29281" xr:uid="{7A95B934-3C52-4279-901E-4CABD5FC81CB}"/>
    <cellStyle name="Normal 8 2 2 2 5 2 2 2 2" xfId="60165" xr:uid="{41DDC7B7-F037-46E0-A5B1-D94E668B8EC8}"/>
    <cellStyle name="Normal 8 2 2 2 5 2 2 3" xfId="44723" xr:uid="{BCA716F7-44BF-469F-9E3A-DC91DA2C62C3}"/>
    <cellStyle name="Normal 8 2 2 2 5 2 3" xfId="21560" xr:uid="{310A61A3-E572-4A2F-BB9B-F8A9F9468FAF}"/>
    <cellStyle name="Normal 8 2 2 2 5 2 3 2" xfId="52444" xr:uid="{F82AE9CC-B71C-4CF7-9FCB-8F48710622BF}"/>
    <cellStyle name="Normal 8 2 2 2 5 2 4" xfId="37002" xr:uid="{5A37BCA7-AE3F-4223-B348-AF54217B9EE6}"/>
    <cellStyle name="Normal 8 2 2 2 5 3" xfId="9979" xr:uid="{9BB3B5D7-08A7-4E7D-A33F-D74E64C63657}"/>
    <cellStyle name="Normal 8 2 2 2 5 3 2" xfId="25421" xr:uid="{B28B1B34-0772-46B0-9777-80EB14A8BEA7}"/>
    <cellStyle name="Normal 8 2 2 2 5 3 2 2" xfId="56305" xr:uid="{B46C806D-0C2C-4D17-8742-5C6652A6D367}"/>
    <cellStyle name="Normal 8 2 2 2 5 3 3" xfId="40863" xr:uid="{9E547B40-D129-4C0B-91D9-55750F294C53}"/>
    <cellStyle name="Normal 8 2 2 2 5 4" xfId="17700" xr:uid="{C4711530-A602-4F29-99A6-45FB00982126}"/>
    <cellStyle name="Normal 8 2 2 2 5 4 2" xfId="48584" xr:uid="{2A8E666C-0B5D-4030-883F-C5411FC1E6A5}"/>
    <cellStyle name="Normal 8 2 2 2 5 5" xfId="33142" xr:uid="{90FAF20B-171C-40D6-B15E-C2556627E220}"/>
    <cellStyle name="Normal 8 2 2 2 6" xfId="4188" xr:uid="{CB55B8E4-702D-4063-B154-498EA93CF6E1}"/>
    <cellStyle name="Normal 8 2 2 2 6 2" xfId="11909" xr:uid="{C2E8A43C-4EF5-4E4F-B863-33773A6769EF}"/>
    <cellStyle name="Normal 8 2 2 2 6 2 2" xfId="27351" xr:uid="{F47014F1-562B-4110-807F-711C676C570C}"/>
    <cellStyle name="Normal 8 2 2 2 6 2 2 2" xfId="58235" xr:uid="{FC0DEE68-84F3-49C3-9FC1-F5E251B85872}"/>
    <cellStyle name="Normal 8 2 2 2 6 2 3" xfId="42793" xr:uid="{41BD68CC-CF44-45EF-B19B-4F3A60B24A90}"/>
    <cellStyle name="Normal 8 2 2 2 6 3" xfId="19630" xr:uid="{A60FD53D-91AB-4CFD-9D86-7C14D772D304}"/>
    <cellStyle name="Normal 8 2 2 2 6 3 2" xfId="50514" xr:uid="{FA578283-A4B6-4F84-816D-F7DB08E890A3}"/>
    <cellStyle name="Normal 8 2 2 2 6 4" xfId="35072" xr:uid="{F82BBA9B-8BC7-4523-9CC5-9438AB19F39C}"/>
    <cellStyle name="Normal 8 2 2 2 7" xfId="8049" xr:uid="{35784823-993F-4D3B-9E10-054886FC6366}"/>
    <cellStyle name="Normal 8 2 2 2 7 2" xfId="23491" xr:uid="{9F7012A6-80A6-424F-AFAD-B315FD643DDF}"/>
    <cellStyle name="Normal 8 2 2 2 7 2 2" xfId="54375" xr:uid="{579A3F62-FA18-44D5-B33D-0882EBBC0A17}"/>
    <cellStyle name="Normal 8 2 2 2 7 3" xfId="38933" xr:uid="{EE8E3EB7-E370-4761-B345-41282E3C78EF}"/>
    <cellStyle name="Normal 8 2 2 2 8" xfId="15770" xr:uid="{47726643-3C4B-4C74-B3A7-EB13A6396C0B}"/>
    <cellStyle name="Normal 8 2 2 2 8 2" xfId="46654" xr:uid="{CA1861F9-7005-480A-A8FF-B78FD848A4B7}"/>
    <cellStyle name="Normal 8 2 2 2 9" xfId="31212" xr:uid="{5A810560-270C-4605-B03D-7E7B8F76F4ED}"/>
    <cellStyle name="Normal 8 2 2 3" xfId="475" xr:uid="{988F335E-6FB3-4103-BC5B-2DA7AA75F957}"/>
    <cellStyle name="Normal 8 2 2 3 2" xfId="959" xr:uid="{70F09586-7D79-4D7C-9359-FFB9D7A03205}"/>
    <cellStyle name="Normal 8 2 2 3 2 2" xfId="1924" xr:uid="{849085FD-BEEE-4D3B-9D08-725A8EB827E2}"/>
    <cellStyle name="Normal 8 2 2 3 2 2 2" xfId="3854" xr:uid="{8BCAB5FA-506B-46FE-984A-D4164078DDE4}"/>
    <cellStyle name="Normal 8 2 2 3 2 2 2 2" xfId="7714" xr:uid="{72BF30D6-636E-4096-B203-1D64EE774AB7}"/>
    <cellStyle name="Normal 8 2 2 3 2 2 2 2 2" xfId="15435" xr:uid="{345AF27A-6485-48E1-896A-75FFA2BCAB6F}"/>
    <cellStyle name="Normal 8 2 2 3 2 2 2 2 2 2" xfId="30877" xr:uid="{40B18E4A-A824-49A5-A63C-4D1D513379BF}"/>
    <cellStyle name="Normal 8 2 2 3 2 2 2 2 2 2 2" xfId="61761" xr:uid="{E40354A3-8A11-49D0-AA9F-D220EB820D9A}"/>
    <cellStyle name="Normal 8 2 2 3 2 2 2 2 2 3" xfId="46319" xr:uid="{57763F80-69CE-4EC1-977D-0C9F14096049}"/>
    <cellStyle name="Normal 8 2 2 3 2 2 2 2 3" xfId="23156" xr:uid="{F82A11E7-4EFE-4169-B3E4-B6FA6C0C8A69}"/>
    <cellStyle name="Normal 8 2 2 3 2 2 2 2 3 2" xfId="54040" xr:uid="{FDF0D9C9-E246-40D9-A0BD-01355987E356}"/>
    <cellStyle name="Normal 8 2 2 3 2 2 2 2 4" xfId="38598" xr:uid="{12AB67E5-13D6-4664-A915-7ABD247763B7}"/>
    <cellStyle name="Normal 8 2 2 3 2 2 2 3" xfId="11575" xr:uid="{60424FD5-4575-402F-BFB7-47322C2502A7}"/>
    <cellStyle name="Normal 8 2 2 3 2 2 2 3 2" xfId="27017" xr:uid="{48729726-6F86-40FE-9F98-E800B5213495}"/>
    <cellStyle name="Normal 8 2 2 3 2 2 2 3 2 2" xfId="57901" xr:uid="{8C9A75BE-42A0-484E-9027-3C699A003C5D}"/>
    <cellStyle name="Normal 8 2 2 3 2 2 2 3 3" xfId="42459" xr:uid="{BDB8EBDF-F9C8-4059-957E-017AC232088D}"/>
    <cellStyle name="Normal 8 2 2 3 2 2 2 4" xfId="19296" xr:uid="{DF55CEAE-DFB0-4724-BFDC-0A71F7B128B6}"/>
    <cellStyle name="Normal 8 2 2 3 2 2 2 4 2" xfId="50180" xr:uid="{E28B0419-E128-4452-8128-3D78F3EFEC4B}"/>
    <cellStyle name="Normal 8 2 2 3 2 2 2 5" xfId="34738" xr:uid="{E27BF193-CF32-4319-9256-A4F28A3E4D01}"/>
    <cellStyle name="Normal 8 2 2 3 2 2 3" xfId="5784" xr:uid="{2FA3977E-DA4E-4668-BBD0-43A5680412D1}"/>
    <cellStyle name="Normal 8 2 2 3 2 2 3 2" xfId="13505" xr:uid="{AC9535CD-5538-496B-A050-785044F1949D}"/>
    <cellStyle name="Normal 8 2 2 3 2 2 3 2 2" xfId="28947" xr:uid="{061E0181-B949-436D-8B7D-99B39FA1140F}"/>
    <cellStyle name="Normal 8 2 2 3 2 2 3 2 2 2" xfId="59831" xr:uid="{9CE71E33-A245-463D-A61E-2BCB095EEBFA}"/>
    <cellStyle name="Normal 8 2 2 3 2 2 3 2 3" xfId="44389" xr:uid="{A3E59FB8-51F2-4C43-8E3A-C2E190FC611B}"/>
    <cellStyle name="Normal 8 2 2 3 2 2 3 3" xfId="21226" xr:uid="{602CDCAB-72F7-4982-B532-364768734992}"/>
    <cellStyle name="Normal 8 2 2 3 2 2 3 3 2" xfId="52110" xr:uid="{EECE5067-5B09-4997-9155-F4C4A01F2D4C}"/>
    <cellStyle name="Normal 8 2 2 3 2 2 3 4" xfId="36668" xr:uid="{B90A5899-E759-4F5F-AC66-E3B834A38E2F}"/>
    <cellStyle name="Normal 8 2 2 3 2 2 4" xfId="9645" xr:uid="{3220F988-D9CF-43A7-BBB2-D47D26DEB6E2}"/>
    <cellStyle name="Normal 8 2 2 3 2 2 4 2" xfId="25087" xr:uid="{BBADAF8D-22E3-4D3D-92F4-B645F5BF1CD1}"/>
    <cellStyle name="Normal 8 2 2 3 2 2 4 2 2" xfId="55971" xr:uid="{78417574-C409-4CD1-92F2-F91AF17ABB4D}"/>
    <cellStyle name="Normal 8 2 2 3 2 2 4 3" xfId="40529" xr:uid="{6C9013E4-27B3-4DCC-B533-DDC3DE69C5F7}"/>
    <cellStyle name="Normal 8 2 2 3 2 2 5" xfId="17366" xr:uid="{BD1D6A60-4200-4F52-9D1D-2972A2C9AEFF}"/>
    <cellStyle name="Normal 8 2 2 3 2 2 5 2" xfId="48250" xr:uid="{3F074E92-1114-4A3F-86EB-72488BC840C6}"/>
    <cellStyle name="Normal 8 2 2 3 2 2 6" xfId="32808" xr:uid="{9597F76A-5510-41C4-A389-A0E57E6FFE34}"/>
    <cellStyle name="Normal 8 2 2 3 2 3" xfId="2889" xr:uid="{E7D24BDD-4F9D-4715-ABAA-5B500BB480F1}"/>
    <cellStyle name="Normal 8 2 2 3 2 3 2" xfId="6749" xr:uid="{17E7F462-E2CD-4DD9-9C16-3713CE527980}"/>
    <cellStyle name="Normal 8 2 2 3 2 3 2 2" xfId="14470" xr:uid="{8192FDAD-87F7-4E23-B402-026CA5869F6C}"/>
    <cellStyle name="Normal 8 2 2 3 2 3 2 2 2" xfId="29912" xr:uid="{9FFB819F-5C0E-488E-9D18-296BED5ED394}"/>
    <cellStyle name="Normal 8 2 2 3 2 3 2 2 2 2" xfId="60796" xr:uid="{577875AB-55A2-4BB6-920C-7AE8114A9CD8}"/>
    <cellStyle name="Normal 8 2 2 3 2 3 2 2 3" xfId="45354" xr:uid="{857B83B3-69EC-4C66-8CA1-9EC9DB179A1E}"/>
    <cellStyle name="Normal 8 2 2 3 2 3 2 3" xfId="22191" xr:uid="{71CABB2B-5396-40D6-AD1A-D6DF99129C76}"/>
    <cellStyle name="Normal 8 2 2 3 2 3 2 3 2" xfId="53075" xr:uid="{6DDE6770-B445-4737-8275-26420C3A8795}"/>
    <cellStyle name="Normal 8 2 2 3 2 3 2 4" xfId="37633" xr:uid="{725472F3-4410-4DEB-988C-76331AC905CD}"/>
    <cellStyle name="Normal 8 2 2 3 2 3 3" xfId="10610" xr:uid="{EDBA3F97-59F4-475D-A912-BFD4B04569D3}"/>
    <cellStyle name="Normal 8 2 2 3 2 3 3 2" xfId="26052" xr:uid="{FB5EFFD7-98BC-47CA-83F7-74754D941535}"/>
    <cellStyle name="Normal 8 2 2 3 2 3 3 2 2" xfId="56936" xr:uid="{C46DFB7E-7FC2-4CFF-8EC9-D2315B4F8CC6}"/>
    <cellStyle name="Normal 8 2 2 3 2 3 3 3" xfId="41494" xr:uid="{0FB05707-3F63-4FE9-8861-23C1B54D64C3}"/>
    <cellStyle name="Normal 8 2 2 3 2 3 4" xfId="18331" xr:uid="{B941B07E-B7D2-40B8-AF9C-52B6477A3AF5}"/>
    <cellStyle name="Normal 8 2 2 3 2 3 4 2" xfId="49215" xr:uid="{CDBD0655-325F-45C3-B962-1D08ECB4C9DB}"/>
    <cellStyle name="Normal 8 2 2 3 2 3 5" xfId="33773" xr:uid="{B47435E6-580A-4409-960C-3C0DED488AF9}"/>
    <cellStyle name="Normal 8 2 2 3 2 4" xfId="4819" xr:uid="{EA284FE1-77A9-41FE-AD8E-6AB24CA16C0E}"/>
    <cellStyle name="Normal 8 2 2 3 2 4 2" xfId="12540" xr:uid="{574B7512-5981-459D-986A-EAFD119F3ACE}"/>
    <cellStyle name="Normal 8 2 2 3 2 4 2 2" xfId="27982" xr:uid="{5995638C-F3AA-4FBF-8695-87132081E2B7}"/>
    <cellStyle name="Normal 8 2 2 3 2 4 2 2 2" xfId="58866" xr:uid="{667F0E55-85F2-48DD-952F-86FCE521AFC1}"/>
    <cellStyle name="Normal 8 2 2 3 2 4 2 3" xfId="43424" xr:uid="{EE2BA4D4-E759-4CE8-8C87-9AAA10184AD1}"/>
    <cellStyle name="Normal 8 2 2 3 2 4 3" xfId="20261" xr:uid="{E623BEF2-7810-4B69-893F-33153706E7AA}"/>
    <cellStyle name="Normal 8 2 2 3 2 4 3 2" xfId="51145" xr:uid="{EC35568E-DA8F-4F59-AB4F-90CC56FF89F5}"/>
    <cellStyle name="Normal 8 2 2 3 2 4 4" xfId="35703" xr:uid="{1C9CE1A5-A4BA-44C1-8918-053034EAD12E}"/>
    <cellStyle name="Normal 8 2 2 3 2 5" xfId="8680" xr:uid="{F4746D45-F6C8-4058-9DAF-34B52878D754}"/>
    <cellStyle name="Normal 8 2 2 3 2 5 2" xfId="24122" xr:uid="{D55780A7-5482-4AB9-9FC2-3F149667B9C7}"/>
    <cellStyle name="Normal 8 2 2 3 2 5 2 2" xfId="55006" xr:uid="{614E6573-16CD-4F3B-AAF6-2965CC2455A9}"/>
    <cellStyle name="Normal 8 2 2 3 2 5 3" xfId="39564" xr:uid="{368712BB-AF4C-4D11-959E-424F3E38A38F}"/>
    <cellStyle name="Normal 8 2 2 3 2 6" xfId="16401" xr:uid="{D435493F-392D-4FA9-8A55-688C8C0982C6}"/>
    <cellStyle name="Normal 8 2 2 3 2 6 2" xfId="47285" xr:uid="{567CCC0A-F72C-47BE-BB75-637C24FF6583}"/>
    <cellStyle name="Normal 8 2 2 3 2 7" xfId="31843" xr:uid="{80990840-D266-4376-B4CD-2E147DE65FF5}"/>
    <cellStyle name="Normal 8 2 2 3 3" xfId="1441" xr:uid="{B453DB3D-E05A-42A7-A123-CE47EACC456A}"/>
    <cellStyle name="Normal 8 2 2 3 3 2" xfId="3371" xr:uid="{A28CDAA9-A71A-4306-9DAA-6FD89CAAC035}"/>
    <cellStyle name="Normal 8 2 2 3 3 2 2" xfId="7231" xr:uid="{B1C0EABA-772B-4B29-A664-72123BE5DEFC}"/>
    <cellStyle name="Normal 8 2 2 3 3 2 2 2" xfId="14952" xr:uid="{F05A425D-848E-4843-B049-43E145EE2A31}"/>
    <cellStyle name="Normal 8 2 2 3 3 2 2 2 2" xfId="30394" xr:uid="{76E9702A-0913-42EB-80F0-A1FC1A51EA48}"/>
    <cellStyle name="Normal 8 2 2 3 3 2 2 2 2 2" xfId="61278" xr:uid="{B540453C-4966-4D95-AF53-B0984FAFFAF8}"/>
    <cellStyle name="Normal 8 2 2 3 3 2 2 2 3" xfId="45836" xr:uid="{B6D9142A-5C2B-4700-BCF5-01F6D92CCD3B}"/>
    <cellStyle name="Normal 8 2 2 3 3 2 2 3" xfId="22673" xr:uid="{DB33CAAB-99FF-4569-BF6B-FFFABF57AF23}"/>
    <cellStyle name="Normal 8 2 2 3 3 2 2 3 2" xfId="53557" xr:uid="{3821E895-D4A4-4B85-9640-733370A4C70F}"/>
    <cellStyle name="Normal 8 2 2 3 3 2 2 4" xfId="38115" xr:uid="{A66E6849-F59D-427E-93E9-FA7B204CAAAC}"/>
    <cellStyle name="Normal 8 2 2 3 3 2 3" xfId="11092" xr:uid="{EC837EDC-F191-4709-8CCC-F4B089AA5A6C}"/>
    <cellStyle name="Normal 8 2 2 3 3 2 3 2" xfId="26534" xr:uid="{8648637D-2945-43C4-B926-6ACF17A07029}"/>
    <cellStyle name="Normal 8 2 2 3 3 2 3 2 2" xfId="57418" xr:uid="{33E97B31-EDE6-40A2-9410-30035D3C94DE}"/>
    <cellStyle name="Normal 8 2 2 3 3 2 3 3" xfId="41976" xr:uid="{C0FA9103-2542-4917-8F65-7E14F4FC0184}"/>
    <cellStyle name="Normal 8 2 2 3 3 2 4" xfId="18813" xr:uid="{2A22D22C-EE34-411A-B33E-5713F16122C7}"/>
    <cellStyle name="Normal 8 2 2 3 3 2 4 2" xfId="49697" xr:uid="{6ACE00C8-4F61-4138-9A99-F34DF3A9E391}"/>
    <cellStyle name="Normal 8 2 2 3 3 2 5" xfId="34255" xr:uid="{F8154EAD-7104-47B1-9405-1968FFD7864C}"/>
    <cellStyle name="Normal 8 2 2 3 3 3" xfId="5301" xr:uid="{25104CC0-92D1-4E37-8C71-42F4EBF07B27}"/>
    <cellStyle name="Normal 8 2 2 3 3 3 2" xfId="13022" xr:uid="{391EF60D-C85B-4E8C-8869-0D8730319A41}"/>
    <cellStyle name="Normal 8 2 2 3 3 3 2 2" xfId="28464" xr:uid="{CE16B1A4-1D61-4F2F-9BF0-5054F99B8719}"/>
    <cellStyle name="Normal 8 2 2 3 3 3 2 2 2" xfId="59348" xr:uid="{436002BF-734C-4694-B90F-2B3318851563}"/>
    <cellStyle name="Normal 8 2 2 3 3 3 2 3" xfId="43906" xr:uid="{63E939B0-143E-49EB-9626-8D73C64C21F9}"/>
    <cellStyle name="Normal 8 2 2 3 3 3 3" xfId="20743" xr:uid="{6C1F0020-BEE1-4670-9944-6A49D460EDE2}"/>
    <cellStyle name="Normal 8 2 2 3 3 3 3 2" xfId="51627" xr:uid="{03D5C02A-D25E-40A3-A10D-97124E9437A2}"/>
    <cellStyle name="Normal 8 2 2 3 3 3 4" xfId="36185" xr:uid="{C19833C4-B6A9-4333-9730-019DED708EDB}"/>
    <cellStyle name="Normal 8 2 2 3 3 4" xfId="9162" xr:uid="{C106C244-14AA-4A51-A83D-C637F8159EEF}"/>
    <cellStyle name="Normal 8 2 2 3 3 4 2" xfId="24604" xr:uid="{D33003B4-8500-4C69-B3C3-41B1625399AB}"/>
    <cellStyle name="Normal 8 2 2 3 3 4 2 2" xfId="55488" xr:uid="{45150C35-53FD-47D3-9FF5-20D2C254B495}"/>
    <cellStyle name="Normal 8 2 2 3 3 4 3" xfId="40046" xr:uid="{59F982C7-13AF-40FF-9F20-9FA98A16EA59}"/>
    <cellStyle name="Normal 8 2 2 3 3 5" xfId="16883" xr:uid="{C68B493B-B8B0-40B6-B104-5F396A706029}"/>
    <cellStyle name="Normal 8 2 2 3 3 5 2" xfId="47767" xr:uid="{A00A7E00-26D3-423A-B01E-7BF09FEC3913}"/>
    <cellStyle name="Normal 8 2 2 3 3 6" xfId="32325" xr:uid="{67AB9B3E-F315-4B23-88AF-915D4F3A6663}"/>
    <cellStyle name="Normal 8 2 2 3 4" xfId="2406" xr:uid="{E5E3CEED-5375-48F5-8367-34B01CB4B9AD}"/>
    <cellStyle name="Normal 8 2 2 3 4 2" xfId="6266" xr:uid="{82BCB914-912B-43C7-A797-0A6C45A9DF24}"/>
    <cellStyle name="Normal 8 2 2 3 4 2 2" xfId="13987" xr:uid="{0165EF08-F537-4F0D-BEB5-421549E3CB33}"/>
    <cellStyle name="Normal 8 2 2 3 4 2 2 2" xfId="29429" xr:uid="{4AF99DBE-813A-48DA-ABEA-CA6F91674401}"/>
    <cellStyle name="Normal 8 2 2 3 4 2 2 2 2" xfId="60313" xr:uid="{61D58AEE-D3BE-404C-9572-D2B7159A39D4}"/>
    <cellStyle name="Normal 8 2 2 3 4 2 2 3" xfId="44871" xr:uid="{3DCC32DA-1BFB-4243-8D50-FE8A94205315}"/>
    <cellStyle name="Normal 8 2 2 3 4 2 3" xfId="21708" xr:uid="{2E5FB6B8-1527-421B-BA16-4D35C63A1C46}"/>
    <cellStyle name="Normal 8 2 2 3 4 2 3 2" xfId="52592" xr:uid="{07B39E2A-029B-41DE-9F5A-A0DF10F4CCE3}"/>
    <cellStyle name="Normal 8 2 2 3 4 2 4" xfId="37150" xr:uid="{24E9DE4F-2926-4060-BE73-3C2C5520E050}"/>
    <cellStyle name="Normal 8 2 2 3 4 3" xfId="10127" xr:uid="{E2927484-69BB-44C8-8850-6B006FCE32AF}"/>
    <cellStyle name="Normal 8 2 2 3 4 3 2" xfId="25569" xr:uid="{11EDEA91-ECAA-47C2-B7C3-1C71818D3B72}"/>
    <cellStyle name="Normal 8 2 2 3 4 3 2 2" xfId="56453" xr:uid="{616D3C37-AF7C-4452-B740-13BDF7BEA049}"/>
    <cellStyle name="Normal 8 2 2 3 4 3 3" xfId="41011" xr:uid="{2732E08D-F7AB-4FA3-945E-B1DFD076CE82}"/>
    <cellStyle name="Normal 8 2 2 3 4 4" xfId="17848" xr:uid="{AE69B820-81CC-4B50-9C48-875A74E99DBD}"/>
    <cellStyle name="Normal 8 2 2 3 4 4 2" xfId="48732" xr:uid="{8E1AB251-344F-49A3-8D86-676E8E23D11C}"/>
    <cellStyle name="Normal 8 2 2 3 4 5" xfId="33290" xr:uid="{CACEC63F-EE81-4014-9406-DFDA236B2D88}"/>
    <cellStyle name="Normal 8 2 2 3 5" xfId="4336" xr:uid="{1A5B3A9F-BA35-425F-A78E-3F6E1B034C20}"/>
    <cellStyle name="Normal 8 2 2 3 5 2" xfId="12057" xr:uid="{4756023E-A892-401F-811D-200737473FEB}"/>
    <cellStyle name="Normal 8 2 2 3 5 2 2" xfId="27499" xr:uid="{654FD69D-CCF6-4B13-839B-FB18B635FF02}"/>
    <cellStyle name="Normal 8 2 2 3 5 2 2 2" xfId="58383" xr:uid="{69A0A8C7-0CF5-49C2-8BE9-0F71D2655C78}"/>
    <cellStyle name="Normal 8 2 2 3 5 2 3" xfId="42941" xr:uid="{37FE9DC8-AC03-4C7C-B3D2-B76A170993A1}"/>
    <cellStyle name="Normal 8 2 2 3 5 3" xfId="19778" xr:uid="{4FBE3731-594A-4E35-B645-F12C95952E40}"/>
    <cellStyle name="Normal 8 2 2 3 5 3 2" xfId="50662" xr:uid="{6E2E4565-99B6-4414-8E65-92BB60E4E380}"/>
    <cellStyle name="Normal 8 2 2 3 5 4" xfId="35220" xr:uid="{76E0A7D2-EF3F-49F6-87DA-B38365D7AFEF}"/>
    <cellStyle name="Normal 8 2 2 3 6" xfId="8197" xr:uid="{B6AF56F3-02CB-403C-865E-B5342BD5D963}"/>
    <cellStyle name="Normal 8 2 2 3 6 2" xfId="23639" xr:uid="{6A22B1EC-A5DA-40C6-AD55-E5019D17968D}"/>
    <cellStyle name="Normal 8 2 2 3 6 2 2" xfId="54523" xr:uid="{43E96825-0532-4A16-BB58-02D67B27FF6D}"/>
    <cellStyle name="Normal 8 2 2 3 6 3" xfId="39081" xr:uid="{22692D3D-9E1D-44AC-96AF-A2D4B17AEC39}"/>
    <cellStyle name="Normal 8 2 2 3 7" xfId="15918" xr:uid="{0B624774-5B02-42B1-8657-2F4175A6F642}"/>
    <cellStyle name="Normal 8 2 2 3 7 2" xfId="46802" xr:uid="{E5AAD7A8-EC4A-4809-99D2-CD26F30F57CC}"/>
    <cellStyle name="Normal 8 2 2 3 8" xfId="31360" xr:uid="{A2171B41-D83F-4497-983F-1918D2DC04BA}"/>
    <cellStyle name="Normal 8 2 2 4" xfId="718" xr:uid="{F7198B04-8305-406B-BB55-77E1CC2E5950}"/>
    <cellStyle name="Normal 8 2 2 4 2" xfId="1683" xr:uid="{6713BE0C-209B-441A-9142-7A99884F6737}"/>
    <cellStyle name="Normal 8 2 2 4 2 2" xfId="3613" xr:uid="{C7317A36-B8F3-4202-9005-8666268B0BEB}"/>
    <cellStyle name="Normal 8 2 2 4 2 2 2" xfId="7473" xr:uid="{E9CDC021-1884-4E74-B675-5C3069C07234}"/>
    <cellStyle name="Normal 8 2 2 4 2 2 2 2" xfId="15194" xr:uid="{CA8E5808-65C7-4E6E-B9FF-F9C847378F19}"/>
    <cellStyle name="Normal 8 2 2 4 2 2 2 2 2" xfId="30636" xr:uid="{65E9D85B-A33E-4E44-B00A-8DF606B9A888}"/>
    <cellStyle name="Normal 8 2 2 4 2 2 2 2 2 2" xfId="61520" xr:uid="{F7D565B5-A6C6-4EFC-903F-74FD0B411064}"/>
    <cellStyle name="Normal 8 2 2 4 2 2 2 2 3" xfId="46078" xr:uid="{D57F68BE-A5CA-4B72-A7AF-3CEF0CCC2792}"/>
    <cellStyle name="Normal 8 2 2 4 2 2 2 3" xfId="22915" xr:uid="{59F3E9D0-EB0F-4E58-8445-F897F37CE00C}"/>
    <cellStyle name="Normal 8 2 2 4 2 2 2 3 2" xfId="53799" xr:uid="{BE4926D3-9739-4FEB-A948-78BFA2E0334A}"/>
    <cellStyle name="Normal 8 2 2 4 2 2 2 4" xfId="38357" xr:uid="{42294822-2FFA-45E5-908E-26960A1FCD3C}"/>
    <cellStyle name="Normal 8 2 2 4 2 2 3" xfId="11334" xr:uid="{CCED9E7C-7D81-4A4C-8366-1AE20991CA92}"/>
    <cellStyle name="Normal 8 2 2 4 2 2 3 2" xfId="26776" xr:uid="{0B3FEAEB-4EBC-4B70-BA89-572455173C48}"/>
    <cellStyle name="Normal 8 2 2 4 2 2 3 2 2" xfId="57660" xr:uid="{D56C36CD-B898-4E48-B9F4-B61C798F4023}"/>
    <cellStyle name="Normal 8 2 2 4 2 2 3 3" xfId="42218" xr:uid="{FF0496A3-3450-4D17-AF4B-F9EC5EEAFB2D}"/>
    <cellStyle name="Normal 8 2 2 4 2 2 4" xfId="19055" xr:uid="{5941F20C-5F39-4AB1-BE1F-A6F07738F21B}"/>
    <cellStyle name="Normal 8 2 2 4 2 2 4 2" xfId="49939" xr:uid="{39561A20-9331-4EAF-B420-084E5195E6AA}"/>
    <cellStyle name="Normal 8 2 2 4 2 2 5" xfId="34497" xr:uid="{A1163F32-B5A4-47ED-A0B1-DE0257B1D712}"/>
    <cellStyle name="Normal 8 2 2 4 2 3" xfId="5543" xr:uid="{84FC29DC-2326-4F5E-9B05-6F79BC8E5E5E}"/>
    <cellStyle name="Normal 8 2 2 4 2 3 2" xfId="13264" xr:uid="{42C5C2B4-DAE5-4870-A979-7F85F7DAB641}"/>
    <cellStyle name="Normal 8 2 2 4 2 3 2 2" xfId="28706" xr:uid="{CC478F2C-27CF-42FB-AC29-8E2F31E9E7FA}"/>
    <cellStyle name="Normal 8 2 2 4 2 3 2 2 2" xfId="59590" xr:uid="{CCE25240-BA3C-4019-A627-442EF9188833}"/>
    <cellStyle name="Normal 8 2 2 4 2 3 2 3" xfId="44148" xr:uid="{6D78A6C1-C2C3-4587-892C-6A7965978CC8}"/>
    <cellStyle name="Normal 8 2 2 4 2 3 3" xfId="20985" xr:uid="{2FF1D76C-DF8B-49FC-91BE-F18DB2D3C9C5}"/>
    <cellStyle name="Normal 8 2 2 4 2 3 3 2" xfId="51869" xr:uid="{3807AF67-09C0-4C06-9A29-21E309C63DB2}"/>
    <cellStyle name="Normal 8 2 2 4 2 3 4" xfId="36427" xr:uid="{DD55DF71-3FE0-403D-83BC-33C3EAFA26DC}"/>
    <cellStyle name="Normal 8 2 2 4 2 4" xfId="9404" xr:uid="{952035E7-2C4D-4C8F-BCB2-BB03EE5B52CC}"/>
    <cellStyle name="Normal 8 2 2 4 2 4 2" xfId="24846" xr:uid="{E8DE91CE-B864-431C-BA3E-05F5B0962883}"/>
    <cellStyle name="Normal 8 2 2 4 2 4 2 2" xfId="55730" xr:uid="{2006E6B6-9D74-446B-9DAC-5B0F14ACFE32}"/>
    <cellStyle name="Normal 8 2 2 4 2 4 3" xfId="40288" xr:uid="{33C88BD9-8D70-4EC7-BC3C-71CE6DDD4E55}"/>
    <cellStyle name="Normal 8 2 2 4 2 5" xfId="17125" xr:uid="{B20301D1-7C96-4FD9-9F25-B4A0F01D6951}"/>
    <cellStyle name="Normal 8 2 2 4 2 5 2" xfId="48009" xr:uid="{1A53A955-AD19-4799-AA63-80DE04724F8C}"/>
    <cellStyle name="Normal 8 2 2 4 2 6" xfId="32567" xr:uid="{DBDD764C-A1CE-4E06-9BFE-532CCEB1DF0F}"/>
    <cellStyle name="Normal 8 2 2 4 3" xfId="2648" xr:uid="{12A2E20C-19CB-4A0A-87B4-4D9D77CA28BA}"/>
    <cellStyle name="Normal 8 2 2 4 3 2" xfId="6508" xr:uid="{C0B23024-ED7A-4258-97B7-4A41DB9910F5}"/>
    <cellStyle name="Normal 8 2 2 4 3 2 2" xfId="14229" xr:uid="{7ABC9C57-B33D-42AD-9BA0-71295D443E20}"/>
    <cellStyle name="Normal 8 2 2 4 3 2 2 2" xfId="29671" xr:uid="{605D3A91-918B-4EB6-B282-9B80D4EB4404}"/>
    <cellStyle name="Normal 8 2 2 4 3 2 2 2 2" xfId="60555" xr:uid="{E8F4100A-E267-4B2E-A8EF-EFF820D09FDC}"/>
    <cellStyle name="Normal 8 2 2 4 3 2 2 3" xfId="45113" xr:uid="{4652BE69-619C-4D12-B676-AE5D437F7E33}"/>
    <cellStyle name="Normal 8 2 2 4 3 2 3" xfId="21950" xr:uid="{FD343E12-1444-4DF3-8749-6125947B520E}"/>
    <cellStyle name="Normal 8 2 2 4 3 2 3 2" xfId="52834" xr:uid="{4D22A89D-6798-4D6D-92F9-EE42E0E53136}"/>
    <cellStyle name="Normal 8 2 2 4 3 2 4" xfId="37392" xr:uid="{CE5F92F4-9A7D-485C-A3FE-31E388C5D2D8}"/>
    <cellStyle name="Normal 8 2 2 4 3 3" xfId="10369" xr:uid="{8D964FB7-5AB6-4483-B93E-5BB6F2BE2FFA}"/>
    <cellStyle name="Normal 8 2 2 4 3 3 2" xfId="25811" xr:uid="{F2E2C71F-ABB4-4C27-B98A-1A8AC6811AC9}"/>
    <cellStyle name="Normal 8 2 2 4 3 3 2 2" xfId="56695" xr:uid="{49C814B8-33B6-4A8B-937D-132A877C47C1}"/>
    <cellStyle name="Normal 8 2 2 4 3 3 3" xfId="41253" xr:uid="{898B0B2B-DD3F-440E-B30A-8B17A11B891C}"/>
    <cellStyle name="Normal 8 2 2 4 3 4" xfId="18090" xr:uid="{78019884-BF29-43CF-B501-7458279A6198}"/>
    <cellStyle name="Normal 8 2 2 4 3 4 2" xfId="48974" xr:uid="{2A188E66-D613-4FA3-9CF3-29ED19A2E7CB}"/>
    <cellStyle name="Normal 8 2 2 4 3 5" xfId="33532" xr:uid="{7D663C75-D364-4DE3-AC60-7AD85AD235AA}"/>
    <cellStyle name="Normal 8 2 2 4 4" xfId="4578" xr:uid="{70E93198-41DE-422A-B309-24E5065139CA}"/>
    <cellStyle name="Normal 8 2 2 4 4 2" xfId="12299" xr:uid="{ECA7A675-8E7C-494E-B1F1-7FC8488130B9}"/>
    <cellStyle name="Normal 8 2 2 4 4 2 2" xfId="27741" xr:uid="{EEBF451E-16CB-4247-8FEA-FA679BCE3433}"/>
    <cellStyle name="Normal 8 2 2 4 4 2 2 2" xfId="58625" xr:uid="{61DFD9FA-C442-4587-ADAC-6AF3F64C4A97}"/>
    <cellStyle name="Normal 8 2 2 4 4 2 3" xfId="43183" xr:uid="{FBB11A18-5108-48C9-BD22-7D161DAD866A}"/>
    <cellStyle name="Normal 8 2 2 4 4 3" xfId="20020" xr:uid="{87D686FB-9B24-4FA7-9882-111D124F83CD}"/>
    <cellStyle name="Normal 8 2 2 4 4 3 2" xfId="50904" xr:uid="{825C5100-1F10-42EB-B3AE-8A48BF31B337}"/>
    <cellStyle name="Normal 8 2 2 4 4 4" xfId="35462" xr:uid="{D7EF83CF-FF1D-4BB9-836C-316142450F45}"/>
    <cellStyle name="Normal 8 2 2 4 5" xfId="8439" xr:uid="{A9E3BFFA-7C44-4E7B-B7F8-D8B391A7B8DB}"/>
    <cellStyle name="Normal 8 2 2 4 5 2" xfId="23881" xr:uid="{4B490523-BF85-40F8-9007-6E3EC80AA5EC}"/>
    <cellStyle name="Normal 8 2 2 4 5 2 2" xfId="54765" xr:uid="{F64CC737-BC46-4D11-A5C4-5D4D08215FCE}"/>
    <cellStyle name="Normal 8 2 2 4 5 3" xfId="39323" xr:uid="{347ECAD3-EF19-4518-BF34-514AC47B2730}"/>
    <cellStyle name="Normal 8 2 2 4 6" xfId="16160" xr:uid="{CFD8C470-4652-4BCA-AC89-E17AEE2D4B5D}"/>
    <cellStyle name="Normal 8 2 2 4 6 2" xfId="47044" xr:uid="{1C7485AA-3503-4049-AF81-D2137C5E7C5E}"/>
    <cellStyle name="Normal 8 2 2 4 7" xfId="31602" xr:uid="{59AA8EBF-0427-4419-A3E8-9D285689D792}"/>
    <cellStyle name="Normal 8 2 2 5" xfId="1200" xr:uid="{5BFC7C62-6EF9-49A4-8E70-048957D3AABB}"/>
    <cellStyle name="Normal 8 2 2 5 2" xfId="3130" xr:uid="{F0C721E1-B20A-485D-BC4C-D71480158A26}"/>
    <cellStyle name="Normal 8 2 2 5 2 2" xfId="6990" xr:uid="{D4654B5F-8A5E-42D0-9E86-6A5ECBD3E36D}"/>
    <cellStyle name="Normal 8 2 2 5 2 2 2" xfId="14711" xr:uid="{C422237B-21B2-45CD-8FA0-D1E5E431D842}"/>
    <cellStyle name="Normal 8 2 2 5 2 2 2 2" xfId="30153" xr:uid="{6A3E086C-2A33-426A-867B-B97B7349CDDC}"/>
    <cellStyle name="Normal 8 2 2 5 2 2 2 2 2" xfId="61037" xr:uid="{B3E173D6-54AB-4053-8577-4F444392BE80}"/>
    <cellStyle name="Normal 8 2 2 5 2 2 2 3" xfId="45595" xr:uid="{0B464A2E-CD76-4A12-926D-84ADD3672651}"/>
    <cellStyle name="Normal 8 2 2 5 2 2 3" xfId="22432" xr:uid="{DAB0FE50-E8F2-4997-BA17-B08B09CB3BE0}"/>
    <cellStyle name="Normal 8 2 2 5 2 2 3 2" xfId="53316" xr:uid="{2EE7EDC5-A97B-4EFA-A699-140A71B68C3A}"/>
    <cellStyle name="Normal 8 2 2 5 2 2 4" xfId="37874" xr:uid="{086063BC-8B4B-499A-A443-4FDB9A35089F}"/>
    <cellStyle name="Normal 8 2 2 5 2 3" xfId="10851" xr:uid="{9AA6ECBA-5BAE-4D1D-9EBF-891AEF7200B2}"/>
    <cellStyle name="Normal 8 2 2 5 2 3 2" xfId="26293" xr:uid="{484BC8BF-F681-4512-AD07-C745A5765156}"/>
    <cellStyle name="Normal 8 2 2 5 2 3 2 2" xfId="57177" xr:uid="{4E5DE9F0-D9D6-47FC-8C17-B6437BE1B7A5}"/>
    <cellStyle name="Normal 8 2 2 5 2 3 3" xfId="41735" xr:uid="{39A0B360-C8AB-4C79-B961-992C2E64E5EE}"/>
    <cellStyle name="Normal 8 2 2 5 2 4" xfId="18572" xr:uid="{70D5AC62-CBB6-4DD5-8BD0-24CD08236BCE}"/>
    <cellStyle name="Normal 8 2 2 5 2 4 2" xfId="49456" xr:uid="{F21BA058-C00F-46FD-B23B-5D37D4763594}"/>
    <cellStyle name="Normal 8 2 2 5 2 5" xfId="34014" xr:uid="{14CCA3C5-279A-427E-B705-CE70196BFAD8}"/>
    <cellStyle name="Normal 8 2 2 5 3" xfId="5060" xr:uid="{50700D1E-DB2D-4FA7-A03A-4BAD1266FD87}"/>
    <cellStyle name="Normal 8 2 2 5 3 2" xfId="12781" xr:uid="{B625D413-13D8-44AB-B575-3E988E5E3107}"/>
    <cellStyle name="Normal 8 2 2 5 3 2 2" xfId="28223" xr:uid="{22B1C75E-623C-44C6-8019-41CAE1F4722D}"/>
    <cellStyle name="Normal 8 2 2 5 3 2 2 2" xfId="59107" xr:uid="{EF2E68AE-0CEB-42FB-B2E0-B0C827E5AEF1}"/>
    <cellStyle name="Normal 8 2 2 5 3 2 3" xfId="43665" xr:uid="{AA7E78DC-5D89-4CF1-B49B-98813A21D49E}"/>
    <cellStyle name="Normal 8 2 2 5 3 3" xfId="20502" xr:uid="{5C66DA7F-2296-43DF-AA32-F2E5759C6FCD}"/>
    <cellStyle name="Normal 8 2 2 5 3 3 2" xfId="51386" xr:uid="{DE9C0F3A-252E-46BB-8EDC-9585C1734D5F}"/>
    <cellStyle name="Normal 8 2 2 5 3 4" xfId="35944" xr:uid="{3093AEAA-FFD3-4D6B-B1DB-9F12FB348E76}"/>
    <cellStyle name="Normal 8 2 2 5 4" xfId="8921" xr:uid="{BC093166-97DB-4161-8C62-8FC895E983A7}"/>
    <cellStyle name="Normal 8 2 2 5 4 2" xfId="24363" xr:uid="{31D7985D-971C-43DA-9103-D5EE193874DC}"/>
    <cellStyle name="Normal 8 2 2 5 4 2 2" xfId="55247" xr:uid="{10B04B23-3B25-4315-A6AA-2F8C92DAC0C7}"/>
    <cellStyle name="Normal 8 2 2 5 4 3" xfId="39805" xr:uid="{99D94A80-8824-4DDA-A79F-BD399AED815F}"/>
    <cellStyle name="Normal 8 2 2 5 5" xfId="16642" xr:uid="{AFF65B37-943D-4058-B4C0-9E68C6FD7928}"/>
    <cellStyle name="Normal 8 2 2 5 5 2" xfId="47526" xr:uid="{929331EF-71EF-45D5-934C-C5276E280520}"/>
    <cellStyle name="Normal 8 2 2 5 6" xfId="32084" xr:uid="{4577C998-158D-46B9-A21D-A860205C3741}"/>
    <cellStyle name="Normal 8 2 2 6" xfId="2165" xr:uid="{C1605B35-2614-4BC7-BAA1-C574201B938F}"/>
    <cellStyle name="Normal 8 2 2 6 2" xfId="6025" xr:uid="{F23781E3-5457-4771-AD06-09FF88521607}"/>
    <cellStyle name="Normal 8 2 2 6 2 2" xfId="13746" xr:uid="{AED22589-1581-4AE6-8175-21F3FA7C05A1}"/>
    <cellStyle name="Normal 8 2 2 6 2 2 2" xfId="29188" xr:uid="{25B7B9B8-6E0F-4B56-974B-C643075C83A2}"/>
    <cellStyle name="Normal 8 2 2 6 2 2 2 2" xfId="60072" xr:uid="{D9731E79-D9A3-4291-9709-C89522548C6D}"/>
    <cellStyle name="Normal 8 2 2 6 2 2 3" xfId="44630" xr:uid="{DBEBF987-E8DB-4106-B79B-6D50ED91E428}"/>
    <cellStyle name="Normal 8 2 2 6 2 3" xfId="21467" xr:uid="{3780CBAE-02C4-4E7E-8D2E-6C86081DF06F}"/>
    <cellStyle name="Normal 8 2 2 6 2 3 2" xfId="52351" xr:uid="{EF18AC81-5012-44BE-BCFE-A6AF1D09B04F}"/>
    <cellStyle name="Normal 8 2 2 6 2 4" xfId="36909" xr:uid="{1FCD7FA9-E083-4969-8FAC-69BBBC27EBD8}"/>
    <cellStyle name="Normal 8 2 2 6 3" xfId="9886" xr:uid="{72234EEA-D7C0-436E-8404-BDADA7CD6050}"/>
    <cellStyle name="Normal 8 2 2 6 3 2" xfId="25328" xr:uid="{294F0657-0FC4-4CB1-9731-C9E41D4251D7}"/>
    <cellStyle name="Normal 8 2 2 6 3 2 2" xfId="56212" xr:uid="{4D09BB6D-4A1C-4AB8-9490-8FF039C60020}"/>
    <cellStyle name="Normal 8 2 2 6 3 3" xfId="40770" xr:uid="{2D926E23-A32E-4131-801E-770DF91A7C57}"/>
    <cellStyle name="Normal 8 2 2 6 4" xfId="17607" xr:uid="{C7ACA2A3-C87F-405D-A322-76EBBFA43DED}"/>
    <cellStyle name="Normal 8 2 2 6 4 2" xfId="48491" xr:uid="{B67B293D-7CBB-4FA5-8C2A-F37D1E1D7F6E}"/>
    <cellStyle name="Normal 8 2 2 6 5" xfId="33049" xr:uid="{81F86229-C215-406F-82E0-A51B6B551283}"/>
    <cellStyle name="Normal 8 2 2 7" xfId="4095" xr:uid="{FFF5F215-F6F5-4C3A-80EC-963A3E03F185}"/>
    <cellStyle name="Normal 8 2 2 7 2" xfId="11816" xr:uid="{4A0846F4-B12A-4406-8FB8-2F16AB488B02}"/>
    <cellStyle name="Normal 8 2 2 7 2 2" xfId="27258" xr:uid="{993F294E-89AE-460F-8D1B-67BDCA21178E}"/>
    <cellStyle name="Normal 8 2 2 7 2 2 2" xfId="58142" xr:uid="{B39F91B8-D093-4175-BAF2-DAF4D46DA721}"/>
    <cellStyle name="Normal 8 2 2 7 2 3" xfId="42700" xr:uid="{0AED2D7D-E7A0-430A-BA56-724C3B2C26CA}"/>
    <cellStyle name="Normal 8 2 2 7 3" xfId="19537" xr:uid="{FB004EB7-28B1-4559-95DE-6A57E8982160}"/>
    <cellStyle name="Normal 8 2 2 7 3 2" xfId="50421" xr:uid="{537B9781-D7BE-4922-99F0-A9663247A22C}"/>
    <cellStyle name="Normal 8 2 2 7 4" xfId="34979" xr:uid="{4DC38CF8-E317-41AA-A34E-2115595875AF}"/>
    <cellStyle name="Normal 8 2 2 8" xfId="7956" xr:uid="{76440BE1-E59E-4E85-9DFE-3136925FD52A}"/>
    <cellStyle name="Normal 8 2 2 8 2" xfId="23398" xr:uid="{EB76FAFA-259C-42E7-947B-A28EC1C928C9}"/>
    <cellStyle name="Normal 8 2 2 8 2 2" xfId="54282" xr:uid="{A36D237B-006A-4972-BB13-DB2974FA8E7F}"/>
    <cellStyle name="Normal 8 2 2 8 3" xfId="38840" xr:uid="{6CCD3F79-9335-4F67-8936-1F6B38A3FCD1}"/>
    <cellStyle name="Normal 8 2 2 9" xfId="15677" xr:uid="{8387DD61-A896-40BA-8864-5C4248951AEC}"/>
    <cellStyle name="Normal 8 2 2 9 2" xfId="46561" xr:uid="{54BCF7BB-D781-46B6-9A1A-CE2F4DF308F3}"/>
    <cellStyle name="Normal 8 2 3" xfId="208" xr:uid="{E0C0C2EC-7333-4EDA-9A2C-D6CAA5220487}"/>
    <cellStyle name="Normal 8 2 3 10" xfId="31120" xr:uid="{679FFDD5-6BE5-407A-9AD1-530862EE1499}"/>
    <cellStyle name="Normal 8 2 3 2" xfId="366" xr:uid="{44D75BD8-0112-42E7-A342-E7CCF1B9E4D9}"/>
    <cellStyle name="Normal 8 2 3 2 2" xfId="609" xr:uid="{8F016FCE-96D6-4778-BCDC-04EB0128BDAA}"/>
    <cellStyle name="Normal 8 2 3 2 2 2" xfId="1092" xr:uid="{8054AB82-DF09-4AC8-9473-A02C8621F565}"/>
    <cellStyle name="Normal 8 2 3 2 2 2 2" xfId="2057" xr:uid="{E8E6BF0D-7252-4FD5-B776-F184F9F8DE1D}"/>
    <cellStyle name="Normal 8 2 3 2 2 2 2 2" xfId="3987" xr:uid="{2AFFE495-5D68-4754-8947-A23A42EADA65}"/>
    <cellStyle name="Normal 8 2 3 2 2 2 2 2 2" xfId="7847" xr:uid="{D363D531-6797-45F9-97D9-599FEF03B2DF}"/>
    <cellStyle name="Normal 8 2 3 2 2 2 2 2 2 2" xfId="15568" xr:uid="{EF68F16A-9972-431C-ADBC-9747F7BC3A64}"/>
    <cellStyle name="Normal 8 2 3 2 2 2 2 2 2 2 2" xfId="31010" xr:uid="{144B0DAF-9C40-4744-B65D-86F9EBDEA939}"/>
    <cellStyle name="Normal 8 2 3 2 2 2 2 2 2 2 2 2" xfId="61894" xr:uid="{FE130A0E-60AA-4E95-B398-50B7B786D3A3}"/>
    <cellStyle name="Normal 8 2 3 2 2 2 2 2 2 2 3" xfId="46452" xr:uid="{9FD24520-9384-4753-BEEF-E11BF167C29B}"/>
    <cellStyle name="Normal 8 2 3 2 2 2 2 2 2 3" xfId="23289" xr:uid="{B3EF7ACA-F435-4A31-974D-E3E0B6FC1030}"/>
    <cellStyle name="Normal 8 2 3 2 2 2 2 2 2 3 2" xfId="54173" xr:uid="{FB7D9D87-8922-4C08-9E14-D9CC241BE782}"/>
    <cellStyle name="Normal 8 2 3 2 2 2 2 2 2 4" xfId="38731" xr:uid="{8565D1EF-8970-4F93-9BCD-84D70AE0FAAE}"/>
    <cellStyle name="Normal 8 2 3 2 2 2 2 2 3" xfId="11708" xr:uid="{39B04807-1B57-4E04-8CF5-A01C5CAA0629}"/>
    <cellStyle name="Normal 8 2 3 2 2 2 2 2 3 2" xfId="27150" xr:uid="{65DD40E5-5525-40B6-A1C4-4E4523F3C629}"/>
    <cellStyle name="Normal 8 2 3 2 2 2 2 2 3 2 2" xfId="58034" xr:uid="{02ECA911-4B92-47D3-A194-1FB29F0FA875}"/>
    <cellStyle name="Normal 8 2 3 2 2 2 2 2 3 3" xfId="42592" xr:uid="{C704E6B4-D248-42C7-B1D5-F25633FFF151}"/>
    <cellStyle name="Normal 8 2 3 2 2 2 2 2 4" xfId="19429" xr:uid="{15DF2433-E5E7-406E-AECB-395BD5E211B5}"/>
    <cellStyle name="Normal 8 2 3 2 2 2 2 2 4 2" xfId="50313" xr:uid="{7C28FC3E-3C2E-4591-9204-3F6A8FACCB10}"/>
    <cellStyle name="Normal 8 2 3 2 2 2 2 2 5" xfId="34871" xr:uid="{FE15EA99-EECD-44C4-9223-88A0155D5EDA}"/>
    <cellStyle name="Normal 8 2 3 2 2 2 2 3" xfId="5917" xr:uid="{675B2E59-6420-4B0B-BA15-119EABF8DFF6}"/>
    <cellStyle name="Normal 8 2 3 2 2 2 2 3 2" xfId="13638" xr:uid="{7376279D-3421-4B8E-8A71-67629D398372}"/>
    <cellStyle name="Normal 8 2 3 2 2 2 2 3 2 2" xfId="29080" xr:uid="{D7F9BAF8-BBF9-43D3-87A8-0D5F4E4EF654}"/>
    <cellStyle name="Normal 8 2 3 2 2 2 2 3 2 2 2" xfId="59964" xr:uid="{D66B9F13-A8CB-4FFE-93E0-3632AFE95C71}"/>
    <cellStyle name="Normal 8 2 3 2 2 2 2 3 2 3" xfId="44522" xr:uid="{8848C49D-4D98-4F76-95A8-3F84F99104B5}"/>
    <cellStyle name="Normal 8 2 3 2 2 2 2 3 3" xfId="21359" xr:uid="{85E7160F-BFE1-43C7-9DF8-DE91EA5ACEA3}"/>
    <cellStyle name="Normal 8 2 3 2 2 2 2 3 3 2" xfId="52243" xr:uid="{1341B585-2E3B-47B3-BC1A-FA65AA809201}"/>
    <cellStyle name="Normal 8 2 3 2 2 2 2 3 4" xfId="36801" xr:uid="{4D7EDE67-57CD-433E-A5B3-E6EA5CD9F4FD}"/>
    <cellStyle name="Normal 8 2 3 2 2 2 2 4" xfId="9778" xr:uid="{7987B297-9D48-42DB-B50A-6B695462DC7C}"/>
    <cellStyle name="Normal 8 2 3 2 2 2 2 4 2" xfId="25220" xr:uid="{D10C220F-5EAD-4375-A93A-6C7151B725AB}"/>
    <cellStyle name="Normal 8 2 3 2 2 2 2 4 2 2" xfId="56104" xr:uid="{2E186D84-306E-4908-8330-70574DEF21B2}"/>
    <cellStyle name="Normal 8 2 3 2 2 2 2 4 3" xfId="40662" xr:uid="{A38A2FE6-1C3D-430A-B373-C89F0DD1D78E}"/>
    <cellStyle name="Normal 8 2 3 2 2 2 2 5" xfId="17499" xr:uid="{E019E202-0691-4C37-84EB-918575AC770B}"/>
    <cellStyle name="Normal 8 2 3 2 2 2 2 5 2" xfId="48383" xr:uid="{596F1385-445C-4A85-B991-D97E0BF23551}"/>
    <cellStyle name="Normal 8 2 3 2 2 2 2 6" xfId="32941" xr:uid="{190E38F6-DC05-4281-A8A8-6BB6F825D1C4}"/>
    <cellStyle name="Normal 8 2 3 2 2 2 3" xfId="3022" xr:uid="{043591DC-655A-41D3-8FC6-9285E52E1D46}"/>
    <cellStyle name="Normal 8 2 3 2 2 2 3 2" xfId="6882" xr:uid="{16C260B2-961A-4C44-A16E-F7D4209D0CC2}"/>
    <cellStyle name="Normal 8 2 3 2 2 2 3 2 2" xfId="14603" xr:uid="{D70C8505-0BF4-48F2-ADA1-669B4B323EC6}"/>
    <cellStyle name="Normal 8 2 3 2 2 2 3 2 2 2" xfId="30045" xr:uid="{6F218157-A579-4038-8CF2-424EA897013C}"/>
    <cellStyle name="Normal 8 2 3 2 2 2 3 2 2 2 2" xfId="60929" xr:uid="{EC4FC7F5-3BCA-4531-8CD6-C8B799AACD1E}"/>
    <cellStyle name="Normal 8 2 3 2 2 2 3 2 2 3" xfId="45487" xr:uid="{A26952D1-B40A-4726-9045-44B193478D66}"/>
    <cellStyle name="Normal 8 2 3 2 2 2 3 2 3" xfId="22324" xr:uid="{B8CA3302-2269-4A0D-97BC-9AF6D8D95CA1}"/>
    <cellStyle name="Normal 8 2 3 2 2 2 3 2 3 2" xfId="53208" xr:uid="{4D9284A3-B799-4C63-9080-032C94613493}"/>
    <cellStyle name="Normal 8 2 3 2 2 2 3 2 4" xfId="37766" xr:uid="{528D94DB-F7D6-4D5A-8BA4-B1BBC0BB920C}"/>
    <cellStyle name="Normal 8 2 3 2 2 2 3 3" xfId="10743" xr:uid="{19150397-E377-4D34-A8CF-C10238EA0EC2}"/>
    <cellStyle name="Normal 8 2 3 2 2 2 3 3 2" xfId="26185" xr:uid="{E0EA157C-9DE0-42C2-8790-0E0C2CC0BA26}"/>
    <cellStyle name="Normal 8 2 3 2 2 2 3 3 2 2" xfId="57069" xr:uid="{685BE2AF-F2A7-4838-AA20-5703EEDDEC0B}"/>
    <cellStyle name="Normal 8 2 3 2 2 2 3 3 3" xfId="41627" xr:uid="{AF651F34-0B06-4B57-8B36-92606A676F0B}"/>
    <cellStyle name="Normal 8 2 3 2 2 2 3 4" xfId="18464" xr:uid="{87860199-FD8E-4BF5-8DD5-E505EFDEB6D7}"/>
    <cellStyle name="Normal 8 2 3 2 2 2 3 4 2" xfId="49348" xr:uid="{326B0057-AB79-4A7E-907F-171A7EBFF467}"/>
    <cellStyle name="Normal 8 2 3 2 2 2 3 5" xfId="33906" xr:uid="{2BCEABAA-7F45-45A2-95D2-94050811D097}"/>
    <cellStyle name="Normal 8 2 3 2 2 2 4" xfId="4952" xr:uid="{039934D6-4B59-415F-A12B-B0B5947080F5}"/>
    <cellStyle name="Normal 8 2 3 2 2 2 4 2" xfId="12673" xr:uid="{73458377-286F-43C3-80CD-938BAF83F95E}"/>
    <cellStyle name="Normal 8 2 3 2 2 2 4 2 2" xfId="28115" xr:uid="{117675C0-AACD-454C-A1ED-677F9910CA64}"/>
    <cellStyle name="Normal 8 2 3 2 2 2 4 2 2 2" xfId="58999" xr:uid="{8EE3EBEE-C23B-4A2E-8D53-47E06BC416FE}"/>
    <cellStyle name="Normal 8 2 3 2 2 2 4 2 3" xfId="43557" xr:uid="{CE541461-6BA5-4F7F-A03B-22143935CF14}"/>
    <cellStyle name="Normal 8 2 3 2 2 2 4 3" xfId="20394" xr:uid="{DADA9BCD-8A3B-4257-A715-87CA45F03813}"/>
    <cellStyle name="Normal 8 2 3 2 2 2 4 3 2" xfId="51278" xr:uid="{82CF75ED-708F-4A21-A682-97CC8AA2DED5}"/>
    <cellStyle name="Normal 8 2 3 2 2 2 4 4" xfId="35836" xr:uid="{41299242-E1FA-46FE-BE0A-6120CE9A74F1}"/>
    <cellStyle name="Normal 8 2 3 2 2 2 5" xfId="8813" xr:uid="{99403814-B463-487A-A05A-1425F1C95060}"/>
    <cellStyle name="Normal 8 2 3 2 2 2 5 2" xfId="24255" xr:uid="{09B50F09-7E99-4B37-91B2-AD7DE27980A1}"/>
    <cellStyle name="Normal 8 2 3 2 2 2 5 2 2" xfId="55139" xr:uid="{FEB88E30-2898-4A0D-8876-0ECB7E026ACD}"/>
    <cellStyle name="Normal 8 2 3 2 2 2 5 3" xfId="39697" xr:uid="{8144E0DB-7085-4CCD-9441-828D739D7E58}"/>
    <cellStyle name="Normal 8 2 3 2 2 2 6" xfId="16534" xr:uid="{FEC95B29-9F0C-4111-B7B3-ED26AB4A8E70}"/>
    <cellStyle name="Normal 8 2 3 2 2 2 6 2" xfId="47418" xr:uid="{48CC482F-6EBE-41F1-A4AA-9F18308FB48F}"/>
    <cellStyle name="Normal 8 2 3 2 2 2 7" xfId="31976" xr:uid="{1E04CE9F-3C67-409B-B2FF-6FA03C0DBE42}"/>
    <cellStyle name="Normal 8 2 3 2 2 3" xfId="1574" xr:uid="{9F4CE543-6685-4560-8F9B-73607F6B326C}"/>
    <cellStyle name="Normal 8 2 3 2 2 3 2" xfId="3504" xr:uid="{194525A0-69D3-44C0-9C26-F6BE89614A19}"/>
    <cellStyle name="Normal 8 2 3 2 2 3 2 2" xfId="7364" xr:uid="{502CAB73-590B-483A-983B-F3ACD3E7CDD9}"/>
    <cellStyle name="Normal 8 2 3 2 2 3 2 2 2" xfId="15085" xr:uid="{EC9D4661-C1D4-4460-B2FA-40A0121F2259}"/>
    <cellStyle name="Normal 8 2 3 2 2 3 2 2 2 2" xfId="30527" xr:uid="{40156C39-52EE-4A69-ADFF-C8EB493DFF10}"/>
    <cellStyle name="Normal 8 2 3 2 2 3 2 2 2 2 2" xfId="61411" xr:uid="{557D8CFA-2CC7-42F9-807C-A03F8B9D7524}"/>
    <cellStyle name="Normal 8 2 3 2 2 3 2 2 2 3" xfId="45969" xr:uid="{E98CCB11-E3EA-4264-8A38-128A21729B8C}"/>
    <cellStyle name="Normal 8 2 3 2 2 3 2 2 3" xfId="22806" xr:uid="{756E713D-36CE-4DC9-8266-DA21FAEA4A48}"/>
    <cellStyle name="Normal 8 2 3 2 2 3 2 2 3 2" xfId="53690" xr:uid="{AB8D81A6-0920-4BB2-8D6E-E9C02FC06319}"/>
    <cellStyle name="Normal 8 2 3 2 2 3 2 2 4" xfId="38248" xr:uid="{F199083A-AB16-4170-875A-79DA073CEA44}"/>
    <cellStyle name="Normal 8 2 3 2 2 3 2 3" xfId="11225" xr:uid="{834BE069-DFEA-47BD-A2E2-44A4511159CC}"/>
    <cellStyle name="Normal 8 2 3 2 2 3 2 3 2" xfId="26667" xr:uid="{E3F0B5C9-1F44-4F0C-A2C0-C1AF325846F3}"/>
    <cellStyle name="Normal 8 2 3 2 2 3 2 3 2 2" xfId="57551" xr:uid="{C89723C4-A9D6-4E88-ACA0-8E4B9407A12E}"/>
    <cellStyle name="Normal 8 2 3 2 2 3 2 3 3" xfId="42109" xr:uid="{0B9147ED-D8EA-4CF5-8466-EE5EF5A60576}"/>
    <cellStyle name="Normal 8 2 3 2 2 3 2 4" xfId="18946" xr:uid="{AFD409AD-250D-40A7-8062-0686CC15F599}"/>
    <cellStyle name="Normal 8 2 3 2 2 3 2 4 2" xfId="49830" xr:uid="{05E0614E-432F-4FBD-A888-0C5B35D10C5B}"/>
    <cellStyle name="Normal 8 2 3 2 2 3 2 5" xfId="34388" xr:uid="{D7B852FC-9452-4A00-BE5B-9DB065828E6B}"/>
    <cellStyle name="Normal 8 2 3 2 2 3 3" xfId="5434" xr:uid="{2A0F9A87-1A07-4F30-81FD-8A4785FF4C4D}"/>
    <cellStyle name="Normal 8 2 3 2 2 3 3 2" xfId="13155" xr:uid="{67FFE5D8-401A-4440-9489-61043045E877}"/>
    <cellStyle name="Normal 8 2 3 2 2 3 3 2 2" xfId="28597" xr:uid="{7C7EF989-4A91-403E-A0F6-EF32F0EECB14}"/>
    <cellStyle name="Normal 8 2 3 2 2 3 3 2 2 2" xfId="59481" xr:uid="{4C081613-4BA9-4B83-9966-F26D28B5EA47}"/>
    <cellStyle name="Normal 8 2 3 2 2 3 3 2 3" xfId="44039" xr:uid="{123A35BC-F3AD-48E6-A81F-30CF97E07154}"/>
    <cellStyle name="Normal 8 2 3 2 2 3 3 3" xfId="20876" xr:uid="{AFB9ADCD-1284-475C-865E-9DBA9E34F02A}"/>
    <cellStyle name="Normal 8 2 3 2 2 3 3 3 2" xfId="51760" xr:uid="{49BE0A59-E6D4-400D-A172-504FA3FE5034}"/>
    <cellStyle name="Normal 8 2 3 2 2 3 3 4" xfId="36318" xr:uid="{5EE2C52B-D807-441A-98AE-A88910E6369C}"/>
    <cellStyle name="Normal 8 2 3 2 2 3 4" xfId="9295" xr:uid="{1DE4058E-1F8D-4B33-9EB0-7B167AD2EE43}"/>
    <cellStyle name="Normal 8 2 3 2 2 3 4 2" xfId="24737" xr:uid="{0A54A9E6-2B0F-4303-8FBB-3A534F00518A}"/>
    <cellStyle name="Normal 8 2 3 2 2 3 4 2 2" xfId="55621" xr:uid="{A72AB1D3-DE6D-4A1D-BD4D-0F7EA385E0EC}"/>
    <cellStyle name="Normal 8 2 3 2 2 3 4 3" xfId="40179" xr:uid="{43612BEE-6456-49DF-B798-2B15AE6C7A23}"/>
    <cellStyle name="Normal 8 2 3 2 2 3 5" xfId="17016" xr:uid="{F82C9929-BA03-4197-ADA1-F2999088118D}"/>
    <cellStyle name="Normal 8 2 3 2 2 3 5 2" xfId="47900" xr:uid="{EA1266C4-932C-45CA-AAD3-8850DAB23F74}"/>
    <cellStyle name="Normal 8 2 3 2 2 3 6" xfId="32458" xr:uid="{3D5C1AA3-C700-44E1-BB40-CBC8BB533643}"/>
    <cellStyle name="Normal 8 2 3 2 2 4" xfId="2539" xr:uid="{65E69439-D818-4EDC-8E07-6139C4E639C1}"/>
    <cellStyle name="Normal 8 2 3 2 2 4 2" xfId="6399" xr:uid="{2FD9DB12-EC6A-49C4-BC80-479FD58F009B}"/>
    <cellStyle name="Normal 8 2 3 2 2 4 2 2" xfId="14120" xr:uid="{F6BA5831-B3C7-4805-9B0C-5AB0B1E9BF8B}"/>
    <cellStyle name="Normal 8 2 3 2 2 4 2 2 2" xfId="29562" xr:uid="{3CB4717B-C33B-497B-8C3E-40BFE88B1B90}"/>
    <cellStyle name="Normal 8 2 3 2 2 4 2 2 2 2" xfId="60446" xr:uid="{9B586F6C-DD3B-44C6-B49B-AB79910FB047}"/>
    <cellStyle name="Normal 8 2 3 2 2 4 2 2 3" xfId="45004" xr:uid="{306DCDAD-CA10-47DF-B3D5-2EBE3F88F150}"/>
    <cellStyle name="Normal 8 2 3 2 2 4 2 3" xfId="21841" xr:uid="{57D3B2AE-8348-4BF2-9A75-8568D86BBAD7}"/>
    <cellStyle name="Normal 8 2 3 2 2 4 2 3 2" xfId="52725" xr:uid="{5F00FE80-A37C-417E-BE67-297C202B54FA}"/>
    <cellStyle name="Normal 8 2 3 2 2 4 2 4" xfId="37283" xr:uid="{795FA5A1-48E3-48C9-A5E8-1C8EDFFEB041}"/>
    <cellStyle name="Normal 8 2 3 2 2 4 3" xfId="10260" xr:uid="{5D2AB402-4C43-462D-B990-C80638AABE0A}"/>
    <cellStyle name="Normal 8 2 3 2 2 4 3 2" xfId="25702" xr:uid="{2E817110-FBDC-4CCB-BC90-4B8D96941AA5}"/>
    <cellStyle name="Normal 8 2 3 2 2 4 3 2 2" xfId="56586" xr:uid="{DC48EDA4-A4AF-4C55-B01D-5D8A31AE1D63}"/>
    <cellStyle name="Normal 8 2 3 2 2 4 3 3" xfId="41144" xr:uid="{A676BCB1-7C5F-4D7B-90E6-18D1E57B1E80}"/>
    <cellStyle name="Normal 8 2 3 2 2 4 4" xfId="17981" xr:uid="{D3136931-4977-47CA-ADB8-F96D922297FA}"/>
    <cellStyle name="Normal 8 2 3 2 2 4 4 2" xfId="48865" xr:uid="{CD552C20-CCC8-4081-A52F-975C9A218471}"/>
    <cellStyle name="Normal 8 2 3 2 2 4 5" xfId="33423" xr:uid="{D692FC42-7136-42DA-8750-160C0CF0B11F}"/>
    <cellStyle name="Normal 8 2 3 2 2 5" xfId="4469" xr:uid="{D0D78B17-DDEC-4DAF-9B47-22B638A525BF}"/>
    <cellStyle name="Normal 8 2 3 2 2 5 2" xfId="12190" xr:uid="{A55D7D52-077A-43C3-B42A-A1315508E7F5}"/>
    <cellStyle name="Normal 8 2 3 2 2 5 2 2" xfId="27632" xr:uid="{8362D5D4-F140-4953-B930-524322AE18F5}"/>
    <cellStyle name="Normal 8 2 3 2 2 5 2 2 2" xfId="58516" xr:uid="{24D96CAE-314F-46CB-A991-C605C634DAAF}"/>
    <cellStyle name="Normal 8 2 3 2 2 5 2 3" xfId="43074" xr:uid="{FF4163A8-61C6-4752-90D4-3423C19E1B60}"/>
    <cellStyle name="Normal 8 2 3 2 2 5 3" xfId="19911" xr:uid="{21E7C71F-5CFD-4D50-94FF-2882BB8BFC82}"/>
    <cellStyle name="Normal 8 2 3 2 2 5 3 2" xfId="50795" xr:uid="{2AE5D375-5EDC-4542-807B-35CCA662E9E9}"/>
    <cellStyle name="Normal 8 2 3 2 2 5 4" xfId="35353" xr:uid="{1590EAFC-8391-4E24-891C-560F7B099BCC}"/>
    <cellStyle name="Normal 8 2 3 2 2 6" xfId="8330" xr:uid="{361EF5DE-C28F-49C1-9D73-6F7B083BBB03}"/>
    <cellStyle name="Normal 8 2 3 2 2 6 2" xfId="23772" xr:uid="{67EE6340-9D95-4EFE-9CC5-7A7D79B6A45A}"/>
    <cellStyle name="Normal 8 2 3 2 2 6 2 2" xfId="54656" xr:uid="{F509E858-E92A-4E60-B241-E2B7CB31AE89}"/>
    <cellStyle name="Normal 8 2 3 2 2 6 3" xfId="39214" xr:uid="{B7E2C980-6EA9-4B8F-89D0-F90ED6FE352D}"/>
    <cellStyle name="Normal 8 2 3 2 2 7" xfId="16051" xr:uid="{8FC7719A-7EA5-488C-8D20-AEE2F028700D}"/>
    <cellStyle name="Normal 8 2 3 2 2 7 2" xfId="46935" xr:uid="{9A6BF568-0172-45CC-B72C-4676B7266A24}"/>
    <cellStyle name="Normal 8 2 3 2 2 8" xfId="31493" xr:uid="{E836AC31-116E-4E63-B91B-68A808629846}"/>
    <cellStyle name="Normal 8 2 3 2 3" xfId="851" xr:uid="{3824BA11-00B8-42F6-BBAB-1964BC22EF6C}"/>
    <cellStyle name="Normal 8 2 3 2 3 2" xfId="1816" xr:uid="{261E280F-1646-4A1F-A4FC-AEDCE83B8E13}"/>
    <cellStyle name="Normal 8 2 3 2 3 2 2" xfId="3746" xr:uid="{EEF8BBAE-607E-4D2F-A45F-B235B006E503}"/>
    <cellStyle name="Normal 8 2 3 2 3 2 2 2" xfId="7606" xr:uid="{EE548F21-BD28-468B-BF76-2B57BF68A2A3}"/>
    <cellStyle name="Normal 8 2 3 2 3 2 2 2 2" xfId="15327" xr:uid="{EFDC8157-5437-4873-9FD8-92EE3555EF8C}"/>
    <cellStyle name="Normal 8 2 3 2 3 2 2 2 2 2" xfId="30769" xr:uid="{B70F3DAC-3651-41A1-B954-9F78AF863419}"/>
    <cellStyle name="Normal 8 2 3 2 3 2 2 2 2 2 2" xfId="61653" xr:uid="{A88A3532-184E-41E6-976C-EEA137AE7DB7}"/>
    <cellStyle name="Normal 8 2 3 2 3 2 2 2 2 3" xfId="46211" xr:uid="{12F0B2AE-58A6-4D04-8139-C742611583BB}"/>
    <cellStyle name="Normal 8 2 3 2 3 2 2 2 3" xfId="23048" xr:uid="{78A637EC-24C9-4860-AB93-2D020BA12B27}"/>
    <cellStyle name="Normal 8 2 3 2 3 2 2 2 3 2" xfId="53932" xr:uid="{D3BAEAB0-B681-456D-AC21-E0482AB4D7EE}"/>
    <cellStyle name="Normal 8 2 3 2 3 2 2 2 4" xfId="38490" xr:uid="{5233775D-EB58-4FAC-B75F-7424C7F6F0CD}"/>
    <cellStyle name="Normal 8 2 3 2 3 2 2 3" xfId="11467" xr:uid="{C85E0C8C-83F4-4637-B507-BDD8016A7236}"/>
    <cellStyle name="Normal 8 2 3 2 3 2 2 3 2" xfId="26909" xr:uid="{A4930BF0-F011-41A3-9645-AE1FC0D27342}"/>
    <cellStyle name="Normal 8 2 3 2 3 2 2 3 2 2" xfId="57793" xr:uid="{BDC46905-8778-4A47-8454-E001E1BA3159}"/>
    <cellStyle name="Normal 8 2 3 2 3 2 2 3 3" xfId="42351" xr:uid="{25BDA143-E75C-4190-8294-88CDB4A2D489}"/>
    <cellStyle name="Normal 8 2 3 2 3 2 2 4" xfId="19188" xr:uid="{7A843959-4F24-4C84-B2D1-C78F72B4E473}"/>
    <cellStyle name="Normal 8 2 3 2 3 2 2 4 2" xfId="50072" xr:uid="{70E4C831-80C2-4C0C-B960-9182840888AB}"/>
    <cellStyle name="Normal 8 2 3 2 3 2 2 5" xfId="34630" xr:uid="{E5CED08E-0FEA-4945-8DA5-018CC1FA7627}"/>
    <cellStyle name="Normal 8 2 3 2 3 2 3" xfId="5676" xr:uid="{12E689FE-584A-4E13-A4F0-EF76049D20A1}"/>
    <cellStyle name="Normal 8 2 3 2 3 2 3 2" xfId="13397" xr:uid="{0613B856-428F-4D1E-B0F7-68B39598AC8C}"/>
    <cellStyle name="Normal 8 2 3 2 3 2 3 2 2" xfId="28839" xr:uid="{8B2A0961-BB1C-4B4B-90F5-7C866C4BC585}"/>
    <cellStyle name="Normal 8 2 3 2 3 2 3 2 2 2" xfId="59723" xr:uid="{FC30E196-975F-4D3C-B3A6-BBC90AC89C74}"/>
    <cellStyle name="Normal 8 2 3 2 3 2 3 2 3" xfId="44281" xr:uid="{CB31FE62-C7A4-40A4-AC0E-CA1DA8C6A373}"/>
    <cellStyle name="Normal 8 2 3 2 3 2 3 3" xfId="21118" xr:uid="{B1725C2F-016A-4543-A219-6AEFDEBC08BE}"/>
    <cellStyle name="Normal 8 2 3 2 3 2 3 3 2" xfId="52002" xr:uid="{50785F9E-BFB4-4033-9F13-C2F910EAF61E}"/>
    <cellStyle name="Normal 8 2 3 2 3 2 3 4" xfId="36560" xr:uid="{46A80CA2-245C-44A3-904F-6CE5D5FE885D}"/>
    <cellStyle name="Normal 8 2 3 2 3 2 4" xfId="9537" xr:uid="{45A7A11D-09A0-4BDF-BE3F-6DF9528CFFC0}"/>
    <cellStyle name="Normal 8 2 3 2 3 2 4 2" xfId="24979" xr:uid="{4E6F87CB-C6A2-457E-9D3A-ECD2121B4318}"/>
    <cellStyle name="Normal 8 2 3 2 3 2 4 2 2" xfId="55863" xr:uid="{D977EC21-400C-4E80-BEB4-578D14594E41}"/>
    <cellStyle name="Normal 8 2 3 2 3 2 4 3" xfId="40421" xr:uid="{9B590394-B87D-42CC-B068-91C1BA9B0778}"/>
    <cellStyle name="Normal 8 2 3 2 3 2 5" xfId="17258" xr:uid="{1BEDCC97-ED7C-4C65-9596-9A9F8D18E5C2}"/>
    <cellStyle name="Normal 8 2 3 2 3 2 5 2" xfId="48142" xr:uid="{5DD40C88-0A5B-4AB3-B6DA-98FF4673454B}"/>
    <cellStyle name="Normal 8 2 3 2 3 2 6" xfId="32700" xr:uid="{F0F96F3D-3C3F-4F7F-8286-D6627AF13102}"/>
    <cellStyle name="Normal 8 2 3 2 3 3" xfId="2781" xr:uid="{04F8D4F7-D7BA-43F5-B6E7-459EAB0578C1}"/>
    <cellStyle name="Normal 8 2 3 2 3 3 2" xfId="6641" xr:uid="{9C02E5CC-9463-4A01-9E19-4366741AE5F8}"/>
    <cellStyle name="Normal 8 2 3 2 3 3 2 2" xfId="14362" xr:uid="{7D0AE407-85E6-48C2-8E02-89DE4CC4B045}"/>
    <cellStyle name="Normal 8 2 3 2 3 3 2 2 2" xfId="29804" xr:uid="{A850B4A5-9936-4B93-925E-A9D792F8B706}"/>
    <cellStyle name="Normal 8 2 3 2 3 3 2 2 2 2" xfId="60688" xr:uid="{54049A02-74B1-4FD9-820F-A471EA56B3FB}"/>
    <cellStyle name="Normal 8 2 3 2 3 3 2 2 3" xfId="45246" xr:uid="{94DFC53E-8015-41EF-90DB-3416D0FA2E71}"/>
    <cellStyle name="Normal 8 2 3 2 3 3 2 3" xfId="22083" xr:uid="{B536465C-C8C3-46D4-80E7-BC8E06A26980}"/>
    <cellStyle name="Normal 8 2 3 2 3 3 2 3 2" xfId="52967" xr:uid="{0183B096-2BEB-4685-911E-FC4F577B41C9}"/>
    <cellStyle name="Normal 8 2 3 2 3 3 2 4" xfId="37525" xr:uid="{D7571099-273C-47A8-896E-4A5D2C9A9A85}"/>
    <cellStyle name="Normal 8 2 3 2 3 3 3" xfId="10502" xr:uid="{D19A3F0A-25F9-40B2-BC91-8E81CC56506D}"/>
    <cellStyle name="Normal 8 2 3 2 3 3 3 2" xfId="25944" xr:uid="{3D8F6210-9903-4408-B379-3B948BFE0CDF}"/>
    <cellStyle name="Normal 8 2 3 2 3 3 3 2 2" xfId="56828" xr:uid="{AA27EDAC-ADB6-4FCA-A0C8-476E5A288596}"/>
    <cellStyle name="Normal 8 2 3 2 3 3 3 3" xfId="41386" xr:uid="{94D533E6-1321-4609-9030-E9555BDBB271}"/>
    <cellStyle name="Normal 8 2 3 2 3 3 4" xfId="18223" xr:uid="{7C8B34CF-2EC1-435C-A870-8F559F152706}"/>
    <cellStyle name="Normal 8 2 3 2 3 3 4 2" xfId="49107" xr:uid="{1D6A0F91-2172-4A89-8B32-46DED4B16023}"/>
    <cellStyle name="Normal 8 2 3 2 3 3 5" xfId="33665" xr:uid="{0148EFBB-B99A-424D-90BB-E49ABCE60A13}"/>
    <cellStyle name="Normal 8 2 3 2 3 4" xfId="4711" xr:uid="{6FF34A5F-FEBD-4F9F-AB08-23F7DA77157E}"/>
    <cellStyle name="Normal 8 2 3 2 3 4 2" xfId="12432" xr:uid="{ACFF53F0-36A2-43C1-A373-CB54B9014D6F}"/>
    <cellStyle name="Normal 8 2 3 2 3 4 2 2" xfId="27874" xr:uid="{01B7FF6A-F9BF-4C34-86F6-C6B0CE6E1525}"/>
    <cellStyle name="Normal 8 2 3 2 3 4 2 2 2" xfId="58758" xr:uid="{62F9B515-E1C1-44A3-8316-F2312C6A4A40}"/>
    <cellStyle name="Normal 8 2 3 2 3 4 2 3" xfId="43316" xr:uid="{84C1C0A6-6F1E-4CDB-A554-3284F2C8E0D3}"/>
    <cellStyle name="Normal 8 2 3 2 3 4 3" xfId="20153" xr:uid="{1F456F98-2CD2-488E-9E81-107D672BFA5E}"/>
    <cellStyle name="Normal 8 2 3 2 3 4 3 2" xfId="51037" xr:uid="{31E3EF47-3E6A-4FF1-AD8B-3C4859B6C3CD}"/>
    <cellStyle name="Normal 8 2 3 2 3 4 4" xfId="35595" xr:uid="{DE39133D-7733-4786-87B9-43C965DAEF0B}"/>
    <cellStyle name="Normal 8 2 3 2 3 5" xfId="8572" xr:uid="{E506C87B-A619-4C94-911E-EFFEE813F9DA}"/>
    <cellStyle name="Normal 8 2 3 2 3 5 2" xfId="24014" xr:uid="{333D1896-050B-4A0A-931F-539A700DC2B4}"/>
    <cellStyle name="Normal 8 2 3 2 3 5 2 2" xfId="54898" xr:uid="{D968E0E1-B4D6-4CFC-A967-18976ED8901E}"/>
    <cellStyle name="Normal 8 2 3 2 3 5 3" xfId="39456" xr:uid="{9CEBA757-0D37-434E-888F-F110F86EC4D4}"/>
    <cellStyle name="Normal 8 2 3 2 3 6" xfId="16293" xr:uid="{466496BC-380E-4818-A3F1-48E4FB0BF058}"/>
    <cellStyle name="Normal 8 2 3 2 3 6 2" xfId="47177" xr:uid="{CAD3182A-D15B-45EC-934B-285A9EBC2B50}"/>
    <cellStyle name="Normal 8 2 3 2 3 7" xfId="31735" xr:uid="{C3646759-2E8E-46EB-8126-56CF9A2E65BA}"/>
    <cellStyle name="Normal 8 2 3 2 4" xfId="1333" xr:uid="{934FB152-CA6D-4967-8195-7E74E5707D11}"/>
    <cellStyle name="Normal 8 2 3 2 4 2" xfId="3263" xr:uid="{F3234BD9-0456-4166-81B5-EA9419E93C10}"/>
    <cellStyle name="Normal 8 2 3 2 4 2 2" xfId="7123" xr:uid="{052C15E3-9E60-4EA8-94DF-67E9B94444AF}"/>
    <cellStyle name="Normal 8 2 3 2 4 2 2 2" xfId="14844" xr:uid="{383C0AEC-2327-4E7A-9CC7-137B3F4E9336}"/>
    <cellStyle name="Normal 8 2 3 2 4 2 2 2 2" xfId="30286" xr:uid="{29E54378-1A07-42FD-A7CB-FDDE556AD3AB}"/>
    <cellStyle name="Normal 8 2 3 2 4 2 2 2 2 2" xfId="61170" xr:uid="{423E85F7-2556-45F0-B471-C985296BBCFF}"/>
    <cellStyle name="Normal 8 2 3 2 4 2 2 2 3" xfId="45728" xr:uid="{03843D98-AD2A-4BC0-BE03-60C08A590BD5}"/>
    <cellStyle name="Normal 8 2 3 2 4 2 2 3" xfId="22565" xr:uid="{4AF9C0DC-E7DF-4D97-94B7-67EBDEB36111}"/>
    <cellStyle name="Normal 8 2 3 2 4 2 2 3 2" xfId="53449" xr:uid="{B138A978-775D-440D-8DD1-351580936938}"/>
    <cellStyle name="Normal 8 2 3 2 4 2 2 4" xfId="38007" xr:uid="{C0458969-C529-4B5F-B8C2-07698AE5B6EC}"/>
    <cellStyle name="Normal 8 2 3 2 4 2 3" xfId="10984" xr:uid="{86F428A3-8AEC-4BB5-9AC2-F0B9E7D97A66}"/>
    <cellStyle name="Normal 8 2 3 2 4 2 3 2" xfId="26426" xr:uid="{A0F85BCB-8C4A-4232-8FEB-9AD1E1032F43}"/>
    <cellStyle name="Normal 8 2 3 2 4 2 3 2 2" xfId="57310" xr:uid="{14764DC4-DE20-4EE1-A966-D66907496511}"/>
    <cellStyle name="Normal 8 2 3 2 4 2 3 3" xfId="41868" xr:uid="{089EC15A-44E5-4F82-95ED-BFABB506B772}"/>
    <cellStyle name="Normal 8 2 3 2 4 2 4" xfId="18705" xr:uid="{E6ACBC3B-B6E0-426F-AAEF-AC4FD75EFA5D}"/>
    <cellStyle name="Normal 8 2 3 2 4 2 4 2" xfId="49589" xr:uid="{A21927D8-93BD-4EB0-994C-5FD97F194052}"/>
    <cellStyle name="Normal 8 2 3 2 4 2 5" xfId="34147" xr:uid="{4CA0F439-933B-49A1-A3D9-79D7A81C189D}"/>
    <cellStyle name="Normal 8 2 3 2 4 3" xfId="5193" xr:uid="{690638D3-790E-4404-9104-B0617B3F6D5C}"/>
    <cellStyle name="Normal 8 2 3 2 4 3 2" xfId="12914" xr:uid="{721F2653-6439-48BF-B601-4F8268B43B8D}"/>
    <cellStyle name="Normal 8 2 3 2 4 3 2 2" xfId="28356" xr:uid="{D0F3E1A7-9413-4A82-9B9B-716A55C2CCFF}"/>
    <cellStyle name="Normal 8 2 3 2 4 3 2 2 2" xfId="59240" xr:uid="{171C7A77-A950-47B9-83CB-7E0F050D3A7E}"/>
    <cellStyle name="Normal 8 2 3 2 4 3 2 3" xfId="43798" xr:uid="{DD5DB42A-97D3-4C9F-B722-023AA586AB9E}"/>
    <cellStyle name="Normal 8 2 3 2 4 3 3" xfId="20635" xr:uid="{431E934E-2516-4F4C-9F9A-F32E13ECA3E2}"/>
    <cellStyle name="Normal 8 2 3 2 4 3 3 2" xfId="51519" xr:uid="{7D3CD1CF-4AB0-4CAB-90B2-A435F652E133}"/>
    <cellStyle name="Normal 8 2 3 2 4 3 4" xfId="36077" xr:uid="{C97AD4EB-B1D3-49A4-A107-90060ACC85A1}"/>
    <cellStyle name="Normal 8 2 3 2 4 4" xfId="9054" xr:uid="{D011BFF5-5114-4F87-96AE-D51E829BA422}"/>
    <cellStyle name="Normal 8 2 3 2 4 4 2" xfId="24496" xr:uid="{4D9280D3-0055-4B33-A13A-3427CBEFBCB7}"/>
    <cellStyle name="Normal 8 2 3 2 4 4 2 2" xfId="55380" xr:uid="{62DA41CB-E58E-43A2-B4FF-BCB3F6F0AF21}"/>
    <cellStyle name="Normal 8 2 3 2 4 4 3" xfId="39938" xr:uid="{002FB67D-00B1-4343-9982-08BC56DDA469}"/>
    <cellStyle name="Normal 8 2 3 2 4 5" xfId="16775" xr:uid="{940F555F-EF43-460D-8E95-F94F5ABC7B6E}"/>
    <cellStyle name="Normal 8 2 3 2 4 5 2" xfId="47659" xr:uid="{1A612A0A-5BEE-4939-9EEB-97760D860DE9}"/>
    <cellStyle name="Normal 8 2 3 2 4 6" xfId="32217" xr:uid="{0C8607B1-4C25-4661-96B0-72839DEE07D0}"/>
    <cellStyle name="Normal 8 2 3 2 5" xfId="2298" xr:uid="{AD23B0A2-8162-4B43-B390-46985029009A}"/>
    <cellStyle name="Normal 8 2 3 2 5 2" xfId="6158" xr:uid="{129EB314-7E70-4226-88B8-3F5EC99A6AAF}"/>
    <cellStyle name="Normal 8 2 3 2 5 2 2" xfId="13879" xr:uid="{A78778A5-FE43-47AF-A081-C7B7962F2E88}"/>
    <cellStyle name="Normal 8 2 3 2 5 2 2 2" xfId="29321" xr:uid="{4677A7CB-B595-462B-BD4D-63E2D1DDD809}"/>
    <cellStyle name="Normal 8 2 3 2 5 2 2 2 2" xfId="60205" xr:uid="{09EF1743-99FB-4E05-9994-F7F3C1364779}"/>
    <cellStyle name="Normal 8 2 3 2 5 2 2 3" xfId="44763" xr:uid="{39D0588C-20E5-4C2C-9BE3-060C110A306D}"/>
    <cellStyle name="Normal 8 2 3 2 5 2 3" xfId="21600" xr:uid="{B9C56129-A4E2-4776-9AE8-D87A5CABEC51}"/>
    <cellStyle name="Normal 8 2 3 2 5 2 3 2" xfId="52484" xr:uid="{F7D5DB23-8C86-4B46-BC7D-181E90F64E86}"/>
    <cellStyle name="Normal 8 2 3 2 5 2 4" xfId="37042" xr:uid="{BF14AA84-82FD-4E51-9C6A-FA2B9044E5B6}"/>
    <cellStyle name="Normal 8 2 3 2 5 3" xfId="10019" xr:uid="{28DECF24-BD66-4199-9DB9-08EB0C575816}"/>
    <cellStyle name="Normal 8 2 3 2 5 3 2" xfId="25461" xr:uid="{EAF8D2BF-6755-4DC1-98C5-FB2D37B42153}"/>
    <cellStyle name="Normal 8 2 3 2 5 3 2 2" xfId="56345" xr:uid="{E48BCBB6-C5C0-40E1-894C-AE6795503420}"/>
    <cellStyle name="Normal 8 2 3 2 5 3 3" xfId="40903" xr:uid="{BBE4B570-690E-432B-9964-734C68A8DFA6}"/>
    <cellStyle name="Normal 8 2 3 2 5 4" xfId="17740" xr:uid="{590BE41A-DEF6-443A-96D7-67F617C1F661}"/>
    <cellStyle name="Normal 8 2 3 2 5 4 2" xfId="48624" xr:uid="{3B6C59D7-33D5-443E-9D6C-2F93A42731A2}"/>
    <cellStyle name="Normal 8 2 3 2 5 5" xfId="33182" xr:uid="{68E1DB32-DE89-4AB9-ABBA-E0AE5E2A509C}"/>
    <cellStyle name="Normal 8 2 3 2 6" xfId="4228" xr:uid="{AC5A648A-1F78-45D9-8CE2-BA6A9CADA137}"/>
    <cellStyle name="Normal 8 2 3 2 6 2" xfId="11949" xr:uid="{288855FC-4C84-4B18-B7DD-A0B25AA2DF0F}"/>
    <cellStyle name="Normal 8 2 3 2 6 2 2" xfId="27391" xr:uid="{D91382BC-EFD5-406B-BFDD-E543FF31C1AC}"/>
    <cellStyle name="Normal 8 2 3 2 6 2 2 2" xfId="58275" xr:uid="{E8575221-D42B-4663-99DB-98BCBEECD3AC}"/>
    <cellStyle name="Normal 8 2 3 2 6 2 3" xfId="42833" xr:uid="{A4CC15AF-2E02-4B48-AD59-F99D005C5DB1}"/>
    <cellStyle name="Normal 8 2 3 2 6 3" xfId="19670" xr:uid="{2B160FB4-9F25-4427-897E-A8633897F893}"/>
    <cellStyle name="Normal 8 2 3 2 6 3 2" xfId="50554" xr:uid="{A55B0628-1EC2-4541-B224-FA2FDF19DF6F}"/>
    <cellStyle name="Normal 8 2 3 2 6 4" xfId="35112" xr:uid="{991EF709-A0E1-4550-B5A6-B6A37C8B4156}"/>
    <cellStyle name="Normal 8 2 3 2 7" xfId="8089" xr:uid="{0F0A6864-885E-42FE-9F6D-1E5374F16680}"/>
    <cellStyle name="Normal 8 2 3 2 7 2" xfId="23531" xr:uid="{FA209540-2619-4FAB-850C-6A217B0EC63E}"/>
    <cellStyle name="Normal 8 2 3 2 7 2 2" xfId="54415" xr:uid="{7EC55D7C-0CE0-4310-AD12-11E6D17167AB}"/>
    <cellStyle name="Normal 8 2 3 2 7 3" xfId="38973" xr:uid="{282B2AFA-AC34-4DFD-90C8-F88FCE9E016B}"/>
    <cellStyle name="Normal 8 2 3 2 8" xfId="15810" xr:uid="{1918BBBA-F4DC-472B-9F18-BB8C6AEC60EF}"/>
    <cellStyle name="Normal 8 2 3 2 8 2" xfId="46694" xr:uid="{F386044F-1B73-4A8A-A5C8-62DB49F62DB8}"/>
    <cellStyle name="Normal 8 2 3 2 9" xfId="31252" xr:uid="{7B9E81A6-4988-4BBD-A5BB-D56E560864E2}"/>
    <cellStyle name="Normal 8 2 3 3" xfId="476" xr:uid="{A1CD7001-5924-4AA5-92BF-362080F4F2E4}"/>
    <cellStyle name="Normal 8 2 3 3 2" xfId="960" xr:uid="{0ADA72E4-693C-42D9-B86B-54215A0CCC0E}"/>
    <cellStyle name="Normal 8 2 3 3 2 2" xfId="1925" xr:uid="{C3E4D038-DEB8-4E8A-81B0-6D28F34A3D80}"/>
    <cellStyle name="Normal 8 2 3 3 2 2 2" xfId="3855" xr:uid="{AA30BAE9-CB44-4ABA-ACD9-C7091A90593D}"/>
    <cellStyle name="Normal 8 2 3 3 2 2 2 2" xfId="7715" xr:uid="{B97DB11A-1F32-4153-A641-27C4949AC27F}"/>
    <cellStyle name="Normal 8 2 3 3 2 2 2 2 2" xfId="15436" xr:uid="{B8C339B7-3C65-4EA8-98D4-B0A72936A3B2}"/>
    <cellStyle name="Normal 8 2 3 3 2 2 2 2 2 2" xfId="30878" xr:uid="{A100F436-8978-4BC8-98C5-D516326C785B}"/>
    <cellStyle name="Normal 8 2 3 3 2 2 2 2 2 2 2" xfId="61762" xr:uid="{03CF70F9-063F-4887-BCA6-E876F4361B99}"/>
    <cellStyle name="Normal 8 2 3 3 2 2 2 2 2 3" xfId="46320" xr:uid="{A08419D1-8188-4DF6-8DC9-C8EF61C980DD}"/>
    <cellStyle name="Normal 8 2 3 3 2 2 2 2 3" xfId="23157" xr:uid="{33C2DA9C-6A4C-4829-A83B-58C8E772BC2E}"/>
    <cellStyle name="Normal 8 2 3 3 2 2 2 2 3 2" xfId="54041" xr:uid="{2FFA6D59-4D1C-4BAB-BB72-B5C569094B24}"/>
    <cellStyle name="Normal 8 2 3 3 2 2 2 2 4" xfId="38599" xr:uid="{590E3F91-C6D6-4FEF-884E-7571A93692C4}"/>
    <cellStyle name="Normal 8 2 3 3 2 2 2 3" xfId="11576" xr:uid="{5314360D-FA7B-4975-841E-AE9774DA1A45}"/>
    <cellStyle name="Normal 8 2 3 3 2 2 2 3 2" xfId="27018" xr:uid="{76A12A9F-C622-4C5F-A3C2-4832238B40C1}"/>
    <cellStyle name="Normal 8 2 3 3 2 2 2 3 2 2" xfId="57902" xr:uid="{2CE0EED6-0599-4E87-AAE1-2CC5A336BC2D}"/>
    <cellStyle name="Normal 8 2 3 3 2 2 2 3 3" xfId="42460" xr:uid="{9E597C91-2F05-49EF-890A-C75F432A381A}"/>
    <cellStyle name="Normal 8 2 3 3 2 2 2 4" xfId="19297" xr:uid="{73FA5F5B-735A-458D-935F-2B21DF907074}"/>
    <cellStyle name="Normal 8 2 3 3 2 2 2 4 2" xfId="50181" xr:uid="{EDCE1132-984A-46AE-9E65-9F9E937FD220}"/>
    <cellStyle name="Normal 8 2 3 3 2 2 2 5" xfId="34739" xr:uid="{6FDD73F8-6EF9-489B-8B22-23B0E31BC37E}"/>
    <cellStyle name="Normal 8 2 3 3 2 2 3" xfId="5785" xr:uid="{BA50C860-C2F3-4C02-B259-A24BFEF354C5}"/>
    <cellStyle name="Normal 8 2 3 3 2 2 3 2" xfId="13506" xr:uid="{41AB77B5-0E8D-4E57-9EC5-AA7819DC2332}"/>
    <cellStyle name="Normal 8 2 3 3 2 2 3 2 2" xfId="28948" xr:uid="{9863E4C7-38CC-432A-97FE-962C917DCC47}"/>
    <cellStyle name="Normal 8 2 3 3 2 2 3 2 2 2" xfId="59832" xr:uid="{3D709C24-9C47-42F5-B0B3-11C464EEED22}"/>
    <cellStyle name="Normal 8 2 3 3 2 2 3 2 3" xfId="44390" xr:uid="{DE353AA3-D32D-4BA7-9925-E9085F131020}"/>
    <cellStyle name="Normal 8 2 3 3 2 2 3 3" xfId="21227" xr:uid="{D41AF458-3EF3-4E4C-AF81-EAB00AA839F7}"/>
    <cellStyle name="Normal 8 2 3 3 2 2 3 3 2" xfId="52111" xr:uid="{00E2272D-6F8E-4B33-9B85-2AAF336FF645}"/>
    <cellStyle name="Normal 8 2 3 3 2 2 3 4" xfId="36669" xr:uid="{3BEE3193-FD3C-400E-AF7F-F54DE366EE71}"/>
    <cellStyle name="Normal 8 2 3 3 2 2 4" xfId="9646" xr:uid="{74C432FA-C090-447D-9F6F-D2080762A47D}"/>
    <cellStyle name="Normal 8 2 3 3 2 2 4 2" xfId="25088" xr:uid="{05BCB3D9-7C19-40C2-A2DA-F4BACD2B79DC}"/>
    <cellStyle name="Normal 8 2 3 3 2 2 4 2 2" xfId="55972" xr:uid="{30136331-C46C-4EA9-97ED-1C17C0749AA9}"/>
    <cellStyle name="Normal 8 2 3 3 2 2 4 3" xfId="40530" xr:uid="{406A07EB-A85E-4FED-8660-7201CCA4EB75}"/>
    <cellStyle name="Normal 8 2 3 3 2 2 5" xfId="17367" xr:uid="{302F9011-00A1-4B99-9C26-AF23A869F4AF}"/>
    <cellStyle name="Normal 8 2 3 3 2 2 5 2" xfId="48251" xr:uid="{2E8B1D1C-D45E-47EB-8E56-6E125F53EA92}"/>
    <cellStyle name="Normal 8 2 3 3 2 2 6" xfId="32809" xr:uid="{4FAC5BB4-3A18-420C-8E72-F1DCBEDBE7D1}"/>
    <cellStyle name="Normal 8 2 3 3 2 3" xfId="2890" xr:uid="{62052A21-2401-4F5F-9A2E-765EE6DE1550}"/>
    <cellStyle name="Normal 8 2 3 3 2 3 2" xfId="6750" xr:uid="{58E2C590-3F8B-4943-8AA1-C89E84259885}"/>
    <cellStyle name="Normal 8 2 3 3 2 3 2 2" xfId="14471" xr:uid="{19C65E41-281B-4F04-B159-89F1CC4BDF03}"/>
    <cellStyle name="Normal 8 2 3 3 2 3 2 2 2" xfId="29913" xr:uid="{169DBD8F-4885-4A41-8A93-65FFCEB5DA38}"/>
    <cellStyle name="Normal 8 2 3 3 2 3 2 2 2 2" xfId="60797" xr:uid="{24A1B5D6-3BF9-4A5F-ADFA-66800340F57A}"/>
    <cellStyle name="Normal 8 2 3 3 2 3 2 2 3" xfId="45355" xr:uid="{E5A3CD5E-BF57-41B1-BE12-65839C48BCD1}"/>
    <cellStyle name="Normal 8 2 3 3 2 3 2 3" xfId="22192" xr:uid="{FD64B816-BF43-4281-B9D5-A9C4CE1F2F1B}"/>
    <cellStyle name="Normal 8 2 3 3 2 3 2 3 2" xfId="53076" xr:uid="{83FA13FA-D748-48EA-AEE9-75CEF349E29F}"/>
    <cellStyle name="Normal 8 2 3 3 2 3 2 4" xfId="37634" xr:uid="{A2033FCE-D0DB-43AF-9640-E9DCDF2F006B}"/>
    <cellStyle name="Normal 8 2 3 3 2 3 3" xfId="10611" xr:uid="{76BF509E-241F-475B-98D8-4693D6ED3A2B}"/>
    <cellStyle name="Normal 8 2 3 3 2 3 3 2" xfId="26053" xr:uid="{F95D9F7D-22DE-40DC-8DED-538CAFE0AD9E}"/>
    <cellStyle name="Normal 8 2 3 3 2 3 3 2 2" xfId="56937" xr:uid="{9BE5B849-0171-451D-B861-42941AD186B4}"/>
    <cellStyle name="Normal 8 2 3 3 2 3 3 3" xfId="41495" xr:uid="{8840B7F8-6A5C-48C7-867D-79C058B14785}"/>
    <cellStyle name="Normal 8 2 3 3 2 3 4" xfId="18332" xr:uid="{B0DA217B-F3EA-453D-AD2E-DD23C5991D85}"/>
    <cellStyle name="Normal 8 2 3 3 2 3 4 2" xfId="49216" xr:uid="{DAEBCFB5-3B2C-4E39-84B4-757248FC1339}"/>
    <cellStyle name="Normal 8 2 3 3 2 3 5" xfId="33774" xr:uid="{B85A08CD-D998-4328-BC8C-6C9D08B2456A}"/>
    <cellStyle name="Normal 8 2 3 3 2 4" xfId="4820" xr:uid="{F01D06EF-D4EB-4132-AE00-C018E9067C44}"/>
    <cellStyle name="Normal 8 2 3 3 2 4 2" xfId="12541" xr:uid="{46841352-389F-4125-9A06-2D53D720B97D}"/>
    <cellStyle name="Normal 8 2 3 3 2 4 2 2" xfId="27983" xr:uid="{8257DCA3-E16F-4A9E-A64E-615A077D2AB9}"/>
    <cellStyle name="Normal 8 2 3 3 2 4 2 2 2" xfId="58867" xr:uid="{023BF9FD-E850-4D89-AC01-1FB1B183B7BD}"/>
    <cellStyle name="Normal 8 2 3 3 2 4 2 3" xfId="43425" xr:uid="{82A4D7E3-06D2-44FE-8AA4-D0ABB87C72AA}"/>
    <cellStyle name="Normal 8 2 3 3 2 4 3" xfId="20262" xr:uid="{D66167AA-DE8D-4C19-AC5F-31539194B60F}"/>
    <cellStyle name="Normal 8 2 3 3 2 4 3 2" xfId="51146" xr:uid="{6D8A54A9-72C6-45EB-ACEB-6BECBAF8864A}"/>
    <cellStyle name="Normal 8 2 3 3 2 4 4" xfId="35704" xr:uid="{DB68DE74-74E8-4935-A794-D1AA34B6D27C}"/>
    <cellStyle name="Normal 8 2 3 3 2 5" xfId="8681" xr:uid="{DC70EC39-5237-47C1-B945-558C6EBE2994}"/>
    <cellStyle name="Normal 8 2 3 3 2 5 2" xfId="24123" xr:uid="{08788A3A-3116-4853-B2BC-64E3CB997CC4}"/>
    <cellStyle name="Normal 8 2 3 3 2 5 2 2" xfId="55007" xr:uid="{CC50E296-F8E8-4351-B2FD-A2F2DC803B28}"/>
    <cellStyle name="Normal 8 2 3 3 2 5 3" xfId="39565" xr:uid="{382959A4-5A6D-4111-84F1-8BD6F968F99E}"/>
    <cellStyle name="Normal 8 2 3 3 2 6" xfId="16402" xr:uid="{88304AF4-D5A7-482B-BC1C-8674BD6DE81F}"/>
    <cellStyle name="Normal 8 2 3 3 2 6 2" xfId="47286" xr:uid="{EEA1099C-4B15-408F-8448-98B8CCD2D3AF}"/>
    <cellStyle name="Normal 8 2 3 3 2 7" xfId="31844" xr:uid="{CB30701D-E03C-4A93-A379-0EA52F25188C}"/>
    <cellStyle name="Normal 8 2 3 3 3" xfId="1442" xr:uid="{BCFB9711-A766-4281-AA86-54F25E4402C9}"/>
    <cellStyle name="Normal 8 2 3 3 3 2" xfId="3372" xr:uid="{762AE4CB-E027-41CB-B87A-2772A3606E6E}"/>
    <cellStyle name="Normal 8 2 3 3 3 2 2" xfId="7232" xr:uid="{0497970A-9678-4C60-99B5-3EDEA44F5C1E}"/>
    <cellStyle name="Normal 8 2 3 3 3 2 2 2" xfId="14953" xr:uid="{E7C3C395-54DA-4AF8-B665-013CD8C3743E}"/>
    <cellStyle name="Normal 8 2 3 3 3 2 2 2 2" xfId="30395" xr:uid="{410B55D8-E661-4978-A77F-441986F1BA8C}"/>
    <cellStyle name="Normal 8 2 3 3 3 2 2 2 2 2" xfId="61279" xr:uid="{7B91627E-0073-4F75-A368-C18A664D03DC}"/>
    <cellStyle name="Normal 8 2 3 3 3 2 2 2 3" xfId="45837" xr:uid="{854E2EA1-DEC8-494C-AB38-1ACF77421236}"/>
    <cellStyle name="Normal 8 2 3 3 3 2 2 3" xfId="22674" xr:uid="{163889E8-1856-4C5A-BE53-9BDFAA0E0C20}"/>
    <cellStyle name="Normal 8 2 3 3 3 2 2 3 2" xfId="53558" xr:uid="{905BD0B5-D9CB-45B1-B677-CB22B80A2720}"/>
    <cellStyle name="Normal 8 2 3 3 3 2 2 4" xfId="38116" xr:uid="{606F4A48-F9A6-43A6-95F2-46BB9B8F7ED3}"/>
    <cellStyle name="Normal 8 2 3 3 3 2 3" xfId="11093" xr:uid="{8ACE80FF-90DA-410F-9F75-799D0620D127}"/>
    <cellStyle name="Normal 8 2 3 3 3 2 3 2" xfId="26535" xr:uid="{764A344A-825C-46E7-98EB-4955B8E79ADB}"/>
    <cellStyle name="Normal 8 2 3 3 3 2 3 2 2" xfId="57419" xr:uid="{44815FBE-97C4-4E47-B042-C88A7552A402}"/>
    <cellStyle name="Normal 8 2 3 3 3 2 3 3" xfId="41977" xr:uid="{A7BE6EBA-39A7-43DB-9D77-241E507DF404}"/>
    <cellStyle name="Normal 8 2 3 3 3 2 4" xfId="18814" xr:uid="{A33BFB2F-3991-47D1-BC4D-27FEF262C406}"/>
    <cellStyle name="Normal 8 2 3 3 3 2 4 2" xfId="49698" xr:uid="{7396BB9E-45E9-4EE9-A0BD-F7641FAD2717}"/>
    <cellStyle name="Normal 8 2 3 3 3 2 5" xfId="34256" xr:uid="{05C5BEB4-4024-45F3-9BD1-28C1055CB348}"/>
    <cellStyle name="Normal 8 2 3 3 3 3" xfId="5302" xr:uid="{FF21B166-1173-431E-9CCD-7F5CCAA79261}"/>
    <cellStyle name="Normal 8 2 3 3 3 3 2" xfId="13023" xr:uid="{C6C10476-8EF3-4211-8E59-0E604E0065F1}"/>
    <cellStyle name="Normal 8 2 3 3 3 3 2 2" xfId="28465" xr:uid="{9C2AAA6D-AC61-436B-99FF-CCEFED4BC041}"/>
    <cellStyle name="Normal 8 2 3 3 3 3 2 2 2" xfId="59349" xr:uid="{C8DFB541-09C3-4068-B540-A9B1A45921D4}"/>
    <cellStyle name="Normal 8 2 3 3 3 3 2 3" xfId="43907" xr:uid="{3B10A445-C15F-4C65-ABE9-789D83D380EE}"/>
    <cellStyle name="Normal 8 2 3 3 3 3 3" xfId="20744" xr:uid="{294FB0B7-C549-4A80-8F92-54AF808062D6}"/>
    <cellStyle name="Normal 8 2 3 3 3 3 3 2" xfId="51628" xr:uid="{AC15CD43-31CB-4345-87F7-872EE9AEEDAE}"/>
    <cellStyle name="Normal 8 2 3 3 3 3 4" xfId="36186" xr:uid="{BA9FF2E5-42D2-48F6-B453-6475CE6FDAAE}"/>
    <cellStyle name="Normal 8 2 3 3 3 4" xfId="9163" xr:uid="{13731213-2D15-4272-AF87-D70D8A870413}"/>
    <cellStyle name="Normal 8 2 3 3 3 4 2" xfId="24605" xr:uid="{760E41DE-72C7-4D10-930B-D21166D3F45C}"/>
    <cellStyle name="Normal 8 2 3 3 3 4 2 2" xfId="55489" xr:uid="{27E76B1E-361A-42B7-AF2A-B41F5CCB3F1C}"/>
    <cellStyle name="Normal 8 2 3 3 3 4 3" xfId="40047" xr:uid="{3D143018-0251-480B-82B9-66F4FD749EE3}"/>
    <cellStyle name="Normal 8 2 3 3 3 5" xfId="16884" xr:uid="{2B707B95-BA3C-4024-9D80-E7637FD3DF46}"/>
    <cellStyle name="Normal 8 2 3 3 3 5 2" xfId="47768" xr:uid="{A569551C-2455-47B7-92AA-2917BEE41A0F}"/>
    <cellStyle name="Normal 8 2 3 3 3 6" xfId="32326" xr:uid="{4190089B-D98A-43DD-B829-771006AD14FA}"/>
    <cellStyle name="Normal 8 2 3 3 4" xfId="2407" xr:uid="{B78B987E-69DD-4E26-A092-9BEC675CFC4B}"/>
    <cellStyle name="Normal 8 2 3 3 4 2" xfId="6267" xr:uid="{CDB8B921-CDC6-443B-8B8A-7A61E11E0856}"/>
    <cellStyle name="Normal 8 2 3 3 4 2 2" xfId="13988" xr:uid="{B906235B-657E-425A-8729-515A19C73136}"/>
    <cellStyle name="Normal 8 2 3 3 4 2 2 2" xfId="29430" xr:uid="{33C28258-C1D3-483D-BBDB-A1D7D624C129}"/>
    <cellStyle name="Normal 8 2 3 3 4 2 2 2 2" xfId="60314" xr:uid="{B80BF091-B430-4569-A7BB-0CB955E7EE92}"/>
    <cellStyle name="Normal 8 2 3 3 4 2 2 3" xfId="44872" xr:uid="{757717AC-C474-45CF-8FB7-5E15338793CD}"/>
    <cellStyle name="Normal 8 2 3 3 4 2 3" xfId="21709" xr:uid="{1BB04470-3200-4DEF-9012-84FD033F04F4}"/>
    <cellStyle name="Normal 8 2 3 3 4 2 3 2" xfId="52593" xr:uid="{CAD94CF9-4CDC-444F-AD61-505D23B0F80E}"/>
    <cellStyle name="Normal 8 2 3 3 4 2 4" xfId="37151" xr:uid="{DF215597-1135-4C43-B172-0C9A09468C0B}"/>
    <cellStyle name="Normal 8 2 3 3 4 3" xfId="10128" xr:uid="{C8A62EFE-1D94-4F26-9C1D-0670D0BCC30F}"/>
    <cellStyle name="Normal 8 2 3 3 4 3 2" xfId="25570" xr:uid="{01DAD995-EBAA-4C11-9F52-E19FB19D3635}"/>
    <cellStyle name="Normal 8 2 3 3 4 3 2 2" xfId="56454" xr:uid="{A65D9312-F684-4822-982A-9E900411B70D}"/>
    <cellStyle name="Normal 8 2 3 3 4 3 3" xfId="41012" xr:uid="{D8093466-9E44-4575-82C5-590B8CBE80D2}"/>
    <cellStyle name="Normal 8 2 3 3 4 4" xfId="17849" xr:uid="{1EE565C6-39B2-4495-8722-20445744CF3F}"/>
    <cellStyle name="Normal 8 2 3 3 4 4 2" xfId="48733" xr:uid="{77FFA418-5487-4E11-A844-E6B672EDAD19}"/>
    <cellStyle name="Normal 8 2 3 3 4 5" xfId="33291" xr:uid="{CBF4DDB3-0F99-4123-900C-2F38FCC5BB5E}"/>
    <cellStyle name="Normal 8 2 3 3 5" xfId="4337" xr:uid="{10195F14-BA14-45F4-8972-10CF15E9F579}"/>
    <cellStyle name="Normal 8 2 3 3 5 2" xfId="12058" xr:uid="{59B08871-4480-4EAF-A072-A92194755D5E}"/>
    <cellStyle name="Normal 8 2 3 3 5 2 2" xfId="27500" xr:uid="{05D6DE26-288B-4343-A325-A403F2AEAA2E}"/>
    <cellStyle name="Normal 8 2 3 3 5 2 2 2" xfId="58384" xr:uid="{CABA0A08-4CFA-46DC-9CD1-55D31F7140D5}"/>
    <cellStyle name="Normal 8 2 3 3 5 2 3" xfId="42942" xr:uid="{FCD6D17B-E8B1-4BBF-A7C0-8578A3CBC3CA}"/>
    <cellStyle name="Normal 8 2 3 3 5 3" xfId="19779" xr:uid="{77CEF4EF-7220-48E6-9207-D32DAD37B0E2}"/>
    <cellStyle name="Normal 8 2 3 3 5 3 2" xfId="50663" xr:uid="{06C9974E-734D-4349-BDB3-88C3934F5265}"/>
    <cellStyle name="Normal 8 2 3 3 5 4" xfId="35221" xr:uid="{8FBFCCEC-FAF6-4D0C-B9FF-2447750C000D}"/>
    <cellStyle name="Normal 8 2 3 3 6" xfId="8198" xr:uid="{A884753C-8069-43D6-AAFC-DD681D289DA0}"/>
    <cellStyle name="Normal 8 2 3 3 6 2" xfId="23640" xr:uid="{1DE3E55A-537D-4D79-B82A-4B0051D08C2E}"/>
    <cellStyle name="Normal 8 2 3 3 6 2 2" xfId="54524" xr:uid="{A944B5DB-D521-4334-9AEE-2600550C1555}"/>
    <cellStyle name="Normal 8 2 3 3 6 3" xfId="39082" xr:uid="{27874AF6-4712-4EA0-B778-42833A738283}"/>
    <cellStyle name="Normal 8 2 3 3 7" xfId="15919" xr:uid="{30CD7814-B315-4232-97DE-792BDC1DCA28}"/>
    <cellStyle name="Normal 8 2 3 3 7 2" xfId="46803" xr:uid="{DADF16D0-0174-4FB0-9FD5-8E54A0D05C36}"/>
    <cellStyle name="Normal 8 2 3 3 8" xfId="31361" xr:uid="{D097ED60-6C00-4939-9DDF-95372E7CA4C1}"/>
    <cellStyle name="Normal 8 2 3 4" xfId="719" xr:uid="{9165B090-8340-476C-8873-7DC36F139BAE}"/>
    <cellStyle name="Normal 8 2 3 4 2" xfId="1684" xr:uid="{B7B26082-ADA0-47C4-AC02-51603F36516B}"/>
    <cellStyle name="Normal 8 2 3 4 2 2" xfId="3614" xr:uid="{8A66C06B-F832-4C9A-B035-AF7E12E27B92}"/>
    <cellStyle name="Normal 8 2 3 4 2 2 2" xfId="7474" xr:uid="{A22392C3-5AFE-4AC9-AF86-4289158BA100}"/>
    <cellStyle name="Normal 8 2 3 4 2 2 2 2" xfId="15195" xr:uid="{116780B8-6125-4B87-84D3-6759397D6E9B}"/>
    <cellStyle name="Normal 8 2 3 4 2 2 2 2 2" xfId="30637" xr:uid="{195706D5-4FA7-4F00-87A8-D1750FEA55A6}"/>
    <cellStyle name="Normal 8 2 3 4 2 2 2 2 2 2" xfId="61521" xr:uid="{7D028B21-79E5-433C-9B2E-8D7C48442AFD}"/>
    <cellStyle name="Normal 8 2 3 4 2 2 2 2 3" xfId="46079" xr:uid="{41CEA254-56F6-4059-AB6F-47F043427AB1}"/>
    <cellStyle name="Normal 8 2 3 4 2 2 2 3" xfId="22916" xr:uid="{6A8E3A1D-EDE0-4086-9BED-29344415B609}"/>
    <cellStyle name="Normal 8 2 3 4 2 2 2 3 2" xfId="53800" xr:uid="{96C676A9-1E45-46D7-B764-37341DC56C39}"/>
    <cellStyle name="Normal 8 2 3 4 2 2 2 4" xfId="38358" xr:uid="{C3C7BE29-107B-41D5-88D3-35C281DEDFF4}"/>
    <cellStyle name="Normal 8 2 3 4 2 2 3" xfId="11335" xr:uid="{3687CB50-694D-4B55-AC1D-89ECF6B5F9BC}"/>
    <cellStyle name="Normal 8 2 3 4 2 2 3 2" xfId="26777" xr:uid="{267E90A7-62BB-4D09-A66A-8028651B93F8}"/>
    <cellStyle name="Normal 8 2 3 4 2 2 3 2 2" xfId="57661" xr:uid="{51E51541-E94D-4D8C-9D43-08A7DF7A175B}"/>
    <cellStyle name="Normal 8 2 3 4 2 2 3 3" xfId="42219" xr:uid="{3598DBD3-0F37-4607-9F77-AC29B90B4E12}"/>
    <cellStyle name="Normal 8 2 3 4 2 2 4" xfId="19056" xr:uid="{C3F44CB3-F977-4860-BE1A-E7B98085E779}"/>
    <cellStyle name="Normal 8 2 3 4 2 2 4 2" xfId="49940" xr:uid="{98A18B59-8913-48F4-97B5-D6AF55B4BB26}"/>
    <cellStyle name="Normal 8 2 3 4 2 2 5" xfId="34498" xr:uid="{7549CFF2-EE2E-4294-8D98-630279880E70}"/>
    <cellStyle name="Normal 8 2 3 4 2 3" xfId="5544" xr:uid="{DDF90AFD-736E-479A-8983-7DDDA3E5FEDE}"/>
    <cellStyle name="Normal 8 2 3 4 2 3 2" xfId="13265" xr:uid="{0B75269E-D3B7-4D7E-A628-81FE854DC28D}"/>
    <cellStyle name="Normal 8 2 3 4 2 3 2 2" xfId="28707" xr:uid="{C037DD79-D881-4A79-A8AA-EA98B3EA1851}"/>
    <cellStyle name="Normal 8 2 3 4 2 3 2 2 2" xfId="59591" xr:uid="{A1BFE511-2F6E-452D-AB15-74686F32F3AF}"/>
    <cellStyle name="Normal 8 2 3 4 2 3 2 3" xfId="44149" xr:uid="{65B189F3-6216-4E37-B8FE-4964FE2E10F8}"/>
    <cellStyle name="Normal 8 2 3 4 2 3 3" xfId="20986" xr:uid="{8C330442-3BC8-4E7B-B08F-29476FFDBA12}"/>
    <cellStyle name="Normal 8 2 3 4 2 3 3 2" xfId="51870" xr:uid="{52B45A51-8B35-4F19-80BF-CEDE68D6B915}"/>
    <cellStyle name="Normal 8 2 3 4 2 3 4" xfId="36428" xr:uid="{F0EFF6BE-631B-43E7-B4CE-6AE1413ED0A9}"/>
    <cellStyle name="Normal 8 2 3 4 2 4" xfId="9405" xr:uid="{FF0A9F94-BF21-4CED-A579-768C794148AB}"/>
    <cellStyle name="Normal 8 2 3 4 2 4 2" xfId="24847" xr:uid="{C2463DA3-59B7-4D9B-80BE-684A277D0CAF}"/>
    <cellStyle name="Normal 8 2 3 4 2 4 2 2" xfId="55731" xr:uid="{8D79BCEB-A86A-407B-817A-483E961680F9}"/>
    <cellStyle name="Normal 8 2 3 4 2 4 3" xfId="40289" xr:uid="{181F3F51-00D2-42DC-BEFD-D1001A1B190D}"/>
    <cellStyle name="Normal 8 2 3 4 2 5" xfId="17126" xr:uid="{CC38A4F5-2509-4712-9A89-B653AC58B4E8}"/>
    <cellStyle name="Normal 8 2 3 4 2 5 2" xfId="48010" xr:uid="{8DFC64CE-453B-4FED-8714-E2ABE252C16C}"/>
    <cellStyle name="Normal 8 2 3 4 2 6" xfId="32568" xr:uid="{DFE48A57-CAE4-459A-BEC9-712F44BAB874}"/>
    <cellStyle name="Normal 8 2 3 4 3" xfId="2649" xr:uid="{E556CB4A-07EE-4A68-8989-22977EC066AE}"/>
    <cellStyle name="Normal 8 2 3 4 3 2" xfId="6509" xr:uid="{DC0755F2-3B33-404B-94AD-E1BA5088EF7D}"/>
    <cellStyle name="Normal 8 2 3 4 3 2 2" xfId="14230" xr:uid="{3EEC395A-F222-4673-B1A2-B739818FC42D}"/>
    <cellStyle name="Normal 8 2 3 4 3 2 2 2" xfId="29672" xr:uid="{F7F29F8B-A2C6-4F5A-9758-58A19B9AB09A}"/>
    <cellStyle name="Normal 8 2 3 4 3 2 2 2 2" xfId="60556" xr:uid="{7DE91DF4-FA4E-4223-9139-76AE4A33F45E}"/>
    <cellStyle name="Normal 8 2 3 4 3 2 2 3" xfId="45114" xr:uid="{C44A0F7A-E07D-43BE-A5A3-5DA06ECA7F87}"/>
    <cellStyle name="Normal 8 2 3 4 3 2 3" xfId="21951" xr:uid="{109FEBA8-6CD3-4E1D-ACEC-0C6A3B9DE2B8}"/>
    <cellStyle name="Normal 8 2 3 4 3 2 3 2" xfId="52835" xr:uid="{BB8FF295-09D9-4891-BD22-BAFAFC45084A}"/>
    <cellStyle name="Normal 8 2 3 4 3 2 4" xfId="37393" xr:uid="{36223E32-B811-4B44-9F26-75A1BA366E67}"/>
    <cellStyle name="Normal 8 2 3 4 3 3" xfId="10370" xr:uid="{2A3A86B8-F8F1-43EE-BFC2-C2AC12EF33D7}"/>
    <cellStyle name="Normal 8 2 3 4 3 3 2" xfId="25812" xr:uid="{44547D04-4F26-4CBF-A53F-C035AF57164A}"/>
    <cellStyle name="Normal 8 2 3 4 3 3 2 2" xfId="56696" xr:uid="{91C9ECDF-C396-4314-9C2A-F09915D0C452}"/>
    <cellStyle name="Normal 8 2 3 4 3 3 3" xfId="41254" xr:uid="{2399C58E-F4A1-42C2-B2A7-10FF2448B93D}"/>
    <cellStyle name="Normal 8 2 3 4 3 4" xfId="18091" xr:uid="{09140747-94DF-4FFD-9226-06F62CDF1F1E}"/>
    <cellStyle name="Normal 8 2 3 4 3 4 2" xfId="48975" xr:uid="{04EEB3B5-E311-4CFE-9349-5D3FB8F4DCDB}"/>
    <cellStyle name="Normal 8 2 3 4 3 5" xfId="33533" xr:uid="{EF0F425C-6051-4138-8F3D-C0DC4C92A34F}"/>
    <cellStyle name="Normal 8 2 3 4 4" xfId="4579" xr:uid="{ECD8BE5D-1792-4053-9E29-654D6E5DCAA4}"/>
    <cellStyle name="Normal 8 2 3 4 4 2" xfId="12300" xr:uid="{068F91F9-0EC2-4465-8653-9D81A5EA1A48}"/>
    <cellStyle name="Normal 8 2 3 4 4 2 2" xfId="27742" xr:uid="{BC2EED8B-C11F-4F57-AD76-CBB786E3494E}"/>
    <cellStyle name="Normal 8 2 3 4 4 2 2 2" xfId="58626" xr:uid="{FA9D163A-D943-4D78-B60D-1EF3EA7A8F4C}"/>
    <cellStyle name="Normal 8 2 3 4 4 2 3" xfId="43184" xr:uid="{36A1A8BA-887F-4CD4-9F34-74AACC509561}"/>
    <cellStyle name="Normal 8 2 3 4 4 3" xfId="20021" xr:uid="{002F37E4-53B5-485C-A225-9F4B3EE69384}"/>
    <cellStyle name="Normal 8 2 3 4 4 3 2" xfId="50905" xr:uid="{3066F5E5-C6FC-41F1-9190-8A8882B608F0}"/>
    <cellStyle name="Normal 8 2 3 4 4 4" xfId="35463" xr:uid="{ABDC1DC5-4DA1-4CF1-B7FC-BD0650C4F304}"/>
    <cellStyle name="Normal 8 2 3 4 5" xfId="8440" xr:uid="{C7D9E598-80D1-4269-9293-A438D2996CFF}"/>
    <cellStyle name="Normal 8 2 3 4 5 2" xfId="23882" xr:uid="{FE1E1665-A86D-4114-8007-FEB43E3D9D18}"/>
    <cellStyle name="Normal 8 2 3 4 5 2 2" xfId="54766" xr:uid="{61245AAC-5C8A-479D-99D2-EE039990B5DC}"/>
    <cellStyle name="Normal 8 2 3 4 5 3" xfId="39324" xr:uid="{5822A510-FA5C-438F-9C67-132D0F64BCDB}"/>
    <cellStyle name="Normal 8 2 3 4 6" xfId="16161" xr:uid="{B1786F28-AC2D-4AFD-B3DA-F2DA659AD9EF}"/>
    <cellStyle name="Normal 8 2 3 4 6 2" xfId="47045" xr:uid="{0381E82B-9C7A-448F-A556-236938B082A0}"/>
    <cellStyle name="Normal 8 2 3 4 7" xfId="31603" xr:uid="{3699238B-7F19-4954-98FD-4C16E44FAF0C}"/>
    <cellStyle name="Normal 8 2 3 5" xfId="1201" xr:uid="{A236C93F-275C-45F3-B3B0-D47363120728}"/>
    <cellStyle name="Normal 8 2 3 5 2" xfId="3131" xr:uid="{5AA9290D-F6C9-414F-AC05-DC7BDDC5A987}"/>
    <cellStyle name="Normal 8 2 3 5 2 2" xfId="6991" xr:uid="{8E10082C-C062-44A2-A755-12DDA8C6A436}"/>
    <cellStyle name="Normal 8 2 3 5 2 2 2" xfId="14712" xr:uid="{452080CE-6D22-4869-8BFD-CA0AAB032A34}"/>
    <cellStyle name="Normal 8 2 3 5 2 2 2 2" xfId="30154" xr:uid="{DFB6F60D-4DA9-408B-8240-FAD120AB29C1}"/>
    <cellStyle name="Normal 8 2 3 5 2 2 2 2 2" xfId="61038" xr:uid="{0B0259D7-D5DA-497C-84DF-CCA289D2A223}"/>
    <cellStyle name="Normal 8 2 3 5 2 2 2 3" xfId="45596" xr:uid="{745BF1EA-8A9E-48FA-A3E7-BE808E485798}"/>
    <cellStyle name="Normal 8 2 3 5 2 2 3" xfId="22433" xr:uid="{F7E04D96-5E9A-4EAF-AB9F-D7B67029E911}"/>
    <cellStyle name="Normal 8 2 3 5 2 2 3 2" xfId="53317" xr:uid="{F68DC42B-10E2-4B27-9591-CEF20947A4B3}"/>
    <cellStyle name="Normal 8 2 3 5 2 2 4" xfId="37875" xr:uid="{B7FF187B-8694-4E6C-BC65-25A788DD23E0}"/>
    <cellStyle name="Normal 8 2 3 5 2 3" xfId="10852" xr:uid="{D06D06C1-8C33-40D5-AA3E-3FE7E83AEF6C}"/>
    <cellStyle name="Normal 8 2 3 5 2 3 2" xfId="26294" xr:uid="{8CC1C80B-B39E-400B-A457-ED739337FAB5}"/>
    <cellStyle name="Normal 8 2 3 5 2 3 2 2" xfId="57178" xr:uid="{F3493A45-F128-4F60-A991-55A199FAA240}"/>
    <cellStyle name="Normal 8 2 3 5 2 3 3" xfId="41736" xr:uid="{60B15AA3-2634-4672-A1C9-F754BB8180FF}"/>
    <cellStyle name="Normal 8 2 3 5 2 4" xfId="18573" xr:uid="{2E4A590F-8C34-4504-8C4E-6E43E98F78E0}"/>
    <cellStyle name="Normal 8 2 3 5 2 4 2" xfId="49457" xr:uid="{9588D5FD-AF26-4407-8A0A-4CAD30AF10BD}"/>
    <cellStyle name="Normal 8 2 3 5 2 5" xfId="34015" xr:uid="{23209788-7542-41C9-99DF-CAFED44508CE}"/>
    <cellStyle name="Normal 8 2 3 5 3" xfId="5061" xr:uid="{E69F2F00-3B95-4555-B749-FC29D2A5433B}"/>
    <cellStyle name="Normal 8 2 3 5 3 2" xfId="12782" xr:uid="{2AC96C33-AC35-419A-9EF5-8BC6FEB94EBD}"/>
    <cellStyle name="Normal 8 2 3 5 3 2 2" xfId="28224" xr:uid="{9C803609-EC62-41B3-A90C-1EBD85A40B2B}"/>
    <cellStyle name="Normal 8 2 3 5 3 2 2 2" xfId="59108" xr:uid="{C95E4C20-CA7E-4950-944B-80A16CD06BC5}"/>
    <cellStyle name="Normal 8 2 3 5 3 2 3" xfId="43666" xr:uid="{9AC0CFCE-4225-4CB9-A516-C99CCEF0DF48}"/>
    <cellStyle name="Normal 8 2 3 5 3 3" xfId="20503" xr:uid="{3FB44482-251A-4241-B47C-F7CC77382D3B}"/>
    <cellStyle name="Normal 8 2 3 5 3 3 2" xfId="51387" xr:uid="{19FFBB72-602B-4E03-BB34-35A1F82C5D33}"/>
    <cellStyle name="Normal 8 2 3 5 3 4" xfId="35945" xr:uid="{BA5E2A8F-955C-42BD-93A4-C9AD4DCC7B7E}"/>
    <cellStyle name="Normal 8 2 3 5 4" xfId="8922" xr:uid="{BF38BA97-D967-4E71-AB5F-1689F11E999C}"/>
    <cellStyle name="Normal 8 2 3 5 4 2" xfId="24364" xr:uid="{38327152-1C12-4BA9-A60D-41DD412F0B37}"/>
    <cellStyle name="Normal 8 2 3 5 4 2 2" xfId="55248" xr:uid="{58C92DAF-CAFB-4A0F-9C38-F2D4ED422734}"/>
    <cellStyle name="Normal 8 2 3 5 4 3" xfId="39806" xr:uid="{152B2C5D-42A2-478F-9C45-571B28844BA7}"/>
    <cellStyle name="Normal 8 2 3 5 5" xfId="16643" xr:uid="{88D29AE4-4EF1-46FA-A585-F50FCFD118C5}"/>
    <cellStyle name="Normal 8 2 3 5 5 2" xfId="47527" xr:uid="{054ACFF0-9A16-42FF-A755-1A0963C787D7}"/>
    <cellStyle name="Normal 8 2 3 5 6" xfId="32085" xr:uid="{E893C182-C6DB-401A-B569-0812BAB4F41E}"/>
    <cellStyle name="Normal 8 2 3 6" xfId="2166" xr:uid="{C16EA35E-11A6-4F33-B31A-0C572B1D01F6}"/>
    <cellStyle name="Normal 8 2 3 6 2" xfId="6026" xr:uid="{48C6F731-64F9-411B-8332-D0AEAC376772}"/>
    <cellStyle name="Normal 8 2 3 6 2 2" xfId="13747" xr:uid="{BC19FBA7-BB58-4443-8402-1312994DE367}"/>
    <cellStyle name="Normal 8 2 3 6 2 2 2" xfId="29189" xr:uid="{BCFF7C9F-BE22-4FA0-B57E-CDE83224F4EE}"/>
    <cellStyle name="Normal 8 2 3 6 2 2 2 2" xfId="60073" xr:uid="{CF707885-6782-4321-9D06-9F31635ACCFD}"/>
    <cellStyle name="Normal 8 2 3 6 2 2 3" xfId="44631" xr:uid="{8B8B7CBC-A188-4043-AF15-52D40DA1D6AD}"/>
    <cellStyle name="Normal 8 2 3 6 2 3" xfId="21468" xr:uid="{5EC5DBCC-8FF6-48BC-AC01-2666B18F9DEC}"/>
    <cellStyle name="Normal 8 2 3 6 2 3 2" xfId="52352" xr:uid="{D14638B1-3728-4756-B6E1-BF3D68F5DAF8}"/>
    <cellStyle name="Normal 8 2 3 6 2 4" xfId="36910" xr:uid="{9B9B4198-E0A3-4CBE-B633-E1A453BF9318}"/>
    <cellStyle name="Normal 8 2 3 6 3" xfId="9887" xr:uid="{3C3B3419-8DEC-45C2-A197-94C907032C26}"/>
    <cellStyle name="Normal 8 2 3 6 3 2" xfId="25329" xr:uid="{DC245809-5277-4F32-99E1-8239FA495FF4}"/>
    <cellStyle name="Normal 8 2 3 6 3 2 2" xfId="56213" xr:uid="{722C8E4C-1B4E-41D3-BEC2-AF40AD1DAB80}"/>
    <cellStyle name="Normal 8 2 3 6 3 3" xfId="40771" xr:uid="{C997F364-8A80-45DF-9E67-CBF049C5CA7F}"/>
    <cellStyle name="Normal 8 2 3 6 4" xfId="17608" xr:uid="{388AA420-F477-4AE4-888A-C604CE9564FC}"/>
    <cellStyle name="Normal 8 2 3 6 4 2" xfId="48492" xr:uid="{D1E1B563-E679-4DBC-9F0A-841AE5A8EBE2}"/>
    <cellStyle name="Normal 8 2 3 6 5" xfId="33050" xr:uid="{A985157E-AD82-4A21-8D90-C3153CFCFAB0}"/>
    <cellStyle name="Normal 8 2 3 7" xfId="4096" xr:uid="{732146F9-7567-4B24-B411-F36C65606B8E}"/>
    <cellStyle name="Normal 8 2 3 7 2" xfId="11817" xr:uid="{CC4B0154-91E0-4BC5-9B2F-5240ABA815D0}"/>
    <cellStyle name="Normal 8 2 3 7 2 2" xfId="27259" xr:uid="{E0090027-A53D-4CC5-BB2A-4B125F3A9DAF}"/>
    <cellStyle name="Normal 8 2 3 7 2 2 2" xfId="58143" xr:uid="{3010D872-E3E0-422E-A8E2-96DC1B3EE617}"/>
    <cellStyle name="Normal 8 2 3 7 2 3" xfId="42701" xr:uid="{3FA7797D-C5C7-4BBA-91EF-5CC98D1D9003}"/>
    <cellStyle name="Normal 8 2 3 7 3" xfId="19538" xr:uid="{D7C6FAEF-713B-4267-8C57-A71D43DA09EE}"/>
    <cellStyle name="Normal 8 2 3 7 3 2" xfId="50422" xr:uid="{47637C19-80DD-4142-9FE3-B178A3C0A496}"/>
    <cellStyle name="Normal 8 2 3 7 4" xfId="34980" xr:uid="{BF53D5A7-3103-4F04-91F5-102D4BA94A8A}"/>
    <cellStyle name="Normal 8 2 3 8" xfId="7957" xr:uid="{EDFFDA85-423E-4B4A-AFB9-1AF6DB930A8D}"/>
    <cellStyle name="Normal 8 2 3 8 2" xfId="23399" xr:uid="{5ACF85DE-62C7-43CB-8C68-EADE51420212}"/>
    <cellStyle name="Normal 8 2 3 8 2 2" xfId="54283" xr:uid="{E3582115-F293-4EFF-BADE-C28109AB894E}"/>
    <cellStyle name="Normal 8 2 3 8 3" xfId="38841" xr:uid="{5C88DEA5-9252-429D-BDCD-D47C393FC3EC}"/>
    <cellStyle name="Normal 8 2 3 9" xfId="15678" xr:uid="{26A73DC8-4B29-48C1-B426-FCA816F82365}"/>
    <cellStyle name="Normal 8 2 3 9 2" xfId="46562" xr:uid="{F84CB2B6-E2BA-46F5-B168-DA853B546328}"/>
    <cellStyle name="Normal 8 2 4" xfId="286" xr:uid="{F71FA31A-A3F8-411F-A840-3BA8CCD0CA44}"/>
    <cellStyle name="Normal 8 2 4 2" xfId="529" xr:uid="{5BA00D24-7D2B-4710-A9EB-A2F36EA45EA5}"/>
    <cellStyle name="Normal 8 2 4 2 2" xfId="1012" xr:uid="{6455C033-54F5-41E2-881C-210FC53D33C2}"/>
    <cellStyle name="Normal 8 2 4 2 2 2" xfId="1977" xr:uid="{981BF9CB-F9BF-4209-A5B4-3ABDC7C47556}"/>
    <cellStyle name="Normal 8 2 4 2 2 2 2" xfId="3907" xr:uid="{94CC2B16-7E87-432E-A78E-8C9C12E84EB6}"/>
    <cellStyle name="Normal 8 2 4 2 2 2 2 2" xfId="7767" xr:uid="{7AB37803-6907-4F8A-B64E-CC2EDB4DA276}"/>
    <cellStyle name="Normal 8 2 4 2 2 2 2 2 2" xfId="15488" xr:uid="{0ECC53BB-27E6-4275-9AD7-4C83C64B6CFE}"/>
    <cellStyle name="Normal 8 2 4 2 2 2 2 2 2 2" xfId="30930" xr:uid="{DA02C9F4-230C-45A0-B2C0-F6470F809993}"/>
    <cellStyle name="Normal 8 2 4 2 2 2 2 2 2 2 2" xfId="61814" xr:uid="{1684EA20-4EAC-438D-8ED8-6AB53E65B992}"/>
    <cellStyle name="Normal 8 2 4 2 2 2 2 2 2 3" xfId="46372" xr:uid="{E308567D-823A-43CC-A1E9-51DEFE27A7A8}"/>
    <cellStyle name="Normal 8 2 4 2 2 2 2 2 3" xfId="23209" xr:uid="{C583D0D5-BD99-4D26-9E45-63345B2E08D1}"/>
    <cellStyle name="Normal 8 2 4 2 2 2 2 2 3 2" xfId="54093" xr:uid="{22DF1ECD-E111-4437-B8C2-FF05A32F82FC}"/>
    <cellStyle name="Normal 8 2 4 2 2 2 2 2 4" xfId="38651" xr:uid="{4FF6442C-BF20-455E-B340-4E9040086A94}"/>
    <cellStyle name="Normal 8 2 4 2 2 2 2 3" xfId="11628" xr:uid="{C18DC9AC-DCDB-4F14-BD30-E5B33FCD39F2}"/>
    <cellStyle name="Normal 8 2 4 2 2 2 2 3 2" xfId="27070" xr:uid="{09D1CA47-4FCB-451F-BAAD-FBCD052A7C15}"/>
    <cellStyle name="Normal 8 2 4 2 2 2 2 3 2 2" xfId="57954" xr:uid="{38043E36-BAD8-4764-8D7C-3C5D407066D6}"/>
    <cellStyle name="Normal 8 2 4 2 2 2 2 3 3" xfId="42512" xr:uid="{29ABAB71-E178-40D1-8D1A-170615EB4AFA}"/>
    <cellStyle name="Normal 8 2 4 2 2 2 2 4" xfId="19349" xr:uid="{11265F30-4A26-40EB-8146-1AF1455033C9}"/>
    <cellStyle name="Normal 8 2 4 2 2 2 2 4 2" xfId="50233" xr:uid="{26100A60-21BA-411B-AF45-6D929EB2AE42}"/>
    <cellStyle name="Normal 8 2 4 2 2 2 2 5" xfId="34791" xr:uid="{BC2F91A8-9065-4B48-8B3B-E1ED705AE372}"/>
    <cellStyle name="Normal 8 2 4 2 2 2 3" xfId="5837" xr:uid="{12E0B6D1-7E09-4951-8AEC-3195431B3811}"/>
    <cellStyle name="Normal 8 2 4 2 2 2 3 2" xfId="13558" xr:uid="{CC8919B4-E35B-4432-9251-2C569BE17F0D}"/>
    <cellStyle name="Normal 8 2 4 2 2 2 3 2 2" xfId="29000" xr:uid="{1CEC6271-8B33-4D43-A08F-9840BECC61C5}"/>
    <cellStyle name="Normal 8 2 4 2 2 2 3 2 2 2" xfId="59884" xr:uid="{F4BE3257-CCE7-48E7-B4DE-2F1CA3BF0D6D}"/>
    <cellStyle name="Normal 8 2 4 2 2 2 3 2 3" xfId="44442" xr:uid="{839510BE-303C-47C0-B8B9-205B5B1D64C6}"/>
    <cellStyle name="Normal 8 2 4 2 2 2 3 3" xfId="21279" xr:uid="{4F16C8E2-0E0E-4C98-9506-FB9DCE0ECF3F}"/>
    <cellStyle name="Normal 8 2 4 2 2 2 3 3 2" xfId="52163" xr:uid="{154F326F-C1CF-4FFF-9C3E-92C178489E82}"/>
    <cellStyle name="Normal 8 2 4 2 2 2 3 4" xfId="36721" xr:uid="{12E36E0B-CE5E-4871-8B46-81DABC20E4E6}"/>
    <cellStyle name="Normal 8 2 4 2 2 2 4" xfId="9698" xr:uid="{856608E4-CA00-4F74-89EA-C70874CC2F1E}"/>
    <cellStyle name="Normal 8 2 4 2 2 2 4 2" xfId="25140" xr:uid="{6BDB58F9-CE1E-48F7-8BA5-D12CEB6EC472}"/>
    <cellStyle name="Normal 8 2 4 2 2 2 4 2 2" xfId="56024" xr:uid="{26E53734-955E-4280-A8B8-7E2C53B18A40}"/>
    <cellStyle name="Normal 8 2 4 2 2 2 4 3" xfId="40582" xr:uid="{DD791694-4276-4FDD-91DE-5FADBC573DD8}"/>
    <cellStyle name="Normal 8 2 4 2 2 2 5" xfId="17419" xr:uid="{A8DE056E-7D38-491B-86C5-3DD0EA53C3EB}"/>
    <cellStyle name="Normal 8 2 4 2 2 2 5 2" xfId="48303" xr:uid="{6C544FD1-3A5F-4893-B72E-5B928D31E615}"/>
    <cellStyle name="Normal 8 2 4 2 2 2 6" xfId="32861" xr:uid="{6A4E7A89-01B0-4F0D-A0DF-0D1690E7B76B}"/>
    <cellStyle name="Normal 8 2 4 2 2 3" xfId="2942" xr:uid="{5ED3655A-B1AD-409C-B415-1A2A4AFF0890}"/>
    <cellStyle name="Normal 8 2 4 2 2 3 2" xfId="6802" xr:uid="{E85C6DA7-9310-4B6B-81EA-872B9828E2BA}"/>
    <cellStyle name="Normal 8 2 4 2 2 3 2 2" xfId="14523" xr:uid="{A9A8DCBF-FAB4-40A0-B346-A74116E87B5A}"/>
    <cellStyle name="Normal 8 2 4 2 2 3 2 2 2" xfId="29965" xr:uid="{7DF4E35F-8851-4308-87FF-A7ED3FFB1274}"/>
    <cellStyle name="Normal 8 2 4 2 2 3 2 2 2 2" xfId="60849" xr:uid="{57FA7934-E5DC-4D83-B8D5-70D1DA5BB59F}"/>
    <cellStyle name="Normal 8 2 4 2 2 3 2 2 3" xfId="45407" xr:uid="{21581C28-8C2F-4B3E-A2B7-BAB2AAA3854D}"/>
    <cellStyle name="Normal 8 2 4 2 2 3 2 3" xfId="22244" xr:uid="{D4CE8DA7-3B89-4D28-9F13-6FF07589223C}"/>
    <cellStyle name="Normal 8 2 4 2 2 3 2 3 2" xfId="53128" xr:uid="{B3C66C45-AD03-4325-8331-F365BDC107C9}"/>
    <cellStyle name="Normal 8 2 4 2 2 3 2 4" xfId="37686" xr:uid="{0B4CEC91-8745-444A-9E40-1019BCCA2FDB}"/>
    <cellStyle name="Normal 8 2 4 2 2 3 3" xfId="10663" xr:uid="{EB6F95F9-E55B-4B83-8D1D-478B97634313}"/>
    <cellStyle name="Normal 8 2 4 2 2 3 3 2" xfId="26105" xr:uid="{B7D4A77C-F9B6-4898-8002-57747394BAE3}"/>
    <cellStyle name="Normal 8 2 4 2 2 3 3 2 2" xfId="56989" xr:uid="{E446AFD0-0636-4BBD-8EDF-5D369F0663D7}"/>
    <cellStyle name="Normal 8 2 4 2 2 3 3 3" xfId="41547" xr:uid="{09B58DD3-1F5F-497A-BAC6-2D1AE63F7F3F}"/>
    <cellStyle name="Normal 8 2 4 2 2 3 4" xfId="18384" xr:uid="{23D9BBC5-11A8-48D3-BF14-B07AF966B3C5}"/>
    <cellStyle name="Normal 8 2 4 2 2 3 4 2" xfId="49268" xr:uid="{76B4849E-B808-40EF-AA24-5FC06B6FA01D}"/>
    <cellStyle name="Normal 8 2 4 2 2 3 5" xfId="33826" xr:uid="{3A0EA2BB-BC9C-47C8-B66E-1046D9584666}"/>
    <cellStyle name="Normal 8 2 4 2 2 4" xfId="4872" xr:uid="{3FDFE7BD-C88C-40C6-851D-6B52D7062F5A}"/>
    <cellStyle name="Normal 8 2 4 2 2 4 2" xfId="12593" xr:uid="{F46C6518-AF34-4118-A12B-798B4B1B7DAB}"/>
    <cellStyle name="Normal 8 2 4 2 2 4 2 2" xfId="28035" xr:uid="{47DB62EA-1703-4B52-A646-0251895E1E38}"/>
    <cellStyle name="Normal 8 2 4 2 2 4 2 2 2" xfId="58919" xr:uid="{D7213E58-6B8B-45C3-AD6A-5DF2A746891D}"/>
    <cellStyle name="Normal 8 2 4 2 2 4 2 3" xfId="43477" xr:uid="{E6D04EF4-E1D8-4F22-A032-CAB53DEE49ED}"/>
    <cellStyle name="Normal 8 2 4 2 2 4 3" xfId="20314" xr:uid="{B935D705-F7FB-4122-8D64-5F341D88DA06}"/>
    <cellStyle name="Normal 8 2 4 2 2 4 3 2" xfId="51198" xr:uid="{5940180E-C4D9-4B90-A59E-C10C59DCB93F}"/>
    <cellStyle name="Normal 8 2 4 2 2 4 4" xfId="35756" xr:uid="{F839C196-8D67-483E-966B-EF6CAF1D79F4}"/>
    <cellStyle name="Normal 8 2 4 2 2 5" xfId="8733" xr:uid="{D8A902B3-4AC0-4640-A50B-167BD89DFF4B}"/>
    <cellStyle name="Normal 8 2 4 2 2 5 2" xfId="24175" xr:uid="{981BD66F-2829-49A7-821C-15E043E646A5}"/>
    <cellStyle name="Normal 8 2 4 2 2 5 2 2" xfId="55059" xr:uid="{CCE7D1E6-406B-4200-BD41-20BC5AAA61E2}"/>
    <cellStyle name="Normal 8 2 4 2 2 5 3" xfId="39617" xr:uid="{860A8767-AB00-464F-B76E-87DD2706A7A0}"/>
    <cellStyle name="Normal 8 2 4 2 2 6" xfId="16454" xr:uid="{438A1E1B-395A-44C1-BDBA-E782587755FF}"/>
    <cellStyle name="Normal 8 2 4 2 2 6 2" xfId="47338" xr:uid="{7D2A71BA-4F5F-4CAD-8836-B12E3A1051AC}"/>
    <cellStyle name="Normal 8 2 4 2 2 7" xfId="31896" xr:uid="{83D3083D-2DA1-479F-BCA9-ECF2490A1B6F}"/>
    <cellStyle name="Normal 8 2 4 2 3" xfId="1494" xr:uid="{6FA5271B-81D2-41C2-93D6-4C76AA6DA392}"/>
    <cellStyle name="Normal 8 2 4 2 3 2" xfId="3424" xr:uid="{87D8BA5A-0BFB-40CA-BD49-47B6AEC85410}"/>
    <cellStyle name="Normal 8 2 4 2 3 2 2" xfId="7284" xr:uid="{90AEEC35-15C7-4D98-94B6-5F31C7F2AF72}"/>
    <cellStyle name="Normal 8 2 4 2 3 2 2 2" xfId="15005" xr:uid="{D4EC8AAF-1DD5-4B8F-84E2-EEA415376B5D}"/>
    <cellStyle name="Normal 8 2 4 2 3 2 2 2 2" xfId="30447" xr:uid="{054411B4-CD93-45A2-B36C-5142C7C79D2E}"/>
    <cellStyle name="Normal 8 2 4 2 3 2 2 2 2 2" xfId="61331" xr:uid="{82889F0D-1F2C-4B8F-B720-B25920890A58}"/>
    <cellStyle name="Normal 8 2 4 2 3 2 2 2 3" xfId="45889" xr:uid="{FCE8D7D0-4D0F-464A-BC68-B67202F36BB1}"/>
    <cellStyle name="Normal 8 2 4 2 3 2 2 3" xfId="22726" xr:uid="{82CB9858-6A4A-4912-9BF7-51EADA68DBBA}"/>
    <cellStyle name="Normal 8 2 4 2 3 2 2 3 2" xfId="53610" xr:uid="{C2234495-096E-468E-A956-94725688BAC7}"/>
    <cellStyle name="Normal 8 2 4 2 3 2 2 4" xfId="38168" xr:uid="{DDC4FC75-6EED-4740-96B3-F7586FB91EB2}"/>
    <cellStyle name="Normal 8 2 4 2 3 2 3" xfId="11145" xr:uid="{E59F0FDD-0D2B-4E5C-A35F-252169F053F7}"/>
    <cellStyle name="Normal 8 2 4 2 3 2 3 2" xfId="26587" xr:uid="{7E06EF25-67EC-42D3-92DB-D3F979D3BE4C}"/>
    <cellStyle name="Normal 8 2 4 2 3 2 3 2 2" xfId="57471" xr:uid="{65ADF96E-2A9E-497A-93C7-B9A5F13CEEEC}"/>
    <cellStyle name="Normal 8 2 4 2 3 2 3 3" xfId="42029" xr:uid="{13B9C34E-FE58-48C4-9C52-543484FA9A59}"/>
    <cellStyle name="Normal 8 2 4 2 3 2 4" xfId="18866" xr:uid="{7B22DAB1-80A9-400F-AA61-845E075C68F7}"/>
    <cellStyle name="Normal 8 2 4 2 3 2 4 2" xfId="49750" xr:uid="{A4BEAA4D-B3C2-4106-B32D-11FAB379601A}"/>
    <cellStyle name="Normal 8 2 4 2 3 2 5" xfId="34308" xr:uid="{A1ECF437-108D-414C-AE57-5667AEC46262}"/>
    <cellStyle name="Normal 8 2 4 2 3 3" xfId="5354" xr:uid="{9489DC3F-5828-400A-80A5-FB20C23F4160}"/>
    <cellStyle name="Normal 8 2 4 2 3 3 2" xfId="13075" xr:uid="{0EA479B1-3F23-492B-B1E9-5BCDDEF5961E}"/>
    <cellStyle name="Normal 8 2 4 2 3 3 2 2" xfId="28517" xr:uid="{B1765922-05AB-4969-8AB7-55CE1A7E1EC6}"/>
    <cellStyle name="Normal 8 2 4 2 3 3 2 2 2" xfId="59401" xr:uid="{0326E5B0-2738-464A-8522-E277D28B3B3B}"/>
    <cellStyle name="Normal 8 2 4 2 3 3 2 3" xfId="43959" xr:uid="{C1438EED-F615-44CA-BA28-1E1F8E2E8116}"/>
    <cellStyle name="Normal 8 2 4 2 3 3 3" xfId="20796" xr:uid="{528F6790-A51A-4CFA-99F3-004DD9A5C5A1}"/>
    <cellStyle name="Normal 8 2 4 2 3 3 3 2" xfId="51680" xr:uid="{F8124048-554A-4B1A-86ED-138E3306BDCF}"/>
    <cellStyle name="Normal 8 2 4 2 3 3 4" xfId="36238" xr:uid="{D83B734B-9EBD-40B4-A90E-46E6C149A864}"/>
    <cellStyle name="Normal 8 2 4 2 3 4" xfId="9215" xr:uid="{B77A2F52-5FCC-4CC4-A246-E1CAF56E041A}"/>
    <cellStyle name="Normal 8 2 4 2 3 4 2" xfId="24657" xr:uid="{4D0CEBC2-038C-495A-A7DA-00C5D43DC111}"/>
    <cellStyle name="Normal 8 2 4 2 3 4 2 2" xfId="55541" xr:uid="{192C9AA7-90D8-4D07-91B7-0D7E919A35BA}"/>
    <cellStyle name="Normal 8 2 4 2 3 4 3" xfId="40099" xr:uid="{8944D9E3-AF1B-4B64-8761-90CF2AC3B327}"/>
    <cellStyle name="Normal 8 2 4 2 3 5" xfId="16936" xr:uid="{4DECB6B7-FBF3-4AC3-95F9-9C9669917280}"/>
    <cellStyle name="Normal 8 2 4 2 3 5 2" xfId="47820" xr:uid="{A8398AF4-9ADF-4901-B3F0-C3C4A17BB244}"/>
    <cellStyle name="Normal 8 2 4 2 3 6" xfId="32378" xr:uid="{F6399BC7-FCD4-46B9-BD63-B773307F3D03}"/>
    <cellStyle name="Normal 8 2 4 2 4" xfId="2459" xr:uid="{5259304F-2EC5-4E97-85F2-38264C704AB2}"/>
    <cellStyle name="Normal 8 2 4 2 4 2" xfId="6319" xr:uid="{FA198A3B-15BB-4952-BD56-D233C9F98875}"/>
    <cellStyle name="Normal 8 2 4 2 4 2 2" xfId="14040" xr:uid="{D16DAEF6-7501-4E48-ABBC-AA77A5D32585}"/>
    <cellStyle name="Normal 8 2 4 2 4 2 2 2" xfId="29482" xr:uid="{A707935D-3741-49D4-B4C3-99DAC020063A}"/>
    <cellStyle name="Normal 8 2 4 2 4 2 2 2 2" xfId="60366" xr:uid="{AEE5F02A-3BC4-437B-AC44-33E974816AFE}"/>
    <cellStyle name="Normal 8 2 4 2 4 2 2 3" xfId="44924" xr:uid="{6E8CCC2D-4DDC-4FFB-974C-99297E0F435F}"/>
    <cellStyle name="Normal 8 2 4 2 4 2 3" xfId="21761" xr:uid="{A29EA387-8BBE-4DC2-92A0-02CE721B616D}"/>
    <cellStyle name="Normal 8 2 4 2 4 2 3 2" xfId="52645" xr:uid="{72DA8364-BCCD-4144-AA89-AB4A3F720C6C}"/>
    <cellStyle name="Normal 8 2 4 2 4 2 4" xfId="37203" xr:uid="{9C6E0542-8C9B-4770-AE54-FF13732FB89A}"/>
    <cellStyle name="Normal 8 2 4 2 4 3" xfId="10180" xr:uid="{768FC2BE-249A-4C7F-943D-E76275F0160C}"/>
    <cellStyle name="Normal 8 2 4 2 4 3 2" xfId="25622" xr:uid="{647BDDB1-DEA8-4F84-84F6-2A9A061C9CA1}"/>
    <cellStyle name="Normal 8 2 4 2 4 3 2 2" xfId="56506" xr:uid="{CC3FF963-26DE-4184-A43A-599974AC39A9}"/>
    <cellStyle name="Normal 8 2 4 2 4 3 3" xfId="41064" xr:uid="{86CFC977-0D42-4C67-9F4A-4FDECF1E8C85}"/>
    <cellStyle name="Normal 8 2 4 2 4 4" xfId="17901" xr:uid="{AA58C6EA-2F1F-411D-A151-AEC3F6182AC1}"/>
    <cellStyle name="Normal 8 2 4 2 4 4 2" xfId="48785" xr:uid="{40D65042-067E-480C-8569-236AA5B2D3EE}"/>
    <cellStyle name="Normal 8 2 4 2 4 5" xfId="33343" xr:uid="{AE85AEEF-2F75-4DBE-BA17-C873540589DE}"/>
    <cellStyle name="Normal 8 2 4 2 5" xfId="4389" xr:uid="{3941494C-85BC-4863-9863-12F1A868D1EC}"/>
    <cellStyle name="Normal 8 2 4 2 5 2" xfId="12110" xr:uid="{69A881DE-80D8-4F2A-A552-D57E543001D0}"/>
    <cellStyle name="Normal 8 2 4 2 5 2 2" xfId="27552" xr:uid="{5713D65C-9E7B-4B6C-B9CC-2A7D39D72FFA}"/>
    <cellStyle name="Normal 8 2 4 2 5 2 2 2" xfId="58436" xr:uid="{DA9BD1BE-16A1-4BDB-AF29-F414A07362B0}"/>
    <cellStyle name="Normal 8 2 4 2 5 2 3" xfId="42994" xr:uid="{89E1E089-D7CE-4B10-9583-113BF295EC3D}"/>
    <cellStyle name="Normal 8 2 4 2 5 3" xfId="19831" xr:uid="{9C573132-3489-4628-8150-FED5FFAFE679}"/>
    <cellStyle name="Normal 8 2 4 2 5 3 2" xfId="50715" xr:uid="{A4CE0C05-56F6-47F7-90A2-E0B8FF534A01}"/>
    <cellStyle name="Normal 8 2 4 2 5 4" xfId="35273" xr:uid="{28904B22-F707-4853-94E0-478308F2A3E8}"/>
    <cellStyle name="Normal 8 2 4 2 6" xfId="8250" xr:uid="{9FE0E80B-F15B-4718-BD97-9DA556602766}"/>
    <cellStyle name="Normal 8 2 4 2 6 2" xfId="23692" xr:uid="{2F8C1EB3-841D-47ED-B0F1-70BC1E5E6C04}"/>
    <cellStyle name="Normal 8 2 4 2 6 2 2" xfId="54576" xr:uid="{094DCEEB-662E-4424-AE56-17BBCC5BF671}"/>
    <cellStyle name="Normal 8 2 4 2 6 3" xfId="39134" xr:uid="{7309F6BE-FEC8-4B87-B7D1-FC396D41E9AA}"/>
    <cellStyle name="Normal 8 2 4 2 7" xfId="15971" xr:uid="{2A235002-E1A8-4101-BEE4-9D83E1932863}"/>
    <cellStyle name="Normal 8 2 4 2 7 2" xfId="46855" xr:uid="{79D54D2C-F865-4DF2-B4A7-05312EA89118}"/>
    <cellStyle name="Normal 8 2 4 2 8" xfId="31413" xr:uid="{E0A5F1E1-9844-4BBB-9860-C60B3E4B585E}"/>
    <cellStyle name="Normal 8 2 4 3" xfId="771" xr:uid="{5B007038-CBD2-499F-B521-773E64035794}"/>
    <cellStyle name="Normal 8 2 4 3 2" xfId="1736" xr:uid="{54CA64AD-A527-44E9-8DD5-AF43121167D9}"/>
    <cellStyle name="Normal 8 2 4 3 2 2" xfId="3666" xr:uid="{1EDFA6D5-E467-4091-8128-EF7DB967C975}"/>
    <cellStyle name="Normal 8 2 4 3 2 2 2" xfId="7526" xr:uid="{6AAD960C-FCE2-4A7E-B7A5-6BC5B5213F61}"/>
    <cellStyle name="Normal 8 2 4 3 2 2 2 2" xfId="15247" xr:uid="{B91B9ED8-175D-457E-A9B4-0A6BBB2A4235}"/>
    <cellStyle name="Normal 8 2 4 3 2 2 2 2 2" xfId="30689" xr:uid="{5676F1A1-DA2C-48FA-B530-750B1432B99B}"/>
    <cellStyle name="Normal 8 2 4 3 2 2 2 2 2 2" xfId="61573" xr:uid="{E8F5E17A-A7D8-4D78-A7AB-8CE974C6AA3B}"/>
    <cellStyle name="Normal 8 2 4 3 2 2 2 2 3" xfId="46131" xr:uid="{258EE2F2-68BF-40E9-95B0-BED64AA4F99C}"/>
    <cellStyle name="Normal 8 2 4 3 2 2 2 3" xfId="22968" xr:uid="{A9E51955-48B7-4693-B646-703147D40B4C}"/>
    <cellStyle name="Normal 8 2 4 3 2 2 2 3 2" xfId="53852" xr:uid="{C216E337-D796-456B-B82E-D3E7050E6F67}"/>
    <cellStyle name="Normal 8 2 4 3 2 2 2 4" xfId="38410" xr:uid="{C5ACBC4D-FA04-4904-973E-B6D772D33009}"/>
    <cellStyle name="Normal 8 2 4 3 2 2 3" xfId="11387" xr:uid="{DD41C375-9364-41D2-B491-948718EFBBF6}"/>
    <cellStyle name="Normal 8 2 4 3 2 2 3 2" xfId="26829" xr:uid="{7A97DEFF-401A-468F-8A79-BE20809D302B}"/>
    <cellStyle name="Normal 8 2 4 3 2 2 3 2 2" xfId="57713" xr:uid="{73BC487D-5C21-45BE-A09A-46767591F45E}"/>
    <cellStyle name="Normal 8 2 4 3 2 2 3 3" xfId="42271" xr:uid="{680E5587-AE90-4D37-B7EB-7FE411613771}"/>
    <cellStyle name="Normal 8 2 4 3 2 2 4" xfId="19108" xr:uid="{78A853F2-74F8-4BAB-9C5D-DD63FB1ED85F}"/>
    <cellStyle name="Normal 8 2 4 3 2 2 4 2" xfId="49992" xr:uid="{D87BCE0F-696F-4C3F-AC68-5B4A02DB5353}"/>
    <cellStyle name="Normal 8 2 4 3 2 2 5" xfId="34550" xr:uid="{7B6492C9-955B-456B-8D0B-11224F071D29}"/>
    <cellStyle name="Normal 8 2 4 3 2 3" xfId="5596" xr:uid="{1C664F7F-FB0B-451E-8528-F144C1AC43BB}"/>
    <cellStyle name="Normal 8 2 4 3 2 3 2" xfId="13317" xr:uid="{6A7FF376-4557-4B9D-93A9-B53ED4A3F60F}"/>
    <cellStyle name="Normal 8 2 4 3 2 3 2 2" xfId="28759" xr:uid="{907D3529-A801-41A0-A8E7-5859DCE86FB6}"/>
    <cellStyle name="Normal 8 2 4 3 2 3 2 2 2" xfId="59643" xr:uid="{693201F6-E89D-4103-8C41-A1BEEEF9132A}"/>
    <cellStyle name="Normal 8 2 4 3 2 3 2 3" xfId="44201" xr:uid="{498CB5E8-1BAF-41D7-9173-3FEA2396FBBD}"/>
    <cellStyle name="Normal 8 2 4 3 2 3 3" xfId="21038" xr:uid="{776C5C35-F449-4A17-98C4-BDC006D61985}"/>
    <cellStyle name="Normal 8 2 4 3 2 3 3 2" xfId="51922" xr:uid="{8008403D-9A81-4429-97E1-4818E2C8BC04}"/>
    <cellStyle name="Normal 8 2 4 3 2 3 4" xfId="36480" xr:uid="{30FE3DB2-B528-4987-B2C4-421F2EECBFD6}"/>
    <cellStyle name="Normal 8 2 4 3 2 4" xfId="9457" xr:uid="{18D906CC-8FB9-4D11-8EF8-46859E8C17C3}"/>
    <cellStyle name="Normal 8 2 4 3 2 4 2" xfId="24899" xr:uid="{A0DB5B56-0F9D-466D-9236-48CAB5477E3D}"/>
    <cellStyle name="Normal 8 2 4 3 2 4 2 2" xfId="55783" xr:uid="{0F7D2678-E91B-49BB-BD2E-73EA6D06BAD2}"/>
    <cellStyle name="Normal 8 2 4 3 2 4 3" xfId="40341" xr:uid="{354B17AC-4048-43AF-B26A-0047E3B9D86E}"/>
    <cellStyle name="Normal 8 2 4 3 2 5" xfId="17178" xr:uid="{AAD60E54-746E-44B1-AB1B-33148CDF6F16}"/>
    <cellStyle name="Normal 8 2 4 3 2 5 2" xfId="48062" xr:uid="{0E068A0A-7464-4CDB-85FB-EA89AE84DE6B}"/>
    <cellStyle name="Normal 8 2 4 3 2 6" xfId="32620" xr:uid="{B6486683-449C-4774-BB33-6E9D39EC03FE}"/>
    <cellStyle name="Normal 8 2 4 3 3" xfId="2701" xr:uid="{9CC8A9CE-DC18-4013-81F9-4AB63B19BA0C}"/>
    <cellStyle name="Normal 8 2 4 3 3 2" xfId="6561" xr:uid="{DEB4976B-48E7-490B-B3DE-2F79028E83EE}"/>
    <cellStyle name="Normal 8 2 4 3 3 2 2" xfId="14282" xr:uid="{D039FA48-B0F0-458B-AB27-45D3288E1AD6}"/>
    <cellStyle name="Normal 8 2 4 3 3 2 2 2" xfId="29724" xr:uid="{7C1E0810-D6A2-4DB7-94B7-19F9873AB6D0}"/>
    <cellStyle name="Normal 8 2 4 3 3 2 2 2 2" xfId="60608" xr:uid="{697B664E-AD4F-415D-BD22-99A46E5DEF9E}"/>
    <cellStyle name="Normal 8 2 4 3 3 2 2 3" xfId="45166" xr:uid="{DE92FA1D-8FA1-4F71-ADE5-CAF7F81ADF0F}"/>
    <cellStyle name="Normal 8 2 4 3 3 2 3" xfId="22003" xr:uid="{595F354C-3642-45E1-A37C-D9D0C401EE5C}"/>
    <cellStyle name="Normal 8 2 4 3 3 2 3 2" xfId="52887" xr:uid="{2977FC5D-CD66-4788-A210-40C8045178E1}"/>
    <cellStyle name="Normal 8 2 4 3 3 2 4" xfId="37445" xr:uid="{6F423EDC-712E-4736-9D1F-68EF72BEA80E}"/>
    <cellStyle name="Normal 8 2 4 3 3 3" xfId="10422" xr:uid="{B742C551-9B1F-48CA-B0F2-F3F9799ED4A1}"/>
    <cellStyle name="Normal 8 2 4 3 3 3 2" xfId="25864" xr:uid="{7D5D982E-308F-4153-8E1B-D40E86024BF1}"/>
    <cellStyle name="Normal 8 2 4 3 3 3 2 2" xfId="56748" xr:uid="{AC3A114B-A01F-4A48-B556-5BB735A9E27A}"/>
    <cellStyle name="Normal 8 2 4 3 3 3 3" xfId="41306" xr:uid="{3051DC63-2E86-43E4-B737-BF5CA0B522F1}"/>
    <cellStyle name="Normal 8 2 4 3 3 4" xfId="18143" xr:uid="{6D45E7AA-B92D-4B63-835E-4EA26A0FBC47}"/>
    <cellStyle name="Normal 8 2 4 3 3 4 2" xfId="49027" xr:uid="{E8053A1C-BFC1-44E3-B33A-284889C54EA1}"/>
    <cellStyle name="Normal 8 2 4 3 3 5" xfId="33585" xr:uid="{85A020D5-F4D7-4AFE-8CCC-6C9E9705B2A4}"/>
    <cellStyle name="Normal 8 2 4 3 4" xfId="4631" xr:uid="{DE2B51A8-83AC-43C6-A3F0-68969F80C9DD}"/>
    <cellStyle name="Normal 8 2 4 3 4 2" xfId="12352" xr:uid="{EC71D628-BD1B-489E-BB3B-2D45134264B9}"/>
    <cellStyle name="Normal 8 2 4 3 4 2 2" xfId="27794" xr:uid="{104BF47F-B999-4E8B-BFA8-9B59120927AB}"/>
    <cellStyle name="Normal 8 2 4 3 4 2 2 2" xfId="58678" xr:uid="{719735AB-8774-43A4-AEF4-717A1611E878}"/>
    <cellStyle name="Normal 8 2 4 3 4 2 3" xfId="43236" xr:uid="{1D7AFD39-3B73-41B8-804F-2A13B927C5B3}"/>
    <cellStyle name="Normal 8 2 4 3 4 3" xfId="20073" xr:uid="{E25DFD51-64D4-442C-97C5-AF21E72982AA}"/>
    <cellStyle name="Normal 8 2 4 3 4 3 2" xfId="50957" xr:uid="{1E52127F-A32F-4E16-9DEC-FD4D50C6234B}"/>
    <cellStyle name="Normal 8 2 4 3 4 4" xfId="35515" xr:uid="{C476FD77-DAFF-4C41-AE46-CC3B1003CE3B}"/>
    <cellStyle name="Normal 8 2 4 3 5" xfId="8492" xr:uid="{38FB24BF-16CF-4D89-8740-042209133A5D}"/>
    <cellStyle name="Normal 8 2 4 3 5 2" xfId="23934" xr:uid="{46ECA09B-6EAA-4F70-B520-09B6A9533AF3}"/>
    <cellStyle name="Normal 8 2 4 3 5 2 2" xfId="54818" xr:uid="{9DF4C390-760F-4484-9710-7D2F6CE0A70E}"/>
    <cellStyle name="Normal 8 2 4 3 5 3" xfId="39376" xr:uid="{6DF1B364-D6A1-4598-BC58-A8E91D9A7E55}"/>
    <cellStyle name="Normal 8 2 4 3 6" xfId="16213" xr:uid="{A325C5F5-4F3B-4AD5-87D9-4923F0BF215A}"/>
    <cellStyle name="Normal 8 2 4 3 6 2" xfId="47097" xr:uid="{49F6B9A3-E05A-47A2-BB7B-E15D526ACDBD}"/>
    <cellStyle name="Normal 8 2 4 3 7" xfId="31655" xr:uid="{D088472F-CA69-4EA5-B490-F77F116B20E3}"/>
    <cellStyle name="Normal 8 2 4 4" xfId="1253" xr:uid="{168DA2C8-608C-4D94-90C3-4BD00A7F794F}"/>
    <cellStyle name="Normal 8 2 4 4 2" xfId="3183" xr:uid="{3AC3C7F8-6D06-45E2-A05C-B81EB3204CD6}"/>
    <cellStyle name="Normal 8 2 4 4 2 2" xfId="7043" xr:uid="{EE3D11DE-3AD2-4DB3-B721-487A34AD4D9A}"/>
    <cellStyle name="Normal 8 2 4 4 2 2 2" xfId="14764" xr:uid="{6F9E22FA-7C01-4BFE-B024-B9BC638D61D4}"/>
    <cellStyle name="Normal 8 2 4 4 2 2 2 2" xfId="30206" xr:uid="{C10B82E4-C639-4FEF-BA3E-9773DA49B157}"/>
    <cellStyle name="Normal 8 2 4 4 2 2 2 2 2" xfId="61090" xr:uid="{B711374B-3BE0-433F-8305-9EE29B58732D}"/>
    <cellStyle name="Normal 8 2 4 4 2 2 2 3" xfId="45648" xr:uid="{F5739B93-76C8-4EC8-9CD7-056DB0BEBD8C}"/>
    <cellStyle name="Normal 8 2 4 4 2 2 3" xfId="22485" xr:uid="{FD95BC07-E9E7-43D2-9E4C-C5DA9E9532EA}"/>
    <cellStyle name="Normal 8 2 4 4 2 2 3 2" xfId="53369" xr:uid="{C214B4A6-109E-43FB-9179-3B4A8365D683}"/>
    <cellStyle name="Normal 8 2 4 4 2 2 4" xfId="37927" xr:uid="{A39F7FBC-1BB4-4641-95A5-3A0DC0211262}"/>
    <cellStyle name="Normal 8 2 4 4 2 3" xfId="10904" xr:uid="{75100012-39F4-4138-B6A0-C9B03DC293E1}"/>
    <cellStyle name="Normal 8 2 4 4 2 3 2" xfId="26346" xr:uid="{B965E6B9-85E2-4AA6-B6EC-26F03E5BE954}"/>
    <cellStyle name="Normal 8 2 4 4 2 3 2 2" xfId="57230" xr:uid="{CC42748C-864B-4C54-B623-E9DB06F58F79}"/>
    <cellStyle name="Normal 8 2 4 4 2 3 3" xfId="41788" xr:uid="{EEB21C07-4F7E-452B-8B8E-D68981BF4FC2}"/>
    <cellStyle name="Normal 8 2 4 4 2 4" xfId="18625" xr:uid="{5492F671-369D-44E4-9CA3-FE7B599A382F}"/>
    <cellStyle name="Normal 8 2 4 4 2 4 2" xfId="49509" xr:uid="{04B243BE-1192-47B5-9ADA-CA07FC61144A}"/>
    <cellStyle name="Normal 8 2 4 4 2 5" xfId="34067" xr:uid="{B3356D5E-9CDC-49E5-BB0D-53507CB5EE0B}"/>
    <cellStyle name="Normal 8 2 4 4 3" xfId="5113" xr:uid="{603D3318-05AF-4B04-99DE-9920874A1B90}"/>
    <cellStyle name="Normal 8 2 4 4 3 2" xfId="12834" xr:uid="{30E7FEFE-330E-4F00-A27C-802B615FA39A}"/>
    <cellStyle name="Normal 8 2 4 4 3 2 2" xfId="28276" xr:uid="{DD2FFD9C-D588-4C84-998D-AB263C96D0AF}"/>
    <cellStyle name="Normal 8 2 4 4 3 2 2 2" xfId="59160" xr:uid="{D9DC738E-DD4B-4C33-BED3-01696C8DD64D}"/>
    <cellStyle name="Normal 8 2 4 4 3 2 3" xfId="43718" xr:uid="{A3A6ED16-D483-4136-89AE-E1E13340AE06}"/>
    <cellStyle name="Normal 8 2 4 4 3 3" xfId="20555" xr:uid="{95BAF371-F913-4504-842D-069E18C484FA}"/>
    <cellStyle name="Normal 8 2 4 4 3 3 2" xfId="51439" xr:uid="{1F2412E5-4F78-4DC1-8BF3-C2F6AD8F3343}"/>
    <cellStyle name="Normal 8 2 4 4 3 4" xfId="35997" xr:uid="{5D451689-E767-464A-BB11-712F35B21E90}"/>
    <cellStyle name="Normal 8 2 4 4 4" xfId="8974" xr:uid="{7B95BD5C-664A-4EDB-8B01-A89E01A22370}"/>
    <cellStyle name="Normal 8 2 4 4 4 2" xfId="24416" xr:uid="{8CAFFBC7-7797-4A0E-8D0F-EAECDE2612A4}"/>
    <cellStyle name="Normal 8 2 4 4 4 2 2" xfId="55300" xr:uid="{B327BEED-611B-4A75-BB20-11ABEF018DDE}"/>
    <cellStyle name="Normal 8 2 4 4 4 3" xfId="39858" xr:uid="{D3677DF3-AF3E-486E-99CA-5D6A13A1EF34}"/>
    <cellStyle name="Normal 8 2 4 4 5" xfId="16695" xr:uid="{1F164B9E-D25D-43B0-A65A-7BA4E9C23E94}"/>
    <cellStyle name="Normal 8 2 4 4 5 2" xfId="47579" xr:uid="{5EC862C6-7F62-4D8C-9093-B787F89F416E}"/>
    <cellStyle name="Normal 8 2 4 4 6" xfId="32137" xr:uid="{73D5A445-A5C7-4C79-8134-52FBE2AB0EC9}"/>
    <cellStyle name="Normal 8 2 4 5" xfId="2218" xr:uid="{8A74EA45-40FD-412D-A613-809134A3E16E}"/>
    <cellStyle name="Normal 8 2 4 5 2" xfId="6078" xr:uid="{EF17F5D5-6C5A-4FBC-B597-FD315E08149D}"/>
    <cellStyle name="Normal 8 2 4 5 2 2" xfId="13799" xr:uid="{58474E3E-CC43-4E6E-BAB2-9EE1C4C80938}"/>
    <cellStyle name="Normal 8 2 4 5 2 2 2" xfId="29241" xr:uid="{7C6830FF-B914-4583-9659-B1E22EA067FE}"/>
    <cellStyle name="Normal 8 2 4 5 2 2 2 2" xfId="60125" xr:uid="{9CBF901F-4D47-4330-864E-07E3C2DAC511}"/>
    <cellStyle name="Normal 8 2 4 5 2 2 3" xfId="44683" xr:uid="{C1A8D170-7BBD-4983-BC1D-FD696A616CA7}"/>
    <cellStyle name="Normal 8 2 4 5 2 3" xfId="21520" xr:uid="{83E5E4F5-689D-4D07-AE78-73B8A79A0E87}"/>
    <cellStyle name="Normal 8 2 4 5 2 3 2" xfId="52404" xr:uid="{6D6500C1-3659-4F42-A5C3-2AA9BE69C377}"/>
    <cellStyle name="Normal 8 2 4 5 2 4" xfId="36962" xr:uid="{A0032C4A-1B2F-4CFB-8728-17CA74AB491B}"/>
    <cellStyle name="Normal 8 2 4 5 3" xfId="9939" xr:uid="{C8A903BC-DD8C-4F82-A51D-F3DA2EFC0F08}"/>
    <cellStyle name="Normal 8 2 4 5 3 2" xfId="25381" xr:uid="{9F9539F2-4045-4C92-A1B4-FF87324E4118}"/>
    <cellStyle name="Normal 8 2 4 5 3 2 2" xfId="56265" xr:uid="{D4A5BC06-A36A-4421-923B-CA08DE359F1B}"/>
    <cellStyle name="Normal 8 2 4 5 3 3" xfId="40823" xr:uid="{453A1591-EB3F-4371-A133-93AD2F973701}"/>
    <cellStyle name="Normal 8 2 4 5 4" xfId="17660" xr:uid="{B09FF81B-7E65-426A-AD1E-221AA103EB6A}"/>
    <cellStyle name="Normal 8 2 4 5 4 2" xfId="48544" xr:uid="{4E9D6473-6591-4C7A-B08E-DBAA57D24701}"/>
    <cellStyle name="Normal 8 2 4 5 5" xfId="33102" xr:uid="{5AC9D12C-7136-4D18-880D-01B92B125DCE}"/>
    <cellStyle name="Normal 8 2 4 6" xfId="4148" xr:uid="{1D105859-E39C-4E2E-8760-42CFB1EF1CD1}"/>
    <cellStyle name="Normal 8 2 4 6 2" xfId="11869" xr:uid="{777706D0-FCC5-4C19-A2B5-39195BE0B4C8}"/>
    <cellStyle name="Normal 8 2 4 6 2 2" xfId="27311" xr:uid="{D37F0CCB-1455-4EAB-8A06-4FBC570ABB1E}"/>
    <cellStyle name="Normal 8 2 4 6 2 2 2" xfId="58195" xr:uid="{CAFA3AA1-D0F0-41F4-BD82-F777F15A061B}"/>
    <cellStyle name="Normal 8 2 4 6 2 3" xfId="42753" xr:uid="{10C98BB6-C234-438A-BFCB-8B828FC5EC1B}"/>
    <cellStyle name="Normal 8 2 4 6 3" xfId="19590" xr:uid="{E7E85DF2-5013-48AB-8310-D52E46E15571}"/>
    <cellStyle name="Normal 8 2 4 6 3 2" xfId="50474" xr:uid="{8A7DA07B-10B5-451F-A725-20103490CB73}"/>
    <cellStyle name="Normal 8 2 4 6 4" xfId="35032" xr:uid="{5FCB2209-DFE5-47F5-9541-36385D361D22}"/>
    <cellStyle name="Normal 8 2 4 7" xfId="8009" xr:uid="{D209CD73-5B15-4D74-ABD2-3875BFB6F2FB}"/>
    <cellStyle name="Normal 8 2 4 7 2" xfId="23451" xr:uid="{E23B9238-7684-4B44-9555-BF96D4401E97}"/>
    <cellStyle name="Normal 8 2 4 7 2 2" xfId="54335" xr:uid="{CDEF9E9F-8231-49C0-AE01-7685ED2B5B20}"/>
    <cellStyle name="Normal 8 2 4 7 3" xfId="38893" xr:uid="{05685D3D-F796-484E-9143-3B87E832FC30}"/>
    <cellStyle name="Normal 8 2 4 8" xfId="15730" xr:uid="{B00352D2-954D-4BBA-BF97-067A67A14C9B}"/>
    <cellStyle name="Normal 8 2 4 8 2" xfId="46614" xr:uid="{F0363D12-81C0-4D27-AE51-6BFD9DC981BF}"/>
    <cellStyle name="Normal 8 2 4 9" xfId="31172" xr:uid="{68F7DE38-AB6F-4AC2-8678-291A1C7A22CE}"/>
    <cellStyle name="Normal 8 2 5" xfId="474" xr:uid="{55C80F7A-799E-4170-AF1D-92A7937C68C2}"/>
    <cellStyle name="Normal 8 2 5 2" xfId="958" xr:uid="{BB21B3F2-4B03-4AFD-A3AB-7E492C12E754}"/>
    <cellStyle name="Normal 8 2 5 2 2" xfId="1923" xr:uid="{AE7909E1-0579-4B16-A145-448EE200F0BA}"/>
    <cellStyle name="Normal 8 2 5 2 2 2" xfId="3853" xr:uid="{4BBC70D7-156E-4440-959E-D433F538EEAD}"/>
    <cellStyle name="Normal 8 2 5 2 2 2 2" xfId="7713" xr:uid="{13DF1091-161F-4253-8AD0-A1483DC8A43A}"/>
    <cellStyle name="Normal 8 2 5 2 2 2 2 2" xfId="15434" xr:uid="{F608275E-257D-474D-AB7F-722CA77C63B1}"/>
    <cellStyle name="Normal 8 2 5 2 2 2 2 2 2" xfId="30876" xr:uid="{46E605A8-A2ED-40B2-94C0-E90C25F6D193}"/>
    <cellStyle name="Normal 8 2 5 2 2 2 2 2 2 2" xfId="61760" xr:uid="{DE68A9CD-A764-4A71-BA24-37153B533D68}"/>
    <cellStyle name="Normal 8 2 5 2 2 2 2 2 3" xfId="46318" xr:uid="{E3CACB2E-61EF-4062-86E6-BF5529453B09}"/>
    <cellStyle name="Normal 8 2 5 2 2 2 2 3" xfId="23155" xr:uid="{FD7E0CA1-459C-4D5F-9E38-B8BC59DF4ACB}"/>
    <cellStyle name="Normal 8 2 5 2 2 2 2 3 2" xfId="54039" xr:uid="{9AE14DF4-DCD3-46D8-9374-9AB884763F2D}"/>
    <cellStyle name="Normal 8 2 5 2 2 2 2 4" xfId="38597" xr:uid="{E60BBDA9-7571-4EBE-B53E-472FBD994A1C}"/>
    <cellStyle name="Normal 8 2 5 2 2 2 3" xfId="11574" xr:uid="{F34D634B-C7AA-4B64-A651-6D80F813147F}"/>
    <cellStyle name="Normal 8 2 5 2 2 2 3 2" xfId="27016" xr:uid="{BF16F2A1-D09C-417C-A575-BFF20020E02F}"/>
    <cellStyle name="Normal 8 2 5 2 2 2 3 2 2" xfId="57900" xr:uid="{DFF71CFF-0762-416F-BBAA-D0EB968B35B1}"/>
    <cellStyle name="Normal 8 2 5 2 2 2 3 3" xfId="42458" xr:uid="{79909546-95F1-4ADD-8F75-EA27D824B9C9}"/>
    <cellStyle name="Normal 8 2 5 2 2 2 4" xfId="19295" xr:uid="{CB98E036-CA89-41F2-B451-11268480094D}"/>
    <cellStyle name="Normal 8 2 5 2 2 2 4 2" xfId="50179" xr:uid="{2C96CB3B-C88C-4D69-9AC1-3A8148EA123F}"/>
    <cellStyle name="Normal 8 2 5 2 2 2 5" xfId="34737" xr:uid="{22C3E9E0-611D-450C-AB81-E5E30CD7523F}"/>
    <cellStyle name="Normal 8 2 5 2 2 3" xfId="5783" xr:uid="{C51123AB-7351-455F-BAAD-91E97DFB00D0}"/>
    <cellStyle name="Normal 8 2 5 2 2 3 2" xfId="13504" xr:uid="{9725D9E7-3D99-4B4F-8073-182EA0A5501A}"/>
    <cellStyle name="Normal 8 2 5 2 2 3 2 2" xfId="28946" xr:uid="{68B4478C-D5C6-40F4-B2AD-9B5A5CA236F5}"/>
    <cellStyle name="Normal 8 2 5 2 2 3 2 2 2" xfId="59830" xr:uid="{A44E3476-CA73-48CC-B213-4CFC8D03689C}"/>
    <cellStyle name="Normal 8 2 5 2 2 3 2 3" xfId="44388" xr:uid="{2264F4F4-29B6-4009-BAAA-41314B66669B}"/>
    <cellStyle name="Normal 8 2 5 2 2 3 3" xfId="21225" xr:uid="{23EDECDA-3A3D-47EE-99C2-D0B9B52E824D}"/>
    <cellStyle name="Normal 8 2 5 2 2 3 3 2" xfId="52109" xr:uid="{85BEA29B-232F-409F-A0ED-958CADA17B70}"/>
    <cellStyle name="Normal 8 2 5 2 2 3 4" xfId="36667" xr:uid="{197AADDB-05EB-44A6-BB50-110D39300883}"/>
    <cellStyle name="Normal 8 2 5 2 2 4" xfId="9644" xr:uid="{85273930-35CD-48AB-8AD3-E0737B992B38}"/>
    <cellStyle name="Normal 8 2 5 2 2 4 2" xfId="25086" xr:uid="{5A5B33B1-9BE5-4094-B068-92C8CCF84462}"/>
    <cellStyle name="Normal 8 2 5 2 2 4 2 2" xfId="55970" xr:uid="{FAE15FC4-6716-48EC-9101-7562D66E0935}"/>
    <cellStyle name="Normal 8 2 5 2 2 4 3" xfId="40528" xr:uid="{E46A0E91-838D-41F6-9D31-EB4B8CE755C2}"/>
    <cellStyle name="Normal 8 2 5 2 2 5" xfId="17365" xr:uid="{00439801-B940-4446-BBCF-4C52CDF23C90}"/>
    <cellStyle name="Normal 8 2 5 2 2 5 2" xfId="48249" xr:uid="{99BA8E42-F58D-4512-9F57-7B0C6346743B}"/>
    <cellStyle name="Normal 8 2 5 2 2 6" xfId="32807" xr:uid="{0A787774-83DC-4D00-9683-8A6153212491}"/>
    <cellStyle name="Normal 8 2 5 2 3" xfId="2888" xr:uid="{B200972F-886B-49CA-A856-E03B55C2D95E}"/>
    <cellStyle name="Normal 8 2 5 2 3 2" xfId="6748" xr:uid="{AF3EAFAF-86DB-462D-944F-0A5B10398377}"/>
    <cellStyle name="Normal 8 2 5 2 3 2 2" xfId="14469" xr:uid="{4CBF79B9-774E-4219-B4A5-9DC9B74AA937}"/>
    <cellStyle name="Normal 8 2 5 2 3 2 2 2" xfId="29911" xr:uid="{93075B3F-1711-4830-8529-B766E2F14FF6}"/>
    <cellStyle name="Normal 8 2 5 2 3 2 2 2 2" xfId="60795" xr:uid="{38B4CBB0-891D-4A4A-8F17-656D3E2E6276}"/>
    <cellStyle name="Normal 8 2 5 2 3 2 2 3" xfId="45353" xr:uid="{444A986A-138D-418A-8519-6C67F859A068}"/>
    <cellStyle name="Normal 8 2 5 2 3 2 3" xfId="22190" xr:uid="{77B7AE52-7925-4572-909D-B3A909364590}"/>
    <cellStyle name="Normal 8 2 5 2 3 2 3 2" xfId="53074" xr:uid="{BA4512FC-0A88-4B8C-8A2C-E5328319E8F2}"/>
    <cellStyle name="Normal 8 2 5 2 3 2 4" xfId="37632" xr:uid="{180483FD-5EA0-4DA4-9742-DD07AEE6B3E2}"/>
    <cellStyle name="Normal 8 2 5 2 3 3" xfId="10609" xr:uid="{8AE98A0E-E607-4DC4-8816-19F94EB20F50}"/>
    <cellStyle name="Normal 8 2 5 2 3 3 2" xfId="26051" xr:uid="{66FB13CD-ED04-4A3B-A968-377BB10C0DDB}"/>
    <cellStyle name="Normal 8 2 5 2 3 3 2 2" xfId="56935" xr:uid="{8DAF555D-B6DA-4EE0-8A31-A46F5032BB76}"/>
    <cellStyle name="Normal 8 2 5 2 3 3 3" xfId="41493" xr:uid="{A79B332A-1EA8-4347-A4AF-094D5EB5AB4A}"/>
    <cellStyle name="Normal 8 2 5 2 3 4" xfId="18330" xr:uid="{980B4CCC-31B9-49C2-9EE2-D719C3452700}"/>
    <cellStyle name="Normal 8 2 5 2 3 4 2" xfId="49214" xr:uid="{B9CDDA80-CBA2-49F5-AFBC-41F75E3F3E99}"/>
    <cellStyle name="Normal 8 2 5 2 3 5" xfId="33772" xr:uid="{E11141EB-9170-46BD-B2EB-2290E35CBCC5}"/>
    <cellStyle name="Normal 8 2 5 2 4" xfId="4818" xr:uid="{FDA31BA2-0924-4D59-9823-A5147F2306E6}"/>
    <cellStyle name="Normal 8 2 5 2 4 2" xfId="12539" xr:uid="{C8DA089B-A745-43A4-B497-D94724DBB963}"/>
    <cellStyle name="Normal 8 2 5 2 4 2 2" xfId="27981" xr:uid="{2440D397-4963-46E1-8BB9-793B22EF58B4}"/>
    <cellStyle name="Normal 8 2 5 2 4 2 2 2" xfId="58865" xr:uid="{338738DB-5E2A-4497-9D36-938DD744B751}"/>
    <cellStyle name="Normal 8 2 5 2 4 2 3" xfId="43423" xr:uid="{88ACD999-2303-41AA-A8B5-B00424C30E84}"/>
    <cellStyle name="Normal 8 2 5 2 4 3" xfId="20260" xr:uid="{C6E3F591-D431-4F57-9966-E943FCD2D875}"/>
    <cellStyle name="Normal 8 2 5 2 4 3 2" xfId="51144" xr:uid="{1A0AD981-F891-46C0-9EBE-FC339D8DACCC}"/>
    <cellStyle name="Normal 8 2 5 2 4 4" xfId="35702" xr:uid="{0E21649C-920E-4B93-8682-A5D362FD1342}"/>
    <cellStyle name="Normal 8 2 5 2 5" xfId="8679" xr:uid="{FFE6DF49-7A94-4571-94BB-4A386C878D9E}"/>
    <cellStyle name="Normal 8 2 5 2 5 2" xfId="24121" xr:uid="{A7B261A1-DD86-43EF-B149-80E4562A77BA}"/>
    <cellStyle name="Normal 8 2 5 2 5 2 2" xfId="55005" xr:uid="{73791248-5E31-45FF-9830-53BD353B83AB}"/>
    <cellStyle name="Normal 8 2 5 2 5 3" xfId="39563" xr:uid="{B6A049C5-42BE-4FC6-8024-7099EF400F0A}"/>
    <cellStyle name="Normal 8 2 5 2 6" xfId="16400" xr:uid="{10D29D40-494D-4B92-A414-7D17743149A0}"/>
    <cellStyle name="Normal 8 2 5 2 6 2" xfId="47284" xr:uid="{E28081AE-45D4-47E3-AA90-3F20A71D7B0C}"/>
    <cellStyle name="Normal 8 2 5 2 7" xfId="31842" xr:uid="{457CBD37-2BCF-4F4D-9C69-F73376C4A00F}"/>
    <cellStyle name="Normal 8 2 5 3" xfId="1440" xr:uid="{FE1F713F-9BAA-4266-9818-48164CC6DC8F}"/>
    <cellStyle name="Normal 8 2 5 3 2" xfId="3370" xr:uid="{F4AFE6DA-AF4C-4292-ABA3-CCC1A8B8FAD6}"/>
    <cellStyle name="Normal 8 2 5 3 2 2" xfId="7230" xr:uid="{5642E947-C52D-48E6-AAC2-1B5BC60F05F7}"/>
    <cellStyle name="Normal 8 2 5 3 2 2 2" xfId="14951" xr:uid="{51951C04-A089-4ABF-9F4F-03FA40D0A12F}"/>
    <cellStyle name="Normal 8 2 5 3 2 2 2 2" xfId="30393" xr:uid="{4E26F02A-ED83-45B9-95C5-3E00F55FB65F}"/>
    <cellStyle name="Normal 8 2 5 3 2 2 2 2 2" xfId="61277" xr:uid="{F6453D32-9204-4705-BA96-E6F1B6ABC150}"/>
    <cellStyle name="Normal 8 2 5 3 2 2 2 3" xfId="45835" xr:uid="{5EFBBA3D-D0B7-4ABA-BD67-D4DE150A814D}"/>
    <cellStyle name="Normal 8 2 5 3 2 2 3" xfId="22672" xr:uid="{50832132-F468-4CBF-952D-6518DF285C82}"/>
    <cellStyle name="Normal 8 2 5 3 2 2 3 2" xfId="53556" xr:uid="{A573C5E9-4166-4051-80DF-06D0FF2A4F07}"/>
    <cellStyle name="Normal 8 2 5 3 2 2 4" xfId="38114" xr:uid="{E3692371-6D30-4567-9FE2-3693307190AE}"/>
    <cellStyle name="Normal 8 2 5 3 2 3" xfId="11091" xr:uid="{DD67360E-0DE6-418F-9C17-00C253748705}"/>
    <cellStyle name="Normal 8 2 5 3 2 3 2" xfId="26533" xr:uid="{4C9AFC95-BA04-4B97-B6CA-C31756B649EC}"/>
    <cellStyle name="Normal 8 2 5 3 2 3 2 2" xfId="57417" xr:uid="{241652E7-08FE-4675-93EF-24E5B435F7B4}"/>
    <cellStyle name="Normal 8 2 5 3 2 3 3" xfId="41975" xr:uid="{56FCFBF3-F17B-4A31-8CD5-0908C53CC47B}"/>
    <cellStyle name="Normal 8 2 5 3 2 4" xfId="18812" xr:uid="{77C95F4E-35BB-45C4-9E29-2E4847108893}"/>
    <cellStyle name="Normal 8 2 5 3 2 4 2" xfId="49696" xr:uid="{42C1001E-3FFC-49F1-9B5A-9F15DDEA1E00}"/>
    <cellStyle name="Normal 8 2 5 3 2 5" xfId="34254" xr:uid="{00234D85-581B-4AB2-A6E3-DC66492858D2}"/>
    <cellStyle name="Normal 8 2 5 3 3" xfId="5300" xr:uid="{C8CD3889-6449-46BF-B918-3D49D5063574}"/>
    <cellStyle name="Normal 8 2 5 3 3 2" xfId="13021" xr:uid="{1C3BCD04-8FC0-4EC0-96C8-8194A4D6322A}"/>
    <cellStyle name="Normal 8 2 5 3 3 2 2" xfId="28463" xr:uid="{0AC281B3-BBB0-4091-A0AF-430566064573}"/>
    <cellStyle name="Normal 8 2 5 3 3 2 2 2" xfId="59347" xr:uid="{4A0AC88C-584B-4309-81A9-981435B96DEC}"/>
    <cellStyle name="Normal 8 2 5 3 3 2 3" xfId="43905" xr:uid="{3A0C20B8-733E-450E-92F0-29D5E3B8E41F}"/>
    <cellStyle name="Normal 8 2 5 3 3 3" xfId="20742" xr:uid="{3737CF1A-2D07-44DD-B236-473D2E517BD1}"/>
    <cellStyle name="Normal 8 2 5 3 3 3 2" xfId="51626" xr:uid="{7588E14D-6C47-4FE4-84BC-5526FFCA5476}"/>
    <cellStyle name="Normal 8 2 5 3 3 4" xfId="36184" xr:uid="{6067F1B3-12BF-4A50-A7BB-1E53C4217875}"/>
    <cellStyle name="Normal 8 2 5 3 4" xfId="9161" xr:uid="{AFC09BBD-4BDE-4DB1-AEBE-8EB187434A68}"/>
    <cellStyle name="Normal 8 2 5 3 4 2" xfId="24603" xr:uid="{13B0EC76-9473-4298-B56A-B7876F710F39}"/>
    <cellStyle name="Normal 8 2 5 3 4 2 2" xfId="55487" xr:uid="{C802C00C-904D-4DD2-84EF-0D13433F2799}"/>
    <cellStyle name="Normal 8 2 5 3 4 3" xfId="40045" xr:uid="{5D1E3BBF-648B-4B61-8E58-8CB0BAC963D7}"/>
    <cellStyle name="Normal 8 2 5 3 5" xfId="16882" xr:uid="{691E6F00-FC02-4B8B-92E8-9EA9280F056B}"/>
    <cellStyle name="Normal 8 2 5 3 5 2" xfId="47766" xr:uid="{7F78AE7E-B555-4F81-9FCF-D84E16284299}"/>
    <cellStyle name="Normal 8 2 5 3 6" xfId="32324" xr:uid="{7D4E3771-C333-46F2-9C31-30D0190036F2}"/>
    <cellStyle name="Normal 8 2 5 4" xfId="2405" xr:uid="{9092CDC6-18B8-48DD-A817-D30595845004}"/>
    <cellStyle name="Normal 8 2 5 4 2" xfId="6265" xr:uid="{9F4EACC6-059A-4C19-9A39-0482826C86E3}"/>
    <cellStyle name="Normal 8 2 5 4 2 2" xfId="13986" xr:uid="{BC0FF779-73FA-45F9-9A57-CF474174DDA2}"/>
    <cellStyle name="Normal 8 2 5 4 2 2 2" xfId="29428" xr:uid="{AC7E1350-27FA-413A-88E8-4A0BD5CAE328}"/>
    <cellStyle name="Normal 8 2 5 4 2 2 2 2" xfId="60312" xr:uid="{94BB804E-7659-4B2E-83C3-6024A04AE888}"/>
    <cellStyle name="Normal 8 2 5 4 2 2 3" xfId="44870" xr:uid="{5C07A363-84AE-474B-A8DC-2D877EB48143}"/>
    <cellStyle name="Normal 8 2 5 4 2 3" xfId="21707" xr:uid="{F89D8DE4-B773-4B05-9552-11ECE9C144CC}"/>
    <cellStyle name="Normal 8 2 5 4 2 3 2" xfId="52591" xr:uid="{2E57FFE2-6910-4C0A-90CD-2DA9DDDA17F7}"/>
    <cellStyle name="Normal 8 2 5 4 2 4" xfId="37149" xr:uid="{AB60203B-CE18-43AF-BB91-914EC11BBDB8}"/>
    <cellStyle name="Normal 8 2 5 4 3" xfId="10126" xr:uid="{349DB93D-ADBA-46ED-BF0A-06BB35C34E52}"/>
    <cellStyle name="Normal 8 2 5 4 3 2" xfId="25568" xr:uid="{5C4455CC-0953-4108-94D3-491609BA25FD}"/>
    <cellStyle name="Normal 8 2 5 4 3 2 2" xfId="56452" xr:uid="{539DE98E-29E6-4E99-8804-4573C4C51E3F}"/>
    <cellStyle name="Normal 8 2 5 4 3 3" xfId="41010" xr:uid="{60094414-F8C5-49F9-B245-69D26D192962}"/>
    <cellStyle name="Normal 8 2 5 4 4" xfId="17847" xr:uid="{CEBDC68A-3C50-475E-AC85-AFFF3E37E3CB}"/>
    <cellStyle name="Normal 8 2 5 4 4 2" xfId="48731" xr:uid="{16CCF40E-2303-4048-91E3-D744F5E84ED9}"/>
    <cellStyle name="Normal 8 2 5 4 5" xfId="33289" xr:uid="{069586B5-7D55-45A7-B127-68D5BCA5E243}"/>
    <cellStyle name="Normal 8 2 5 5" xfId="4335" xr:uid="{E4257958-A96A-447B-874E-967F6CF3908A}"/>
    <cellStyle name="Normal 8 2 5 5 2" xfId="12056" xr:uid="{34C2D958-CD25-4E65-9B28-23C17DF6F323}"/>
    <cellStyle name="Normal 8 2 5 5 2 2" xfId="27498" xr:uid="{208AF02E-54D3-45A6-BE43-46BFE76EE43D}"/>
    <cellStyle name="Normal 8 2 5 5 2 2 2" xfId="58382" xr:uid="{ACA04453-C524-4064-94E8-FC3EFE3D9E28}"/>
    <cellStyle name="Normal 8 2 5 5 2 3" xfId="42940" xr:uid="{2A8BD7FE-C3EA-4816-B6DC-2F0783B7BD71}"/>
    <cellStyle name="Normal 8 2 5 5 3" xfId="19777" xr:uid="{197EA5D3-B5D0-4DC5-828B-1E8920B5B2AF}"/>
    <cellStyle name="Normal 8 2 5 5 3 2" xfId="50661" xr:uid="{1B2069B1-BC0D-44C1-9B53-47F90991B9AF}"/>
    <cellStyle name="Normal 8 2 5 5 4" xfId="35219" xr:uid="{E91CDDC6-D90F-47FE-B8AA-810AFDBC4FA2}"/>
    <cellStyle name="Normal 8 2 5 6" xfId="8196" xr:uid="{82012782-167C-4EB5-8D88-8ABC97FB4C53}"/>
    <cellStyle name="Normal 8 2 5 6 2" xfId="23638" xr:uid="{B80191DC-2993-45E3-AE50-0823C8277E47}"/>
    <cellStyle name="Normal 8 2 5 6 2 2" xfId="54522" xr:uid="{F395546E-A1D0-4024-9CFC-1116F6E24397}"/>
    <cellStyle name="Normal 8 2 5 6 3" xfId="39080" xr:uid="{93634F0F-3CDA-403F-BFA3-55F54F2958BA}"/>
    <cellStyle name="Normal 8 2 5 7" xfId="15917" xr:uid="{C6D5A2F6-C5D0-4448-9771-9799C9B3775E}"/>
    <cellStyle name="Normal 8 2 5 7 2" xfId="46801" xr:uid="{1DAC8C95-381C-49EE-82C7-83186AC0B5FF}"/>
    <cellStyle name="Normal 8 2 5 8" xfId="31359" xr:uid="{51E340FA-7092-4A8D-9BD9-3FD5EC7CF8C6}"/>
    <cellStyle name="Normal 8 2 6" xfId="717" xr:uid="{F4AD0EF8-B151-472D-9729-D70FD7654B75}"/>
    <cellStyle name="Normal 8 2 6 2" xfId="1682" xr:uid="{62D31DCB-2B77-467F-A37F-0FF637119171}"/>
    <cellStyle name="Normal 8 2 6 2 2" xfId="3612" xr:uid="{61553966-38CB-4AC7-945F-4E07A60D40BB}"/>
    <cellStyle name="Normal 8 2 6 2 2 2" xfId="7472" xr:uid="{9C3857C8-F7BC-4CA6-8F76-5F077F6DB506}"/>
    <cellStyle name="Normal 8 2 6 2 2 2 2" xfId="15193" xr:uid="{8F3A4D22-FFD6-495D-9C5C-028495FD8401}"/>
    <cellStyle name="Normal 8 2 6 2 2 2 2 2" xfId="30635" xr:uid="{827F9D95-05E7-4A1B-84D0-0241F1C18D93}"/>
    <cellStyle name="Normal 8 2 6 2 2 2 2 2 2" xfId="61519" xr:uid="{8F05A0E2-355D-411B-93E9-07AA5ECF87F7}"/>
    <cellStyle name="Normal 8 2 6 2 2 2 2 3" xfId="46077" xr:uid="{28324E31-0527-4FEE-9E92-D638DBB4DAFA}"/>
    <cellStyle name="Normal 8 2 6 2 2 2 3" xfId="22914" xr:uid="{61460FF6-AAA0-4043-A3F9-F142617811E8}"/>
    <cellStyle name="Normal 8 2 6 2 2 2 3 2" xfId="53798" xr:uid="{F43A4F3B-EFB1-467D-922C-E42D93170CB2}"/>
    <cellStyle name="Normal 8 2 6 2 2 2 4" xfId="38356" xr:uid="{ED6318C0-19DC-4468-89F8-2821A008E209}"/>
    <cellStyle name="Normal 8 2 6 2 2 3" xfId="11333" xr:uid="{781C9BF9-C614-4481-A95B-46E21459A90E}"/>
    <cellStyle name="Normal 8 2 6 2 2 3 2" xfId="26775" xr:uid="{C0F3526D-0B23-4443-AD4C-752CC8ABDE35}"/>
    <cellStyle name="Normal 8 2 6 2 2 3 2 2" xfId="57659" xr:uid="{096EFCAF-DA1F-4098-A30D-2558B1E8D284}"/>
    <cellStyle name="Normal 8 2 6 2 2 3 3" xfId="42217" xr:uid="{74309F64-00A6-422E-9BC3-A369210F3F62}"/>
    <cellStyle name="Normal 8 2 6 2 2 4" xfId="19054" xr:uid="{D12B5505-D9CD-4F75-A9E0-67A9D6DA27C4}"/>
    <cellStyle name="Normal 8 2 6 2 2 4 2" xfId="49938" xr:uid="{6A143F04-9CAF-496D-82A2-50C2784CCF01}"/>
    <cellStyle name="Normal 8 2 6 2 2 5" xfId="34496" xr:uid="{03F8A5B2-9B01-4F8E-B9F2-4E100428A245}"/>
    <cellStyle name="Normal 8 2 6 2 3" xfId="5542" xr:uid="{787915E3-7EC8-4986-B174-2778BBE460E6}"/>
    <cellStyle name="Normal 8 2 6 2 3 2" xfId="13263" xr:uid="{4ABC56B0-7D0B-4ED6-A9F7-A222679201F9}"/>
    <cellStyle name="Normal 8 2 6 2 3 2 2" xfId="28705" xr:uid="{2B4C9E84-3BD2-4438-909C-4FEEAB61B437}"/>
    <cellStyle name="Normal 8 2 6 2 3 2 2 2" xfId="59589" xr:uid="{66CCECD0-35CC-4904-B0D6-66861DFF4DFF}"/>
    <cellStyle name="Normal 8 2 6 2 3 2 3" xfId="44147" xr:uid="{0DF6AD56-F5B3-4EDF-9608-D2EF6FCDA99C}"/>
    <cellStyle name="Normal 8 2 6 2 3 3" xfId="20984" xr:uid="{406DF848-9491-4CCA-B9A9-5C9D61448F46}"/>
    <cellStyle name="Normal 8 2 6 2 3 3 2" xfId="51868" xr:uid="{78D1B0F3-53B0-4AAE-AAF2-3A44E0B3625C}"/>
    <cellStyle name="Normal 8 2 6 2 3 4" xfId="36426" xr:uid="{3B7F26A8-CC46-4527-974A-9F78606F0E59}"/>
    <cellStyle name="Normal 8 2 6 2 4" xfId="9403" xr:uid="{FDC235FD-4EF7-41D7-BDA1-FE90253BAD1F}"/>
    <cellStyle name="Normal 8 2 6 2 4 2" xfId="24845" xr:uid="{08F65C98-3ECA-4D19-BB97-78F13D6BB7C8}"/>
    <cellStyle name="Normal 8 2 6 2 4 2 2" xfId="55729" xr:uid="{0B5FA822-EEF8-4F4D-B171-D5858A782F19}"/>
    <cellStyle name="Normal 8 2 6 2 4 3" xfId="40287" xr:uid="{B8E63765-DC12-4D2E-BD8B-C169D4F83AC7}"/>
    <cellStyle name="Normal 8 2 6 2 5" xfId="17124" xr:uid="{E9A14174-0DBC-4898-83D8-E07EA5324390}"/>
    <cellStyle name="Normal 8 2 6 2 5 2" xfId="48008" xr:uid="{30D9F90A-9A70-4BAB-A096-467CCE8970AE}"/>
    <cellStyle name="Normal 8 2 6 2 6" xfId="32566" xr:uid="{414A59D3-391E-4CC4-AE65-6023D0A7A1A6}"/>
    <cellStyle name="Normal 8 2 6 3" xfId="2647" xr:uid="{C28384F1-A066-4CC5-A7E8-BCD941754C5F}"/>
    <cellStyle name="Normal 8 2 6 3 2" xfId="6507" xr:uid="{BEC1DBF2-2D73-4CB0-9404-515C8B739C69}"/>
    <cellStyle name="Normal 8 2 6 3 2 2" xfId="14228" xr:uid="{6C768305-7104-4242-B16D-13C71CB7EBE1}"/>
    <cellStyle name="Normal 8 2 6 3 2 2 2" xfId="29670" xr:uid="{5CC0B0B5-AE6F-4F5A-BCC5-BB537F706D19}"/>
    <cellStyle name="Normal 8 2 6 3 2 2 2 2" xfId="60554" xr:uid="{BE485D9B-A337-4E0E-8941-BAABB7BB624C}"/>
    <cellStyle name="Normal 8 2 6 3 2 2 3" xfId="45112" xr:uid="{823D9979-08DF-4AFF-A47E-E25C2C1BF32F}"/>
    <cellStyle name="Normal 8 2 6 3 2 3" xfId="21949" xr:uid="{B1CE2E19-8D84-4DCA-A5F9-677E5D84C238}"/>
    <cellStyle name="Normal 8 2 6 3 2 3 2" xfId="52833" xr:uid="{1D93D7F0-8272-4E2D-AF42-5FEFC433E182}"/>
    <cellStyle name="Normal 8 2 6 3 2 4" xfId="37391" xr:uid="{F70FFD8F-70FF-4941-909C-2B25B530AAF0}"/>
    <cellStyle name="Normal 8 2 6 3 3" xfId="10368" xr:uid="{109239A9-1B48-48F0-A780-2536C6E4C288}"/>
    <cellStyle name="Normal 8 2 6 3 3 2" xfId="25810" xr:uid="{04E911F8-290A-4D1D-A1BD-98FAB114BA96}"/>
    <cellStyle name="Normal 8 2 6 3 3 2 2" xfId="56694" xr:uid="{6B14C26A-EDF2-4830-AE63-4CA5DECFEC7A}"/>
    <cellStyle name="Normal 8 2 6 3 3 3" xfId="41252" xr:uid="{0B625F52-E6C9-47AD-BC7B-B49A53A6DB1B}"/>
    <cellStyle name="Normal 8 2 6 3 4" xfId="18089" xr:uid="{512B2060-4BDE-4E7F-869D-F1C42EAEF92D}"/>
    <cellStyle name="Normal 8 2 6 3 4 2" xfId="48973" xr:uid="{75CB4FFD-40D9-480C-BDA7-F77A94830FC7}"/>
    <cellStyle name="Normal 8 2 6 3 5" xfId="33531" xr:uid="{E25C0161-0C83-49AB-B9FC-F5AC856D013B}"/>
    <cellStyle name="Normal 8 2 6 4" xfId="4577" xr:uid="{DFE1BDE7-513D-4C90-A4B5-1E67541F6165}"/>
    <cellStyle name="Normal 8 2 6 4 2" xfId="12298" xr:uid="{3B92D9DA-8F19-4CCB-B2EC-027A42104D95}"/>
    <cellStyle name="Normal 8 2 6 4 2 2" xfId="27740" xr:uid="{B2127F30-55BE-464F-B91B-28C81AEFFA1A}"/>
    <cellStyle name="Normal 8 2 6 4 2 2 2" xfId="58624" xr:uid="{A691AF32-C546-4CD8-A82D-330FF16B5CE5}"/>
    <cellStyle name="Normal 8 2 6 4 2 3" xfId="43182" xr:uid="{3C7EDA61-402C-4CE5-8FCF-B08D27442734}"/>
    <cellStyle name="Normal 8 2 6 4 3" xfId="20019" xr:uid="{4A8A32D6-902A-4135-A5F2-DDE82A032B40}"/>
    <cellStyle name="Normal 8 2 6 4 3 2" xfId="50903" xr:uid="{42655DC6-61E3-4D0F-B3A3-9B64EC30A031}"/>
    <cellStyle name="Normal 8 2 6 4 4" xfId="35461" xr:uid="{37E2A757-1FE5-4911-9347-9275502F2C2D}"/>
    <cellStyle name="Normal 8 2 6 5" xfId="8438" xr:uid="{BE0F99BD-4F97-4239-A194-4E81A32C7DE3}"/>
    <cellStyle name="Normal 8 2 6 5 2" xfId="23880" xr:uid="{A3D77CCA-97E7-4148-B10A-AC2D4AC3EAEB}"/>
    <cellStyle name="Normal 8 2 6 5 2 2" xfId="54764" xr:uid="{645EC40D-600F-41D8-BE1C-0295CF257246}"/>
    <cellStyle name="Normal 8 2 6 5 3" xfId="39322" xr:uid="{0C5E835D-8BB2-4CDA-B451-3DEB539469A1}"/>
    <cellStyle name="Normal 8 2 6 6" xfId="16159" xr:uid="{D6962B3A-01CF-444B-A128-8CCBA92CE112}"/>
    <cellStyle name="Normal 8 2 6 6 2" xfId="47043" xr:uid="{8759EF98-2D3C-443F-8F12-466A9CA1A953}"/>
    <cellStyle name="Normal 8 2 6 7" xfId="31601" xr:uid="{4B62B94B-8411-44AA-AF24-742C4934E85F}"/>
    <cellStyle name="Normal 8 2 7" xfId="1199" xr:uid="{EAE21A31-5993-46D0-89FC-64A92BE6B9C6}"/>
    <cellStyle name="Normal 8 2 7 2" xfId="3129" xr:uid="{D7083244-AD65-4ACC-BE55-45BBAE184FD0}"/>
    <cellStyle name="Normal 8 2 7 2 2" xfId="6989" xr:uid="{6B0FACEE-8273-4CDF-859C-AFD1C192AA1E}"/>
    <cellStyle name="Normal 8 2 7 2 2 2" xfId="14710" xr:uid="{58D17A99-30C4-4F49-9B52-76EBDCEE4620}"/>
    <cellStyle name="Normal 8 2 7 2 2 2 2" xfId="30152" xr:uid="{E522FB34-5625-4ED5-840E-49E221489C01}"/>
    <cellStyle name="Normal 8 2 7 2 2 2 2 2" xfId="61036" xr:uid="{60ED659D-936A-4023-824A-88B6105BD39D}"/>
    <cellStyle name="Normal 8 2 7 2 2 2 3" xfId="45594" xr:uid="{496250F1-5637-41B7-BED7-6ECDA7DA154F}"/>
    <cellStyle name="Normal 8 2 7 2 2 3" xfId="22431" xr:uid="{5F7E4168-040D-4B36-BE6A-02542B278C7A}"/>
    <cellStyle name="Normal 8 2 7 2 2 3 2" xfId="53315" xr:uid="{BC7FF0A9-0090-4E57-B9FC-2F3BF21BB6BC}"/>
    <cellStyle name="Normal 8 2 7 2 2 4" xfId="37873" xr:uid="{50FF2016-4200-4599-8D4D-6BBF345C817C}"/>
    <cellStyle name="Normal 8 2 7 2 3" xfId="10850" xr:uid="{41D83CE5-DBAC-44C8-BD51-760376AD793C}"/>
    <cellStyle name="Normal 8 2 7 2 3 2" xfId="26292" xr:uid="{3D3F43FF-7C18-4590-8D0A-7293F0603692}"/>
    <cellStyle name="Normal 8 2 7 2 3 2 2" xfId="57176" xr:uid="{1C6985F2-FC19-4DE3-9AF2-F10AB874D87D}"/>
    <cellStyle name="Normal 8 2 7 2 3 3" xfId="41734" xr:uid="{1A47EB59-AB89-455B-A67A-1A1538EA43F5}"/>
    <cellStyle name="Normal 8 2 7 2 4" xfId="18571" xr:uid="{02E7801B-B691-4C61-A9AB-88A4A72B2B1F}"/>
    <cellStyle name="Normal 8 2 7 2 4 2" xfId="49455" xr:uid="{4ABFC6D3-040C-4F27-B9B7-EFD8343A9C9C}"/>
    <cellStyle name="Normal 8 2 7 2 5" xfId="34013" xr:uid="{3E85571D-BAD4-4C86-8FDC-E819A64FE0D0}"/>
    <cellStyle name="Normal 8 2 7 3" xfId="5059" xr:uid="{B88D284F-92E5-403C-8D87-10BE6F6120D4}"/>
    <cellStyle name="Normal 8 2 7 3 2" xfId="12780" xr:uid="{F48F61FA-C7C0-41E3-B6F4-CF74F4586974}"/>
    <cellStyle name="Normal 8 2 7 3 2 2" xfId="28222" xr:uid="{BC045701-341A-4B5C-B449-1DA2CF25F99B}"/>
    <cellStyle name="Normal 8 2 7 3 2 2 2" xfId="59106" xr:uid="{F1C19918-8758-455B-ACBF-81879A3D18EA}"/>
    <cellStyle name="Normal 8 2 7 3 2 3" xfId="43664" xr:uid="{22EC145C-0312-46F6-B29C-391F6D7B3731}"/>
    <cellStyle name="Normal 8 2 7 3 3" xfId="20501" xr:uid="{A97805F9-B296-4680-A4DB-92E607200FD6}"/>
    <cellStyle name="Normal 8 2 7 3 3 2" xfId="51385" xr:uid="{D8C22008-596F-43C7-A6F4-D43B110FA43B}"/>
    <cellStyle name="Normal 8 2 7 3 4" xfId="35943" xr:uid="{5B14A1D8-6C13-48A5-ADBF-B068BF80DF36}"/>
    <cellStyle name="Normal 8 2 7 4" xfId="8920" xr:uid="{B689CDF5-FF4E-4037-A88A-A60871A70C0C}"/>
    <cellStyle name="Normal 8 2 7 4 2" xfId="24362" xr:uid="{F167CF4B-1462-4D2E-93C5-4738FE5F6F28}"/>
    <cellStyle name="Normal 8 2 7 4 2 2" xfId="55246" xr:uid="{3F8C3CC7-D81D-4E5C-BB14-0AA6C3F98160}"/>
    <cellStyle name="Normal 8 2 7 4 3" xfId="39804" xr:uid="{2B4A4B23-45ED-4DD3-95BC-F7947A988855}"/>
    <cellStyle name="Normal 8 2 7 5" xfId="16641" xr:uid="{0BBED4BA-D9BD-4A9E-BFEB-EFAE241E2CE4}"/>
    <cellStyle name="Normal 8 2 7 5 2" xfId="47525" xr:uid="{86B4442A-19BF-48A2-9210-DD8A530F8F0C}"/>
    <cellStyle name="Normal 8 2 7 6" xfId="32083" xr:uid="{6FC0709B-A7E0-4727-8348-57D5520E834F}"/>
    <cellStyle name="Normal 8 2 8" xfId="2164" xr:uid="{0BB95C8D-D1B0-40FB-8E98-AFE8C9888487}"/>
    <cellStyle name="Normal 8 2 8 2" xfId="6024" xr:uid="{B5003873-A241-45D0-A5D5-B2F3560165E7}"/>
    <cellStyle name="Normal 8 2 8 2 2" xfId="13745" xr:uid="{312ADE6C-A68C-49A9-8987-CEB6C63F9477}"/>
    <cellStyle name="Normal 8 2 8 2 2 2" xfId="29187" xr:uid="{EC3F3404-68F8-4B42-8D09-280053EFEC1D}"/>
    <cellStyle name="Normal 8 2 8 2 2 2 2" xfId="60071" xr:uid="{690C9FDA-EB68-4E49-A877-264F9A3966D2}"/>
    <cellStyle name="Normal 8 2 8 2 2 3" xfId="44629" xr:uid="{B6EF8D2B-2D1B-4373-B1CD-E914F0FF3129}"/>
    <cellStyle name="Normal 8 2 8 2 3" xfId="21466" xr:uid="{CC8DEFF0-A33D-4900-AB07-E67CF39EE898}"/>
    <cellStyle name="Normal 8 2 8 2 3 2" xfId="52350" xr:uid="{F643A501-553E-46FA-A46E-8319972768C2}"/>
    <cellStyle name="Normal 8 2 8 2 4" xfId="36908" xr:uid="{76EDBF3A-1C1B-4881-BEAD-E085B0532955}"/>
    <cellStyle name="Normal 8 2 8 3" xfId="9885" xr:uid="{837C441C-E3D8-4137-8FEE-22F617FCF2C5}"/>
    <cellStyle name="Normal 8 2 8 3 2" xfId="25327" xr:uid="{17F1F5A8-9573-49A0-AB7B-87925BDC4119}"/>
    <cellStyle name="Normal 8 2 8 3 2 2" xfId="56211" xr:uid="{6546A0E4-8129-462F-AC52-3A8638D6887B}"/>
    <cellStyle name="Normal 8 2 8 3 3" xfId="40769" xr:uid="{F7A67E8F-DB20-42F1-BD32-99DF71E0965B}"/>
    <cellStyle name="Normal 8 2 8 4" xfId="17606" xr:uid="{B27B0616-440D-41A2-9073-FDB6A40FE6D3}"/>
    <cellStyle name="Normal 8 2 8 4 2" xfId="48490" xr:uid="{DAA65F72-CE1B-4081-9597-5BABF19AADC4}"/>
    <cellStyle name="Normal 8 2 8 5" xfId="33048" xr:uid="{35FC6ED0-206C-4222-9213-D2FC3CB6E650}"/>
    <cellStyle name="Normal 8 2 9" xfId="4094" xr:uid="{658BFA9A-B095-4EC2-B774-DF47D336BFAD}"/>
    <cellStyle name="Normal 8 2 9 2" xfId="11815" xr:uid="{2CD30042-DCD0-4E4F-800C-B50F51976253}"/>
    <cellStyle name="Normal 8 2 9 2 2" xfId="27257" xr:uid="{E8969F0C-A6A7-4473-B4CA-5F8DFB44A528}"/>
    <cellStyle name="Normal 8 2 9 2 2 2" xfId="58141" xr:uid="{4B998087-519F-4450-A1CE-7356A8CDFEC5}"/>
    <cellStyle name="Normal 8 2 9 2 3" xfId="42699" xr:uid="{7AB8340E-257E-4CF8-9105-F8AE78B208CE}"/>
    <cellStyle name="Normal 8 2 9 3" xfId="19536" xr:uid="{F721E715-3922-423F-8F1F-60D1DD1C6DF2}"/>
    <cellStyle name="Normal 8 2 9 3 2" xfId="50420" xr:uid="{67ABE716-F5A9-460A-ACA9-2F6E56380B91}"/>
    <cellStyle name="Normal 8 2 9 4" xfId="34978" xr:uid="{74923878-8236-47FC-AAEE-C25061810232}"/>
    <cellStyle name="Normal 8 3" xfId="209" xr:uid="{A83731F7-492D-458D-998D-5AEF81B1C07C}"/>
    <cellStyle name="Normal 8 3 10" xfId="31121" xr:uid="{62B5DD14-51A2-491C-9413-7F7924A4F5B6}"/>
    <cellStyle name="Normal 8 3 2" xfId="306" xr:uid="{353EBDA5-2F1F-4FFF-BEDC-AFCD639DBB99}"/>
    <cellStyle name="Normal 8 3 2 2" xfId="549" xr:uid="{A27301C7-B835-4CE4-9970-6CB0EF2B0AAB}"/>
    <cellStyle name="Normal 8 3 2 2 2" xfId="1032" xr:uid="{AEFE4733-2ED1-4056-B504-2D7EF17DC013}"/>
    <cellStyle name="Normal 8 3 2 2 2 2" xfId="1997" xr:uid="{C4779252-21C9-4475-A314-A15FBBA9415A}"/>
    <cellStyle name="Normal 8 3 2 2 2 2 2" xfId="3927" xr:uid="{369D30E3-22B4-4F2B-97AC-7FFD15184A98}"/>
    <cellStyle name="Normal 8 3 2 2 2 2 2 2" xfId="7787" xr:uid="{318702E6-4A90-4EE6-AD24-22AC7F03274B}"/>
    <cellStyle name="Normal 8 3 2 2 2 2 2 2 2" xfId="15508" xr:uid="{2D1A4F85-B0A1-4A65-8F64-73B4102F608B}"/>
    <cellStyle name="Normal 8 3 2 2 2 2 2 2 2 2" xfId="30950" xr:uid="{CE8FE06E-DEDE-4CAD-BEAA-1008A6A35551}"/>
    <cellStyle name="Normal 8 3 2 2 2 2 2 2 2 2 2" xfId="61834" xr:uid="{C25E7F85-13C6-4BE7-99A5-1D6306D51276}"/>
    <cellStyle name="Normal 8 3 2 2 2 2 2 2 2 3" xfId="46392" xr:uid="{7E30AD69-CE05-4B39-A1B2-C60EB2C1C3C1}"/>
    <cellStyle name="Normal 8 3 2 2 2 2 2 2 3" xfId="23229" xr:uid="{F4796936-24AB-4463-88A6-08E7084509D8}"/>
    <cellStyle name="Normal 8 3 2 2 2 2 2 2 3 2" xfId="54113" xr:uid="{1B8A9429-E421-41BD-B89C-FCB6050A1437}"/>
    <cellStyle name="Normal 8 3 2 2 2 2 2 2 4" xfId="38671" xr:uid="{60E54C7D-C234-42E4-8529-700799946B4E}"/>
    <cellStyle name="Normal 8 3 2 2 2 2 2 3" xfId="11648" xr:uid="{1B5343D7-A9C6-4D0C-B0E0-81F6F622E422}"/>
    <cellStyle name="Normal 8 3 2 2 2 2 2 3 2" xfId="27090" xr:uid="{1CF17AE6-3236-420D-B659-775DA666AC94}"/>
    <cellStyle name="Normal 8 3 2 2 2 2 2 3 2 2" xfId="57974" xr:uid="{5DFAB3E7-B9E2-415E-83DB-0EA49C966F9F}"/>
    <cellStyle name="Normal 8 3 2 2 2 2 2 3 3" xfId="42532" xr:uid="{8BA539D7-2450-4EAA-9F19-DEE600DADDE1}"/>
    <cellStyle name="Normal 8 3 2 2 2 2 2 4" xfId="19369" xr:uid="{F201ED89-F2FE-4F23-AB78-4798BFB0F89C}"/>
    <cellStyle name="Normal 8 3 2 2 2 2 2 4 2" xfId="50253" xr:uid="{840954A4-D111-4752-A95C-06F142C8EDAB}"/>
    <cellStyle name="Normal 8 3 2 2 2 2 2 5" xfId="34811" xr:uid="{68515DBD-7D87-4BA7-A785-ABBE83CB6816}"/>
    <cellStyle name="Normal 8 3 2 2 2 2 3" xfId="5857" xr:uid="{5603C1D3-8605-4554-93B6-A7BD9C9484C9}"/>
    <cellStyle name="Normal 8 3 2 2 2 2 3 2" xfId="13578" xr:uid="{452002A3-0BCE-444E-9F86-5D0455E91EC1}"/>
    <cellStyle name="Normal 8 3 2 2 2 2 3 2 2" xfId="29020" xr:uid="{4A67A0F4-FD3B-4A99-BF4C-CD61A35EC2AC}"/>
    <cellStyle name="Normal 8 3 2 2 2 2 3 2 2 2" xfId="59904" xr:uid="{B3A68250-6EE9-454D-8C2E-9014D1863A72}"/>
    <cellStyle name="Normal 8 3 2 2 2 2 3 2 3" xfId="44462" xr:uid="{0AB1DCFB-2421-49C7-A5CF-5128858F2711}"/>
    <cellStyle name="Normal 8 3 2 2 2 2 3 3" xfId="21299" xr:uid="{AC51BF2C-0E22-40B8-8B2B-3AA64130C506}"/>
    <cellStyle name="Normal 8 3 2 2 2 2 3 3 2" xfId="52183" xr:uid="{A5620ECF-C4F7-441C-A110-EE98E1DDA86D}"/>
    <cellStyle name="Normal 8 3 2 2 2 2 3 4" xfId="36741" xr:uid="{928E62CB-9811-4F08-91D5-46D4473FA3B3}"/>
    <cellStyle name="Normal 8 3 2 2 2 2 4" xfId="9718" xr:uid="{1CF03BE6-CBDF-4E7D-BAEF-94587DD6B416}"/>
    <cellStyle name="Normal 8 3 2 2 2 2 4 2" xfId="25160" xr:uid="{70DC9E9D-8AD7-42CD-81CD-C1B923484A23}"/>
    <cellStyle name="Normal 8 3 2 2 2 2 4 2 2" xfId="56044" xr:uid="{5E4722BF-1E3F-42B7-B644-C244F24B9DDE}"/>
    <cellStyle name="Normal 8 3 2 2 2 2 4 3" xfId="40602" xr:uid="{CBC54E26-34C0-4639-843B-DAF9E0F200B6}"/>
    <cellStyle name="Normal 8 3 2 2 2 2 5" xfId="17439" xr:uid="{09D45E4C-DA80-4C1D-8438-3AA7BD744041}"/>
    <cellStyle name="Normal 8 3 2 2 2 2 5 2" xfId="48323" xr:uid="{30067EB1-7A4A-44CC-B275-E7D0C45D3342}"/>
    <cellStyle name="Normal 8 3 2 2 2 2 6" xfId="32881" xr:uid="{43D31BB6-6379-4CB2-8AD1-33C8B14D4EA4}"/>
    <cellStyle name="Normal 8 3 2 2 2 3" xfId="2962" xr:uid="{2544A3F7-8532-4599-9D48-2095A148FBF2}"/>
    <cellStyle name="Normal 8 3 2 2 2 3 2" xfId="6822" xr:uid="{F28D0D88-8656-4A91-B355-C318A03DB78F}"/>
    <cellStyle name="Normal 8 3 2 2 2 3 2 2" xfId="14543" xr:uid="{371F8CAA-854D-486C-9680-F3C6BB28E798}"/>
    <cellStyle name="Normal 8 3 2 2 2 3 2 2 2" xfId="29985" xr:uid="{63932750-DF0B-468C-9B09-47F1027BBD44}"/>
    <cellStyle name="Normal 8 3 2 2 2 3 2 2 2 2" xfId="60869" xr:uid="{F7EA7065-B674-4088-AC82-2637CF3739E5}"/>
    <cellStyle name="Normal 8 3 2 2 2 3 2 2 3" xfId="45427" xr:uid="{91E0C515-FE53-4226-94B5-3B7BDBAEC9F7}"/>
    <cellStyle name="Normal 8 3 2 2 2 3 2 3" xfId="22264" xr:uid="{0A476279-F3CD-487A-AD08-9FFEED8AFAF6}"/>
    <cellStyle name="Normal 8 3 2 2 2 3 2 3 2" xfId="53148" xr:uid="{9F2946BB-9974-437C-ABEC-6AF41B48C22E}"/>
    <cellStyle name="Normal 8 3 2 2 2 3 2 4" xfId="37706" xr:uid="{99421612-3081-4D3E-A090-01425A25D994}"/>
    <cellStyle name="Normal 8 3 2 2 2 3 3" xfId="10683" xr:uid="{05F13211-788F-4563-9F7B-34A5A65563C0}"/>
    <cellStyle name="Normal 8 3 2 2 2 3 3 2" xfId="26125" xr:uid="{15F99778-7FEB-40F9-92D9-F888C3835997}"/>
    <cellStyle name="Normal 8 3 2 2 2 3 3 2 2" xfId="57009" xr:uid="{5E4D172F-0A8D-4FD3-A720-DC6A5C354C6B}"/>
    <cellStyle name="Normal 8 3 2 2 2 3 3 3" xfId="41567" xr:uid="{2DCB34B8-7845-4F59-B1BB-998A1124FAC7}"/>
    <cellStyle name="Normal 8 3 2 2 2 3 4" xfId="18404" xr:uid="{E224EFB8-63D6-49AB-8FF1-322189A02457}"/>
    <cellStyle name="Normal 8 3 2 2 2 3 4 2" xfId="49288" xr:uid="{5EA677C7-1753-4CB9-B8DD-D2DD5908E7F7}"/>
    <cellStyle name="Normal 8 3 2 2 2 3 5" xfId="33846" xr:uid="{076D2C3F-293E-4714-8394-635A6C26024E}"/>
    <cellStyle name="Normal 8 3 2 2 2 4" xfId="4892" xr:uid="{70827A77-0EF9-408C-9F6D-FB472FBCDE3C}"/>
    <cellStyle name="Normal 8 3 2 2 2 4 2" xfId="12613" xr:uid="{85116DA2-749F-46D6-BD03-E5F1C048AB7E}"/>
    <cellStyle name="Normal 8 3 2 2 2 4 2 2" xfId="28055" xr:uid="{E2966685-15BE-4317-B355-D5B320DD4356}"/>
    <cellStyle name="Normal 8 3 2 2 2 4 2 2 2" xfId="58939" xr:uid="{A6B010F5-2977-4669-82D4-03304E487E1C}"/>
    <cellStyle name="Normal 8 3 2 2 2 4 2 3" xfId="43497" xr:uid="{E1E38AAF-ED9B-420F-9002-68645378D907}"/>
    <cellStyle name="Normal 8 3 2 2 2 4 3" xfId="20334" xr:uid="{EABCAA31-6A21-4CF7-8169-0AA905397D6A}"/>
    <cellStyle name="Normal 8 3 2 2 2 4 3 2" xfId="51218" xr:uid="{9C7E0145-959A-4CDD-A2A1-2F181D5D3909}"/>
    <cellStyle name="Normal 8 3 2 2 2 4 4" xfId="35776" xr:uid="{5EF6400B-FA81-4DAB-8365-C3941AFF159E}"/>
    <cellStyle name="Normal 8 3 2 2 2 5" xfId="8753" xr:uid="{4664BC0F-A931-46EF-91EF-800C62F1B959}"/>
    <cellStyle name="Normal 8 3 2 2 2 5 2" xfId="24195" xr:uid="{27FB610B-ABF2-43E7-A452-160AA3A4A015}"/>
    <cellStyle name="Normal 8 3 2 2 2 5 2 2" xfId="55079" xr:uid="{B71D09C2-CB8F-4275-B248-4F2370D10154}"/>
    <cellStyle name="Normal 8 3 2 2 2 5 3" xfId="39637" xr:uid="{0F888ED7-E151-43F0-B7C1-045FD8C0357A}"/>
    <cellStyle name="Normal 8 3 2 2 2 6" xfId="16474" xr:uid="{95CF95D9-C54C-41EC-82F3-8AB2EE0074B9}"/>
    <cellStyle name="Normal 8 3 2 2 2 6 2" xfId="47358" xr:uid="{493B9448-A252-473A-9461-8C070C61681E}"/>
    <cellStyle name="Normal 8 3 2 2 2 7" xfId="31916" xr:uid="{0B2B4A59-A75C-48A1-9CFF-94E45A1005CF}"/>
    <cellStyle name="Normal 8 3 2 2 3" xfId="1514" xr:uid="{D7B12DF8-37CA-4446-ACEA-F5B40B4605F3}"/>
    <cellStyle name="Normal 8 3 2 2 3 2" xfId="3444" xr:uid="{AB9892EA-3A89-45AA-8C6E-61F70A2C19F7}"/>
    <cellStyle name="Normal 8 3 2 2 3 2 2" xfId="7304" xr:uid="{D94E6B44-023D-4E75-A5E6-8213B90F31F8}"/>
    <cellStyle name="Normal 8 3 2 2 3 2 2 2" xfId="15025" xr:uid="{886404A2-EBC2-497E-BA5B-B002C7C1B2C2}"/>
    <cellStyle name="Normal 8 3 2 2 3 2 2 2 2" xfId="30467" xr:uid="{EF112D11-B015-49AE-B67C-D0A45CE6ECD1}"/>
    <cellStyle name="Normal 8 3 2 2 3 2 2 2 2 2" xfId="61351" xr:uid="{CC522212-2827-4D53-85CC-09CFC6DA9E9A}"/>
    <cellStyle name="Normal 8 3 2 2 3 2 2 2 3" xfId="45909" xr:uid="{1DEF1819-80CA-4299-8BCD-BDC965189B43}"/>
    <cellStyle name="Normal 8 3 2 2 3 2 2 3" xfId="22746" xr:uid="{B324415E-38B0-4982-A268-90E6E9489140}"/>
    <cellStyle name="Normal 8 3 2 2 3 2 2 3 2" xfId="53630" xr:uid="{F9DDEA21-C9CF-41DD-9FFF-C3B09734500A}"/>
    <cellStyle name="Normal 8 3 2 2 3 2 2 4" xfId="38188" xr:uid="{8732CC9D-68D0-4220-A433-738BF42ED878}"/>
    <cellStyle name="Normal 8 3 2 2 3 2 3" xfId="11165" xr:uid="{F13EDE09-2AE1-4237-8038-8773E3E4F8E2}"/>
    <cellStyle name="Normal 8 3 2 2 3 2 3 2" xfId="26607" xr:uid="{5B9B77AC-8B6A-4B58-8DA5-D0810FF21440}"/>
    <cellStyle name="Normal 8 3 2 2 3 2 3 2 2" xfId="57491" xr:uid="{AC99634D-BA04-49BB-85B8-BBA3837BBAE2}"/>
    <cellStyle name="Normal 8 3 2 2 3 2 3 3" xfId="42049" xr:uid="{1FF75EB4-C48F-4225-BBBD-9B96FA47D709}"/>
    <cellStyle name="Normal 8 3 2 2 3 2 4" xfId="18886" xr:uid="{3DBE7B46-F378-45FA-804B-FC682FC5E371}"/>
    <cellStyle name="Normal 8 3 2 2 3 2 4 2" xfId="49770" xr:uid="{3FCE1FD1-8DBD-4577-8085-A6ABA068B2D3}"/>
    <cellStyle name="Normal 8 3 2 2 3 2 5" xfId="34328" xr:uid="{C7062683-B32A-4103-A8E0-9038F9C82B7C}"/>
    <cellStyle name="Normal 8 3 2 2 3 3" xfId="5374" xr:uid="{0F8DF68E-021F-47A3-A16C-94ECDAD36DBE}"/>
    <cellStyle name="Normal 8 3 2 2 3 3 2" xfId="13095" xr:uid="{14CCDC56-BBD7-472A-9D82-232756799809}"/>
    <cellStyle name="Normal 8 3 2 2 3 3 2 2" xfId="28537" xr:uid="{185B1B30-17DF-4305-BAAA-341EBCEF1DEF}"/>
    <cellStyle name="Normal 8 3 2 2 3 3 2 2 2" xfId="59421" xr:uid="{307DF059-477B-47E1-B3EC-A7C4DBB9130D}"/>
    <cellStyle name="Normal 8 3 2 2 3 3 2 3" xfId="43979" xr:uid="{E543B632-672D-4AB4-A4AE-0D50BB86E546}"/>
    <cellStyle name="Normal 8 3 2 2 3 3 3" xfId="20816" xr:uid="{2F3806FC-D197-47EB-B95C-18AF24507B7F}"/>
    <cellStyle name="Normal 8 3 2 2 3 3 3 2" xfId="51700" xr:uid="{A7BD6A71-21C8-4FC3-83B6-4CF8ACA25AE5}"/>
    <cellStyle name="Normal 8 3 2 2 3 3 4" xfId="36258" xr:uid="{D2031516-C41B-47CE-A1EC-040835AF5E08}"/>
    <cellStyle name="Normal 8 3 2 2 3 4" xfId="9235" xr:uid="{C41260AF-EF19-428E-8BED-AB25E37F429B}"/>
    <cellStyle name="Normal 8 3 2 2 3 4 2" xfId="24677" xr:uid="{689F3635-2554-441C-9E81-A0C1303A2B25}"/>
    <cellStyle name="Normal 8 3 2 2 3 4 2 2" xfId="55561" xr:uid="{844A8D91-CD75-45C0-9652-5C5EBF05576B}"/>
    <cellStyle name="Normal 8 3 2 2 3 4 3" xfId="40119" xr:uid="{FE5849A2-427B-4836-AAFD-B0B8709B851F}"/>
    <cellStyle name="Normal 8 3 2 2 3 5" xfId="16956" xr:uid="{829C1F51-19A1-4AAA-A026-FFA7068EFACA}"/>
    <cellStyle name="Normal 8 3 2 2 3 5 2" xfId="47840" xr:uid="{1D68AB9D-7315-4062-9A86-1E71E98373A9}"/>
    <cellStyle name="Normal 8 3 2 2 3 6" xfId="32398" xr:uid="{EF1AAC42-1041-4571-83F6-CFB2498EC889}"/>
    <cellStyle name="Normal 8 3 2 2 4" xfId="2479" xr:uid="{D2D8CCDC-0619-4948-AA01-A7C9FAB682AA}"/>
    <cellStyle name="Normal 8 3 2 2 4 2" xfId="6339" xr:uid="{0C0A3822-E8CD-47D8-B074-D04B6795B118}"/>
    <cellStyle name="Normal 8 3 2 2 4 2 2" xfId="14060" xr:uid="{CFFAABF0-4224-4622-80AA-03D10F35F3FD}"/>
    <cellStyle name="Normal 8 3 2 2 4 2 2 2" xfId="29502" xr:uid="{BB1718A7-303D-4391-90F0-544CCAE17F0D}"/>
    <cellStyle name="Normal 8 3 2 2 4 2 2 2 2" xfId="60386" xr:uid="{0DB3586E-BA7D-46D6-9DD5-9373A2E26A9D}"/>
    <cellStyle name="Normal 8 3 2 2 4 2 2 3" xfId="44944" xr:uid="{F9711092-9DC6-45D0-92DF-36D09E9941D7}"/>
    <cellStyle name="Normal 8 3 2 2 4 2 3" xfId="21781" xr:uid="{D7629C3A-998B-4D46-BC85-0955E0801702}"/>
    <cellStyle name="Normal 8 3 2 2 4 2 3 2" xfId="52665" xr:uid="{C129C1A7-AC2C-4BDB-B2C4-FF5ABAC7CF05}"/>
    <cellStyle name="Normal 8 3 2 2 4 2 4" xfId="37223" xr:uid="{565913A3-0A79-4B38-8579-4CD08F50B380}"/>
    <cellStyle name="Normal 8 3 2 2 4 3" xfId="10200" xr:uid="{1504D1B8-70A2-4E8A-AA9D-584F4CB869D3}"/>
    <cellStyle name="Normal 8 3 2 2 4 3 2" xfId="25642" xr:uid="{3996BCC0-E711-42AD-9CC5-3A199C8073D5}"/>
    <cellStyle name="Normal 8 3 2 2 4 3 2 2" xfId="56526" xr:uid="{97FD73F8-E132-4072-9C3F-972AE6C12A19}"/>
    <cellStyle name="Normal 8 3 2 2 4 3 3" xfId="41084" xr:uid="{42427862-AD38-4FAF-9F6D-7A77AC1E8C57}"/>
    <cellStyle name="Normal 8 3 2 2 4 4" xfId="17921" xr:uid="{538D9F5D-D203-4309-AFCF-5D75D4D431DA}"/>
    <cellStyle name="Normal 8 3 2 2 4 4 2" xfId="48805" xr:uid="{903D01F1-09D7-4C25-B4A1-AE464A49E46E}"/>
    <cellStyle name="Normal 8 3 2 2 4 5" xfId="33363" xr:uid="{85D5C97F-4DA5-42B1-813B-02A7970F359C}"/>
    <cellStyle name="Normal 8 3 2 2 5" xfId="4409" xr:uid="{2731BE45-76A1-4A30-8BFF-E1F4D37F040F}"/>
    <cellStyle name="Normal 8 3 2 2 5 2" xfId="12130" xr:uid="{D24309F7-D146-4DE3-AF96-FA823A769325}"/>
    <cellStyle name="Normal 8 3 2 2 5 2 2" xfId="27572" xr:uid="{DD34F470-F819-44FF-82B6-A6FE2B850336}"/>
    <cellStyle name="Normal 8 3 2 2 5 2 2 2" xfId="58456" xr:uid="{F415F23A-6E5D-4F29-8D38-5BC9670A3FAB}"/>
    <cellStyle name="Normal 8 3 2 2 5 2 3" xfId="43014" xr:uid="{5688D432-168B-499E-AF75-C74FD56DAADD}"/>
    <cellStyle name="Normal 8 3 2 2 5 3" xfId="19851" xr:uid="{982EB6B8-E9DF-4928-BB55-AB5F869E5209}"/>
    <cellStyle name="Normal 8 3 2 2 5 3 2" xfId="50735" xr:uid="{0F0EE587-93D4-4966-ADED-4846A2B7C095}"/>
    <cellStyle name="Normal 8 3 2 2 5 4" xfId="35293" xr:uid="{89AF2BF0-6A33-455A-B811-8438CAFA78F2}"/>
    <cellStyle name="Normal 8 3 2 2 6" xfId="8270" xr:uid="{7D4F0527-8E07-408F-AE1F-C902C88CAA9E}"/>
    <cellStyle name="Normal 8 3 2 2 6 2" xfId="23712" xr:uid="{281353EE-84FC-4C7D-860A-7E0F35EC847C}"/>
    <cellStyle name="Normal 8 3 2 2 6 2 2" xfId="54596" xr:uid="{B628EDF1-2EA6-42D5-A91B-82BC01A49B14}"/>
    <cellStyle name="Normal 8 3 2 2 6 3" xfId="39154" xr:uid="{00155A87-356E-4511-91B5-69B5244DBE3E}"/>
    <cellStyle name="Normal 8 3 2 2 7" xfId="15991" xr:uid="{D7C00D49-FC3F-4C34-AB60-35AB94050A01}"/>
    <cellStyle name="Normal 8 3 2 2 7 2" xfId="46875" xr:uid="{5E984015-FABE-4D2E-BB3E-5DBAAF3AE9B8}"/>
    <cellStyle name="Normal 8 3 2 2 8" xfId="31433" xr:uid="{791BD5D3-AD25-4044-A2EC-7DB3253CC604}"/>
    <cellStyle name="Normal 8 3 2 3" xfId="791" xr:uid="{A9FB9B03-5F28-4448-9D06-2CF6854AD623}"/>
    <cellStyle name="Normal 8 3 2 3 2" xfId="1756" xr:uid="{89B0D5BC-7E35-465C-A581-F623A546F0E5}"/>
    <cellStyle name="Normal 8 3 2 3 2 2" xfId="3686" xr:uid="{3183302F-5C0B-479D-B62F-4F7B288686A3}"/>
    <cellStyle name="Normal 8 3 2 3 2 2 2" xfId="7546" xr:uid="{73D113D1-37C1-42BF-85CA-87E37AA3264B}"/>
    <cellStyle name="Normal 8 3 2 3 2 2 2 2" xfId="15267" xr:uid="{489F9612-5875-4522-B170-D63D9BAF4361}"/>
    <cellStyle name="Normal 8 3 2 3 2 2 2 2 2" xfId="30709" xr:uid="{76921358-E0C0-4058-9C58-406C8679BA5B}"/>
    <cellStyle name="Normal 8 3 2 3 2 2 2 2 2 2" xfId="61593" xr:uid="{F13922B7-6638-4CD9-BE94-9916FD195C4A}"/>
    <cellStyle name="Normal 8 3 2 3 2 2 2 2 3" xfId="46151" xr:uid="{1F12F9CA-14F5-47B7-9EBB-2606F00B0440}"/>
    <cellStyle name="Normal 8 3 2 3 2 2 2 3" xfId="22988" xr:uid="{4DA6CE3A-DF5D-4A25-9672-C5D32E1EB69F}"/>
    <cellStyle name="Normal 8 3 2 3 2 2 2 3 2" xfId="53872" xr:uid="{12F563F9-223F-4AF9-99EA-6CD933B493AC}"/>
    <cellStyle name="Normal 8 3 2 3 2 2 2 4" xfId="38430" xr:uid="{09F9E25B-8EF8-4027-A797-F74111A97983}"/>
    <cellStyle name="Normal 8 3 2 3 2 2 3" xfId="11407" xr:uid="{B9501C5D-B093-44B0-96D8-20C137525E8E}"/>
    <cellStyle name="Normal 8 3 2 3 2 2 3 2" xfId="26849" xr:uid="{8950BAB1-F5A0-4172-94A6-B2FDE90AEF76}"/>
    <cellStyle name="Normal 8 3 2 3 2 2 3 2 2" xfId="57733" xr:uid="{4DC44DE8-F6A5-4A89-A82E-8160153507C7}"/>
    <cellStyle name="Normal 8 3 2 3 2 2 3 3" xfId="42291" xr:uid="{CE20D8A2-D988-400B-B6B5-25058191AADC}"/>
    <cellStyle name="Normal 8 3 2 3 2 2 4" xfId="19128" xr:uid="{0B6C91F3-96E4-4989-B09C-A7F2FB7F4F72}"/>
    <cellStyle name="Normal 8 3 2 3 2 2 4 2" xfId="50012" xr:uid="{D4D1DACD-1F68-451B-A0A6-E33DEF60B9AD}"/>
    <cellStyle name="Normal 8 3 2 3 2 2 5" xfId="34570" xr:uid="{D47D8197-1CD1-46EC-930E-19A37AA807FC}"/>
    <cellStyle name="Normal 8 3 2 3 2 3" xfId="5616" xr:uid="{51A02ADF-5208-40B3-A581-82C948D48EE4}"/>
    <cellStyle name="Normal 8 3 2 3 2 3 2" xfId="13337" xr:uid="{7016A7C7-164B-4E7D-86AF-2050ECEDC8A1}"/>
    <cellStyle name="Normal 8 3 2 3 2 3 2 2" xfId="28779" xr:uid="{8E4B106E-104B-4EC2-841F-D5F5041A34BC}"/>
    <cellStyle name="Normal 8 3 2 3 2 3 2 2 2" xfId="59663" xr:uid="{F274C317-95AF-4A0B-8A3C-26EA8A07F65C}"/>
    <cellStyle name="Normal 8 3 2 3 2 3 2 3" xfId="44221" xr:uid="{D7F6A808-B218-42B9-9A72-FBD264203F43}"/>
    <cellStyle name="Normal 8 3 2 3 2 3 3" xfId="21058" xr:uid="{18FC53F6-0ED8-4AAE-934F-EC37DCAE5E77}"/>
    <cellStyle name="Normal 8 3 2 3 2 3 3 2" xfId="51942" xr:uid="{A3601848-E05A-4E05-94B2-6AE5C8810370}"/>
    <cellStyle name="Normal 8 3 2 3 2 3 4" xfId="36500" xr:uid="{B48C60FC-78A3-4781-A528-E695AF89E01A}"/>
    <cellStyle name="Normal 8 3 2 3 2 4" xfId="9477" xr:uid="{DEA87FDA-3374-4E0C-ABF0-524D95C5007B}"/>
    <cellStyle name="Normal 8 3 2 3 2 4 2" xfId="24919" xr:uid="{8E63296C-4FC5-4B86-B5C8-E61D69ACFA0D}"/>
    <cellStyle name="Normal 8 3 2 3 2 4 2 2" xfId="55803" xr:uid="{CB773AFF-9B27-436F-8373-D39E6FB1A29D}"/>
    <cellStyle name="Normal 8 3 2 3 2 4 3" xfId="40361" xr:uid="{724A89B6-6BBF-42B2-A831-58EC16CB3F50}"/>
    <cellStyle name="Normal 8 3 2 3 2 5" xfId="17198" xr:uid="{13235257-A2C1-4E81-920A-1DB8B3C14ADA}"/>
    <cellStyle name="Normal 8 3 2 3 2 5 2" xfId="48082" xr:uid="{79FC226F-754A-4D35-8113-B79C120E31DB}"/>
    <cellStyle name="Normal 8 3 2 3 2 6" xfId="32640" xr:uid="{FEB05D9F-2C1F-426F-A376-C899B4CA1DB8}"/>
    <cellStyle name="Normal 8 3 2 3 3" xfId="2721" xr:uid="{133513B0-63A2-43B0-AA55-6A9862074D3E}"/>
    <cellStyle name="Normal 8 3 2 3 3 2" xfId="6581" xr:uid="{BFD09CCB-8E8A-4677-9205-314F2AB7A56D}"/>
    <cellStyle name="Normal 8 3 2 3 3 2 2" xfId="14302" xr:uid="{DCD44BDF-D8DB-40F0-8550-664FD80A05A6}"/>
    <cellStyle name="Normal 8 3 2 3 3 2 2 2" xfId="29744" xr:uid="{5FADB024-2E43-4238-97FE-866CEF2622D9}"/>
    <cellStyle name="Normal 8 3 2 3 3 2 2 2 2" xfId="60628" xr:uid="{C1148787-AB41-4341-AE9C-D43830167C45}"/>
    <cellStyle name="Normal 8 3 2 3 3 2 2 3" xfId="45186" xr:uid="{DD05B086-298F-45F3-9796-8F5FB38BACB6}"/>
    <cellStyle name="Normal 8 3 2 3 3 2 3" xfId="22023" xr:uid="{4063D9F3-4D15-4FC1-8106-3650CDE3146C}"/>
    <cellStyle name="Normal 8 3 2 3 3 2 3 2" xfId="52907" xr:uid="{519E1937-6006-4B62-BC49-351432E25CB0}"/>
    <cellStyle name="Normal 8 3 2 3 3 2 4" xfId="37465" xr:uid="{6A5BFCD1-2FD5-4B05-BEBC-75BDB728754C}"/>
    <cellStyle name="Normal 8 3 2 3 3 3" xfId="10442" xr:uid="{0558ACC8-F21D-40FC-A229-FC965FCAC908}"/>
    <cellStyle name="Normal 8 3 2 3 3 3 2" xfId="25884" xr:uid="{A49044E7-1F1F-4C63-805B-46E395FFCB48}"/>
    <cellStyle name="Normal 8 3 2 3 3 3 2 2" xfId="56768" xr:uid="{26D0C945-0267-4431-97C7-FE26CF24F92E}"/>
    <cellStyle name="Normal 8 3 2 3 3 3 3" xfId="41326" xr:uid="{68E3E0FF-68A2-4FBA-A71D-638C83A54E9B}"/>
    <cellStyle name="Normal 8 3 2 3 3 4" xfId="18163" xr:uid="{BFEBC600-CCAC-4BDF-8042-47311E26E94E}"/>
    <cellStyle name="Normal 8 3 2 3 3 4 2" xfId="49047" xr:uid="{7D18A983-FA09-4E6D-822C-452AE6F900D5}"/>
    <cellStyle name="Normal 8 3 2 3 3 5" xfId="33605" xr:uid="{B4F8B3F3-BB91-44F7-8631-76AD5BB502BC}"/>
    <cellStyle name="Normal 8 3 2 3 4" xfId="4651" xr:uid="{6C77AEA5-F479-454F-BB97-0C6332A726F7}"/>
    <cellStyle name="Normal 8 3 2 3 4 2" xfId="12372" xr:uid="{C9ED9759-878E-4527-B812-0475800BC504}"/>
    <cellStyle name="Normal 8 3 2 3 4 2 2" xfId="27814" xr:uid="{E5F3CABA-4057-46AD-9B37-7BF2284F2F4F}"/>
    <cellStyle name="Normal 8 3 2 3 4 2 2 2" xfId="58698" xr:uid="{CE275188-D926-470A-AA9D-43328ABD84A9}"/>
    <cellStyle name="Normal 8 3 2 3 4 2 3" xfId="43256" xr:uid="{DA8BC806-B345-4D8A-9390-DE5893AB4156}"/>
    <cellStyle name="Normal 8 3 2 3 4 3" xfId="20093" xr:uid="{A56DE6AB-EB96-421A-8FE4-FEED0668F56C}"/>
    <cellStyle name="Normal 8 3 2 3 4 3 2" xfId="50977" xr:uid="{2424DB67-E9ED-4312-9D85-7A1058C1C222}"/>
    <cellStyle name="Normal 8 3 2 3 4 4" xfId="35535" xr:uid="{EFE5E2AF-3025-489A-ACAC-CF2140069B3D}"/>
    <cellStyle name="Normal 8 3 2 3 5" xfId="8512" xr:uid="{61329DD7-90D0-42C3-B383-3B7F7BF894AF}"/>
    <cellStyle name="Normal 8 3 2 3 5 2" xfId="23954" xr:uid="{CAFC0F15-9898-42BB-952F-4B252384EC63}"/>
    <cellStyle name="Normal 8 3 2 3 5 2 2" xfId="54838" xr:uid="{99B5B27E-40BB-48CD-AF96-A244CBE76F04}"/>
    <cellStyle name="Normal 8 3 2 3 5 3" xfId="39396" xr:uid="{74CF89D1-9F1E-4290-A23D-E749529627BA}"/>
    <cellStyle name="Normal 8 3 2 3 6" xfId="16233" xr:uid="{9F17F736-E771-4686-8BB9-AA045E21FE5E}"/>
    <cellStyle name="Normal 8 3 2 3 6 2" xfId="47117" xr:uid="{C6F4EFD5-5188-4205-B1BA-660B2088A11E}"/>
    <cellStyle name="Normal 8 3 2 3 7" xfId="31675" xr:uid="{6CC4A069-F70C-48E7-90F0-ABD8D6CF09FF}"/>
    <cellStyle name="Normal 8 3 2 4" xfId="1273" xr:uid="{7958410E-A604-41AB-96F9-E2FD38C214F9}"/>
    <cellStyle name="Normal 8 3 2 4 2" xfId="3203" xr:uid="{C9859067-D56E-4514-8380-EB948B86FE7E}"/>
    <cellStyle name="Normal 8 3 2 4 2 2" xfId="7063" xr:uid="{1B167C1E-5241-460A-8A67-5401890B9006}"/>
    <cellStyle name="Normal 8 3 2 4 2 2 2" xfId="14784" xr:uid="{40C67A8E-6604-46A6-A6BC-C906824E3804}"/>
    <cellStyle name="Normal 8 3 2 4 2 2 2 2" xfId="30226" xr:uid="{A8543BA4-52D7-43AA-B63B-C2615C2D304D}"/>
    <cellStyle name="Normal 8 3 2 4 2 2 2 2 2" xfId="61110" xr:uid="{816033E7-AE40-4E31-ABB7-1A4FCE19307B}"/>
    <cellStyle name="Normal 8 3 2 4 2 2 2 3" xfId="45668" xr:uid="{5C231547-B2FA-4E51-99E5-1E6E27992AD7}"/>
    <cellStyle name="Normal 8 3 2 4 2 2 3" xfId="22505" xr:uid="{7317D0DC-E80E-4B09-AE0E-5F9656F32F9C}"/>
    <cellStyle name="Normal 8 3 2 4 2 2 3 2" xfId="53389" xr:uid="{F7F4D8C0-FA50-4F3C-BF09-3463853445B1}"/>
    <cellStyle name="Normal 8 3 2 4 2 2 4" xfId="37947" xr:uid="{C2E97905-6447-4F57-B74F-7ADA4C9BCE8A}"/>
    <cellStyle name="Normal 8 3 2 4 2 3" xfId="10924" xr:uid="{F2371A2B-D39F-4C71-8913-446A4D6C08D9}"/>
    <cellStyle name="Normal 8 3 2 4 2 3 2" xfId="26366" xr:uid="{5E9EFDB6-CA91-4154-A3C5-D02F23AA904C}"/>
    <cellStyle name="Normal 8 3 2 4 2 3 2 2" xfId="57250" xr:uid="{DBB54B02-4AAC-4D05-8F47-D5CCE6E77F3D}"/>
    <cellStyle name="Normal 8 3 2 4 2 3 3" xfId="41808" xr:uid="{77FD37F1-94A7-4AAD-ADC5-44353AC2FF1F}"/>
    <cellStyle name="Normal 8 3 2 4 2 4" xfId="18645" xr:uid="{AE17233B-DCCC-4311-96B6-10F2E6F595A6}"/>
    <cellStyle name="Normal 8 3 2 4 2 4 2" xfId="49529" xr:uid="{E62DC255-B74E-495F-8BFA-687169C97B2C}"/>
    <cellStyle name="Normal 8 3 2 4 2 5" xfId="34087" xr:uid="{D66EAA9A-063A-43FE-945C-A98C93E18CB3}"/>
    <cellStyle name="Normal 8 3 2 4 3" xfId="5133" xr:uid="{D71D649B-F244-4C0C-9CBB-B8098623E82B}"/>
    <cellStyle name="Normal 8 3 2 4 3 2" xfId="12854" xr:uid="{EDD0911F-2C3F-4AAE-8575-B1E6FBC9CF5D}"/>
    <cellStyle name="Normal 8 3 2 4 3 2 2" xfId="28296" xr:uid="{87243BBE-CC44-4C6F-A1E7-C7CD0FAAE496}"/>
    <cellStyle name="Normal 8 3 2 4 3 2 2 2" xfId="59180" xr:uid="{8E8BC3CD-97CF-43C2-88EC-20D50E421BFA}"/>
    <cellStyle name="Normal 8 3 2 4 3 2 3" xfId="43738" xr:uid="{822AD722-141A-4847-9A43-2288BAA697E3}"/>
    <cellStyle name="Normal 8 3 2 4 3 3" xfId="20575" xr:uid="{971F074E-6977-4F1A-87DC-F98C04B7A657}"/>
    <cellStyle name="Normal 8 3 2 4 3 3 2" xfId="51459" xr:uid="{852BD4BD-6E0E-4A62-B99A-136F5398B627}"/>
    <cellStyle name="Normal 8 3 2 4 3 4" xfId="36017" xr:uid="{19FCC371-2537-46A1-AEE2-94E9DBF3220E}"/>
    <cellStyle name="Normal 8 3 2 4 4" xfId="8994" xr:uid="{E02E9F49-34C9-4C3D-BAC4-F1420E01248C}"/>
    <cellStyle name="Normal 8 3 2 4 4 2" xfId="24436" xr:uid="{574A0E9B-880C-44A0-A55D-439D8A47AD12}"/>
    <cellStyle name="Normal 8 3 2 4 4 2 2" xfId="55320" xr:uid="{5D7B9656-49CE-4416-B080-A2CBD43D61FD}"/>
    <cellStyle name="Normal 8 3 2 4 4 3" xfId="39878" xr:uid="{0AADADD7-15DF-4B04-BEF8-350A01089AB8}"/>
    <cellStyle name="Normal 8 3 2 4 5" xfId="16715" xr:uid="{55EBC5E5-466C-4BEF-92E7-BD8E789DAD01}"/>
    <cellStyle name="Normal 8 3 2 4 5 2" xfId="47599" xr:uid="{4D25FB2A-37C6-489A-9932-E1DDC6314EDE}"/>
    <cellStyle name="Normal 8 3 2 4 6" xfId="32157" xr:uid="{0FDA8C2B-595A-4B17-9EB8-920E854944E4}"/>
    <cellStyle name="Normal 8 3 2 5" xfId="2238" xr:uid="{19CB0A94-F238-4BC9-B857-CDE2FC26E5A2}"/>
    <cellStyle name="Normal 8 3 2 5 2" xfId="6098" xr:uid="{C5DD0C90-7812-4523-8DCC-C70A12227D81}"/>
    <cellStyle name="Normal 8 3 2 5 2 2" xfId="13819" xr:uid="{3A216FC2-E23C-4DC7-AA80-D696B8D57CF4}"/>
    <cellStyle name="Normal 8 3 2 5 2 2 2" xfId="29261" xr:uid="{7CE05367-3839-4412-9B95-29B94946F543}"/>
    <cellStyle name="Normal 8 3 2 5 2 2 2 2" xfId="60145" xr:uid="{5839532A-2A9A-4FD3-9968-892C7E64AAE8}"/>
    <cellStyle name="Normal 8 3 2 5 2 2 3" xfId="44703" xr:uid="{88BC2FDB-0B86-4A79-8B4B-DAC2FCD6A772}"/>
    <cellStyle name="Normal 8 3 2 5 2 3" xfId="21540" xr:uid="{922621AC-171A-4E93-AB14-0CE089240997}"/>
    <cellStyle name="Normal 8 3 2 5 2 3 2" xfId="52424" xr:uid="{CE9C4AFC-6970-4778-AFB9-E7CF60B90545}"/>
    <cellStyle name="Normal 8 3 2 5 2 4" xfId="36982" xr:uid="{D9251BD9-A1A1-4023-9573-E73A64AA8488}"/>
    <cellStyle name="Normal 8 3 2 5 3" xfId="9959" xr:uid="{35EFF99C-B676-43F5-8B8F-3E5A63560CD8}"/>
    <cellStyle name="Normal 8 3 2 5 3 2" xfId="25401" xr:uid="{708F998C-2221-4B80-80DE-03587892E0E6}"/>
    <cellStyle name="Normal 8 3 2 5 3 2 2" xfId="56285" xr:uid="{36A3D859-B24F-4A8A-9310-7AC20AF0EA02}"/>
    <cellStyle name="Normal 8 3 2 5 3 3" xfId="40843" xr:uid="{BF5676D3-3CA1-41F2-A9C0-0826C8D324EF}"/>
    <cellStyle name="Normal 8 3 2 5 4" xfId="17680" xr:uid="{0ACB3B1E-C48B-4506-8322-3363A37B0984}"/>
    <cellStyle name="Normal 8 3 2 5 4 2" xfId="48564" xr:uid="{E3DCC3F3-6E83-440B-8D0E-64CFDF7E8ECE}"/>
    <cellStyle name="Normal 8 3 2 5 5" xfId="33122" xr:uid="{4E2337B8-3B86-45C8-AC37-ED5339856B30}"/>
    <cellStyle name="Normal 8 3 2 6" xfId="4168" xr:uid="{1EEC4809-FAD7-4CCE-B9B8-770E7B090403}"/>
    <cellStyle name="Normal 8 3 2 6 2" xfId="11889" xr:uid="{5FA2A6D0-3BDF-452F-948D-368F954FEC11}"/>
    <cellStyle name="Normal 8 3 2 6 2 2" xfId="27331" xr:uid="{1D87C3ED-133E-4771-AD5D-E0E72AFB76E9}"/>
    <cellStyle name="Normal 8 3 2 6 2 2 2" xfId="58215" xr:uid="{0BEAC716-3ACC-417A-BBA1-5D719A19FF0F}"/>
    <cellStyle name="Normal 8 3 2 6 2 3" xfId="42773" xr:uid="{E7C7F689-3863-4A27-A497-2F6F56ED8A1F}"/>
    <cellStyle name="Normal 8 3 2 6 3" xfId="19610" xr:uid="{B3ECDB53-9778-4189-85B9-622929E4A2A4}"/>
    <cellStyle name="Normal 8 3 2 6 3 2" xfId="50494" xr:uid="{78F2488A-2C8E-445B-BAF8-4E9D47B48CB7}"/>
    <cellStyle name="Normal 8 3 2 6 4" xfId="35052" xr:uid="{D3C15B12-17E9-4491-AC15-09D5E42A32BC}"/>
    <cellStyle name="Normal 8 3 2 7" xfId="8029" xr:uid="{84E85ADB-05E1-43A1-B432-EC948FE8B723}"/>
    <cellStyle name="Normal 8 3 2 7 2" xfId="23471" xr:uid="{BE399B83-0A37-4B34-AF0C-F332654ABB64}"/>
    <cellStyle name="Normal 8 3 2 7 2 2" xfId="54355" xr:uid="{CC521B4F-A705-4CA0-AE02-710637CBDD3A}"/>
    <cellStyle name="Normal 8 3 2 7 3" xfId="38913" xr:uid="{81977E4D-FDE0-417F-B652-BAE2D0C80268}"/>
    <cellStyle name="Normal 8 3 2 8" xfId="15750" xr:uid="{8EF36DA0-7C60-4D8C-B428-03E5683FF028}"/>
    <cellStyle name="Normal 8 3 2 8 2" xfId="46634" xr:uid="{762D7F96-7F99-4E7C-9CBF-B35165D25F3A}"/>
    <cellStyle name="Normal 8 3 2 9" xfId="31192" xr:uid="{C066CCAB-9E7E-430A-A37F-090652565FF2}"/>
    <cellStyle name="Normal 8 3 3" xfId="477" xr:uid="{162F330E-DF61-4DC0-80CF-F2A563BB6AB5}"/>
    <cellStyle name="Normal 8 3 3 2" xfId="961" xr:uid="{BD323719-FEAE-416C-8ACC-96E989FD12B4}"/>
    <cellStyle name="Normal 8 3 3 2 2" xfId="1926" xr:uid="{944025B4-826A-4E12-A80E-5E9800B1C6CB}"/>
    <cellStyle name="Normal 8 3 3 2 2 2" xfId="3856" xr:uid="{B6CE6659-12A0-4653-881F-25497BDD03DE}"/>
    <cellStyle name="Normal 8 3 3 2 2 2 2" xfId="7716" xr:uid="{1250B447-9406-4287-82C2-AF1270D02F42}"/>
    <cellStyle name="Normal 8 3 3 2 2 2 2 2" xfId="15437" xr:uid="{8A15F0EE-2EE2-4E6A-8A3F-2FCCBC4406B9}"/>
    <cellStyle name="Normal 8 3 3 2 2 2 2 2 2" xfId="30879" xr:uid="{FBD9EA64-8266-4CD6-943B-1C15DFFC6AEE}"/>
    <cellStyle name="Normal 8 3 3 2 2 2 2 2 2 2" xfId="61763" xr:uid="{7C2FBFA4-499C-4BAB-968F-486990B2AEC9}"/>
    <cellStyle name="Normal 8 3 3 2 2 2 2 2 3" xfId="46321" xr:uid="{16EC6676-A75F-41AB-86A6-0015AF38A5CC}"/>
    <cellStyle name="Normal 8 3 3 2 2 2 2 3" xfId="23158" xr:uid="{8791DE98-2A13-45EF-B56F-D778C0F88924}"/>
    <cellStyle name="Normal 8 3 3 2 2 2 2 3 2" xfId="54042" xr:uid="{4992DC4E-2651-4CAF-9F8C-8689EDCDCDFC}"/>
    <cellStyle name="Normal 8 3 3 2 2 2 2 4" xfId="38600" xr:uid="{F603132A-FD1C-4B08-8951-9D777D7C16C7}"/>
    <cellStyle name="Normal 8 3 3 2 2 2 3" xfId="11577" xr:uid="{1BD2BF4D-C52C-4E69-87F1-E13988F273DE}"/>
    <cellStyle name="Normal 8 3 3 2 2 2 3 2" xfId="27019" xr:uid="{5FE5D385-870F-4A9F-9A90-42667F6CBC0D}"/>
    <cellStyle name="Normal 8 3 3 2 2 2 3 2 2" xfId="57903" xr:uid="{6998D4C9-99E8-4A80-B213-A982D0A5D464}"/>
    <cellStyle name="Normal 8 3 3 2 2 2 3 3" xfId="42461" xr:uid="{2767369C-7AA1-4D63-B3A6-B0E59603F539}"/>
    <cellStyle name="Normal 8 3 3 2 2 2 4" xfId="19298" xr:uid="{BE9B4591-751A-4123-B861-69BC58D9311D}"/>
    <cellStyle name="Normal 8 3 3 2 2 2 4 2" xfId="50182" xr:uid="{8FEA5546-7587-47BE-A3BA-B2C01B69C53C}"/>
    <cellStyle name="Normal 8 3 3 2 2 2 5" xfId="34740" xr:uid="{F6AF1CA2-511E-425A-B6AB-EC564343D76E}"/>
    <cellStyle name="Normal 8 3 3 2 2 3" xfId="5786" xr:uid="{11F5E7C0-CA62-4BC3-9638-90DAE997D2B2}"/>
    <cellStyle name="Normal 8 3 3 2 2 3 2" xfId="13507" xr:uid="{69E196F5-3340-4864-8E46-43D5186DAC99}"/>
    <cellStyle name="Normal 8 3 3 2 2 3 2 2" xfId="28949" xr:uid="{A016268F-5BDF-42EC-BB26-2EADAEB1CD90}"/>
    <cellStyle name="Normal 8 3 3 2 2 3 2 2 2" xfId="59833" xr:uid="{1EF499C9-CD89-466D-9F16-82323F7916B9}"/>
    <cellStyle name="Normal 8 3 3 2 2 3 2 3" xfId="44391" xr:uid="{19AB9D07-1830-4CA2-8D42-879333617F4F}"/>
    <cellStyle name="Normal 8 3 3 2 2 3 3" xfId="21228" xr:uid="{31FB43D6-6579-486B-B53E-1C060D6B5D9F}"/>
    <cellStyle name="Normal 8 3 3 2 2 3 3 2" xfId="52112" xr:uid="{4C1AFC86-6E57-4141-B6F4-0741EA494B68}"/>
    <cellStyle name="Normal 8 3 3 2 2 3 4" xfId="36670" xr:uid="{E99D7433-614F-4463-8668-DB15954EF959}"/>
    <cellStyle name="Normal 8 3 3 2 2 4" xfId="9647" xr:uid="{1BC0A0E0-ED6D-4CA6-8EF1-6745DB8EC1A2}"/>
    <cellStyle name="Normal 8 3 3 2 2 4 2" xfId="25089" xr:uid="{28374D72-B47C-46ED-86E6-C9FC034E4F8B}"/>
    <cellStyle name="Normal 8 3 3 2 2 4 2 2" xfId="55973" xr:uid="{12E0A587-CC63-49F1-8EE0-0A9DEA19DCF3}"/>
    <cellStyle name="Normal 8 3 3 2 2 4 3" xfId="40531" xr:uid="{8E1B23F2-91A7-4CB1-A77A-FFD97086C5DA}"/>
    <cellStyle name="Normal 8 3 3 2 2 5" xfId="17368" xr:uid="{A61E3A5B-61F9-4ADD-A107-9C73481F1D41}"/>
    <cellStyle name="Normal 8 3 3 2 2 5 2" xfId="48252" xr:uid="{43D94F8E-6E8A-42C7-A53C-A4AA3826C7BC}"/>
    <cellStyle name="Normal 8 3 3 2 2 6" xfId="32810" xr:uid="{32A6B4EE-1F61-4FE6-9817-0CAA2ECB36D4}"/>
    <cellStyle name="Normal 8 3 3 2 3" xfId="2891" xr:uid="{B128D5BA-81BF-49B0-AB06-C38A959FAC9C}"/>
    <cellStyle name="Normal 8 3 3 2 3 2" xfId="6751" xr:uid="{57370EDD-003C-40C5-9961-F496115BF73B}"/>
    <cellStyle name="Normal 8 3 3 2 3 2 2" xfId="14472" xr:uid="{A1FA99AF-E410-4DD6-B2FB-0C702A119C7E}"/>
    <cellStyle name="Normal 8 3 3 2 3 2 2 2" xfId="29914" xr:uid="{6BC28CB1-9AD0-425B-B128-3FFF1E6B8769}"/>
    <cellStyle name="Normal 8 3 3 2 3 2 2 2 2" xfId="60798" xr:uid="{93F5FCD2-819D-4389-9C79-E78D70E0D13C}"/>
    <cellStyle name="Normal 8 3 3 2 3 2 2 3" xfId="45356" xr:uid="{E542E948-D1D8-49DC-AE26-912C402C9475}"/>
    <cellStyle name="Normal 8 3 3 2 3 2 3" xfId="22193" xr:uid="{60912DFF-2A31-4A12-A0B2-29E556B91035}"/>
    <cellStyle name="Normal 8 3 3 2 3 2 3 2" xfId="53077" xr:uid="{36165108-D61D-471E-ABA8-7ECC3FAB0805}"/>
    <cellStyle name="Normal 8 3 3 2 3 2 4" xfId="37635" xr:uid="{B95977E8-32C3-4A76-A50E-87A10B084091}"/>
    <cellStyle name="Normal 8 3 3 2 3 3" xfId="10612" xr:uid="{3EAEF4E7-7ACC-412D-97DB-F4EE5EAED7FE}"/>
    <cellStyle name="Normal 8 3 3 2 3 3 2" xfId="26054" xr:uid="{29CED6C4-604C-46FA-B200-3471CDCA6114}"/>
    <cellStyle name="Normal 8 3 3 2 3 3 2 2" xfId="56938" xr:uid="{7C7C1E45-93AD-41DF-8603-E628DB562D6E}"/>
    <cellStyle name="Normal 8 3 3 2 3 3 3" xfId="41496" xr:uid="{EE197A38-6C75-4064-B01E-5CC28F54F225}"/>
    <cellStyle name="Normal 8 3 3 2 3 4" xfId="18333" xr:uid="{1888BA3D-E8B4-406C-992E-06410ACEA475}"/>
    <cellStyle name="Normal 8 3 3 2 3 4 2" xfId="49217" xr:uid="{CA02B99C-D29F-4ECB-A9C9-CD77CE5BB703}"/>
    <cellStyle name="Normal 8 3 3 2 3 5" xfId="33775" xr:uid="{838BB45B-26BF-4163-B7C0-D56A60B49EA2}"/>
    <cellStyle name="Normal 8 3 3 2 4" xfId="4821" xr:uid="{618582DB-09ED-4480-B354-D8FF985CEEEA}"/>
    <cellStyle name="Normal 8 3 3 2 4 2" xfId="12542" xr:uid="{E38FFEAC-1604-43D3-B527-58BD04AA7355}"/>
    <cellStyle name="Normal 8 3 3 2 4 2 2" xfId="27984" xr:uid="{FA052B06-9455-4CC2-91D7-7E83FBEE4FDA}"/>
    <cellStyle name="Normal 8 3 3 2 4 2 2 2" xfId="58868" xr:uid="{F9E55E25-602D-4FEA-AA01-D90F976050BE}"/>
    <cellStyle name="Normal 8 3 3 2 4 2 3" xfId="43426" xr:uid="{6858795F-E47E-433C-82E3-AFBC0BD44254}"/>
    <cellStyle name="Normal 8 3 3 2 4 3" xfId="20263" xr:uid="{9235F41C-A8DB-4837-990B-B492AE2C8A2F}"/>
    <cellStyle name="Normal 8 3 3 2 4 3 2" xfId="51147" xr:uid="{64FD859E-FA9D-4B51-94D6-5A6D9A3CD9CD}"/>
    <cellStyle name="Normal 8 3 3 2 4 4" xfId="35705" xr:uid="{4DB8280E-C08A-468A-A5AA-71A0888BDC4B}"/>
    <cellStyle name="Normal 8 3 3 2 5" xfId="8682" xr:uid="{1E955EA0-4EC4-41E1-A5B5-C0433EBED3E2}"/>
    <cellStyle name="Normal 8 3 3 2 5 2" xfId="24124" xr:uid="{32175083-8CE3-44DE-B8F0-7CA042EEA377}"/>
    <cellStyle name="Normal 8 3 3 2 5 2 2" xfId="55008" xr:uid="{4BDA85C0-A718-4C48-8D8D-DB44D55C39B4}"/>
    <cellStyle name="Normal 8 3 3 2 5 3" xfId="39566" xr:uid="{76F072BA-B7EC-44C9-A6A3-F26FC965928F}"/>
    <cellStyle name="Normal 8 3 3 2 6" xfId="16403" xr:uid="{DBE30BE4-3741-4DF7-9BDB-8BDF49CBB4DF}"/>
    <cellStyle name="Normal 8 3 3 2 6 2" xfId="47287" xr:uid="{7F9234B9-DFC1-465F-8315-E222CD63412E}"/>
    <cellStyle name="Normal 8 3 3 2 7" xfId="31845" xr:uid="{039DBC9F-DA4D-4B9B-A21E-A1C3980A0717}"/>
    <cellStyle name="Normal 8 3 3 3" xfId="1443" xr:uid="{548A9CAE-3BD8-48AC-A609-CABEB2C26EF4}"/>
    <cellStyle name="Normal 8 3 3 3 2" xfId="3373" xr:uid="{BFC6D878-98B0-42E2-BE46-01E8B6F375D5}"/>
    <cellStyle name="Normal 8 3 3 3 2 2" xfId="7233" xr:uid="{207A156B-9310-42DD-A586-6809CE917809}"/>
    <cellStyle name="Normal 8 3 3 3 2 2 2" xfId="14954" xr:uid="{F881501D-77F7-465C-A18F-23D1B4BCF3BA}"/>
    <cellStyle name="Normal 8 3 3 3 2 2 2 2" xfId="30396" xr:uid="{B6028CBD-E3E7-4E11-8D20-663D23EEB8E3}"/>
    <cellStyle name="Normal 8 3 3 3 2 2 2 2 2" xfId="61280" xr:uid="{E374603E-D9E0-4CE6-A824-8C077D4CB755}"/>
    <cellStyle name="Normal 8 3 3 3 2 2 2 3" xfId="45838" xr:uid="{D7802AA6-B758-447C-B1CA-925308D70258}"/>
    <cellStyle name="Normal 8 3 3 3 2 2 3" xfId="22675" xr:uid="{467C0FF2-BC7F-42C3-B1C5-EFC6CBF0F7E4}"/>
    <cellStyle name="Normal 8 3 3 3 2 2 3 2" xfId="53559" xr:uid="{89E0CF53-A752-460D-889F-F1D4898A09F5}"/>
    <cellStyle name="Normal 8 3 3 3 2 2 4" xfId="38117" xr:uid="{A8D4D42F-161A-4C45-8382-BBF6B483FE33}"/>
    <cellStyle name="Normal 8 3 3 3 2 3" xfId="11094" xr:uid="{C5BFAF02-A72C-4FD6-A5F4-42ADEF3DEDEE}"/>
    <cellStyle name="Normal 8 3 3 3 2 3 2" xfId="26536" xr:uid="{FAE0AEBB-861B-4FC0-ACE0-E21633079AEE}"/>
    <cellStyle name="Normal 8 3 3 3 2 3 2 2" xfId="57420" xr:uid="{34CEEDDF-2C11-4976-8910-D4D6C8B035AF}"/>
    <cellStyle name="Normal 8 3 3 3 2 3 3" xfId="41978" xr:uid="{A29151A3-7C7E-498A-BB2E-DF5DD1D08C42}"/>
    <cellStyle name="Normal 8 3 3 3 2 4" xfId="18815" xr:uid="{BC73CEF1-E31E-4525-9C0C-777631B81962}"/>
    <cellStyle name="Normal 8 3 3 3 2 4 2" xfId="49699" xr:uid="{DA3FFD87-7F1C-46E1-B0D0-01FDC4334243}"/>
    <cellStyle name="Normal 8 3 3 3 2 5" xfId="34257" xr:uid="{33F6EA23-C317-4FF8-BBFC-0AB6B9230FF9}"/>
    <cellStyle name="Normal 8 3 3 3 3" xfId="5303" xr:uid="{E397B2C1-7D1D-4CE6-8E95-ACA9F06AC46E}"/>
    <cellStyle name="Normal 8 3 3 3 3 2" xfId="13024" xr:uid="{BCDFA89E-9714-4447-8403-52CFFA5E9161}"/>
    <cellStyle name="Normal 8 3 3 3 3 2 2" xfId="28466" xr:uid="{8CBD94FA-59CB-4E78-9232-5217535508FD}"/>
    <cellStyle name="Normal 8 3 3 3 3 2 2 2" xfId="59350" xr:uid="{4FFDC71A-F8CC-4D8D-9752-838661632C1D}"/>
    <cellStyle name="Normal 8 3 3 3 3 2 3" xfId="43908" xr:uid="{FFA642E9-02A4-4794-BB86-3D351E2E7BDD}"/>
    <cellStyle name="Normal 8 3 3 3 3 3" xfId="20745" xr:uid="{D55B5EC1-F932-49B5-AFFB-410E60762639}"/>
    <cellStyle name="Normal 8 3 3 3 3 3 2" xfId="51629" xr:uid="{6471B161-74B7-46BE-A5CB-2B7BB0DA0C6F}"/>
    <cellStyle name="Normal 8 3 3 3 3 4" xfId="36187" xr:uid="{01ACA23F-BD8E-4168-A203-02B37314B860}"/>
    <cellStyle name="Normal 8 3 3 3 4" xfId="9164" xr:uid="{E5BF4B5F-8700-4030-BB7A-D7F6F7345284}"/>
    <cellStyle name="Normal 8 3 3 3 4 2" xfId="24606" xr:uid="{A3CCFF2F-0BB9-41EC-98F1-5239BBA6A31E}"/>
    <cellStyle name="Normal 8 3 3 3 4 2 2" xfId="55490" xr:uid="{047ECB47-B38B-4D18-8F30-C967352DB6FE}"/>
    <cellStyle name="Normal 8 3 3 3 4 3" xfId="40048" xr:uid="{CC28DE7C-E59A-4A83-8713-709AC3221525}"/>
    <cellStyle name="Normal 8 3 3 3 5" xfId="16885" xr:uid="{72208794-F036-4DD2-89B4-11AD0320CD9F}"/>
    <cellStyle name="Normal 8 3 3 3 5 2" xfId="47769" xr:uid="{233F37DE-2395-4047-83DC-A0A81CCEFFD9}"/>
    <cellStyle name="Normal 8 3 3 3 6" xfId="32327" xr:uid="{1EAEE7E4-6567-4054-A70C-4DEAF5E0991C}"/>
    <cellStyle name="Normal 8 3 3 4" xfId="2408" xr:uid="{69AA3D9F-D651-43E9-BD65-895FD1BE26EF}"/>
    <cellStyle name="Normal 8 3 3 4 2" xfId="6268" xr:uid="{D4E6AD09-C206-4BE0-B5B4-C8249A11F5AE}"/>
    <cellStyle name="Normal 8 3 3 4 2 2" xfId="13989" xr:uid="{DE2F211F-4BF0-4C53-8BF0-5F785D020298}"/>
    <cellStyle name="Normal 8 3 3 4 2 2 2" xfId="29431" xr:uid="{DB2A734C-0D89-4996-BB81-C03CE1D736AC}"/>
    <cellStyle name="Normal 8 3 3 4 2 2 2 2" xfId="60315" xr:uid="{33A44EAF-43B5-4634-82FD-A13F3A99E6C3}"/>
    <cellStyle name="Normal 8 3 3 4 2 2 3" xfId="44873" xr:uid="{3311FF68-F51E-4B75-9626-083FCE46726D}"/>
    <cellStyle name="Normal 8 3 3 4 2 3" xfId="21710" xr:uid="{93C9C92B-672E-42D1-A694-31304CEF96B8}"/>
    <cellStyle name="Normal 8 3 3 4 2 3 2" xfId="52594" xr:uid="{6B372FD2-C375-489D-8BD6-3309F58A4FF9}"/>
    <cellStyle name="Normal 8 3 3 4 2 4" xfId="37152" xr:uid="{7A42682E-0960-4156-A265-765A27FCAED9}"/>
    <cellStyle name="Normal 8 3 3 4 3" xfId="10129" xr:uid="{DD653243-7565-4A96-9275-92A079615E8C}"/>
    <cellStyle name="Normal 8 3 3 4 3 2" xfId="25571" xr:uid="{05B34993-BB5C-4742-9532-C0B7CF930354}"/>
    <cellStyle name="Normal 8 3 3 4 3 2 2" xfId="56455" xr:uid="{13655A37-2987-4E04-96D3-8B9A297BE124}"/>
    <cellStyle name="Normal 8 3 3 4 3 3" xfId="41013" xr:uid="{7FA06EAC-9890-4EFB-969E-86A99D7DE6BB}"/>
    <cellStyle name="Normal 8 3 3 4 4" xfId="17850" xr:uid="{E22C3D82-93F5-4EF2-9E43-3DA4CF7BB9FC}"/>
    <cellStyle name="Normal 8 3 3 4 4 2" xfId="48734" xr:uid="{4281EEB4-E959-49D5-B572-E1D92F9D48D5}"/>
    <cellStyle name="Normal 8 3 3 4 5" xfId="33292" xr:uid="{A6E916BC-2DD6-4105-8806-99318732B531}"/>
    <cellStyle name="Normal 8 3 3 5" xfId="4338" xr:uid="{6CFA9086-E6D3-493D-981D-7A49155D01D5}"/>
    <cellStyle name="Normal 8 3 3 5 2" xfId="12059" xr:uid="{23D8B34D-06AA-46B4-BA36-6B5B7C0C620E}"/>
    <cellStyle name="Normal 8 3 3 5 2 2" xfId="27501" xr:uid="{60E5CC70-5D3E-4BF4-B715-9A52CB03CFF7}"/>
    <cellStyle name="Normal 8 3 3 5 2 2 2" xfId="58385" xr:uid="{2248F915-4E7F-4E6F-8576-698151D6C499}"/>
    <cellStyle name="Normal 8 3 3 5 2 3" xfId="42943" xr:uid="{5A902842-CEC8-4BDB-A431-5CF71460AD02}"/>
    <cellStyle name="Normal 8 3 3 5 3" xfId="19780" xr:uid="{8D00A297-7B55-4C0F-9F73-B3820A58BCBC}"/>
    <cellStyle name="Normal 8 3 3 5 3 2" xfId="50664" xr:uid="{9BB01187-78A7-40AA-82AF-26FBF44F7849}"/>
    <cellStyle name="Normal 8 3 3 5 4" xfId="35222" xr:uid="{48AA2F27-9234-4278-BAC5-0ECB8CF59A41}"/>
    <cellStyle name="Normal 8 3 3 6" xfId="8199" xr:uid="{9A1B2420-3856-4A88-A2C4-AFFB86693FE1}"/>
    <cellStyle name="Normal 8 3 3 6 2" xfId="23641" xr:uid="{F8DEACF7-94FF-4435-8213-58BC1A411757}"/>
    <cellStyle name="Normal 8 3 3 6 2 2" xfId="54525" xr:uid="{66194084-BA07-45AA-B952-4268351F14B3}"/>
    <cellStyle name="Normal 8 3 3 6 3" xfId="39083" xr:uid="{FCA07F93-C843-46CF-8DC3-CC0389C35D0A}"/>
    <cellStyle name="Normal 8 3 3 7" xfId="15920" xr:uid="{F52B0C46-A6FC-4801-BD8F-00B17B28EFDA}"/>
    <cellStyle name="Normal 8 3 3 7 2" xfId="46804" xr:uid="{1FA05759-5352-4720-950D-B1AE52393B6C}"/>
    <cellStyle name="Normal 8 3 3 8" xfId="31362" xr:uid="{CF4631B3-C27D-462B-89E9-F66202A01151}"/>
    <cellStyle name="Normal 8 3 4" xfId="720" xr:uid="{C4766B7D-25AE-4C88-9A61-5AC22D47F2F6}"/>
    <cellStyle name="Normal 8 3 4 2" xfId="1685" xr:uid="{6B0A6BAD-FE72-4883-9278-C69E30B996D9}"/>
    <cellStyle name="Normal 8 3 4 2 2" xfId="3615" xr:uid="{ABA088CE-48DC-42D2-BF9B-8B0EDCE35016}"/>
    <cellStyle name="Normal 8 3 4 2 2 2" xfId="7475" xr:uid="{BF50C3BB-6B49-4C8B-8415-63198E104050}"/>
    <cellStyle name="Normal 8 3 4 2 2 2 2" xfId="15196" xr:uid="{7883803F-1BE9-411C-8554-ECF8940870FA}"/>
    <cellStyle name="Normal 8 3 4 2 2 2 2 2" xfId="30638" xr:uid="{A8943580-0111-476F-8A63-CE7EB03DC180}"/>
    <cellStyle name="Normal 8 3 4 2 2 2 2 2 2" xfId="61522" xr:uid="{C5356272-34CE-45CC-B552-6A1ACE0AA6FE}"/>
    <cellStyle name="Normal 8 3 4 2 2 2 2 3" xfId="46080" xr:uid="{0319373E-D1E3-4DD9-9827-A533BE6C73CC}"/>
    <cellStyle name="Normal 8 3 4 2 2 2 3" xfId="22917" xr:uid="{E3706B03-F62A-4099-98E8-BF084C73B855}"/>
    <cellStyle name="Normal 8 3 4 2 2 2 3 2" xfId="53801" xr:uid="{99EFDE99-A1F7-4E28-82F2-3E9F220064DB}"/>
    <cellStyle name="Normal 8 3 4 2 2 2 4" xfId="38359" xr:uid="{976E2600-FBE7-4F14-B238-74D6A8E6550C}"/>
    <cellStyle name="Normal 8 3 4 2 2 3" xfId="11336" xr:uid="{59B88FB1-2D69-4A05-B89B-130C12A1D872}"/>
    <cellStyle name="Normal 8 3 4 2 2 3 2" xfId="26778" xr:uid="{F8B27F9E-2FE0-40C9-8E83-723B82301E9C}"/>
    <cellStyle name="Normal 8 3 4 2 2 3 2 2" xfId="57662" xr:uid="{6BD43CBF-EAAD-4600-8360-820D16BDC252}"/>
    <cellStyle name="Normal 8 3 4 2 2 3 3" xfId="42220" xr:uid="{B0708E04-7757-42FD-81AB-79A2ECCA344E}"/>
    <cellStyle name="Normal 8 3 4 2 2 4" xfId="19057" xr:uid="{2E84D6E5-5E61-41C7-ABA5-58CE1C1F2585}"/>
    <cellStyle name="Normal 8 3 4 2 2 4 2" xfId="49941" xr:uid="{9E6F6513-6F24-46BE-970C-1FD1301922AD}"/>
    <cellStyle name="Normal 8 3 4 2 2 5" xfId="34499" xr:uid="{A4C7427F-BF74-4B0D-BFC3-F2FF8B1AB6A1}"/>
    <cellStyle name="Normal 8 3 4 2 3" xfId="5545" xr:uid="{55AB5A3E-F606-4D40-80FE-01739C564732}"/>
    <cellStyle name="Normal 8 3 4 2 3 2" xfId="13266" xr:uid="{4DFDC19C-36E7-4FC6-990F-C1F20A40C096}"/>
    <cellStyle name="Normal 8 3 4 2 3 2 2" xfId="28708" xr:uid="{ACEA3D1B-2A67-46B2-883F-9FE30E986923}"/>
    <cellStyle name="Normal 8 3 4 2 3 2 2 2" xfId="59592" xr:uid="{34C2C9AC-6C57-4DD9-BCB9-AF50B4423F44}"/>
    <cellStyle name="Normal 8 3 4 2 3 2 3" xfId="44150" xr:uid="{546B9E0D-4F44-438B-B741-DF82AC847561}"/>
    <cellStyle name="Normal 8 3 4 2 3 3" xfId="20987" xr:uid="{05127C40-FD69-4D27-BEDE-B0A51572547D}"/>
    <cellStyle name="Normal 8 3 4 2 3 3 2" xfId="51871" xr:uid="{85B04528-F8A3-4CE0-B072-5E0A765AB8F0}"/>
    <cellStyle name="Normal 8 3 4 2 3 4" xfId="36429" xr:uid="{4A7C4B85-18B5-4E24-BF13-D9ABA149D65D}"/>
    <cellStyle name="Normal 8 3 4 2 4" xfId="9406" xr:uid="{C0C5AD58-B2FC-40DC-91F5-B6B0EC8B7D74}"/>
    <cellStyle name="Normal 8 3 4 2 4 2" xfId="24848" xr:uid="{4FBC14DF-C632-4EE3-BC31-549634EAFCC3}"/>
    <cellStyle name="Normal 8 3 4 2 4 2 2" xfId="55732" xr:uid="{0AA91993-7C96-49B6-ADF4-F2D488B18BC3}"/>
    <cellStyle name="Normal 8 3 4 2 4 3" xfId="40290" xr:uid="{D3E79601-7DC9-4CB4-8458-77D6972D3DB0}"/>
    <cellStyle name="Normal 8 3 4 2 5" xfId="17127" xr:uid="{91A36C01-5851-4F53-84D2-D9E5630B5377}"/>
    <cellStyle name="Normal 8 3 4 2 5 2" xfId="48011" xr:uid="{A336F101-E67D-4740-8C61-29CBF91265E7}"/>
    <cellStyle name="Normal 8 3 4 2 6" xfId="32569" xr:uid="{35E0A087-18D4-4BDD-9174-406BD774B877}"/>
    <cellStyle name="Normal 8 3 4 3" xfId="2650" xr:uid="{D4C2F832-66E1-4C86-8883-77B64CCC7FAB}"/>
    <cellStyle name="Normal 8 3 4 3 2" xfId="6510" xr:uid="{9C43D1CF-830B-4BE3-85CB-B31F5A5FB83F}"/>
    <cellStyle name="Normal 8 3 4 3 2 2" xfId="14231" xr:uid="{96E90D85-0562-4469-90E5-A537EED34CD7}"/>
    <cellStyle name="Normal 8 3 4 3 2 2 2" xfId="29673" xr:uid="{AB6C53AB-0A72-43CE-8E60-436CCCE4D360}"/>
    <cellStyle name="Normal 8 3 4 3 2 2 2 2" xfId="60557" xr:uid="{942BAB70-558E-4079-8163-6FB15E5285EC}"/>
    <cellStyle name="Normal 8 3 4 3 2 2 3" xfId="45115" xr:uid="{4B89AE98-C78F-49F9-9A79-0D5E422C5020}"/>
    <cellStyle name="Normal 8 3 4 3 2 3" xfId="21952" xr:uid="{8ADAFBFA-3872-4836-9C03-4E6CCBA62B97}"/>
    <cellStyle name="Normal 8 3 4 3 2 3 2" xfId="52836" xr:uid="{CAE2A622-0284-483F-8977-0ED253EEA9DA}"/>
    <cellStyle name="Normal 8 3 4 3 2 4" xfId="37394" xr:uid="{9D5AF3F3-16EF-426A-A457-010FABC41261}"/>
    <cellStyle name="Normal 8 3 4 3 3" xfId="10371" xr:uid="{8744D4E1-CA5F-4E3C-922A-69C77A7B4352}"/>
    <cellStyle name="Normal 8 3 4 3 3 2" xfId="25813" xr:uid="{41AA0EC9-70A1-4F73-8F4D-D24957774AA5}"/>
    <cellStyle name="Normal 8 3 4 3 3 2 2" xfId="56697" xr:uid="{92B647CF-FD58-4841-9608-7B0D84C5F82D}"/>
    <cellStyle name="Normal 8 3 4 3 3 3" xfId="41255" xr:uid="{90493CB7-9D7A-4175-A83B-93C23B07A49D}"/>
    <cellStyle name="Normal 8 3 4 3 4" xfId="18092" xr:uid="{A71197B4-FD14-46AF-813F-E68621FADA4A}"/>
    <cellStyle name="Normal 8 3 4 3 4 2" xfId="48976" xr:uid="{462B3B6D-969F-47F7-BE1E-56D79E6A9B76}"/>
    <cellStyle name="Normal 8 3 4 3 5" xfId="33534" xr:uid="{936A45C9-9A29-42B8-987D-3D0C2EC398B0}"/>
    <cellStyle name="Normal 8 3 4 4" xfId="4580" xr:uid="{1BED494B-19E1-4DD1-94DD-0B6F4FB4B58B}"/>
    <cellStyle name="Normal 8 3 4 4 2" xfId="12301" xr:uid="{8FE794A8-6DB7-46E3-ACAB-80B0D39E08CE}"/>
    <cellStyle name="Normal 8 3 4 4 2 2" xfId="27743" xr:uid="{C94BBEDA-5BA6-4559-B237-37EC173069B4}"/>
    <cellStyle name="Normal 8 3 4 4 2 2 2" xfId="58627" xr:uid="{4BB46F44-994F-4A4B-8821-4F90ADFADCAB}"/>
    <cellStyle name="Normal 8 3 4 4 2 3" xfId="43185" xr:uid="{0E92E65B-7B41-47C5-A578-BE15DC6288CC}"/>
    <cellStyle name="Normal 8 3 4 4 3" xfId="20022" xr:uid="{46333967-90AA-4301-9B26-9A4BEAF5B54E}"/>
    <cellStyle name="Normal 8 3 4 4 3 2" xfId="50906" xr:uid="{C068FF09-46C4-4B9D-A5E0-CA5E19EABE3D}"/>
    <cellStyle name="Normal 8 3 4 4 4" xfId="35464" xr:uid="{425207B3-074C-4781-8E98-6F218B37D224}"/>
    <cellStyle name="Normal 8 3 4 5" xfId="8441" xr:uid="{D20085CB-7DB2-4287-B3F8-F25552DD789E}"/>
    <cellStyle name="Normal 8 3 4 5 2" xfId="23883" xr:uid="{D58F15E3-098B-4602-A80F-5333C9CCB14C}"/>
    <cellStyle name="Normal 8 3 4 5 2 2" xfId="54767" xr:uid="{E92AFE71-830D-438C-8A60-1F98E597A7C9}"/>
    <cellStyle name="Normal 8 3 4 5 3" xfId="39325" xr:uid="{9ED7B67F-CDE9-49C6-8FD1-20E5E95CAAFE}"/>
    <cellStyle name="Normal 8 3 4 6" xfId="16162" xr:uid="{3DCF2829-8963-4BD8-9AE1-C601D6097841}"/>
    <cellStyle name="Normal 8 3 4 6 2" xfId="47046" xr:uid="{65ABEF46-39FA-4776-BA69-CB9E1C63EE10}"/>
    <cellStyle name="Normal 8 3 4 7" xfId="31604" xr:uid="{D81C7116-0C2C-473E-8C35-52D7058630C5}"/>
    <cellStyle name="Normal 8 3 5" xfId="1202" xr:uid="{86D54C8A-31C4-4C89-BA96-82701126F9B7}"/>
    <cellStyle name="Normal 8 3 5 2" xfId="3132" xr:uid="{08C7056D-E96A-4D85-8621-E7CA42EFA1BF}"/>
    <cellStyle name="Normal 8 3 5 2 2" xfId="6992" xr:uid="{420B5AE4-11AB-4B75-9D9A-4833343FF880}"/>
    <cellStyle name="Normal 8 3 5 2 2 2" xfId="14713" xr:uid="{0F748A29-78AB-4280-B731-2765BABD84A2}"/>
    <cellStyle name="Normal 8 3 5 2 2 2 2" xfId="30155" xr:uid="{055749FC-5B6B-44F9-940C-89D6D245C7BF}"/>
    <cellStyle name="Normal 8 3 5 2 2 2 2 2" xfId="61039" xr:uid="{15482C80-73F2-48EF-96E9-634B78A52770}"/>
    <cellStyle name="Normal 8 3 5 2 2 2 3" xfId="45597" xr:uid="{738864FC-7772-443F-BD1B-C65C3F227FDF}"/>
    <cellStyle name="Normal 8 3 5 2 2 3" xfId="22434" xr:uid="{70271562-3479-46C8-96D5-ED57877E813E}"/>
    <cellStyle name="Normal 8 3 5 2 2 3 2" xfId="53318" xr:uid="{642D0328-3BEB-4F92-B484-4D2CB9FE5519}"/>
    <cellStyle name="Normal 8 3 5 2 2 4" xfId="37876" xr:uid="{6BC2E74E-A483-4C44-B8E3-C8883BF510BD}"/>
    <cellStyle name="Normal 8 3 5 2 3" xfId="10853" xr:uid="{4DC6D7EE-48B7-4CDA-80DD-6E2D444A74CB}"/>
    <cellStyle name="Normal 8 3 5 2 3 2" xfId="26295" xr:uid="{436FF0E5-EA21-4472-B9CA-EAF64CA8060F}"/>
    <cellStyle name="Normal 8 3 5 2 3 2 2" xfId="57179" xr:uid="{B96E22EF-2EFE-4C50-83BD-B0FB0ABE1A3A}"/>
    <cellStyle name="Normal 8 3 5 2 3 3" xfId="41737" xr:uid="{848CDC69-F394-47CD-A91B-DDD1C7CB80D0}"/>
    <cellStyle name="Normal 8 3 5 2 4" xfId="18574" xr:uid="{3A5048EA-B0B4-4C20-9D31-0AFE75D015F0}"/>
    <cellStyle name="Normal 8 3 5 2 4 2" xfId="49458" xr:uid="{8052997C-9130-4FC8-8675-C4F7CC2ECB12}"/>
    <cellStyle name="Normal 8 3 5 2 5" xfId="34016" xr:uid="{4274E87E-550A-4717-938D-E75490480A16}"/>
    <cellStyle name="Normal 8 3 5 3" xfId="5062" xr:uid="{6E6DC938-5166-4A0B-B5BA-82FC5ADD6A81}"/>
    <cellStyle name="Normal 8 3 5 3 2" xfId="12783" xr:uid="{36D5C455-4E36-436E-ADF9-3341A0F11D53}"/>
    <cellStyle name="Normal 8 3 5 3 2 2" xfId="28225" xr:uid="{71D8D5FC-4D20-469D-B20A-748AA371601F}"/>
    <cellStyle name="Normal 8 3 5 3 2 2 2" xfId="59109" xr:uid="{05440D44-B7B9-4BF9-AB24-04FF30E14042}"/>
    <cellStyle name="Normal 8 3 5 3 2 3" xfId="43667" xr:uid="{17262B72-EE54-4E09-A20D-E5BCF965ED6C}"/>
    <cellStyle name="Normal 8 3 5 3 3" xfId="20504" xr:uid="{4A87D792-BD08-470E-BE26-6D6E0B157542}"/>
    <cellStyle name="Normal 8 3 5 3 3 2" xfId="51388" xr:uid="{5B635C9D-110A-4426-82D0-25AC5F1D8BAF}"/>
    <cellStyle name="Normal 8 3 5 3 4" xfId="35946" xr:uid="{5AE90138-7E57-4884-AB4D-E9CA8D07A98D}"/>
    <cellStyle name="Normal 8 3 5 4" xfId="8923" xr:uid="{3F3CB843-B962-4183-A689-051F96DBB466}"/>
    <cellStyle name="Normal 8 3 5 4 2" xfId="24365" xr:uid="{1B90F48D-FD76-4F25-95BB-34801DCD280E}"/>
    <cellStyle name="Normal 8 3 5 4 2 2" xfId="55249" xr:uid="{6ED29DCD-444E-4D79-A7A0-A0317F9E30C8}"/>
    <cellStyle name="Normal 8 3 5 4 3" xfId="39807" xr:uid="{D67B366C-DDAD-417A-9763-D11FAAD68C02}"/>
    <cellStyle name="Normal 8 3 5 5" xfId="16644" xr:uid="{C149473B-3E0E-47EA-AD63-9D8347BD10CB}"/>
    <cellStyle name="Normal 8 3 5 5 2" xfId="47528" xr:uid="{F1856BBD-360A-44E6-862E-C3524E900933}"/>
    <cellStyle name="Normal 8 3 5 6" xfId="32086" xr:uid="{B791310E-6266-430F-AFD1-7425A672B668}"/>
    <cellStyle name="Normal 8 3 6" xfId="2167" xr:uid="{CCE27513-2CA8-4ABF-9364-B994C9FED952}"/>
    <cellStyle name="Normal 8 3 6 2" xfId="6027" xr:uid="{5DFDFA64-FE24-4210-826E-2C6A968EFE7F}"/>
    <cellStyle name="Normal 8 3 6 2 2" xfId="13748" xr:uid="{B8C5D439-E5CD-4BC7-9D21-8B1FAAF45121}"/>
    <cellStyle name="Normal 8 3 6 2 2 2" xfId="29190" xr:uid="{75B750AA-CF74-4AF6-BEC0-844303559E1B}"/>
    <cellStyle name="Normal 8 3 6 2 2 2 2" xfId="60074" xr:uid="{896CEB1B-E442-4D02-A017-03630263593E}"/>
    <cellStyle name="Normal 8 3 6 2 2 3" xfId="44632" xr:uid="{2E41BC0F-F122-49FB-BAFE-1827B56ADCF1}"/>
    <cellStyle name="Normal 8 3 6 2 3" xfId="21469" xr:uid="{FECA56A5-AA74-4038-90CC-1B2EFA9E2D79}"/>
    <cellStyle name="Normal 8 3 6 2 3 2" xfId="52353" xr:uid="{B6B9E55F-21D6-40C3-AEE2-016E357F0C32}"/>
    <cellStyle name="Normal 8 3 6 2 4" xfId="36911" xr:uid="{9BF9FECA-1AE2-442E-9182-099A0C71A978}"/>
    <cellStyle name="Normal 8 3 6 3" xfId="9888" xr:uid="{2001B97C-F8FC-4B99-8868-4FACACB17F0A}"/>
    <cellStyle name="Normal 8 3 6 3 2" xfId="25330" xr:uid="{64D2F9D1-4BE3-4D29-9103-AA49E7DA6DCE}"/>
    <cellStyle name="Normal 8 3 6 3 2 2" xfId="56214" xr:uid="{CB16F230-FC09-48AA-ADA4-9995DF4993F0}"/>
    <cellStyle name="Normal 8 3 6 3 3" xfId="40772" xr:uid="{E78A137E-3658-4670-B41B-B25097688823}"/>
    <cellStyle name="Normal 8 3 6 4" xfId="17609" xr:uid="{68F59725-5EF2-4B7E-BEE6-9E5484CD812F}"/>
    <cellStyle name="Normal 8 3 6 4 2" xfId="48493" xr:uid="{B779888C-310A-4F90-8CE0-29391E322A28}"/>
    <cellStyle name="Normal 8 3 6 5" xfId="33051" xr:uid="{024CC55E-B346-4884-BBAA-CF9AEA702D83}"/>
    <cellStyle name="Normal 8 3 7" xfId="4097" xr:uid="{C23F6849-06A9-4A47-ADB5-E7A0A46D92ED}"/>
    <cellStyle name="Normal 8 3 7 2" xfId="11818" xr:uid="{314070A4-9011-4663-B669-F17B6630CB10}"/>
    <cellStyle name="Normal 8 3 7 2 2" xfId="27260" xr:uid="{B7F637DE-ED26-4384-8994-FA23827A6D3A}"/>
    <cellStyle name="Normal 8 3 7 2 2 2" xfId="58144" xr:uid="{32548DB8-6F81-4895-88E7-17F29F6F4F1D}"/>
    <cellStyle name="Normal 8 3 7 2 3" xfId="42702" xr:uid="{E29A4903-94AC-49C5-9D26-86ACC9271085}"/>
    <cellStyle name="Normal 8 3 7 3" xfId="19539" xr:uid="{003F3082-8767-4C9B-8DCC-AF15E189EA1A}"/>
    <cellStyle name="Normal 8 3 7 3 2" xfId="50423" xr:uid="{5D214AFC-DBC7-4CA5-AA4B-B4BD0D36B0C5}"/>
    <cellStyle name="Normal 8 3 7 4" xfId="34981" xr:uid="{B5A17DDA-5C2C-46B3-9654-B7530B97407D}"/>
    <cellStyle name="Normal 8 3 8" xfId="7958" xr:uid="{F1A1BCE2-A9D9-49D2-9A6D-D58E9FDED440}"/>
    <cellStyle name="Normal 8 3 8 2" xfId="23400" xr:uid="{8C2D12D7-37A0-49C2-948F-94ADDD249C9E}"/>
    <cellStyle name="Normal 8 3 8 2 2" xfId="54284" xr:uid="{32A0199D-5EFC-4136-9A75-3EA2A64A50EA}"/>
    <cellStyle name="Normal 8 3 8 3" xfId="38842" xr:uid="{5A6EB528-588F-4A28-87D6-0805FC616869}"/>
    <cellStyle name="Normal 8 3 9" xfId="15679" xr:uid="{0402D07B-8057-49C8-B01D-1C6D9FEE5B89}"/>
    <cellStyle name="Normal 8 3 9 2" xfId="46563" xr:uid="{D4C7E84A-8528-4915-B1F0-E77127A0EDEA}"/>
    <cellStyle name="Normal 8 4" xfId="210" xr:uid="{9D9BE6C8-CF79-4100-9C97-F026BCE5A185}"/>
    <cellStyle name="Normal 8 4 10" xfId="31122" xr:uid="{38957D77-7E42-42F9-848F-7941DBC010CF}"/>
    <cellStyle name="Normal 8 4 2" xfId="346" xr:uid="{9882ED5B-EB40-4CF2-9C39-A6D767CF6496}"/>
    <cellStyle name="Normal 8 4 2 2" xfId="589" xr:uid="{D86672C8-77D3-4927-84E6-80BAB2E3635E}"/>
    <cellStyle name="Normal 8 4 2 2 2" xfId="1072" xr:uid="{A148B45F-A841-42A5-A23E-E285F6394F24}"/>
    <cellStyle name="Normal 8 4 2 2 2 2" xfId="2037" xr:uid="{DABF2FF0-21D1-4195-90B9-9C3740934BB0}"/>
    <cellStyle name="Normal 8 4 2 2 2 2 2" xfId="3967" xr:uid="{F6B29BF3-FC03-4D86-BB21-DC28AC148BAF}"/>
    <cellStyle name="Normal 8 4 2 2 2 2 2 2" xfId="7827" xr:uid="{DA062B73-039E-4099-A3D7-654D78479AC6}"/>
    <cellStyle name="Normal 8 4 2 2 2 2 2 2 2" xfId="15548" xr:uid="{D10194D4-9D68-4734-8D13-DA0BE96A1A0A}"/>
    <cellStyle name="Normal 8 4 2 2 2 2 2 2 2 2" xfId="30990" xr:uid="{919381D1-C36C-468F-9ABA-6E8DB7ADBF6A}"/>
    <cellStyle name="Normal 8 4 2 2 2 2 2 2 2 2 2" xfId="61874" xr:uid="{DA442F9D-D296-4843-8856-E8C9FCE9FD95}"/>
    <cellStyle name="Normal 8 4 2 2 2 2 2 2 2 3" xfId="46432" xr:uid="{1C43FD9E-28CA-47DF-96A5-E9AC2AF29325}"/>
    <cellStyle name="Normal 8 4 2 2 2 2 2 2 3" xfId="23269" xr:uid="{52BEEB21-EB61-4F2F-915C-F03D2AE2E7D3}"/>
    <cellStyle name="Normal 8 4 2 2 2 2 2 2 3 2" xfId="54153" xr:uid="{3DE5EE34-6214-4CD1-8A9E-1E452241C21E}"/>
    <cellStyle name="Normal 8 4 2 2 2 2 2 2 4" xfId="38711" xr:uid="{B3CD63E2-9CB8-4179-B93A-147908B6275B}"/>
    <cellStyle name="Normal 8 4 2 2 2 2 2 3" xfId="11688" xr:uid="{D857B9DB-2A60-4EF9-9ED9-D487DD836364}"/>
    <cellStyle name="Normal 8 4 2 2 2 2 2 3 2" xfId="27130" xr:uid="{32D02C9C-7BD8-4E90-806E-3243BB3F1588}"/>
    <cellStyle name="Normal 8 4 2 2 2 2 2 3 2 2" xfId="58014" xr:uid="{9D4EFBDC-6A7E-4149-89F0-8D68311E6870}"/>
    <cellStyle name="Normal 8 4 2 2 2 2 2 3 3" xfId="42572" xr:uid="{583E6CEB-9474-4897-956B-5DB153DB2CC4}"/>
    <cellStyle name="Normal 8 4 2 2 2 2 2 4" xfId="19409" xr:uid="{81A58AF9-9F34-44EC-A13C-A05ADF8473D9}"/>
    <cellStyle name="Normal 8 4 2 2 2 2 2 4 2" xfId="50293" xr:uid="{433A9B2D-339B-493C-952B-E291BB2DE663}"/>
    <cellStyle name="Normal 8 4 2 2 2 2 2 5" xfId="34851" xr:uid="{CB1684F0-9E6D-4187-8DFD-C8B2E4ABBABD}"/>
    <cellStyle name="Normal 8 4 2 2 2 2 3" xfId="5897" xr:uid="{5BD5C98B-F1EB-43A9-BCAE-1F8941F7F264}"/>
    <cellStyle name="Normal 8 4 2 2 2 2 3 2" xfId="13618" xr:uid="{0D608EB8-7135-4795-B7BD-09943161EE57}"/>
    <cellStyle name="Normal 8 4 2 2 2 2 3 2 2" xfId="29060" xr:uid="{70BD75A7-EC3E-410D-A73D-65CF78C227BE}"/>
    <cellStyle name="Normal 8 4 2 2 2 2 3 2 2 2" xfId="59944" xr:uid="{E705E827-772A-41C9-944F-115E6DA2E2D1}"/>
    <cellStyle name="Normal 8 4 2 2 2 2 3 2 3" xfId="44502" xr:uid="{6C78DECF-9E08-4B58-AB89-E31344FA40B8}"/>
    <cellStyle name="Normal 8 4 2 2 2 2 3 3" xfId="21339" xr:uid="{AACD04FA-2BB7-4758-BC37-96E60E25BE0D}"/>
    <cellStyle name="Normal 8 4 2 2 2 2 3 3 2" xfId="52223" xr:uid="{E970B9F2-A667-4B45-A271-A3E3BB8F8D2C}"/>
    <cellStyle name="Normal 8 4 2 2 2 2 3 4" xfId="36781" xr:uid="{318B3A03-FCF7-4A37-A3CD-CC592E55C34E}"/>
    <cellStyle name="Normal 8 4 2 2 2 2 4" xfId="9758" xr:uid="{B3B33C4F-2739-4C6D-8EAC-0ED0C6DA8C4F}"/>
    <cellStyle name="Normal 8 4 2 2 2 2 4 2" xfId="25200" xr:uid="{B622DF20-317F-49E7-840A-82E4773C4EA4}"/>
    <cellStyle name="Normal 8 4 2 2 2 2 4 2 2" xfId="56084" xr:uid="{C50A4C72-77E7-4C96-8ED3-8F191426EF71}"/>
    <cellStyle name="Normal 8 4 2 2 2 2 4 3" xfId="40642" xr:uid="{E9810930-278E-4DCA-A484-8DF9095BFF8A}"/>
    <cellStyle name="Normal 8 4 2 2 2 2 5" xfId="17479" xr:uid="{2CED4011-D4E6-405E-ABE3-3E588EFBAED9}"/>
    <cellStyle name="Normal 8 4 2 2 2 2 5 2" xfId="48363" xr:uid="{C11DA5A4-CCF0-4BE1-B0DB-542E54C7D752}"/>
    <cellStyle name="Normal 8 4 2 2 2 2 6" xfId="32921" xr:uid="{0BAA7089-13CB-4A18-A363-0C704C75A24F}"/>
    <cellStyle name="Normal 8 4 2 2 2 3" xfId="3002" xr:uid="{307CD237-DC86-4BC2-B4EB-C509662909A0}"/>
    <cellStyle name="Normal 8 4 2 2 2 3 2" xfId="6862" xr:uid="{90A0B2D0-B7EB-403A-9E45-CB43E1CCA7B6}"/>
    <cellStyle name="Normal 8 4 2 2 2 3 2 2" xfId="14583" xr:uid="{960FBA1F-513D-4EDE-B817-1EE2C7345D05}"/>
    <cellStyle name="Normal 8 4 2 2 2 3 2 2 2" xfId="30025" xr:uid="{8A8D6892-1541-40EF-B48F-45DDD1929B8D}"/>
    <cellStyle name="Normal 8 4 2 2 2 3 2 2 2 2" xfId="60909" xr:uid="{BF8106D8-C422-4A53-82C4-ADB3F21B2929}"/>
    <cellStyle name="Normal 8 4 2 2 2 3 2 2 3" xfId="45467" xr:uid="{E21DE142-8ABE-441C-9542-4F3B5A5517D7}"/>
    <cellStyle name="Normal 8 4 2 2 2 3 2 3" xfId="22304" xr:uid="{1EFB7B77-7CDC-45D2-8EE0-8A3BF56C5BB8}"/>
    <cellStyle name="Normal 8 4 2 2 2 3 2 3 2" xfId="53188" xr:uid="{BF0F4729-FF55-4894-B0F4-B8E38D7B15E2}"/>
    <cellStyle name="Normal 8 4 2 2 2 3 2 4" xfId="37746" xr:uid="{520A9AD3-8032-4B28-99E8-1FCD70F22C2F}"/>
    <cellStyle name="Normal 8 4 2 2 2 3 3" xfId="10723" xr:uid="{990798FB-FC1F-4B9D-9B30-3ECFD2F75B05}"/>
    <cellStyle name="Normal 8 4 2 2 2 3 3 2" xfId="26165" xr:uid="{CC0A34BA-0381-48DD-A3B1-97C6F2761EEE}"/>
    <cellStyle name="Normal 8 4 2 2 2 3 3 2 2" xfId="57049" xr:uid="{D17400EF-FD02-4477-8D9B-4D07949827AD}"/>
    <cellStyle name="Normal 8 4 2 2 2 3 3 3" xfId="41607" xr:uid="{7A1D44F3-7149-4CB2-ABAE-713982896AD1}"/>
    <cellStyle name="Normal 8 4 2 2 2 3 4" xfId="18444" xr:uid="{96D5909C-1CC1-4E42-AA38-773462F92475}"/>
    <cellStyle name="Normal 8 4 2 2 2 3 4 2" xfId="49328" xr:uid="{9611B77E-09EC-4BCF-BFD9-6A081B26D65E}"/>
    <cellStyle name="Normal 8 4 2 2 2 3 5" xfId="33886" xr:uid="{8365A2EB-3C03-4581-9545-CB4582D249CE}"/>
    <cellStyle name="Normal 8 4 2 2 2 4" xfId="4932" xr:uid="{05098684-A3C8-45ED-89FA-298FF4677C43}"/>
    <cellStyle name="Normal 8 4 2 2 2 4 2" xfId="12653" xr:uid="{280A89FE-C36A-4778-862F-D8FE78CE57DA}"/>
    <cellStyle name="Normal 8 4 2 2 2 4 2 2" xfId="28095" xr:uid="{A778B667-8CC6-46C7-944A-069523412239}"/>
    <cellStyle name="Normal 8 4 2 2 2 4 2 2 2" xfId="58979" xr:uid="{E93CEEB1-4BFD-45BE-BCB5-9F7968D31093}"/>
    <cellStyle name="Normal 8 4 2 2 2 4 2 3" xfId="43537" xr:uid="{CE090399-2315-4B09-95B0-72CE6719A6B6}"/>
    <cellStyle name="Normal 8 4 2 2 2 4 3" xfId="20374" xr:uid="{708336D5-0994-47D0-89C4-24F3E8246392}"/>
    <cellStyle name="Normal 8 4 2 2 2 4 3 2" xfId="51258" xr:uid="{ED1AD021-2413-453D-8AA1-9FEC8F6E9EA9}"/>
    <cellStyle name="Normal 8 4 2 2 2 4 4" xfId="35816" xr:uid="{586DAA1B-89BF-4B10-8868-B3609B663515}"/>
    <cellStyle name="Normal 8 4 2 2 2 5" xfId="8793" xr:uid="{5569AD44-2208-4DBA-82F7-0FCF1F609E5D}"/>
    <cellStyle name="Normal 8 4 2 2 2 5 2" xfId="24235" xr:uid="{3A338A96-8F8F-4C44-ADF8-7053DECBD207}"/>
    <cellStyle name="Normal 8 4 2 2 2 5 2 2" xfId="55119" xr:uid="{71D12BDE-A97A-46F3-805E-81DF9318D8AB}"/>
    <cellStyle name="Normal 8 4 2 2 2 5 3" xfId="39677" xr:uid="{F0AA3012-E223-4923-9F0F-FC5967546E42}"/>
    <cellStyle name="Normal 8 4 2 2 2 6" xfId="16514" xr:uid="{D1101B45-B14D-4592-B7A1-B44E617BC5ED}"/>
    <cellStyle name="Normal 8 4 2 2 2 6 2" xfId="47398" xr:uid="{767A0CBF-FCAA-4CF1-A4D7-3A7E0467BED4}"/>
    <cellStyle name="Normal 8 4 2 2 2 7" xfId="31956" xr:uid="{A323FFE3-F6B2-4FA2-9C66-A0214CD659EE}"/>
    <cellStyle name="Normal 8 4 2 2 3" xfId="1554" xr:uid="{C34E399B-754A-486D-B0DC-8264B65F715D}"/>
    <cellStyle name="Normal 8 4 2 2 3 2" xfId="3484" xr:uid="{A63F9667-156F-4366-84C3-B618A3C83279}"/>
    <cellStyle name="Normal 8 4 2 2 3 2 2" xfId="7344" xr:uid="{3756DD20-CA99-43F7-829D-96BBCF6F9545}"/>
    <cellStyle name="Normal 8 4 2 2 3 2 2 2" xfId="15065" xr:uid="{FBEEC92E-1D19-48C1-A30C-7BF6EC51C459}"/>
    <cellStyle name="Normal 8 4 2 2 3 2 2 2 2" xfId="30507" xr:uid="{EBDAC60D-ECF5-461A-A254-1A1B1ADA80B3}"/>
    <cellStyle name="Normal 8 4 2 2 3 2 2 2 2 2" xfId="61391" xr:uid="{A35BC315-5BDD-4FAB-983C-54592E7425D1}"/>
    <cellStyle name="Normal 8 4 2 2 3 2 2 2 3" xfId="45949" xr:uid="{09BF17CC-75D7-4F22-B9CF-817FD3F72DDC}"/>
    <cellStyle name="Normal 8 4 2 2 3 2 2 3" xfId="22786" xr:uid="{92DAB0F4-6FF3-44F0-AD05-A188174EB3E0}"/>
    <cellStyle name="Normal 8 4 2 2 3 2 2 3 2" xfId="53670" xr:uid="{14A53E24-D8B2-41C2-9614-48574D531B3B}"/>
    <cellStyle name="Normal 8 4 2 2 3 2 2 4" xfId="38228" xr:uid="{23BA2096-FC86-419C-9ECD-84C00B8933DF}"/>
    <cellStyle name="Normal 8 4 2 2 3 2 3" xfId="11205" xr:uid="{97E4ADD4-C658-4521-A31F-4C639934DC41}"/>
    <cellStyle name="Normal 8 4 2 2 3 2 3 2" xfId="26647" xr:uid="{EC3AC857-F0CE-4D4E-ACFF-FC28D6EF36AF}"/>
    <cellStyle name="Normal 8 4 2 2 3 2 3 2 2" xfId="57531" xr:uid="{EDDE0D2F-872A-4DC5-B4D8-90B9308DDD6E}"/>
    <cellStyle name="Normal 8 4 2 2 3 2 3 3" xfId="42089" xr:uid="{CF02CA78-B460-4042-8B02-BB0DBB4E8242}"/>
    <cellStyle name="Normal 8 4 2 2 3 2 4" xfId="18926" xr:uid="{569E0064-2C38-491D-AF1E-E5EC4CBFA878}"/>
    <cellStyle name="Normal 8 4 2 2 3 2 4 2" xfId="49810" xr:uid="{22AB697D-0DE8-4522-902A-8C08540E49A0}"/>
    <cellStyle name="Normal 8 4 2 2 3 2 5" xfId="34368" xr:uid="{28EB4810-05E4-4C2D-9D7D-161A2FDF628E}"/>
    <cellStyle name="Normal 8 4 2 2 3 3" xfId="5414" xr:uid="{04407A25-9D48-4C46-83C7-6CD0582FDDEF}"/>
    <cellStyle name="Normal 8 4 2 2 3 3 2" xfId="13135" xr:uid="{84182E0A-9717-47ED-A6D8-A8DEE31759C5}"/>
    <cellStyle name="Normal 8 4 2 2 3 3 2 2" xfId="28577" xr:uid="{A3E19D4E-B6B8-40FE-90F4-67294B02F1DF}"/>
    <cellStyle name="Normal 8 4 2 2 3 3 2 2 2" xfId="59461" xr:uid="{AAF6F52A-3122-48EA-8518-4651CDF31F19}"/>
    <cellStyle name="Normal 8 4 2 2 3 3 2 3" xfId="44019" xr:uid="{956A647E-6BC8-456E-8B13-E021731011EF}"/>
    <cellStyle name="Normal 8 4 2 2 3 3 3" xfId="20856" xr:uid="{30FD6EA3-8124-41E2-829E-5D51C7FDEB8F}"/>
    <cellStyle name="Normal 8 4 2 2 3 3 3 2" xfId="51740" xr:uid="{AC6F6FBE-1728-4840-B717-A530FBA135FB}"/>
    <cellStyle name="Normal 8 4 2 2 3 3 4" xfId="36298" xr:uid="{252C997F-88E6-4048-AA1B-F4D3A4D5E7EE}"/>
    <cellStyle name="Normal 8 4 2 2 3 4" xfId="9275" xr:uid="{FC8959A7-4792-42D5-9007-3855E843554D}"/>
    <cellStyle name="Normal 8 4 2 2 3 4 2" xfId="24717" xr:uid="{FD1C996E-2A43-4724-873E-AB19AB3FDC19}"/>
    <cellStyle name="Normal 8 4 2 2 3 4 2 2" xfId="55601" xr:uid="{2D3FF8C7-5574-4B14-B99F-8D9FFFF86CE5}"/>
    <cellStyle name="Normal 8 4 2 2 3 4 3" xfId="40159" xr:uid="{2A8451CE-107E-4573-869C-A5016C36B445}"/>
    <cellStyle name="Normal 8 4 2 2 3 5" xfId="16996" xr:uid="{FE35F1B0-8A2B-402D-89AB-52ECBB1666C2}"/>
    <cellStyle name="Normal 8 4 2 2 3 5 2" xfId="47880" xr:uid="{5EB19D4E-E222-43BE-96F6-A38035F3EF62}"/>
    <cellStyle name="Normal 8 4 2 2 3 6" xfId="32438" xr:uid="{26AE3CFB-3EEB-4016-BCD7-B32495BBF0E6}"/>
    <cellStyle name="Normal 8 4 2 2 4" xfId="2519" xr:uid="{648AD15F-9F92-4641-B51C-D579FA8AC308}"/>
    <cellStyle name="Normal 8 4 2 2 4 2" xfId="6379" xr:uid="{80865239-0A8D-40E8-A9EB-7CE79251830D}"/>
    <cellStyle name="Normal 8 4 2 2 4 2 2" xfId="14100" xr:uid="{FF305EA5-7708-42DE-8F25-91F166B84B24}"/>
    <cellStyle name="Normal 8 4 2 2 4 2 2 2" xfId="29542" xr:uid="{55DC4457-77F9-4483-8D59-96D5010932B9}"/>
    <cellStyle name="Normal 8 4 2 2 4 2 2 2 2" xfId="60426" xr:uid="{4E65B408-2EAB-412F-8F58-30C9F4BCC066}"/>
    <cellStyle name="Normal 8 4 2 2 4 2 2 3" xfId="44984" xr:uid="{CD3BF9FD-1C2F-4E39-A6DF-9253940FE56A}"/>
    <cellStyle name="Normal 8 4 2 2 4 2 3" xfId="21821" xr:uid="{80CBFFCB-BC8D-4ACA-B3E8-316F4209D455}"/>
    <cellStyle name="Normal 8 4 2 2 4 2 3 2" xfId="52705" xr:uid="{B753141B-34BB-4E02-A4E9-CEE5D70116BC}"/>
    <cellStyle name="Normal 8 4 2 2 4 2 4" xfId="37263" xr:uid="{5F7A432F-CE57-4047-8F31-EFF19CEF41C6}"/>
    <cellStyle name="Normal 8 4 2 2 4 3" xfId="10240" xr:uid="{D38D619E-F2C0-44F4-9D44-5A57BB6EABEE}"/>
    <cellStyle name="Normal 8 4 2 2 4 3 2" xfId="25682" xr:uid="{7BCECD5D-6A04-4680-AB6A-C1416DE34297}"/>
    <cellStyle name="Normal 8 4 2 2 4 3 2 2" xfId="56566" xr:uid="{799C0BE0-0909-4746-B55C-7B529412C924}"/>
    <cellStyle name="Normal 8 4 2 2 4 3 3" xfId="41124" xr:uid="{769C7272-C93E-4B00-B092-768DE69910E5}"/>
    <cellStyle name="Normal 8 4 2 2 4 4" xfId="17961" xr:uid="{438F3654-738D-43C6-A3AC-E696CAE61D96}"/>
    <cellStyle name="Normal 8 4 2 2 4 4 2" xfId="48845" xr:uid="{EF63E041-0DCF-481D-A1A7-4C07C9BEBC02}"/>
    <cellStyle name="Normal 8 4 2 2 4 5" xfId="33403" xr:uid="{2FB4BDFA-9E77-40AC-815A-04AA93D0EA18}"/>
    <cellStyle name="Normal 8 4 2 2 5" xfId="4449" xr:uid="{AF66676F-DAF0-485E-8713-BB6C7D38C2CA}"/>
    <cellStyle name="Normal 8 4 2 2 5 2" xfId="12170" xr:uid="{AD6F69E8-77C2-453E-A012-5ED0D72C5906}"/>
    <cellStyle name="Normal 8 4 2 2 5 2 2" xfId="27612" xr:uid="{E8000B60-FBCF-4814-8AED-3A32DC0BF080}"/>
    <cellStyle name="Normal 8 4 2 2 5 2 2 2" xfId="58496" xr:uid="{C89FB656-3C73-4214-8C53-507086B1D008}"/>
    <cellStyle name="Normal 8 4 2 2 5 2 3" xfId="43054" xr:uid="{F21761B2-090D-43CD-9A47-BDE15255A13A}"/>
    <cellStyle name="Normal 8 4 2 2 5 3" xfId="19891" xr:uid="{30B22BA9-2942-4690-AA9D-308E7D56F872}"/>
    <cellStyle name="Normal 8 4 2 2 5 3 2" xfId="50775" xr:uid="{D26BE8CA-3CB0-4713-B1D8-EDB79BAE8FBB}"/>
    <cellStyle name="Normal 8 4 2 2 5 4" xfId="35333" xr:uid="{6F4BA0E2-7F2A-4306-8A67-5968DA7D21F1}"/>
    <cellStyle name="Normal 8 4 2 2 6" xfId="8310" xr:uid="{45E2EDED-9F8D-474B-834B-552187AC6B33}"/>
    <cellStyle name="Normal 8 4 2 2 6 2" xfId="23752" xr:uid="{27181757-1733-44A8-BE40-D0323CAB3CEA}"/>
    <cellStyle name="Normal 8 4 2 2 6 2 2" xfId="54636" xr:uid="{2B144DDF-5C81-43F6-A19B-B62F4ACE4C44}"/>
    <cellStyle name="Normal 8 4 2 2 6 3" xfId="39194" xr:uid="{276CF94D-5729-4739-AF59-0478CD3358A0}"/>
    <cellStyle name="Normal 8 4 2 2 7" xfId="16031" xr:uid="{B98BC4DC-3691-4B1D-B710-DA4D2BC97270}"/>
    <cellStyle name="Normal 8 4 2 2 7 2" xfId="46915" xr:uid="{9DF4A135-A515-4FF0-BA7B-7DEE84F61359}"/>
    <cellStyle name="Normal 8 4 2 2 8" xfId="31473" xr:uid="{9EEB83E8-7353-4029-8329-5290DF0A4350}"/>
    <cellStyle name="Normal 8 4 2 3" xfId="831" xr:uid="{0DE68D3C-BB26-4610-B1DB-8AA9E429AE99}"/>
    <cellStyle name="Normal 8 4 2 3 2" xfId="1796" xr:uid="{CD2AF5AA-CC89-448F-90FA-88503197822B}"/>
    <cellStyle name="Normal 8 4 2 3 2 2" xfId="3726" xr:uid="{C31C7B7D-FFCB-4906-9FBB-23EB5782A052}"/>
    <cellStyle name="Normal 8 4 2 3 2 2 2" xfId="7586" xr:uid="{47F7B822-5BAA-4B8C-A04E-AC2591707D56}"/>
    <cellStyle name="Normal 8 4 2 3 2 2 2 2" xfId="15307" xr:uid="{DE13E929-61EE-4893-A839-3250414470E7}"/>
    <cellStyle name="Normal 8 4 2 3 2 2 2 2 2" xfId="30749" xr:uid="{D6E263FF-81D9-4AE0-B8AB-786D2D1BB2EE}"/>
    <cellStyle name="Normal 8 4 2 3 2 2 2 2 2 2" xfId="61633" xr:uid="{8F59C310-115F-4218-9458-AB6D3EADC154}"/>
    <cellStyle name="Normal 8 4 2 3 2 2 2 2 3" xfId="46191" xr:uid="{6757E883-D48B-4AF5-86AD-D7F58D0B3DE9}"/>
    <cellStyle name="Normal 8 4 2 3 2 2 2 3" xfId="23028" xr:uid="{831C8A5F-1D94-4E34-B19B-EC7E5EC0F2C1}"/>
    <cellStyle name="Normal 8 4 2 3 2 2 2 3 2" xfId="53912" xr:uid="{C5E25799-04F5-441F-A077-4B3673D95D73}"/>
    <cellStyle name="Normal 8 4 2 3 2 2 2 4" xfId="38470" xr:uid="{D54485F4-01D1-41BA-AEDA-8B355D64A3A7}"/>
    <cellStyle name="Normal 8 4 2 3 2 2 3" xfId="11447" xr:uid="{95394363-AA4C-4216-974A-3D9E5BBA6981}"/>
    <cellStyle name="Normal 8 4 2 3 2 2 3 2" xfId="26889" xr:uid="{B6C34A56-F02D-4E7D-99ED-3495CF472054}"/>
    <cellStyle name="Normal 8 4 2 3 2 2 3 2 2" xfId="57773" xr:uid="{E15CAF4B-7D51-41C0-B81D-3B5619F498E1}"/>
    <cellStyle name="Normal 8 4 2 3 2 2 3 3" xfId="42331" xr:uid="{40A29028-5239-4D57-80B0-75F1D1295986}"/>
    <cellStyle name="Normal 8 4 2 3 2 2 4" xfId="19168" xr:uid="{CC60EA1A-05E1-4D4D-B6B2-86A51726AF90}"/>
    <cellStyle name="Normal 8 4 2 3 2 2 4 2" xfId="50052" xr:uid="{31DCC7AC-3C27-40A7-92F3-69D4F968443A}"/>
    <cellStyle name="Normal 8 4 2 3 2 2 5" xfId="34610" xr:uid="{452CD12E-539F-4083-8B57-973494019489}"/>
    <cellStyle name="Normal 8 4 2 3 2 3" xfId="5656" xr:uid="{BCC911BA-3DE1-44FD-AD6D-296CDFFC9F5E}"/>
    <cellStyle name="Normal 8 4 2 3 2 3 2" xfId="13377" xr:uid="{7AF24571-958C-442F-98CA-DF7CCC164934}"/>
    <cellStyle name="Normal 8 4 2 3 2 3 2 2" xfId="28819" xr:uid="{8D6D5D1B-227D-4D3B-8D95-3CC7A0E3BE3C}"/>
    <cellStyle name="Normal 8 4 2 3 2 3 2 2 2" xfId="59703" xr:uid="{92C66868-8139-4A83-8045-95CEDCB2BFC8}"/>
    <cellStyle name="Normal 8 4 2 3 2 3 2 3" xfId="44261" xr:uid="{E518E1A1-822E-4D3A-B68F-371A665FA855}"/>
    <cellStyle name="Normal 8 4 2 3 2 3 3" xfId="21098" xr:uid="{6545A96E-3A58-4179-8F9B-59BA055EDE10}"/>
    <cellStyle name="Normal 8 4 2 3 2 3 3 2" xfId="51982" xr:uid="{58341C70-E821-4A03-867A-05D546874E35}"/>
    <cellStyle name="Normal 8 4 2 3 2 3 4" xfId="36540" xr:uid="{D9806346-A2EE-4FB5-A2CA-C2569B5027F2}"/>
    <cellStyle name="Normal 8 4 2 3 2 4" xfId="9517" xr:uid="{4560B7E9-195C-478E-A550-AE1DE2663BA1}"/>
    <cellStyle name="Normal 8 4 2 3 2 4 2" xfId="24959" xr:uid="{9C13FF5D-6CBA-44AF-9832-A7D10C0F5BE4}"/>
    <cellStyle name="Normal 8 4 2 3 2 4 2 2" xfId="55843" xr:uid="{5BF1B95D-D72B-4278-B749-401CFDAF59B3}"/>
    <cellStyle name="Normal 8 4 2 3 2 4 3" xfId="40401" xr:uid="{ED34487A-9FFB-4DDE-A4D3-353AD72B7444}"/>
    <cellStyle name="Normal 8 4 2 3 2 5" xfId="17238" xr:uid="{8E6E0614-6E9A-4C4C-BEA4-2B7A9FDC551A}"/>
    <cellStyle name="Normal 8 4 2 3 2 5 2" xfId="48122" xr:uid="{F2F047A4-111F-4DDD-B427-73B5FD215C68}"/>
    <cellStyle name="Normal 8 4 2 3 2 6" xfId="32680" xr:uid="{DA86260C-6443-43FC-9ED7-7B47100E7858}"/>
    <cellStyle name="Normal 8 4 2 3 3" xfId="2761" xr:uid="{D8D3654E-1280-4740-9C23-803FB49DDD6A}"/>
    <cellStyle name="Normal 8 4 2 3 3 2" xfId="6621" xr:uid="{786B77AE-5901-4C7D-BE36-213769311031}"/>
    <cellStyle name="Normal 8 4 2 3 3 2 2" xfId="14342" xr:uid="{6BDC84E8-D072-4364-9E4E-BF486BB69803}"/>
    <cellStyle name="Normal 8 4 2 3 3 2 2 2" xfId="29784" xr:uid="{7FC63C48-413D-4417-B602-B93BF949DB94}"/>
    <cellStyle name="Normal 8 4 2 3 3 2 2 2 2" xfId="60668" xr:uid="{F07E364B-3EE9-4C41-8CF7-FD3DBDE6B873}"/>
    <cellStyle name="Normal 8 4 2 3 3 2 2 3" xfId="45226" xr:uid="{7717446B-70EB-4F33-998F-B951F94A82C9}"/>
    <cellStyle name="Normal 8 4 2 3 3 2 3" xfId="22063" xr:uid="{9193C7AC-ADAF-4FE0-95BA-925947FFC1AA}"/>
    <cellStyle name="Normal 8 4 2 3 3 2 3 2" xfId="52947" xr:uid="{B7B7E626-1897-4957-A86E-51F76C354E97}"/>
    <cellStyle name="Normal 8 4 2 3 3 2 4" xfId="37505" xr:uid="{CACDFB60-71E2-4DC9-960F-558302E03E19}"/>
    <cellStyle name="Normal 8 4 2 3 3 3" xfId="10482" xr:uid="{F64D9260-3027-4429-898A-217AB71BC444}"/>
    <cellStyle name="Normal 8 4 2 3 3 3 2" xfId="25924" xr:uid="{40599260-779C-4A85-862A-BA95ED2CBF2C}"/>
    <cellStyle name="Normal 8 4 2 3 3 3 2 2" xfId="56808" xr:uid="{F78F2108-64D2-4239-B30F-03520E282802}"/>
    <cellStyle name="Normal 8 4 2 3 3 3 3" xfId="41366" xr:uid="{D6D220D1-7DCE-4FB0-A337-7EF8137A14F2}"/>
    <cellStyle name="Normal 8 4 2 3 3 4" xfId="18203" xr:uid="{A5D7B539-9370-4C68-9DED-BE1E3F8C0896}"/>
    <cellStyle name="Normal 8 4 2 3 3 4 2" xfId="49087" xr:uid="{FFAF3E93-BC56-4AB6-91C2-0174B2EE7051}"/>
    <cellStyle name="Normal 8 4 2 3 3 5" xfId="33645" xr:uid="{600DB139-E44B-4C39-A533-6C6BA13CADBD}"/>
    <cellStyle name="Normal 8 4 2 3 4" xfId="4691" xr:uid="{533A1EBE-68DE-459E-92D8-5D868391904A}"/>
    <cellStyle name="Normal 8 4 2 3 4 2" xfId="12412" xr:uid="{AB2F288D-58D1-4C5D-BFEA-291B2F8ADEC9}"/>
    <cellStyle name="Normal 8 4 2 3 4 2 2" xfId="27854" xr:uid="{9DA95F94-BF3F-41B7-A686-36417F3E7146}"/>
    <cellStyle name="Normal 8 4 2 3 4 2 2 2" xfId="58738" xr:uid="{3E927314-D750-4D2F-BB2F-0B29098D385C}"/>
    <cellStyle name="Normal 8 4 2 3 4 2 3" xfId="43296" xr:uid="{5EA67451-3550-40D2-9060-A5FA9DC3AB6C}"/>
    <cellStyle name="Normal 8 4 2 3 4 3" xfId="20133" xr:uid="{DE58981D-D3CC-427B-BF7B-766E4B6254EA}"/>
    <cellStyle name="Normal 8 4 2 3 4 3 2" xfId="51017" xr:uid="{CA932FB1-F20B-426A-8D2E-39FC436196AB}"/>
    <cellStyle name="Normal 8 4 2 3 4 4" xfId="35575" xr:uid="{C3060904-6DF8-4ED3-9009-31FD5A0EFF96}"/>
    <cellStyle name="Normal 8 4 2 3 5" xfId="8552" xr:uid="{35C0843F-0D23-4470-A8E0-4AA2D45EB6EA}"/>
    <cellStyle name="Normal 8 4 2 3 5 2" xfId="23994" xr:uid="{74BEFF7E-911F-4807-97B1-AAF11B8AF64C}"/>
    <cellStyle name="Normal 8 4 2 3 5 2 2" xfId="54878" xr:uid="{5AC75B67-52EE-44F7-B70B-A5D9DC30B77F}"/>
    <cellStyle name="Normal 8 4 2 3 5 3" xfId="39436" xr:uid="{745EB339-69AB-41C5-A481-D6D4F8FD0958}"/>
    <cellStyle name="Normal 8 4 2 3 6" xfId="16273" xr:uid="{C5F7D091-7412-4B3A-95A0-527BE5391DF7}"/>
    <cellStyle name="Normal 8 4 2 3 6 2" xfId="47157" xr:uid="{44E30C81-B9B8-480F-A9BD-A14D0619915E}"/>
    <cellStyle name="Normal 8 4 2 3 7" xfId="31715" xr:uid="{48E1060D-F787-4D5C-B474-EA2D5DE28923}"/>
    <cellStyle name="Normal 8 4 2 4" xfId="1313" xr:uid="{0984F811-5C4B-41F6-A5DA-560DDEF762D0}"/>
    <cellStyle name="Normal 8 4 2 4 2" xfId="3243" xr:uid="{C24E8127-234C-4922-A4F0-FCC163BE95BE}"/>
    <cellStyle name="Normal 8 4 2 4 2 2" xfId="7103" xr:uid="{795A7C85-3BD4-47CB-9F4D-51F83C228D2D}"/>
    <cellStyle name="Normal 8 4 2 4 2 2 2" xfId="14824" xr:uid="{C688EEB6-7B62-4528-A284-B31C0ACC827B}"/>
    <cellStyle name="Normal 8 4 2 4 2 2 2 2" xfId="30266" xr:uid="{67B62091-BD3F-40E4-81DB-976C1B05CFC3}"/>
    <cellStyle name="Normal 8 4 2 4 2 2 2 2 2" xfId="61150" xr:uid="{C0499C15-60AB-4891-9633-45C6593D326C}"/>
    <cellStyle name="Normal 8 4 2 4 2 2 2 3" xfId="45708" xr:uid="{C95B013F-4A0C-4BCA-BBF3-D31263661C25}"/>
    <cellStyle name="Normal 8 4 2 4 2 2 3" xfId="22545" xr:uid="{0CD0F7CD-4B40-4677-91BB-6E710BD4F117}"/>
    <cellStyle name="Normal 8 4 2 4 2 2 3 2" xfId="53429" xr:uid="{EC5021A4-33C6-4FC6-8462-BBB0D227B72C}"/>
    <cellStyle name="Normal 8 4 2 4 2 2 4" xfId="37987" xr:uid="{E3AA7D87-F699-498C-9FC0-0811FB018A35}"/>
    <cellStyle name="Normal 8 4 2 4 2 3" xfId="10964" xr:uid="{ADF1B97E-9A6B-4FA1-8580-AC2460159919}"/>
    <cellStyle name="Normal 8 4 2 4 2 3 2" xfId="26406" xr:uid="{3D476A80-F163-4EF1-9614-DC22FF07A468}"/>
    <cellStyle name="Normal 8 4 2 4 2 3 2 2" xfId="57290" xr:uid="{9845EE11-0E77-44D6-88EB-4C49F0F02AB1}"/>
    <cellStyle name="Normal 8 4 2 4 2 3 3" xfId="41848" xr:uid="{BFD00044-87FA-4AEC-A8B4-31DF8B738212}"/>
    <cellStyle name="Normal 8 4 2 4 2 4" xfId="18685" xr:uid="{87FFD877-9C14-4C44-97AE-B6A8499CB1AE}"/>
    <cellStyle name="Normal 8 4 2 4 2 4 2" xfId="49569" xr:uid="{282044FD-FC61-47F4-9C95-D6D9D89B8FBA}"/>
    <cellStyle name="Normal 8 4 2 4 2 5" xfId="34127" xr:uid="{DF149638-81BF-4F64-9DA3-BC341E133665}"/>
    <cellStyle name="Normal 8 4 2 4 3" xfId="5173" xr:uid="{51BB0CE1-9B4E-4098-B28E-CFC0EEACD1AF}"/>
    <cellStyle name="Normal 8 4 2 4 3 2" xfId="12894" xr:uid="{C2646F19-C80F-4C55-A6D6-5E424E01F6AA}"/>
    <cellStyle name="Normal 8 4 2 4 3 2 2" xfId="28336" xr:uid="{7B9C0F3B-4DF1-4226-A73D-137C3C346240}"/>
    <cellStyle name="Normal 8 4 2 4 3 2 2 2" xfId="59220" xr:uid="{1826675C-13AE-49BA-B2C1-FD77D341D116}"/>
    <cellStyle name="Normal 8 4 2 4 3 2 3" xfId="43778" xr:uid="{4E07E1B2-B43B-46C2-84BC-0BD03FBF9E39}"/>
    <cellStyle name="Normal 8 4 2 4 3 3" xfId="20615" xr:uid="{B9995EDD-A99F-4ACC-9859-A205245ABB44}"/>
    <cellStyle name="Normal 8 4 2 4 3 3 2" xfId="51499" xr:uid="{CCBA277D-469F-49EF-9313-F3A31A81A8D1}"/>
    <cellStyle name="Normal 8 4 2 4 3 4" xfId="36057" xr:uid="{9F2649ED-EC78-4225-9CDB-F0CDC378A27B}"/>
    <cellStyle name="Normal 8 4 2 4 4" xfId="9034" xr:uid="{FD6154CF-0236-45D1-8ACD-12B29C81C781}"/>
    <cellStyle name="Normal 8 4 2 4 4 2" xfId="24476" xr:uid="{9BC9C460-2B64-4E9A-904B-07B62608D84D}"/>
    <cellStyle name="Normal 8 4 2 4 4 2 2" xfId="55360" xr:uid="{F8AF51D0-8924-42FD-BCF0-2151D724F0BA}"/>
    <cellStyle name="Normal 8 4 2 4 4 3" xfId="39918" xr:uid="{22D4DA46-04D7-4EC5-AC98-88DD3E287B90}"/>
    <cellStyle name="Normal 8 4 2 4 5" xfId="16755" xr:uid="{BE4D1208-7FC7-4D7B-972B-B8808A89B68D}"/>
    <cellStyle name="Normal 8 4 2 4 5 2" xfId="47639" xr:uid="{03E7B798-0C25-4C26-820F-6087E6FA8735}"/>
    <cellStyle name="Normal 8 4 2 4 6" xfId="32197" xr:uid="{D1ECB0BC-0290-4C32-856B-5847945BE82A}"/>
    <cellStyle name="Normal 8 4 2 5" xfId="2278" xr:uid="{42D03B7D-97A1-4BFF-A9AB-881AAD150011}"/>
    <cellStyle name="Normal 8 4 2 5 2" xfId="6138" xr:uid="{F924812F-AE0F-476E-890D-093F4307E571}"/>
    <cellStyle name="Normal 8 4 2 5 2 2" xfId="13859" xr:uid="{C76E4B58-B0BE-4756-9DBB-34A3A156E33B}"/>
    <cellStyle name="Normal 8 4 2 5 2 2 2" xfId="29301" xr:uid="{24B2BB26-3B58-4B71-95B2-ECA0627076B5}"/>
    <cellStyle name="Normal 8 4 2 5 2 2 2 2" xfId="60185" xr:uid="{E903B100-DBD3-446B-B88F-5552EDD06994}"/>
    <cellStyle name="Normal 8 4 2 5 2 2 3" xfId="44743" xr:uid="{290D5A39-3FD4-4332-94C6-48B9FB9497B3}"/>
    <cellStyle name="Normal 8 4 2 5 2 3" xfId="21580" xr:uid="{5F79BD89-FC3E-4894-ADF5-C3BF87086B67}"/>
    <cellStyle name="Normal 8 4 2 5 2 3 2" xfId="52464" xr:uid="{FD21A78B-9898-42B0-A1BF-97CB39BDFC65}"/>
    <cellStyle name="Normal 8 4 2 5 2 4" xfId="37022" xr:uid="{017888EA-3A40-4896-AF70-741AC46E6231}"/>
    <cellStyle name="Normal 8 4 2 5 3" xfId="9999" xr:uid="{ED2F494E-1438-4BD1-BF75-17B4124792F0}"/>
    <cellStyle name="Normal 8 4 2 5 3 2" xfId="25441" xr:uid="{41E47385-9150-410B-ACF8-84ED175C765A}"/>
    <cellStyle name="Normal 8 4 2 5 3 2 2" xfId="56325" xr:uid="{010F8FB5-6E04-45BD-91E0-5C7D77D75086}"/>
    <cellStyle name="Normal 8 4 2 5 3 3" xfId="40883" xr:uid="{8C84BC99-F8C1-4F10-AE66-984548C014C9}"/>
    <cellStyle name="Normal 8 4 2 5 4" xfId="17720" xr:uid="{121CE278-63BE-412B-A655-6296CF457AAD}"/>
    <cellStyle name="Normal 8 4 2 5 4 2" xfId="48604" xr:uid="{2FB6C7DA-0AA6-46D9-88D6-C7B8501269BB}"/>
    <cellStyle name="Normal 8 4 2 5 5" xfId="33162" xr:uid="{80F3B134-347A-41FD-8256-99A5E64D3B42}"/>
    <cellStyle name="Normal 8 4 2 6" xfId="4208" xr:uid="{E7A0F4F3-6DCD-4778-9640-36B73FCFB00B}"/>
    <cellStyle name="Normal 8 4 2 6 2" xfId="11929" xr:uid="{1C997D9C-8636-4CE8-99B3-D2FE8EAA9D11}"/>
    <cellStyle name="Normal 8 4 2 6 2 2" xfId="27371" xr:uid="{488F1F46-45D2-4254-90D9-614C1AD933BF}"/>
    <cellStyle name="Normal 8 4 2 6 2 2 2" xfId="58255" xr:uid="{FE2797D1-094B-42E0-B79D-307F366EFDAA}"/>
    <cellStyle name="Normal 8 4 2 6 2 3" xfId="42813" xr:uid="{5DB11CDE-34CC-48B3-B27B-D0E5B6C94CC7}"/>
    <cellStyle name="Normal 8 4 2 6 3" xfId="19650" xr:uid="{8281BE6C-BD89-4328-B6C9-EB990641A6AC}"/>
    <cellStyle name="Normal 8 4 2 6 3 2" xfId="50534" xr:uid="{53654FF2-7B99-4238-ADC6-2F98F78A74A8}"/>
    <cellStyle name="Normal 8 4 2 6 4" xfId="35092" xr:uid="{41062838-1A76-431A-B9F0-D588451A5B6C}"/>
    <cellStyle name="Normal 8 4 2 7" xfId="8069" xr:uid="{A3D1725D-490A-4ABE-B87F-A764DA735C41}"/>
    <cellStyle name="Normal 8 4 2 7 2" xfId="23511" xr:uid="{F1057837-64AE-48B0-BC3E-60FED8E2844B}"/>
    <cellStyle name="Normal 8 4 2 7 2 2" xfId="54395" xr:uid="{71882147-0C40-4A54-A213-6F2EB813367D}"/>
    <cellStyle name="Normal 8 4 2 7 3" xfId="38953" xr:uid="{C02F332A-04C5-4F7F-8241-A48B86343F4B}"/>
    <cellStyle name="Normal 8 4 2 8" xfId="15790" xr:uid="{ED25560F-7E9E-4D0B-8623-EEB3B96BBB97}"/>
    <cellStyle name="Normal 8 4 2 8 2" xfId="46674" xr:uid="{8C63C602-0B02-45B0-B041-85BCEF7F7BAE}"/>
    <cellStyle name="Normal 8 4 2 9" xfId="31232" xr:uid="{CFFB3179-145B-400F-9A5A-AC7D5274E8A2}"/>
    <cellStyle name="Normal 8 4 3" xfId="478" xr:uid="{9F5F1484-668E-4F45-A818-049576BB7E5C}"/>
    <cellStyle name="Normal 8 4 3 2" xfId="962" xr:uid="{D1278E27-E88D-4F86-8161-BB342B9275A6}"/>
    <cellStyle name="Normal 8 4 3 2 2" xfId="1927" xr:uid="{089A83F7-58B1-4C11-97E7-1A0746398AEE}"/>
    <cellStyle name="Normal 8 4 3 2 2 2" xfId="3857" xr:uid="{ACD60B25-0BB7-4F31-9FBE-A1AFA0FC1DA4}"/>
    <cellStyle name="Normal 8 4 3 2 2 2 2" xfId="7717" xr:uid="{86022745-DF2C-45E9-9752-832871376917}"/>
    <cellStyle name="Normal 8 4 3 2 2 2 2 2" xfId="15438" xr:uid="{EE63F643-2564-4A9E-A4FE-DDC3AEC3FEA5}"/>
    <cellStyle name="Normal 8 4 3 2 2 2 2 2 2" xfId="30880" xr:uid="{F2805011-C284-4AB4-9F0A-867C0B2D7C5C}"/>
    <cellStyle name="Normal 8 4 3 2 2 2 2 2 2 2" xfId="61764" xr:uid="{80878752-E8CE-49C7-B4DD-45AB80F2794B}"/>
    <cellStyle name="Normal 8 4 3 2 2 2 2 2 3" xfId="46322" xr:uid="{F24072F0-6EDE-4395-9E86-39A6B1D141F5}"/>
    <cellStyle name="Normal 8 4 3 2 2 2 2 3" xfId="23159" xr:uid="{B5F1736D-1650-4EED-9AB1-A472D747A378}"/>
    <cellStyle name="Normal 8 4 3 2 2 2 2 3 2" xfId="54043" xr:uid="{8BFB2BD1-3351-481C-A97A-3DB4305FA11E}"/>
    <cellStyle name="Normal 8 4 3 2 2 2 2 4" xfId="38601" xr:uid="{65EE0554-31E6-4546-8586-250AC4726DEC}"/>
    <cellStyle name="Normal 8 4 3 2 2 2 3" xfId="11578" xr:uid="{45064BF9-AD03-4956-9C48-B4021D4E4A7A}"/>
    <cellStyle name="Normal 8 4 3 2 2 2 3 2" xfId="27020" xr:uid="{0686EA56-406A-4C18-A6BA-2BAC0A6F629B}"/>
    <cellStyle name="Normal 8 4 3 2 2 2 3 2 2" xfId="57904" xr:uid="{EF4003A8-C9E8-4269-A915-CA00039643C1}"/>
    <cellStyle name="Normal 8 4 3 2 2 2 3 3" xfId="42462" xr:uid="{2F2E96A2-83ED-46C9-8D0C-79D0A3FFA360}"/>
    <cellStyle name="Normal 8 4 3 2 2 2 4" xfId="19299" xr:uid="{6B66C452-E2AC-4FBF-8CEF-DA5DB1958D10}"/>
    <cellStyle name="Normal 8 4 3 2 2 2 4 2" xfId="50183" xr:uid="{46754B4B-FF7B-4534-8BF1-E826F7E977A9}"/>
    <cellStyle name="Normal 8 4 3 2 2 2 5" xfId="34741" xr:uid="{080841DC-8417-4592-A9D3-43C8F672CCC0}"/>
    <cellStyle name="Normal 8 4 3 2 2 3" xfId="5787" xr:uid="{AC13F414-FD7F-49A0-ADF8-7026AB1D8B59}"/>
    <cellStyle name="Normal 8 4 3 2 2 3 2" xfId="13508" xr:uid="{99BDEF4D-2B54-49FE-9C31-7470DD12365F}"/>
    <cellStyle name="Normal 8 4 3 2 2 3 2 2" xfId="28950" xr:uid="{72342289-DFEB-42DD-8280-93E22531A924}"/>
    <cellStyle name="Normal 8 4 3 2 2 3 2 2 2" xfId="59834" xr:uid="{48355D3D-257C-469E-81E8-9AADCEFECF7F}"/>
    <cellStyle name="Normal 8 4 3 2 2 3 2 3" xfId="44392" xr:uid="{79EE66B1-B7A8-4793-A54F-D74B8C2919C7}"/>
    <cellStyle name="Normal 8 4 3 2 2 3 3" xfId="21229" xr:uid="{3CFECF3E-ABB8-444C-9649-04D6D76A7941}"/>
    <cellStyle name="Normal 8 4 3 2 2 3 3 2" xfId="52113" xr:uid="{C3AA89CF-1512-4980-A078-F6D4D14AEDE1}"/>
    <cellStyle name="Normal 8 4 3 2 2 3 4" xfId="36671" xr:uid="{1AB8104D-E57F-460D-BCBC-28B097341A33}"/>
    <cellStyle name="Normal 8 4 3 2 2 4" xfId="9648" xr:uid="{24B1986A-D5C1-46B7-94C0-0A4F20FC5A5A}"/>
    <cellStyle name="Normal 8 4 3 2 2 4 2" xfId="25090" xr:uid="{B323ED63-3B72-4736-B560-B9F33E7FBD04}"/>
    <cellStyle name="Normal 8 4 3 2 2 4 2 2" xfId="55974" xr:uid="{D14D480B-8634-4EEA-8158-E18AB6C33CF6}"/>
    <cellStyle name="Normal 8 4 3 2 2 4 3" xfId="40532" xr:uid="{D5F84DC5-E631-4E80-8645-5A294A38B1CC}"/>
    <cellStyle name="Normal 8 4 3 2 2 5" xfId="17369" xr:uid="{B61A631E-BA0E-4034-A91E-45ECAD1F36DA}"/>
    <cellStyle name="Normal 8 4 3 2 2 5 2" xfId="48253" xr:uid="{0C1BEAB9-BF80-40A4-AA50-FD8106691126}"/>
    <cellStyle name="Normal 8 4 3 2 2 6" xfId="32811" xr:uid="{A4DFD7CD-87E5-4E10-A0BB-010101CA01FD}"/>
    <cellStyle name="Normal 8 4 3 2 3" xfId="2892" xr:uid="{0F229AAC-CB6D-49FF-BED6-D9FC350C0F4F}"/>
    <cellStyle name="Normal 8 4 3 2 3 2" xfId="6752" xr:uid="{5988BAE3-3E5E-4B45-A36E-645FC8A5AA5B}"/>
    <cellStyle name="Normal 8 4 3 2 3 2 2" xfId="14473" xr:uid="{AE045665-451A-4468-8965-B60117038B1F}"/>
    <cellStyle name="Normal 8 4 3 2 3 2 2 2" xfId="29915" xr:uid="{400282DF-F410-45DA-8C30-585164984C53}"/>
    <cellStyle name="Normal 8 4 3 2 3 2 2 2 2" xfId="60799" xr:uid="{C09D2D67-713D-4CC3-B5A9-48E5314402E7}"/>
    <cellStyle name="Normal 8 4 3 2 3 2 2 3" xfId="45357" xr:uid="{0C8780B0-A0CE-44EE-84BA-2C599DA6102E}"/>
    <cellStyle name="Normal 8 4 3 2 3 2 3" xfId="22194" xr:uid="{17900ABB-ADA9-4629-9C95-246554F618EC}"/>
    <cellStyle name="Normal 8 4 3 2 3 2 3 2" xfId="53078" xr:uid="{82A188AA-B81A-43E1-A32A-CCEDDAFEF6EC}"/>
    <cellStyle name="Normal 8 4 3 2 3 2 4" xfId="37636" xr:uid="{230BF472-F6B5-4CD0-A867-D48D8583D95A}"/>
    <cellStyle name="Normal 8 4 3 2 3 3" xfId="10613" xr:uid="{9666E087-33F2-41ED-9A86-150B2B9C1CCA}"/>
    <cellStyle name="Normal 8 4 3 2 3 3 2" xfId="26055" xr:uid="{8DF03277-BCD5-4316-B4ED-53D356E65366}"/>
    <cellStyle name="Normal 8 4 3 2 3 3 2 2" xfId="56939" xr:uid="{27511BD2-B3EF-4FB7-BBD5-B8FDCB33EAFF}"/>
    <cellStyle name="Normal 8 4 3 2 3 3 3" xfId="41497" xr:uid="{835733F0-70E2-41E6-9529-C308FB385DCD}"/>
    <cellStyle name="Normal 8 4 3 2 3 4" xfId="18334" xr:uid="{967CE0CB-335C-44EB-8006-06401B8A128F}"/>
    <cellStyle name="Normal 8 4 3 2 3 4 2" xfId="49218" xr:uid="{86451F4D-8BCE-4CF6-B49F-ECEFD74E99E4}"/>
    <cellStyle name="Normal 8 4 3 2 3 5" xfId="33776" xr:uid="{30BFA89F-2E6A-4FE5-9554-DD388B6F7EA9}"/>
    <cellStyle name="Normal 8 4 3 2 4" xfId="4822" xr:uid="{4C9043C5-E36A-4558-8D22-9ECEDE89313A}"/>
    <cellStyle name="Normal 8 4 3 2 4 2" xfId="12543" xr:uid="{6670C175-E060-41AE-BB68-1CDB3B2E4F92}"/>
    <cellStyle name="Normal 8 4 3 2 4 2 2" xfId="27985" xr:uid="{3A3FD24D-BC28-4EC3-8550-BA3A472D7B5E}"/>
    <cellStyle name="Normal 8 4 3 2 4 2 2 2" xfId="58869" xr:uid="{7042B097-8997-421F-9AD8-D2D6CF5CFA7F}"/>
    <cellStyle name="Normal 8 4 3 2 4 2 3" xfId="43427" xr:uid="{E501335C-9868-4A73-88FD-B53F80B0D6C4}"/>
    <cellStyle name="Normal 8 4 3 2 4 3" xfId="20264" xr:uid="{62EB719C-8D7D-4920-92AB-A3BE1170B793}"/>
    <cellStyle name="Normal 8 4 3 2 4 3 2" xfId="51148" xr:uid="{D6B070A3-B736-429B-B7AE-E34778D787BB}"/>
    <cellStyle name="Normal 8 4 3 2 4 4" xfId="35706" xr:uid="{B487E5B7-1858-4841-AAE5-8201B24F9258}"/>
    <cellStyle name="Normal 8 4 3 2 5" xfId="8683" xr:uid="{CBAE0F89-03FE-4C0B-9B95-25F43E890476}"/>
    <cellStyle name="Normal 8 4 3 2 5 2" xfId="24125" xr:uid="{457DC08A-C98F-42BF-AC3B-1407D7A142F1}"/>
    <cellStyle name="Normal 8 4 3 2 5 2 2" xfId="55009" xr:uid="{507B7D8C-75AA-4EC4-94D0-773C4A62806A}"/>
    <cellStyle name="Normal 8 4 3 2 5 3" xfId="39567" xr:uid="{FE91142E-DC7D-4ADC-8B79-11F7120940E3}"/>
    <cellStyle name="Normal 8 4 3 2 6" xfId="16404" xr:uid="{700FBE37-9194-472C-B303-7E96561C5642}"/>
    <cellStyle name="Normal 8 4 3 2 6 2" xfId="47288" xr:uid="{95E15CE5-02F0-4369-881C-4A2A8B6239D0}"/>
    <cellStyle name="Normal 8 4 3 2 7" xfId="31846" xr:uid="{96843D41-A23A-4467-9BF8-ECD7C31DB98F}"/>
    <cellStyle name="Normal 8 4 3 3" xfId="1444" xr:uid="{605679F4-6986-4DF8-84F8-4FAA2F6AE1C5}"/>
    <cellStyle name="Normal 8 4 3 3 2" xfId="3374" xr:uid="{1A4FF38A-47AD-499F-A3AF-968F83575680}"/>
    <cellStyle name="Normal 8 4 3 3 2 2" xfId="7234" xr:uid="{792D888F-2F19-48A0-9F4F-6DC972CB1F94}"/>
    <cellStyle name="Normal 8 4 3 3 2 2 2" xfId="14955" xr:uid="{9F3034DF-8BAF-46C6-8BB9-8E350DD71AF7}"/>
    <cellStyle name="Normal 8 4 3 3 2 2 2 2" xfId="30397" xr:uid="{688ADCF7-2AC9-4BC3-B58B-2CDDB8FC8899}"/>
    <cellStyle name="Normal 8 4 3 3 2 2 2 2 2" xfId="61281" xr:uid="{28304962-98A9-46A4-8AAF-9FF7FB8403C6}"/>
    <cellStyle name="Normal 8 4 3 3 2 2 2 3" xfId="45839" xr:uid="{92F602E3-5219-4767-8AF6-EF4264F9BC70}"/>
    <cellStyle name="Normal 8 4 3 3 2 2 3" xfId="22676" xr:uid="{DB990D1E-131C-4762-9168-096ED3B17BBA}"/>
    <cellStyle name="Normal 8 4 3 3 2 2 3 2" xfId="53560" xr:uid="{49518D23-6D30-465C-9009-6DB278C22B91}"/>
    <cellStyle name="Normal 8 4 3 3 2 2 4" xfId="38118" xr:uid="{C9D1C11F-A4C0-4F10-B3FD-EA366CEBF09A}"/>
    <cellStyle name="Normal 8 4 3 3 2 3" xfId="11095" xr:uid="{3AB767B7-B28D-4488-9594-C5DDEC7C3BE9}"/>
    <cellStyle name="Normal 8 4 3 3 2 3 2" xfId="26537" xr:uid="{0ED9A7E5-AD76-4C71-8A9F-7B5AF09B603C}"/>
    <cellStyle name="Normal 8 4 3 3 2 3 2 2" xfId="57421" xr:uid="{0E84BB90-BD56-4DA9-A9AD-D35C429E03EC}"/>
    <cellStyle name="Normal 8 4 3 3 2 3 3" xfId="41979" xr:uid="{08FD7E4C-4A84-4F4D-BE85-4BD86010C7DD}"/>
    <cellStyle name="Normal 8 4 3 3 2 4" xfId="18816" xr:uid="{A7D46870-D114-475B-B31E-425AC6FD9836}"/>
    <cellStyle name="Normal 8 4 3 3 2 4 2" xfId="49700" xr:uid="{C235D2DD-A3FD-406E-AC5E-18AC3328080E}"/>
    <cellStyle name="Normal 8 4 3 3 2 5" xfId="34258" xr:uid="{96A2D00A-41E3-42B1-A662-06AF820BB2B8}"/>
    <cellStyle name="Normal 8 4 3 3 3" xfId="5304" xr:uid="{1BDB4D51-C3AD-4345-A0DF-0E85A85CF125}"/>
    <cellStyle name="Normal 8 4 3 3 3 2" xfId="13025" xr:uid="{39222417-9315-4694-B2CB-EBF897421983}"/>
    <cellStyle name="Normal 8 4 3 3 3 2 2" xfId="28467" xr:uid="{C16EA758-0AC0-492D-84AA-5CE8B9EEABDD}"/>
    <cellStyle name="Normal 8 4 3 3 3 2 2 2" xfId="59351" xr:uid="{4E6B9C6A-D4D9-4E8B-96FE-D1C8CBAE5B91}"/>
    <cellStyle name="Normal 8 4 3 3 3 2 3" xfId="43909" xr:uid="{42EF525F-0E29-48E9-AAB8-FEF2480E5B6A}"/>
    <cellStyle name="Normal 8 4 3 3 3 3" xfId="20746" xr:uid="{711C9A2F-47A0-49DC-8A30-DA54C73702E8}"/>
    <cellStyle name="Normal 8 4 3 3 3 3 2" xfId="51630" xr:uid="{9ECA0438-379D-44B4-931E-1C9A806DAD40}"/>
    <cellStyle name="Normal 8 4 3 3 3 4" xfId="36188" xr:uid="{4235A00C-3449-442B-B28E-CACB058641F3}"/>
    <cellStyle name="Normal 8 4 3 3 4" xfId="9165" xr:uid="{8927BD81-1043-48A9-A9CD-B250057FC6CF}"/>
    <cellStyle name="Normal 8 4 3 3 4 2" xfId="24607" xr:uid="{481E6951-2583-406B-9FEF-970A3E45FD60}"/>
    <cellStyle name="Normal 8 4 3 3 4 2 2" xfId="55491" xr:uid="{2CAB0979-7FCB-4E32-A07A-FFADB3F88A83}"/>
    <cellStyle name="Normal 8 4 3 3 4 3" xfId="40049" xr:uid="{D2F24702-7AAA-4C81-B957-467E3785678D}"/>
    <cellStyle name="Normal 8 4 3 3 5" xfId="16886" xr:uid="{4F4120E5-36F6-46DA-BD9F-FEC62317EA6A}"/>
    <cellStyle name="Normal 8 4 3 3 5 2" xfId="47770" xr:uid="{70D8453C-8328-4826-88C0-A70902085E92}"/>
    <cellStyle name="Normal 8 4 3 3 6" xfId="32328" xr:uid="{0E79FB20-30B9-4F40-9409-B3574F71BF9D}"/>
    <cellStyle name="Normal 8 4 3 4" xfId="2409" xr:uid="{EA6E3C05-FEAA-4650-947E-30B145533B29}"/>
    <cellStyle name="Normal 8 4 3 4 2" xfId="6269" xr:uid="{E59B790A-282B-4E0A-97A1-95FD5B099C81}"/>
    <cellStyle name="Normal 8 4 3 4 2 2" xfId="13990" xr:uid="{989C265A-86A1-47C1-85B7-C52C653AC6CD}"/>
    <cellStyle name="Normal 8 4 3 4 2 2 2" xfId="29432" xr:uid="{C07CE12C-47AF-4FB0-ADC6-DEB13E854AEB}"/>
    <cellStyle name="Normal 8 4 3 4 2 2 2 2" xfId="60316" xr:uid="{B1A97B7E-E906-43B6-ADC7-79FDA89AC69C}"/>
    <cellStyle name="Normal 8 4 3 4 2 2 3" xfId="44874" xr:uid="{9EC235A2-87B6-4789-B6EF-9754999BF3F2}"/>
    <cellStyle name="Normal 8 4 3 4 2 3" xfId="21711" xr:uid="{F7003DFE-E2F7-4D84-B98B-CF82AFB82310}"/>
    <cellStyle name="Normal 8 4 3 4 2 3 2" xfId="52595" xr:uid="{2F8F1C36-2965-462A-A890-3C127F8707C5}"/>
    <cellStyle name="Normal 8 4 3 4 2 4" xfId="37153" xr:uid="{DEA70BDF-F982-4A62-80B3-2D059349A5D2}"/>
    <cellStyle name="Normal 8 4 3 4 3" xfId="10130" xr:uid="{42C64F48-4F15-4451-9D36-B129D081F339}"/>
    <cellStyle name="Normal 8 4 3 4 3 2" xfId="25572" xr:uid="{135C8892-4FBA-42C0-BEFA-9113608419CF}"/>
    <cellStyle name="Normal 8 4 3 4 3 2 2" xfId="56456" xr:uid="{E33BFD8B-B896-4C43-8E8C-D9DC16A98897}"/>
    <cellStyle name="Normal 8 4 3 4 3 3" xfId="41014" xr:uid="{BA861293-500D-43EB-93D9-DD2BCA8F89F2}"/>
    <cellStyle name="Normal 8 4 3 4 4" xfId="17851" xr:uid="{4CE17D81-6083-4DB3-9018-504279B7999C}"/>
    <cellStyle name="Normal 8 4 3 4 4 2" xfId="48735" xr:uid="{113EC540-CFD8-4D52-B1AA-73E83C71236E}"/>
    <cellStyle name="Normal 8 4 3 4 5" xfId="33293" xr:uid="{BC53C8EB-D31E-46C2-87D5-8395044FFAD8}"/>
    <cellStyle name="Normal 8 4 3 5" xfId="4339" xr:uid="{A88E0080-3AD7-4222-9235-024E2DADFDF9}"/>
    <cellStyle name="Normal 8 4 3 5 2" xfId="12060" xr:uid="{38A2F4AB-8543-4024-8B13-83894E83AFA4}"/>
    <cellStyle name="Normal 8 4 3 5 2 2" xfId="27502" xr:uid="{0E928F58-D708-484B-BCAB-F0D0F9CCBD04}"/>
    <cellStyle name="Normal 8 4 3 5 2 2 2" xfId="58386" xr:uid="{93B01719-234F-49C9-A02C-AF0A222CA4D9}"/>
    <cellStyle name="Normal 8 4 3 5 2 3" xfId="42944" xr:uid="{BE7AD50A-34D3-446D-A5B2-85C11CE94B21}"/>
    <cellStyle name="Normal 8 4 3 5 3" xfId="19781" xr:uid="{E1168543-106B-4D11-A44C-ECFC5D5357B4}"/>
    <cellStyle name="Normal 8 4 3 5 3 2" xfId="50665" xr:uid="{131A84C0-9CE2-4D43-95A4-C02E8DC3B584}"/>
    <cellStyle name="Normal 8 4 3 5 4" xfId="35223" xr:uid="{5D8C435E-AF52-4D79-A13B-EA34957EE195}"/>
    <cellStyle name="Normal 8 4 3 6" xfId="8200" xr:uid="{75312761-86BC-40F2-B044-41E72A8D78F2}"/>
    <cellStyle name="Normal 8 4 3 6 2" xfId="23642" xr:uid="{58D27DD8-72D1-42A4-89C5-7D18E9D2675F}"/>
    <cellStyle name="Normal 8 4 3 6 2 2" xfId="54526" xr:uid="{BDF8DFFC-AA32-4632-A012-5ED5ECD67998}"/>
    <cellStyle name="Normal 8 4 3 6 3" xfId="39084" xr:uid="{BADAA73E-2C03-4167-8782-ACAC7D6AE420}"/>
    <cellStyle name="Normal 8 4 3 7" xfId="15921" xr:uid="{6DFC2833-E238-4175-ADD7-28679B43A014}"/>
    <cellStyle name="Normal 8 4 3 7 2" xfId="46805" xr:uid="{1DB13B18-1A3A-4BB9-8C9D-54EA8223E2E2}"/>
    <cellStyle name="Normal 8 4 3 8" xfId="31363" xr:uid="{81D9BB76-C966-455D-A78E-E4FEA479DF0E}"/>
    <cellStyle name="Normal 8 4 4" xfId="721" xr:uid="{6AE6BB76-91C3-4A00-881B-4FB4B01B4F5E}"/>
    <cellStyle name="Normal 8 4 4 2" xfId="1686" xr:uid="{C5660C17-EC4D-424B-B806-282020C9D21B}"/>
    <cellStyle name="Normal 8 4 4 2 2" xfId="3616" xr:uid="{74D69173-37F6-4DF4-AA7F-51703A489E3F}"/>
    <cellStyle name="Normal 8 4 4 2 2 2" xfId="7476" xr:uid="{BC93082F-97B9-456F-815E-9CFEED91EACB}"/>
    <cellStyle name="Normal 8 4 4 2 2 2 2" xfId="15197" xr:uid="{4C4BD99F-A870-455F-BB50-54506916BF1D}"/>
    <cellStyle name="Normal 8 4 4 2 2 2 2 2" xfId="30639" xr:uid="{8D39B319-5489-41DF-AF1F-2ED0338DAAEC}"/>
    <cellStyle name="Normal 8 4 4 2 2 2 2 2 2" xfId="61523" xr:uid="{A91FCC2C-74DD-4CAE-B14A-F8D4E841EE94}"/>
    <cellStyle name="Normal 8 4 4 2 2 2 2 3" xfId="46081" xr:uid="{9CEE1DD9-33BC-4C5A-94DB-7DE5B442D543}"/>
    <cellStyle name="Normal 8 4 4 2 2 2 3" xfId="22918" xr:uid="{697DACFB-EDB4-4EBC-84C5-135B0DAF7682}"/>
    <cellStyle name="Normal 8 4 4 2 2 2 3 2" xfId="53802" xr:uid="{175D4FE5-6DE6-454D-B283-8306C5652B67}"/>
    <cellStyle name="Normal 8 4 4 2 2 2 4" xfId="38360" xr:uid="{5CD56E6F-3EC0-49F3-B58A-08C278D7606A}"/>
    <cellStyle name="Normal 8 4 4 2 2 3" xfId="11337" xr:uid="{F5C806F9-6783-48BF-B509-8A85A8A55C53}"/>
    <cellStyle name="Normal 8 4 4 2 2 3 2" xfId="26779" xr:uid="{242AA170-20FB-4519-B466-C4DA90EFC3E6}"/>
    <cellStyle name="Normal 8 4 4 2 2 3 2 2" xfId="57663" xr:uid="{574773C8-2CBB-41EB-A4BD-427C631DE047}"/>
    <cellStyle name="Normal 8 4 4 2 2 3 3" xfId="42221" xr:uid="{10A81CEE-6DBA-4FA2-9550-F8F91F6BF89B}"/>
    <cellStyle name="Normal 8 4 4 2 2 4" xfId="19058" xr:uid="{EEE27F12-628C-48D7-8294-F1D3782ED982}"/>
    <cellStyle name="Normal 8 4 4 2 2 4 2" xfId="49942" xr:uid="{3B29A7CD-3676-447C-845C-16311FE4473B}"/>
    <cellStyle name="Normal 8 4 4 2 2 5" xfId="34500" xr:uid="{6AFEBD8B-D3CE-45A1-846A-127C945C6822}"/>
    <cellStyle name="Normal 8 4 4 2 3" xfId="5546" xr:uid="{B0473010-DED3-496D-8F35-2773EE5E9C13}"/>
    <cellStyle name="Normal 8 4 4 2 3 2" xfId="13267" xr:uid="{381CE5DA-ED53-4E7E-A399-107750A44EC9}"/>
    <cellStyle name="Normal 8 4 4 2 3 2 2" xfId="28709" xr:uid="{BCE28706-BF12-4E7E-8EB9-05B8DAE84AFE}"/>
    <cellStyle name="Normal 8 4 4 2 3 2 2 2" xfId="59593" xr:uid="{3AF11C13-403E-4DB1-9556-A8A51B10A2A8}"/>
    <cellStyle name="Normal 8 4 4 2 3 2 3" xfId="44151" xr:uid="{3BBF2DEA-655E-4E62-B105-649A7B8B6FFD}"/>
    <cellStyle name="Normal 8 4 4 2 3 3" xfId="20988" xr:uid="{2B777CC2-E16C-46E2-880E-69B8CE59225C}"/>
    <cellStyle name="Normal 8 4 4 2 3 3 2" xfId="51872" xr:uid="{64D5B33B-9320-404C-913C-F01BC80B77C3}"/>
    <cellStyle name="Normal 8 4 4 2 3 4" xfId="36430" xr:uid="{78A30FB1-2775-4DEC-9980-C4141E050C33}"/>
    <cellStyle name="Normal 8 4 4 2 4" xfId="9407" xr:uid="{E8CC08E0-8228-4A70-BC6A-2965A64170B4}"/>
    <cellStyle name="Normal 8 4 4 2 4 2" xfId="24849" xr:uid="{DDAC6B11-6935-4758-B6FA-3B2D45B5A9C2}"/>
    <cellStyle name="Normal 8 4 4 2 4 2 2" xfId="55733" xr:uid="{BCE37401-5A93-4F7C-86CE-A755199AA63D}"/>
    <cellStyle name="Normal 8 4 4 2 4 3" xfId="40291" xr:uid="{3F26E716-9D8A-4089-BC67-1C40F78E2006}"/>
    <cellStyle name="Normal 8 4 4 2 5" xfId="17128" xr:uid="{EE01C4CB-5775-49C3-AA69-FC6F7901AAD2}"/>
    <cellStyle name="Normal 8 4 4 2 5 2" xfId="48012" xr:uid="{B99B97E7-581F-4F95-B005-2A197099DED3}"/>
    <cellStyle name="Normal 8 4 4 2 6" xfId="32570" xr:uid="{E15B15B2-83E0-44E2-BF39-02132A0D2FC2}"/>
    <cellStyle name="Normal 8 4 4 3" xfId="2651" xr:uid="{C5E0A515-99B4-40B6-89EA-10785C597FF7}"/>
    <cellStyle name="Normal 8 4 4 3 2" xfId="6511" xr:uid="{61FB9590-2C49-4474-8918-2EECDFDAB4AE}"/>
    <cellStyle name="Normal 8 4 4 3 2 2" xfId="14232" xr:uid="{03B98EAE-620D-4E41-8C6A-7CEDEC0D93AE}"/>
    <cellStyle name="Normal 8 4 4 3 2 2 2" xfId="29674" xr:uid="{FA3060EF-6E9F-4DF1-8832-3C5F0DF34883}"/>
    <cellStyle name="Normal 8 4 4 3 2 2 2 2" xfId="60558" xr:uid="{86252FCD-29B9-4D1B-B3C6-A814EEDCE2DE}"/>
    <cellStyle name="Normal 8 4 4 3 2 2 3" xfId="45116" xr:uid="{BFA597CC-04AB-425A-A01A-36DCC72C150D}"/>
    <cellStyle name="Normal 8 4 4 3 2 3" xfId="21953" xr:uid="{BB82FC3D-8A4E-4DE3-9A35-91C92734E6BB}"/>
    <cellStyle name="Normal 8 4 4 3 2 3 2" xfId="52837" xr:uid="{E5AA2750-218B-4EDC-B54B-0492D5713EE3}"/>
    <cellStyle name="Normal 8 4 4 3 2 4" xfId="37395" xr:uid="{C4A707EA-FB2D-451E-B540-C379FA1E9070}"/>
    <cellStyle name="Normal 8 4 4 3 3" xfId="10372" xr:uid="{C01216FF-2816-4A99-B468-72EE1AC24CB6}"/>
    <cellStyle name="Normal 8 4 4 3 3 2" xfId="25814" xr:uid="{E9F87B92-2319-4E1B-A4A9-B4FB823DAD19}"/>
    <cellStyle name="Normal 8 4 4 3 3 2 2" xfId="56698" xr:uid="{BE72B4FD-3709-4FDB-AE22-0A861A3A83AF}"/>
    <cellStyle name="Normal 8 4 4 3 3 3" xfId="41256" xr:uid="{1788786E-2274-4B44-AD06-6C434F47EA93}"/>
    <cellStyle name="Normal 8 4 4 3 4" xfId="18093" xr:uid="{9E6AD8A6-2F81-4502-9E04-F90A140ED4BA}"/>
    <cellStyle name="Normal 8 4 4 3 4 2" xfId="48977" xr:uid="{CB5ACE73-6EAB-4051-8BE2-BDA28C800FB8}"/>
    <cellStyle name="Normal 8 4 4 3 5" xfId="33535" xr:uid="{0A44E23A-788A-410D-B91B-07690D62D2BD}"/>
    <cellStyle name="Normal 8 4 4 4" xfId="4581" xr:uid="{28CAB692-C862-4957-9DCA-151EBE5959C6}"/>
    <cellStyle name="Normal 8 4 4 4 2" xfId="12302" xr:uid="{5318849C-6BD8-4F26-8B38-88B450FE2AAD}"/>
    <cellStyle name="Normal 8 4 4 4 2 2" xfId="27744" xr:uid="{94FE080E-4CBA-4874-B49A-A05DF31E75D4}"/>
    <cellStyle name="Normal 8 4 4 4 2 2 2" xfId="58628" xr:uid="{773BD539-6933-4170-A2DC-344EB6173D88}"/>
    <cellStyle name="Normal 8 4 4 4 2 3" xfId="43186" xr:uid="{697B4B39-251A-4811-8EEC-1BCE012C223A}"/>
    <cellStyle name="Normal 8 4 4 4 3" xfId="20023" xr:uid="{A7D86860-3FA5-4952-9146-BBEC55F298A2}"/>
    <cellStyle name="Normal 8 4 4 4 3 2" xfId="50907" xr:uid="{94C1D9F9-8C5E-407E-A3DC-FF68AEC805A7}"/>
    <cellStyle name="Normal 8 4 4 4 4" xfId="35465" xr:uid="{300C3FDE-50A0-4DE2-96AF-A3BBD66F42DD}"/>
    <cellStyle name="Normal 8 4 4 5" xfId="8442" xr:uid="{296EBCE0-B264-4950-9208-ADD6BF3E6254}"/>
    <cellStyle name="Normal 8 4 4 5 2" xfId="23884" xr:uid="{374FF491-1B8D-4A12-8AEE-66F151A94D14}"/>
    <cellStyle name="Normal 8 4 4 5 2 2" xfId="54768" xr:uid="{4D7FCADA-06F6-4868-81BF-0ABDF2CF6F27}"/>
    <cellStyle name="Normal 8 4 4 5 3" xfId="39326" xr:uid="{3E513613-DFAD-4EDF-8E06-D8CE5BBCCE1C}"/>
    <cellStyle name="Normal 8 4 4 6" xfId="16163" xr:uid="{50A4A248-A7AF-4C2C-9E59-91E3DBE883F4}"/>
    <cellStyle name="Normal 8 4 4 6 2" xfId="47047" xr:uid="{4124114A-CE6F-42AC-A941-EEEBBEEE92F4}"/>
    <cellStyle name="Normal 8 4 4 7" xfId="31605" xr:uid="{5E81D55E-9068-452A-A49E-49A02B5B6979}"/>
    <cellStyle name="Normal 8 4 5" xfId="1203" xr:uid="{6DF5CD58-8350-4725-8B43-54CB290F08F5}"/>
    <cellStyle name="Normal 8 4 5 2" xfId="3133" xr:uid="{0DCFC6DA-F215-426E-9BF8-5E088DAAE3FD}"/>
    <cellStyle name="Normal 8 4 5 2 2" xfId="6993" xr:uid="{5045466C-62EA-48E4-8FE3-DE56389369D7}"/>
    <cellStyle name="Normal 8 4 5 2 2 2" xfId="14714" xr:uid="{CA859497-F530-4C40-9AA5-3643E750AE63}"/>
    <cellStyle name="Normal 8 4 5 2 2 2 2" xfId="30156" xr:uid="{E6519E11-4521-4897-A2B6-743C7A7C01E5}"/>
    <cellStyle name="Normal 8 4 5 2 2 2 2 2" xfId="61040" xr:uid="{D1F5DBB7-3128-48E2-9D36-32929E359851}"/>
    <cellStyle name="Normal 8 4 5 2 2 2 3" xfId="45598" xr:uid="{90F13AD8-B2C0-40B3-82F2-A01D560AF3C2}"/>
    <cellStyle name="Normal 8 4 5 2 2 3" xfId="22435" xr:uid="{1812D730-B35E-4BB6-9F6D-172F4838CFD2}"/>
    <cellStyle name="Normal 8 4 5 2 2 3 2" xfId="53319" xr:uid="{4665FF31-A7C6-4E47-A6A0-5F6AD6A2A9F0}"/>
    <cellStyle name="Normal 8 4 5 2 2 4" xfId="37877" xr:uid="{D3431B26-0D88-42D9-9753-E2479B756F12}"/>
    <cellStyle name="Normal 8 4 5 2 3" xfId="10854" xr:uid="{BB644FBD-165A-4D96-998E-873B29EBEAB8}"/>
    <cellStyle name="Normal 8 4 5 2 3 2" xfId="26296" xr:uid="{C6444E57-C055-4BED-B469-88E913EBB7A9}"/>
    <cellStyle name="Normal 8 4 5 2 3 2 2" xfId="57180" xr:uid="{C27E8C8B-CF53-4584-B1E8-4BB53A7B5970}"/>
    <cellStyle name="Normal 8 4 5 2 3 3" xfId="41738" xr:uid="{A2520939-3FC1-42A7-AAF6-00EC47CB4915}"/>
    <cellStyle name="Normal 8 4 5 2 4" xfId="18575" xr:uid="{934A5DEE-53E2-4C9A-A0D2-705A12C18A72}"/>
    <cellStyle name="Normal 8 4 5 2 4 2" xfId="49459" xr:uid="{8B7BFC2E-52DC-4565-9A59-AF75CA677006}"/>
    <cellStyle name="Normal 8 4 5 2 5" xfId="34017" xr:uid="{4B34A532-74EB-4B71-B70F-7991031E2742}"/>
    <cellStyle name="Normal 8 4 5 3" xfId="5063" xr:uid="{BECCE6D2-AACB-4080-8722-B2A272A12435}"/>
    <cellStyle name="Normal 8 4 5 3 2" xfId="12784" xr:uid="{F665EE8E-F449-45A1-9EEA-B5B322289875}"/>
    <cellStyle name="Normal 8 4 5 3 2 2" xfId="28226" xr:uid="{C70778B4-AEBB-45D5-9E9C-02178A6CCFE6}"/>
    <cellStyle name="Normal 8 4 5 3 2 2 2" xfId="59110" xr:uid="{177A9B59-F3E0-4622-A0B5-1F344E896F9A}"/>
    <cellStyle name="Normal 8 4 5 3 2 3" xfId="43668" xr:uid="{2FBDE0D9-3FF4-470D-A0A8-A6C7021AEECE}"/>
    <cellStyle name="Normal 8 4 5 3 3" xfId="20505" xr:uid="{E6F21E00-957E-48F4-AA3E-CD18C3B03398}"/>
    <cellStyle name="Normal 8 4 5 3 3 2" xfId="51389" xr:uid="{BA9CE682-DEC7-44D5-BC5F-C0D89BF6FA2D}"/>
    <cellStyle name="Normal 8 4 5 3 4" xfId="35947" xr:uid="{185A8631-7177-4EA4-B98C-5429FF7703C7}"/>
    <cellStyle name="Normal 8 4 5 4" xfId="8924" xr:uid="{40DA4FED-1C3C-4FA1-969C-2F14D4BBD72C}"/>
    <cellStyle name="Normal 8 4 5 4 2" xfId="24366" xr:uid="{6E615506-4E2A-4A36-A65A-5E5587D3873D}"/>
    <cellStyle name="Normal 8 4 5 4 2 2" xfId="55250" xr:uid="{07999728-9A28-4C9F-B88B-EB285B156BF0}"/>
    <cellStyle name="Normal 8 4 5 4 3" xfId="39808" xr:uid="{A8D32658-9025-4B48-90DF-EF976C1FE76A}"/>
    <cellStyle name="Normal 8 4 5 5" xfId="16645" xr:uid="{7D237A2E-4ED9-4EA3-B93A-0CD3F2BF38BA}"/>
    <cellStyle name="Normal 8 4 5 5 2" xfId="47529" xr:uid="{0048024E-7F8D-490B-A79E-730BBC2A32CA}"/>
    <cellStyle name="Normal 8 4 5 6" xfId="32087" xr:uid="{E9A4CE86-868E-4F34-B269-EAF7DE1B30A1}"/>
    <cellStyle name="Normal 8 4 6" xfId="2168" xr:uid="{71414312-7DCE-4E3D-A905-3709EEFC644E}"/>
    <cellStyle name="Normal 8 4 6 2" xfId="6028" xr:uid="{93E8ED20-2F77-4876-90B5-B5F23A18E164}"/>
    <cellStyle name="Normal 8 4 6 2 2" xfId="13749" xr:uid="{FBD34BBA-8718-4C38-968B-92E6280D3237}"/>
    <cellStyle name="Normal 8 4 6 2 2 2" xfId="29191" xr:uid="{8D3FE9D7-9CE1-41D8-9D13-7C243FFABF7E}"/>
    <cellStyle name="Normal 8 4 6 2 2 2 2" xfId="60075" xr:uid="{6E3006F2-9376-4004-9C99-6E2E008300C6}"/>
    <cellStyle name="Normal 8 4 6 2 2 3" xfId="44633" xr:uid="{11BD3785-F567-4C2C-AC8A-F182BBA6EB60}"/>
    <cellStyle name="Normal 8 4 6 2 3" xfId="21470" xr:uid="{B5C22E80-BF1F-4093-BCA3-8EEFEC4433A4}"/>
    <cellStyle name="Normal 8 4 6 2 3 2" xfId="52354" xr:uid="{4946CED6-78A0-4D3C-973F-5CFE4FFEC63C}"/>
    <cellStyle name="Normal 8 4 6 2 4" xfId="36912" xr:uid="{D2732D65-8B37-4C2E-9C42-475B8B827A71}"/>
    <cellStyle name="Normal 8 4 6 3" xfId="9889" xr:uid="{BE2703AF-8282-4F99-87AB-C09AB3944724}"/>
    <cellStyle name="Normal 8 4 6 3 2" xfId="25331" xr:uid="{90CCF3AF-EA1A-457F-97BC-1AA72788EF51}"/>
    <cellStyle name="Normal 8 4 6 3 2 2" xfId="56215" xr:uid="{677161DD-CBAE-4EAD-9B7F-6B4D40ABF825}"/>
    <cellStyle name="Normal 8 4 6 3 3" xfId="40773" xr:uid="{874F5D60-CA19-4A80-AE7F-1D6C916EFE24}"/>
    <cellStyle name="Normal 8 4 6 4" xfId="17610" xr:uid="{B9A20DB8-78B7-4FC7-8CE2-4C047B298336}"/>
    <cellStyle name="Normal 8 4 6 4 2" xfId="48494" xr:uid="{C7949219-6131-4489-85D6-6B28777D82F6}"/>
    <cellStyle name="Normal 8 4 6 5" xfId="33052" xr:uid="{71791F78-457A-408A-896D-CB83A6F9D3FC}"/>
    <cellStyle name="Normal 8 4 7" xfId="4098" xr:uid="{E37729D0-6CF2-43FB-98D2-93DF9A02C720}"/>
    <cellStyle name="Normal 8 4 7 2" xfId="11819" xr:uid="{AC4C4D57-72C4-47BE-8145-D137ED6AB04F}"/>
    <cellStyle name="Normal 8 4 7 2 2" xfId="27261" xr:uid="{59098421-C1FB-40D5-83D3-7D65DB15F93E}"/>
    <cellStyle name="Normal 8 4 7 2 2 2" xfId="58145" xr:uid="{3C547A71-F96C-490A-83BA-DE6578B70E20}"/>
    <cellStyle name="Normal 8 4 7 2 3" xfId="42703" xr:uid="{0F8B1881-045D-4E1F-B819-065E529D1DF4}"/>
    <cellStyle name="Normal 8 4 7 3" xfId="19540" xr:uid="{BCEC2485-411B-4F48-88B5-D246108F1C31}"/>
    <cellStyle name="Normal 8 4 7 3 2" xfId="50424" xr:uid="{B1E01143-9735-46A8-82C5-871BAB861F56}"/>
    <cellStyle name="Normal 8 4 7 4" xfId="34982" xr:uid="{514B9892-7887-423A-8577-9744221B987E}"/>
    <cellStyle name="Normal 8 4 8" xfId="7959" xr:uid="{87B59701-555B-4830-9827-C8A6C6AC0544}"/>
    <cellStyle name="Normal 8 4 8 2" xfId="23401" xr:uid="{4D522F3C-A0BE-426D-80E8-A0681FBDABAB}"/>
    <cellStyle name="Normal 8 4 8 2 2" xfId="54285" xr:uid="{FD092117-8897-4CE1-96E8-0650972997F0}"/>
    <cellStyle name="Normal 8 4 8 3" xfId="38843" xr:uid="{13C49C59-266A-4EC8-AFEA-03A126E9C943}"/>
    <cellStyle name="Normal 8 4 9" xfId="15680" xr:uid="{EB713F70-831D-44F2-8F44-9C93A0833DDC}"/>
    <cellStyle name="Normal 8 4 9 2" xfId="46564" xr:uid="{56CCFC7F-51FF-4B7C-B719-0EEBD86BC995}"/>
    <cellStyle name="Normal 8 5" xfId="266" xr:uid="{912A79C0-93B7-4AB8-A8CB-CCBB2E8CED8E}"/>
    <cellStyle name="Normal 8 5 2" xfId="509" xr:uid="{C7BDF2B6-D438-4ADE-876B-364059961614}"/>
    <cellStyle name="Normal 8 5 2 2" xfId="992" xr:uid="{FF501818-286C-4447-8404-B9708CA47D03}"/>
    <cellStyle name="Normal 8 5 2 2 2" xfId="1957" xr:uid="{D036CE2A-5F10-4DA4-BDC2-123B7464B6E5}"/>
    <cellStyle name="Normal 8 5 2 2 2 2" xfId="3887" xr:uid="{314669B2-9E75-4EA4-8068-04DF4DCA94A2}"/>
    <cellStyle name="Normal 8 5 2 2 2 2 2" xfId="7747" xr:uid="{E692DD49-2030-4F0B-BCC2-4A2AFCD6F282}"/>
    <cellStyle name="Normal 8 5 2 2 2 2 2 2" xfId="15468" xr:uid="{F53154E6-FDC2-4A81-8CA0-24753CD86914}"/>
    <cellStyle name="Normal 8 5 2 2 2 2 2 2 2" xfId="30910" xr:uid="{F326DB50-7B95-4A9E-8434-331BAA5743B3}"/>
    <cellStyle name="Normal 8 5 2 2 2 2 2 2 2 2" xfId="61794" xr:uid="{4F9ACD61-6C83-4077-98E5-7FAF293095A7}"/>
    <cellStyle name="Normal 8 5 2 2 2 2 2 2 3" xfId="46352" xr:uid="{341081EC-1C02-4ACD-A0D1-7EC7B99B4CA8}"/>
    <cellStyle name="Normal 8 5 2 2 2 2 2 3" xfId="23189" xr:uid="{24A144CD-66A5-4276-9C7E-3F76C799FB6A}"/>
    <cellStyle name="Normal 8 5 2 2 2 2 2 3 2" xfId="54073" xr:uid="{8C6C6425-73A3-4ADF-B204-EDD0ECAD33A4}"/>
    <cellStyle name="Normal 8 5 2 2 2 2 2 4" xfId="38631" xr:uid="{A37DF2C7-01EC-475C-988A-6F038012815D}"/>
    <cellStyle name="Normal 8 5 2 2 2 2 3" xfId="11608" xr:uid="{342C4F89-8884-4422-9C4E-766FED81DB42}"/>
    <cellStyle name="Normal 8 5 2 2 2 2 3 2" xfId="27050" xr:uid="{8F7B91A0-1A07-4232-B88D-AC876DCDD48E}"/>
    <cellStyle name="Normal 8 5 2 2 2 2 3 2 2" xfId="57934" xr:uid="{90A42688-D284-457B-AD60-3888B0A426E3}"/>
    <cellStyle name="Normal 8 5 2 2 2 2 3 3" xfId="42492" xr:uid="{ED664F98-7D27-44A4-BCB7-9BFE90530B40}"/>
    <cellStyle name="Normal 8 5 2 2 2 2 4" xfId="19329" xr:uid="{F4006322-C7D7-47AE-8852-975C2759EDAE}"/>
    <cellStyle name="Normal 8 5 2 2 2 2 4 2" xfId="50213" xr:uid="{093FAE9D-85E1-4AE0-AF7D-62BDCD8536E2}"/>
    <cellStyle name="Normal 8 5 2 2 2 2 5" xfId="34771" xr:uid="{AD7D4453-9CC1-40E2-9C53-ACB8F69DC54F}"/>
    <cellStyle name="Normal 8 5 2 2 2 3" xfId="5817" xr:uid="{70FB3F44-69CE-4681-A2BC-97C10D3627CB}"/>
    <cellStyle name="Normal 8 5 2 2 2 3 2" xfId="13538" xr:uid="{5E1BB5F3-CA56-4D25-906A-DD8919EA42B8}"/>
    <cellStyle name="Normal 8 5 2 2 2 3 2 2" xfId="28980" xr:uid="{5E7247E0-91A2-4954-949C-1BF714AA0DF5}"/>
    <cellStyle name="Normal 8 5 2 2 2 3 2 2 2" xfId="59864" xr:uid="{BB4AFCEE-93A9-4CFD-9EE0-5AC0D4070104}"/>
    <cellStyle name="Normal 8 5 2 2 2 3 2 3" xfId="44422" xr:uid="{E77DAA9D-CA8E-46A6-A947-16526C3CD3F8}"/>
    <cellStyle name="Normal 8 5 2 2 2 3 3" xfId="21259" xr:uid="{650D2E81-036A-4E7A-A8BA-F16F779AEA38}"/>
    <cellStyle name="Normal 8 5 2 2 2 3 3 2" xfId="52143" xr:uid="{8F3C4645-6B18-4DB7-91FF-E152C27A3C59}"/>
    <cellStyle name="Normal 8 5 2 2 2 3 4" xfId="36701" xr:uid="{8617A3F8-5395-40D1-BCDA-554180144B0A}"/>
    <cellStyle name="Normal 8 5 2 2 2 4" xfId="9678" xr:uid="{CFBDE7A3-13DD-4772-AC8D-BF056B63EF89}"/>
    <cellStyle name="Normal 8 5 2 2 2 4 2" xfId="25120" xr:uid="{8873AEC0-57EF-4DD0-96D1-6D25EFF756F6}"/>
    <cellStyle name="Normal 8 5 2 2 2 4 2 2" xfId="56004" xr:uid="{86AD8068-82C0-4795-B773-AB819F040069}"/>
    <cellStyle name="Normal 8 5 2 2 2 4 3" xfId="40562" xr:uid="{A3D3E657-3CDD-4939-9F42-18690A4D33A1}"/>
    <cellStyle name="Normal 8 5 2 2 2 5" xfId="17399" xr:uid="{42A7E5A6-25E5-4603-B931-FC2A947701F7}"/>
    <cellStyle name="Normal 8 5 2 2 2 5 2" xfId="48283" xr:uid="{4D3292BF-3112-4AE1-9020-A34423E58B94}"/>
    <cellStyle name="Normal 8 5 2 2 2 6" xfId="32841" xr:uid="{2011CCC5-E8E1-4DAF-B0F4-C54D072F3E2C}"/>
    <cellStyle name="Normal 8 5 2 2 3" xfId="2922" xr:uid="{7DA20322-5EB8-4762-92B1-E340C83B96C7}"/>
    <cellStyle name="Normal 8 5 2 2 3 2" xfId="6782" xr:uid="{DFA5542D-2070-4FA5-BECE-2FE03B9F51E2}"/>
    <cellStyle name="Normal 8 5 2 2 3 2 2" xfId="14503" xr:uid="{5251DB6F-C5B9-456D-883E-1B198E4050BF}"/>
    <cellStyle name="Normal 8 5 2 2 3 2 2 2" xfId="29945" xr:uid="{E5499444-4AB6-43ED-A8BC-520FF0AC6066}"/>
    <cellStyle name="Normal 8 5 2 2 3 2 2 2 2" xfId="60829" xr:uid="{A158FBB3-8C89-4C40-A101-BC5CAA47CB8B}"/>
    <cellStyle name="Normal 8 5 2 2 3 2 2 3" xfId="45387" xr:uid="{52EAE599-147F-44C6-B6FF-07416F2DC2DF}"/>
    <cellStyle name="Normal 8 5 2 2 3 2 3" xfId="22224" xr:uid="{7AF81717-2687-4C41-88E0-13B48DF0BA10}"/>
    <cellStyle name="Normal 8 5 2 2 3 2 3 2" xfId="53108" xr:uid="{13F4F717-D057-4344-B520-A53CA586C848}"/>
    <cellStyle name="Normal 8 5 2 2 3 2 4" xfId="37666" xr:uid="{42280334-573B-4BFA-AEED-3AC165CFCBC2}"/>
    <cellStyle name="Normal 8 5 2 2 3 3" xfId="10643" xr:uid="{5E5A894B-EC21-4070-850A-88F9E6E43BE0}"/>
    <cellStyle name="Normal 8 5 2 2 3 3 2" xfId="26085" xr:uid="{12C172A4-7B4C-4007-9FBA-C3D27ACB89BE}"/>
    <cellStyle name="Normal 8 5 2 2 3 3 2 2" xfId="56969" xr:uid="{0F51C3B7-26BC-460E-B814-358207FE7DFF}"/>
    <cellStyle name="Normal 8 5 2 2 3 3 3" xfId="41527" xr:uid="{7C877AC4-4FEB-4E67-A517-7D7916FEE25F}"/>
    <cellStyle name="Normal 8 5 2 2 3 4" xfId="18364" xr:uid="{ADBB3F95-DC26-44BC-A23C-8F75A28C3E8B}"/>
    <cellStyle name="Normal 8 5 2 2 3 4 2" xfId="49248" xr:uid="{1C3A4ED4-DF6D-44F0-9795-6CF5391F99DB}"/>
    <cellStyle name="Normal 8 5 2 2 3 5" xfId="33806" xr:uid="{1C576C64-1F7B-417B-8A4D-9609C4DAA7F8}"/>
    <cellStyle name="Normal 8 5 2 2 4" xfId="4852" xr:uid="{31A7FED9-2899-451F-8CE3-34E8049DEFD2}"/>
    <cellStyle name="Normal 8 5 2 2 4 2" xfId="12573" xr:uid="{525D38D7-EFC2-4B74-B82D-5E87BBE1EC2E}"/>
    <cellStyle name="Normal 8 5 2 2 4 2 2" xfId="28015" xr:uid="{F245B760-94D7-4B0E-B94C-705073E4AF3B}"/>
    <cellStyle name="Normal 8 5 2 2 4 2 2 2" xfId="58899" xr:uid="{8EFF8991-62F9-4DE5-9533-DE301DE4C99C}"/>
    <cellStyle name="Normal 8 5 2 2 4 2 3" xfId="43457" xr:uid="{1F2A7BD5-372D-4CD3-BB3D-DCBF88A0D26D}"/>
    <cellStyle name="Normal 8 5 2 2 4 3" xfId="20294" xr:uid="{73EF9589-6E92-4E7C-9522-6BBF1D28AA47}"/>
    <cellStyle name="Normal 8 5 2 2 4 3 2" xfId="51178" xr:uid="{60F37A8E-EBA0-4AE0-A750-547E5A3D54DC}"/>
    <cellStyle name="Normal 8 5 2 2 4 4" xfId="35736" xr:uid="{25029169-FBD5-48B7-9856-3C4F514139AC}"/>
    <cellStyle name="Normal 8 5 2 2 5" xfId="8713" xr:uid="{0DA9CC99-8F08-46C2-921E-85BD6283D5F2}"/>
    <cellStyle name="Normal 8 5 2 2 5 2" xfId="24155" xr:uid="{4281BE4F-9F88-40C4-BCDE-06F1FEEE1505}"/>
    <cellStyle name="Normal 8 5 2 2 5 2 2" xfId="55039" xr:uid="{7F1D010A-7ECF-4FEF-BA2E-7FC10319FFAF}"/>
    <cellStyle name="Normal 8 5 2 2 5 3" xfId="39597" xr:uid="{AAB66BFD-BBB9-4FA2-9A5A-6125CE93E101}"/>
    <cellStyle name="Normal 8 5 2 2 6" xfId="16434" xr:uid="{48ACA133-6FCA-4564-BE58-01C800E0BF20}"/>
    <cellStyle name="Normal 8 5 2 2 6 2" xfId="47318" xr:uid="{94C944DD-5BD6-46D0-9DEC-105F8C3B441D}"/>
    <cellStyle name="Normal 8 5 2 2 7" xfId="31876" xr:uid="{717BA162-EA51-4AD7-8E27-00BF6FF0E4E0}"/>
    <cellStyle name="Normal 8 5 2 3" xfId="1474" xr:uid="{581CA3D2-E2B1-4184-BF1B-5C31F08C10ED}"/>
    <cellStyle name="Normal 8 5 2 3 2" xfId="3404" xr:uid="{131B0734-BECF-4885-98C5-B2D12D5262D0}"/>
    <cellStyle name="Normal 8 5 2 3 2 2" xfId="7264" xr:uid="{C7F7990D-250B-414A-A419-0F3B160B5623}"/>
    <cellStyle name="Normal 8 5 2 3 2 2 2" xfId="14985" xr:uid="{5F25E647-DC77-4902-9AF1-B644BB8C704B}"/>
    <cellStyle name="Normal 8 5 2 3 2 2 2 2" xfId="30427" xr:uid="{4041BD35-17E6-4355-B8E8-0F8F4C5030BA}"/>
    <cellStyle name="Normal 8 5 2 3 2 2 2 2 2" xfId="61311" xr:uid="{CDBA7787-D086-4EE4-B227-717C5CDAA08A}"/>
    <cellStyle name="Normal 8 5 2 3 2 2 2 3" xfId="45869" xr:uid="{4DD09014-1F25-4A4F-A3A5-316BD39F4E8B}"/>
    <cellStyle name="Normal 8 5 2 3 2 2 3" xfId="22706" xr:uid="{5ACB449B-6B73-4EBD-A55A-0BB3E4006382}"/>
    <cellStyle name="Normal 8 5 2 3 2 2 3 2" xfId="53590" xr:uid="{DA8975AE-1468-494A-A621-B86D09DF8C49}"/>
    <cellStyle name="Normal 8 5 2 3 2 2 4" xfId="38148" xr:uid="{856DA9E6-18A8-4216-91B3-DE30706A68F4}"/>
    <cellStyle name="Normal 8 5 2 3 2 3" xfId="11125" xr:uid="{A9DDF67F-29A8-478D-96F6-D1BE9BAB05CF}"/>
    <cellStyle name="Normal 8 5 2 3 2 3 2" xfId="26567" xr:uid="{84DA0BE7-B3C2-42DC-9323-278B1E0A0F4B}"/>
    <cellStyle name="Normal 8 5 2 3 2 3 2 2" xfId="57451" xr:uid="{179B4131-D419-46E4-8CDD-68D13ECBBA13}"/>
    <cellStyle name="Normal 8 5 2 3 2 3 3" xfId="42009" xr:uid="{0E5B60B0-975F-442A-859E-BF968971E425}"/>
    <cellStyle name="Normal 8 5 2 3 2 4" xfId="18846" xr:uid="{7FBD588A-8453-402A-862A-08DF4441F128}"/>
    <cellStyle name="Normal 8 5 2 3 2 4 2" xfId="49730" xr:uid="{7478FC3A-547C-4EC1-B2E7-293EBB9C93C1}"/>
    <cellStyle name="Normal 8 5 2 3 2 5" xfId="34288" xr:uid="{F28E098C-3FCD-4088-B12A-EE8DEE7C85A0}"/>
    <cellStyle name="Normal 8 5 2 3 3" xfId="5334" xr:uid="{3E1A8CCF-0C49-4720-B730-710388F59F78}"/>
    <cellStyle name="Normal 8 5 2 3 3 2" xfId="13055" xr:uid="{BDD05EEF-FC1B-4A8B-A178-C62D8B07A50F}"/>
    <cellStyle name="Normal 8 5 2 3 3 2 2" xfId="28497" xr:uid="{DB549D56-ABFC-4B55-AF02-482FB446EF8D}"/>
    <cellStyle name="Normal 8 5 2 3 3 2 2 2" xfId="59381" xr:uid="{E3EBCCC5-8D78-4A70-AE29-87D187AE9814}"/>
    <cellStyle name="Normal 8 5 2 3 3 2 3" xfId="43939" xr:uid="{8CC05E81-E5C3-46FE-A4E2-83704E6E2D58}"/>
    <cellStyle name="Normal 8 5 2 3 3 3" xfId="20776" xr:uid="{4DC2BAC4-36C8-4274-880F-6CB9C7A474CC}"/>
    <cellStyle name="Normal 8 5 2 3 3 3 2" xfId="51660" xr:uid="{F5E12C26-84B4-476E-AEDB-583280F55FF5}"/>
    <cellStyle name="Normal 8 5 2 3 3 4" xfId="36218" xr:uid="{37ACCD5D-58AF-4736-878A-54D74779AEB0}"/>
    <cellStyle name="Normal 8 5 2 3 4" xfId="9195" xr:uid="{AF268C3D-E5F7-4156-AF36-8D884193F5E4}"/>
    <cellStyle name="Normal 8 5 2 3 4 2" xfId="24637" xr:uid="{7363227C-372A-4BC5-B89D-4491CE6BC0B1}"/>
    <cellStyle name="Normal 8 5 2 3 4 2 2" xfId="55521" xr:uid="{F894C3D8-53D8-4D38-A256-E081B30CF57D}"/>
    <cellStyle name="Normal 8 5 2 3 4 3" xfId="40079" xr:uid="{A8696E5D-B095-4243-AD0A-64839FFBC3F3}"/>
    <cellStyle name="Normal 8 5 2 3 5" xfId="16916" xr:uid="{3DCD99FD-399E-4D75-96D2-EBEA0417193F}"/>
    <cellStyle name="Normal 8 5 2 3 5 2" xfId="47800" xr:uid="{F07A9DC6-E465-43B0-B580-853309D7A66D}"/>
    <cellStyle name="Normal 8 5 2 3 6" xfId="32358" xr:uid="{76361A84-F438-44FF-9CD0-3E4C422B4B1F}"/>
    <cellStyle name="Normal 8 5 2 4" xfId="2439" xr:uid="{648675A5-BBEF-409A-B4C4-9C2EA1B206EF}"/>
    <cellStyle name="Normal 8 5 2 4 2" xfId="6299" xr:uid="{AF3C414E-5AAE-43AA-BE43-9DFF2E48A4DD}"/>
    <cellStyle name="Normal 8 5 2 4 2 2" xfId="14020" xr:uid="{36044A4D-D2B6-42E0-B581-48EEB8F694DD}"/>
    <cellStyle name="Normal 8 5 2 4 2 2 2" xfId="29462" xr:uid="{81D6247F-7AE3-4CB2-80AC-7766F17656AD}"/>
    <cellStyle name="Normal 8 5 2 4 2 2 2 2" xfId="60346" xr:uid="{48F812AA-41A4-43AB-9E6C-E04A7F200827}"/>
    <cellStyle name="Normal 8 5 2 4 2 2 3" xfId="44904" xr:uid="{45DB77A2-5E1B-43B5-9072-7BF5669BC018}"/>
    <cellStyle name="Normal 8 5 2 4 2 3" xfId="21741" xr:uid="{C34CA1C2-B5AB-479E-A1B4-A32F220808DA}"/>
    <cellStyle name="Normal 8 5 2 4 2 3 2" xfId="52625" xr:uid="{64BD04A6-119C-40B1-AA16-92ABDCE3BF78}"/>
    <cellStyle name="Normal 8 5 2 4 2 4" xfId="37183" xr:uid="{ECC96287-B065-4C0B-9EA4-B297311996D7}"/>
    <cellStyle name="Normal 8 5 2 4 3" xfId="10160" xr:uid="{8BF5B3C6-CD09-458C-AF41-DC7C42CF8241}"/>
    <cellStyle name="Normal 8 5 2 4 3 2" xfId="25602" xr:uid="{A2034736-1190-4D74-B541-53441403C2D8}"/>
    <cellStyle name="Normal 8 5 2 4 3 2 2" xfId="56486" xr:uid="{5B2762A4-D418-4A95-8DCB-7A88CD9AC5CC}"/>
    <cellStyle name="Normal 8 5 2 4 3 3" xfId="41044" xr:uid="{96A73C24-D0A4-4F95-9882-A5F6656447F0}"/>
    <cellStyle name="Normal 8 5 2 4 4" xfId="17881" xr:uid="{38CB4C86-F19F-47DB-9AE2-96854E4D3F45}"/>
    <cellStyle name="Normal 8 5 2 4 4 2" xfId="48765" xr:uid="{1876F614-739B-4626-A93B-E1D3F0E4B081}"/>
    <cellStyle name="Normal 8 5 2 4 5" xfId="33323" xr:uid="{CAB75A5D-B94D-444A-B93B-8286270C4932}"/>
    <cellStyle name="Normal 8 5 2 5" xfId="4369" xr:uid="{8CFC854B-4C0A-4579-86AA-6C864C5A8434}"/>
    <cellStyle name="Normal 8 5 2 5 2" xfId="12090" xr:uid="{E92F3C53-F0EE-46CF-92D5-08CDEBE23AFF}"/>
    <cellStyle name="Normal 8 5 2 5 2 2" xfId="27532" xr:uid="{5F0ABB69-8BB7-42FB-885F-CB60F38E96DF}"/>
    <cellStyle name="Normal 8 5 2 5 2 2 2" xfId="58416" xr:uid="{4F6F0824-3E6B-4742-976F-3114E553462B}"/>
    <cellStyle name="Normal 8 5 2 5 2 3" xfId="42974" xr:uid="{41B5D0BF-E447-4624-8392-162E3952F74F}"/>
    <cellStyle name="Normal 8 5 2 5 3" xfId="19811" xr:uid="{5115C6D0-CEF5-4208-B321-5E5D14021D01}"/>
    <cellStyle name="Normal 8 5 2 5 3 2" xfId="50695" xr:uid="{7CB9E0AA-66D5-4543-BDB1-27DAE54CC897}"/>
    <cellStyle name="Normal 8 5 2 5 4" xfId="35253" xr:uid="{80519E14-E7D8-4B57-8BDA-F1A214A6EE8D}"/>
    <cellStyle name="Normal 8 5 2 6" xfId="8230" xr:uid="{C714B5BE-58F0-4A3E-8930-1C635BEC9379}"/>
    <cellStyle name="Normal 8 5 2 6 2" xfId="23672" xr:uid="{48A68FAB-CDCA-436E-AF45-EC2BBE948D78}"/>
    <cellStyle name="Normal 8 5 2 6 2 2" xfId="54556" xr:uid="{033A03AD-EE2A-4367-AF57-1D7BE07FE753}"/>
    <cellStyle name="Normal 8 5 2 6 3" xfId="39114" xr:uid="{F18CB7C9-6DEF-44A9-B177-27A2D203A51F}"/>
    <cellStyle name="Normal 8 5 2 7" xfId="15951" xr:uid="{83B7A4F9-FE69-4E6F-9F47-C801595B1A53}"/>
    <cellStyle name="Normal 8 5 2 7 2" xfId="46835" xr:uid="{27A424BF-699A-46FF-B902-D56AE39C1717}"/>
    <cellStyle name="Normal 8 5 2 8" xfId="31393" xr:uid="{D9AF348F-A2C6-4F03-890B-E454EBA1CA5A}"/>
    <cellStyle name="Normal 8 5 3" xfId="751" xr:uid="{01C0D122-4102-4D6D-8662-A6AC812C8990}"/>
    <cellStyle name="Normal 8 5 3 2" xfId="1716" xr:uid="{6AA421E4-57D1-4AC6-9893-D719B631BB4F}"/>
    <cellStyle name="Normal 8 5 3 2 2" xfId="3646" xr:uid="{B7817A1F-EF2E-4CE0-9CD5-0AB551E1EE7E}"/>
    <cellStyle name="Normal 8 5 3 2 2 2" xfId="7506" xr:uid="{492FCA6C-36D1-4594-A3D6-B06952A383C2}"/>
    <cellStyle name="Normal 8 5 3 2 2 2 2" xfId="15227" xr:uid="{A80B13AF-7217-43F4-8687-2454DDEC93F6}"/>
    <cellStyle name="Normal 8 5 3 2 2 2 2 2" xfId="30669" xr:uid="{B2161DC1-315F-478E-8C1C-F49B875553D8}"/>
    <cellStyle name="Normal 8 5 3 2 2 2 2 2 2" xfId="61553" xr:uid="{605E927D-467B-4221-A8CA-15EE1606C740}"/>
    <cellStyle name="Normal 8 5 3 2 2 2 2 3" xfId="46111" xr:uid="{AE83AA31-C528-4F4D-9A47-B4348A7190CC}"/>
    <cellStyle name="Normal 8 5 3 2 2 2 3" xfId="22948" xr:uid="{79585492-553A-4241-B601-17667C5ECB1B}"/>
    <cellStyle name="Normal 8 5 3 2 2 2 3 2" xfId="53832" xr:uid="{FF1680D8-BEFC-4250-A61F-3F38874F1805}"/>
    <cellStyle name="Normal 8 5 3 2 2 2 4" xfId="38390" xr:uid="{745FE720-48B0-4670-9D7A-F74649E8B786}"/>
    <cellStyle name="Normal 8 5 3 2 2 3" xfId="11367" xr:uid="{BE37075F-A5F1-4912-A830-425213E99011}"/>
    <cellStyle name="Normal 8 5 3 2 2 3 2" xfId="26809" xr:uid="{69C42580-8D36-477C-A3CE-AA3867D57C7A}"/>
    <cellStyle name="Normal 8 5 3 2 2 3 2 2" xfId="57693" xr:uid="{8D51AAAC-01FF-4A29-AA3B-7C12BE851AA0}"/>
    <cellStyle name="Normal 8 5 3 2 2 3 3" xfId="42251" xr:uid="{AEE433C0-E5DA-499C-995F-80513460F697}"/>
    <cellStyle name="Normal 8 5 3 2 2 4" xfId="19088" xr:uid="{3F10030B-B84F-4729-B4FD-995D4E6F5389}"/>
    <cellStyle name="Normal 8 5 3 2 2 4 2" xfId="49972" xr:uid="{B506A419-D1D1-493A-877A-F574CA543095}"/>
    <cellStyle name="Normal 8 5 3 2 2 5" xfId="34530" xr:uid="{72F12BB8-3F79-49F0-9C2C-25007A960302}"/>
    <cellStyle name="Normal 8 5 3 2 3" xfId="5576" xr:uid="{3E822FFE-1A39-46C6-8076-77638AEF3089}"/>
    <cellStyle name="Normal 8 5 3 2 3 2" xfId="13297" xr:uid="{D66F96DA-A08B-462F-87E9-12385231DC33}"/>
    <cellStyle name="Normal 8 5 3 2 3 2 2" xfId="28739" xr:uid="{D099EC51-EC39-43BA-AE2C-7D3010A1F913}"/>
    <cellStyle name="Normal 8 5 3 2 3 2 2 2" xfId="59623" xr:uid="{A6F0318D-363F-473D-A88E-AFBDCEE4331A}"/>
    <cellStyle name="Normal 8 5 3 2 3 2 3" xfId="44181" xr:uid="{64C5DD7A-51DD-42F5-A7A9-CC4AEE5028C6}"/>
    <cellStyle name="Normal 8 5 3 2 3 3" xfId="21018" xr:uid="{FF425299-4E21-464A-99A1-22CD686041D3}"/>
    <cellStyle name="Normal 8 5 3 2 3 3 2" xfId="51902" xr:uid="{521B4D15-3FB8-4BC5-A7B3-AF8094DEFE1A}"/>
    <cellStyle name="Normal 8 5 3 2 3 4" xfId="36460" xr:uid="{74D2F09D-D656-4A15-A18A-1B114E16FDBB}"/>
    <cellStyle name="Normal 8 5 3 2 4" xfId="9437" xr:uid="{ADD26D9B-4516-4E56-BDA2-B1979956E660}"/>
    <cellStyle name="Normal 8 5 3 2 4 2" xfId="24879" xr:uid="{DDC55FB4-C8C6-4875-BB2D-5328C6DD762F}"/>
    <cellStyle name="Normal 8 5 3 2 4 2 2" xfId="55763" xr:uid="{8E1CB21B-61FB-410A-9304-9913CD20055C}"/>
    <cellStyle name="Normal 8 5 3 2 4 3" xfId="40321" xr:uid="{B65D119F-84A3-4A69-A1BF-A8983C67B92C}"/>
    <cellStyle name="Normal 8 5 3 2 5" xfId="17158" xr:uid="{F1F7352A-F336-4C6D-8479-17B9F9E87670}"/>
    <cellStyle name="Normal 8 5 3 2 5 2" xfId="48042" xr:uid="{DBFE474F-7D87-4868-89C1-485C88B987DE}"/>
    <cellStyle name="Normal 8 5 3 2 6" xfId="32600" xr:uid="{EB1C7FF2-854A-4F5E-A9C2-7FA61F175F1C}"/>
    <cellStyle name="Normal 8 5 3 3" xfId="2681" xr:uid="{B1ACBDE2-A5E1-4434-AA6A-B021E0A99375}"/>
    <cellStyle name="Normal 8 5 3 3 2" xfId="6541" xr:uid="{78C1CE8E-5151-4D03-BFE0-CF350E481A4E}"/>
    <cellStyle name="Normal 8 5 3 3 2 2" xfId="14262" xr:uid="{B2DCCCC6-F94E-4906-820A-B0248CAFC106}"/>
    <cellStyle name="Normal 8 5 3 3 2 2 2" xfId="29704" xr:uid="{FEB6CC4E-DD8E-48EC-A124-899B492C4A6C}"/>
    <cellStyle name="Normal 8 5 3 3 2 2 2 2" xfId="60588" xr:uid="{9A4AEA99-611A-4E40-B52D-D3C079B13270}"/>
    <cellStyle name="Normal 8 5 3 3 2 2 3" xfId="45146" xr:uid="{EC024333-034D-4D8E-B218-CF117CC582EB}"/>
    <cellStyle name="Normal 8 5 3 3 2 3" xfId="21983" xr:uid="{4C4F6BED-15FB-46CB-A5C7-486DC41B6E02}"/>
    <cellStyle name="Normal 8 5 3 3 2 3 2" xfId="52867" xr:uid="{AE3BCE87-5E79-4E2F-82E7-ECBF4E3E33C8}"/>
    <cellStyle name="Normal 8 5 3 3 2 4" xfId="37425" xr:uid="{4FFC7D32-ED95-4835-8C2E-33CD7872ADF6}"/>
    <cellStyle name="Normal 8 5 3 3 3" xfId="10402" xr:uid="{F656BE8A-A1AE-49D8-8BAF-750E459A48C9}"/>
    <cellStyle name="Normal 8 5 3 3 3 2" xfId="25844" xr:uid="{8AF6A762-285C-41D5-BDF8-F5C6B2531041}"/>
    <cellStyle name="Normal 8 5 3 3 3 2 2" xfId="56728" xr:uid="{078F068E-BB3B-42C8-B8D2-0D7E4718ED93}"/>
    <cellStyle name="Normal 8 5 3 3 3 3" xfId="41286" xr:uid="{010167CC-E652-485E-A39C-BF79339C38D2}"/>
    <cellStyle name="Normal 8 5 3 3 4" xfId="18123" xr:uid="{A64BBE10-F6AA-4EB8-A07B-9BEF2DE83F76}"/>
    <cellStyle name="Normal 8 5 3 3 4 2" xfId="49007" xr:uid="{7D08B80A-D70D-4F15-A5A7-CAAA8943DA33}"/>
    <cellStyle name="Normal 8 5 3 3 5" xfId="33565" xr:uid="{D66DD5F7-7D59-4939-B7DB-185FB5FD02FF}"/>
    <cellStyle name="Normal 8 5 3 4" xfId="4611" xr:uid="{1071567A-CB32-446C-B3E4-1F34B7B102CA}"/>
    <cellStyle name="Normal 8 5 3 4 2" xfId="12332" xr:uid="{2F1631CD-806A-497D-921B-D2139F7A3B82}"/>
    <cellStyle name="Normal 8 5 3 4 2 2" xfId="27774" xr:uid="{A4F706E3-447B-47A9-ADA4-0550076AFFFB}"/>
    <cellStyle name="Normal 8 5 3 4 2 2 2" xfId="58658" xr:uid="{4C29140A-642C-4E0D-9F64-57128C479534}"/>
    <cellStyle name="Normal 8 5 3 4 2 3" xfId="43216" xr:uid="{A347AD64-D576-4271-9C79-CC814A9BDB2C}"/>
    <cellStyle name="Normal 8 5 3 4 3" xfId="20053" xr:uid="{D0581695-DE2A-4674-B17A-AF5555127DF3}"/>
    <cellStyle name="Normal 8 5 3 4 3 2" xfId="50937" xr:uid="{C1328BD9-2575-4107-9D87-21A663FF78D0}"/>
    <cellStyle name="Normal 8 5 3 4 4" xfId="35495" xr:uid="{7FE30D20-30CA-477C-9D9A-240B995C52AF}"/>
    <cellStyle name="Normal 8 5 3 5" xfId="8472" xr:uid="{D646DE8C-EDA1-4C3B-A451-1081FAB80651}"/>
    <cellStyle name="Normal 8 5 3 5 2" xfId="23914" xr:uid="{942662CB-9BD3-42D1-A16D-B07670FF5780}"/>
    <cellStyle name="Normal 8 5 3 5 2 2" xfId="54798" xr:uid="{18A4E8DC-7C21-4C94-BF7A-1EC2E5906211}"/>
    <cellStyle name="Normal 8 5 3 5 3" xfId="39356" xr:uid="{6DDD60BD-AB73-485A-97CE-3173B8934242}"/>
    <cellStyle name="Normal 8 5 3 6" xfId="16193" xr:uid="{A572972C-9A35-41A7-9909-5F68B5DC623A}"/>
    <cellStyle name="Normal 8 5 3 6 2" xfId="47077" xr:uid="{5927304E-2A74-474E-B587-3CACA04F4E0F}"/>
    <cellStyle name="Normal 8 5 3 7" xfId="31635" xr:uid="{EFF1FEB6-C3AF-4ABC-BC11-D9C4E569B098}"/>
    <cellStyle name="Normal 8 5 4" xfId="1233" xr:uid="{C180C363-E38D-4288-91CB-697D2ED13335}"/>
    <cellStyle name="Normal 8 5 4 2" xfId="3163" xr:uid="{1277BDD6-EE44-4B18-9F5D-FA3DA1392213}"/>
    <cellStyle name="Normal 8 5 4 2 2" xfId="7023" xr:uid="{FEFB4F04-1814-48FA-8FDF-5412C99D2E74}"/>
    <cellStyle name="Normal 8 5 4 2 2 2" xfId="14744" xr:uid="{CF70A5E6-9995-4CB1-987E-F825C8BBEF1C}"/>
    <cellStyle name="Normal 8 5 4 2 2 2 2" xfId="30186" xr:uid="{A20ABE9C-FC35-41BA-ACC1-15CA59E731A5}"/>
    <cellStyle name="Normal 8 5 4 2 2 2 2 2" xfId="61070" xr:uid="{3FFB1E16-4525-452E-8FCE-A04CF3002C27}"/>
    <cellStyle name="Normal 8 5 4 2 2 2 3" xfId="45628" xr:uid="{DB6C7DAE-1C95-4818-89B3-C1425FFED947}"/>
    <cellStyle name="Normal 8 5 4 2 2 3" xfId="22465" xr:uid="{79AD735C-A3A1-4A46-B6B9-A270A3DABD51}"/>
    <cellStyle name="Normal 8 5 4 2 2 3 2" xfId="53349" xr:uid="{221245A4-DF70-460D-80AF-F82F1064E05B}"/>
    <cellStyle name="Normal 8 5 4 2 2 4" xfId="37907" xr:uid="{CFC1E0F7-57C8-4136-9282-6CA966935510}"/>
    <cellStyle name="Normal 8 5 4 2 3" xfId="10884" xr:uid="{A2666CD5-8320-4A0D-98A6-AEC4F9D3772E}"/>
    <cellStyle name="Normal 8 5 4 2 3 2" xfId="26326" xr:uid="{47D270EC-47CB-49C4-AB76-14795783B96B}"/>
    <cellStyle name="Normal 8 5 4 2 3 2 2" xfId="57210" xr:uid="{79E9867B-1C13-482B-8F2D-40BF5244824F}"/>
    <cellStyle name="Normal 8 5 4 2 3 3" xfId="41768" xr:uid="{2CE3A912-7FAC-4015-AA76-2511D54AB219}"/>
    <cellStyle name="Normal 8 5 4 2 4" xfId="18605" xr:uid="{1AF3FD85-C526-4D9A-AF6E-E5D7B0A132A8}"/>
    <cellStyle name="Normal 8 5 4 2 4 2" xfId="49489" xr:uid="{A9C70070-C0C6-4BAE-8452-501C862700C6}"/>
    <cellStyle name="Normal 8 5 4 2 5" xfId="34047" xr:uid="{D9AC1826-EDFD-4354-85CE-6EE21EB5F693}"/>
    <cellStyle name="Normal 8 5 4 3" xfId="5093" xr:uid="{5FEC464F-D230-4735-99FE-170B4937D006}"/>
    <cellStyle name="Normal 8 5 4 3 2" xfId="12814" xr:uid="{83077615-5845-476A-943F-D2C97F7F03CC}"/>
    <cellStyle name="Normal 8 5 4 3 2 2" xfId="28256" xr:uid="{EEE5B224-9754-4428-A6DE-23892DEA775D}"/>
    <cellStyle name="Normal 8 5 4 3 2 2 2" xfId="59140" xr:uid="{254DBFFB-766B-486F-B501-855FCD67F4F1}"/>
    <cellStyle name="Normal 8 5 4 3 2 3" xfId="43698" xr:uid="{3EBBDD22-C87D-476D-95D4-8F6FDFE27769}"/>
    <cellStyle name="Normal 8 5 4 3 3" xfId="20535" xr:uid="{601649CF-25E5-4120-9BDC-7BF8A85DD40E}"/>
    <cellStyle name="Normal 8 5 4 3 3 2" xfId="51419" xr:uid="{8DCE3650-5BD5-4AE7-88B3-27F9D5231BC1}"/>
    <cellStyle name="Normal 8 5 4 3 4" xfId="35977" xr:uid="{A855F26F-F76E-4E4E-A115-99C5498B0F8E}"/>
    <cellStyle name="Normal 8 5 4 4" xfId="8954" xr:uid="{5A8F51E7-EBB6-4F12-A4A4-ACCF17FFADFE}"/>
    <cellStyle name="Normal 8 5 4 4 2" xfId="24396" xr:uid="{C7735943-0BEF-4896-B777-83D7DF1A5C9B}"/>
    <cellStyle name="Normal 8 5 4 4 2 2" xfId="55280" xr:uid="{77AC4EAC-A45C-4D5E-BA10-84CCCD5AB5FA}"/>
    <cellStyle name="Normal 8 5 4 4 3" xfId="39838" xr:uid="{ACE7ED17-A46E-4C6D-A80E-CC219D2837AC}"/>
    <cellStyle name="Normal 8 5 4 5" xfId="16675" xr:uid="{9311B192-B598-4D27-9FCD-6D581CD51169}"/>
    <cellStyle name="Normal 8 5 4 5 2" xfId="47559" xr:uid="{606746FD-404D-42F6-8600-AAFE1CCE0559}"/>
    <cellStyle name="Normal 8 5 4 6" xfId="32117" xr:uid="{5550E111-3E84-4A24-968A-D0B9A35A6390}"/>
    <cellStyle name="Normal 8 5 5" xfId="2198" xr:uid="{3CB00D58-3674-4218-A49E-42B0B9C0D71E}"/>
    <cellStyle name="Normal 8 5 5 2" xfId="6058" xr:uid="{BEF84564-1CC3-42ED-8636-3C4B85E1AFB7}"/>
    <cellStyle name="Normal 8 5 5 2 2" xfId="13779" xr:uid="{7E439243-1FCA-400B-920C-16744C62C63C}"/>
    <cellStyle name="Normal 8 5 5 2 2 2" xfId="29221" xr:uid="{1DB9F769-465E-45C0-9AB8-A31DE81457ED}"/>
    <cellStyle name="Normal 8 5 5 2 2 2 2" xfId="60105" xr:uid="{FE842814-8535-4B78-9167-D102D647B08C}"/>
    <cellStyle name="Normal 8 5 5 2 2 3" xfId="44663" xr:uid="{E351DC48-6893-4BC8-97E1-A562E904F5E7}"/>
    <cellStyle name="Normal 8 5 5 2 3" xfId="21500" xr:uid="{7A6E4887-7D35-4FD4-8F91-EF3AE5F637E9}"/>
    <cellStyle name="Normal 8 5 5 2 3 2" xfId="52384" xr:uid="{390FE558-D9DD-469D-AFAB-DF23FC66A74A}"/>
    <cellStyle name="Normal 8 5 5 2 4" xfId="36942" xr:uid="{7AADD3A3-F595-41A1-AC66-0B594B4FC59F}"/>
    <cellStyle name="Normal 8 5 5 3" xfId="9919" xr:uid="{1380A483-A50C-466B-9244-AC62BE84EB99}"/>
    <cellStyle name="Normal 8 5 5 3 2" xfId="25361" xr:uid="{59B0170B-C56B-4A59-ABAA-7EFFF63A458D}"/>
    <cellStyle name="Normal 8 5 5 3 2 2" xfId="56245" xr:uid="{A62DA090-97A7-408D-B830-F2F20A8B5128}"/>
    <cellStyle name="Normal 8 5 5 3 3" xfId="40803" xr:uid="{865984C9-37AC-41E8-89CB-BFEB41896BEB}"/>
    <cellStyle name="Normal 8 5 5 4" xfId="17640" xr:uid="{6D14B066-41A0-4258-9DF7-38AD572978BE}"/>
    <cellStyle name="Normal 8 5 5 4 2" xfId="48524" xr:uid="{B2399A98-9AC1-4574-B401-A8B61D1DC12E}"/>
    <cellStyle name="Normal 8 5 5 5" xfId="33082" xr:uid="{35E58F4E-B62E-405D-8A94-B8B1093D0EB5}"/>
    <cellStyle name="Normal 8 5 6" xfId="4128" xr:uid="{5BEB8605-2F5E-46DC-A47F-1E370D99EA80}"/>
    <cellStyle name="Normal 8 5 6 2" xfId="11849" xr:uid="{CF5DB7D2-47CC-4159-86AA-8F2C99B3CE1D}"/>
    <cellStyle name="Normal 8 5 6 2 2" xfId="27291" xr:uid="{3F1B702D-448E-44BC-8A37-5F256FB6752A}"/>
    <cellStyle name="Normal 8 5 6 2 2 2" xfId="58175" xr:uid="{9E0EC529-BFF5-4464-B643-F23B41B13C41}"/>
    <cellStyle name="Normal 8 5 6 2 3" xfId="42733" xr:uid="{717A350C-3388-4701-8032-5EC8822E3103}"/>
    <cellStyle name="Normal 8 5 6 3" xfId="19570" xr:uid="{91555BCC-B571-424C-8CF4-E6FEEE6972C3}"/>
    <cellStyle name="Normal 8 5 6 3 2" xfId="50454" xr:uid="{D06DF48C-FC24-46EA-BEF6-BA7A457A6796}"/>
    <cellStyle name="Normal 8 5 6 4" xfId="35012" xr:uid="{E66E62E5-4E04-4BA0-B284-A3B975C7532B}"/>
    <cellStyle name="Normal 8 5 7" xfId="7989" xr:uid="{963675FD-D09E-4EB7-B219-E6BE87184E96}"/>
    <cellStyle name="Normal 8 5 7 2" xfId="23431" xr:uid="{C72A22EF-E33D-47AB-B22E-4B8AC58F2CC4}"/>
    <cellStyle name="Normal 8 5 7 2 2" xfId="54315" xr:uid="{E0A10F19-43C9-4605-8FD3-70474E86052D}"/>
    <cellStyle name="Normal 8 5 7 3" xfId="38873" xr:uid="{47FAD0D2-50E2-4CFD-97C1-A9B1ECFCF55A}"/>
    <cellStyle name="Normal 8 5 8" xfId="15710" xr:uid="{8A282326-0D86-44EF-9C46-DF9E0784577A}"/>
    <cellStyle name="Normal 8 5 8 2" xfId="46594" xr:uid="{95A48A5C-ED85-498D-9013-6C72338B165C}"/>
    <cellStyle name="Normal 8 5 9" xfId="31152" xr:uid="{B252DA1C-0390-4346-B263-C43A4C901BE9}"/>
    <cellStyle name="Normal 8 6" xfId="473" xr:uid="{767FCCA0-D821-4FFF-8550-3E19BB5BE3A1}"/>
    <cellStyle name="Normal 8 6 2" xfId="957" xr:uid="{275C0081-B6F1-4D12-9333-1AA6FB07B94A}"/>
    <cellStyle name="Normal 8 6 2 2" xfId="1922" xr:uid="{658F3989-164A-401B-A365-57038B32F694}"/>
    <cellStyle name="Normal 8 6 2 2 2" xfId="3852" xr:uid="{22AE0315-0DF0-45A3-99C4-4C22BDE0EA70}"/>
    <cellStyle name="Normal 8 6 2 2 2 2" xfId="7712" xr:uid="{04C93AE9-6044-485D-8301-7A24788AC5BC}"/>
    <cellStyle name="Normal 8 6 2 2 2 2 2" xfId="15433" xr:uid="{1A1C5FA4-0645-4B3C-93B0-64B48977B5D9}"/>
    <cellStyle name="Normal 8 6 2 2 2 2 2 2" xfId="30875" xr:uid="{90A87F9F-10DA-4F93-9EDD-141BBC954A9D}"/>
    <cellStyle name="Normal 8 6 2 2 2 2 2 2 2" xfId="61759" xr:uid="{372F1C27-E018-4D98-8758-1A93FA50712C}"/>
    <cellStyle name="Normal 8 6 2 2 2 2 2 3" xfId="46317" xr:uid="{67240898-5739-45B0-B747-871C71FAEB2E}"/>
    <cellStyle name="Normal 8 6 2 2 2 2 3" xfId="23154" xr:uid="{49980880-10D4-49A3-8DD0-3A5C5A644820}"/>
    <cellStyle name="Normal 8 6 2 2 2 2 3 2" xfId="54038" xr:uid="{691CBF55-7960-4263-8FE5-7C9E397F950A}"/>
    <cellStyle name="Normal 8 6 2 2 2 2 4" xfId="38596" xr:uid="{339A0EC7-020D-42D7-B10A-4A60AB552C1E}"/>
    <cellStyle name="Normal 8 6 2 2 2 3" xfId="11573" xr:uid="{E66138B0-5DDC-428E-8703-CCC3D3D86FF4}"/>
    <cellStyle name="Normal 8 6 2 2 2 3 2" xfId="27015" xr:uid="{8EB1E7A9-9DFC-46E6-86CB-043BBF3B9D21}"/>
    <cellStyle name="Normal 8 6 2 2 2 3 2 2" xfId="57899" xr:uid="{F110C7F7-E512-4242-98C7-9AA1A6EF9003}"/>
    <cellStyle name="Normal 8 6 2 2 2 3 3" xfId="42457" xr:uid="{CACACE4E-6B72-428C-81A8-9DDFC5D9CCC0}"/>
    <cellStyle name="Normal 8 6 2 2 2 4" xfId="19294" xr:uid="{392CA0CC-83E0-45C8-B4D6-B847D50E6E38}"/>
    <cellStyle name="Normal 8 6 2 2 2 4 2" xfId="50178" xr:uid="{8E9731C8-6A43-4DFF-B335-C09EBAD8FE02}"/>
    <cellStyle name="Normal 8 6 2 2 2 5" xfId="34736" xr:uid="{74ECEBA9-9C3D-4B44-ADBA-5CE06C715997}"/>
    <cellStyle name="Normal 8 6 2 2 3" xfId="5782" xr:uid="{E9C8E78B-5399-4560-B1FE-45DA57C23538}"/>
    <cellStyle name="Normal 8 6 2 2 3 2" xfId="13503" xr:uid="{6AA21865-4B7D-4C70-88BC-258B39771C0C}"/>
    <cellStyle name="Normal 8 6 2 2 3 2 2" xfId="28945" xr:uid="{B0061EC7-97E2-45F7-8E44-F09F24E31021}"/>
    <cellStyle name="Normal 8 6 2 2 3 2 2 2" xfId="59829" xr:uid="{54A44D45-34E7-4E82-8B89-06A42DE765CE}"/>
    <cellStyle name="Normal 8 6 2 2 3 2 3" xfId="44387" xr:uid="{4E9C0F74-A4A0-4EC4-BE1A-6CC50007A9D2}"/>
    <cellStyle name="Normal 8 6 2 2 3 3" xfId="21224" xr:uid="{13097982-3170-4594-A6E3-279CF016F49E}"/>
    <cellStyle name="Normal 8 6 2 2 3 3 2" xfId="52108" xr:uid="{8C88D35A-6815-45FA-BEC2-CCDF3B4BB6A2}"/>
    <cellStyle name="Normal 8 6 2 2 3 4" xfId="36666" xr:uid="{39DE7741-1E5B-4A74-8733-173A12F7DE6B}"/>
    <cellStyle name="Normal 8 6 2 2 4" xfId="9643" xr:uid="{8B2FCCA5-F070-4CF0-9072-4D255296F64D}"/>
    <cellStyle name="Normal 8 6 2 2 4 2" xfId="25085" xr:uid="{8BF6E02F-A5EA-4C7D-B313-20448C5AC295}"/>
    <cellStyle name="Normal 8 6 2 2 4 2 2" xfId="55969" xr:uid="{EDECAECB-3386-4F3E-BDF2-908DF921358A}"/>
    <cellStyle name="Normal 8 6 2 2 4 3" xfId="40527" xr:uid="{0BE40A3A-C5E2-446C-B9BA-703DDEAA0ACF}"/>
    <cellStyle name="Normal 8 6 2 2 5" xfId="17364" xr:uid="{0C357659-7169-4B5C-94F3-4367B049333D}"/>
    <cellStyle name="Normal 8 6 2 2 5 2" xfId="48248" xr:uid="{C62ADE7C-243C-4CA4-8E23-F40B5B60578D}"/>
    <cellStyle name="Normal 8 6 2 2 6" xfId="32806" xr:uid="{F84FA542-309F-4D29-BFBC-3E9F42A12E9C}"/>
    <cellStyle name="Normal 8 6 2 3" xfId="2887" xr:uid="{5F1A10D4-C999-49D1-BAFE-180EF6BEC06E}"/>
    <cellStyle name="Normal 8 6 2 3 2" xfId="6747" xr:uid="{B06B3455-13BB-42FB-85C9-1D970E880866}"/>
    <cellStyle name="Normal 8 6 2 3 2 2" xfId="14468" xr:uid="{1656791F-3515-474B-8741-4946F288A2E0}"/>
    <cellStyle name="Normal 8 6 2 3 2 2 2" xfId="29910" xr:uid="{B2A77CC5-0720-4791-8E44-FD85290CD6B2}"/>
    <cellStyle name="Normal 8 6 2 3 2 2 2 2" xfId="60794" xr:uid="{6AFA7F68-3A80-4DD4-A077-383BD2F64774}"/>
    <cellStyle name="Normal 8 6 2 3 2 2 3" xfId="45352" xr:uid="{3EF1E771-191F-4DF1-8594-A7AC0C9C5C57}"/>
    <cellStyle name="Normal 8 6 2 3 2 3" xfId="22189" xr:uid="{0CBC82D8-4E25-41FB-8075-865C83F29F78}"/>
    <cellStyle name="Normal 8 6 2 3 2 3 2" xfId="53073" xr:uid="{0E57809D-A117-4BE3-BFDC-303B7F2E7249}"/>
    <cellStyle name="Normal 8 6 2 3 2 4" xfId="37631" xr:uid="{DFE4E8B4-58E1-4162-92DF-AF117D1F260B}"/>
    <cellStyle name="Normal 8 6 2 3 3" xfId="10608" xr:uid="{188D246F-4FB2-42BC-9696-26B109E3FD7E}"/>
    <cellStyle name="Normal 8 6 2 3 3 2" xfId="26050" xr:uid="{3072D873-AAF0-49B0-AE0C-FDEC234E6C8E}"/>
    <cellStyle name="Normal 8 6 2 3 3 2 2" xfId="56934" xr:uid="{59C4D198-EE19-4645-8DE0-B601E5D0AC63}"/>
    <cellStyle name="Normal 8 6 2 3 3 3" xfId="41492" xr:uid="{926DC09F-BA3D-4C9E-8EE5-752135D02D74}"/>
    <cellStyle name="Normal 8 6 2 3 4" xfId="18329" xr:uid="{F10B5BC9-DD74-447E-9D88-64A4D3F8AE19}"/>
    <cellStyle name="Normal 8 6 2 3 4 2" xfId="49213" xr:uid="{05073D31-C852-4EF0-8AE7-F6AE5478BAF7}"/>
    <cellStyle name="Normal 8 6 2 3 5" xfId="33771" xr:uid="{6964F491-85FD-45DC-93B2-0EE1EBFF8DD5}"/>
    <cellStyle name="Normal 8 6 2 4" xfId="4817" xr:uid="{CB829C8F-9A0D-433C-A8EC-19CEFD19D49E}"/>
    <cellStyle name="Normal 8 6 2 4 2" xfId="12538" xr:uid="{F511AE2E-07C1-4EEB-9837-A1F3732EAA46}"/>
    <cellStyle name="Normal 8 6 2 4 2 2" xfId="27980" xr:uid="{F8025BD9-043F-48AF-B161-70E30805ADAE}"/>
    <cellStyle name="Normal 8 6 2 4 2 2 2" xfId="58864" xr:uid="{EDDD6378-66D3-4886-8503-E1E3C8D87AFB}"/>
    <cellStyle name="Normal 8 6 2 4 2 3" xfId="43422" xr:uid="{F5424098-CC09-480F-AD65-88EDD69B21BC}"/>
    <cellStyle name="Normal 8 6 2 4 3" xfId="20259" xr:uid="{A319669B-293B-484A-A106-C36EDB5B6239}"/>
    <cellStyle name="Normal 8 6 2 4 3 2" xfId="51143" xr:uid="{B4DC93F8-780C-4282-9ECE-A195E2680D79}"/>
    <cellStyle name="Normal 8 6 2 4 4" xfId="35701" xr:uid="{40FACA85-892F-4931-82EF-B2E0CD2A5BA8}"/>
    <cellStyle name="Normal 8 6 2 5" xfId="8678" xr:uid="{B2CC616F-2908-496E-8D59-F385CDB5023F}"/>
    <cellStyle name="Normal 8 6 2 5 2" xfId="24120" xr:uid="{E0DAB3FE-5C18-4550-95CD-56A0F81EBA77}"/>
    <cellStyle name="Normal 8 6 2 5 2 2" xfId="55004" xr:uid="{BDEC6475-7A52-4454-8AC6-21BA0BE7ED78}"/>
    <cellStyle name="Normal 8 6 2 5 3" xfId="39562" xr:uid="{F1907E9B-E789-4A56-816C-E9984B789E81}"/>
    <cellStyle name="Normal 8 6 2 6" xfId="16399" xr:uid="{722AD99A-A7FA-4D06-9958-D24908FB3801}"/>
    <cellStyle name="Normal 8 6 2 6 2" xfId="47283" xr:uid="{3E51F165-FF6B-4FDF-AB97-36623098D024}"/>
    <cellStyle name="Normal 8 6 2 7" xfId="31841" xr:uid="{752203F9-A21B-4B66-8CD3-297D18CC7487}"/>
    <cellStyle name="Normal 8 6 3" xfId="1439" xr:uid="{9A1FB2E2-4EE5-4959-AA30-0B27AA8BED05}"/>
    <cellStyle name="Normal 8 6 3 2" xfId="3369" xr:uid="{4A667D66-9DE3-4312-B18D-B1CE52FA3BA6}"/>
    <cellStyle name="Normal 8 6 3 2 2" xfId="7229" xr:uid="{50BDB546-AD68-4B56-9142-B65164CD5BAF}"/>
    <cellStyle name="Normal 8 6 3 2 2 2" xfId="14950" xr:uid="{EE7CE014-BF4F-4A19-9D83-067592F06928}"/>
    <cellStyle name="Normal 8 6 3 2 2 2 2" xfId="30392" xr:uid="{2BDC500B-5B12-4768-9215-2AAD0A10C9AE}"/>
    <cellStyle name="Normal 8 6 3 2 2 2 2 2" xfId="61276" xr:uid="{BBA36C81-BC4C-4C2F-AB0B-E6F953CE7E61}"/>
    <cellStyle name="Normal 8 6 3 2 2 2 3" xfId="45834" xr:uid="{04567D7A-9633-40B5-AD19-D4D042F2A2BC}"/>
    <cellStyle name="Normal 8 6 3 2 2 3" xfId="22671" xr:uid="{DAF6D0A9-29B2-435F-BE51-6AB8F334D465}"/>
    <cellStyle name="Normal 8 6 3 2 2 3 2" xfId="53555" xr:uid="{65792369-F788-4FDD-B0AB-3719F65BBB6F}"/>
    <cellStyle name="Normal 8 6 3 2 2 4" xfId="38113" xr:uid="{66CD282C-86F7-4D2B-A2DB-170888210C9A}"/>
    <cellStyle name="Normal 8 6 3 2 3" xfId="11090" xr:uid="{69FBA4BC-78DD-41F3-8D8E-2B34D62ABD6E}"/>
    <cellStyle name="Normal 8 6 3 2 3 2" xfId="26532" xr:uid="{DFE30F5E-4929-4695-9ACB-C04DE9FB3E2F}"/>
    <cellStyle name="Normal 8 6 3 2 3 2 2" xfId="57416" xr:uid="{245215DF-074E-46A1-868B-A85B58BFCB6F}"/>
    <cellStyle name="Normal 8 6 3 2 3 3" xfId="41974" xr:uid="{33CA8820-757B-4EE5-B87B-EED7AD7DA5D5}"/>
    <cellStyle name="Normal 8 6 3 2 4" xfId="18811" xr:uid="{B33E3AFE-DA07-4062-A7C5-03E3CA70384E}"/>
    <cellStyle name="Normal 8 6 3 2 4 2" xfId="49695" xr:uid="{C9E13D47-A766-4678-96DD-C3536CC961C2}"/>
    <cellStyle name="Normal 8 6 3 2 5" xfId="34253" xr:uid="{DB71F9D6-B3AF-4985-B4E2-FAA536A8176C}"/>
    <cellStyle name="Normal 8 6 3 3" xfId="5299" xr:uid="{A1052EC3-EBA2-4742-8322-AA2868B24E23}"/>
    <cellStyle name="Normal 8 6 3 3 2" xfId="13020" xr:uid="{D3F3DACD-3860-4BF8-91B7-DE9A9B001934}"/>
    <cellStyle name="Normal 8 6 3 3 2 2" xfId="28462" xr:uid="{F012C43C-E726-476B-8107-DFAD04EC9769}"/>
    <cellStyle name="Normal 8 6 3 3 2 2 2" xfId="59346" xr:uid="{DEBDEBC0-0C7C-409B-A0D6-14049DCF4B3B}"/>
    <cellStyle name="Normal 8 6 3 3 2 3" xfId="43904" xr:uid="{F0925ACB-EA61-4743-B175-13EB0DCE5646}"/>
    <cellStyle name="Normal 8 6 3 3 3" xfId="20741" xr:uid="{AAB160C2-1ECC-44B2-ACB2-ADE5A96B21EE}"/>
    <cellStyle name="Normal 8 6 3 3 3 2" xfId="51625" xr:uid="{9809D5F5-1597-4604-9824-D0FE3E4D31F0}"/>
    <cellStyle name="Normal 8 6 3 3 4" xfId="36183" xr:uid="{1EC7BDFA-1332-49EC-8322-021B3E73878E}"/>
    <cellStyle name="Normal 8 6 3 4" xfId="9160" xr:uid="{E30971B0-5316-4043-8D6E-43855663322D}"/>
    <cellStyle name="Normal 8 6 3 4 2" xfId="24602" xr:uid="{E8F9AF5C-E808-4BD6-A8B8-03A40393C879}"/>
    <cellStyle name="Normal 8 6 3 4 2 2" xfId="55486" xr:uid="{6B2C4119-DB3D-4218-B95E-117B9F24700F}"/>
    <cellStyle name="Normal 8 6 3 4 3" xfId="40044" xr:uid="{46DEF09E-6D0D-4B47-B8C0-4C0BBE2C63B4}"/>
    <cellStyle name="Normal 8 6 3 5" xfId="16881" xr:uid="{26BFB72C-9B58-43BC-A9EC-DD709BE75BCF}"/>
    <cellStyle name="Normal 8 6 3 5 2" xfId="47765" xr:uid="{79923FBD-5EAE-40EF-BD2A-32952FB7018D}"/>
    <cellStyle name="Normal 8 6 3 6" xfId="32323" xr:uid="{37BA533D-E97D-4B42-9022-43657F07E7B7}"/>
    <cellStyle name="Normal 8 6 4" xfId="2404" xr:uid="{DD548F5E-9D34-42B4-856A-28EF3418A489}"/>
    <cellStyle name="Normal 8 6 4 2" xfId="6264" xr:uid="{E1C958D0-FE4C-4B37-93EE-1A573854759C}"/>
    <cellStyle name="Normal 8 6 4 2 2" xfId="13985" xr:uid="{8FA74A84-FCD6-48AC-B31F-744D3A8A2957}"/>
    <cellStyle name="Normal 8 6 4 2 2 2" xfId="29427" xr:uid="{F5682220-12D2-453B-A35A-F25E846E631A}"/>
    <cellStyle name="Normal 8 6 4 2 2 2 2" xfId="60311" xr:uid="{FB4856ED-F11F-4331-8443-BFBF4EA72207}"/>
    <cellStyle name="Normal 8 6 4 2 2 3" xfId="44869" xr:uid="{75E54430-9D15-4D9F-B739-CFA3E43F1E0E}"/>
    <cellStyle name="Normal 8 6 4 2 3" xfId="21706" xr:uid="{94659E00-53A3-468C-82A2-C1058BFCEF28}"/>
    <cellStyle name="Normal 8 6 4 2 3 2" xfId="52590" xr:uid="{4DFA4FC8-B7E1-4560-B8A5-18FD656C7E67}"/>
    <cellStyle name="Normal 8 6 4 2 4" xfId="37148" xr:uid="{24F1C746-17BC-443A-999E-11E187915C56}"/>
    <cellStyle name="Normal 8 6 4 3" xfId="10125" xr:uid="{D00F3E97-D78A-4E0D-9FAD-EA01EFA4372A}"/>
    <cellStyle name="Normal 8 6 4 3 2" xfId="25567" xr:uid="{3D69E5A2-9475-4771-85FE-5FCC5E894404}"/>
    <cellStyle name="Normal 8 6 4 3 2 2" xfId="56451" xr:uid="{70BAF758-1EB3-48DE-A607-F5B38C436BC7}"/>
    <cellStyle name="Normal 8 6 4 3 3" xfId="41009" xr:uid="{9F6CE893-29AB-40D2-AFA4-A3CBF94D1A6B}"/>
    <cellStyle name="Normal 8 6 4 4" xfId="17846" xr:uid="{843F3AF7-9915-4A5B-A478-14D6F6757435}"/>
    <cellStyle name="Normal 8 6 4 4 2" xfId="48730" xr:uid="{2838D448-5641-4AA8-A3B6-551220261BA6}"/>
    <cellStyle name="Normal 8 6 4 5" xfId="33288" xr:uid="{374BA132-5313-4B4B-8509-B8CA5C3CD41D}"/>
    <cellStyle name="Normal 8 6 5" xfId="4334" xr:uid="{F30C3DDF-AAED-4C56-8BAB-DE108067BB31}"/>
    <cellStyle name="Normal 8 6 5 2" xfId="12055" xr:uid="{70751E43-01E1-4AB7-B7CE-C79689049746}"/>
    <cellStyle name="Normal 8 6 5 2 2" xfId="27497" xr:uid="{352DD647-3A28-4BFA-86F7-F06C9F60A4F6}"/>
    <cellStyle name="Normal 8 6 5 2 2 2" xfId="58381" xr:uid="{2466262F-CC86-4C2E-961C-163C520E924F}"/>
    <cellStyle name="Normal 8 6 5 2 3" xfId="42939" xr:uid="{D71F510B-7597-4F7C-9332-460D5CCB2CFA}"/>
    <cellStyle name="Normal 8 6 5 3" xfId="19776" xr:uid="{4D411399-542F-41C5-A77A-4BA29F50EC74}"/>
    <cellStyle name="Normal 8 6 5 3 2" xfId="50660" xr:uid="{FBF58536-F9B0-4BB3-B69F-54B00BF50442}"/>
    <cellStyle name="Normal 8 6 5 4" xfId="35218" xr:uid="{060BF276-403B-4D20-B655-38D9CB3A8CF5}"/>
    <cellStyle name="Normal 8 6 6" xfId="8195" xr:uid="{FCA00DE7-AB46-4837-9499-CA8393CAA2C6}"/>
    <cellStyle name="Normal 8 6 6 2" xfId="23637" xr:uid="{4EA305F4-DBE1-4474-BDC1-CC01C8D40762}"/>
    <cellStyle name="Normal 8 6 6 2 2" xfId="54521" xr:uid="{B27ACB58-B76A-439F-8BDA-430B77D8178E}"/>
    <cellStyle name="Normal 8 6 6 3" xfId="39079" xr:uid="{0D70838D-3E87-4E26-BA4B-B8528773BCC0}"/>
    <cellStyle name="Normal 8 6 7" xfId="15916" xr:uid="{A56F483B-FFB2-4CD1-B229-5B645062574F}"/>
    <cellStyle name="Normal 8 6 7 2" xfId="46800" xr:uid="{EEDBA2F2-9D0D-4EE5-ACAE-7AC7664C5106}"/>
    <cellStyle name="Normal 8 6 8" xfId="31358" xr:uid="{F6A897FF-19F5-4838-851C-74B7F7D82691}"/>
    <cellStyle name="Normal 8 7" xfId="716" xr:uid="{35918826-57AF-4946-B033-B259C720518F}"/>
    <cellStyle name="Normal 8 7 2" xfId="1681" xr:uid="{4D4276DE-D11A-4233-BAB9-8ECFBD2A19CF}"/>
    <cellStyle name="Normal 8 7 2 2" xfId="3611" xr:uid="{651C40FE-3384-4AD4-80D6-D74F4810358A}"/>
    <cellStyle name="Normal 8 7 2 2 2" xfId="7471" xr:uid="{DB2C1A8A-120B-40E3-A62F-BB93E21A26F6}"/>
    <cellStyle name="Normal 8 7 2 2 2 2" xfId="15192" xr:uid="{CD945A2B-EB0F-43F8-812D-1050F9ADFA90}"/>
    <cellStyle name="Normal 8 7 2 2 2 2 2" xfId="30634" xr:uid="{F369A693-8AD7-4F60-AA03-830DA39396A1}"/>
    <cellStyle name="Normal 8 7 2 2 2 2 2 2" xfId="61518" xr:uid="{2ED61994-0D21-442A-8410-004A5EF20F47}"/>
    <cellStyle name="Normal 8 7 2 2 2 2 3" xfId="46076" xr:uid="{342C6100-2D95-48FF-BD72-55DB4E8B5926}"/>
    <cellStyle name="Normal 8 7 2 2 2 3" xfId="22913" xr:uid="{357D3D30-BEDE-4AE9-952E-5031861224EA}"/>
    <cellStyle name="Normal 8 7 2 2 2 3 2" xfId="53797" xr:uid="{C156AD58-3EA7-42C3-8506-4BBE400696B0}"/>
    <cellStyle name="Normal 8 7 2 2 2 4" xfId="38355" xr:uid="{F8A68635-00B5-4333-ABF3-079BA17ECCBD}"/>
    <cellStyle name="Normal 8 7 2 2 3" xfId="11332" xr:uid="{F45C7B2A-4A5D-4444-8FAA-B0B6400F3F9C}"/>
    <cellStyle name="Normal 8 7 2 2 3 2" xfId="26774" xr:uid="{E2BE83AF-3877-407F-B882-875375D4AA57}"/>
    <cellStyle name="Normal 8 7 2 2 3 2 2" xfId="57658" xr:uid="{47190E89-B95E-4AAE-AE31-69AD3C00E27C}"/>
    <cellStyle name="Normal 8 7 2 2 3 3" xfId="42216" xr:uid="{B6EBF6A8-181D-46BC-8825-D50FA813C016}"/>
    <cellStyle name="Normal 8 7 2 2 4" xfId="19053" xr:uid="{D4427340-42AC-496A-B185-AC5D65FA6C0F}"/>
    <cellStyle name="Normal 8 7 2 2 4 2" xfId="49937" xr:uid="{89E207EA-E0BC-4771-9EBB-3673CC6B7FEC}"/>
    <cellStyle name="Normal 8 7 2 2 5" xfId="34495" xr:uid="{568CFB5B-4A87-4692-B69B-D3842761E1F5}"/>
    <cellStyle name="Normal 8 7 2 3" xfId="5541" xr:uid="{384D36E0-5FFD-46CB-B033-A868B68FD798}"/>
    <cellStyle name="Normal 8 7 2 3 2" xfId="13262" xr:uid="{E0255F71-7E8D-4BD5-A84B-589370BB27F3}"/>
    <cellStyle name="Normal 8 7 2 3 2 2" xfId="28704" xr:uid="{B1AE3F2F-5B09-49D1-91C8-9EE80D86FDD5}"/>
    <cellStyle name="Normal 8 7 2 3 2 2 2" xfId="59588" xr:uid="{53310407-809D-44A6-AF44-AA523A6FF96D}"/>
    <cellStyle name="Normal 8 7 2 3 2 3" xfId="44146" xr:uid="{700EDC41-EBA1-4479-9036-A5797E5739BE}"/>
    <cellStyle name="Normal 8 7 2 3 3" xfId="20983" xr:uid="{ECBE5C6A-A7EC-485F-AEE7-1C2BF23CD512}"/>
    <cellStyle name="Normal 8 7 2 3 3 2" xfId="51867" xr:uid="{03B92C75-B93C-495E-B81E-5ABAE6CBA998}"/>
    <cellStyle name="Normal 8 7 2 3 4" xfId="36425" xr:uid="{3E7D878D-A8F0-427D-A49A-F8021CAC2CC8}"/>
    <cellStyle name="Normal 8 7 2 4" xfId="9402" xr:uid="{A5F0E23D-C658-401E-BC7E-FB3A1DB2F33C}"/>
    <cellStyle name="Normal 8 7 2 4 2" xfId="24844" xr:uid="{E08EE9F7-C286-4899-8652-448F428E2132}"/>
    <cellStyle name="Normal 8 7 2 4 2 2" xfId="55728" xr:uid="{63FAF8DA-73E6-4E6E-9E66-4E6A9C7EFA35}"/>
    <cellStyle name="Normal 8 7 2 4 3" xfId="40286" xr:uid="{20E33CF8-122F-4A73-979C-5641B0F4BF70}"/>
    <cellStyle name="Normal 8 7 2 5" xfId="17123" xr:uid="{C88B2476-CFE5-4513-9203-F46E9D559140}"/>
    <cellStyle name="Normal 8 7 2 5 2" xfId="48007" xr:uid="{74EE68F7-01F0-4028-97E3-DBED0266732C}"/>
    <cellStyle name="Normal 8 7 2 6" xfId="32565" xr:uid="{23320D50-3B45-436F-B14B-43F454DFADCB}"/>
    <cellStyle name="Normal 8 7 3" xfId="2646" xr:uid="{2BED7134-21F4-43EA-A255-B21A3F9606E0}"/>
    <cellStyle name="Normal 8 7 3 2" xfId="6506" xr:uid="{2BB910D4-6A32-4CD1-8E27-67D482B88470}"/>
    <cellStyle name="Normal 8 7 3 2 2" xfId="14227" xr:uid="{1E89AE66-97BB-4EEA-90C4-B77F831E78FD}"/>
    <cellStyle name="Normal 8 7 3 2 2 2" xfId="29669" xr:uid="{63A2A656-DDF6-40E1-90D4-44C4CE87A216}"/>
    <cellStyle name="Normal 8 7 3 2 2 2 2" xfId="60553" xr:uid="{8506E55A-D49D-4D91-9129-207A385EE2A3}"/>
    <cellStyle name="Normal 8 7 3 2 2 3" xfId="45111" xr:uid="{10BA993F-3872-4B16-BE6D-9614F922DA35}"/>
    <cellStyle name="Normal 8 7 3 2 3" xfId="21948" xr:uid="{0CBA437B-11C7-4D28-8A16-17892523B05B}"/>
    <cellStyle name="Normal 8 7 3 2 3 2" xfId="52832" xr:uid="{04AC433B-DFFA-4DBC-8A9C-829E9D537EF5}"/>
    <cellStyle name="Normal 8 7 3 2 4" xfId="37390" xr:uid="{8F0C7E52-45A7-43C3-8422-326DD8EC984B}"/>
    <cellStyle name="Normal 8 7 3 3" xfId="10367" xr:uid="{52EF3F9E-4A32-4FF0-B1D9-0C5BB6F7B9AD}"/>
    <cellStyle name="Normal 8 7 3 3 2" xfId="25809" xr:uid="{F5F11DC2-76CE-4445-9F4F-049019A3116D}"/>
    <cellStyle name="Normal 8 7 3 3 2 2" xfId="56693" xr:uid="{9444B227-F2F0-41D0-802F-1CBA45F8BAF3}"/>
    <cellStyle name="Normal 8 7 3 3 3" xfId="41251" xr:uid="{C2CF3988-E12A-4F96-9D3D-1FE31A4D08AD}"/>
    <cellStyle name="Normal 8 7 3 4" xfId="18088" xr:uid="{28001722-05F0-4707-9DBC-ADCB7B918B0D}"/>
    <cellStyle name="Normal 8 7 3 4 2" xfId="48972" xr:uid="{3F540EA3-637A-4818-805E-58751EE33151}"/>
    <cellStyle name="Normal 8 7 3 5" xfId="33530" xr:uid="{EF6052AD-0AD4-47A0-8825-988F3BFC5907}"/>
    <cellStyle name="Normal 8 7 4" xfId="4576" xr:uid="{CE0F9202-0131-47E6-8ADB-AD814537E3B3}"/>
    <cellStyle name="Normal 8 7 4 2" xfId="12297" xr:uid="{BECF970F-682C-4DD4-860A-645828367513}"/>
    <cellStyle name="Normal 8 7 4 2 2" xfId="27739" xr:uid="{37A8B142-FC43-496E-9DC9-DC063D69B68E}"/>
    <cellStyle name="Normal 8 7 4 2 2 2" xfId="58623" xr:uid="{5A002406-576B-4F31-B644-2715B5FDBE33}"/>
    <cellStyle name="Normal 8 7 4 2 3" xfId="43181" xr:uid="{D7C0BEAE-A21D-4232-A0D5-22D1E94931D2}"/>
    <cellStyle name="Normal 8 7 4 3" xfId="20018" xr:uid="{AFE6D778-1A80-437F-A4A3-4BE86C6A1B43}"/>
    <cellStyle name="Normal 8 7 4 3 2" xfId="50902" xr:uid="{DF9050EE-1D23-4238-AF53-8D9EF41227C4}"/>
    <cellStyle name="Normal 8 7 4 4" xfId="35460" xr:uid="{4B601E27-0334-4809-B080-BEA925B79A04}"/>
    <cellStyle name="Normal 8 7 5" xfId="8437" xr:uid="{8F64141D-E70E-4A49-87C0-43128BF83921}"/>
    <cellStyle name="Normal 8 7 5 2" xfId="23879" xr:uid="{E3B0009C-DFC4-4D6B-B79B-11A00DD51C4E}"/>
    <cellStyle name="Normal 8 7 5 2 2" xfId="54763" xr:uid="{42E9C5BF-29D7-4C7F-BAC6-AF60CD63A5F6}"/>
    <cellStyle name="Normal 8 7 5 3" xfId="39321" xr:uid="{F76E440A-510C-4CF5-A771-143952EDDA9F}"/>
    <cellStyle name="Normal 8 7 6" xfId="16158" xr:uid="{3C69710B-3DE0-420F-B28D-DA76692211ED}"/>
    <cellStyle name="Normal 8 7 6 2" xfId="47042" xr:uid="{735EA039-0FC7-4FA6-9D2B-CEDAA734412A}"/>
    <cellStyle name="Normal 8 7 7" xfId="31600" xr:uid="{EA5ECD75-AB94-47D7-857D-A8664A6C508E}"/>
    <cellStyle name="Normal 8 8" xfId="1198" xr:uid="{BC2C4B12-46FC-400C-8C02-376A626D958A}"/>
    <cellStyle name="Normal 8 8 2" xfId="3128" xr:uid="{301E852A-FF1E-462D-B96B-E0519C37B1AD}"/>
    <cellStyle name="Normal 8 8 2 2" xfId="6988" xr:uid="{DF5B8C5B-F22E-40F8-83DF-35EF3639E621}"/>
    <cellStyle name="Normal 8 8 2 2 2" xfId="14709" xr:uid="{3CB48903-D7FB-4E79-AA0C-BD26ECFA5BD9}"/>
    <cellStyle name="Normal 8 8 2 2 2 2" xfId="30151" xr:uid="{43271162-3C44-4CB0-85DE-44168318C93F}"/>
    <cellStyle name="Normal 8 8 2 2 2 2 2" xfId="61035" xr:uid="{A23D3E6A-8E89-472C-B7D2-0AB706B80A94}"/>
    <cellStyle name="Normal 8 8 2 2 2 3" xfId="45593" xr:uid="{02E89321-2925-40D6-9724-DD559AAA14B9}"/>
    <cellStyle name="Normal 8 8 2 2 3" xfId="22430" xr:uid="{EA540DFC-8821-4431-B395-F5A94E380D07}"/>
    <cellStyle name="Normal 8 8 2 2 3 2" xfId="53314" xr:uid="{A6C710AA-E4D9-4B18-A233-B8E09FE58532}"/>
    <cellStyle name="Normal 8 8 2 2 4" xfId="37872" xr:uid="{B2473A2A-0F75-423A-8801-E719A8426CF9}"/>
    <cellStyle name="Normal 8 8 2 3" xfId="10849" xr:uid="{B6B0E6F0-652F-4931-84EA-36921F2EDD84}"/>
    <cellStyle name="Normal 8 8 2 3 2" xfId="26291" xr:uid="{DD8A1B39-460A-4D47-9360-E008BE39BDD5}"/>
    <cellStyle name="Normal 8 8 2 3 2 2" xfId="57175" xr:uid="{E9E22ABD-34E6-410A-B9EB-ED579D502DE9}"/>
    <cellStyle name="Normal 8 8 2 3 3" xfId="41733" xr:uid="{E7DEE8FA-B4DD-4E5E-88C4-939142FF497C}"/>
    <cellStyle name="Normal 8 8 2 4" xfId="18570" xr:uid="{4FDB2D03-0F65-42A5-8E02-195B6F191226}"/>
    <cellStyle name="Normal 8 8 2 4 2" xfId="49454" xr:uid="{B2BF23F7-CD0D-4042-9861-96FD4F5A93D8}"/>
    <cellStyle name="Normal 8 8 2 5" xfId="34012" xr:uid="{A0CA26C5-1FEF-4DA0-99D4-5C7FC2E8D98F}"/>
    <cellStyle name="Normal 8 8 3" xfId="5058" xr:uid="{390F6BDF-3E6A-4E4C-8DE5-643482A8A3B9}"/>
    <cellStyle name="Normal 8 8 3 2" xfId="12779" xr:uid="{522BDCDC-DF36-4B49-9EAC-BA1ECDAAE078}"/>
    <cellStyle name="Normal 8 8 3 2 2" xfId="28221" xr:uid="{37626C70-2293-4280-99FB-8DE3F2C188F2}"/>
    <cellStyle name="Normal 8 8 3 2 2 2" xfId="59105" xr:uid="{92AA0590-C7FD-4512-BC23-E6C833E3A28D}"/>
    <cellStyle name="Normal 8 8 3 2 3" xfId="43663" xr:uid="{A1441A86-3E9B-461F-B139-E3A45E9DA2D3}"/>
    <cellStyle name="Normal 8 8 3 3" xfId="20500" xr:uid="{81A77930-F638-4FE1-8D44-6CE006D9A879}"/>
    <cellStyle name="Normal 8 8 3 3 2" xfId="51384" xr:uid="{058F1D65-36E5-4E8B-81F4-603FF046AE1B}"/>
    <cellStyle name="Normal 8 8 3 4" xfId="35942" xr:uid="{FEA2DEF4-7284-4B31-8C61-FBD89C4E15D5}"/>
    <cellStyle name="Normal 8 8 4" xfId="8919" xr:uid="{4633AA29-8338-47B9-8439-A3DA9C6B956D}"/>
    <cellStyle name="Normal 8 8 4 2" xfId="24361" xr:uid="{41974032-997A-4AE6-A150-877A0A48CBE0}"/>
    <cellStyle name="Normal 8 8 4 2 2" xfId="55245" xr:uid="{4E49A25F-5903-4C94-B881-DF242FA1FE40}"/>
    <cellStyle name="Normal 8 8 4 3" xfId="39803" xr:uid="{77860321-6590-4119-905B-1398D5D09252}"/>
    <cellStyle name="Normal 8 8 5" xfId="16640" xr:uid="{8AEE95D9-5ECB-40F5-8F1D-509092CC8649}"/>
    <cellStyle name="Normal 8 8 5 2" xfId="47524" xr:uid="{5104E928-A942-4FE5-B4B3-81522AFD69CB}"/>
    <cellStyle name="Normal 8 8 6" xfId="32082" xr:uid="{1E68CEBA-B1C7-4465-BAE2-8734281E8BA0}"/>
    <cellStyle name="Normal 8 9" xfId="2163" xr:uid="{2AF8E34E-94F4-4409-9551-1364A44E8DC8}"/>
    <cellStyle name="Normal 8 9 2" xfId="6023" xr:uid="{6C51D362-1995-4F64-AD28-5BC73DD972E9}"/>
    <cellStyle name="Normal 8 9 2 2" xfId="13744" xr:uid="{3CE77093-F28C-466B-9E16-CF954C8ED6DB}"/>
    <cellStyle name="Normal 8 9 2 2 2" xfId="29186" xr:uid="{CA4BFFE4-15BA-4864-9386-BB4C3FAAC7FF}"/>
    <cellStyle name="Normal 8 9 2 2 2 2" xfId="60070" xr:uid="{CCA45E5D-87DF-4BE7-AC02-D720EAD967E2}"/>
    <cellStyle name="Normal 8 9 2 2 3" xfId="44628" xr:uid="{D1018FF0-2E5D-47DF-A3EF-0D109EA35DDF}"/>
    <cellStyle name="Normal 8 9 2 3" xfId="21465" xr:uid="{726A8F25-2CA1-4DB5-9A10-BF26401AC77F}"/>
    <cellStyle name="Normal 8 9 2 3 2" xfId="52349" xr:uid="{5C22234F-BA8B-47A9-9B13-A3C6E6AE05C6}"/>
    <cellStyle name="Normal 8 9 2 4" xfId="36907" xr:uid="{9D9B51CA-5BB9-4B9F-A0D8-6506A4682098}"/>
    <cellStyle name="Normal 8 9 3" xfId="9884" xr:uid="{51B9DCA5-48B2-4BD0-8867-D6FF57680869}"/>
    <cellStyle name="Normal 8 9 3 2" xfId="25326" xr:uid="{32C41F3F-1E57-4444-8864-F25E672C81E8}"/>
    <cellStyle name="Normal 8 9 3 2 2" xfId="56210" xr:uid="{6AB6459B-7304-4E59-A1A1-9FF2278EFAB3}"/>
    <cellStyle name="Normal 8 9 3 3" xfId="40768" xr:uid="{63F6A622-DD8A-445E-9F73-8861C9F0E0CE}"/>
    <cellStyle name="Normal 8 9 4" xfId="17605" xr:uid="{8F801A68-C955-4403-8865-1956447B165E}"/>
    <cellStyle name="Normal 8 9 4 2" xfId="48489" xr:uid="{D580F088-CF48-42A3-B9B5-887938BF47E6}"/>
    <cellStyle name="Normal 8 9 5" xfId="33047" xr:uid="{52F3EC34-94C8-43E1-ABAF-8D3437D25F3C}"/>
    <cellStyle name="Normal 9" xfId="211" xr:uid="{98E5AF55-E77C-478B-A0C8-F5C1CF5804B3}"/>
    <cellStyle name="Normal 9 10" xfId="4099" xr:uid="{641997EC-7410-4B84-8003-AE57A06B040B}"/>
    <cellStyle name="Normal 9 10 2" xfId="11820" xr:uid="{773ED208-EFDC-4567-8DD4-8ACFDE609A69}"/>
    <cellStyle name="Normal 9 10 2 2" xfId="27262" xr:uid="{510E756C-79AE-414D-BA14-3C99C66AB95A}"/>
    <cellStyle name="Normal 9 10 2 2 2" xfId="58146" xr:uid="{927BE4E5-4742-49B3-AE3C-6FDD31A97E6F}"/>
    <cellStyle name="Normal 9 10 2 3" xfId="42704" xr:uid="{D6A9AEC1-0354-4032-BEC5-749F0F0998F8}"/>
    <cellStyle name="Normal 9 10 3" xfId="19541" xr:uid="{33FEA31E-6DB3-428D-8C11-773D008135F4}"/>
    <cellStyle name="Normal 9 10 3 2" xfId="50425" xr:uid="{E714FE59-B724-4359-A720-92337160EFB8}"/>
    <cellStyle name="Normal 9 10 4" xfId="34983" xr:uid="{EF6EDBB9-54A0-4EDC-A84C-39C9C47745BA}"/>
    <cellStyle name="Normal 9 11" xfId="7960" xr:uid="{CC74925E-2F0E-4EC4-A2D9-1756C9484ED0}"/>
    <cellStyle name="Normal 9 11 2" xfId="23402" xr:uid="{61CE9347-5C14-46B0-9B48-ABA08D74805D}"/>
    <cellStyle name="Normal 9 11 2 2" xfId="54286" xr:uid="{CC53C69E-11FA-439B-9518-8E8E79E90358}"/>
    <cellStyle name="Normal 9 11 3" xfId="38844" xr:uid="{6EDF93B7-EAD0-4D25-A9AC-C66DD37F6E9F}"/>
    <cellStyle name="Normal 9 12" xfId="15681" xr:uid="{8E7B9CBD-066C-4444-81B0-65FFB57EAFC8}"/>
    <cellStyle name="Normal 9 12 2" xfId="46565" xr:uid="{4FCA1319-E6BA-4EA3-949C-FD59EEC133F4}"/>
    <cellStyle name="Normal 9 13" xfId="31123" xr:uid="{3AB99A43-4441-4B51-A734-9BE89AB77F61}"/>
    <cellStyle name="Normal 9 14" xfId="61901" xr:uid="{8D64417B-5683-4D42-91F2-42C4A7FACBE9}"/>
    <cellStyle name="Normal 9 2" xfId="212" xr:uid="{5CEA4F47-24B8-4551-8CA8-DE710432866D}"/>
    <cellStyle name="Normal 9 2 10" xfId="7961" xr:uid="{A6372B0A-4C5E-4CE5-AB19-3BD1EB76BFD5}"/>
    <cellStyle name="Normal 9 2 10 2" xfId="23403" xr:uid="{E67D6E1E-589E-4A89-A482-48203AC696D5}"/>
    <cellStyle name="Normal 9 2 10 2 2" xfId="54287" xr:uid="{E3E17DB6-B1FE-47BE-8EB5-9BBDEBA4D2E1}"/>
    <cellStyle name="Normal 9 2 10 3" xfId="38845" xr:uid="{5D52C055-BA34-4EF9-8BB9-5931E746EC28}"/>
    <cellStyle name="Normal 9 2 11" xfId="15682" xr:uid="{A09B42EA-E160-4201-B20C-EB80B7B2B16C}"/>
    <cellStyle name="Normal 9 2 11 2" xfId="46566" xr:uid="{0634EF70-F1D0-4D8F-8D53-232887045DEF}"/>
    <cellStyle name="Normal 9 2 12" xfId="31124" xr:uid="{9BA94C7E-11E3-4E87-A71E-3F2AF19DFC0E}"/>
    <cellStyle name="Normal 9 2 2" xfId="213" xr:uid="{B4782B1B-00EC-4754-A24A-43C043DF3502}"/>
    <cellStyle name="Normal 9 2 2 10" xfId="31125" xr:uid="{66B28C09-B8B9-4832-A047-B9E4EF85EC40}"/>
    <cellStyle name="Normal 9 2 2 2" xfId="327" xr:uid="{6AF7DAD6-9726-4A02-84DE-3A81BD105029}"/>
    <cellStyle name="Normal 9 2 2 2 2" xfId="570" xr:uid="{88C2939D-6F8C-4507-B4C6-DA84124FB006}"/>
    <cellStyle name="Normal 9 2 2 2 2 2" xfId="1053" xr:uid="{9A21848C-EABB-436D-9313-82FFA8B461B5}"/>
    <cellStyle name="Normal 9 2 2 2 2 2 2" xfId="2018" xr:uid="{AC883B93-938F-45AC-8902-11D3B5CD6F65}"/>
    <cellStyle name="Normal 9 2 2 2 2 2 2 2" xfId="3948" xr:uid="{24C40F3F-7BD9-40F9-B0AC-21195722D4FF}"/>
    <cellStyle name="Normal 9 2 2 2 2 2 2 2 2" xfId="7808" xr:uid="{1D4C531D-839E-4D5E-BFB6-394E02F58AE6}"/>
    <cellStyle name="Normal 9 2 2 2 2 2 2 2 2 2" xfId="15529" xr:uid="{DEC706B0-E222-41DD-8212-740CCD8B4211}"/>
    <cellStyle name="Normal 9 2 2 2 2 2 2 2 2 2 2" xfId="30971" xr:uid="{BFD5309A-3B82-4596-95BB-6D152BA9702A}"/>
    <cellStyle name="Normal 9 2 2 2 2 2 2 2 2 2 2 2" xfId="61855" xr:uid="{97D45488-09FC-45C6-BC8A-FF9E112FBBE0}"/>
    <cellStyle name="Normal 9 2 2 2 2 2 2 2 2 2 3" xfId="46413" xr:uid="{599222C6-364F-4EB8-93B8-8B5A0921CC13}"/>
    <cellStyle name="Normal 9 2 2 2 2 2 2 2 2 3" xfId="23250" xr:uid="{6BC21963-F901-4DA0-8D56-A9EE64A4CEFF}"/>
    <cellStyle name="Normal 9 2 2 2 2 2 2 2 2 3 2" xfId="54134" xr:uid="{BC7D57D3-3178-417D-945B-B43C063BEB0F}"/>
    <cellStyle name="Normal 9 2 2 2 2 2 2 2 2 4" xfId="38692" xr:uid="{B8F00EE6-61E9-472B-9EDD-8C180FD99CD9}"/>
    <cellStyle name="Normal 9 2 2 2 2 2 2 2 3" xfId="11669" xr:uid="{D6353DAC-DFBE-4E8F-9D3A-D379103685FB}"/>
    <cellStyle name="Normal 9 2 2 2 2 2 2 2 3 2" xfId="27111" xr:uid="{E086EC34-DD3E-400B-83C1-6E4ED18B5A8F}"/>
    <cellStyle name="Normal 9 2 2 2 2 2 2 2 3 2 2" xfId="57995" xr:uid="{6123B8BF-F0A0-45CF-94B4-C7CF458C157A}"/>
    <cellStyle name="Normal 9 2 2 2 2 2 2 2 3 3" xfId="42553" xr:uid="{6DB9E87A-CEB9-4633-AEE7-0BC7A4C4B11F}"/>
    <cellStyle name="Normal 9 2 2 2 2 2 2 2 4" xfId="19390" xr:uid="{3D7F359F-E7CE-4CF2-BB40-C03A2619811C}"/>
    <cellStyle name="Normal 9 2 2 2 2 2 2 2 4 2" xfId="50274" xr:uid="{E04FEBB8-5086-4A5A-A2E2-23B0069673C3}"/>
    <cellStyle name="Normal 9 2 2 2 2 2 2 2 5" xfId="34832" xr:uid="{D284B215-724E-4358-89FA-ADDB40D61758}"/>
    <cellStyle name="Normal 9 2 2 2 2 2 2 3" xfId="5878" xr:uid="{ED5E5BD5-74BA-44CC-A583-DEE4E01C2710}"/>
    <cellStyle name="Normal 9 2 2 2 2 2 2 3 2" xfId="13599" xr:uid="{3543D0B5-2802-4AE0-953C-5B78786A46C7}"/>
    <cellStyle name="Normal 9 2 2 2 2 2 2 3 2 2" xfId="29041" xr:uid="{686DBC62-C4BB-4037-82A8-2A5D115A67D8}"/>
    <cellStyle name="Normal 9 2 2 2 2 2 2 3 2 2 2" xfId="59925" xr:uid="{F5A143F1-A2B8-45AE-8472-9FB7ABDBB967}"/>
    <cellStyle name="Normal 9 2 2 2 2 2 2 3 2 3" xfId="44483" xr:uid="{ED948823-BECE-43D3-B7BF-E0B890A88498}"/>
    <cellStyle name="Normal 9 2 2 2 2 2 2 3 3" xfId="21320" xr:uid="{402D3C93-2721-4F13-8F95-FE359AD1D82B}"/>
    <cellStyle name="Normal 9 2 2 2 2 2 2 3 3 2" xfId="52204" xr:uid="{25A471E5-DB22-49C9-9F17-FC3B4DF75B83}"/>
    <cellStyle name="Normal 9 2 2 2 2 2 2 3 4" xfId="36762" xr:uid="{D6FC90EC-5BF1-4CE4-A59E-D6712D8BF0D0}"/>
    <cellStyle name="Normal 9 2 2 2 2 2 2 4" xfId="9739" xr:uid="{AA40E93A-3F62-43D3-B686-E94AC5776A63}"/>
    <cellStyle name="Normal 9 2 2 2 2 2 2 4 2" xfId="25181" xr:uid="{A42AF039-BF42-427A-849D-5FD3472AD05C}"/>
    <cellStyle name="Normal 9 2 2 2 2 2 2 4 2 2" xfId="56065" xr:uid="{35591DA9-ADCB-43F9-9D07-663AAF03F6D6}"/>
    <cellStyle name="Normal 9 2 2 2 2 2 2 4 3" xfId="40623" xr:uid="{DF9770C3-DEF4-4A2A-B080-6DBEFC54221E}"/>
    <cellStyle name="Normal 9 2 2 2 2 2 2 5" xfId="17460" xr:uid="{62156237-76F0-4732-AA63-B8D3650DE426}"/>
    <cellStyle name="Normal 9 2 2 2 2 2 2 5 2" xfId="48344" xr:uid="{96131A4E-969A-41A8-A46E-AE76C339B198}"/>
    <cellStyle name="Normal 9 2 2 2 2 2 2 6" xfId="32902" xr:uid="{0EACA91E-9CF2-45A6-9FFD-03D9E821DF3B}"/>
    <cellStyle name="Normal 9 2 2 2 2 2 3" xfId="2983" xr:uid="{81C1111B-ADD7-4389-A2A5-E5C692336694}"/>
    <cellStyle name="Normal 9 2 2 2 2 2 3 2" xfId="6843" xr:uid="{794D794A-A7A4-43C2-A163-EC11745B4616}"/>
    <cellStyle name="Normal 9 2 2 2 2 2 3 2 2" xfId="14564" xr:uid="{A1E4C778-4A86-445F-BC02-A2B5B5E237D0}"/>
    <cellStyle name="Normal 9 2 2 2 2 2 3 2 2 2" xfId="30006" xr:uid="{217A09A2-5402-4B51-9276-2C746E9EFD04}"/>
    <cellStyle name="Normal 9 2 2 2 2 2 3 2 2 2 2" xfId="60890" xr:uid="{71B0394B-C6E7-4FB8-AC9A-C6D1632D5E50}"/>
    <cellStyle name="Normal 9 2 2 2 2 2 3 2 2 3" xfId="45448" xr:uid="{0014AB21-0F99-45FA-B1A0-290179EF11FC}"/>
    <cellStyle name="Normal 9 2 2 2 2 2 3 2 3" xfId="22285" xr:uid="{FD3FED85-E091-4423-A839-C96485023C38}"/>
    <cellStyle name="Normal 9 2 2 2 2 2 3 2 3 2" xfId="53169" xr:uid="{89DC4588-1536-43FD-9EBB-A9065869518B}"/>
    <cellStyle name="Normal 9 2 2 2 2 2 3 2 4" xfId="37727" xr:uid="{F6C1AA74-5E5A-4A52-BD5F-510114FB3352}"/>
    <cellStyle name="Normal 9 2 2 2 2 2 3 3" xfId="10704" xr:uid="{71973BEE-33EB-4CF8-AD44-860BF9A98D46}"/>
    <cellStyle name="Normal 9 2 2 2 2 2 3 3 2" xfId="26146" xr:uid="{A8067EE1-C595-4CB0-8E04-1F5A76EDE0ED}"/>
    <cellStyle name="Normal 9 2 2 2 2 2 3 3 2 2" xfId="57030" xr:uid="{B8098D0D-C967-4F3F-8379-26FC7FFC339E}"/>
    <cellStyle name="Normal 9 2 2 2 2 2 3 3 3" xfId="41588" xr:uid="{048FD4CE-27B4-43E1-B3A7-CCAB5C3C47B2}"/>
    <cellStyle name="Normal 9 2 2 2 2 2 3 4" xfId="18425" xr:uid="{3D2B29F6-D3E7-416C-BA27-F7F39F62C270}"/>
    <cellStyle name="Normal 9 2 2 2 2 2 3 4 2" xfId="49309" xr:uid="{AC39F733-B448-48FF-B19E-4FD45D5EB544}"/>
    <cellStyle name="Normal 9 2 2 2 2 2 3 5" xfId="33867" xr:uid="{00691EFE-3D88-489C-BCCE-CB1E99FDBA5F}"/>
    <cellStyle name="Normal 9 2 2 2 2 2 4" xfId="4913" xr:uid="{B553EDCE-3A5F-43B7-8521-BFC76F0444E6}"/>
    <cellStyle name="Normal 9 2 2 2 2 2 4 2" xfId="12634" xr:uid="{2EA85BEE-2EBB-46AF-8CBE-30851A681925}"/>
    <cellStyle name="Normal 9 2 2 2 2 2 4 2 2" xfId="28076" xr:uid="{5437DF00-2520-4299-B12D-6F5777B60E45}"/>
    <cellStyle name="Normal 9 2 2 2 2 2 4 2 2 2" xfId="58960" xr:uid="{B45FE93C-CE5A-4476-86FC-47BADB92290D}"/>
    <cellStyle name="Normal 9 2 2 2 2 2 4 2 3" xfId="43518" xr:uid="{03641B65-CA8F-44E0-A53D-958F8CA141A1}"/>
    <cellStyle name="Normal 9 2 2 2 2 2 4 3" xfId="20355" xr:uid="{6F1E1FCB-E492-42C8-BB6B-B20BD56843D2}"/>
    <cellStyle name="Normal 9 2 2 2 2 2 4 3 2" xfId="51239" xr:uid="{B562CBCF-64D2-46FF-8F8C-AB87E489922C}"/>
    <cellStyle name="Normal 9 2 2 2 2 2 4 4" xfId="35797" xr:uid="{8AF3BDB3-0CD8-494D-9FE1-629B96EF93B5}"/>
    <cellStyle name="Normal 9 2 2 2 2 2 5" xfId="8774" xr:uid="{9272D564-6C54-4F54-832B-E55CEBA75088}"/>
    <cellStyle name="Normal 9 2 2 2 2 2 5 2" xfId="24216" xr:uid="{F8ACB7C0-DA7E-4B82-9470-60BB100CB24E}"/>
    <cellStyle name="Normal 9 2 2 2 2 2 5 2 2" xfId="55100" xr:uid="{189CA786-EB94-45DF-8294-5F5B7D9A5B31}"/>
    <cellStyle name="Normal 9 2 2 2 2 2 5 3" xfId="39658" xr:uid="{EF9B53C2-D8C0-42A6-B052-974923D447C1}"/>
    <cellStyle name="Normal 9 2 2 2 2 2 6" xfId="16495" xr:uid="{39C046AF-40A7-486A-9F66-26C3D956E547}"/>
    <cellStyle name="Normal 9 2 2 2 2 2 6 2" xfId="47379" xr:uid="{7142D24E-9CB8-4376-821A-B4DBFC5167FE}"/>
    <cellStyle name="Normal 9 2 2 2 2 2 7" xfId="31937" xr:uid="{C84494D3-A5DA-425A-AE03-485544B577B5}"/>
    <cellStyle name="Normal 9 2 2 2 2 3" xfId="1535" xr:uid="{CEF4A3FB-6BA8-4BDA-B6E2-780A42B7289E}"/>
    <cellStyle name="Normal 9 2 2 2 2 3 2" xfId="3465" xr:uid="{9564539D-F5C3-4FDF-BEDB-99BE3B27A108}"/>
    <cellStyle name="Normal 9 2 2 2 2 3 2 2" xfId="7325" xr:uid="{0D99D758-48A1-4390-8876-EE5C34B9604B}"/>
    <cellStyle name="Normal 9 2 2 2 2 3 2 2 2" xfId="15046" xr:uid="{C88146BE-14F0-4073-953F-D1A78A00B7E4}"/>
    <cellStyle name="Normal 9 2 2 2 2 3 2 2 2 2" xfId="30488" xr:uid="{9B479EB0-E7C0-4281-AAB9-43D8198642F0}"/>
    <cellStyle name="Normal 9 2 2 2 2 3 2 2 2 2 2" xfId="61372" xr:uid="{F1E4E8FF-583D-4A60-AB69-714F72DADB97}"/>
    <cellStyle name="Normal 9 2 2 2 2 3 2 2 2 3" xfId="45930" xr:uid="{FF40E302-64A4-4A85-9F3A-7BF21CAEFA46}"/>
    <cellStyle name="Normal 9 2 2 2 2 3 2 2 3" xfId="22767" xr:uid="{F9A4087F-6CC6-42DE-882D-2563E64FAE88}"/>
    <cellStyle name="Normal 9 2 2 2 2 3 2 2 3 2" xfId="53651" xr:uid="{176CD99E-BA12-4F16-9E5B-B40F46BF9A35}"/>
    <cellStyle name="Normal 9 2 2 2 2 3 2 2 4" xfId="38209" xr:uid="{D7A8FCAE-A79F-405B-B19B-3B684BB4B71F}"/>
    <cellStyle name="Normal 9 2 2 2 2 3 2 3" xfId="11186" xr:uid="{C8F2AE64-E440-4054-947B-FF4BB115F03F}"/>
    <cellStyle name="Normal 9 2 2 2 2 3 2 3 2" xfId="26628" xr:uid="{16D9A328-ADF8-46DE-A2B6-245F2B2180D8}"/>
    <cellStyle name="Normal 9 2 2 2 2 3 2 3 2 2" xfId="57512" xr:uid="{86BA79CC-6F54-4F41-927B-EB0F1AFD4628}"/>
    <cellStyle name="Normal 9 2 2 2 2 3 2 3 3" xfId="42070" xr:uid="{05B60724-DDF4-41CB-8D3F-FD42CBD9D3AE}"/>
    <cellStyle name="Normal 9 2 2 2 2 3 2 4" xfId="18907" xr:uid="{102E07C5-CD27-4C3B-A436-0C9C4B8E4AD7}"/>
    <cellStyle name="Normal 9 2 2 2 2 3 2 4 2" xfId="49791" xr:uid="{197F6333-BFD5-4EC0-B144-03EAAB282AFA}"/>
    <cellStyle name="Normal 9 2 2 2 2 3 2 5" xfId="34349" xr:uid="{1833F106-A0E7-44AD-863B-53BBCD40E001}"/>
    <cellStyle name="Normal 9 2 2 2 2 3 3" xfId="5395" xr:uid="{6CE3B221-C7C9-4582-8970-7A20DD656E21}"/>
    <cellStyle name="Normal 9 2 2 2 2 3 3 2" xfId="13116" xr:uid="{C1A7E46A-0524-447B-9184-DC43878C16AC}"/>
    <cellStyle name="Normal 9 2 2 2 2 3 3 2 2" xfId="28558" xr:uid="{3AA272F4-43B4-480C-86F9-65145AF3DBEC}"/>
    <cellStyle name="Normal 9 2 2 2 2 3 3 2 2 2" xfId="59442" xr:uid="{CAA7A05C-A79D-47D2-9C08-39960678BA63}"/>
    <cellStyle name="Normal 9 2 2 2 2 3 3 2 3" xfId="44000" xr:uid="{A6A00218-87EE-4944-A987-8BC81ABA1BD3}"/>
    <cellStyle name="Normal 9 2 2 2 2 3 3 3" xfId="20837" xr:uid="{39760FEA-7432-430E-90B4-E46765F5C91E}"/>
    <cellStyle name="Normal 9 2 2 2 2 3 3 3 2" xfId="51721" xr:uid="{BB11B161-8660-463C-AD7A-EE21E3AFE96E}"/>
    <cellStyle name="Normal 9 2 2 2 2 3 3 4" xfId="36279" xr:uid="{DB8E5F43-D4FF-4C4E-913F-D7659A0BE248}"/>
    <cellStyle name="Normal 9 2 2 2 2 3 4" xfId="9256" xr:uid="{C1A67657-A899-47F0-8EA9-79BF29C39232}"/>
    <cellStyle name="Normal 9 2 2 2 2 3 4 2" xfId="24698" xr:uid="{2E6F9984-C881-43ED-AD39-038565C39DAD}"/>
    <cellStyle name="Normal 9 2 2 2 2 3 4 2 2" xfId="55582" xr:uid="{B4517EFA-FC2B-4785-9B13-804CA6E22652}"/>
    <cellStyle name="Normal 9 2 2 2 2 3 4 3" xfId="40140" xr:uid="{233FB326-7E5B-47A9-834E-D71F2458EB5A}"/>
    <cellStyle name="Normal 9 2 2 2 2 3 5" xfId="16977" xr:uid="{0B060C94-FEBF-4083-87F4-DC44EFC1FC7D}"/>
    <cellStyle name="Normal 9 2 2 2 2 3 5 2" xfId="47861" xr:uid="{36F8A73A-F0C7-4AF9-B7EE-CF212D6A79C3}"/>
    <cellStyle name="Normal 9 2 2 2 2 3 6" xfId="32419" xr:uid="{AF1F3C9A-136E-4BBF-9FD8-9E1DC0121FEF}"/>
    <cellStyle name="Normal 9 2 2 2 2 4" xfId="2500" xr:uid="{290F4DA8-806F-4469-B7A0-6869605773AD}"/>
    <cellStyle name="Normal 9 2 2 2 2 4 2" xfId="6360" xr:uid="{3BF07AA3-9F96-4772-B0D9-63E108AF6320}"/>
    <cellStyle name="Normal 9 2 2 2 2 4 2 2" xfId="14081" xr:uid="{D08EE0E5-E1EA-4DDC-AD6F-1F9E8121C378}"/>
    <cellStyle name="Normal 9 2 2 2 2 4 2 2 2" xfId="29523" xr:uid="{3F0A4C7F-B845-40A8-B97C-6C0BD3F2D1AE}"/>
    <cellStyle name="Normal 9 2 2 2 2 4 2 2 2 2" xfId="60407" xr:uid="{6D2D3DE0-B259-49BD-9185-CDA656724281}"/>
    <cellStyle name="Normal 9 2 2 2 2 4 2 2 3" xfId="44965" xr:uid="{33FA4CF1-B2E0-4393-8229-AA49358AC81C}"/>
    <cellStyle name="Normal 9 2 2 2 2 4 2 3" xfId="21802" xr:uid="{64FB8E05-84A6-4F5A-80CD-E840973EA09C}"/>
    <cellStyle name="Normal 9 2 2 2 2 4 2 3 2" xfId="52686" xr:uid="{9313286B-2334-4D41-A667-73FBCDB25C2B}"/>
    <cellStyle name="Normal 9 2 2 2 2 4 2 4" xfId="37244" xr:uid="{1D0E21D6-7F2C-44D5-8AC8-8414A9054CF6}"/>
    <cellStyle name="Normal 9 2 2 2 2 4 3" xfId="10221" xr:uid="{CDEB2BD6-5EE0-4946-9F50-78B22DA51B90}"/>
    <cellStyle name="Normal 9 2 2 2 2 4 3 2" xfId="25663" xr:uid="{8EA686D5-6675-4D0E-BEFD-2DA348CE72CD}"/>
    <cellStyle name="Normal 9 2 2 2 2 4 3 2 2" xfId="56547" xr:uid="{7D2BB600-EBD7-4B77-A54E-66DC4AB7560E}"/>
    <cellStyle name="Normal 9 2 2 2 2 4 3 3" xfId="41105" xr:uid="{35E89B30-0CE2-497C-AB8B-75B94F8B2AFA}"/>
    <cellStyle name="Normal 9 2 2 2 2 4 4" xfId="17942" xr:uid="{DFDED27F-15D2-4D72-A24A-B9CA25A4679B}"/>
    <cellStyle name="Normal 9 2 2 2 2 4 4 2" xfId="48826" xr:uid="{C25A3FD6-0838-44A7-B0A3-FBAAA03818A2}"/>
    <cellStyle name="Normal 9 2 2 2 2 4 5" xfId="33384" xr:uid="{A015F88B-72D8-4142-AF59-DCDCD0EE6F8A}"/>
    <cellStyle name="Normal 9 2 2 2 2 5" xfId="4430" xr:uid="{7F15B2E2-E792-479F-9A9F-DBE4A0A8BD8D}"/>
    <cellStyle name="Normal 9 2 2 2 2 5 2" xfId="12151" xr:uid="{0EC60A84-0C59-461F-9DD5-0723B02CDAC8}"/>
    <cellStyle name="Normal 9 2 2 2 2 5 2 2" xfId="27593" xr:uid="{DAFE38AA-AE89-4C5F-BEF2-A62E14D63C60}"/>
    <cellStyle name="Normal 9 2 2 2 2 5 2 2 2" xfId="58477" xr:uid="{928EA9D4-E124-4143-AE03-83674C400FF4}"/>
    <cellStyle name="Normal 9 2 2 2 2 5 2 3" xfId="43035" xr:uid="{B0FA6151-54EA-4B19-82BA-0586308971CA}"/>
    <cellStyle name="Normal 9 2 2 2 2 5 3" xfId="19872" xr:uid="{D0A90577-4DC9-4B76-8076-7CCDEB8D9DAC}"/>
    <cellStyle name="Normal 9 2 2 2 2 5 3 2" xfId="50756" xr:uid="{13358D6C-7D76-4E9A-BC99-863D3314D2C9}"/>
    <cellStyle name="Normal 9 2 2 2 2 5 4" xfId="35314" xr:uid="{23B2D3BB-3169-44A0-A888-BEDCA3AA3FDC}"/>
    <cellStyle name="Normal 9 2 2 2 2 6" xfId="8291" xr:uid="{F53E3EC6-4E7F-4305-8AD7-6EE1F63A5C61}"/>
    <cellStyle name="Normal 9 2 2 2 2 6 2" xfId="23733" xr:uid="{7315BB06-37E4-4DF2-84D0-FFC3D9BDE888}"/>
    <cellStyle name="Normal 9 2 2 2 2 6 2 2" xfId="54617" xr:uid="{EE2C5757-8E25-4961-BC33-BAD7673E0BC6}"/>
    <cellStyle name="Normal 9 2 2 2 2 6 3" xfId="39175" xr:uid="{910D9DE1-35B4-4E47-B865-239FD027F9E0}"/>
    <cellStyle name="Normal 9 2 2 2 2 7" xfId="16012" xr:uid="{3F596606-EC15-4590-BFA5-338CD0CBD6D0}"/>
    <cellStyle name="Normal 9 2 2 2 2 7 2" xfId="46896" xr:uid="{A9C09506-1633-4E33-B9E9-2BC6B5F1E6C5}"/>
    <cellStyle name="Normal 9 2 2 2 2 8" xfId="31454" xr:uid="{54793714-B3C0-4C35-AB2E-10B8F504DA90}"/>
    <cellStyle name="Normal 9 2 2 2 3" xfId="812" xr:uid="{7CBEA10D-2CA3-441C-9A73-4B6FBFEFE1CF}"/>
    <cellStyle name="Normal 9 2 2 2 3 2" xfId="1777" xr:uid="{3A18EB67-ED27-4F32-8D71-4A37CAC4CD4C}"/>
    <cellStyle name="Normal 9 2 2 2 3 2 2" xfId="3707" xr:uid="{87196010-1023-49C1-ACE8-31024D270D4C}"/>
    <cellStyle name="Normal 9 2 2 2 3 2 2 2" xfId="7567" xr:uid="{9517B44D-6FD7-45E7-816D-21CE711B0B83}"/>
    <cellStyle name="Normal 9 2 2 2 3 2 2 2 2" xfId="15288" xr:uid="{18E19F8D-F52E-4BB4-8E60-67772B221093}"/>
    <cellStyle name="Normal 9 2 2 2 3 2 2 2 2 2" xfId="30730" xr:uid="{7F8CCBC3-E74D-4B83-9488-9A027C212D72}"/>
    <cellStyle name="Normal 9 2 2 2 3 2 2 2 2 2 2" xfId="61614" xr:uid="{2BB5DF44-AD0E-40BD-81D1-0C4E863CC674}"/>
    <cellStyle name="Normal 9 2 2 2 3 2 2 2 2 3" xfId="46172" xr:uid="{81B77B35-1991-4CDF-8287-836D24897927}"/>
    <cellStyle name="Normal 9 2 2 2 3 2 2 2 3" xfId="23009" xr:uid="{EC773C87-C547-4F6A-94EB-834EE0E4B7BC}"/>
    <cellStyle name="Normal 9 2 2 2 3 2 2 2 3 2" xfId="53893" xr:uid="{CA0A06F2-604C-47F2-850B-322C6E130C37}"/>
    <cellStyle name="Normal 9 2 2 2 3 2 2 2 4" xfId="38451" xr:uid="{8E301086-6EF8-40D4-9F36-748EDECDFADC}"/>
    <cellStyle name="Normal 9 2 2 2 3 2 2 3" xfId="11428" xr:uid="{A47AC5A4-E060-40A4-8123-F306C9B63D20}"/>
    <cellStyle name="Normal 9 2 2 2 3 2 2 3 2" xfId="26870" xr:uid="{25F3C41F-640B-4C99-9F97-676D9733C026}"/>
    <cellStyle name="Normal 9 2 2 2 3 2 2 3 2 2" xfId="57754" xr:uid="{CF5B1780-9209-4F77-9E35-06A7511A5313}"/>
    <cellStyle name="Normal 9 2 2 2 3 2 2 3 3" xfId="42312" xr:uid="{2638AED7-E5F7-446E-A62A-94C980E58D95}"/>
    <cellStyle name="Normal 9 2 2 2 3 2 2 4" xfId="19149" xr:uid="{7408575A-A844-4D3C-85A0-3C1734633C79}"/>
    <cellStyle name="Normal 9 2 2 2 3 2 2 4 2" xfId="50033" xr:uid="{8FA5FD56-1A82-43B6-AC7A-57E29E4540C7}"/>
    <cellStyle name="Normal 9 2 2 2 3 2 2 5" xfId="34591" xr:uid="{4304DC10-7CB4-4012-8502-F97455995CB1}"/>
    <cellStyle name="Normal 9 2 2 2 3 2 3" xfId="5637" xr:uid="{C7DA3403-F2D7-4309-8758-783C8E3BE601}"/>
    <cellStyle name="Normal 9 2 2 2 3 2 3 2" xfId="13358" xr:uid="{A3536D17-554B-4028-B44D-96EC6AFADEE6}"/>
    <cellStyle name="Normal 9 2 2 2 3 2 3 2 2" xfId="28800" xr:uid="{F4D6E292-26D2-4149-83C6-D2A74505EF19}"/>
    <cellStyle name="Normal 9 2 2 2 3 2 3 2 2 2" xfId="59684" xr:uid="{98686D3F-4935-4BA1-95FC-3CFA551BA7BF}"/>
    <cellStyle name="Normal 9 2 2 2 3 2 3 2 3" xfId="44242" xr:uid="{4F527C82-6DDF-4692-91BD-AE64ADC97AC0}"/>
    <cellStyle name="Normal 9 2 2 2 3 2 3 3" xfId="21079" xr:uid="{F2F9307A-3CE7-49DC-AC9F-A87B0AF2C2C3}"/>
    <cellStyle name="Normal 9 2 2 2 3 2 3 3 2" xfId="51963" xr:uid="{95CEB42A-7E12-44C5-A64F-1441BA84E7FD}"/>
    <cellStyle name="Normal 9 2 2 2 3 2 3 4" xfId="36521" xr:uid="{91D0B774-F847-4993-9FA3-885DCC838CD9}"/>
    <cellStyle name="Normal 9 2 2 2 3 2 4" xfId="9498" xr:uid="{62CF66B9-D0A6-4570-9E6A-14E4791857B7}"/>
    <cellStyle name="Normal 9 2 2 2 3 2 4 2" xfId="24940" xr:uid="{1DBC53B5-DF04-47FB-A89A-E3CF8ED49DCD}"/>
    <cellStyle name="Normal 9 2 2 2 3 2 4 2 2" xfId="55824" xr:uid="{1F6404D5-F999-4EC6-B734-9A6A5CE41F16}"/>
    <cellStyle name="Normal 9 2 2 2 3 2 4 3" xfId="40382" xr:uid="{734C318A-94F3-4B89-95F0-851C4D1F9DAF}"/>
    <cellStyle name="Normal 9 2 2 2 3 2 5" xfId="17219" xr:uid="{2CE04259-5B58-48BF-A4D4-FC7CEE37CD8A}"/>
    <cellStyle name="Normal 9 2 2 2 3 2 5 2" xfId="48103" xr:uid="{47D30FCE-9983-48C6-9A8A-CFF8D381C8CE}"/>
    <cellStyle name="Normal 9 2 2 2 3 2 6" xfId="32661" xr:uid="{2D6630A8-251D-424B-875B-EAB78D653FB4}"/>
    <cellStyle name="Normal 9 2 2 2 3 3" xfId="2742" xr:uid="{39727B5D-C833-462A-9333-1797ACEE8BF6}"/>
    <cellStyle name="Normal 9 2 2 2 3 3 2" xfId="6602" xr:uid="{20BF4DEE-32E7-4EC9-93A1-7525D83FFF59}"/>
    <cellStyle name="Normal 9 2 2 2 3 3 2 2" xfId="14323" xr:uid="{A769F8F0-FB42-4710-B536-AA79C95AD598}"/>
    <cellStyle name="Normal 9 2 2 2 3 3 2 2 2" xfId="29765" xr:uid="{148C71F5-B930-46F7-8CB0-7C8921296B46}"/>
    <cellStyle name="Normal 9 2 2 2 3 3 2 2 2 2" xfId="60649" xr:uid="{6699D399-AAAF-4FB0-8D33-B877F6D5AC89}"/>
    <cellStyle name="Normal 9 2 2 2 3 3 2 2 3" xfId="45207" xr:uid="{FACAADE4-AD77-423A-AAC6-3887647D59FC}"/>
    <cellStyle name="Normal 9 2 2 2 3 3 2 3" xfId="22044" xr:uid="{148A6984-4F34-450B-868E-F9F83BF18470}"/>
    <cellStyle name="Normal 9 2 2 2 3 3 2 3 2" xfId="52928" xr:uid="{674E6787-CC82-4CF9-9499-ADDFFFD00220}"/>
    <cellStyle name="Normal 9 2 2 2 3 3 2 4" xfId="37486" xr:uid="{FED96C16-1DAB-49F7-9D9D-52C1DD11FBE4}"/>
    <cellStyle name="Normal 9 2 2 2 3 3 3" xfId="10463" xr:uid="{9DA9C76D-11AB-4975-A380-ACFDD06F6A04}"/>
    <cellStyle name="Normal 9 2 2 2 3 3 3 2" xfId="25905" xr:uid="{7448EE1A-724B-4428-9542-EB5334D1D200}"/>
    <cellStyle name="Normal 9 2 2 2 3 3 3 2 2" xfId="56789" xr:uid="{DB1B69CE-8DEB-4161-8DD3-AC157A3D8B1E}"/>
    <cellStyle name="Normal 9 2 2 2 3 3 3 3" xfId="41347" xr:uid="{6361F390-02CD-4434-89C1-98967A5AB814}"/>
    <cellStyle name="Normal 9 2 2 2 3 3 4" xfId="18184" xr:uid="{7DDC9CC6-9CA5-47DC-9DEC-B40DB8C7E854}"/>
    <cellStyle name="Normal 9 2 2 2 3 3 4 2" xfId="49068" xr:uid="{B0188C02-0C0F-4F22-9CA3-0E015A0AFC89}"/>
    <cellStyle name="Normal 9 2 2 2 3 3 5" xfId="33626" xr:uid="{415129FB-6578-4F93-994A-E139D1038990}"/>
    <cellStyle name="Normal 9 2 2 2 3 4" xfId="4672" xr:uid="{6C8B3A8F-1630-4F8D-AC6A-F15A2C07424B}"/>
    <cellStyle name="Normal 9 2 2 2 3 4 2" xfId="12393" xr:uid="{DBFA77D4-3A4A-4A31-A342-A20DB0678760}"/>
    <cellStyle name="Normal 9 2 2 2 3 4 2 2" xfId="27835" xr:uid="{E1AD9586-D113-4E56-B30B-7FA50D6262E6}"/>
    <cellStyle name="Normal 9 2 2 2 3 4 2 2 2" xfId="58719" xr:uid="{4D8C3177-1F9B-4639-8090-978059726FAE}"/>
    <cellStyle name="Normal 9 2 2 2 3 4 2 3" xfId="43277" xr:uid="{098564BA-ED72-44D3-8C28-77F349FA8820}"/>
    <cellStyle name="Normal 9 2 2 2 3 4 3" xfId="20114" xr:uid="{32255AC4-BCE2-4846-AB5B-B4788BB6CC65}"/>
    <cellStyle name="Normal 9 2 2 2 3 4 3 2" xfId="50998" xr:uid="{12A8B787-C9D5-4D8A-9FEA-2ECC2EC259A4}"/>
    <cellStyle name="Normal 9 2 2 2 3 4 4" xfId="35556" xr:uid="{4DC239FD-CC86-4456-B596-5F615A96DAE2}"/>
    <cellStyle name="Normal 9 2 2 2 3 5" xfId="8533" xr:uid="{D4E79515-FE4E-42E0-B354-4B9B2B05EDB3}"/>
    <cellStyle name="Normal 9 2 2 2 3 5 2" xfId="23975" xr:uid="{06A7D92D-F321-487E-B61E-508B2B7B32B2}"/>
    <cellStyle name="Normal 9 2 2 2 3 5 2 2" xfId="54859" xr:uid="{ECEA5FDB-38F2-4F58-84F0-741F1F13C78B}"/>
    <cellStyle name="Normal 9 2 2 2 3 5 3" xfId="39417" xr:uid="{AA9CA607-6568-4CDD-8463-23AE71E5F4E6}"/>
    <cellStyle name="Normal 9 2 2 2 3 6" xfId="16254" xr:uid="{7A328C92-A071-4EDD-889E-D92A1F0A919F}"/>
    <cellStyle name="Normal 9 2 2 2 3 6 2" xfId="47138" xr:uid="{D52B7105-DB56-4A2F-A9AE-A206C8605A1C}"/>
    <cellStyle name="Normal 9 2 2 2 3 7" xfId="31696" xr:uid="{F86F34A6-B18C-4087-9D9E-E48889EA54FB}"/>
    <cellStyle name="Normal 9 2 2 2 4" xfId="1294" xr:uid="{98DA40E6-B154-4C44-B43E-0194BB62B988}"/>
    <cellStyle name="Normal 9 2 2 2 4 2" xfId="3224" xr:uid="{12235F00-3222-4776-B490-2C3712B4C632}"/>
    <cellStyle name="Normal 9 2 2 2 4 2 2" xfId="7084" xr:uid="{1C4C43BD-1DAC-47ED-B031-DC5654F50E08}"/>
    <cellStyle name="Normal 9 2 2 2 4 2 2 2" xfId="14805" xr:uid="{883F1417-76D3-4499-A7BB-2CEC338E3619}"/>
    <cellStyle name="Normal 9 2 2 2 4 2 2 2 2" xfId="30247" xr:uid="{7457ACF3-F78E-49FB-A859-F64030A1C9E0}"/>
    <cellStyle name="Normal 9 2 2 2 4 2 2 2 2 2" xfId="61131" xr:uid="{56E0D59A-1912-4ABA-A25B-B8D417E212CC}"/>
    <cellStyle name="Normal 9 2 2 2 4 2 2 2 3" xfId="45689" xr:uid="{B2757367-4770-498D-B21D-49EB676CFBAD}"/>
    <cellStyle name="Normal 9 2 2 2 4 2 2 3" xfId="22526" xr:uid="{189E3723-3A32-4C50-A52F-89719D2D3188}"/>
    <cellStyle name="Normal 9 2 2 2 4 2 2 3 2" xfId="53410" xr:uid="{EACEBA5A-2E08-4CCC-AA04-09DDFB03D87A}"/>
    <cellStyle name="Normal 9 2 2 2 4 2 2 4" xfId="37968" xr:uid="{60C1A747-2C78-4C1D-9551-F4944D9F0E4D}"/>
    <cellStyle name="Normal 9 2 2 2 4 2 3" xfId="10945" xr:uid="{5993D8D0-23EB-4FE9-A46C-82ADA7B51AC3}"/>
    <cellStyle name="Normal 9 2 2 2 4 2 3 2" xfId="26387" xr:uid="{746D7EED-F2EF-4C19-ABB2-6B9AB2F15AE5}"/>
    <cellStyle name="Normal 9 2 2 2 4 2 3 2 2" xfId="57271" xr:uid="{D1811A23-2F7C-4781-8299-2B1A1077A623}"/>
    <cellStyle name="Normal 9 2 2 2 4 2 3 3" xfId="41829" xr:uid="{01EF90F2-564F-4FA6-8626-B0E632587C44}"/>
    <cellStyle name="Normal 9 2 2 2 4 2 4" xfId="18666" xr:uid="{3A6B0757-76C2-4D9A-8B8C-1DDE8419592F}"/>
    <cellStyle name="Normal 9 2 2 2 4 2 4 2" xfId="49550" xr:uid="{0C8ADC7F-F2D0-46B5-AC86-9CFFEA859715}"/>
    <cellStyle name="Normal 9 2 2 2 4 2 5" xfId="34108" xr:uid="{D3D0F094-F500-4697-87F4-19DCCA657597}"/>
    <cellStyle name="Normal 9 2 2 2 4 3" xfId="5154" xr:uid="{615E9B37-C79C-42AB-A4A8-30F97CA750CB}"/>
    <cellStyle name="Normal 9 2 2 2 4 3 2" xfId="12875" xr:uid="{57522195-6933-455B-A5CC-8FA79A54E3A4}"/>
    <cellStyle name="Normal 9 2 2 2 4 3 2 2" xfId="28317" xr:uid="{1FD5FEEC-0F7F-472C-9B35-AEE6CEFB85AC}"/>
    <cellStyle name="Normal 9 2 2 2 4 3 2 2 2" xfId="59201" xr:uid="{C1B6C241-F23C-4ACC-8C13-C08C0232A7C1}"/>
    <cellStyle name="Normal 9 2 2 2 4 3 2 3" xfId="43759" xr:uid="{A60CB101-AA4A-4E53-8C0E-F62C3046F9A3}"/>
    <cellStyle name="Normal 9 2 2 2 4 3 3" xfId="20596" xr:uid="{56392EEB-907E-41FA-8213-F05A6E1F48DE}"/>
    <cellStyle name="Normal 9 2 2 2 4 3 3 2" xfId="51480" xr:uid="{68440A14-8C9C-489D-B475-71AEA64483CC}"/>
    <cellStyle name="Normal 9 2 2 2 4 3 4" xfId="36038" xr:uid="{F89820DC-9601-419F-A5AB-847BBB74192C}"/>
    <cellStyle name="Normal 9 2 2 2 4 4" xfId="9015" xr:uid="{E16AA6FD-5DCB-46EE-922B-6108133F4EC0}"/>
    <cellStyle name="Normal 9 2 2 2 4 4 2" xfId="24457" xr:uid="{A9487A1F-8E59-4E40-91FD-E260EC9FFC06}"/>
    <cellStyle name="Normal 9 2 2 2 4 4 2 2" xfId="55341" xr:uid="{0576D9F0-0E54-47A5-B344-8BFE825CCCD9}"/>
    <cellStyle name="Normal 9 2 2 2 4 4 3" xfId="39899" xr:uid="{D900DA89-1F3B-4EFF-95A1-73AEFC4DF294}"/>
    <cellStyle name="Normal 9 2 2 2 4 5" xfId="16736" xr:uid="{361FAA56-9464-4676-915A-F3299CF06D91}"/>
    <cellStyle name="Normal 9 2 2 2 4 5 2" xfId="47620" xr:uid="{029E9123-C514-4F8C-8C70-BB87086EDADC}"/>
    <cellStyle name="Normal 9 2 2 2 4 6" xfId="32178" xr:uid="{3249B13E-B113-4650-A877-795394888F00}"/>
    <cellStyle name="Normal 9 2 2 2 5" xfId="2259" xr:uid="{9B302454-CB6F-4A55-946E-BCD7F0319000}"/>
    <cellStyle name="Normal 9 2 2 2 5 2" xfId="6119" xr:uid="{82F888F6-E072-4C65-9C57-BF094E39D710}"/>
    <cellStyle name="Normal 9 2 2 2 5 2 2" xfId="13840" xr:uid="{1A8B71E0-408A-4115-86CD-D0220558F5CE}"/>
    <cellStyle name="Normal 9 2 2 2 5 2 2 2" xfId="29282" xr:uid="{7DDC0F32-C73A-446D-B32E-8D230659E243}"/>
    <cellStyle name="Normal 9 2 2 2 5 2 2 2 2" xfId="60166" xr:uid="{B13564A4-F40F-4913-A960-F318350EF0D3}"/>
    <cellStyle name="Normal 9 2 2 2 5 2 2 3" xfId="44724" xr:uid="{3A82883E-553A-4409-B5DE-20A396C1BA34}"/>
    <cellStyle name="Normal 9 2 2 2 5 2 3" xfId="21561" xr:uid="{562A0160-19A1-4032-8326-D45215899208}"/>
    <cellStyle name="Normal 9 2 2 2 5 2 3 2" xfId="52445" xr:uid="{E8F6C97C-5F17-4726-A36D-94863231249F}"/>
    <cellStyle name="Normal 9 2 2 2 5 2 4" xfId="37003" xr:uid="{9A3D39C3-301D-480D-AAFB-F2D78EAC068F}"/>
    <cellStyle name="Normal 9 2 2 2 5 3" xfId="9980" xr:uid="{FBF81D29-335C-4717-B429-2F46C57FF074}"/>
    <cellStyle name="Normal 9 2 2 2 5 3 2" xfId="25422" xr:uid="{4BB381C6-94B1-453F-8F33-B5AA4D9084F8}"/>
    <cellStyle name="Normal 9 2 2 2 5 3 2 2" xfId="56306" xr:uid="{35D49EAB-E35D-453E-B55D-A6D85F8EA809}"/>
    <cellStyle name="Normal 9 2 2 2 5 3 3" xfId="40864" xr:uid="{55002E04-EFF3-4890-BB3A-6399BBB1AFC4}"/>
    <cellStyle name="Normal 9 2 2 2 5 4" xfId="17701" xr:uid="{55035C53-CEB6-410E-8CEB-BDFA9472B346}"/>
    <cellStyle name="Normal 9 2 2 2 5 4 2" xfId="48585" xr:uid="{403E8E42-AE7A-4768-A5E3-55E00925148E}"/>
    <cellStyle name="Normal 9 2 2 2 5 5" xfId="33143" xr:uid="{1B129A3A-C9DE-49F6-AC6F-C9EF50CD79DE}"/>
    <cellStyle name="Normal 9 2 2 2 6" xfId="4189" xr:uid="{0F349040-7D6F-47B4-949E-6B5207D055DD}"/>
    <cellStyle name="Normal 9 2 2 2 6 2" xfId="11910" xr:uid="{455518FD-50D5-4A0F-BE91-E6EDA566CC92}"/>
    <cellStyle name="Normal 9 2 2 2 6 2 2" xfId="27352" xr:uid="{53E36002-30EE-44A0-8240-8C1FCD0C3862}"/>
    <cellStyle name="Normal 9 2 2 2 6 2 2 2" xfId="58236" xr:uid="{1D80DC00-2BFF-4728-9BF2-A14E8E8D3797}"/>
    <cellStyle name="Normal 9 2 2 2 6 2 3" xfId="42794" xr:uid="{D20165AB-6CBE-46C4-883F-34F6458B4CC0}"/>
    <cellStyle name="Normal 9 2 2 2 6 3" xfId="19631" xr:uid="{F0E88A67-B2B5-4FA2-A014-14119E85CE92}"/>
    <cellStyle name="Normal 9 2 2 2 6 3 2" xfId="50515" xr:uid="{F94E1195-6A7B-4B12-9E03-581E6556E513}"/>
    <cellStyle name="Normal 9 2 2 2 6 4" xfId="35073" xr:uid="{8B82E9C6-4FEC-4276-8F0C-C32E994C84F1}"/>
    <cellStyle name="Normal 9 2 2 2 7" xfId="8050" xr:uid="{2BFD13CE-C7B0-4FC7-8C27-D6D25DFEA6A5}"/>
    <cellStyle name="Normal 9 2 2 2 7 2" xfId="23492" xr:uid="{28BE8C19-FF35-4938-9FBD-AB86ABD356B9}"/>
    <cellStyle name="Normal 9 2 2 2 7 2 2" xfId="54376" xr:uid="{12BC8584-8D77-4064-BA39-841E3B0111DF}"/>
    <cellStyle name="Normal 9 2 2 2 7 3" xfId="38934" xr:uid="{8E9D7509-9499-43A4-BB09-EC18B9F460C7}"/>
    <cellStyle name="Normal 9 2 2 2 8" xfId="15771" xr:uid="{61236856-EBDF-48CE-BD5C-AD40C5011626}"/>
    <cellStyle name="Normal 9 2 2 2 8 2" xfId="46655" xr:uid="{38369D64-562F-4552-BAB2-9B836BC6795A}"/>
    <cellStyle name="Normal 9 2 2 2 9" xfId="31213" xr:uid="{7095F5E5-04E0-4B72-B22C-96D95D0A9FD4}"/>
    <cellStyle name="Normal 9 2 2 3" xfId="481" xr:uid="{71D3FC0A-DF8B-4F63-BF1E-FA654546CC0B}"/>
    <cellStyle name="Normal 9 2 2 3 2" xfId="965" xr:uid="{B1A377FB-F74C-4837-B2B5-081B4C4DF7F5}"/>
    <cellStyle name="Normal 9 2 2 3 2 2" xfId="1930" xr:uid="{18DD6D53-287C-4032-91E7-A365E30F8441}"/>
    <cellStyle name="Normal 9 2 2 3 2 2 2" xfId="3860" xr:uid="{25D3E01A-7515-41B0-AB29-16AE71289741}"/>
    <cellStyle name="Normal 9 2 2 3 2 2 2 2" xfId="7720" xr:uid="{8F1D8000-BC7E-4FF9-9A52-07BD843BF7C8}"/>
    <cellStyle name="Normal 9 2 2 3 2 2 2 2 2" xfId="15441" xr:uid="{D2DC0100-10DD-445A-8A19-772DF13B7CD2}"/>
    <cellStyle name="Normal 9 2 2 3 2 2 2 2 2 2" xfId="30883" xr:uid="{D49FBFC6-9CB3-4743-8837-AC11299360E5}"/>
    <cellStyle name="Normal 9 2 2 3 2 2 2 2 2 2 2" xfId="61767" xr:uid="{3CFB59B5-F41E-40D5-BD6C-905D937B4D5A}"/>
    <cellStyle name="Normal 9 2 2 3 2 2 2 2 2 3" xfId="46325" xr:uid="{F90B8422-D2DB-4311-A9A0-D589071D3C16}"/>
    <cellStyle name="Normal 9 2 2 3 2 2 2 2 3" xfId="23162" xr:uid="{7E190882-9B07-4849-AD95-79AE0CF2D1A2}"/>
    <cellStyle name="Normal 9 2 2 3 2 2 2 2 3 2" xfId="54046" xr:uid="{FBB7CCD2-34E9-41B1-B922-F3B623214C8C}"/>
    <cellStyle name="Normal 9 2 2 3 2 2 2 2 4" xfId="38604" xr:uid="{1E57042E-8662-40AA-9213-518547C8B14E}"/>
    <cellStyle name="Normal 9 2 2 3 2 2 2 3" xfId="11581" xr:uid="{33844874-6D17-46F7-A6AE-713162B8673B}"/>
    <cellStyle name="Normal 9 2 2 3 2 2 2 3 2" xfId="27023" xr:uid="{3407A7F9-D8A2-456B-98E5-FB0557776AA9}"/>
    <cellStyle name="Normal 9 2 2 3 2 2 2 3 2 2" xfId="57907" xr:uid="{A63CB80B-7634-453F-9E6B-CF43FB591BB4}"/>
    <cellStyle name="Normal 9 2 2 3 2 2 2 3 3" xfId="42465" xr:uid="{1033F7E7-8E68-45E2-A46A-5EF41F956453}"/>
    <cellStyle name="Normal 9 2 2 3 2 2 2 4" xfId="19302" xr:uid="{D2C6B0D6-82D4-46CB-BE21-000CC23FCE1A}"/>
    <cellStyle name="Normal 9 2 2 3 2 2 2 4 2" xfId="50186" xr:uid="{0773E220-8430-4F76-A5E7-6243E9EAFFE2}"/>
    <cellStyle name="Normal 9 2 2 3 2 2 2 5" xfId="34744" xr:uid="{F7B5E236-4A58-4F7B-BA40-4217A39216EB}"/>
    <cellStyle name="Normal 9 2 2 3 2 2 3" xfId="5790" xr:uid="{E746E95C-572B-4665-93D4-7D0F677D4272}"/>
    <cellStyle name="Normal 9 2 2 3 2 2 3 2" xfId="13511" xr:uid="{723913FD-C936-4461-B04D-CE4EFF2FAC88}"/>
    <cellStyle name="Normal 9 2 2 3 2 2 3 2 2" xfId="28953" xr:uid="{73D8784B-5A8B-44AF-890B-C7A96C34F0AC}"/>
    <cellStyle name="Normal 9 2 2 3 2 2 3 2 2 2" xfId="59837" xr:uid="{E3638A23-07BA-4747-A793-215696A8A5FC}"/>
    <cellStyle name="Normal 9 2 2 3 2 2 3 2 3" xfId="44395" xr:uid="{E707DFA5-38E1-4949-885A-86348B53AC7D}"/>
    <cellStyle name="Normal 9 2 2 3 2 2 3 3" xfId="21232" xr:uid="{C4727040-0961-4D93-8ADD-E1A65C9E247C}"/>
    <cellStyle name="Normal 9 2 2 3 2 2 3 3 2" xfId="52116" xr:uid="{0F91A6E4-C145-4078-A921-5F82DEB3F5A9}"/>
    <cellStyle name="Normal 9 2 2 3 2 2 3 4" xfId="36674" xr:uid="{FD13E5D3-62C2-4BCC-8F26-0312B2759D42}"/>
    <cellStyle name="Normal 9 2 2 3 2 2 4" xfId="9651" xr:uid="{91C47D20-A4DC-43A6-B16E-619AB1A74CC3}"/>
    <cellStyle name="Normal 9 2 2 3 2 2 4 2" xfId="25093" xr:uid="{C7F11D37-320F-438D-B9DC-36CE08E50A5F}"/>
    <cellStyle name="Normal 9 2 2 3 2 2 4 2 2" xfId="55977" xr:uid="{06E3BC3A-50D0-4550-9BFB-2D180F8CBCC7}"/>
    <cellStyle name="Normal 9 2 2 3 2 2 4 3" xfId="40535" xr:uid="{217BD3C3-8DEF-46CE-8129-3856A2F8708E}"/>
    <cellStyle name="Normal 9 2 2 3 2 2 5" xfId="17372" xr:uid="{CCFC5E35-F082-458E-8DB5-2B548A077E87}"/>
    <cellStyle name="Normal 9 2 2 3 2 2 5 2" xfId="48256" xr:uid="{C59BB78A-B1C6-4516-8EB9-A8A8DADA4563}"/>
    <cellStyle name="Normal 9 2 2 3 2 2 6" xfId="32814" xr:uid="{62495CB6-95C0-48DE-B513-9C313A37BA11}"/>
    <cellStyle name="Normal 9 2 2 3 2 3" xfId="2895" xr:uid="{F465A9E6-A045-47F0-9536-0CB45C39B478}"/>
    <cellStyle name="Normal 9 2 2 3 2 3 2" xfId="6755" xr:uid="{96E737B7-D31C-42C6-B489-530724BDECB8}"/>
    <cellStyle name="Normal 9 2 2 3 2 3 2 2" xfId="14476" xr:uid="{9FBD48BC-21F3-49FF-B066-13DD5DCE7777}"/>
    <cellStyle name="Normal 9 2 2 3 2 3 2 2 2" xfId="29918" xr:uid="{FEB7CDEA-40F6-4D4E-A7F9-17DB0B8C1B3E}"/>
    <cellStyle name="Normal 9 2 2 3 2 3 2 2 2 2" xfId="60802" xr:uid="{3FE66746-9BC0-4970-A100-F5897C4F86CA}"/>
    <cellStyle name="Normal 9 2 2 3 2 3 2 2 3" xfId="45360" xr:uid="{813700DC-A8D9-4366-A9DF-1D59BA6F03E3}"/>
    <cellStyle name="Normal 9 2 2 3 2 3 2 3" xfId="22197" xr:uid="{14D4224D-A5FE-4C05-BFE7-544D008D6E83}"/>
    <cellStyle name="Normal 9 2 2 3 2 3 2 3 2" xfId="53081" xr:uid="{864D93CD-9C02-4B24-8BF8-8769E2FF142A}"/>
    <cellStyle name="Normal 9 2 2 3 2 3 2 4" xfId="37639" xr:uid="{DDBB880C-F4A2-49F7-84CF-21262E745824}"/>
    <cellStyle name="Normal 9 2 2 3 2 3 3" xfId="10616" xr:uid="{1BA9AF71-3D0B-4683-8A53-5D9A3C951E8B}"/>
    <cellStyle name="Normal 9 2 2 3 2 3 3 2" xfId="26058" xr:uid="{181AB394-F846-4676-830F-198930186FF8}"/>
    <cellStyle name="Normal 9 2 2 3 2 3 3 2 2" xfId="56942" xr:uid="{F2FF613A-1A25-4C02-9723-1D7BB537FA32}"/>
    <cellStyle name="Normal 9 2 2 3 2 3 3 3" xfId="41500" xr:uid="{4CBE773D-218C-456B-BB25-17EF9BA06CAA}"/>
    <cellStyle name="Normal 9 2 2 3 2 3 4" xfId="18337" xr:uid="{5E47EA38-5BA7-4F6F-8927-460856D27355}"/>
    <cellStyle name="Normal 9 2 2 3 2 3 4 2" xfId="49221" xr:uid="{77B76757-7090-423C-B4F7-D91520B784C5}"/>
    <cellStyle name="Normal 9 2 2 3 2 3 5" xfId="33779" xr:uid="{60C4FDF3-468A-4AB6-8A05-C21F24AFE6A3}"/>
    <cellStyle name="Normal 9 2 2 3 2 4" xfId="4825" xr:uid="{A9939CBC-AEE6-428D-A4F7-82A2B040E556}"/>
    <cellStyle name="Normal 9 2 2 3 2 4 2" xfId="12546" xr:uid="{BADB3055-058C-4B42-A19B-37B2D661D740}"/>
    <cellStyle name="Normal 9 2 2 3 2 4 2 2" xfId="27988" xr:uid="{77C464BC-04BC-41AB-9757-460D069B9BFF}"/>
    <cellStyle name="Normal 9 2 2 3 2 4 2 2 2" xfId="58872" xr:uid="{BA0DF4E2-0200-4ABF-86F4-F449E61163B5}"/>
    <cellStyle name="Normal 9 2 2 3 2 4 2 3" xfId="43430" xr:uid="{B80FD13D-7CB2-4947-BF33-963C2BF28E5C}"/>
    <cellStyle name="Normal 9 2 2 3 2 4 3" xfId="20267" xr:uid="{3D05DB26-82D0-4728-AABA-7B82B70CB73F}"/>
    <cellStyle name="Normal 9 2 2 3 2 4 3 2" xfId="51151" xr:uid="{CAE45812-904E-4FC2-9438-6E4B9265DC1D}"/>
    <cellStyle name="Normal 9 2 2 3 2 4 4" xfId="35709" xr:uid="{886D46D4-E419-4B1B-B75B-9ED7D9470E3B}"/>
    <cellStyle name="Normal 9 2 2 3 2 5" xfId="8686" xr:uid="{DADE315A-A65C-480D-8C8A-1B05E3789F7D}"/>
    <cellStyle name="Normal 9 2 2 3 2 5 2" xfId="24128" xr:uid="{3094F3FD-355B-46EE-9E73-A1B3823E9531}"/>
    <cellStyle name="Normal 9 2 2 3 2 5 2 2" xfId="55012" xr:uid="{BF25C3F7-93BE-4C12-A008-87A75B3D47A3}"/>
    <cellStyle name="Normal 9 2 2 3 2 5 3" xfId="39570" xr:uid="{58122641-C684-4F3E-9FD1-CE6B3919458B}"/>
    <cellStyle name="Normal 9 2 2 3 2 6" xfId="16407" xr:uid="{9B075BDC-0E7B-4EA2-9E79-62AA70D037CF}"/>
    <cellStyle name="Normal 9 2 2 3 2 6 2" xfId="47291" xr:uid="{B8A3AA0E-F5B2-49E9-B5AA-573EA6C36845}"/>
    <cellStyle name="Normal 9 2 2 3 2 7" xfId="31849" xr:uid="{07D2A4FA-E363-4B57-AD18-D3FC4027DF48}"/>
    <cellStyle name="Normal 9 2 2 3 3" xfId="1447" xr:uid="{78DD4E94-2A0F-470E-83C3-AE544B41957E}"/>
    <cellStyle name="Normal 9 2 2 3 3 2" xfId="3377" xr:uid="{95DF4C0B-2655-4D40-92DD-9B9234572759}"/>
    <cellStyle name="Normal 9 2 2 3 3 2 2" xfId="7237" xr:uid="{57EDFBBB-53C9-444E-BE6F-CB8DF4BABE31}"/>
    <cellStyle name="Normal 9 2 2 3 3 2 2 2" xfId="14958" xr:uid="{4389B980-4093-42A0-9D0A-91A281E14291}"/>
    <cellStyle name="Normal 9 2 2 3 3 2 2 2 2" xfId="30400" xr:uid="{B6C04562-AD66-429F-8E7B-1C25C5A7B088}"/>
    <cellStyle name="Normal 9 2 2 3 3 2 2 2 2 2" xfId="61284" xr:uid="{7A22127F-64DA-4C91-8341-893A872CCDE9}"/>
    <cellStyle name="Normal 9 2 2 3 3 2 2 2 3" xfId="45842" xr:uid="{47C66834-F5AE-43E7-BBA9-2C5A75831672}"/>
    <cellStyle name="Normal 9 2 2 3 3 2 2 3" xfId="22679" xr:uid="{4ABB3EC4-7031-4AB4-8A9E-F22501B3F81F}"/>
    <cellStyle name="Normal 9 2 2 3 3 2 2 3 2" xfId="53563" xr:uid="{9C60D4CA-ECE2-4F8A-B1B6-0F055F8A1EE5}"/>
    <cellStyle name="Normal 9 2 2 3 3 2 2 4" xfId="38121" xr:uid="{D5087DDB-DF8C-4DC0-811F-9054338904FE}"/>
    <cellStyle name="Normal 9 2 2 3 3 2 3" xfId="11098" xr:uid="{449D271C-E3AD-4118-8A0E-A7CD31AD5485}"/>
    <cellStyle name="Normal 9 2 2 3 3 2 3 2" xfId="26540" xr:uid="{6BE44BCB-0519-4D97-BB74-D12A5B16FA4A}"/>
    <cellStyle name="Normal 9 2 2 3 3 2 3 2 2" xfId="57424" xr:uid="{C2E35C39-6C36-442C-A623-3FF79AEE8986}"/>
    <cellStyle name="Normal 9 2 2 3 3 2 3 3" xfId="41982" xr:uid="{8CA1870A-CA55-4682-BB6F-05D5B8BCA882}"/>
    <cellStyle name="Normal 9 2 2 3 3 2 4" xfId="18819" xr:uid="{AF5A10BD-9FE6-48C1-92B9-EDA616FF26AE}"/>
    <cellStyle name="Normal 9 2 2 3 3 2 4 2" xfId="49703" xr:uid="{3E8918FE-30C9-4DF1-B2A3-FD65496AF692}"/>
    <cellStyle name="Normal 9 2 2 3 3 2 5" xfId="34261" xr:uid="{3E9EA1AE-10F4-480A-A733-11D3CA7C9397}"/>
    <cellStyle name="Normal 9 2 2 3 3 3" xfId="5307" xr:uid="{B0BCBCB5-C504-4CF0-9D70-E0820650E233}"/>
    <cellStyle name="Normal 9 2 2 3 3 3 2" xfId="13028" xr:uid="{59295DD0-56E6-4AE2-80C7-67A8D0CB6E38}"/>
    <cellStyle name="Normal 9 2 2 3 3 3 2 2" xfId="28470" xr:uid="{B86D1716-AA26-42A9-A92E-35BE6C04799B}"/>
    <cellStyle name="Normal 9 2 2 3 3 3 2 2 2" xfId="59354" xr:uid="{658A9CA1-5ED8-4E57-9380-0D1E3797D2DD}"/>
    <cellStyle name="Normal 9 2 2 3 3 3 2 3" xfId="43912" xr:uid="{D8CD4D52-B465-42BE-AD7B-92FBED2CC123}"/>
    <cellStyle name="Normal 9 2 2 3 3 3 3" xfId="20749" xr:uid="{36953DAC-E743-47C4-BCB9-EB5344DF2005}"/>
    <cellStyle name="Normal 9 2 2 3 3 3 3 2" xfId="51633" xr:uid="{E366EF44-40FC-4D77-A931-5AEA5907EFDC}"/>
    <cellStyle name="Normal 9 2 2 3 3 3 4" xfId="36191" xr:uid="{D6A8A03A-1007-4990-96FD-0FA8A562039A}"/>
    <cellStyle name="Normal 9 2 2 3 3 4" xfId="9168" xr:uid="{5251C1D9-B4CF-4AD9-B490-025C87BC26CE}"/>
    <cellStyle name="Normal 9 2 2 3 3 4 2" xfId="24610" xr:uid="{6713797D-24A4-4323-B97B-F29C81E00774}"/>
    <cellStyle name="Normal 9 2 2 3 3 4 2 2" xfId="55494" xr:uid="{FF49655B-F0D6-456C-ACCC-C37B481C10A0}"/>
    <cellStyle name="Normal 9 2 2 3 3 4 3" xfId="40052" xr:uid="{79399DDC-0139-4988-A7CE-AC5770D769C1}"/>
    <cellStyle name="Normal 9 2 2 3 3 5" xfId="16889" xr:uid="{5E74D649-14E3-42FF-8D56-DA998ECC49D0}"/>
    <cellStyle name="Normal 9 2 2 3 3 5 2" xfId="47773" xr:uid="{86C1A88D-ECB3-46AA-AE78-15E1ADA8D8BF}"/>
    <cellStyle name="Normal 9 2 2 3 3 6" xfId="32331" xr:uid="{CE27E745-627A-47B7-A498-FD854F611C13}"/>
    <cellStyle name="Normal 9 2 2 3 4" xfId="2412" xr:uid="{B9723AF4-5D57-41E5-9987-AB9CD2B9E12E}"/>
    <cellStyle name="Normal 9 2 2 3 4 2" xfId="6272" xr:uid="{E784E1E5-0336-4FF0-9DAC-9C50F5481DC4}"/>
    <cellStyle name="Normal 9 2 2 3 4 2 2" xfId="13993" xr:uid="{A6011FE0-6BD3-431E-BBE7-91A982F85F29}"/>
    <cellStyle name="Normal 9 2 2 3 4 2 2 2" xfId="29435" xr:uid="{B3BD220E-E5DA-485B-A7B8-2A5BF6A8DB4D}"/>
    <cellStyle name="Normal 9 2 2 3 4 2 2 2 2" xfId="60319" xr:uid="{F6F6C358-E017-45BA-829E-E1E70A7A0532}"/>
    <cellStyle name="Normal 9 2 2 3 4 2 2 3" xfId="44877" xr:uid="{37C1DF08-1CC2-4C82-B5E4-AA4F8A1B4B61}"/>
    <cellStyle name="Normal 9 2 2 3 4 2 3" xfId="21714" xr:uid="{F8FD214C-5AB2-4129-9B07-AF07248C9B5A}"/>
    <cellStyle name="Normal 9 2 2 3 4 2 3 2" xfId="52598" xr:uid="{E6F3CCEB-75BD-4A32-A4F7-DD5D122BAFFA}"/>
    <cellStyle name="Normal 9 2 2 3 4 2 4" xfId="37156" xr:uid="{6513745C-188D-401C-8597-B146105F67D5}"/>
    <cellStyle name="Normal 9 2 2 3 4 3" xfId="10133" xr:uid="{1712244E-9C0F-4913-898E-437E9F77DCA8}"/>
    <cellStyle name="Normal 9 2 2 3 4 3 2" xfId="25575" xr:uid="{C4CE3D98-C0F6-479B-A668-D6AFEC21C7CD}"/>
    <cellStyle name="Normal 9 2 2 3 4 3 2 2" xfId="56459" xr:uid="{27E18B82-A3D8-4312-87B3-05E9478F7DEA}"/>
    <cellStyle name="Normal 9 2 2 3 4 3 3" xfId="41017" xr:uid="{7A728767-DF63-4197-BF23-12D8382D5D3C}"/>
    <cellStyle name="Normal 9 2 2 3 4 4" xfId="17854" xr:uid="{CF19B6B3-F86F-4A1A-9030-69DBC9FBF02D}"/>
    <cellStyle name="Normal 9 2 2 3 4 4 2" xfId="48738" xr:uid="{A9E89658-DF66-469F-859A-CB62DA57ACE2}"/>
    <cellStyle name="Normal 9 2 2 3 4 5" xfId="33296" xr:uid="{379AAEBB-5E4B-4290-B71E-1047835F255E}"/>
    <cellStyle name="Normal 9 2 2 3 5" xfId="4342" xr:uid="{E5A14464-99A4-495F-8276-8516A8B7463C}"/>
    <cellStyle name="Normal 9 2 2 3 5 2" xfId="12063" xr:uid="{A284D8ED-92ED-40C9-A3F4-4B3880FF0CE1}"/>
    <cellStyle name="Normal 9 2 2 3 5 2 2" xfId="27505" xr:uid="{DA6493EA-DC23-4B45-8D59-F61AB98735DD}"/>
    <cellStyle name="Normal 9 2 2 3 5 2 2 2" xfId="58389" xr:uid="{2B48E7CD-A52E-494A-8A4B-58C901D293E0}"/>
    <cellStyle name="Normal 9 2 2 3 5 2 3" xfId="42947" xr:uid="{7CF56A05-E035-4E52-881A-BCA395A61B37}"/>
    <cellStyle name="Normal 9 2 2 3 5 3" xfId="19784" xr:uid="{BFC226BC-309E-4008-A748-9170CDAA17AF}"/>
    <cellStyle name="Normal 9 2 2 3 5 3 2" xfId="50668" xr:uid="{7A366DEF-D308-45F8-BA3A-7D64D947FDE8}"/>
    <cellStyle name="Normal 9 2 2 3 5 4" xfId="35226" xr:uid="{C192EF2A-42F9-4973-A7FA-3EB57B104967}"/>
    <cellStyle name="Normal 9 2 2 3 6" xfId="8203" xr:uid="{A2F17308-67FA-4AF1-91AE-710C738F4AA2}"/>
    <cellStyle name="Normal 9 2 2 3 6 2" xfId="23645" xr:uid="{BD5B2AC3-DF3B-42D1-A14F-E79E0D864A4B}"/>
    <cellStyle name="Normal 9 2 2 3 6 2 2" xfId="54529" xr:uid="{61BC5C9A-D469-4B34-B997-0A4F05ACB0A8}"/>
    <cellStyle name="Normal 9 2 2 3 6 3" xfId="39087" xr:uid="{A63611E0-E147-4AA8-A780-51F174EEDCFA}"/>
    <cellStyle name="Normal 9 2 2 3 7" xfId="15924" xr:uid="{33FE92C9-4261-4A87-BC49-742B4964879C}"/>
    <cellStyle name="Normal 9 2 2 3 7 2" xfId="46808" xr:uid="{DAE820E4-7D7A-42EE-AC78-607D5E6B8BF7}"/>
    <cellStyle name="Normal 9 2 2 3 8" xfId="31366" xr:uid="{FFD634B8-9F5F-4BA4-A45C-580C4A09D140}"/>
    <cellStyle name="Normal 9 2 2 4" xfId="724" xr:uid="{98FA06B8-F3DC-4A29-A8AD-979F4678BB31}"/>
    <cellStyle name="Normal 9 2 2 4 2" xfId="1689" xr:uid="{7202E7DC-5FF4-43A3-A286-3978324B8B0C}"/>
    <cellStyle name="Normal 9 2 2 4 2 2" xfId="3619" xr:uid="{C0FD4569-BDFD-4675-9FE7-45B0D96244F4}"/>
    <cellStyle name="Normal 9 2 2 4 2 2 2" xfId="7479" xr:uid="{9242278D-144C-40BE-91D8-93474EEABD41}"/>
    <cellStyle name="Normal 9 2 2 4 2 2 2 2" xfId="15200" xr:uid="{A07056DB-2CD3-4FAF-8ED1-F761A5C75E7C}"/>
    <cellStyle name="Normal 9 2 2 4 2 2 2 2 2" xfId="30642" xr:uid="{905A9EC3-843B-4BFD-BC2D-86A19C3256CE}"/>
    <cellStyle name="Normal 9 2 2 4 2 2 2 2 2 2" xfId="61526" xr:uid="{B87797C3-A48E-4BAF-9BDF-124B613BAFBD}"/>
    <cellStyle name="Normal 9 2 2 4 2 2 2 2 3" xfId="46084" xr:uid="{9593F262-2842-4C63-B0CE-AC78D13B853F}"/>
    <cellStyle name="Normal 9 2 2 4 2 2 2 3" xfId="22921" xr:uid="{2D0E3376-5944-48DA-A541-0D90F66995A3}"/>
    <cellStyle name="Normal 9 2 2 4 2 2 2 3 2" xfId="53805" xr:uid="{047B2305-6296-4F67-94CA-4273BA6244C4}"/>
    <cellStyle name="Normal 9 2 2 4 2 2 2 4" xfId="38363" xr:uid="{D6A91CFB-1E3D-4926-AE9A-50E95A4966B0}"/>
    <cellStyle name="Normal 9 2 2 4 2 2 3" xfId="11340" xr:uid="{D7E2B43B-BA09-4BF7-97C0-0CD04891784C}"/>
    <cellStyle name="Normal 9 2 2 4 2 2 3 2" xfId="26782" xr:uid="{B8155095-0789-4395-A159-DD98D7A01ADF}"/>
    <cellStyle name="Normal 9 2 2 4 2 2 3 2 2" xfId="57666" xr:uid="{4918F88A-E6EF-4B62-8DCC-D7EA26006861}"/>
    <cellStyle name="Normal 9 2 2 4 2 2 3 3" xfId="42224" xr:uid="{101BE3F5-A8F6-4AFB-A549-C7959C770417}"/>
    <cellStyle name="Normal 9 2 2 4 2 2 4" xfId="19061" xr:uid="{098AB311-2AFD-4DC8-B313-739A816BC1B6}"/>
    <cellStyle name="Normal 9 2 2 4 2 2 4 2" xfId="49945" xr:uid="{5ADC0BB1-4DE6-4ED2-A82A-B1F9BCA7CCE6}"/>
    <cellStyle name="Normal 9 2 2 4 2 2 5" xfId="34503" xr:uid="{50D1A80B-533F-4E17-896C-EE6008484C5C}"/>
    <cellStyle name="Normal 9 2 2 4 2 3" xfId="5549" xr:uid="{DE638366-EF05-4F84-BDE3-39E69FDE97A7}"/>
    <cellStyle name="Normal 9 2 2 4 2 3 2" xfId="13270" xr:uid="{044354C1-6DB0-44C8-BF19-539C0E3FBEB3}"/>
    <cellStyle name="Normal 9 2 2 4 2 3 2 2" xfId="28712" xr:uid="{05269DF2-1149-41C3-940E-AE13071ED86A}"/>
    <cellStyle name="Normal 9 2 2 4 2 3 2 2 2" xfId="59596" xr:uid="{0665B20E-20EF-4EB9-BDC7-5CCE682D1068}"/>
    <cellStyle name="Normal 9 2 2 4 2 3 2 3" xfId="44154" xr:uid="{4835A021-9612-4A07-B396-BF75E58860F9}"/>
    <cellStyle name="Normal 9 2 2 4 2 3 3" xfId="20991" xr:uid="{9B85D37A-0A1E-4450-8695-4F104B300459}"/>
    <cellStyle name="Normal 9 2 2 4 2 3 3 2" xfId="51875" xr:uid="{6144C080-ECC0-4B36-8BAC-BD8A220A3A18}"/>
    <cellStyle name="Normal 9 2 2 4 2 3 4" xfId="36433" xr:uid="{7B72BA41-60E4-495B-971E-FFA55A923811}"/>
    <cellStyle name="Normal 9 2 2 4 2 4" xfId="9410" xr:uid="{CA182238-ECA7-41D8-96D3-1F9C56E28C43}"/>
    <cellStyle name="Normal 9 2 2 4 2 4 2" xfId="24852" xr:uid="{E7F22408-CACA-49FC-A052-E3AB8C989965}"/>
    <cellStyle name="Normal 9 2 2 4 2 4 2 2" xfId="55736" xr:uid="{5FEA7D55-F3FD-4A39-BF56-21FC3521DBB7}"/>
    <cellStyle name="Normal 9 2 2 4 2 4 3" xfId="40294" xr:uid="{1FAA3A37-3077-48B2-86CD-9CDF76441434}"/>
    <cellStyle name="Normal 9 2 2 4 2 5" xfId="17131" xr:uid="{71788F70-9153-4EAD-B686-C622267D684C}"/>
    <cellStyle name="Normal 9 2 2 4 2 5 2" xfId="48015" xr:uid="{809B9547-57A8-4C0C-96C3-D0C3EDC721FD}"/>
    <cellStyle name="Normal 9 2 2 4 2 6" xfId="32573" xr:uid="{5F0FB37C-67C0-46FE-BFA8-11EBFA4686BE}"/>
    <cellStyle name="Normal 9 2 2 4 3" xfId="2654" xr:uid="{7E3ABEAB-CFF6-42B9-8F63-5C05FFED32FB}"/>
    <cellStyle name="Normal 9 2 2 4 3 2" xfId="6514" xr:uid="{6BFE7AFF-31D1-4444-9688-CCB03F11F36A}"/>
    <cellStyle name="Normal 9 2 2 4 3 2 2" xfId="14235" xr:uid="{76638D46-6185-4A99-A496-3FDD147C3C47}"/>
    <cellStyle name="Normal 9 2 2 4 3 2 2 2" xfId="29677" xr:uid="{D130B9D5-F890-4059-AC3E-2A1BB350E4E4}"/>
    <cellStyle name="Normal 9 2 2 4 3 2 2 2 2" xfId="60561" xr:uid="{53967741-35A8-4782-B98C-B967E34E59C5}"/>
    <cellStyle name="Normal 9 2 2 4 3 2 2 3" xfId="45119" xr:uid="{90BD36EA-16FF-4DE1-A374-CCE34344A369}"/>
    <cellStyle name="Normal 9 2 2 4 3 2 3" xfId="21956" xr:uid="{37DDDE4E-CF60-479A-ADEF-76587CC9C3A9}"/>
    <cellStyle name="Normal 9 2 2 4 3 2 3 2" xfId="52840" xr:uid="{BA0FAD95-A7F1-411C-861D-BC93CD356016}"/>
    <cellStyle name="Normal 9 2 2 4 3 2 4" xfId="37398" xr:uid="{B6EE8A52-A113-43E0-A47E-7B34EC058859}"/>
    <cellStyle name="Normal 9 2 2 4 3 3" xfId="10375" xr:uid="{188721E9-C8B3-41BF-9FD8-F9418D1D64D4}"/>
    <cellStyle name="Normal 9 2 2 4 3 3 2" xfId="25817" xr:uid="{13E4EF72-C743-48BD-979E-83D3D9004609}"/>
    <cellStyle name="Normal 9 2 2 4 3 3 2 2" xfId="56701" xr:uid="{F6A12D3F-11B9-4A2F-8DF6-3B2F9A9536DB}"/>
    <cellStyle name="Normal 9 2 2 4 3 3 3" xfId="41259" xr:uid="{04B23F02-7A13-4404-89A2-6E61D5D852D2}"/>
    <cellStyle name="Normal 9 2 2 4 3 4" xfId="18096" xr:uid="{BAA3718F-0EE4-473C-AFE5-F7724C7D6E8C}"/>
    <cellStyle name="Normal 9 2 2 4 3 4 2" xfId="48980" xr:uid="{E560189C-71FD-42D2-8879-F6983ED800AE}"/>
    <cellStyle name="Normal 9 2 2 4 3 5" xfId="33538" xr:uid="{FAFFB6F8-375C-4C78-AE6D-BFA0E051D475}"/>
    <cellStyle name="Normal 9 2 2 4 4" xfId="4584" xr:uid="{A750E6F5-8B8A-4875-90BA-EE644488E169}"/>
    <cellStyle name="Normal 9 2 2 4 4 2" xfId="12305" xr:uid="{C5AD8180-96D7-4419-BEF6-25BB7B9545B8}"/>
    <cellStyle name="Normal 9 2 2 4 4 2 2" xfId="27747" xr:uid="{FDF02D77-7B8E-4915-A060-C4B63E6AB874}"/>
    <cellStyle name="Normal 9 2 2 4 4 2 2 2" xfId="58631" xr:uid="{90F50A7F-D5B2-4E40-B689-8CA965AD0554}"/>
    <cellStyle name="Normal 9 2 2 4 4 2 3" xfId="43189" xr:uid="{15ED5179-6F16-4603-8419-5BEF95D95D8B}"/>
    <cellStyle name="Normal 9 2 2 4 4 3" xfId="20026" xr:uid="{87C14F8C-BE2C-4F04-BC19-FB054399467D}"/>
    <cellStyle name="Normal 9 2 2 4 4 3 2" xfId="50910" xr:uid="{5FC5FA09-68E5-49AE-B31F-2FA05D78E618}"/>
    <cellStyle name="Normal 9 2 2 4 4 4" xfId="35468" xr:uid="{8500C716-AC94-4910-A732-49BE34FCF481}"/>
    <cellStyle name="Normal 9 2 2 4 5" xfId="8445" xr:uid="{5C1D37D9-098B-4D7B-BEAD-70C1F0A7B43F}"/>
    <cellStyle name="Normal 9 2 2 4 5 2" xfId="23887" xr:uid="{3CC38649-EF06-4661-ACB8-9AB64D65FEAF}"/>
    <cellStyle name="Normal 9 2 2 4 5 2 2" xfId="54771" xr:uid="{5D614938-49EE-4428-9C49-301EF4885DC2}"/>
    <cellStyle name="Normal 9 2 2 4 5 3" xfId="39329" xr:uid="{05F6CE48-9A10-4F0B-A4DA-1B9A032EE2C5}"/>
    <cellStyle name="Normal 9 2 2 4 6" xfId="16166" xr:uid="{D19D779D-2F95-44C9-B031-3434DF960FC6}"/>
    <cellStyle name="Normal 9 2 2 4 6 2" xfId="47050" xr:uid="{42FB5A4D-96D1-4321-82AA-C0AE7ECC646D}"/>
    <cellStyle name="Normal 9 2 2 4 7" xfId="31608" xr:uid="{C47CC3EA-29F6-48A9-8CAF-D94CB0442302}"/>
    <cellStyle name="Normal 9 2 2 5" xfId="1206" xr:uid="{1C924D06-AD4D-4B96-A8A6-06F5EC863A08}"/>
    <cellStyle name="Normal 9 2 2 5 2" xfId="3136" xr:uid="{8B4067E4-2563-4E02-A29B-53CF88EBD42C}"/>
    <cellStyle name="Normal 9 2 2 5 2 2" xfId="6996" xr:uid="{4E6FB51C-8CB3-407D-A223-18EABDD174B4}"/>
    <cellStyle name="Normal 9 2 2 5 2 2 2" xfId="14717" xr:uid="{E792BE4D-AE38-4510-A391-4372FE1B3B8F}"/>
    <cellStyle name="Normal 9 2 2 5 2 2 2 2" xfId="30159" xr:uid="{A8F3E25C-85A5-4C0C-8E46-5B39EA063078}"/>
    <cellStyle name="Normal 9 2 2 5 2 2 2 2 2" xfId="61043" xr:uid="{6AFBAAB3-BC16-480F-86BC-FF87191BDC95}"/>
    <cellStyle name="Normal 9 2 2 5 2 2 2 3" xfId="45601" xr:uid="{03DFF95F-9F16-486F-AACC-64393A470735}"/>
    <cellStyle name="Normal 9 2 2 5 2 2 3" xfId="22438" xr:uid="{15AB0B40-7EEC-48F8-9EF0-8CF770554EDE}"/>
    <cellStyle name="Normal 9 2 2 5 2 2 3 2" xfId="53322" xr:uid="{42CAD40A-F0F4-4D34-9298-8F0CE8C8E762}"/>
    <cellStyle name="Normal 9 2 2 5 2 2 4" xfId="37880" xr:uid="{1467633F-F9D5-44EE-B3FD-E602528BB373}"/>
    <cellStyle name="Normal 9 2 2 5 2 3" xfId="10857" xr:uid="{9A2A4002-7711-4007-9376-0056278A172A}"/>
    <cellStyle name="Normal 9 2 2 5 2 3 2" xfId="26299" xr:uid="{CD8E31A1-F794-492C-8C0B-0448F903D380}"/>
    <cellStyle name="Normal 9 2 2 5 2 3 2 2" xfId="57183" xr:uid="{28AC3990-0CC8-4C8B-B22A-59CBFC16DD16}"/>
    <cellStyle name="Normal 9 2 2 5 2 3 3" xfId="41741" xr:uid="{1D6DAA68-8195-4AD3-AE1B-A5CB8F7523EB}"/>
    <cellStyle name="Normal 9 2 2 5 2 4" xfId="18578" xr:uid="{169FC904-4A87-4DD9-8B24-988BC3436BE9}"/>
    <cellStyle name="Normal 9 2 2 5 2 4 2" xfId="49462" xr:uid="{FC97F43C-2A1E-4A50-A322-DAC0D7206662}"/>
    <cellStyle name="Normal 9 2 2 5 2 5" xfId="34020" xr:uid="{26810E9F-AB12-4F06-96C0-42A0CC8D60C7}"/>
    <cellStyle name="Normal 9 2 2 5 3" xfId="5066" xr:uid="{641CAFEE-47C2-449D-9320-B0B10DD0D3B4}"/>
    <cellStyle name="Normal 9 2 2 5 3 2" xfId="12787" xr:uid="{6A4E2044-6FFF-4BFF-9AA3-901D23EFBB8C}"/>
    <cellStyle name="Normal 9 2 2 5 3 2 2" xfId="28229" xr:uid="{2D880D3A-D8AB-458F-880F-0957BF6D68EC}"/>
    <cellStyle name="Normal 9 2 2 5 3 2 2 2" xfId="59113" xr:uid="{09075CDC-B684-473A-8A03-0DCA9673A6C5}"/>
    <cellStyle name="Normal 9 2 2 5 3 2 3" xfId="43671" xr:uid="{161F646A-9656-4A3C-9BD5-866DBDCFD82A}"/>
    <cellStyle name="Normal 9 2 2 5 3 3" xfId="20508" xr:uid="{2F6F3A5F-4B8B-4A40-A22A-698C94EAC5F5}"/>
    <cellStyle name="Normal 9 2 2 5 3 3 2" xfId="51392" xr:uid="{7714A2A1-8219-4E2F-AF42-2A9D9EB2D118}"/>
    <cellStyle name="Normal 9 2 2 5 3 4" xfId="35950" xr:uid="{68BAA0EB-86BC-48F9-B35B-85E1F27CE8E5}"/>
    <cellStyle name="Normal 9 2 2 5 4" xfId="8927" xr:uid="{3EA356C4-1789-4AA1-9739-641F89C90953}"/>
    <cellStyle name="Normal 9 2 2 5 4 2" xfId="24369" xr:uid="{EF2E5C15-BC18-4D09-A7F5-B6B556AF80DE}"/>
    <cellStyle name="Normal 9 2 2 5 4 2 2" xfId="55253" xr:uid="{9AD9ECDE-8FD5-4EC2-AA2E-4EA74DC55296}"/>
    <cellStyle name="Normal 9 2 2 5 4 3" xfId="39811" xr:uid="{4F4AD676-7A2C-4A13-A3E7-9980A9328613}"/>
    <cellStyle name="Normal 9 2 2 5 5" xfId="16648" xr:uid="{1EC3690B-A63B-4E8D-8654-547C6CF03CF1}"/>
    <cellStyle name="Normal 9 2 2 5 5 2" xfId="47532" xr:uid="{9487A3FE-8362-4ACD-B662-A1A3295C87E4}"/>
    <cellStyle name="Normal 9 2 2 5 6" xfId="32090" xr:uid="{BFBA25B4-AA1D-4329-9369-E244709447CF}"/>
    <cellStyle name="Normal 9 2 2 6" xfId="2171" xr:uid="{71F85B45-89A3-4FF2-AC4F-D2590AC0CC1D}"/>
    <cellStyle name="Normal 9 2 2 6 2" xfId="6031" xr:uid="{292ED375-CE5C-4201-9E48-81D26DEF7071}"/>
    <cellStyle name="Normal 9 2 2 6 2 2" xfId="13752" xr:uid="{C40BCA98-CD18-41D0-903B-F9CCEAFCAFF8}"/>
    <cellStyle name="Normal 9 2 2 6 2 2 2" xfId="29194" xr:uid="{41A78865-800F-4A01-8099-922A2257A442}"/>
    <cellStyle name="Normal 9 2 2 6 2 2 2 2" xfId="60078" xr:uid="{DC5AA353-E1EC-4064-B1A9-A47627DD485D}"/>
    <cellStyle name="Normal 9 2 2 6 2 2 3" xfId="44636" xr:uid="{E57081AA-B0A1-41A3-9E2A-89D5C3B40234}"/>
    <cellStyle name="Normal 9 2 2 6 2 3" xfId="21473" xr:uid="{516979E7-9F68-47C1-A231-78FAA4CE0076}"/>
    <cellStyle name="Normal 9 2 2 6 2 3 2" xfId="52357" xr:uid="{4EBD3C19-47D0-4BC2-8413-C90417671256}"/>
    <cellStyle name="Normal 9 2 2 6 2 4" xfId="36915" xr:uid="{5EE0DE79-AEBC-448E-AC92-B698AFD3CB95}"/>
    <cellStyle name="Normal 9 2 2 6 3" xfId="9892" xr:uid="{8F957A69-7B89-44CE-A1CB-E7C579E54404}"/>
    <cellStyle name="Normal 9 2 2 6 3 2" xfId="25334" xr:uid="{B30B2A79-242D-4DA8-8697-452ADD9D9E75}"/>
    <cellStyle name="Normal 9 2 2 6 3 2 2" xfId="56218" xr:uid="{C05D7FFA-863D-4AFA-A9A1-CCD062559318}"/>
    <cellStyle name="Normal 9 2 2 6 3 3" xfId="40776" xr:uid="{D9747827-61DB-4AA5-BB33-476DD0FAA3B3}"/>
    <cellStyle name="Normal 9 2 2 6 4" xfId="17613" xr:uid="{70A40653-4DDB-40D2-A29B-B14C1E1E4543}"/>
    <cellStyle name="Normal 9 2 2 6 4 2" xfId="48497" xr:uid="{8D3A5AFE-F49E-47E9-893B-DD25C4D7B4B4}"/>
    <cellStyle name="Normal 9 2 2 6 5" xfId="33055" xr:uid="{0CCDC2EC-DA78-4CBD-833E-E5AD2753A713}"/>
    <cellStyle name="Normal 9 2 2 7" xfId="4101" xr:uid="{B4C12A92-A53D-476A-B6B2-1E7B27C39B3D}"/>
    <cellStyle name="Normal 9 2 2 7 2" xfId="11822" xr:uid="{A849A5AD-71B6-41B8-90C8-DB9D2DDC0B1C}"/>
    <cellStyle name="Normal 9 2 2 7 2 2" xfId="27264" xr:uid="{50120D29-1F99-4F39-AED6-0BF4B39BB6B5}"/>
    <cellStyle name="Normal 9 2 2 7 2 2 2" xfId="58148" xr:uid="{535A464D-EAB8-4BFE-AEBB-BEB93DD66DB8}"/>
    <cellStyle name="Normal 9 2 2 7 2 3" xfId="42706" xr:uid="{CD367C97-EF63-4A07-B8D1-E6BDFAACF5CD}"/>
    <cellStyle name="Normal 9 2 2 7 3" xfId="19543" xr:uid="{F1DC9187-35FB-4121-9874-92F4A8EEE903}"/>
    <cellStyle name="Normal 9 2 2 7 3 2" xfId="50427" xr:uid="{FCBFB124-D1C3-4273-AE4F-D6740D8DC4F9}"/>
    <cellStyle name="Normal 9 2 2 7 4" xfId="34985" xr:uid="{263C2B0C-20B2-4127-9719-F3AC99B76FA3}"/>
    <cellStyle name="Normal 9 2 2 8" xfId="7962" xr:uid="{22DE5D8D-A4C1-4854-A72C-ED043B65DAF0}"/>
    <cellStyle name="Normal 9 2 2 8 2" xfId="23404" xr:uid="{F2D51554-8581-4863-9C31-8862481FB081}"/>
    <cellStyle name="Normal 9 2 2 8 2 2" xfId="54288" xr:uid="{E80D02CB-A27F-4810-809E-B3D7EE9B04C0}"/>
    <cellStyle name="Normal 9 2 2 8 3" xfId="38846" xr:uid="{24B3139B-6819-4FA1-A50A-8AF3338A0D17}"/>
    <cellStyle name="Normal 9 2 2 9" xfId="15683" xr:uid="{26EC94F3-9791-49C4-97C8-90DA4FCAC5D3}"/>
    <cellStyle name="Normal 9 2 2 9 2" xfId="46567" xr:uid="{11F85216-4068-492B-8F28-313D991E5780}"/>
    <cellStyle name="Normal 9 2 3" xfId="214" xr:uid="{64AF0B87-FC18-4F55-BEBB-0BD58023674B}"/>
    <cellStyle name="Normal 9 2 3 10" xfId="31126" xr:uid="{68B41DD8-ACE3-4229-8314-6D20CD177F5C}"/>
    <cellStyle name="Normal 9 2 3 2" xfId="367" xr:uid="{7330C06D-53EE-40A4-860C-1E0423178D40}"/>
    <cellStyle name="Normal 9 2 3 2 2" xfId="610" xr:uid="{F5F645D9-F510-40DB-B8F2-56120C1EF558}"/>
    <cellStyle name="Normal 9 2 3 2 2 2" xfId="1093" xr:uid="{80188E70-8698-4029-8407-798A0F9B761F}"/>
    <cellStyle name="Normal 9 2 3 2 2 2 2" xfId="2058" xr:uid="{8FAAA760-328B-43CF-B8E3-C8CFC9DD766E}"/>
    <cellStyle name="Normal 9 2 3 2 2 2 2 2" xfId="3988" xr:uid="{1365DDA7-D394-4784-BCB1-89EA6FF242B5}"/>
    <cellStyle name="Normal 9 2 3 2 2 2 2 2 2" xfId="7848" xr:uid="{44BD13AF-94A6-4723-A547-5C521B782505}"/>
    <cellStyle name="Normal 9 2 3 2 2 2 2 2 2 2" xfId="15569" xr:uid="{B8E673A4-E577-408F-A241-B32525E1CEDE}"/>
    <cellStyle name="Normal 9 2 3 2 2 2 2 2 2 2 2" xfId="31011" xr:uid="{33CB0F85-7E53-49AE-9BEC-81CD4254F66D}"/>
    <cellStyle name="Normal 9 2 3 2 2 2 2 2 2 2 2 2" xfId="61895" xr:uid="{24C9CDE4-6EEC-4E97-AC20-1442E8B0127A}"/>
    <cellStyle name="Normal 9 2 3 2 2 2 2 2 2 2 3" xfId="46453" xr:uid="{AB41EF2E-9493-454E-8E65-2FCEB7122659}"/>
    <cellStyle name="Normal 9 2 3 2 2 2 2 2 2 3" xfId="23290" xr:uid="{23E830D7-A678-4FDE-9FC0-38B4454E0BDE}"/>
    <cellStyle name="Normal 9 2 3 2 2 2 2 2 2 3 2" xfId="54174" xr:uid="{1A3DE0FB-4B00-4D94-9BA8-9016F9F933A1}"/>
    <cellStyle name="Normal 9 2 3 2 2 2 2 2 2 4" xfId="38732" xr:uid="{ECA1ABB9-CFD8-4FF0-9209-7BE01234F412}"/>
    <cellStyle name="Normal 9 2 3 2 2 2 2 2 3" xfId="11709" xr:uid="{FE3DD257-B479-42E8-B9F6-F9C528BF17E8}"/>
    <cellStyle name="Normal 9 2 3 2 2 2 2 2 3 2" xfId="27151" xr:uid="{509691BC-4754-48F9-B765-CC1A1F642AD1}"/>
    <cellStyle name="Normal 9 2 3 2 2 2 2 2 3 2 2" xfId="58035" xr:uid="{3671CCA9-89E0-426D-B05E-CA27818D6C75}"/>
    <cellStyle name="Normal 9 2 3 2 2 2 2 2 3 3" xfId="42593" xr:uid="{4513E84B-6589-45AC-9062-2552C93F25BB}"/>
    <cellStyle name="Normal 9 2 3 2 2 2 2 2 4" xfId="19430" xr:uid="{5422A4E2-606F-4938-AB5C-93949FD61337}"/>
    <cellStyle name="Normal 9 2 3 2 2 2 2 2 4 2" xfId="50314" xr:uid="{852F18BD-4CAF-4022-AB60-9CD7B48B7741}"/>
    <cellStyle name="Normal 9 2 3 2 2 2 2 2 5" xfId="34872" xr:uid="{383F3F18-6EE2-4608-ABBC-3D31C44CE68F}"/>
    <cellStyle name="Normal 9 2 3 2 2 2 2 3" xfId="5918" xr:uid="{0DE1E124-A56A-4C66-8F84-A0B5F798309C}"/>
    <cellStyle name="Normal 9 2 3 2 2 2 2 3 2" xfId="13639" xr:uid="{06DD8ADA-B141-488E-BA2B-EFAF8AA2BD37}"/>
    <cellStyle name="Normal 9 2 3 2 2 2 2 3 2 2" xfId="29081" xr:uid="{77CBDDF5-3D09-416C-B987-7AC07B51CB72}"/>
    <cellStyle name="Normal 9 2 3 2 2 2 2 3 2 2 2" xfId="59965" xr:uid="{C8E0E530-C952-4201-A8DB-0AC8B006E6B5}"/>
    <cellStyle name="Normal 9 2 3 2 2 2 2 3 2 3" xfId="44523" xr:uid="{EFE62BC6-C908-451F-83D3-418DC393B21B}"/>
    <cellStyle name="Normal 9 2 3 2 2 2 2 3 3" xfId="21360" xr:uid="{86A22569-E13B-4251-A785-EFB1446D1EDF}"/>
    <cellStyle name="Normal 9 2 3 2 2 2 2 3 3 2" xfId="52244" xr:uid="{F118977C-A649-4AF2-9210-1D14C67C2564}"/>
    <cellStyle name="Normal 9 2 3 2 2 2 2 3 4" xfId="36802" xr:uid="{88A7A04E-5BC8-4A7C-BEC0-5AFDBEB0786A}"/>
    <cellStyle name="Normal 9 2 3 2 2 2 2 4" xfId="9779" xr:uid="{9E7A6FB9-5776-4479-92D2-BCD77AFB8FCB}"/>
    <cellStyle name="Normal 9 2 3 2 2 2 2 4 2" xfId="25221" xr:uid="{BE9971C8-FC83-44F2-B37E-5A25EBC66017}"/>
    <cellStyle name="Normal 9 2 3 2 2 2 2 4 2 2" xfId="56105" xr:uid="{1906B1AC-3C62-4855-A354-49C97DDB7D47}"/>
    <cellStyle name="Normal 9 2 3 2 2 2 2 4 3" xfId="40663" xr:uid="{14B9D3F4-A320-4C0A-A34E-EE73D018DB7D}"/>
    <cellStyle name="Normal 9 2 3 2 2 2 2 5" xfId="17500" xr:uid="{97A3B67E-C93D-46B2-B969-BAC5B062CCBB}"/>
    <cellStyle name="Normal 9 2 3 2 2 2 2 5 2" xfId="48384" xr:uid="{B99F6606-D39B-4187-84A5-B4CE43882CF8}"/>
    <cellStyle name="Normal 9 2 3 2 2 2 2 6" xfId="32942" xr:uid="{0F5F135F-F50B-46F9-94F1-71F805E5BACF}"/>
    <cellStyle name="Normal 9 2 3 2 2 2 3" xfId="3023" xr:uid="{A2AFE753-00B5-4B98-98B1-64B77B7F02A8}"/>
    <cellStyle name="Normal 9 2 3 2 2 2 3 2" xfId="6883" xr:uid="{BF2C6CAB-A031-4932-9C96-20D46163354C}"/>
    <cellStyle name="Normal 9 2 3 2 2 2 3 2 2" xfId="14604" xr:uid="{DDA271D2-1EF1-4B80-89CC-2FD660DF5186}"/>
    <cellStyle name="Normal 9 2 3 2 2 2 3 2 2 2" xfId="30046" xr:uid="{82F5CACE-3C1A-4EBE-BC25-B67F7F085908}"/>
    <cellStyle name="Normal 9 2 3 2 2 2 3 2 2 2 2" xfId="60930" xr:uid="{1DBF5FFE-25FF-458E-817F-E811DCB435EE}"/>
    <cellStyle name="Normal 9 2 3 2 2 2 3 2 2 3" xfId="45488" xr:uid="{B2AF71F1-1E87-43F7-B7C3-EFBC8275ED7D}"/>
    <cellStyle name="Normal 9 2 3 2 2 2 3 2 3" xfId="22325" xr:uid="{8EC2D3F8-ED01-4282-9231-9C463BBBE425}"/>
    <cellStyle name="Normal 9 2 3 2 2 2 3 2 3 2" xfId="53209" xr:uid="{FCE728D1-D4D5-473F-9A6D-201CE37B5072}"/>
    <cellStyle name="Normal 9 2 3 2 2 2 3 2 4" xfId="37767" xr:uid="{A306FBFE-8B16-46BB-8584-EB478208283F}"/>
    <cellStyle name="Normal 9 2 3 2 2 2 3 3" xfId="10744" xr:uid="{B3333DE8-0186-4E9B-96F6-458496460584}"/>
    <cellStyle name="Normal 9 2 3 2 2 2 3 3 2" xfId="26186" xr:uid="{30F3275D-6998-4489-A9D1-0CAEE79E72B8}"/>
    <cellStyle name="Normal 9 2 3 2 2 2 3 3 2 2" xfId="57070" xr:uid="{FB9A89E4-5A3E-4EE9-8F4D-77DF42D4C9AF}"/>
    <cellStyle name="Normal 9 2 3 2 2 2 3 3 3" xfId="41628" xr:uid="{9E91B272-8F1B-41AD-89B8-579694593249}"/>
    <cellStyle name="Normal 9 2 3 2 2 2 3 4" xfId="18465" xr:uid="{F204AF68-CD0A-41A5-9B6F-BF8C753BF7FC}"/>
    <cellStyle name="Normal 9 2 3 2 2 2 3 4 2" xfId="49349" xr:uid="{255E307B-55B0-4200-AB64-CE5F3270BD0E}"/>
    <cellStyle name="Normal 9 2 3 2 2 2 3 5" xfId="33907" xr:uid="{3CF0B247-5FE8-4DCF-ABD8-8FEE9ABC51F6}"/>
    <cellStyle name="Normal 9 2 3 2 2 2 4" xfId="4953" xr:uid="{47C97C1E-E744-48D4-A2EA-D2F1DC419996}"/>
    <cellStyle name="Normal 9 2 3 2 2 2 4 2" xfId="12674" xr:uid="{BDEC978D-EE62-4A17-B6E5-7ACD9F227C72}"/>
    <cellStyle name="Normal 9 2 3 2 2 2 4 2 2" xfId="28116" xr:uid="{A19E95BE-B3B7-41A4-9D0A-5896939EE886}"/>
    <cellStyle name="Normal 9 2 3 2 2 2 4 2 2 2" xfId="59000" xr:uid="{14E9B736-605A-419E-A659-BAA426340F63}"/>
    <cellStyle name="Normal 9 2 3 2 2 2 4 2 3" xfId="43558" xr:uid="{46BD0020-FD24-4BA4-A46A-EF8F279E0A2F}"/>
    <cellStyle name="Normal 9 2 3 2 2 2 4 3" xfId="20395" xr:uid="{AF5137DF-503C-4953-9F26-92143B6928C5}"/>
    <cellStyle name="Normal 9 2 3 2 2 2 4 3 2" xfId="51279" xr:uid="{437C486C-4588-43FB-AE4B-18BAC428E809}"/>
    <cellStyle name="Normal 9 2 3 2 2 2 4 4" xfId="35837" xr:uid="{E73F5602-FCEF-4625-A1C5-462836872C0C}"/>
    <cellStyle name="Normal 9 2 3 2 2 2 5" xfId="8814" xr:uid="{E798F225-4455-481D-998D-6007AD374200}"/>
    <cellStyle name="Normal 9 2 3 2 2 2 5 2" xfId="24256" xr:uid="{AD94B1B7-789A-4494-A93D-7F11199C2905}"/>
    <cellStyle name="Normal 9 2 3 2 2 2 5 2 2" xfId="55140" xr:uid="{9A255A61-1D82-466F-A184-EE8BE07B7EE6}"/>
    <cellStyle name="Normal 9 2 3 2 2 2 5 3" xfId="39698" xr:uid="{A134B8E5-68CD-4F1E-878F-66C3EDFAABA1}"/>
    <cellStyle name="Normal 9 2 3 2 2 2 6" xfId="16535" xr:uid="{4E9BFB1D-AACE-4F69-84A8-125F154E5CEB}"/>
    <cellStyle name="Normal 9 2 3 2 2 2 6 2" xfId="47419" xr:uid="{DB5AF0D2-49F8-46C4-95DA-36F8301E359E}"/>
    <cellStyle name="Normal 9 2 3 2 2 2 7" xfId="31977" xr:uid="{F328FE9F-F151-4BE6-9281-9E8DC8D4DE75}"/>
    <cellStyle name="Normal 9 2 3 2 2 3" xfId="1575" xr:uid="{F22677DA-8DDD-42D7-84CA-673770304407}"/>
    <cellStyle name="Normal 9 2 3 2 2 3 2" xfId="3505" xr:uid="{2D85A024-EED5-43CC-8D8E-0C757C50A22D}"/>
    <cellStyle name="Normal 9 2 3 2 2 3 2 2" xfId="7365" xr:uid="{F1C72047-4EDC-4DB5-A408-5D61849F2C2D}"/>
    <cellStyle name="Normal 9 2 3 2 2 3 2 2 2" xfId="15086" xr:uid="{BCE212B8-D400-45A0-82D2-7594B2A57ACE}"/>
    <cellStyle name="Normal 9 2 3 2 2 3 2 2 2 2" xfId="30528" xr:uid="{F01A7D6C-C34A-4653-B54D-4CD83120BAEA}"/>
    <cellStyle name="Normal 9 2 3 2 2 3 2 2 2 2 2" xfId="61412" xr:uid="{56617F29-46FA-4E37-8492-39BBB46BB556}"/>
    <cellStyle name="Normal 9 2 3 2 2 3 2 2 2 3" xfId="45970" xr:uid="{D506C529-D52F-4E37-B06C-07A40B23275A}"/>
    <cellStyle name="Normal 9 2 3 2 2 3 2 2 3" xfId="22807" xr:uid="{1FE3EC58-B79A-4FA9-94AC-CE75129FD7FA}"/>
    <cellStyle name="Normal 9 2 3 2 2 3 2 2 3 2" xfId="53691" xr:uid="{98ED0440-9F98-4299-83C7-0018B1AC8357}"/>
    <cellStyle name="Normal 9 2 3 2 2 3 2 2 4" xfId="38249" xr:uid="{CF88B277-91DD-47FD-827E-373E0C9D4A8F}"/>
    <cellStyle name="Normal 9 2 3 2 2 3 2 3" xfId="11226" xr:uid="{C27C87A8-A66A-4B70-B29F-DF7947100163}"/>
    <cellStyle name="Normal 9 2 3 2 2 3 2 3 2" xfId="26668" xr:uid="{1C4A24AA-9980-4108-B097-EB0225E9A442}"/>
    <cellStyle name="Normal 9 2 3 2 2 3 2 3 2 2" xfId="57552" xr:uid="{4560CFD4-63D7-49E7-A4DE-488D1315E9C2}"/>
    <cellStyle name="Normal 9 2 3 2 2 3 2 3 3" xfId="42110" xr:uid="{BE23C8FF-A834-4AEB-AA70-1E4909DFE216}"/>
    <cellStyle name="Normal 9 2 3 2 2 3 2 4" xfId="18947" xr:uid="{AFE0E5DE-9399-489D-9CA6-A30839D0CF1E}"/>
    <cellStyle name="Normal 9 2 3 2 2 3 2 4 2" xfId="49831" xr:uid="{AFBA2DC7-8865-47BF-B5D7-9AC3919024C3}"/>
    <cellStyle name="Normal 9 2 3 2 2 3 2 5" xfId="34389" xr:uid="{D913E807-021B-44F7-B539-7084152EB419}"/>
    <cellStyle name="Normal 9 2 3 2 2 3 3" xfId="5435" xr:uid="{3F31031E-FE10-4E95-AADE-06A4B0599458}"/>
    <cellStyle name="Normal 9 2 3 2 2 3 3 2" xfId="13156" xr:uid="{AB30C0E3-1F38-4022-80B5-E95646675B6A}"/>
    <cellStyle name="Normal 9 2 3 2 2 3 3 2 2" xfId="28598" xr:uid="{FCD252A5-18B9-4134-870B-B8FB702E3986}"/>
    <cellStyle name="Normal 9 2 3 2 2 3 3 2 2 2" xfId="59482" xr:uid="{7808A042-8FD2-4702-9FE4-AF2B3F618369}"/>
    <cellStyle name="Normal 9 2 3 2 2 3 3 2 3" xfId="44040" xr:uid="{593E9EB0-AA69-4AD4-A0BA-B0EB6F6A1D99}"/>
    <cellStyle name="Normal 9 2 3 2 2 3 3 3" xfId="20877" xr:uid="{2CC4D37E-D95F-46DC-B380-E09E4E1EC668}"/>
    <cellStyle name="Normal 9 2 3 2 2 3 3 3 2" xfId="51761" xr:uid="{EE186094-D57A-4646-8F73-9607E896F59A}"/>
    <cellStyle name="Normal 9 2 3 2 2 3 3 4" xfId="36319" xr:uid="{FC643BCF-A5AB-408E-82C6-697323577EEB}"/>
    <cellStyle name="Normal 9 2 3 2 2 3 4" xfId="9296" xr:uid="{5385B063-A6C5-47A4-A67C-9D897528AC66}"/>
    <cellStyle name="Normal 9 2 3 2 2 3 4 2" xfId="24738" xr:uid="{B351DA8C-4D50-409F-8785-5877209D2888}"/>
    <cellStyle name="Normal 9 2 3 2 2 3 4 2 2" xfId="55622" xr:uid="{78313A72-56FC-4592-84B4-25D723C781F4}"/>
    <cellStyle name="Normal 9 2 3 2 2 3 4 3" xfId="40180" xr:uid="{C1BB7FF2-854E-4AEC-83C1-DAC0369E0972}"/>
    <cellStyle name="Normal 9 2 3 2 2 3 5" xfId="17017" xr:uid="{E746551E-CFA1-4BC8-B470-E48ABA4D359D}"/>
    <cellStyle name="Normal 9 2 3 2 2 3 5 2" xfId="47901" xr:uid="{618EE359-9F02-4241-BDA8-CBB2D793AEBF}"/>
    <cellStyle name="Normal 9 2 3 2 2 3 6" xfId="32459" xr:uid="{719158AA-EC19-4BA0-AC68-1589EFFB989B}"/>
    <cellStyle name="Normal 9 2 3 2 2 4" xfId="2540" xr:uid="{007AA9F6-7A3A-4C96-A013-CA0A30D91FB0}"/>
    <cellStyle name="Normal 9 2 3 2 2 4 2" xfId="6400" xr:uid="{3CAC794C-69D1-4793-8DD7-9735CC61A264}"/>
    <cellStyle name="Normal 9 2 3 2 2 4 2 2" xfId="14121" xr:uid="{7EEFF79F-03BE-462D-831F-95C0ACAA9D58}"/>
    <cellStyle name="Normal 9 2 3 2 2 4 2 2 2" xfId="29563" xr:uid="{63F266DB-58ED-4299-8F43-6EE1A0302B37}"/>
    <cellStyle name="Normal 9 2 3 2 2 4 2 2 2 2" xfId="60447" xr:uid="{95626FF7-CD80-4B1B-84D0-946E3E2D6DC8}"/>
    <cellStyle name="Normal 9 2 3 2 2 4 2 2 3" xfId="45005" xr:uid="{50058CE2-54DE-413E-885C-317C685541CF}"/>
    <cellStyle name="Normal 9 2 3 2 2 4 2 3" xfId="21842" xr:uid="{812317BA-2FE3-4D0F-A12E-451829AA64F8}"/>
    <cellStyle name="Normal 9 2 3 2 2 4 2 3 2" xfId="52726" xr:uid="{F34735F0-4863-4AE6-AFA9-1F2766A98A9F}"/>
    <cellStyle name="Normal 9 2 3 2 2 4 2 4" xfId="37284" xr:uid="{313E217C-5D93-4D01-8608-9521F403767C}"/>
    <cellStyle name="Normal 9 2 3 2 2 4 3" xfId="10261" xr:uid="{16800886-E826-4DD0-99D8-4D0574847676}"/>
    <cellStyle name="Normal 9 2 3 2 2 4 3 2" xfId="25703" xr:uid="{144F56B7-BD42-4C5F-B84D-DC7537E7DECD}"/>
    <cellStyle name="Normal 9 2 3 2 2 4 3 2 2" xfId="56587" xr:uid="{4F6C45D0-0EF4-4BE1-9A8E-64A32ABD1A88}"/>
    <cellStyle name="Normal 9 2 3 2 2 4 3 3" xfId="41145" xr:uid="{E22F1243-CE0D-4633-803E-998A194FB136}"/>
    <cellStyle name="Normal 9 2 3 2 2 4 4" xfId="17982" xr:uid="{80B12D57-D1DB-46DC-9332-F5C6A8A89583}"/>
    <cellStyle name="Normal 9 2 3 2 2 4 4 2" xfId="48866" xr:uid="{B0986780-30A8-48A1-B41A-C8316941363C}"/>
    <cellStyle name="Normal 9 2 3 2 2 4 5" xfId="33424" xr:uid="{97D052B5-CDE4-4AD3-8349-19099D06E37A}"/>
    <cellStyle name="Normal 9 2 3 2 2 5" xfId="4470" xr:uid="{00F6CC55-43E1-4E51-947D-C8D32550B460}"/>
    <cellStyle name="Normal 9 2 3 2 2 5 2" xfId="12191" xr:uid="{7239AD96-190E-4CB2-B299-7F75DAFB2183}"/>
    <cellStyle name="Normal 9 2 3 2 2 5 2 2" xfId="27633" xr:uid="{E275629C-A4EE-4E68-8E84-E8C8283CA3D2}"/>
    <cellStyle name="Normal 9 2 3 2 2 5 2 2 2" xfId="58517" xr:uid="{DD53A72D-7308-435D-B852-034B9A67C113}"/>
    <cellStyle name="Normal 9 2 3 2 2 5 2 3" xfId="43075" xr:uid="{46FEEB7A-E20D-4EBE-A205-8D752CE35AA6}"/>
    <cellStyle name="Normal 9 2 3 2 2 5 3" xfId="19912" xr:uid="{7215BAFA-2C93-493A-A900-2971909B28F9}"/>
    <cellStyle name="Normal 9 2 3 2 2 5 3 2" xfId="50796" xr:uid="{E313B045-5CB3-4747-BE0C-D17AB6E2C817}"/>
    <cellStyle name="Normal 9 2 3 2 2 5 4" xfId="35354" xr:uid="{9929BEBE-859E-4E92-A01A-23F470A69D4D}"/>
    <cellStyle name="Normal 9 2 3 2 2 6" xfId="8331" xr:uid="{8666E5BA-B7CD-41C2-A7F7-60F108FCC26A}"/>
    <cellStyle name="Normal 9 2 3 2 2 6 2" xfId="23773" xr:uid="{6B4FA8DA-7C7E-4A26-995A-1DC7740530CC}"/>
    <cellStyle name="Normal 9 2 3 2 2 6 2 2" xfId="54657" xr:uid="{5FDC5D1D-1297-46A7-A2AA-462A9CB63264}"/>
    <cellStyle name="Normal 9 2 3 2 2 6 3" xfId="39215" xr:uid="{9EA5A766-9DA7-4A59-AACD-DE193C5FAE8E}"/>
    <cellStyle name="Normal 9 2 3 2 2 7" xfId="16052" xr:uid="{74D168C2-BA4F-4907-85FB-F4722ADA4DA3}"/>
    <cellStyle name="Normal 9 2 3 2 2 7 2" xfId="46936" xr:uid="{CE0D95AD-69D1-4F24-928B-EC135F7DD969}"/>
    <cellStyle name="Normal 9 2 3 2 2 8" xfId="31494" xr:uid="{A818DFE2-B579-427D-871F-5EA4E609CA2A}"/>
    <cellStyle name="Normal 9 2 3 2 3" xfId="852" xr:uid="{1C8D2BC7-893E-4DDF-9B63-0BAC2F72C88D}"/>
    <cellStyle name="Normal 9 2 3 2 3 2" xfId="1817" xr:uid="{BBE7A932-C65A-4FB0-8C32-FD49CE5C81DA}"/>
    <cellStyle name="Normal 9 2 3 2 3 2 2" xfId="3747" xr:uid="{90AC99E6-E78B-4F76-BC4B-A4CEE397B412}"/>
    <cellStyle name="Normal 9 2 3 2 3 2 2 2" xfId="7607" xr:uid="{89AB6D97-E9EA-4290-9E5F-362AA4D63E3C}"/>
    <cellStyle name="Normal 9 2 3 2 3 2 2 2 2" xfId="15328" xr:uid="{02DAB7C6-1481-4115-B272-814E7CAFA7D2}"/>
    <cellStyle name="Normal 9 2 3 2 3 2 2 2 2 2" xfId="30770" xr:uid="{01AD88BC-DA4B-41D6-A1A1-0183F6F03990}"/>
    <cellStyle name="Normal 9 2 3 2 3 2 2 2 2 2 2" xfId="61654" xr:uid="{863E296E-EEE4-44A3-9515-38250DA84780}"/>
    <cellStyle name="Normal 9 2 3 2 3 2 2 2 2 3" xfId="46212" xr:uid="{17BA1D4A-2EA3-4647-8A97-FA25E3B77EB2}"/>
    <cellStyle name="Normal 9 2 3 2 3 2 2 2 3" xfId="23049" xr:uid="{4A239394-9835-478A-9C88-0E320212CA51}"/>
    <cellStyle name="Normal 9 2 3 2 3 2 2 2 3 2" xfId="53933" xr:uid="{AB990D28-61FD-4DA9-831B-D0CE1549856D}"/>
    <cellStyle name="Normal 9 2 3 2 3 2 2 2 4" xfId="38491" xr:uid="{A95DEF36-9BFA-4DB1-A438-E741E9A37852}"/>
    <cellStyle name="Normal 9 2 3 2 3 2 2 3" xfId="11468" xr:uid="{83CB0122-BF69-48D7-9718-94DF043E45CC}"/>
    <cellStyle name="Normal 9 2 3 2 3 2 2 3 2" xfId="26910" xr:uid="{0DCCA85B-1BBC-4CB9-BA15-63B57F41E428}"/>
    <cellStyle name="Normal 9 2 3 2 3 2 2 3 2 2" xfId="57794" xr:uid="{7DC9F65F-60D7-4AC9-9B85-12B4BBFC926D}"/>
    <cellStyle name="Normal 9 2 3 2 3 2 2 3 3" xfId="42352" xr:uid="{48C5A267-9853-4787-9B3F-3ED05ACA1E9C}"/>
    <cellStyle name="Normal 9 2 3 2 3 2 2 4" xfId="19189" xr:uid="{1712BC9B-D290-455F-B57F-EF214B1022F6}"/>
    <cellStyle name="Normal 9 2 3 2 3 2 2 4 2" xfId="50073" xr:uid="{17A8E255-9FD9-45C4-A1DC-EA794414AA80}"/>
    <cellStyle name="Normal 9 2 3 2 3 2 2 5" xfId="34631" xr:uid="{33E3EC96-D22C-49B9-A401-5D2710F80C6A}"/>
    <cellStyle name="Normal 9 2 3 2 3 2 3" xfId="5677" xr:uid="{75FAEFD8-C362-4B91-AAA1-65C916972BC8}"/>
    <cellStyle name="Normal 9 2 3 2 3 2 3 2" xfId="13398" xr:uid="{6FD5FBD0-B45C-413A-9E63-48C27D0C5699}"/>
    <cellStyle name="Normal 9 2 3 2 3 2 3 2 2" xfId="28840" xr:uid="{C9FD88A0-184C-4DC7-BE34-802DAC320317}"/>
    <cellStyle name="Normal 9 2 3 2 3 2 3 2 2 2" xfId="59724" xr:uid="{702DDEA2-4E55-456C-80EE-DA1462454320}"/>
    <cellStyle name="Normal 9 2 3 2 3 2 3 2 3" xfId="44282" xr:uid="{BFB83B56-3919-46CC-8869-B71ED4BD3F63}"/>
    <cellStyle name="Normal 9 2 3 2 3 2 3 3" xfId="21119" xr:uid="{19B705B0-5326-4BA8-9E58-124759BE90FA}"/>
    <cellStyle name="Normal 9 2 3 2 3 2 3 3 2" xfId="52003" xr:uid="{9EA1C741-A052-48C4-A028-B75ED41E5BA1}"/>
    <cellStyle name="Normal 9 2 3 2 3 2 3 4" xfId="36561" xr:uid="{94C70AC9-8140-4B67-B211-2835A2940009}"/>
    <cellStyle name="Normal 9 2 3 2 3 2 4" xfId="9538" xr:uid="{1B7E191E-6BFA-497B-B85E-63B4C704E20B}"/>
    <cellStyle name="Normal 9 2 3 2 3 2 4 2" xfId="24980" xr:uid="{A4331469-69C4-436C-ADAD-50AA289E93D5}"/>
    <cellStyle name="Normal 9 2 3 2 3 2 4 2 2" xfId="55864" xr:uid="{C2BAB577-AF4B-495E-B861-12DB8A2ECCE9}"/>
    <cellStyle name="Normal 9 2 3 2 3 2 4 3" xfId="40422" xr:uid="{CA8141FC-F173-446E-BC71-948C883CAF9A}"/>
    <cellStyle name="Normal 9 2 3 2 3 2 5" xfId="17259" xr:uid="{9F68041F-B420-4E18-81AC-8037921232E9}"/>
    <cellStyle name="Normal 9 2 3 2 3 2 5 2" xfId="48143" xr:uid="{FBABCC2F-6A57-4553-8C99-4A82DCFCD6F6}"/>
    <cellStyle name="Normal 9 2 3 2 3 2 6" xfId="32701" xr:uid="{41371CD0-2EE2-42F0-98E7-74A9C5F4EEE4}"/>
    <cellStyle name="Normal 9 2 3 2 3 3" xfId="2782" xr:uid="{297302F3-91D0-444F-B872-55430F4C59D2}"/>
    <cellStyle name="Normal 9 2 3 2 3 3 2" xfId="6642" xr:uid="{4FECC771-66D6-4E64-B546-CC168BD97109}"/>
    <cellStyle name="Normal 9 2 3 2 3 3 2 2" xfId="14363" xr:uid="{A3FE6F77-631D-423A-9B12-7F581104C040}"/>
    <cellStyle name="Normal 9 2 3 2 3 3 2 2 2" xfId="29805" xr:uid="{53FC04A3-004B-4CF8-8D00-343F03CAB9A0}"/>
    <cellStyle name="Normal 9 2 3 2 3 3 2 2 2 2" xfId="60689" xr:uid="{66E28DB8-84DF-40B9-BDA1-996E5A65462F}"/>
    <cellStyle name="Normal 9 2 3 2 3 3 2 2 3" xfId="45247" xr:uid="{B8B452F2-B399-4B45-86BF-645D59887C70}"/>
    <cellStyle name="Normal 9 2 3 2 3 3 2 3" xfId="22084" xr:uid="{8C9FB0F5-16E1-4247-91A2-94B58E519E80}"/>
    <cellStyle name="Normal 9 2 3 2 3 3 2 3 2" xfId="52968" xr:uid="{A83D96C8-2D4D-4D2C-B6E0-147061188883}"/>
    <cellStyle name="Normal 9 2 3 2 3 3 2 4" xfId="37526" xr:uid="{DB4A8BFB-14BA-4F07-817B-74C15893DA58}"/>
    <cellStyle name="Normal 9 2 3 2 3 3 3" xfId="10503" xr:uid="{982D1778-5A7B-4426-971A-4BB36DFACCEA}"/>
    <cellStyle name="Normal 9 2 3 2 3 3 3 2" xfId="25945" xr:uid="{609EDF17-CBFC-4D4E-9818-E203EE2558FC}"/>
    <cellStyle name="Normal 9 2 3 2 3 3 3 2 2" xfId="56829" xr:uid="{414C2A91-EE42-424E-97E8-C95C4F4992C7}"/>
    <cellStyle name="Normal 9 2 3 2 3 3 3 3" xfId="41387" xr:uid="{E19995A1-B21E-4747-BDB1-C394C1065745}"/>
    <cellStyle name="Normal 9 2 3 2 3 3 4" xfId="18224" xr:uid="{7678F0CD-9E07-41F3-BE88-D19E85CB2F36}"/>
    <cellStyle name="Normal 9 2 3 2 3 3 4 2" xfId="49108" xr:uid="{DF11026B-FA6A-41E5-9888-2F4AF87DF486}"/>
    <cellStyle name="Normal 9 2 3 2 3 3 5" xfId="33666" xr:uid="{E7F84711-B7F5-4A09-B91D-0362CA49DEF1}"/>
    <cellStyle name="Normal 9 2 3 2 3 4" xfId="4712" xr:uid="{29604A30-0E99-480F-9D78-E53DA191E8A2}"/>
    <cellStyle name="Normal 9 2 3 2 3 4 2" xfId="12433" xr:uid="{F27402CC-90E6-4B96-ABFA-8B8A010237E4}"/>
    <cellStyle name="Normal 9 2 3 2 3 4 2 2" xfId="27875" xr:uid="{529D2BD9-2C73-4E5E-B23F-32117EB7608E}"/>
    <cellStyle name="Normal 9 2 3 2 3 4 2 2 2" xfId="58759" xr:uid="{8486C152-6538-4C1C-9E44-61C3C456F0FD}"/>
    <cellStyle name="Normal 9 2 3 2 3 4 2 3" xfId="43317" xr:uid="{BA60C8A3-5A5C-4C3F-8CAF-02DCCE6AB091}"/>
    <cellStyle name="Normal 9 2 3 2 3 4 3" xfId="20154" xr:uid="{7F786A3A-969B-4A8E-8F78-4E55362E31F2}"/>
    <cellStyle name="Normal 9 2 3 2 3 4 3 2" xfId="51038" xr:uid="{35C82498-8F47-481F-BBA3-9246EF6A07CF}"/>
    <cellStyle name="Normal 9 2 3 2 3 4 4" xfId="35596" xr:uid="{CF78DBB3-0D16-4153-94DE-ABB04CBA62E5}"/>
    <cellStyle name="Normal 9 2 3 2 3 5" xfId="8573" xr:uid="{8FB19CC6-905D-4E00-9098-2E788F96FB23}"/>
    <cellStyle name="Normal 9 2 3 2 3 5 2" xfId="24015" xr:uid="{EF89BD91-F735-4882-8FAB-83ACD6C41B88}"/>
    <cellStyle name="Normal 9 2 3 2 3 5 2 2" xfId="54899" xr:uid="{0E4D2931-3229-4ECA-BED8-ADB35D25E78A}"/>
    <cellStyle name="Normal 9 2 3 2 3 5 3" xfId="39457" xr:uid="{179C4D1D-9D34-4168-A087-27308E810210}"/>
    <cellStyle name="Normal 9 2 3 2 3 6" xfId="16294" xr:uid="{4E607684-63CF-40AA-A642-F66D66125301}"/>
    <cellStyle name="Normal 9 2 3 2 3 6 2" xfId="47178" xr:uid="{741691D2-BF3F-49DC-92AB-B0EA9DF90EAC}"/>
    <cellStyle name="Normal 9 2 3 2 3 7" xfId="31736" xr:uid="{4F758A33-7EE8-4E3F-999F-987ECB5FB9F0}"/>
    <cellStyle name="Normal 9 2 3 2 4" xfId="1334" xr:uid="{8CDF8AED-A30F-4786-9068-0D90F95544A4}"/>
    <cellStyle name="Normal 9 2 3 2 4 2" xfId="3264" xr:uid="{4D896772-EC8A-48DE-BFD5-CCABB2116FB9}"/>
    <cellStyle name="Normal 9 2 3 2 4 2 2" xfId="7124" xr:uid="{2FA60F50-1FAC-49AD-80FC-A0B40DBEF785}"/>
    <cellStyle name="Normal 9 2 3 2 4 2 2 2" xfId="14845" xr:uid="{B1F4FB66-ED81-4E7C-849D-14DDF8EBFFEB}"/>
    <cellStyle name="Normal 9 2 3 2 4 2 2 2 2" xfId="30287" xr:uid="{45CC1AEF-DADB-4654-93D0-65F195B928E9}"/>
    <cellStyle name="Normal 9 2 3 2 4 2 2 2 2 2" xfId="61171" xr:uid="{0D1926B6-76B4-4DE5-80DD-B7DA86752727}"/>
    <cellStyle name="Normal 9 2 3 2 4 2 2 2 3" xfId="45729" xr:uid="{EBB941E4-F12B-4F53-9628-8EDB41622E8D}"/>
    <cellStyle name="Normal 9 2 3 2 4 2 2 3" xfId="22566" xr:uid="{40479A33-E081-4711-9F1B-FCBA8DDC53C1}"/>
    <cellStyle name="Normal 9 2 3 2 4 2 2 3 2" xfId="53450" xr:uid="{98AB1E7B-663B-4732-8821-77CB0DE1C021}"/>
    <cellStyle name="Normal 9 2 3 2 4 2 2 4" xfId="38008" xr:uid="{1577A61F-1496-4627-BD46-57DBB84C18C6}"/>
    <cellStyle name="Normal 9 2 3 2 4 2 3" xfId="10985" xr:uid="{04C24083-3E0E-4FF1-90A3-68AD9FC748AF}"/>
    <cellStyle name="Normal 9 2 3 2 4 2 3 2" xfId="26427" xr:uid="{96A3F498-FE08-415A-98F4-0563CFCCFD23}"/>
    <cellStyle name="Normal 9 2 3 2 4 2 3 2 2" xfId="57311" xr:uid="{2358F6A6-030E-4F56-A133-9BD9CB6E84AF}"/>
    <cellStyle name="Normal 9 2 3 2 4 2 3 3" xfId="41869" xr:uid="{3E8A0826-2734-4D57-9D50-8867F8286282}"/>
    <cellStyle name="Normal 9 2 3 2 4 2 4" xfId="18706" xr:uid="{CC993217-22E7-423E-AE34-283B054A331B}"/>
    <cellStyle name="Normal 9 2 3 2 4 2 4 2" xfId="49590" xr:uid="{0DBF02CE-394F-499C-99E3-D8AC081F78DC}"/>
    <cellStyle name="Normal 9 2 3 2 4 2 5" xfId="34148" xr:uid="{FCEE2B6A-09E1-4627-93FB-0ED2AD439660}"/>
    <cellStyle name="Normal 9 2 3 2 4 3" xfId="5194" xr:uid="{BD922AE4-13EC-4582-A75F-A79E3A5E3BFE}"/>
    <cellStyle name="Normal 9 2 3 2 4 3 2" xfId="12915" xr:uid="{0A7BEE74-36A5-4CDE-B473-93A416BD344E}"/>
    <cellStyle name="Normal 9 2 3 2 4 3 2 2" xfId="28357" xr:uid="{1B0449FD-DD4B-4539-9054-3FD409AAF40C}"/>
    <cellStyle name="Normal 9 2 3 2 4 3 2 2 2" xfId="59241" xr:uid="{5A5DD2FA-02CC-486E-B679-748BC6FCF4A9}"/>
    <cellStyle name="Normal 9 2 3 2 4 3 2 3" xfId="43799" xr:uid="{DBF45354-F499-4907-BA10-0BBBB3FFB708}"/>
    <cellStyle name="Normal 9 2 3 2 4 3 3" xfId="20636" xr:uid="{F8AD7904-7309-43C6-93F5-66BBCD892A53}"/>
    <cellStyle name="Normal 9 2 3 2 4 3 3 2" xfId="51520" xr:uid="{79EE141C-D726-4AB8-A521-F1BF0EE7C824}"/>
    <cellStyle name="Normal 9 2 3 2 4 3 4" xfId="36078" xr:uid="{6ED7335B-9A1D-4552-AE9A-50B4D8244ECD}"/>
    <cellStyle name="Normal 9 2 3 2 4 4" xfId="9055" xr:uid="{3B913045-4045-4DB8-A466-54F1D9485976}"/>
    <cellStyle name="Normal 9 2 3 2 4 4 2" xfId="24497" xr:uid="{DA028A44-3209-4C92-9CCB-BC51CAC2BB43}"/>
    <cellStyle name="Normal 9 2 3 2 4 4 2 2" xfId="55381" xr:uid="{5771A4F4-2EB1-40DE-ADCF-D14988F14F26}"/>
    <cellStyle name="Normal 9 2 3 2 4 4 3" xfId="39939" xr:uid="{FA30FB68-2877-4C73-B67B-1F2294B6753E}"/>
    <cellStyle name="Normal 9 2 3 2 4 5" xfId="16776" xr:uid="{8E689582-05D2-458A-9471-57D51D32F455}"/>
    <cellStyle name="Normal 9 2 3 2 4 5 2" xfId="47660" xr:uid="{7EA6848E-3967-4CF2-89B4-63455033EC50}"/>
    <cellStyle name="Normal 9 2 3 2 4 6" xfId="32218" xr:uid="{1A730237-83C6-498F-B38D-C31A177EDA70}"/>
    <cellStyle name="Normal 9 2 3 2 5" xfId="2299" xr:uid="{EFEECCDE-25E5-4D23-9646-C3F995A1FC3D}"/>
    <cellStyle name="Normal 9 2 3 2 5 2" xfId="6159" xr:uid="{A94D3920-FF26-4F23-B695-B90C0F60CBE5}"/>
    <cellStyle name="Normal 9 2 3 2 5 2 2" xfId="13880" xr:uid="{5AAA04E9-0561-4C8F-A236-D8BB77D58A52}"/>
    <cellStyle name="Normal 9 2 3 2 5 2 2 2" xfId="29322" xr:uid="{69C8A10B-8C75-48F5-BC6A-A97D2B7CB577}"/>
    <cellStyle name="Normal 9 2 3 2 5 2 2 2 2" xfId="60206" xr:uid="{BB3F65E9-4051-460A-A09A-4EF8E9C8CE91}"/>
    <cellStyle name="Normal 9 2 3 2 5 2 2 3" xfId="44764" xr:uid="{F3324067-3A19-41CC-ABDD-7FB236D08A7F}"/>
    <cellStyle name="Normal 9 2 3 2 5 2 3" xfId="21601" xr:uid="{02C8C4B9-900F-438F-9134-A7032DAFC640}"/>
    <cellStyle name="Normal 9 2 3 2 5 2 3 2" xfId="52485" xr:uid="{7574436A-6F2A-4508-817E-4BF2DEF3E3D9}"/>
    <cellStyle name="Normal 9 2 3 2 5 2 4" xfId="37043" xr:uid="{7DBB5753-2873-470E-9A5D-7E2134C5E56C}"/>
    <cellStyle name="Normal 9 2 3 2 5 3" xfId="10020" xr:uid="{63D7FF0A-3DE1-4A8D-9CCF-2A2F661E3EFC}"/>
    <cellStyle name="Normal 9 2 3 2 5 3 2" xfId="25462" xr:uid="{B5EF99B0-5087-431C-8EEB-9EA8272AD855}"/>
    <cellStyle name="Normal 9 2 3 2 5 3 2 2" xfId="56346" xr:uid="{E49B2466-9C3D-4ACA-B2B3-F5A8E23B3125}"/>
    <cellStyle name="Normal 9 2 3 2 5 3 3" xfId="40904" xr:uid="{7D0B33F8-C461-4E91-B8DA-65BD4A5450BC}"/>
    <cellStyle name="Normal 9 2 3 2 5 4" xfId="17741" xr:uid="{BE5E47BD-1507-4157-BC61-D247DEE2F3B6}"/>
    <cellStyle name="Normal 9 2 3 2 5 4 2" xfId="48625" xr:uid="{8F65E2CF-DAF5-422A-A82B-D6BF5A1AFC43}"/>
    <cellStyle name="Normal 9 2 3 2 5 5" xfId="33183" xr:uid="{3B918155-6AFA-4360-9E8D-7A0C7AE24DAE}"/>
    <cellStyle name="Normal 9 2 3 2 6" xfId="4229" xr:uid="{44674127-C3BE-47B0-8C92-456D6BC2304E}"/>
    <cellStyle name="Normal 9 2 3 2 6 2" xfId="11950" xr:uid="{AA175BAF-8E9D-496F-B272-38CE217C3B56}"/>
    <cellStyle name="Normal 9 2 3 2 6 2 2" xfId="27392" xr:uid="{CD5D2EF4-E82A-4056-9EB6-1581D0051725}"/>
    <cellStyle name="Normal 9 2 3 2 6 2 2 2" xfId="58276" xr:uid="{9CE948D5-52AB-4320-8E56-956DA588E4D7}"/>
    <cellStyle name="Normal 9 2 3 2 6 2 3" xfId="42834" xr:uid="{609B4696-4E65-4E87-B8AA-2C3CB8570F0E}"/>
    <cellStyle name="Normal 9 2 3 2 6 3" xfId="19671" xr:uid="{EE48C025-5B37-45F9-9FA3-E8F93103D32D}"/>
    <cellStyle name="Normal 9 2 3 2 6 3 2" xfId="50555" xr:uid="{5312842B-9846-4F4A-9B97-C5B73584D37F}"/>
    <cellStyle name="Normal 9 2 3 2 6 4" xfId="35113" xr:uid="{051E28D4-F00E-48C9-B16F-9894371C1B56}"/>
    <cellStyle name="Normal 9 2 3 2 7" xfId="8090" xr:uid="{7DFB7E8D-3F59-4518-95B1-816B4B7524EF}"/>
    <cellStyle name="Normal 9 2 3 2 7 2" xfId="23532" xr:uid="{5CA7274B-F348-485C-B46B-16A4264D0A2E}"/>
    <cellStyle name="Normal 9 2 3 2 7 2 2" xfId="54416" xr:uid="{06803B7D-5CE9-412D-9541-4AE12271A265}"/>
    <cellStyle name="Normal 9 2 3 2 7 3" xfId="38974" xr:uid="{AA66BB20-6167-4CF9-BD9C-825C6EDB89FD}"/>
    <cellStyle name="Normal 9 2 3 2 8" xfId="15811" xr:uid="{E49C480E-175F-49FB-BC37-A000CCF32989}"/>
    <cellStyle name="Normal 9 2 3 2 8 2" xfId="46695" xr:uid="{10F4E155-A800-498D-B5AD-81198543D3E4}"/>
    <cellStyle name="Normal 9 2 3 2 9" xfId="31253" xr:uid="{C9C67E24-8B14-46FC-8179-0539246B9679}"/>
    <cellStyle name="Normal 9 2 3 3" xfId="482" xr:uid="{38C3F17B-4068-4BD0-9318-E5D315913D51}"/>
    <cellStyle name="Normal 9 2 3 3 2" xfId="966" xr:uid="{8ADD8EC1-2920-4D19-89D3-BB157E2757D5}"/>
    <cellStyle name="Normal 9 2 3 3 2 2" xfId="1931" xr:uid="{FB3FCB41-F903-46B7-AC29-7D8090C41411}"/>
    <cellStyle name="Normal 9 2 3 3 2 2 2" xfId="3861" xr:uid="{A3191B6D-2DAE-4EFB-8C17-0E3EE35384DE}"/>
    <cellStyle name="Normal 9 2 3 3 2 2 2 2" xfId="7721" xr:uid="{28749004-754D-496F-BBFF-01B7E0CF2FE5}"/>
    <cellStyle name="Normal 9 2 3 3 2 2 2 2 2" xfId="15442" xr:uid="{961D8DC1-0138-466B-96AA-63EC7DFD8F15}"/>
    <cellStyle name="Normal 9 2 3 3 2 2 2 2 2 2" xfId="30884" xr:uid="{BB85D647-3C0A-4CB1-8063-9938CBDB3FD2}"/>
    <cellStyle name="Normal 9 2 3 3 2 2 2 2 2 2 2" xfId="61768" xr:uid="{C2F0665E-59CF-48B8-B442-87CA62745F73}"/>
    <cellStyle name="Normal 9 2 3 3 2 2 2 2 2 3" xfId="46326" xr:uid="{CF7E1EA4-E390-44E4-8447-C50934526DAD}"/>
    <cellStyle name="Normal 9 2 3 3 2 2 2 2 3" xfId="23163" xr:uid="{ADBAB0F7-355F-4C32-8E2D-F5FFDDB95141}"/>
    <cellStyle name="Normal 9 2 3 3 2 2 2 2 3 2" xfId="54047" xr:uid="{A69576BB-C684-4A62-90C9-696CEE3D9694}"/>
    <cellStyle name="Normal 9 2 3 3 2 2 2 2 4" xfId="38605" xr:uid="{1A31A296-F7AE-48BC-9640-2A2566842D77}"/>
    <cellStyle name="Normal 9 2 3 3 2 2 2 3" xfId="11582" xr:uid="{CF018AFE-C455-4435-9880-AA2AC582E9DB}"/>
    <cellStyle name="Normal 9 2 3 3 2 2 2 3 2" xfId="27024" xr:uid="{6FD3BF51-F424-4081-93FD-133B4860F9F0}"/>
    <cellStyle name="Normal 9 2 3 3 2 2 2 3 2 2" xfId="57908" xr:uid="{1389363D-31FA-4774-A389-6056EEDC3F43}"/>
    <cellStyle name="Normal 9 2 3 3 2 2 2 3 3" xfId="42466" xr:uid="{073B472F-7AA5-47D1-8CE0-99D1B28CD6C6}"/>
    <cellStyle name="Normal 9 2 3 3 2 2 2 4" xfId="19303" xr:uid="{E0A8D11A-772F-4AEC-BE96-C8CD689A1651}"/>
    <cellStyle name="Normal 9 2 3 3 2 2 2 4 2" xfId="50187" xr:uid="{A7E1870D-D767-408E-8F69-3B5491BAD015}"/>
    <cellStyle name="Normal 9 2 3 3 2 2 2 5" xfId="34745" xr:uid="{2CB23087-6D4B-4663-926C-47BC224ECA6F}"/>
    <cellStyle name="Normal 9 2 3 3 2 2 3" xfId="5791" xr:uid="{14747D03-6FBC-484B-9E61-7E5711E7D194}"/>
    <cellStyle name="Normal 9 2 3 3 2 2 3 2" xfId="13512" xr:uid="{02695509-73F6-4622-8B01-A190E6AF2DCA}"/>
    <cellStyle name="Normal 9 2 3 3 2 2 3 2 2" xfId="28954" xr:uid="{D1401F87-CDBD-4BCA-A7AE-D8EE17945E90}"/>
    <cellStyle name="Normal 9 2 3 3 2 2 3 2 2 2" xfId="59838" xr:uid="{E7B18BB6-EC81-43B7-866C-3FA21FDB9BDA}"/>
    <cellStyle name="Normal 9 2 3 3 2 2 3 2 3" xfId="44396" xr:uid="{F8A3C35D-EDE3-4B07-9580-E659D1C17D62}"/>
    <cellStyle name="Normal 9 2 3 3 2 2 3 3" xfId="21233" xr:uid="{4D3D27B7-8862-4785-8ADF-D93169D275F2}"/>
    <cellStyle name="Normal 9 2 3 3 2 2 3 3 2" xfId="52117" xr:uid="{5C1C4D22-C4FF-4AF1-BB35-DB0E8F393F09}"/>
    <cellStyle name="Normal 9 2 3 3 2 2 3 4" xfId="36675" xr:uid="{0899A814-DF3F-4B41-9F15-1126EBC0F891}"/>
    <cellStyle name="Normal 9 2 3 3 2 2 4" xfId="9652" xr:uid="{A75986D5-7728-408A-83E6-C55420004B38}"/>
    <cellStyle name="Normal 9 2 3 3 2 2 4 2" xfId="25094" xr:uid="{B4B67A3C-2F50-4305-98CE-FE00EF5DFFB0}"/>
    <cellStyle name="Normal 9 2 3 3 2 2 4 2 2" xfId="55978" xr:uid="{1A8702D6-4E3D-491A-894D-764679CC8BB0}"/>
    <cellStyle name="Normal 9 2 3 3 2 2 4 3" xfId="40536" xr:uid="{735EF40B-DC13-462C-88C1-7A8B1FFD606B}"/>
    <cellStyle name="Normal 9 2 3 3 2 2 5" xfId="17373" xr:uid="{0907AC91-8BAA-47F1-9A42-8CC203ECF91F}"/>
    <cellStyle name="Normal 9 2 3 3 2 2 5 2" xfId="48257" xr:uid="{E9890F06-E1BF-48EE-9DAD-E5AD7E214B3F}"/>
    <cellStyle name="Normal 9 2 3 3 2 2 6" xfId="32815" xr:uid="{EAFA9082-2CCF-41B1-AFB9-20CAA62A2AFB}"/>
    <cellStyle name="Normal 9 2 3 3 2 3" xfId="2896" xr:uid="{E2EE27D4-9A66-41EB-875A-1112191A94B1}"/>
    <cellStyle name="Normal 9 2 3 3 2 3 2" xfId="6756" xr:uid="{7C4D2147-7D24-4512-AF49-9795F333C7F1}"/>
    <cellStyle name="Normal 9 2 3 3 2 3 2 2" xfId="14477" xr:uid="{2A866B67-9209-4202-856D-3DC013F2B78D}"/>
    <cellStyle name="Normal 9 2 3 3 2 3 2 2 2" xfId="29919" xr:uid="{0F181C5C-42AF-4E90-B8FD-8AE48A4DBB17}"/>
    <cellStyle name="Normal 9 2 3 3 2 3 2 2 2 2" xfId="60803" xr:uid="{545B3727-57A4-408F-8644-F4B8FD6A64AA}"/>
    <cellStyle name="Normal 9 2 3 3 2 3 2 2 3" xfId="45361" xr:uid="{DD26F866-94A0-4286-95AB-82AF57F3F5B1}"/>
    <cellStyle name="Normal 9 2 3 3 2 3 2 3" xfId="22198" xr:uid="{FA1D5FA1-0096-40BB-A08A-5E5234C9D2E5}"/>
    <cellStyle name="Normal 9 2 3 3 2 3 2 3 2" xfId="53082" xr:uid="{52148295-64FB-46E7-B832-FA010115FE76}"/>
    <cellStyle name="Normal 9 2 3 3 2 3 2 4" xfId="37640" xr:uid="{C21349C5-BADA-4F64-B677-44B68354F5BE}"/>
    <cellStyle name="Normal 9 2 3 3 2 3 3" xfId="10617" xr:uid="{1908B7CE-384F-48FC-AAF0-97AAA2F5A989}"/>
    <cellStyle name="Normal 9 2 3 3 2 3 3 2" xfId="26059" xr:uid="{033AF3EA-285E-4CE9-BCCE-2F557CBFFB3C}"/>
    <cellStyle name="Normal 9 2 3 3 2 3 3 2 2" xfId="56943" xr:uid="{700CC0D1-7277-4A70-8D78-4EDD0A798A60}"/>
    <cellStyle name="Normal 9 2 3 3 2 3 3 3" xfId="41501" xr:uid="{8E2BB8A7-2644-4F9E-9030-5700E665C4F5}"/>
    <cellStyle name="Normal 9 2 3 3 2 3 4" xfId="18338" xr:uid="{26CCA9FD-0CA2-4A29-BCA2-EC524A147DA9}"/>
    <cellStyle name="Normal 9 2 3 3 2 3 4 2" xfId="49222" xr:uid="{F8BAB377-FC79-4A35-92D2-FA34620E6D44}"/>
    <cellStyle name="Normal 9 2 3 3 2 3 5" xfId="33780" xr:uid="{52215A12-3FAA-463D-88BC-754E04A6B03A}"/>
    <cellStyle name="Normal 9 2 3 3 2 4" xfId="4826" xr:uid="{F0055183-DBFA-47CC-85CB-4AA9A2B53B0F}"/>
    <cellStyle name="Normal 9 2 3 3 2 4 2" xfId="12547" xr:uid="{7F323450-784D-472D-9031-3D9A969FEEC8}"/>
    <cellStyle name="Normal 9 2 3 3 2 4 2 2" xfId="27989" xr:uid="{366FDDB5-38B9-4CA4-B894-7B654EF48D92}"/>
    <cellStyle name="Normal 9 2 3 3 2 4 2 2 2" xfId="58873" xr:uid="{8742D014-22E9-40E1-AAA3-EE9F24CB3751}"/>
    <cellStyle name="Normal 9 2 3 3 2 4 2 3" xfId="43431" xr:uid="{263FFFE1-33F2-435A-831E-7AD14DB2436A}"/>
    <cellStyle name="Normal 9 2 3 3 2 4 3" xfId="20268" xr:uid="{20CD77EA-6D0C-455B-BFDC-EDE0497C7D60}"/>
    <cellStyle name="Normal 9 2 3 3 2 4 3 2" xfId="51152" xr:uid="{1E8BFA18-38EB-4B15-BBE2-5D621EB5188D}"/>
    <cellStyle name="Normal 9 2 3 3 2 4 4" xfId="35710" xr:uid="{AE74240E-7D59-46CB-9614-17EA81DFFCE2}"/>
    <cellStyle name="Normal 9 2 3 3 2 5" xfId="8687" xr:uid="{BC71CCD6-0D9B-45E6-A242-1ACB2FC8C877}"/>
    <cellStyle name="Normal 9 2 3 3 2 5 2" xfId="24129" xr:uid="{90D8F28B-7A53-4C28-B1CA-B01623AE5DA7}"/>
    <cellStyle name="Normal 9 2 3 3 2 5 2 2" xfId="55013" xr:uid="{7B47B408-CD6A-471D-947A-656CFC2DD30E}"/>
    <cellStyle name="Normal 9 2 3 3 2 5 3" xfId="39571" xr:uid="{CD5920A2-5D53-47F9-8203-10ED72907D77}"/>
    <cellStyle name="Normal 9 2 3 3 2 6" xfId="16408" xr:uid="{4A95A7BE-2365-42A5-9E5D-6ED4AA00E5C2}"/>
    <cellStyle name="Normal 9 2 3 3 2 6 2" xfId="47292" xr:uid="{19098F00-8115-4230-9560-6E6EF27D9AED}"/>
    <cellStyle name="Normal 9 2 3 3 2 7" xfId="31850" xr:uid="{A6FE3DCA-A9F6-4403-AA4F-F46461658987}"/>
    <cellStyle name="Normal 9 2 3 3 3" xfId="1448" xr:uid="{C18D8919-9AA5-4C4C-9276-34ACCCA5B14B}"/>
    <cellStyle name="Normal 9 2 3 3 3 2" xfId="3378" xr:uid="{C79442E2-1273-499D-8E6C-3C16C50292DA}"/>
    <cellStyle name="Normal 9 2 3 3 3 2 2" xfId="7238" xr:uid="{5F72B44C-DBF0-46C0-812D-96978C9A2112}"/>
    <cellStyle name="Normal 9 2 3 3 3 2 2 2" xfId="14959" xr:uid="{0592B3EC-75E0-43EA-A108-388E1EBE2860}"/>
    <cellStyle name="Normal 9 2 3 3 3 2 2 2 2" xfId="30401" xr:uid="{CF293592-04C1-48DE-8C17-91F896239F0F}"/>
    <cellStyle name="Normal 9 2 3 3 3 2 2 2 2 2" xfId="61285" xr:uid="{0EC68179-8B45-44B8-8CB2-7B1AEEE4A744}"/>
    <cellStyle name="Normal 9 2 3 3 3 2 2 2 3" xfId="45843" xr:uid="{48C427DF-CEEE-4D21-B615-DB61B69D76E1}"/>
    <cellStyle name="Normal 9 2 3 3 3 2 2 3" xfId="22680" xr:uid="{BD2BEBEA-36E6-4422-80D6-3AD83FA708AA}"/>
    <cellStyle name="Normal 9 2 3 3 3 2 2 3 2" xfId="53564" xr:uid="{78B98D0A-E95C-4660-A369-7FF5D5EE1970}"/>
    <cellStyle name="Normal 9 2 3 3 3 2 2 4" xfId="38122" xr:uid="{AAA2F1FC-C4EE-4E69-AEE4-09F93DA8BAFF}"/>
    <cellStyle name="Normal 9 2 3 3 3 2 3" xfId="11099" xr:uid="{A4A013E6-D826-4DF7-B9E3-BA56FEAA4DF6}"/>
    <cellStyle name="Normal 9 2 3 3 3 2 3 2" xfId="26541" xr:uid="{F8563088-8DA7-4C60-A37F-51A21159F76A}"/>
    <cellStyle name="Normal 9 2 3 3 3 2 3 2 2" xfId="57425" xr:uid="{6E4E0FF7-8FA3-4908-BBD3-DCD5B6918FFD}"/>
    <cellStyle name="Normal 9 2 3 3 3 2 3 3" xfId="41983" xr:uid="{5312333E-90B0-4DF0-945E-32A9D365BC41}"/>
    <cellStyle name="Normal 9 2 3 3 3 2 4" xfId="18820" xr:uid="{EDEB2CF4-16B6-48F9-9568-E088FFE6F6DA}"/>
    <cellStyle name="Normal 9 2 3 3 3 2 4 2" xfId="49704" xr:uid="{057FB9B3-1AF6-4DA6-80AE-1543585EDCF6}"/>
    <cellStyle name="Normal 9 2 3 3 3 2 5" xfId="34262" xr:uid="{981BF619-0E36-44AA-A6DB-14831D28704D}"/>
    <cellStyle name="Normal 9 2 3 3 3 3" xfId="5308" xr:uid="{140BF697-3FD1-4504-8AA6-875CB21E4F87}"/>
    <cellStyle name="Normal 9 2 3 3 3 3 2" xfId="13029" xr:uid="{C2910DB8-986A-4924-9806-65812E3367C1}"/>
    <cellStyle name="Normal 9 2 3 3 3 3 2 2" xfId="28471" xr:uid="{9AF90B7C-1859-4876-9C0E-D9F225D84E65}"/>
    <cellStyle name="Normal 9 2 3 3 3 3 2 2 2" xfId="59355" xr:uid="{51FD06F1-12EB-4931-ABA1-F1B872D6EE5A}"/>
    <cellStyle name="Normal 9 2 3 3 3 3 2 3" xfId="43913" xr:uid="{F64B0ABE-1914-48DF-A62A-3A512C430B10}"/>
    <cellStyle name="Normal 9 2 3 3 3 3 3" xfId="20750" xr:uid="{859740A2-A0D8-4A41-B211-1802210FA565}"/>
    <cellStyle name="Normal 9 2 3 3 3 3 3 2" xfId="51634" xr:uid="{27623BD4-979A-48BD-9FA8-3C1537FBD80A}"/>
    <cellStyle name="Normal 9 2 3 3 3 3 4" xfId="36192" xr:uid="{AFCC54F8-6A56-40D6-B0C7-D94AA41AC0CB}"/>
    <cellStyle name="Normal 9 2 3 3 3 4" xfId="9169" xr:uid="{AB213A70-15AD-4027-BB1A-449F2701B801}"/>
    <cellStyle name="Normal 9 2 3 3 3 4 2" xfId="24611" xr:uid="{0EC5D1E6-1F46-4A72-9C6D-38A2B9180087}"/>
    <cellStyle name="Normal 9 2 3 3 3 4 2 2" xfId="55495" xr:uid="{0F959565-EE10-4FE1-BA26-405FC0864C02}"/>
    <cellStyle name="Normal 9 2 3 3 3 4 3" xfId="40053" xr:uid="{3F37775D-7943-4F86-B1EB-F40E6023193A}"/>
    <cellStyle name="Normal 9 2 3 3 3 5" xfId="16890" xr:uid="{0B23AECB-8642-4EFD-A88C-CE6D8DA48AB0}"/>
    <cellStyle name="Normal 9 2 3 3 3 5 2" xfId="47774" xr:uid="{616334A7-6777-48F6-80FB-F819045B69A9}"/>
    <cellStyle name="Normal 9 2 3 3 3 6" xfId="32332" xr:uid="{E8B29344-545A-4E40-B914-57242726FA73}"/>
    <cellStyle name="Normal 9 2 3 3 4" xfId="2413" xr:uid="{5CE2D733-08C9-4B4F-A824-87BBD0B5972D}"/>
    <cellStyle name="Normal 9 2 3 3 4 2" xfId="6273" xr:uid="{D4F1B33C-98DC-4AEA-A18F-084DE39AF3D9}"/>
    <cellStyle name="Normal 9 2 3 3 4 2 2" xfId="13994" xr:uid="{18116D94-5036-4248-8FB6-45B8821F3F34}"/>
    <cellStyle name="Normal 9 2 3 3 4 2 2 2" xfId="29436" xr:uid="{142024C8-27ED-40FD-90C9-672892B5ED15}"/>
    <cellStyle name="Normal 9 2 3 3 4 2 2 2 2" xfId="60320" xr:uid="{BAE4A225-821C-4DF1-B2C5-420C45D09D94}"/>
    <cellStyle name="Normal 9 2 3 3 4 2 2 3" xfId="44878" xr:uid="{1734666F-13A5-4520-850B-91DB22424545}"/>
    <cellStyle name="Normal 9 2 3 3 4 2 3" xfId="21715" xr:uid="{F6CDE10C-542F-4D8B-AC2B-E8B175EFEE20}"/>
    <cellStyle name="Normal 9 2 3 3 4 2 3 2" xfId="52599" xr:uid="{6D22E76D-A437-4FD4-86DE-4F539206A9F5}"/>
    <cellStyle name="Normal 9 2 3 3 4 2 4" xfId="37157" xr:uid="{B6EA8004-3829-43CA-B451-325E1065FD63}"/>
    <cellStyle name="Normal 9 2 3 3 4 3" xfId="10134" xr:uid="{97134AB1-231F-47A7-BA02-54C85407CD6A}"/>
    <cellStyle name="Normal 9 2 3 3 4 3 2" xfId="25576" xr:uid="{7C376FA0-000E-4447-B2F3-2F04363CCB23}"/>
    <cellStyle name="Normal 9 2 3 3 4 3 2 2" xfId="56460" xr:uid="{1AD3CBA1-2032-43A0-8C3A-1246D56B4E60}"/>
    <cellStyle name="Normal 9 2 3 3 4 3 3" xfId="41018" xr:uid="{23E54427-E0AE-4C16-974E-99F24D556584}"/>
    <cellStyle name="Normal 9 2 3 3 4 4" xfId="17855" xr:uid="{116CA1EB-FB98-4B4E-A933-58FAD062FCEA}"/>
    <cellStyle name="Normal 9 2 3 3 4 4 2" xfId="48739" xr:uid="{B7BC36ED-2489-4A0F-A0FA-0631EFA61E76}"/>
    <cellStyle name="Normal 9 2 3 3 4 5" xfId="33297" xr:uid="{B8266857-489A-441F-96C1-99755C9C53E9}"/>
    <cellStyle name="Normal 9 2 3 3 5" xfId="4343" xr:uid="{9DFBC1B9-52DE-45C9-A298-C6838422AB3D}"/>
    <cellStyle name="Normal 9 2 3 3 5 2" xfId="12064" xr:uid="{451FFEC4-B4BC-4DFE-B631-A6140CB827E4}"/>
    <cellStyle name="Normal 9 2 3 3 5 2 2" xfId="27506" xr:uid="{53BE4950-E873-400F-8915-9D7881FDB3E2}"/>
    <cellStyle name="Normal 9 2 3 3 5 2 2 2" xfId="58390" xr:uid="{37AD14B8-3909-44AF-B38D-9D5397F75B7B}"/>
    <cellStyle name="Normal 9 2 3 3 5 2 3" xfId="42948" xr:uid="{C1069ED1-B988-45B3-ABD4-D9C87EAF5C53}"/>
    <cellStyle name="Normal 9 2 3 3 5 3" xfId="19785" xr:uid="{8C218410-8193-41F4-B880-77A7A9B7FFD5}"/>
    <cellStyle name="Normal 9 2 3 3 5 3 2" xfId="50669" xr:uid="{FC13CC92-FA39-468E-92A9-449B0F367A12}"/>
    <cellStyle name="Normal 9 2 3 3 5 4" xfId="35227" xr:uid="{76F33190-2645-4FE5-B66B-ADC8288383B3}"/>
    <cellStyle name="Normal 9 2 3 3 6" xfId="8204" xr:uid="{A822EFFF-147F-44D0-8772-9093F6DF40E5}"/>
    <cellStyle name="Normal 9 2 3 3 6 2" xfId="23646" xr:uid="{EB6C19F1-2675-459A-BD89-283E79CE1A1F}"/>
    <cellStyle name="Normal 9 2 3 3 6 2 2" xfId="54530" xr:uid="{D46EAF5A-8FDD-4C63-A35C-AC8C5D61F6BD}"/>
    <cellStyle name="Normal 9 2 3 3 6 3" xfId="39088" xr:uid="{E4F66B62-22B1-487A-8BCF-B30F5B57ED90}"/>
    <cellStyle name="Normal 9 2 3 3 7" xfId="15925" xr:uid="{8887F2FC-5E1C-4262-84D2-DA79B9EF844C}"/>
    <cellStyle name="Normal 9 2 3 3 7 2" xfId="46809" xr:uid="{70D88E5F-A3FF-4E87-808B-73EFBC69CE3B}"/>
    <cellStyle name="Normal 9 2 3 3 8" xfId="31367" xr:uid="{F34F71E8-122F-452F-BD5C-C77F422549B4}"/>
    <cellStyle name="Normal 9 2 3 4" xfId="725" xr:uid="{8862243D-9F3F-412A-91C2-5491068F24C9}"/>
    <cellStyle name="Normal 9 2 3 4 2" xfId="1690" xr:uid="{66F979DF-18B1-4D37-B469-D7F53528DDF5}"/>
    <cellStyle name="Normal 9 2 3 4 2 2" xfId="3620" xr:uid="{A654DE46-24C6-43CF-8FCF-FD0E56B8AB2E}"/>
    <cellStyle name="Normal 9 2 3 4 2 2 2" xfId="7480" xr:uid="{5D336553-E820-4AE8-8554-83BBC40B7340}"/>
    <cellStyle name="Normal 9 2 3 4 2 2 2 2" xfId="15201" xr:uid="{DDF0D52A-B506-4534-B116-A62FA82C189A}"/>
    <cellStyle name="Normal 9 2 3 4 2 2 2 2 2" xfId="30643" xr:uid="{71C4083C-847C-4CC5-9A8A-A4F3869F39A7}"/>
    <cellStyle name="Normal 9 2 3 4 2 2 2 2 2 2" xfId="61527" xr:uid="{B0597DB0-D1DC-4B1B-B972-2B871D479EAC}"/>
    <cellStyle name="Normal 9 2 3 4 2 2 2 2 3" xfId="46085" xr:uid="{DCC0329F-BB53-4AD0-93B4-14C07FAB6AB2}"/>
    <cellStyle name="Normal 9 2 3 4 2 2 2 3" xfId="22922" xr:uid="{9924BBB6-8444-4B97-9A9F-B56F6F483A15}"/>
    <cellStyle name="Normal 9 2 3 4 2 2 2 3 2" xfId="53806" xr:uid="{EFA9D45D-AE9E-4E65-93B0-5B1E578FE853}"/>
    <cellStyle name="Normal 9 2 3 4 2 2 2 4" xfId="38364" xr:uid="{0B5D1A90-7025-4864-B060-0197FFD582FD}"/>
    <cellStyle name="Normal 9 2 3 4 2 2 3" xfId="11341" xr:uid="{E1297B53-753C-4494-AE40-F21C7B6DA745}"/>
    <cellStyle name="Normal 9 2 3 4 2 2 3 2" xfId="26783" xr:uid="{AC0CDDF8-2DBF-400E-9FBB-1CD20FA5F1DF}"/>
    <cellStyle name="Normal 9 2 3 4 2 2 3 2 2" xfId="57667" xr:uid="{9BA84B07-E5D3-42A1-B51D-83FF46F96236}"/>
    <cellStyle name="Normal 9 2 3 4 2 2 3 3" xfId="42225" xr:uid="{93595C26-1B73-4B24-A4DA-8C80CCFBC49F}"/>
    <cellStyle name="Normal 9 2 3 4 2 2 4" xfId="19062" xr:uid="{4DE3042C-859B-4BEA-9823-2D0AB0FAA828}"/>
    <cellStyle name="Normal 9 2 3 4 2 2 4 2" xfId="49946" xr:uid="{AEF56627-3FC5-4875-8631-56924DBE171D}"/>
    <cellStyle name="Normal 9 2 3 4 2 2 5" xfId="34504" xr:uid="{D87FD4BA-3C14-4542-BE43-C270AB8F8966}"/>
    <cellStyle name="Normal 9 2 3 4 2 3" xfId="5550" xr:uid="{D9743D18-D887-4366-B193-DCDAF1A1057A}"/>
    <cellStyle name="Normal 9 2 3 4 2 3 2" xfId="13271" xr:uid="{D46E1A30-E1BC-47F8-A7BB-5CB1A85CEBF5}"/>
    <cellStyle name="Normal 9 2 3 4 2 3 2 2" xfId="28713" xr:uid="{5A8F3035-9D08-413D-9E5D-97E6688A622F}"/>
    <cellStyle name="Normal 9 2 3 4 2 3 2 2 2" xfId="59597" xr:uid="{A659C280-FB36-4BD2-9E44-A0EEE962B816}"/>
    <cellStyle name="Normal 9 2 3 4 2 3 2 3" xfId="44155" xr:uid="{13650704-E0D8-4591-A25A-FA07E9890B95}"/>
    <cellStyle name="Normal 9 2 3 4 2 3 3" xfId="20992" xr:uid="{34D3D1F9-32B3-4EDF-9074-27ACC72E3BDF}"/>
    <cellStyle name="Normal 9 2 3 4 2 3 3 2" xfId="51876" xr:uid="{BE70ECCE-A3EB-4110-816E-285952803714}"/>
    <cellStyle name="Normal 9 2 3 4 2 3 4" xfId="36434" xr:uid="{51698BEE-2B94-4571-BD67-5347FF07C816}"/>
    <cellStyle name="Normal 9 2 3 4 2 4" xfId="9411" xr:uid="{D689394B-2115-49E8-8BEE-F7CEE1758B77}"/>
    <cellStyle name="Normal 9 2 3 4 2 4 2" xfId="24853" xr:uid="{81257A13-E9E8-410C-9975-CC3CA1FAADA8}"/>
    <cellStyle name="Normal 9 2 3 4 2 4 2 2" xfId="55737" xr:uid="{B3BA16A7-CF36-448B-AAC2-949E433E729B}"/>
    <cellStyle name="Normal 9 2 3 4 2 4 3" xfId="40295" xr:uid="{667B81F4-F04D-410E-A5EC-729E02F48A01}"/>
    <cellStyle name="Normal 9 2 3 4 2 5" xfId="17132" xr:uid="{F6D724FE-7F37-4B40-8328-F95F47347EC9}"/>
    <cellStyle name="Normal 9 2 3 4 2 5 2" xfId="48016" xr:uid="{1923B889-19A1-4731-B528-BA8F05171351}"/>
    <cellStyle name="Normal 9 2 3 4 2 6" xfId="32574" xr:uid="{5E63755D-BC71-4BCD-9B66-F6F8C13E1998}"/>
    <cellStyle name="Normal 9 2 3 4 3" xfId="2655" xr:uid="{A31529E5-FA95-4906-8B8A-11005B686AF8}"/>
    <cellStyle name="Normal 9 2 3 4 3 2" xfId="6515" xr:uid="{C9D45C30-224F-4C67-B452-B804F5DD135B}"/>
    <cellStyle name="Normal 9 2 3 4 3 2 2" xfId="14236" xr:uid="{D218E453-1290-402D-AD72-452AFF103606}"/>
    <cellStyle name="Normal 9 2 3 4 3 2 2 2" xfId="29678" xr:uid="{5E8F81C6-15E3-45FA-BE59-B8C9E5AE9C53}"/>
    <cellStyle name="Normal 9 2 3 4 3 2 2 2 2" xfId="60562" xr:uid="{6CE99EC2-8337-4C49-A781-4D3DE40B79DD}"/>
    <cellStyle name="Normal 9 2 3 4 3 2 2 3" xfId="45120" xr:uid="{EE970E82-2695-4AB4-B726-DC641B000D77}"/>
    <cellStyle name="Normal 9 2 3 4 3 2 3" xfId="21957" xr:uid="{96BA3C92-CD36-4BD0-B7CF-9C2CDD2834FC}"/>
    <cellStyle name="Normal 9 2 3 4 3 2 3 2" xfId="52841" xr:uid="{8629746C-5EBD-4905-A0E9-960170D28B80}"/>
    <cellStyle name="Normal 9 2 3 4 3 2 4" xfId="37399" xr:uid="{0E22FB4C-6CD5-4E9B-AE77-FB8CA42C1405}"/>
    <cellStyle name="Normal 9 2 3 4 3 3" xfId="10376" xr:uid="{D1B4B541-D76F-428D-A356-CD96C48629CF}"/>
    <cellStyle name="Normal 9 2 3 4 3 3 2" xfId="25818" xr:uid="{E8DC3017-FDB6-4057-94B4-40FD646F8798}"/>
    <cellStyle name="Normal 9 2 3 4 3 3 2 2" xfId="56702" xr:uid="{64D3A5FF-80AF-4D41-A2B3-C6674A6B1563}"/>
    <cellStyle name="Normal 9 2 3 4 3 3 3" xfId="41260" xr:uid="{2324B232-1576-4025-B288-751D2561EA5D}"/>
    <cellStyle name="Normal 9 2 3 4 3 4" xfId="18097" xr:uid="{41CF4C66-504B-419B-A6A2-A1987FEEB3D0}"/>
    <cellStyle name="Normal 9 2 3 4 3 4 2" xfId="48981" xr:uid="{E3A0BD56-F65D-4191-8B54-56E9D6A120F1}"/>
    <cellStyle name="Normal 9 2 3 4 3 5" xfId="33539" xr:uid="{82FA975E-6DD1-4006-8BAD-6B50B5889D34}"/>
    <cellStyle name="Normal 9 2 3 4 4" xfId="4585" xr:uid="{463D5A83-4970-47E1-A871-448FB558B0B7}"/>
    <cellStyle name="Normal 9 2 3 4 4 2" xfId="12306" xr:uid="{234B4796-DFAC-437E-BA33-45D0A764E9BB}"/>
    <cellStyle name="Normal 9 2 3 4 4 2 2" xfId="27748" xr:uid="{1F4DB1AE-E72B-4931-B6BE-2CBAF4FEAD58}"/>
    <cellStyle name="Normal 9 2 3 4 4 2 2 2" xfId="58632" xr:uid="{30B93A98-2EA1-4F71-ACFC-939AC2C1E2B3}"/>
    <cellStyle name="Normal 9 2 3 4 4 2 3" xfId="43190" xr:uid="{E1728BD1-A407-4A09-9BAF-A911A7A1CA46}"/>
    <cellStyle name="Normal 9 2 3 4 4 3" xfId="20027" xr:uid="{16BB9143-3E28-47A5-B998-4832C13D2012}"/>
    <cellStyle name="Normal 9 2 3 4 4 3 2" xfId="50911" xr:uid="{0CEA3EAE-5F95-4366-B600-5F0DED41CE84}"/>
    <cellStyle name="Normal 9 2 3 4 4 4" xfId="35469" xr:uid="{FBAD53B0-124E-4EBA-B5CD-C58A3CA50A81}"/>
    <cellStyle name="Normal 9 2 3 4 5" xfId="8446" xr:uid="{A7B73AC2-4A77-4307-87C5-5ECF7CBA433A}"/>
    <cellStyle name="Normal 9 2 3 4 5 2" xfId="23888" xr:uid="{214CD9C3-0E13-422B-8E94-4B16C2374A0C}"/>
    <cellStyle name="Normal 9 2 3 4 5 2 2" xfId="54772" xr:uid="{D90BC880-E607-4996-9405-33C75FDBBDB8}"/>
    <cellStyle name="Normal 9 2 3 4 5 3" xfId="39330" xr:uid="{3CF69AD3-E55C-479B-BD1D-2C963B531F99}"/>
    <cellStyle name="Normal 9 2 3 4 6" xfId="16167" xr:uid="{697A5649-B102-478B-B9C5-CEB9D11772C8}"/>
    <cellStyle name="Normal 9 2 3 4 6 2" xfId="47051" xr:uid="{7FB4A62C-A745-483D-BC08-828E34A8A61E}"/>
    <cellStyle name="Normal 9 2 3 4 7" xfId="31609" xr:uid="{0273655D-DFA2-4D5C-920C-CF403C052F2E}"/>
    <cellStyle name="Normal 9 2 3 5" xfId="1207" xr:uid="{88A03210-2B31-4888-AF03-61C681C44BA9}"/>
    <cellStyle name="Normal 9 2 3 5 2" xfId="3137" xr:uid="{A213F516-4ABF-4699-930E-78ED7917FB2B}"/>
    <cellStyle name="Normal 9 2 3 5 2 2" xfId="6997" xr:uid="{1B62F5ED-62EE-49CE-B93C-7DAE7B68EF8A}"/>
    <cellStyle name="Normal 9 2 3 5 2 2 2" xfId="14718" xr:uid="{9E44F506-2E8C-410E-BDC2-40DF4FCC8880}"/>
    <cellStyle name="Normal 9 2 3 5 2 2 2 2" xfId="30160" xr:uid="{E4E3EDB3-B627-409E-996E-5E6F619E2745}"/>
    <cellStyle name="Normal 9 2 3 5 2 2 2 2 2" xfId="61044" xr:uid="{5DE83D33-7CD6-4892-A4CA-09631FB96DC8}"/>
    <cellStyle name="Normal 9 2 3 5 2 2 2 3" xfId="45602" xr:uid="{4EA1385B-E0B4-475F-B4B5-52BC447DE2AB}"/>
    <cellStyle name="Normal 9 2 3 5 2 2 3" xfId="22439" xr:uid="{7221B63C-DF0A-4B59-AB87-F7D823F6C5EB}"/>
    <cellStyle name="Normal 9 2 3 5 2 2 3 2" xfId="53323" xr:uid="{688DF64E-AD30-400D-9579-66483A1E9306}"/>
    <cellStyle name="Normal 9 2 3 5 2 2 4" xfId="37881" xr:uid="{16F157F3-98A3-4090-BB0C-4B9C43FF0352}"/>
    <cellStyle name="Normal 9 2 3 5 2 3" xfId="10858" xr:uid="{CD1F1455-E0A8-4757-87DF-9EC30FD1FDBD}"/>
    <cellStyle name="Normal 9 2 3 5 2 3 2" xfId="26300" xr:uid="{7C25F8F4-84FC-44BC-B09D-6002E68BAB4E}"/>
    <cellStyle name="Normal 9 2 3 5 2 3 2 2" xfId="57184" xr:uid="{9432C1DC-32FD-4CD4-B015-5D2A5817DDEE}"/>
    <cellStyle name="Normal 9 2 3 5 2 3 3" xfId="41742" xr:uid="{3A06EF6F-9B1F-4DFF-99CA-E6ECD6238CD8}"/>
    <cellStyle name="Normal 9 2 3 5 2 4" xfId="18579" xr:uid="{13EF9E1F-A2FD-4459-98CF-53F20A169F38}"/>
    <cellStyle name="Normal 9 2 3 5 2 4 2" xfId="49463" xr:uid="{85E2E2DC-8C6A-42CF-87F4-3A7F919EFC31}"/>
    <cellStyle name="Normal 9 2 3 5 2 5" xfId="34021" xr:uid="{72CBC083-0D03-4C3D-9043-03F8BC60B80B}"/>
    <cellStyle name="Normal 9 2 3 5 3" xfId="5067" xr:uid="{42A06E05-2C61-4D8C-8F92-01A5665F426E}"/>
    <cellStyle name="Normal 9 2 3 5 3 2" xfId="12788" xr:uid="{B9C1FE27-8461-4195-9180-AA2461BA5371}"/>
    <cellStyle name="Normal 9 2 3 5 3 2 2" xfId="28230" xr:uid="{E23F32BC-F532-42D7-81A7-B000D4C57B48}"/>
    <cellStyle name="Normal 9 2 3 5 3 2 2 2" xfId="59114" xr:uid="{4521863C-F81A-47CE-BC33-4D4C019355E5}"/>
    <cellStyle name="Normal 9 2 3 5 3 2 3" xfId="43672" xr:uid="{66EFC65D-50EA-4693-B186-834CCF3DBC02}"/>
    <cellStyle name="Normal 9 2 3 5 3 3" xfId="20509" xr:uid="{26A566DD-B7C5-47C1-8079-041A65276455}"/>
    <cellStyle name="Normal 9 2 3 5 3 3 2" xfId="51393" xr:uid="{D17FF02E-A330-4AD7-9216-4043E0264184}"/>
    <cellStyle name="Normal 9 2 3 5 3 4" xfId="35951" xr:uid="{C641EE36-D2F0-4175-BFCC-E8A19E21A58D}"/>
    <cellStyle name="Normal 9 2 3 5 4" xfId="8928" xr:uid="{A7A03860-F356-4776-8976-DECC45EF82E3}"/>
    <cellStyle name="Normal 9 2 3 5 4 2" xfId="24370" xr:uid="{C5C87837-A60E-4C74-8DFA-E77DE310FC31}"/>
    <cellStyle name="Normal 9 2 3 5 4 2 2" xfId="55254" xr:uid="{F8D1141F-C4E7-4C29-8DD0-48E7883ED9B9}"/>
    <cellStyle name="Normal 9 2 3 5 4 3" xfId="39812" xr:uid="{927353E9-87AC-4983-9198-2E4341B7BA29}"/>
    <cellStyle name="Normal 9 2 3 5 5" xfId="16649" xr:uid="{97AAF76A-FAB8-4AB7-BAF7-D29F260AEC77}"/>
    <cellStyle name="Normal 9 2 3 5 5 2" xfId="47533" xr:uid="{DAA5B256-B8C5-4DE0-89A2-C7C1756D8DF8}"/>
    <cellStyle name="Normal 9 2 3 5 6" xfId="32091" xr:uid="{306C8815-42E0-497E-8664-5C5139B6F2A0}"/>
    <cellStyle name="Normal 9 2 3 6" xfId="2172" xr:uid="{4831A5BE-AC78-4E91-8238-E9F82D08A6B2}"/>
    <cellStyle name="Normal 9 2 3 6 2" xfId="6032" xr:uid="{0653C85F-D15C-42B6-AB5A-08DBA78F40FB}"/>
    <cellStyle name="Normal 9 2 3 6 2 2" xfId="13753" xr:uid="{601AEAF1-5FC6-4774-B1DF-31A4A7550771}"/>
    <cellStyle name="Normal 9 2 3 6 2 2 2" xfId="29195" xr:uid="{629D8DBB-92B1-4DAF-95BE-C6DDD6E41498}"/>
    <cellStyle name="Normal 9 2 3 6 2 2 2 2" xfId="60079" xr:uid="{532D3CDE-B3EF-436E-B3D0-A34B48A2C303}"/>
    <cellStyle name="Normal 9 2 3 6 2 2 3" xfId="44637" xr:uid="{D2D30C55-99D0-400E-9A73-A2689A549355}"/>
    <cellStyle name="Normal 9 2 3 6 2 3" xfId="21474" xr:uid="{56F36B37-1D42-43ED-B2FD-A6318642CBD1}"/>
    <cellStyle name="Normal 9 2 3 6 2 3 2" xfId="52358" xr:uid="{B36B0ED4-8BE8-4BB0-B1DF-EFE7716BF41B}"/>
    <cellStyle name="Normal 9 2 3 6 2 4" xfId="36916" xr:uid="{C4B82258-5452-4072-8B02-88AEA1255255}"/>
    <cellStyle name="Normal 9 2 3 6 3" xfId="9893" xr:uid="{D89B3783-84B4-46E9-865B-0CC2BE1D2D65}"/>
    <cellStyle name="Normal 9 2 3 6 3 2" xfId="25335" xr:uid="{CC7CDBB4-E525-4968-8D60-BD06EFC2E4A2}"/>
    <cellStyle name="Normal 9 2 3 6 3 2 2" xfId="56219" xr:uid="{091048AF-87C5-46D2-A5E0-CE77881184FA}"/>
    <cellStyle name="Normal 9 2 3 6 3 3" xfId="40777" xr:uid="{DB8F9063-B70D-41EF-A2AD-FB6B43F7B7DB}"/>
    <cellStyle name="Normal 9 2 3 6 4" xfId="17614" xr:uid="{B47CB32D-1784-474F-8B1E-904F11955F03}"/>
    <cellStyle name="Normal 9 2 3 6 4 2" xfId="48498" xr:uid="{3BF2672B-DD3B-4672-BF53-59B5E4F95172}"/>
    <cellStyle name="Normal 9 2 3 6 5" xfId="33056" xr:uid="{0C0F516D-9083-4312-86F0-1E414B865BCF}"/>
    <cellStyle name="Normal 9 2 3 7" xfId="4102" xr:uid="{26909C56-8F66-4E12-9E7D-6CE76E0F6763}"/>
    <cellStyle name="Normal 9 2 3 7 2" xfId="11823" xr:uid="{9C5F60C3-DF25-4E1E-9F27-F11E71F55118}"/>
    <cellStyle name="Normal 9 2 3 7 2 2" xfId="27265" xr:uid="{D50D3D9A-746B-4800-A054-0A0EBF2AB052}"/>
    <cellStyle name="Normal 9 2 3 7 2 2 2" xfId="58149" xr:uid="{93B72D02-9DB8-4FB3-80E3-DDB460E63672}"/>
    <cellStyle name="Normal 9 2 3 7 2 3" xfId="42707" xr:uid="{B27FFA4B-B6D5-4977-81AB-72D6430A683F}"/>
    <cellStyle name="Normal 9 2 3 7 3" xfId="19544" xr:uid="{528BDCE1-A25E-4CCC-B100-C61F404734CF}"/>
    <cellStyle name="Normal 9 2 3 7 3 2" xfId="50428" xr:uid="{A53D018C-DA45-416E-91CA-40ED9304CD36}"/>
    <cellStyle name="Normal 9 2 3 7 4" xfId="34986" xr:uid="{8E706F2D-020C-4900-9AC8-5B61F33A91F1}"/>
    <cellStyle name="Normal 9 2 3 8" xfId="7963" xr:uid="{EEB5B743-35CC-4935-A3BA-F9AF743AFC73}"/>
    <cellStyle name="Normal 9 2 3 8 2" xfId="23405" xr:uid="{7B8AE110-2BE2-43B7-AF13-FABE2087C3BD}"/>
    <cellStyle name="Normal 9 2 3 8 2 2" xfId="54289" xr:uid="{2794583B-2736-4DA4-A5F9-16358001EBEE}"/>
    <cellStyle name="Normal 9 2 3 8 3" xfId="38847" xr:uid="{9D4895C7-744C-4B25-9A4E-1B0EBF323B4B}"/>
    <cellStyle name="Normal 9 2 3 9" xfId="15684" xr:uid="{704BDED8-AE0C-4DB2-95AF-35551742E3C6}"/>
    <cellStyle name="Normal 9 2 3 9 2" xfId="46568" xr:uid="{E9D0263B-E455-4AE4-B68B-C7CF66051825}"/>
    <cellStyle name="Normal 9 2 4" xfId="287" xr:uid="{A212B704-5211-4FE6-A917-FBB6035CB427}"/>
    <cellStyle name="Normal 9 2 4 2" xfId="530" xr:uid="{C499ABD8-2C7F-4C36-A6FF-EEF4CAAC2695}"/>
    <cellStyle name="Normal 9 2 4 2 2" xfId="1013" xr:uid="{56C95A0B-9086-4C37-A7A1-C9435369C9B6}"/>
    <cellStyle name="Normal 9 2 4 2 2 2" xfId="1978" xr:uid="{B1BCDE63-8A54-4811-BBE6-4B6A8DD1417C}"/>
    <cellStyle name="Normal 9 2 4 2 2 2 2" xfId="3908" xr:uid="{BDDBFE76-4DE3-4D6E-BFD6-FA930C3EE2AF}"/>
    <cellStyle name="Normal 9 2 4 2 2 2 2 2" xfId="7768" xr:uid="{293E7007-D576-4630-9697-6FDF87C95F03}"/>
    <cellStyle name="Normal 9 2 4 2 2 2 2 2 2" xfId="15489" xr:uid="{0BB0FAF7-7D8F-4F5C-924D-C638FB92122E}"/>
    <cellStyle name="Normal 9 2 4 2 2 2 2 2 2 2" xfId="30931" xr:uid="{BAD7B03A-9A12-4A2B-A612-595064F265D9}"/>
    <cellStyle name="Normal 9 2 4 2 2 2 2 2 2 2 2" xfId="61815" xr:uid="{28331A6A-6158-4520-983B-FF3E58971DA0}"/>
    <cellStyle name="Normal 9 2 4 2 2 2 2 2 2 3" xfId="46373" xr:uid="{7A2198F5-8196-43B7-9783-6D92468B8A5D}"/>
    <cellStyle name="Normal 9 2 4 2 2 2 2 2 3" xfId="23210" xr:uid="{05FCE69F-072F-4A95-A14F-A165570FB709}"/>
    <cellStyle name="Normal 9 2 4 2 2 2 2 2 3 2" xfId="54094" xr:uid="{C2FED45E-3994-4810-A2AD-8C5AA8D4C986}"/>
    <cellStyle name="Normal 9 2 4 2 2 2 2 2 4" xfId="38652" xr:uid="{78209989-926B-4BAC-B631-B416840ED6BF}"/>
    <cellStyle name="Normal 9 2 4 2 2 2 2 3" xfId="11629" xr:uid="{5FC643E1-1A8A-4014-A211-E4995C18C2CC}"/>
    <cellStyle name="Normal 9 2 4 2 2 2 2 3 2" xfId="27071" xr:uid="{9CB14CC8-3C80-4FD8-A3BC-AF8572188846}"/>
    <cellStyle name="Normal 9 2 4 2 2 2 2 3 2 2" xfId="57955" xr:uid="{D0DE77BE-21AB-4EAF-B6BD-E8B5FD4563FC}"/>
    <cellStyle name="Normal 9 2 4 2 2 2 2 3 3" xfId="42513" xr:uid="{6C89408F-AA1F-435C-8706-D9A42AE3176C}"/>
    <cellStyle name="Normal 9 2 4 2 2 2 2 4" xfId="19350" xr:uid="{D6316F2F-B3A7-49C1-8FEB-2506FA941F93}"/>
    <cellStyle name="Normal 9 2 4 2 2 2 2 4 2" xfId="50234" xr:uid="{746246EB-D4ED-45FB-96EF-6B8958A377A2}"/>
    <cellStyle name="Normal 9 2 4 2 2 2 2 5" xfId="34792" xr:uid="{B3818B35-AFB1-4326-92CF-98F052F4C453}"/>
    <cellStyle name="Normal 9 2 4 2 2 2 3" xfId="5838" xr:uid="{E7939E06-E076-4AED-9CCD-196CD26D77C6}"/>
    <cellStyle name="Normal 9 2 4 2 2 2 3 2" xfId="13559" xr:uid="{AACB836A-C837-402C-A33D-D89F4C280BC4}"/>
    <cellStyle name="Normal 9 2 4 2 2 2 3 2 2" xfId="29001" xr:uid="{AB36C460-9F97-492B-8DC3-D41B9BFE522A}"/>
    <cellStyle name="Normal 9 2 4 2 2 2 3 2 2 2" xfId="59885" xr:uid="{1484BB94-F4A6-4AF5-ABC9-7E64E2E7B35B}"/>
    <cellStyle name="Normal 9 2 4 2 2 2 3 2 3" xfId="44443" xr:uid="{7C168F95-4449-42A5-882D-CB24AFCC3D8F}"/>
    <cellStyle name="Normal 9 2 4 2 2 2 3 3" xfId="21280" xr:uid="{710EFB04-423E-4C5D-9CDA-D788AFF5E47D}"/>
    <cellStyle name="Normal 9 2 4 2 2 2 3 3 2" xfId="52164" xr:uid="{4CE85C38-5D57-41EA-ADF9-1FE30DE6D038}"/>
    <cellStyle name="Normal 9 2 4 2 2 2 3 4" xfId="36722" xr:uid="{878F96A1-21B7-418A-9BFF-64B36B98F1DE}"/>
    <cellStyle name="Normal 9 2 4 2 2 2 4" xfId="9699" xr:uid="{98FA10CA-76B4-4CE5-989F-FF702CFD3DEA}"/>
    <cellStyle name="Normal 9 2 4 2 2 2 4 2" xfId="25141" xr:uid="{E0B4B605-B3BB-4360-82BF-8DFE1DACC981}"/>
    <cellStyle name="Normal 9 2 4 2 2 2 4 2 2" xfId="56025" xr:uid="{8358FB25-D08B-4CF4-9186-30A2BBA5DB05}"/>
    <cellStyle name="Normal 9 2 4 2 2 2 4 3" xfId="40583" xr:uid="{BFF4A92D-F4C7-40A3-A474-051F111C55A2}"/>
    <cellStyle name="Normal 9 2 4 2 2 2 5" xfId="17420" xr:uid="{A4653757-B535-42C6-ADD6-5E042AA0D8C1}"/>
    <cellStyle name="Normal 9 2 4 2 2 2 5 2" xfId="48304" xr:uid="{90F76837-4892-4842-80A9-D0690ABB2205}"/>
    <cellStyle name="Normal 9 2 4 2 2 2 6" xfId="32862" xr:uid="{7CF3CA6D-0CC0-47EB-B673-ECD5B4E20709}"/>
    <cellStyle name="Normal 9 2 4 2 2 3" xfId="2943" xr:uid="{952AED0C-54B8-4AF9-B5D9-115D95BBD22B}"/>
    <cellStyle name="Normal 9 2 4 2 2 3 2" xfId="6803" xr:uid="{41588E44-F23C-479A-BEDB-0D7DA944B53B}"/>
    <cellStyle name="Normal 9 2 4 2 2 3 2 2" xfId="14524" xr:uid="{5B8EDF79-2DF3-4F6B-B9EB-83F31F773A01}"/>
    <cellStyle name="Normal 9 2 4 2 2 3 2 2 2" xfId="29966" xr:uid="{3384A993-1953-418B-836A-BB2BFBC64692}"/>
    <cellStyle name="Normal 9 2 4 2 2 3 2 2 2 2" xfId="60850" xr:uid="{C2D759ED-EB20-464B-B366-189AECD7E7AE}"/>
    <cellStyle name="Normal 9 2 4 2 2 3 2 2 3" xfId="45408" xr:uid="{BAF49D88-8805-4D2A-AACF-2444B2DAB4A3}"/>
    <cellStyle name="Normal 9 2 4 2 2 3 2 3" xfId="22245" xr:uid="{0E0986F9-76F1-4500-A590-706212F1A180}"/>
    <cellStyle name="Normal 9 2 4 2 2 3 2 3 2" xfId="53129" xr:uid="{8420AB70-4FA9-4BEB-AA91-FE025E0EEE57}"/>
    <cellStyle name="Normal 9 2 4 2 2 3 2 4" xfId="37687" xr:uid="{3B0676F0-10F6-4AEC-9DD7-3297DB641C9C}"/>
    <cellStyle name="Normal 9 2 4 2 2 3 3" xfId="10664" xr:uid="{97BD17DD-8DF7-4CF9-987A-9A7F11C46F3B}"/>
    <cellStyle name="Normal 9 2 4 2 2 3 3 2" xfId="26106" xr:uid="{15431421-92AB-4C89-BE86-1D69BF6DD1CD}"/>
    <cellStyle name="Normal 9 2 4 2 2 3 3 2 2" xfId="56990" xr:uid="{C4BEE941-0138-49C4-AAAF-FAA6889CC3D1}"/>
    <cellStyle name="Normal 9 2 4 2 2 3 3 3" xfId="41548" xr:uid="{A72848DF-70BE-48CC-B8E3-3B487DDC9ACA}"/>
    <cellStyle name="Normal 9 2 4 2 2 3 4" xfId="18385" xr:uid="{295E1B63-F4E0-43ED-86ED-BEAC963E6219}"/>
    <cellStyle name="Normal 9 2 4 2 2 3 4 2" xfId="49269" xr:uid="{1DB85392-C365-4A0C-8B46-3BF53335BE5E}"/>
    <cellStyle name="Normal 9 2 4 2 2 3 5" xfId="33827" xr:uid="{FCFCC5F7-7951-4891-9AD0-4335EF86ED2C}"/>
    <cellStyle name="Normal 9 2 4 2 2 4" xfId="4873" xr:uid="{AB3A365E-201F-49AD-97BB-23F7424C5008}"/>
    <cellStyle name="Normal 9 2 4 2 2 4 2" xfId="12594" xr:uid="{D7DE6D02-12C8-4C6D-ADDE-E894A0FDB547}"/>
    <cellStyle name="Normal 9 2 4 2 2 4 2 2" xfId="28036" xr:uid="{881227B4-AB41-4D53-B9AA-B9FAC19F98F4}"/>
    <cellStyle name="Normal 9 2 4 2 2 4 2 2 2" xfId="58920" xr:uid="{31BB93DC-8A8E-4CDA-A0AF-A818A95BF7E0}"/>
    <cellStyle name="Normal 9 2 4 2 2 4 2 3" xfId="43478" xr:uid="{B78AFB75-E77D-48DA-B0C9-13E429E7696F}"/>
    <cellStyle name="Normal 9 2 4 2 2 4 3" xfId="20315" xr:uid="{B716522A-F929-4012-9428-FECCF3E26CC6}"/>
    <cellStyle name="Normal 9 2 4 2 2 4 3 2" xfId="51199" xr:uid="{4E46D7FC-C197-4C4A-BF02-E553AD62BBA7}"/>
    <cellStyle name="Normal 9 2 4 2 2 4 4" xfId="35757" xr:uid="{D13F6304-C5F0-4589-B110-E5FB55996485}"/>
    <cellStyle name="Normal 9 2 4 2 2 5" xfId="8734" xr:uid="{C96E7099-6B64-41C4-A725-D7E29034F072}"/>
    <cellStyle name="Normal 9 2 4 2 2 5 2" xfId="24176" xr:uid="{668683FA-B2F6-494F-96FE-66B8A531808B}"/>
    <cellStyle name="Normal 9 2 4 2 2 5 2 2" xfId="55060" xr:uid="{84F590E7-76B3-422F-A72C-710180749A8B}"/>
    <cellStyle name="Normal 9 2 4 2 2 5 3" xfId="39618" xr:uid="{B1FD5330-F66D-4115-9549-DF17EE5711EB}"/>
    <cellStyle name="Normal 9 2 4 2 2 6" xfId="16455" xr:uid="{DB48EDF1-EA12-4165-94D7-EC8A3480AFF9}"/>
    <cellStyle name="Normal 9 2 4 2 2 6 2" xfId="47339" xr:uid="{A9D48B70-625E-4869-B965-D44D3A6AA171}"/>
    <cellStyle name="Normal 9 2 4 2 2 7" xfId="31897" xr:uid="{73CBD867-9139-4DB5-8B09-8E943D173379}"/>
    <cellStyle name="Normal 9 2 4 2 3" xfId="1495" xr:uid="{9A155770-0B91-4FF4-8873-1A43AA488910}"/>
    <cellStyle name="Normal 9 2 4 2 3 2" xfId="3425" xr:uid="{667352BC-6CCF-4458-9364-A942F313B6ED}"/>
    <cellStyle name="Normal 9 2 4 2 3 2 2" xfId="7285" xr:uid="{CFBB4620-155C-45DC-B6D1-81BC77126E8C}"/>
    <cellStyle name="Normal 9 2 4 2 3 2 2 2" xfId="15006" xr:uid="{7A97E992-87E3-48A5-B2BE-35F03E8B4829}"/>
    <cellStyle name="Normal 9 2 4 2 3 2 2 2 2" xfId="30448" xr:uid="{4E142B96-3F9C-4E21-A034-24189AED5DAA}"/>
    <cellStyle name="Normal 9 2 4 2 3 2 2 2 2 2" xfId="61332" xr:uid="{5379F5DC-B88F-4B8C-8F51-72FA02517E35}"/>
    <cellStyle name="Normal 9 2 4 2 3 2 2 2 3" xfId="45890" xr:uid="{D31E81DC-35C6-4D1D-9544-A60971F1C44E}"/>
    <cellStyle name="Normal 9 2 4 2 3 2 2 3" xfId="22727" xr:uid="{36B34363-C926-4E83-ABA1-A77C5C71380C}"/>
    <cellStyle name="Normal 9 2 4 2 3 2 2 3 2" xfId="53611" xr:uid="{C0FDF157-8F0A-46EA-A01A-F1814E80F452}"/>
    <cellStyle name="Normal 9 2 4 2 3 2 2 4" xfId="38169" xr:uid="{F51ED0B3-1603-4642-8743-83991B5CCAB8}"/>
    <cellStyle name="Normal 9 2 4 2 3 2 3" xfId="11146" xr:uid="{C7FCE2DB-809A-421B-A6B0-9FC6764B7E4D}"/>
    <cellStyle name="Normal 9 2 4 2 3 2 3 2" xfId="26588" xr:uid="{97098504-A6CF-46A1-A176-1463166E7DAB}"/>
    <cellStyle name="Normal 9 2 4 2 3 2 3 2 2" xfId="57472" xr:uid="{157507AE-9008-451D-8EC5-B96E5D33D114}"/>
    <cellStyle name="Normal 9 2 4 2 3 2 3 3" xfId="42030" xr:uid="{1AE778E2-22C1-4022-8F81-4AB223EA54CC}"/>
    <cellStyle name="Normal 9 2 4 2 3 2 4" xfId="18867" xr:uid="{E8C31A6F-6FB5-4088-8A3B-1CA672C214A1}"/>
    <cellStyle name="Normal 9 2 4 2 3 2 4 2" xfId="49751" xr:uid="{1502EB4F-2642-4D93-95A1-8B90206E1014}"/>
    <cellStyle name="Normal 9 2 4 2 3 2 5" xfId="34309" xr:uid="{CBBA3D51-9E83-401C-8ECF-E3198E0101D1}"/>
    <cellStyle name="Normal 9 2 4 2 3 3" xfId="5355" xr:uid="{47B6935F-89C6-4FAB-B90A-0D25707BD729}"/>
    <cellStyle name="Normal 9 2 4 2 3 3 2" xfId="13076" xr:uid="{D832D439-7901-475A-B31C-6E4877717606}"/>
    <cellStyle name="Normal 9 2 4 2 3 3 2 2" xfId="28518" xr:uid="{CB1D66C9-6094-4912-A517-57F483A8BA9D}"/>
    <cellStyle name="Normal 9 2 4 2 3 3 2 2 2" xfId="59402" xr:uid="{51E66BA9-8B51-42F1-850F-699A899C349D}"/>
    <cellStyle name="Normal 9 2 4 2 3 3 2 3" xfId="43960" xr:uid="{1E486B22-5A65-4F24-833C-507AAE57E52F}"/>
    <cellStyle name="Normal 9 2 4 2 3 3 3" xfId="20797" xr:uid="{5BC6FF11-0DDB-4F5C-957F-42451B39289F}"/>
    <cellStyle name="Normal 9 2 4 2 3 3 3 2" xfId="51681" xr:uid="{36C1244E-1251-4C4F-A1B5-0CF755CC2C7B}"/>
    <cellStyle name="Normal 9 2 4 2 3 3 4" xfId="36239" xr:uid="{073E41AD-0DEA-41E9-AA40-53465BBE7712}"/>
    <cellStyle name="Normal 9 2 4 2 3 4" xfId="9216" xr:uid="{F4B8998E-3641-49F0-9379-4C3A7E281084}"/>
    <cellStyle name="Normal 9 2 4 2 3 4 2" xfId="24658" xr:uid="{756FBE28-798F-4675-9D6F-7E44F2DDE6F6}"/>
    <cellStyle name="Normal 9 2 4 2 3 4 2 2" xfId="55542" xr:uid="{90F3F2B7-380D-4B27-9E25-940FF35A9CBF}"/>
    <cellStyle name="Normal 9 2 4 2 3 4 3" xfId="40100" xr:uid="{778780D3-6EC9-45CD-9431-946631B04B46}"/>
    <cellStyle name="Normal 9 2 4 2 3 5" xfId="16937" xr:uid="{B48CE728-0478-4E3D-93A6-2EE85743B70B}"/>
    <cellStyle name="Normal 9 2 4 2 3 5 2" xfId="47821" xr:uid="{BF2617BD-4B7F-41F1-AFC0-0B8529B7700A}"/>
    <cellStyle name="Normal 9 2 4 2 3 6" xfId="32379" xr:uid="{B3423B26-CB32-41E8-A4C6-AD66B990C51B}"/>
    <cellStyle name="Normal 9 2 4 2 4" xfId="2460" xr:uid="{89EB75AF-2E0D-4CCE-A368-E5C4E79F3C57}"/>
    <cellStyle name="Normal 9 2 4 2 4 2" xfId="6320" xr:uid="{3A21F21C-1238-4002-8182-9CFC6E42571F}"/>
    <cellStyle name="Normal 9 2 4 2 4 2 2" xfId="14041" xr:uid="{31DA7AB0-9E6E-411E-A58E-A1E92AAE2922}"/>
    <cellStyle name="Normal 9 2 4 2 4 2 2 2" xfId="29483" xr:uid="{1878C4B6-FBE2-4611-B662-6F8D15858EBB}"/>
    <cellStyle name="Normal 9 2 4 2 4 2 2 2 2" xfId="60367" xr:uid="{0D9EFF68-21F7-4E0C-B0A5-1347CC274CBE}"/>
    <cellStyle name="Normal 9 2 4 2 4 2 2 3" xfId="44925" xr:uid="{EE3EEA74-8D0B-4C9B-994A-C6886367E52E}"/>
    <cellStyle name="Normal 9 2 4 2 4 2 3" xfId="21762" xr:uid="{8B640640-02BC-4339-A137-2B2735B1188D}"/>
    <cellStyle name="Normal 9 2 4 2 4 2 3 2" xfId="52646" xr:uid="{155CEC5F-93A9-42FE-8180-CC382118D205}"/>
    <cellStyle name="Normal 9 2 4 2 4 2 4" xfId="37204" xr:uid="{9BF0C29B-2BF7-4636-8C23-F5E68E7CFF79}"/>
    <cellStyle name="Normal 9 2 4 2 4 3" xfId="10181" xr:uid="{3B4E6063-AB36-429D-8863-EA8DCAC946F6}"/>
    <cellStyle name="Normal 9 2 4 2 4 3 2" xfId="25623" xr:uid="{7084CD6A-DC94-46C3-958D-1633FCBB8391}"/>
    <cellStyle name="Normal 9 2 4 2 4 3 2 2" xfId="56507" xr:uid="{7FC42413-8804-4C37-B0F2-CC529E7429C3}"/>
    <cellStyle name="Normal 9 2 4 2 4 3 3" xfId="41065" xr:uid="{E30C0409-7F98-4A82-A592-524B2C19D289}"/>
    <cellStyle name="Normal 9 2 4 2 4 4" xfId="17902" xr:uid="{902ADEA4-E39F-4476-BAEF-D09863AA50BE}"/>
    <cellStyle name="Normal 9 2 4 2 4 4 2" xfId="48786" xr:uid="{37BBFC12-E13C-4EA5-ACA3-D24B1EB8DA4D}"/>
    <cellStyle name="Normal 9 2 4 2 4 5" xfId="33344" xr:uid="{DDD0B970-7C5E-4803-8AF9-DCE949A412AF}"/>
    <cellStyle name="Normal 9 2 4 2 5" xfId="4390" xr:uid="{1DA8A1AA-D0BE-4A10-8314-F4F637933FF8}"/>
    <cellStyle name="Normal 9 2 4 2 5 2" xfId="12111" xr:uid="{D1A211F9-BDD7-4FD3-AFEB-E2A9140CFC51}"/>
    <cellStyle name="Normal 9 2 4 2 5 2 2" xfId="27553" xr:uid="{AFDA816E-2528-430B-8BEC-0B037229AB4C}"/>
    <cellStyle name="Normal 9 2 4 2 5 2 2 2" xfId="58437" xr:uid="{3212E8AD-03A9-46BA-9162-855D07923C01}"/>
    <cellStyle name="Normal 9 2 4 2 5 2 3" xfId="42995" xr:uid="{7D53EC6C-B1FE-4298-9DA8-CA6C0C0FBB93}"/>
    <cellStyle name="Normal 9 2 4 2 5 3" xfId="19832" xr:uid="{3EC61F54-99D9-472A-A70B-9E3C9123CD65}"/>
    <cellStyle name="Normal 9 2 4 2 5 3 2" xfId="50716" xr:uid="{98592A0F-B0D7-4DE9-B138-EEA5DD3D29EA}"/>
    <cellStyle name="Normal 9 2 4 2 5 4" xfId="35274" xr:uid="{74BDD547-E0D9-4FA6-988F-575289A24D84}"/>
    <cellStyle name="Normal 9 2 4 2 6" xfId="8251" xr:uid="{6C94BE5B-50F2-4DA5-B19B-53E6B65339A0}"/>
    <cellStyle name="Normal 9 2 4 2 6 2" xfId="23693" xr:uid="{775D8CC6-A0EE-4EF4-82E6-B890AEED7FC3}"/>
    <cellStyle name="Normal 9 2 4 2 6 2 2" xfId="54577" xr:uid="{B47CE3F0-0410-4F6B-8EEB-C6E130B7C3F8}"/>
    <cellStyle name="Normal 9 2 4 2 6 3" xfId="39135" xr:uid="{5F28192B-99AA-40A6-8262-2D812B58F989}"/>
    <cellStyle name="Normal 9 2 4 2 7" xfId="15972" xr:uid="{0BD41B7C-D793-4BB8-944B-84AA8B1302E4}"/>
    <cellStyle name="Normal 9 2 4 2 7 2" xfId="46856" xr:uid="{1EECB550-4AB7-4592-8B20-BEE0630A90FC}"/>
    <cellStyle name="Normal 9 2 4 2 8" xfId="31414" xr:uid="{46E0D33D-0F0B-4D59-A4B8-6D0316F915B3}"/>
    <cellStyle name="Normal 9 2 4 3" xfId="772" xr:uid="{B026D6DF-74D7-4A4B-81BD-2F0C3478A578}"/>
    <cellStyle name="Normal 9 2 4 3 2" xfId="1737" xr:uid="{7C2AC161-8523-4F51-B928-6DA8964F2D73}"/>
    <cellStyle name="Normal 9 2 4 3 2 2" xfId="3667" xr:uid="{AF4EA451-0447-4267-B127-CFF6F426A1FF}"/>
    <cellStyle name="Normal 9 2 4 3 2 2 2" xfId="7527" xr:uid="{57945D71-9024-4CB5-B86F-E9E6E9913891}"/>
    <cellStyle name="Normal 9 2 4 3 2 2 2 2" xfId="15248" xr:uid="{97923EBB-1040-4CB3-88ED-0A4834862EBC}"/>
    <cellStyle name="Normal 9 2 4 3 2 2 2 2 2" xfId="30690" xr:uid="{8179428D-95A4-47DF-82FE-D23A884B2D9A}"/>
    <cellStyle name="Normal 9 2 4 3 2 2 2 2 2 2" xfId="61574" xr:uid="{EF755536-AC50-46C0-ABFB-60D1C3FC9EDB}"/>
    <cellStyle name="Normal 9 2 4 3 2 2 2 2 3" xfId="46132" xr:uid="{F27069CD-42D6-4230-8AB3-16B238156786}"/>
    <cellStyle name="Normal 9 2 4 3 2 2 2 3" xfId="22969" xr:uid="{3F631508-62FA-4B55-A549-C6D13C2248BD}"/>
    <cellStyle name="Normal 9 2 4 3 2 2 2 3 2" xfId="53853" xr:uid="{14E10017-FE13-4090-841C-B93C1CABD8F5}"/>
    <cellStyle name="Normal 9 2 4 3 2 2 2 4" xfId="38411" xr:uid="{DBEDE37E-8CB7-4B59-A807-A066B66C8FB3}"/>
    <cellStyle name="Normal 9 2 4 3 2 2 3" xfId="11388" xr:uid="{DBFD5C70-61BD-47F0-81EF-35245DABBB35}"/>
    <cellStyle name="Normal 9 2 4 3 2 2 3 2" xfId="26830" xr:uid="{84D78643-C887-40B0-A2D4-4181CC1760BF}"/>
    <cellStyle name="Normal 9 2 4 3 2 2 3 2 2" xfId="57714" xr:uid="{2E7FFEB6-2AB1-4B3E-A079-375975122A0C}"/>
    <cellStyle name="Normal 9 2 4 3 2 2 3 3" xfId="42272" xr:uid="{27988E1F-9D63-4B3F-A085-078FA7A8C372}"/>
    <cellStyle name="Normal 9 2 4 3 2 2 4" xfId="19109" xr:uid="{38D27293-4180-42AE-A0B9-B45DADAF64FD}"/>
    <cellStyle name="Normal 9 2 4 3 2 2 4 2" xfId="49993" xr:uid="{4DB13045-BC94-4DB8-AAF5-AF9D4184792F}"/>
    <cellStyle name="Normal 9 2 4 3 2 2 5" xfId="34551" xr:uid="{32AAA657-7672-4D34-B41E-9F130EFB27F8}"/>
    <cellStyle name="Normal 9 2 4 3 2 3" xfId="5597" xr:uid="{85AC5F7A-A873-42CC-9F75-A85FF85759BE}"/>
    <cellStyle name="Normal 9 2 4 3 2 3 2" xfId="13318" xr:uid="{38F7DD24-4DE0-4C3B-A5DD-0D2F534107FC}"/>
    <cellStyle name="Normal 9 2 4 3 2 3 2 2" xfId="28760" xr:uid="{19928B9A-2260-46E3-9757-4953E45809D7}"/>
    <cellStyle name="Normal 9 2 4 3 2 3 2 2 2" xfId="59644" xr:uid="{DCA1682A-7FA9-4BB6-B282-1B09EDB0EB23}"/>
    <cellStyle name="Normal 9 2 4 3 2 3 2 3" xfId="44202" xr:uid="{6FFAB45A-254F-46ED-9234-9D31AFF3A7D4}"/>
    <cellStyle name="Normal 9 2 4 3 2 3 3" xfId="21039" xr:uid="{F7D8B651-9DB0-40A1-B267-3F7BAE50B011}"/>
    <cellStyle name="Normal 9 2 4 3 2 3 3 2" xfId="51923" xr:uid="{C1B7FAF3-B44D-4A10-A11D-E0D2C69EEE6B}"/>
    <cellStyle name="Normal 9 2 4 3 2 3 4" xfId="36481" xr:uid="{FD2DF275-2000-4FD6-B4F0-2BE62D7F0118}"/>
    <cellStyle name="Normal 9 2 4 3 2 4" xfId="9458" xr:uid="{3DFBCDF7-A30A-41DE-B4A8-46C9F4A99E88}"/>
    <cellStyle name="Normal 9 2 4 3 2 4 2" xfId="24900" xr:uid="{DEEB1ED4-8B7B-4C54-B1FB-2E6985F32004}"/>
    <cellStyle name="Normal 9 2 4 3 2 4 2 2" xfId="55784" xr:uid="{89AF4C7F-CBE3-45AD-BD73-868C59AD16A5}"/>
    <cellStyle name="Normal 9 2 4 3 2 4 3" xfId="40342" xr:uid="{3C297774-D3BA-4C35-BE59-739B3C9AC382}"/>
    <cellStyle name="Normal 9 2 4 3 2 5" xfId="17179" xr:uid="{F836F2E6-B179-40C2-961F-9FE43C55F2A3}"/>
    <cellStyle name="Normal 9 2 4 3 2 5 2" xfId="48063" xr:uid="{038B363C-336C-4264-9E0F-A32667934DEF}"/>
    <cellStyle name="Normal 9 2 4 3 2 6" xfId="32621" xr:uid="{59CBC64D-4C13-483F-BCDE-FE621A572E34}"/>
    <cellStyle name="Normal 9 2 4 3 3" xfId="2702" xr:uid="{A9A3CD4C-4EB9-4F81-AFE5-8F3E3DC847B1}"/>
    <cellStyle name="Normal 9 2 4 3 3 2" xfId="6562" xr:uid="{60A911DE-AED4-44FF-A289-045BC89CE205}"/>
    <cellStyle name="Normal 9 2 4 3 3 2 2" xfId="14283" xr:uid="{7CA0D0E3-0E61-487E-8056-B9FA1B42212F}"/>
    <cellStyle name="Normal 9 2 4 3 3 2 2 2" xfId="29725" xr:uid="{4445F08C-B80F-4896-9D3C-3AF8971B978D}"/>
    <cellStyle name="Normal 9 2 4 3 3 2 2 2 2" xfId="60609" xr:uid="{C9ACCC0E-28EF-4154-89B6-281F9289D7AA}"/>
    <cellStyle name="Normal 9 2 4 3 3 2 2 3" xfId="45167" xr:uid="{D578797A-55F6-4AE7-928E-F6F236DEBE73}"/>
    <cellStyle name="Normal 9 2 4 3 3 2 3" xfId="22004" xr:uid="{C6C11E41-981C-49BC-8C0D-DAB99F444DB2}"/>
    <cellStyle name="Normal 9 2 4 3 3 2 3 2" xfId="52888" xr:uid="{D2A0C001-D144-4127-86BD-12B8B5177AD2}"/>
    <cellStyle name="Normal 9 2 4 3 3 2 4" xfId="37446" xr:uid="{A310600A-18A1-4359-A40C-E581BF215CF3}"/>
    <cellStyle name="Normal 9 2 4 3 3 3" xfId="10423" xr:uid="{A6972D18-1C12-4689-80AC-141A82A60348}"/>
    <cellStyle name="Normal 9 2 4 3 3 3 2" xfId="25865" xr:uid="{EFC46700-DD2D-43E9-A765-EB6FB80046EF}"/>
    <cellStyle name="Normal 9 2 4 3 3 3 2 2" xfId="56749" xr:uid="{E047F678-790B-47BB-9777-FA18B7DF873A}"/>
    <cellStyle name="Normal 9 2 4 3 3 3 3" xfId="41307" xr:uid="{DF73A0DA-A70C-412A-BDBF-0D6B2891326B}"/>
    <cellStyle name="Normal 9 2 4 3 3 4" xfId="18144" xr:uid="{05F82E42-F4A6-4DE3-ACBD-EC626E88A67A}"/>
    <cellStyle name="Normal 9 2 4 3 3 4 2" xfId="49028" xr:uid="{C29563EE-10AA-4E66-AD52-6F9D51F45E1D}"/>
    <cellStyle name="Normal 9 2 4 3 3 5" xfId="33586" xr:uid="{5B280BD8-0696-4E87-B89A-B4077133316C}"/>
    <cellStyle name="Normal 9 2 4 3 4" xfId="4632" xr:uid="{A8BDFEF6-4A64-4602-A521-47A9A3B7C1D0}"/>
    <cellStyle name="Normal 9 2 4 3 4 2" xfId="12353" xr:uid="{E939C769-5B73-480E-A3FB-2576291FDB95}"/>
    <cellStyle name="Normal 9 2 4 3 4 2 2" xfId="27795" xr:uid="{142D91A6-7CA8-40F2-BD08-B8B9A32487B1}"/>
    <cellStyle name="Normal 9 2 4 3 4 2 2 2" xfId="58679" xr:uid="{9D1C13BF-779A-4704-82D8-1D313FCBA1EC}"/>
    <cellStyle name="Normal 9 2 4 3 4 2 3" xfId="43237" xr:uid="{6A2347C1-90C9-41DD-9664-852C0F75EB93}"/>
    <cellStyle name="Normal 9 2 4 3 4 3" xfId="20074" xr:uid="{0FCA8AED-5660-4A40-BA53-BF2B61EA305C}"/>
    <cellStyle name="Normal 9 2 4 3 4 3 2" xfId="50958" xr:uid="{7B62384F-5CCF-43C4-83E4-3EB6CF8CB395}"/>
    <cellStyle name="Normal 9 2 4 3 4 4" xfId="35516" xr:uid="{41FF2ED9-6C4B-4B17-A2DF-A6E0B9B83F38}"/>
    <cellStyle name="Normal 9 2 4 3 5" xfId="8493" xr:uid="{3F5A5F80-F3ED-4E98-BAAB-821A0AA4F519}"/>
    <cellStyle name="Normal 9 2 4 3 5 2" xfId="23935" xr:uid="{697D2326-2E24-4270-B866-7C09E8337D42}"/>
    <cellStyle name="Normal 9 2 4 3 5 2 2" xfId="54819" xr:uid="{EFB43F78-489D-464E-BC42-371EFAD41A0C}"/>
    <cellStyle name="Normal 9 2 4 3 5 3" xfId="39377" xr:uid="{C51C22C4-4B4C-4279-834D-30F37DC87956}"/>
    <cellStyle name="Normal 9 2 4 3 6" xfId="16214" xr:uid="{F7816324-7E4A-4D73-87F9-81E84B257D3E}"/>
    <cellStyle name="Normal 9 2 4 3 6 2" xfId="47098" xr:uid="{25CC4E9F-52CB-420E-87D3-ECA19246400C}"/>
    <cellStyle name="Normal 9 2 4 3 7" xfId="31656" xr:uid="{50D05DB7-43DF-44F9-8921-8B9BEC96EF47}"/>
    <cellStyle name="Normal 9 2 4 4" xfId="1254" xr:uid="{59849A92-BE25-4453-936A-DD69E6782798}"/>
    <cellStyle name="Normal 9 2 4 4 2" xfId="3184" xr:uid="{A4BD69E0-E7B7-4262-9F49-8021D839A147}"/>
    <cellStyle name="Normal 9 2 4 4 2 2" xfId="7044" xr:uid="{B68AD29D-2CFF-4884-BC1D-194AAE3D28A7}"/>
    <cellStyle name="Normal 9 2 4 4 2 2 2" xfId="14765" xr:uid="{F759BC34-90E8-4FBF-ADB5-BF32BC71F558}"/>
    <cellStyle name="Normal 9 2 4 4 2 2 2 2" xfId="30207" xr:uid="{B41E9439-A393-43AB-9FB8-78F958DC9D44}"/>
    <cellStyle name="Normal 9 2 4 4 2 2 2 2 2" xfId="61091" xr:uid="{7BCBE363-BDDB-4237-B37D-FC34406D8036}"/>
    <cellStyle name="Normal 9 2 4 4 2 2 2 3" xfId="45649" xr:uid="{B5F30140-2F14-48B9-804D-61FCA80D7950}"/>
    <cellStyle name="Normal 9 2 4 4 2 2 3" xfId="22486" xr:uid="{D6C8F560-F226-4705-891E-7B237027598A}"/>
    <cellStyle name="Normal 9 2 4 4 2 2 3 2" xfId="53370" xr:uid="{3EB677C7-28C4-47B3-BDD6-C0AF1F471E5C}"/>
    <cellStyle name="Normal 9 2 4 4 2 2 4" xfId="37928" xr:uid="{A464F41F-E7F4-47F2-85FC-3F06031D7947}"/>
    <cellStyle name="Normal 9 2 4 4 2 3" xfId="10905" xr:uid="{75A08E8B-B65F-48DA-B683-0F4A4A9C025C}"/>
    <cellStyle name="Normal 9 2 4 4 2 3 2" xfId="26347" xr:uid="{E62FBB32-23F2-42E2-982D-A3779B0A6FC7}"/>
    <cellStyle name="Normal 9 2 4 4 2 3 2 2" xfId="57231" xr:uid="{CF588911-5A70-4872-AD3A-5AF018E7EDC1}"/>
    <cellStyle name="Normal 9 2 4 4 2 3 3" xfId="41789" xr:uid="{24EA7771-FF19-4CF5-8480-20F836BEB930}"/>
    <cellStyle name="Normal 9 2 4 4 2 4" xfId="18626" xr:uid="{89203668-A255-4673-A356-9AF096CA2BDC}"/>
    <cellStyle name="Normal 9 2 4 4 2 4 2" xfId="49510" xr:uid="{8E696B63-B15D-475F-8DE6-E7096CA97E49}"/>
    <cellStyle name="Normal 9 2 4 4 2 5" xfId="34068" xr:uid="{208609FB-3C85-4ADA-AAD0-5F3D9C01EB7B}"/>
    <cellStyle name="Normal 9 2 4 4 3" xfId="5114" xr:uid="{80A9DB13-8F56-4172-8848-BC24DF64199F}"/>
    <cellStyle name="Normal 9 2 4 4 3 2" xfId="12835" xr:uid="{9CCEF1CF-A2BC-4F5C-8D98-027A2D6229F2}"/>
    <cellStyle name="Normal 9 2 4 4 3 2 2" xfId="28277" xr:uid="{EF8359E9-B640-452D-8CA6-D497BE233EAF}"/>
    <cellStyle name="Normal 9 2 4 4 3 2 2 2" xfId="59161" xr:uid="{AD815AB4-8F73-45CB-A8AA-4291A1858639}"/>
    <cellStyle name="Normal 9 2 4 4 3 2 3" xfId="43719" xr:uid="{07D259BB-62BA-48DC-B668-B8627B6932DB}"/>
    <cellStyle name="Normal 9 2 4 4 3 3" xfId="20556" xr:uid="{B658A173-5E04-4852-A98C-D7C8B963514C}"/>
    <cellStyle name="Normal 9 2 4 4 3 3 2" xfId="51440" xr:uid="{C9C39216-AC1A-4F9B-A263-00A677A5A50A}"/>
    <cellStyle name="Normal 9 2 4 4 3 4" xfId="35998" xr:uid="{6B8C0B1A-E47D-4E78-A090-7A02E99575AD}"/>
    <cellStyle name="Normal 9 2 4 4 4" xfId="8975" xr:uid="{6A12E682-11FE-498D-88BD-02E6A6878C82}"/>
    <cellStyle name="Normal 9 2 4 4 4 2" xfId="24417" xr:uid="{763884C3-655B-4631-A2A2-B675DB1F0412}"/>
    <cellStyle name="Normal 9 2 4 4 4 2 2" xfId="55301" xr:uid="{A80BE798-68CA-4E8A-BEA0-AC2876C33F09}"/>
    <cellStyle name="Normal 9 2 4 4 4 3" xfId="39859" xr:uid="{6BCB2C83-ECDC-4A8E-A6D7-CD7FE33BC51C}"/>
    <cellStyle name="Normal 9 2 4 4 5" xfId="16696" xr:uid="{7CE990A5-D7F7-410E-B19E-E7A73D018F27}"/>
    <cellStyle name="Normal 9 2 4 4 5 2" xfId="47580" xr:uid="{A1572681-A988-423C-836D-27A6AA8BFCE9}"/>
    <cellStyle name="Normal 9 2 4 4 6" xfId="32138" xr:uid="{BF500031-15F8-4603-9E83-617F6423925B}"/>
    <cellStyle name="Normal 9 2 4 5" xfId="2219" xr:uid="{AE3F3029-8700-4D59-9FD8-A07504A313FB}"/>
    <cellStyle name="Normal 9 2 4 5 2" xfId="6079" xr:uid="{401344F2-50A3-41DE-B234-C6881B404CAA}"/>
    <cellStyle name="Normal 9 2 4 5 2 2" xfId="13800" xr:uid="{3EC42285-3174-44D1-B773-4B69384C920D}"/>
    <cellStyle name="Normal 9 2 4 5 2 2 2" xfId="29242" xr:uid="{A47B8D34-4BA9-4770-9748-D5791B8CDD14}"/>
    <cellStyle name="Normal 9 2 4 5 2 2 2 2" xfId="60126" xr:uid="{560C3292-A823-4359-834A-C1197FDC4EBF}"/>
    <cellStyle name="Normal 9 2 4 5 2 2 3" xfId="44684" xr:uid="{1B813870-D3B5-4C0C-9076-6E288D6ED33B}"/>
    <cellStyle name="Normal 9 2 4 5 2 3" xfId="21521" xr:uid="{DA1A931F-A42A-4DD4-B231-2FF9096D3F2C}"/>
    <cellStyle name="Normal 9 2 4 5 2 3 2" xfId="52405" xr:uid="{8FEC81F0-B50B-4D6C-A276-F6075EE20890}"/>
    <cellStyle name="Normal 9 2 4 5 2 4" xfId="36963" xr:uid="{4971383A-A0F5-4B9F-B996-C524B92462CF}"/>
    <cellStyle name="Normal 9 2 4 5 3" xfId="9940" xr:uid="{5EF7B80D-DC1D-4150-8805-CE8BA6DF0AC8}"/>
    <cellStyle name="Normal 9 2 4 5 3 2" xfId="25382" xr:uid="{4579EEEF-D526-48F1-8A6F-5EB4E4184C30}"/>
    <cellStyle name="Normal 9 2 4 5 3 2 2" xfId="56266" xr:uid="{60FA616B-286C-4E3D-8B21-F77DEBB8FC9E}"/>
    <cellStyle name="Normal 9 2 4 5 3 3" xfId="40824" xr:uid="{4C288B9C-D5A5-4C56-B19A-851F7234F85D}"/>
    <cellStyle name="Normal 9 2 4 5 4" xfId="17661" xr:uid="{89A29BC6-0656-4FF9-8104-42C8C68B00F6}"/>
    <cellStyle name="Normal 9 2 4 5 4 2" xfId="48545" xr:uid="{A6882479-A2B6-4B8D-919A-894B26A74C87}"/>
    <cellStyle name="Normal 9 2 4 5 5" xfId="33103" xr:uid="{F730EBD8-D661-4A26-869E-D9E907BA493B}"/>
    <cellStyle name="Normal 9 2 4 6" xfId="4149" xr:uid="{DFAF0DDD-8CD0-4B2A-9AD1-BBF2CDACAAE9}"/>
    <cellStyle name="Normal 9 2 4 6 2" xfId="11870" xr:uid="{2C826EDD-AF4E-410A-A6A5-3E45A8D3277D}"/>
    <cellStyle name="Normal 9 2 4 6 2 2" xfId="27312" xr:uid="{E67CE45E-883A-41FE-9065-C11BF47A76FD}"/>
    <cellStyle name="Normal 9 2 4 6 2 2 2" xfId="58196" xr:uid="{05723D96-D349-44AA-AD8A-2EB1B71AEE1F}"/>
    <cellStyle name="Normal 9 2 4 6 2 3" xfId="42754" xr:uid="{D7C2BF51-0EBC-4CB2-B372-98A29DA59012}"/>
    <cellStyle name="Normal 9 2 4 6 3" xfId="19591" xr:uid="{B3470A74-ACAE-4025-B9C9-4C9A0AD3075F}"/>
    <cellStyle name="Normal 9 2 4 6 3 2" xfId="50475" xr:uid="{58DCEB8C-58C5-4C9F-8D33-5CED549344CA}"/>
    <cellStyle name="Normal 9 2 4 6 4" xfId="35033" xr:uid="{B252DE80-521E-43EA-8B48-3221CAF1773D}"/>
    <cellStyle name="Normal 9 2 4 7" xfId="8010" xr:uid="{79C41B8A-757C-47EE-B5BF-99F8BBCDECA3}"/>
    <cellStyle name="Normal 9 2 4 7 2" xfId="23452" xr:uid="{F38491DC-38FC-4976-82C7-B850766F57D4}"/>
    <cellStyle name="Normal 9 2 4 7 2 2" xfId="54336" xr:uid="{10871BE3-01DA-425B-9BCD-630841CC0B20}"/>
    <cellStyle name="Normal 9 2 4 7 3" xfId="38894" xr:uid="{E5EF94CB-5050-4FFE-8BC5-67E17B397BB5}"/>
    <cellStyle name="Normal 9 2 4 8" xfId="15731" xr:uid="{4487636E-9E3D-41C7-906A-507218CD81D2}"/>
    <cellStyle name="Normal 9 2 4 8 2" xfId="46615" xr:uid="{BA47975D-BA15-4BD5-9F41-BBDB5B7221D8}"/>
    <cellStyle name="Normal 9 2 4 9" xfId="31173" xr:uid="{1DB750BC-EAE4-4517-B06C-6D0B77EBA636}"/>
    <cellStyle name="Normal 9 2 5" xfId="480" xr:uid="{4C3276A7-D599-408E-AE43-2FEC3BD7FD75}"/>
    <cellStyle name="Normal 9 2 5 2" xfId="964" xr:uid="{27D312A9-E6D7-47E4-A0ED-C164755F4238}"/>
    <cellStyle name="Normal 9 2 5 2 2" xfId="1929" xr:uid="{133725CB-4EA6-4FF8-96BB-0F55F5477589}"/>
    <cellStyle name="Normal 9 2 5 2 2 2" xfId="3859" xr:uid="{22D02ADB-E1E5-493F-BFC8-72BE89339CDC}"/>
    <cellStyle name="Normal 9 2 5 2 2 2 2" xfId="7719" xr:uid="{6E592CE3-3136-453E-A51C-E854735559FF}"/>
    <cellStyle name="Normal 9 2 5 2 2 2 2 2" xfId="15440" xr:uid="{4AB7701F-AC5C-460D-8CEC-FF12D5ED85FA}"/>
    <cellStyle name="Normal 9 2 5 2 2 2 2 2 2" xfId="30882" xr:uid="{1291C8A1-249E-43E8-BEE5-9A587DF549CE}"/>
    <cellStyle name="Normal 9 2 5 2 2 2 2 2 2 2" xfId="61766" xr:uid="{C17A2C89-88DF-4D2F-883F-3BB4AA889FDB}"/>
    <cellStyle name="Normal 9 2 5 2 2 2 2 2 3" xfId="46324" xr:uid="{B7B14FB5-0587-4922-9A92-829FDD96E85A}"/>
    <cellStyle name="Normal 9 2 5 2 2 2 2 3" xfId="23161" xr:uid="{C7FE66C3-F382-4818-B95F-1BFEDDF0326E}"/>
    <cellStyle name="Normal 9 2 5 2 2 2 2 3 2" xfId="54045" xr:uid="{CAE6E941-8682-425C-8259-EBC15A076562}"/>
    <cellStyle name="Normal 9 2 5 2 2 2 2 4" xfId="38603" xr:uid="{888CA3C3-1793-4512-BB7D-4F51236993F7}"/>
    <cellStyle name="Normal 9 2 5 2 2 2 3" xfId="11580" xr:uid="{F7F3EFAC-6AAB-48E8-9CC0-B2DEBE8BEE6E}"/>
    <cellStyle name="Normal 9 2 5 2 2 2 3 2" xfId="27022" xr:uid="{FDC80EE5-CAF9-4A59-AB39-A717B762620E}"/>
    <cellStyle name="Normal 9 2 5 2 2 2 3 2 2" xfId="57906" xr:uid="{BA3BBA7B-1B88-4DE4-89A2-6FA51E2EF347}"/>
    <cellStyle name="Normal 9 2 5 2 2 2 3 3" xfId="42464" xr:uid="{196637F3-F274-4346-9AAE-EA52302B6CF4}"/>
    <cellStyle name="Normal 9 2 5 2 2 2 4" xfId="19301" xr:uid="{DE36BE9A-CC8E-412E-8ABF-74C2F14B63ED}"/>
    <cellStyle name="Normal 9 2 5 2 2 2 4 2" xfId="50185" xr:uid="{EC550EB2-C0E2-4859-9DA3-DBE0F2CDAF7C}"/>
    <cellStyle name="Normal 9 2 5 2 2 2 5" xfId="34743" xr:uid="{450FC3C1-6068-4D37-B4D5-51486D7EBE47}"/>
    <cellStyle name="Normal 9 2 5 2 2 3" xfId="5789" xr:uid="{D678F6E2-232C-42CE-BB08-CDF350C735B6}"/>
    <cellStyle name="Normal 9 2 5 2 2 3 2" xfId="13510" xr:uid="{6E29857E-2E7C-4AD6-88EB-F79AFCE5B694}"/>
    <cellStyle name="Normal 9 2 5 2 2 3 2 2" xfId="28952" xr:uid="{311E0676-A63F-4362-84F1-03B0B93A9DFD}"/>
    <cellStyle name="Normal 9 2 5 2 2 3 2 2 2" xfId="59836" xr:uid="{26ECFCF3-2915-471C-BD6B-CE06685B6C76}"/>
    <cellStyle name="Normal 9 2 5 2 2 3 2 3" xfId="44394" xr:uid="{DEA03FC1-8948-4F5C-AC0C-70F9676ACFCE}"/>
    <cellStyle name="Normal 9 2 5 2 2 3 3" xfId="21231" xr:uid="{AF06FB62-7B94-47FA-9165-B9CFA58A096A}"/>
    <cellStyle name="Normal 9 2 5 2 2 3 3 2" xfId="52115" xr:uid="{1A843E9C-3E63-4118-B42B-CB551DB6BB2A}"/>
    <cellStyle name="Normal 9 2 5 2 2 3 4" xfId="36673" xr:uid="{22B3DACF-78DB-4670-982A-2F2F947AC5F0}"/>
    <cellStyle name="Normal 9 2 5 2 2 4" xfId="9650" xr:uid="{EC68954E-05B9-4965-8800-1D2F51B2DDC5}"/>
    <cellStyle name="Normal 9 2 5 2 2 4 2" xfId="25092" xr:uid="{51FE6FEE-708E-4909-9283-24B73DABCA70}"/>
    <cellStyle name="Normal 9 2 5 2 2 4 2 2" xfId="55976" xr:uid="{CF5E18D8-5B5C-48EB-BB31-B9D8D17CFAA4}"/>
    <cellStyle name="Normal 9 2 5 2 2 4 3" xfId="40534" xr:uid="{74E425A1-4C32-4189-8B96-6CA125D88730}"/>
    <cellStyle name="Normal 9 2 5 2 2 5" xfId="17371" xr:uid="{80D65018-C40C-4078-A822-4D08BAF555A3}"/>
    <cellStyle name="Normal 9 2 5 2 2 5 2" xfId="48255" xr:uid="{234EA9A0-8EB3-494E-A65F-B9819FD13988}"/>
    <cellStyle name="Normal 9 2 5 2 2 6" xfId="32813" xr:uid="{9B960963-B8F9-4E5F-99B3-A1D3CE2089FC}"/>
    <cellStyle name="Normal 9 2 5 2 3" xfId="2894" xr:uid="{1CD4AE7A-D6E4-46EE-AF65-39BBE05B75B9}"/>
    <cellStyle name="Normal 9 2 5 2 3 2" xfId="6754" xr:uid="{464D1B7A-CB0A-49E9-8D79-53B62DD16406}"/>
    <cellStyle name="Normal 9 2 5 2 3 2 2" xfId="14475" xr:uid="{CBF92B25-0EEF-43F5-AEBF-1057817B27CE}"/>
    <cellStyle name="Normal 9 2 5 2 3 2 2 2" xfId="29917" xr:uid="{4848FF73-EB1C-4757-8477-0F4672EA57B3}"/>
    <cellStyle name="Normal 9 2 5 2 3 2 2 2 2" xfId="60801" xr:uid="{0C4A0F81-CF0E-4B80-B6E4-EE209855A131}"/>
    <cellStyle name="Normal 9 2 5 2 3 2 2 3" xfId="45359" xr:uid="{1503633C-4E20-4492-8C59-A93227D4CF75}"/>
    <cellStyle name="Normal 9 2 5 2 3 2 3" xfId="22196" xr:uid="{7A474584-8279-4F5F-AB06-B8A99F29E9CF}"/>
    <cellStyle name="Normal 9 2 5 2 3 2 3 2" xfId="53080" xr:uid="{95EC855C-2721-4318-81ED-2E2BF52971C2}"/>
    <cellStyle name="Normal 9 2 5 2 3 2 4" xfId="37638" xr:uid="{ABCA6EFC-26F3-4F25-B89C-E98526D338B2}"/>
    <cellStyle name="Normal 9 2 5 2 3 3" xfId="10615" xr:uid="{490747BA-97B5-457B-B0C1-B448B52C15F2}"/>
    <cellStyle name="Normal 9 2 5 2 3 3 2" xfId="26057" xr:uid="{AC3749F8-FE94-4FC3-85C5-5CC286225656}"/>
    <cellStyle name="Normal 9 2 5 2 3 3 2 2" xfId="56941" xr:uid="{5A14814E-10DF-4170-AEC9-45AB3B94BBFD}"/>
    <cellStyle name="Normal 9 2 5 2 3 3 3" xfId="41499" xr:uid="{1647BF22-85B7-49A1-B40F-1DF59F764EC6}"/>
    <cellStyle name="Normal 9 2 5 2 3 4" xfId="18336" xr:uid="{E016CD42-C15B-4A49-8671-8D175B316053}"/>
    <cellStyle name="Normal 9 2 5 2 3 4 2" xfId="49220" xr:uid="{3B1CA638-1D4B-44D2-9880-3EB166CF6F3D}"/>
    <cellStyle name="Normal 9 2 5 2 3 5" xfId="33778" xr:uid="{9E7C5650-B437-42FA-93AB-FC70E11FCA2D}"/>
    <cellStyle name="Normal 9 2 5 2 4" xfId="4824" xr:uid="{C9872294-784C-496A-8EE6-BA0E658E4EF2}"/>
    <cellStyle name="Normal 9 2 5 2 4 2" xfId="12545" xr:uid="{C1E6E131-835E-44F9-B471-80B0F422672A}"/>
    <cellStyle name="Normal 9 2 5 2 4 2 2" xfId="27987" xr:uid="{CA5C4B62-AE19-48EE-8C04-5E2AFC703598}"/>
    <cellStyle name="Normal 9 2 5 2 4 2 2 2" xfId="58871" xr:uid="{EAF773C8-A4ED-4CF8-A6B4-E676F882F6D5}"/>
    <cellStyle name="Normal 9 2 5 2 4 2 3" xfId="43429" xr:uid="{304633C4-A2C0-4DA8-8BF6-D99BBB1BC774}"/>
    <cellStyle name="Normal 9 2 5 2 4 3" xfId="20266" xr:uid="{236E840C-935E-4BF2-B855-30901D631634}"/>
    <cellStyle name="Normal 9 2 5 2 4 3 2" xfId="51150" xr:uid="{2B58ECE1-4FE3-44AD-A31E-8F7E9DB99D11}"/>
    <cellStyle name="Normal 9 2 5 2 4 4" xfId="35708" xr:uid="{5474E5EF-A5AD-4F71-91DE-D7AB5978521F}"/>
    <cellStyle name="Normal 9 2 5 2 5" xfId="8685" xr:uid="{B1B94846-B996-4F4E-BFCF-B0505F72C9DD}"/>
    <cellStyle name="Normal 9 2 5 2 5 2" xfId="24127" xr:uid="{01B15E4F-89F2-4593-BE40-FC3E24E75479}"/>
    <cellStyle name="Normal 9 2 5 2 5 2 2" xfId="55011" xr:uid="{57333CA6-A611-4E7E-9976-398968CAFEAD}"/>
    <cellStyle name="Normal 9 2 5 2 5 3" xfId="39569" xr:uid="{6083540E-3616-49A6-929F-D54625EED569}"/>
    <cellStyle name="Normal 9 2 5 2 6" xfId="16406" xr:uid="{07584F2C-21A9-4411-BE9C-339B8DAF81D9}"/>
    <cellStyle name="Normal 9 2 5 2 6 2" xfId="47290" xr:uid="{C909B55F-B3DE-4215-B935-FBA5A3D2EE76}"/>
    <cellStyle name="Normal 9 2 5 2 7" xfId="31848" xr:uid="{C2E7DE57-EDD1-4E2F-BD47-EB398133BC9F}"/>
    <cellStyle name="Normal 9 2 5 3" xfId="1446" xr:uid="{C00BE4DF-B670-46EA-8B5A-57EB25CFAD9D}"/>
    <cellStyle name="Normal 9 2 5 3 2" xfId="3376" xr:uid="{856A0048-797B-4983-964F-E7A14B1BAAFF}"/>
    <cellStyle name="Normal 9 2 5 3 2 2" xfId="7236" xr:uid="{A7662025-F6A6-4A76-ADCB-3590BF8F0807}"/>
    <cellStyle name="Normal 9 2 5 3 2 2 2" xfId="14957" xr:uid="{B5BB76F8-AE42-41DA-AAAA-B28A86A7C631}"/>
    <cellStyle name="Normal 9 2 5 3 2 2 2 2" xfId="30399" xr:uid="{9B226223-A457-4CB3-9F60-DC397ACBE2BB}"/>
    <cellStyle name="Normal 9 2 5 3 2 2 2 2 2" xfId="61283" xr:uid="{8A2F1121-EBA9-4C8D-A04F-FFA49A1BB410}"/>
    <cellStyle name="Normal 9 2 5 3 2 2 2 3" xfId="45841" xr:uid="{311F0698-F36D-4510-A6A2-F27D8A01A572}"/>
    <cellStyle name="Normal 9 2 5 3 2 2 3" xfId="22678" xr:uid="{2AE79E0F-43D0-4883-8F6E-AC1206C9A274}"/>
    <cellStyle name="Normal 9 2 5 3 2 2 3 2" xfId="53562" xr:uid="{5FB3CCB0-C72C-4C08-BC7C-09849FC35849}"/>
    <cellStyle name="Normal 9 2 5 3 2 2 4" xfId="38120" xr:uid="{346D103B-9CF2-45FB-85B1-E074C9D9363D}"/>
    <cellStyle name="Normal 9 2 5 3 2 3" xfId="11097" xr:uid="{4CCAEE87-B735-4D33-9B01-32BB81395F35}"/>
    <cellStyle name="Normal 9 2 5 3 2 3 2" xfId="26539" xr:uid="{BF72AB29-23FD-4BC3-9C3F-1CA34868315D}"/>
    <cellStyle name="Normal 9 2 5 3 2 3 2 2" xfId="57423" xr:uid="{644D3493-952D-4918-91ED-E74F891B5C20}"/>
    <cellStyle name="Normal 9 2 5 3 2 3 3" xfId="41981" xr:uid="{0EFC0021-251F-4071-BF2B-4D80167F8EDD}"/>
    <cellStyle name="Normal 9 2 5 3 2 4" xfId="18818" xr:uid="{28B80A8E-6DE9-40E4-A8E8-526EFBB977CF}"/>
    <cellStyle name="Normal 9 2 5 3 2 4 2" xfId="49702" xr:uid="{44DF4328-E6DA-41AE-A0E7-4E779F9F2B5E}"/>
    <cellStyle name="Normal 9 2 5 3 2 5" xfId="34260" xr:uid="{15507257-6B73-4497-8988-90C137EA7A6C}"/>
    <cellStyle name="Normal 9 2 5 3 3" xfId="5306" xr:uid="{DE4B0EB1-91D7-4F0A-8895-860CBF8EDC00}"/>
    <cellStyle name="Normal 9 2 5 3 3 2" xfId="13027" xr:uid="{F8D1DA1B-5EE8-40B1-BC1B-6F17E43B8247}"/>
    <cellStyle name="Normal 9 2 5 3 3 2 2" xfId="28469" xr:uid="{6F2C639C-A11F-484D-A1A7-7A11BC80E1F6}"/>
    <cellStyle name="Normal 9 2 5 3 3 2 2 2" xfId="59353" xr:uid="{CEE51AEA-F8A1-40B7-B7B9-9B1163F6EB11}"/>
    <cellStyle name="Normal 9 2 5 3 3 2 3" xfId="43911" xr:uid="{7D86EDD3-D85C-4E8D-8B94-C9A3179DFF3F}"/>
    <cellStyle name="Normal 9 2 5 3 3 3" xfId="20748" xr:uid="{1468055A-F7BC-4027-B889-DEA8D880FB5A}"/>
    <cellStyle name="Normal 9 2 5 3 3 3 2" xfId="51632" xr:uid="{83E775CF-9AE1-4F0B-8CAE-102DB029BBD6}"/>
    <cellStyle name="Normal 9 2 5 3 3 4" xfId="36190" xr:uid="{1E73EB11-3E19-4A29-89F9-92D90BA560E0}"/>
    <cellStyle name="Normal 9 2 5 3 4" xfId="9167" xr:uid="{D5E60204-7B1D-468C-8980-A8EE1CAAA409}"/>
    <cellStyle name="Normal 9 2 5 3 4 2" xfId="24609" xr:uid="{1CACFE84-E350-4E2C-BC39-4DDE2C41B1F6}"/>
    <cellStyle name="Normal 9 2 5 3 4 2 2" xfId="55493" xr:uid="{F7F76A86-90E1-43FD-ACE5-4D862A046CC0}"/>
    <cellStyle name="Normal 9 2 5 3 4 3" xfId="40051" xr:uid="{803CA675-3122-4E28-8FF8-06930A0A55D6}"/>
    <cellStyle name="Normal 9 2 5 3 5" xfId="16888" xr:uid="{FDDD40EC-46DC-4245-8A75-FD40D1455B81}"/>
    <cellStyle name="Normal 9 2 5 3 5 2" xfId="47772" xr:uid="{0058F822-417F-47FF-8E4E-D864E736F1EB}"/>
    <cellStyle name="Normal 9 2 5 3 6" xfId="32330" xr:uid="{208DC041-D865-4CC8-8C74-442BEF2AE3F0}"/>
    <cellStyle name="Normal 9 2 5 4" xfId="2411" xr:uid="{BC95EEC1-3043-4D32-87D6-1732F6700F1A}"/>
    <cellStyle name="Normal 9 2 5 4 2" xfId="6271" xr:uid="{063BE1C1-D2CA-45E7-8940-2AA20D954C9C}"/>
    <cellStyle name="Normal 9 2 5 4 2 2" xfId="13992" xr:uid="{46D4BF99-EE79-4872-B7EF-C621B55BFBAC}"/>
    <cellStyle name="Normal 9 2 5 4 2 2 2" xfId="29434" xr:uid="{1CE0FC12-08F1-4C0B-BA33-C9AF7DC20F92}"/>
    <cellStyle name="Normal 9 2 5 4 2 2 2 2" xfId="60318" xr:uid="{3DF30760-D2EA-4E31-9FEE-37A661BB9B6A}"/>
    <cellStyle name="Normal 9 2 5 4 2 2 3" xfId="44876" xr:uid="{918464F5-84CC-4B23-AB37-FB3CB5C028B7}"/>
    <cellStyle name="Normal 9 2 5 4 2 3" xfId="21713" xr:uid="{4925515D-A0B6-4A4B-B858-5F68F440C673}"/>
    <cellStyle name="Normal 9 2 5 4 2 3 2" xfId="52597" xr:uid="{08FECBDC-28DD-4702-9CF5-8167298E0D30}"/>
    <cellStyle name="Normal 9 2 5 4 2 4" xfId="37155" xr:uid="{35544D56-656E-448B-8B89-E1D1F1348D92}"/>
    <cellStyle name="Normal 9 2 5 4 3" xfId="10132" xr:uid="{0E259E27-FC34-4187-9D90-66E4B741F9AB}"/>
    <cellStyle name="Normal 9 2 5 4 3 2" xfId="25574" xr:uid="{F3A47E11-CAA6-41C9-AC49-9FE809C10FE9}"/>
    <cellStyle name="Normal 9 2 5 4 3 2 2" xfId="56458" xr:uid="{080E740F-148E-4C14-A287-02407D6583C5}"/>
    <cellStyle name="Normal 9 2 5 4 3 3" xfId="41016" xr:uid="{F3948A5A-D888-4AD7-BA27-658E888426FC}"/>
    <cellStyle name="Normal 9 2 5 4 4" xfId="17853" xr:uid="{A551DFE5-A62D-4E31-AA0E-690BAEF2751F}"/>
    <cellStyle name="Normal 9 2 5 4 4 2" xfId="48737" xr:uid="{60C88D7F-A623-495F-8DA2-943069E8EF9D}"/>
    <cellStyle name="Normal 9 2 5 4 5" xfId="33295" xr:uid="{016C2B23-C4FE-41FE-B5BB-8F7CAFBC2534}"/>
    <cellStyle name="Normal 9 2 5 5" xfId="4341" xr:uid="{1313EC91-BF53-431B-AB1C-5AB87B02BB36}"/>
    <cellStyle name="Normal 9 2 5 5 2" xfId="12062" xr:uid="{69F7C16A-9D35-4861-B93F-B5B3C26B168D}"/>
    <cellStyle name="Normal 9 2 5 5 2 2" xfId="27504" xr:uid="{03B6086C-AE49-4E41-A9FE-B041BBF93935}"/>
    <cellStyle name="Normal 9 2 5 5 2 2 2" xfId="58388" xr:uid="{432AA9C8-722C-4487-9CA6-2CB7757A6247}"/>
    <cellStyle name="Normal 9 2 5 5 2 3" xfId="42946" xr:uid="{6BE7BB42-4010-4ABA-A743-9A2F539EB78D}"/>
    <cellStyle name="Normal 9 2 5 5 3" xfId="19783" xr:uid="{6FF0E5F7-0DF7-415D-AE85-5FEAA83E26B4}"/>
    <cellStyle name="Normal 9 2 5 5 3 2" xfId="50667" xr:uid="{12D5CCA3-9BBB-40DC-9AC5-75DD81FD68C8}"/>
    <cellStyle name="Normal 9 2 5 5 4" xfId="35225" xr:uid="{5B39A5A9-2A6E-4BCC-894E-71BC6E024F1C}"/>
    <cellStyle name="Normal 9 2 5 6" xfId="8202" xr:uid="{C32B7203-67DD-4A6F-B935-BB34B5337CC8}"/>
    <cellStyle name="Normal 9 2 5 6 2" xfId="23644" xr:uid="{E98B10F7-F438-45FE-A236-F24D998D9C6E}"/>
    <cellStyle name="Normal 9 2 5 6 2 2" xfId="54528" xr:uid="{19253F5D-B503-41A9-B621-AFBAE430297A}"/>
    <cellStyle name="Normal 9 2 5 6 3" xfId="39086" xr:uid="{4B6855A0-92B1-4B90-BE36-F21D7E28D76F}"/>
    <cellStyle name="Normal 9 2 5 7" xfId="15923" xr:uid="{27FCC9A6-0409-4123-BC62-10CC3C3679DD}"/>
    <cellStyle name="Normal 9 2 5 7 2" xfId="46807" xr:uid="{58520B1D-7AEB-4E96-80B6-C859C399C11E}"/>
    <cellStyle name="Normal 9 2 5 8" xfId="31365" xr:uid="{813E7D48-699F-4F38-A0B7-D569152CBDCA}"/>
    <cellStyle name="Normal 9 2 6" xfId="723" xr:uid="{3B89851B-7EAC-4A18-9DDE-41287482083E}"/>
    <cellStyle name="Normal 9 2 6 2" xfId="1688" xr:uid="{E900B34F-F503-4671-8345-66E8F00834D2}"/>
    <cellStyle name="Normal 9 2 6 2 2" xfId="3618" xr:uid="{F9AD72A3-5196-451F-BDA3-73689091C68A}"/>
    <cellStyle name="Normal 9 2 6 2 2 2" xfId="7478" xr:uid="{1232D4A3-1DF5-4ED8-BDDD-997149600877}"/>
    <cellStyle name="Normal 9 2 6 2 2 2 2" xfId="15199" xr:uid="{9DA4C66D-68A5-422E-B5F7-8C49A03516EF}"/>
    <cellStyle name="Normal 9 2 6 2 2 2 2 2" xfId="30641" xr:uid="{6D3DB7B8-976D-40CB-BB39-E8C0C0E322CD}"/>
    <cellStyle name="Normal 9 2 6 2 2 2 2 2 2" xfId="61525" xr:uid="{CF4F3D7E-05D7-4E17-A91C-07DBED391549}"/>
    <cellStyle name="Normal 9 2 6 2 2 2 2 3" xfId="46083" xr:uid="{699E68CE-4F8A-474C-AA95-81A5F4383BEB}"/>
    <cellStyle name="Normal 9 2 6 2 2 2 3" xfId="22920" xr:uid="{0E4BB369-88D9-4A98-B961-6C391D69ABA2}"/>
    <cellStyle name="Normal 9 2 6 2 2 2 3 2" xfId="53804" xr:uid="{89D88EEF-37EB-4533-A700-AF3ADA8AA4AC}"/>
    <cellStyle name="Normal 9 2 6 2 2 2 4" xfId="38362" xr:uid="{06BEF20E-CCBF-4811-B28C-6081E862FB5C}"/>
    <cellStyle name="Normal 9 2 6 2 2 3" xfId="11339" xr:uid="{8A358A58-3EF3-492D-A3CA-C96C6780D85C}"/>
    <cellStyle name="Normal 9 2 6 2 2 3 2" xfId="26781" xr:uid="{CCB566C3-5054-460A-81A1-90368FA673E1}"/>
    <cellStyle name="Normal 9 2 6 2 2 3 2 2" xfId="57665" xr:uid="{D44222DC-4B8D-4FDD-B61D-A90D5AE7C01A}"/>
    <cellStyle name="Normal 9 2 6 2 2 3 3" xfId="42223" xr:uid="{0317480D-06D1-403F-BA53-932F4600C580}"/>
    <cellStyle name="Normal 9 2 6 2 2 4" xfId="19060" xr:uid="{EA028E6C-D803-4AE0-880A-DCFF44BA9C27}"/>
    <cellStyle name="Normal 9 2 6 2 2 4 2" xfId="49944" xr:uid="{2E5A2C0D-666A-4140-9F95-CAE5F0B36885}"/>
    <cellStyle name="Normal 9 2 6 2 2 5" xfId="34502" xr:uid="{3E20515A-FA9F-42F0-A035-6A45D7E00055}"/>
    <cellStyle name="Normal 9 2 6 2 3" xfId="5548" xr:uid="{85CAA184-0A80-4D10-B540-CDF59A39DAD8}"/>
    <cellStyle name="Normal 9 2 6 2 3 2" xfId="13269" xr:uid="{3CD86164-58A3-481F-B394-7298D451D3D8}"/>
    <cellStyle name="Normal 9 2 6 2 3 2 2" xfId="28711" xr:uid="{4D87E6F8-63AB-4244-9CA4-8D34802BE5E9}"/>
    <cellStyle name="Normal 9 2 6 2 3 2 2 2" xfId="59595" xr:uid="{32947A23-0A54-47BC-ABE7-4FAF3C05AA5F}"/>
    <cellStyle name="Normal 9 2 6 2 3 2 3" xfId="44153" xr:uid="{1835CB01-342D-430D-8CE3-BCFF21F7F259}"/>
    <cellStyle name="Normal 9 2 6 2 3 3" xfId="20990" xr:uid="{6A6C2C8E-C3F0-4C1F-8EBA-50F454E85001}"/>
    <cellStyle name="Normal 9 2 6 2 3 3 2" xfId="51874" xr:uid="{7DF9FF3F-8914-49C1-9EFF-A99904D5D295}"/>
    <cellStyle name="Normal 9 2 6 2 3 4" xfId="36432" xr:uid="{13EA9C66-1743-4B5F-B407-53445EA79A4D}"/>
    <cellStyle name="Normal 9 2 6 2 4" xfId="9409" xr:uid="{2498736A-35F4-46AD-872C-17FA5A14D8F5}"/>
    <cellStyle name="Normal 9 2 6 2 4 2" xfId="24851" xr:uid="{9FB06643-DE76-41DC-A2A6-1FF81E2BEDE4}"/>
    <cellStyle name="Normal 9 2 6 2 4 2 2" xfId="55735" xr:uid="{4ACF918C-9FAA-40AC-9FF8-2C9F4B602FF2}"/>
    <cellStyle name="Normal 9 2 6 2 4 3" xfId="40293" xr:uid="{81413714-7FD5-44BE-BFDE-E656C3F8642C}"/>
    <cellStyle name="Normal 9 2 6 2 5" xfId="17130" xr:uid="{06BE94FF-DC69-453F-97B7-D86026111CB9}"/>
    <cellStyle name="Normal 9 2 6 2 5 2" xfId="48014" xr:uid="{F769E265-C818-4429-994A-933EF11C17EF}"/>
    <cellStyle name="Normal 9 2 6 2 6" xfId="32572" xr:uid="{B96D2C87-F840-48E5-A946-5984A1A31A7A}"/>
    <cellStyle name="Normal 9 2 6 3" xfId="2653" xr:uid="{7F84B7CE-AABE-4774-8806-DE449EB15AC4}"/>
    <cellStyle name="Normal 9 2 6 3 2" xfId="6513" xr:uid="{D47E51A8-14A6-47F7-AD7D-BDD98B6F81C1}"/>
    <cellStyle name="Normal 9 2 6 3 2 2" xfId="14234" xr:uid="{2B70E6E5-6CA5-4641-BBB1-A08179020B87}"/>
    <cellStyle name="Normal 9 2 6 3 2 2 2" xfId="29676" xr:uid="{0A72B420-D4EF-485D-8FCF-BCDB2987389E}"/>
    <cellStyle name="Normal 9 2 6 3 2 2 2 2" xfId="60560" xr:uid="{FB582833-ED94-4D6E-86F5-6B3C5F9894A0}"/>
    <cellStyle name="Normal 9 2 6 3 2 2 3" xfId="45118" xr:uid="{49A80F24-4A9F-4077-9554-1FB3CC4CF8BE}"/>
    <cellStyle name="Normal 9 2 6 3 2 3" xfId="21955" xr:uid="{209641AA-7ED4-4EC5-8B2F-8F40EBADD1BC}"/>
    <cellStyle name="Normal 9 2 6 3 2 3 2" xfId="52839" xr:uid="{03B45D51-CF9F-4FA9-85DA-D46A9F115843}"/>
    <cellStyle name="Normal 9 2 6 3 2 4" xfId="37397" xr:uid="{7EE059D2-F25D-485A-AD6B-F49509D0A70D}"/>
    <cellStyle name="Normal 9 2 6 3 3" xfId="10374" xr:uid="{B15B160C-DAC8-40C3-B57E-54EEED55B445}"/>
    <cellStyle name="Normal 9 2 6 3 3 2" xfId="25816" xr:uid="{C8A4F6AE-C39E-4366-AEBE-3BF9DF83C9B6}"/>
    <cellStyle name="Normal 9 2 6 3 3 2 2" xfId="56700" xr:uid="{A5E12660-EA1D-4483-BE58-BB4FD63AFB1C}"/>
    <cellStyle name="Normal 9 2 6 3 3 3" xfId="41258" xr:uid="{B17F3916-9837-44FE-99F7-DF01A84017EE}"/>
    <cellStyle name="Normal 9 2 6 3 4" xfId="18095" xr:uid="{B74DEEAC-6D4B-40C4-B248-CB284CB3DDB5}"/>
    <cellStyle name="Normal 9 2 6 3 4 2" xfId="48979" xr:uid="{980C0D6F-9F77-4012-9577-526178102FE2}"/>
    <cellStyle name="Normal 9 2 6 3 5" xfId="33537" xr:uid="{9958E1B8-1BAD-4BA0-BB60-6D184314D1B7}"/>
    <cellStyle name="Normal 9 2 6 4" xfId="4583" xr:uid="{B0EE5B35-EB02-4CC2-A33A-F22BFE10F121}"/>
    <cellStyle name="Normal 9 2 6 4 2" xfId="12304" xr:uid="{4C12C481-43EA-4750-8F17-CBC0469F4DDB}"/>
    <cellStyle name="Normal 9 2 6 4 2 2" xfId="27746" xr:uid="{D7D00529-EF25-407A-B1AE-AFFA26B95C4C}"/>
    <cellStyle name="Normal 9 2 6 4 2 2 2" xfId="58630" xr:uid="{6BA1FB85-D1DB-4F53-827A-F51D5F10E692}"/>
    <cellStyle name="Normal 9 2 6 4 2 3" xfId="43188" xr:uid="{E236AE8E-5223-483E-80B3-C523D76648D5}"/>
    <cellStyle name="Normal 9 2 6 4 3" xfId="20025" xr:uid="{A6E320DE-C93B-4657-B397-B887E8BBFE37}"/>
    <cellStyle name="Normal 9 2 6 4 3 2" xfId="50909" xr:uid="{894682DD-F42B-430A-9691-A894AE3995C2}"/>
    <cellStyle name="Normal 9 2 6 4 4" xfId="35467" xr:uid="{74032D91-283F-4358-A84A-2A5FF1EE8F97}"/>
    <cellStyle name="Normal 9 2 6 5" xfId="8444" xr:uid="{6C417C9F-8304-4164-B907-859AA6549660}"/>
    <cellStyle name="Normal 9 2 6 5 2" xfId="23886" xr:uid="{C8739CCF-7B0E-4198-B4F6-1684FBB4622E}"/>
    <cellStyle name="Normal 9 2 6 5 2 2" xfId="54770" xr:uid="{C7D3717E-8E7B-42CE-907E-F71D688747EB}"/>
    <cellStyle name="Normal 9 2 6 5 3" xfId="39328" xr:uid="{A0FE2C3F-C91B-455C-9210-C1EE773E2AAB}"/>
    <cellStyle name="Normal 9 2 6 6" xfId="16165" xr:uid="{AD01FB42-BAAD-4321-9D0A-429DD067B1A4}"/>
    <cellStyle name="Normal 9 2 6 6 2" xfId="47049" xr:uid="{6B3C02B5-6AFE-4051-860C-0B97931F7D48}"/>
    <cellStyle name="Normal 9 2 6 7" xfId="31607" xr:uid="{F5ABA907-54A0-401D-B1B7-8B2E58983C02}"/>
    <cellStyle name="Normal 9 2 7" xfId="1205" xr:uid="{313646DD-A8B4-47B8-A54E-D9F9DD94BC91}"/>
    <cellStyle name="Normal 9 2 7 2" xfId="3135" xr:uid="{1CEFDE5D-51F8-43AC-A178-76B767637E96}"/>
    <cellStyle name="Normal 9 2 7 2 2" xfId="6995" xr:uid="{01649009-43C5-4F5A-B16F-9C8E7E1D919E}"/>
    <cellStyle name="Normal 9 2 7 2 2 2" xfId="14716" xr:uid="{E1DB4C40-1780-4E2E-B77C-9CD9E2219840}"/>
    <cellStyle name="Normal 9 2 7 2 2 2 2" xfId="30158" xr:uid="{607608D3-0C88-41E8-BEE4-5CCEBE071931}"/>
    <cellStyle name="Normal 9 2 7 2 2 2 2 2" xfId="61042" xr:uid="{59CA8DBD-7507-492C-86BB-3B14C2A6785F}"/>
    <cellStyle name="Normal 9 2 7 2 2 2 3" xfId="45600" xr:uid="{77699055-149D-4BCF-BDC9-0A160A3ABE43}"/>
    <cellStyle name="Normal 9 2 7 2 2 3" xfId="22437" xr:uid="{163FCC08-BF95-4D6E-8112-915B8EEBE603}"/>
    <cellStyle name="Normal 9 2 7 2 2 3 2" xfId="53321" xr:uid="{D701ED64-6D5C-439D-8729-9F77D96EAF06}"/>
    <cellStyle name="Normal 9 2 7 2 2 4" xfId="37879" xr:uid="{0B5D1062-3FE4-4979-97E9-2EBD9BD9C861}"/>
    <cellStyle name="Normal 9 2 7 2 3" xfId="10856" xr:uid="{37D11B52-070F-446B-A1FC-C6DD3B7BF3C1}"/>
    <cellStyle name="Normal 9 2 7 2 3 2" xfId="26298" xr:uid="{D8365925-1CD5-4B2E-89FE-0E7125F7FCE1}"/>
    <cellStyle name="Normal 9 2 7 2 3 2 2" xfId="57182" xr:uid="{1499B004-6866-4581-8ED8-988EFEB36EEF}"/>
    <cellStyle name="Normal 9 2 7 2 3 3" xfId="41740" xr:uid="{D969BD9D-C6D0-47D3-81DB-481478EA2EC4}"/>
    <cellStyle name="Normal 9 2 7 2 4" xfId="18577" xr:uid="{54CE0597-4179-4569-BE8F-DCA84F2A3AEE}"/>
    <cellStyle name="Normal 9 2 7 2 4 2" xfId="49461" xr:uid="{5E29B361-BF9C-4CD8-A1F5-BD8EFB28F488}"/>
    <cellStyle name="Normal 9 2 7 2 5" xfId="34019" xr:uid="{7BA36F34-D4C6-4B02-A769-1A5A36DB5017}"/>
    <cellStyle name="Normal 9 2 7 3" xfId="5065" xr:uid="{15317EE4-2618-4473-9C2C-E0311439A4DC}"/>
    <cellStyle name="Normal 9 2 7 3 2" xfId="12786" xr:uid="{B368EA15-FF9D-430B-889F-709F72E5C853}"/>
    <cellStyle name="Normal 9 2 7 3 2 2" xfId="28228" xr:uid="{DBD22A23-C9EE-4F6D-BBE9-2A885C04ADB6}"/>
    <cellStyle name="Normal 9 2 7 3 2 2 2" xfId="59112" xr:uid="{C5808D6E-4457-46C7-8F1B-CE2EF9F67615}"/>
    <cellStyle name="Normal 9 2 7 3 2 3" xfId="43670" xr:uid="{C242D778-8713-443D-B729-C9FF6F67BDE4}"/>
    <cellStyle name="Normal 9 2 7 3 3" xfId="20507" xr:uid="{00558F11-1829-4023-8604-8001D6D76BF4}"/>
    <cellStyle name="Normal 9 2 7 3 3 2" xfId="51391" xr:uid="{3EB39E87-8CDA-489E-B103-E2DDA4A1760F}"/>
    <cellStyle name="Normal 9 2 7 3 4" xfId="35949" xr:uid="{C544DE84-49E1-4707-AB88-0FEEF0359C00}"/>
    <cellStyle name="Normal 9 2 7 4" xfId="8926" xr:uid="{8D3853D7-D648-4285-8C47-B0B2FCACFCAF}"/>
    <cellStyle name="Normal 9 2 7 4 2" xfId="24368" xr:uid="{66D96D7D-BCB3-4D5C-92FA-4501072FAF1D}"/>
    <cellStyle name="Normal 9 2 7 4 2 2" xfId="55252" xr:uid="{C0082D15-FC3B-406A-9F5C-219E3ABC5F7F}"/>
    <cellStyle name="Normal 9 2 7 4 3" xfId="39810" xr:uid="{D5A14A85-86B8-4667-9658-7F9EA5AD548C}"/>
    <cellStyle name="Normal 9 2 7 5" xfId="16647" xr:uid="{45096C1B-17BE-4EC4-914D-CA85A2D98D5A}"/>
    <cellStyle name="Normal 9 2 7 5 2" xfId="47531" xr:uid="{EB20CB4F-A07F-44D2-BF17-9046059478D9}"/>
    <cellStyle name="Normal 9 2 7 6" xfId="32089" xr:uid="{C0D5BB68-0529-4EE5-A473-5397B3CB89DE}"/>
    <cellStyle name="Normal 9 2 8" xfId="2170" xr:uid="{2672B482-4689-470B-8E7A-F17428FEE079}"/>
    <cellStyle name="Normal 9 2 8 2" xfId="6030" xr:uid="{365745F9-C7EE-4210-9A84-69217C01F155}"/>
    <cellStyle name="Normal 9 2 8 2 2" xfId="13751" xr:uid="{4C27FF71-7A75-48FF-9DEC-3E98FD9E749C}"/>
    <cellStyle name="Normal 9 2 8 2 2 2" xfId="29193" xr:uid="{07F5BB02-914D-417F-9E35-FD6F80EEA111}"/>
    <cellStyle name="Normal 9 2 8 2 2 2 2" xfId="60077" xr:uid="{FC080E0F-E27C-47A2-B563-2424565C56C2}"/>
    <cellStyle name="Normal 9 2 8 2 2 3" xfId="44635" xr:uid="{972E51BC-B69C-4359-9E51-F3D126B19AB6}"/>
    <cellStyle name="Normal 9 2 8 2 3" xfId="21472" xr:uid="{BEA55D9A-3374-4F38-B442-C9EBCA631573}"/>
    <cellStyle name="Normal 9 2 8 2 3 2" xfId="52356" xr:uid="{5703E434-AAC9-4ACC-9E61-B6BF435A94B2}"/>
    <cellStyle name="Normal 9 2 8 2 4" xfId="36914" xr:uid="{363020D0-4B76-417F-82A1-16370F157965}"/>
    <cellStyle name="Normal 9 2 8 3" xfId="9891" xr:uid="{C30F7504-58E2-48D9-A52E-029C9B23CF84}"/>
    <cellStyle name="Normal 9 2 8 3 2" xfId="25333" xr:uid="{62FB1DA2-3DD4-4D70-97E3-893580D4F073}"/>
    <cellStyle name="Normal 9 2 8 3 2 2" xfId="56217" xr:uid="{55BD7CC3-9620-4CF0-9B42-F8EDABD79313}"/>
    <cellStyle name="Normal 9 2 8 3 3" xfId="40775" xr:uid="{7DD4795D-0D94-457E-8012-209FCE39DEC1}"/>
    <cellStyle name="Normal 9 2 8 4" xfId="17612" xr:uid="{B67B38CC-1CE8-4453-B013-860C6BBF0E9B}"/>
    <cellStyle name="Normal 9 2 8 4 2" xfId="48496" xr:uid="{31EE705F-BE7C-4DCC-B751-0BABF1BA3B5F}"/>
    <cellStyle name="Normal 9 2 8 5" xfId="33054" xr:uid="{DD7E142A-5B5C-468A-8CC8-8F27D12CBA4E}"/>
    <cellStyle name="Normal 9 2 9" xfId="4100" xr:uid="{C6E41285-ACD9-4494-A1E0-F7F91A4E1524}"/>
    <cellStyle name="Normal 9 2 9 2" xfId="11821" xr:uid="{A055B675-1C46-4691-99FA-A03B106197F3}"/>
    <cellStyle name="Normal 9 2 9 2 2" xfId="27263" xr:uid="{9781FC1E-3FB3-44E9-89FB-705DA77F9F99}"/>
    <cellStyle name="Normal 9 2 9 2 2 2" xfId="58147" xr:uid="{7D893025-20F3-4E65-91D7-5063991C9D32}"/>
    <cellStyle name="Normal 9 2 9 2 3" xfId="42705" xr:uid="{55A3D383-EAA7-4A82-9CE9-6CBBF3C57F7B}"/>
    <cellStyle name="Normal 9 2 9 3" xfId="19542" xr:uid="{33A6E088-62F2-4174-8340-41D2FCDDF5D0}"/>
    <cellStyle name="Normal 9 2 9 3 2" xfId="50426" xr:uid="{09DF1AD4-C01D-4C2B-A1D3-63D683491E7A}"/>
    <cellStyle name="Normal 9 2 9 4" xfId="34984" xr:uid="{13D9D096-1445-40E1-BC14-FD963D389E59}"/>
    <cellStyle name="Normal 9 3" xfId="215" xr:uid="{D4658067-3272-4B45-A7AF-3582E0434A95}"/>
    <cellStyle name="Normal 9 3 10" xfId="31127" xr:uid="{EE864989-3736-4EEF-89AE-AF758EB7B86C}"/>
    <cellStyle name="Normal 9 3 2" xfId="307" xr:uid="{4576B0F6-9EF3-4A39-AE39-17B1CD2D8F5D}"/>
    <cellStyle name="Normal 9 3 2 2" xfId="550" xr:uid="{980965C7-6B13-493C-8A5A-4D0CFB3B3B2F}"/>
    <cellStyle name="Normal 9 3 2 2 2" xfId="1033" xr:uid="{177D9E9C-AD2D-45E3-996D-643F9D078730}"/>
    <cellStyle name="Normal 9 3 2 2 2 2" xfId="1998" xr:uid="{F2242AF3-C097-4D9F-9D5D-F28B7260034F}"/>
    <cellStyle name="Normal 9 3 2 2 2 2 2" xfId="3928" xr:uid="{B34E1B89-7B3F-4E2D-B3CB-07EF192FE51F}"/>
    <cellStyle name="Normal 9 3 2 2 2 2 2 2" xfId="7788" xr:uid="{3F15BEFC-13FA-413E-BCCC-7559A626C3BD}"/>
    <cellStyle name="Normal 9 3 2 2 2 2 2 2 2" xfId="15509" xr:uid="{09454E19-FA12-4D18-8E07-8087C6B2C4EF}"/>
    <cellStyle name="Normal 9 3 2 2 2 2 2 2 2 2" xfId="30951" xr:uid="{5336185A-3C51-43E7-82E9-EB8482CCC5E1}"/>
    <cellStyle name="Normal 9 3 2 2 2 2 2 2 2 2 2" xfId="61835" xr:uid="{3638087F-155C-424D-B641-D8069A97C339}"/>
    <cellStyle name="Normal 9 3 2 2 2 2 2 2 2 3" xfId="46393" xr:uid="{D34D2070-D4A1-4F6E-AECC-08E3EC1DD789}"/>
    <cellStyle name="Normal 9 3 2 2 2 2 2 2 3" xfId="23230" xr:uid="{B464D37F-731F-407D-96B8-C6B32CB71D7E}"/>
    <cellStyle name="Normal 9 3 2 2 2 2 2 2 3 2" xfId="54114" xr:uid="{9CA4EF95-C6B6-460F-B207-134E4DE44159}"/>
    <cellStyle name="Normal 9 3 2 2 2 2 2 2 4" xfId="38672" xr:uid="{799F7402-0DCC-4E21-9A1A-331AA3F9B483}"/>
    <cellStyle name="Normal 9 3 2 2 2 2 2 3" xfId="11649" xr:uid="{2533E746-899A-4B2E-8671-93DD773767FE}"/>
    <cellStyle name="Normal 9 3 2 2 2 2 2 3 2" xfId="27091" xr:uid="{5E4F1BA5-5983-4AEC-B187-EBFD89640B22}"/>
    <cellStyle name="Normal 9 3 2 2 2 2 2 3 2 2" xfId="57975" xr:uid="{49F9E6B1-D430-4609-B8C5-2AFB2065FD12}"/>
    <cellStyle name="Normal 9 3 2 2 2 2 2 3 3" xfId="42533" xr:uid="{6174F1DA-77D8-4D83-BA2F-4B90047D3A3F}"/>
    <cellStyle name="Normal 9 3 2 2 2 2 2 4" xfId="19370" xr:uid="{1AA51D20-95CC-4CB2-9B4E-854B239A1E35}"/>
    <cellStyle name="Normal 9 3 2 2 2 2 2 4 2" xfId="50254" xr:uid="{BC5F8A79-FD82-4810-9E4A-6954EE77AB4B}"/>
    <cellStyle name="Normal 9 3 2 2 2 2 2 5" xfId="34812" xr:uid="{1841D8A3-B00A-4159-BC9D-56515BE7CF26}"/>
    <cellStyle name="Normal 9 3 2 2 2 2 3" xfId="5858" xr:uid="{73C751E0-D62B-4FE1-8F0A-61370FB3B644}"/>
    <cellStyle name="Normal 9 3 2 2 2 2 3 2" xfId="13579" xr:uid="{017107B4-5AF7-4A9C-A460-B155A11AC159}"/>
    <cellStyle name="Normal 9 3 2 2 2 2 3 2 2" xfId="29021" xr:uid="{5B422562-763E-44AE-A09D-7DEA2E81ABFB}"/>
    <cellStyle name="Normal 9 3 2 2 2 2 3 2 2 2" xfId="59905" xr:uid="{A2C28057-C1BD-49FB-A5DB-3ED6AA1CFECD}"/>
    <cellStyle name="Normal 9 3 2 2 2 2 3 2 3" xfId="44463" xr:uid="{82EEF781-9FAF-4ABF-A5C7-6DB2B618EB9A}"/>
    <cellStyle name="Normal 9 3 2 2 2 2 3 3" xfId="21300" xr:uid="{036D4B88-D74B-4040-A5B7-FFE2D705A75B}"/>
    <cellStyle name="Normal 9 3 2 2 2 2 3 3 2" xfId="52184" xr:uid="{682119A2-333C-4570-91E2-E1DDB27901CD}"/>
    <cellStyle name="Normal 9 3 2 2 2 2 3 4" xfId="36742" xr:uid="{C77FB63F-504B-4A39-B025-8AE19FAF8043}"/>
    <cellStyle name="Normal 9 3 2 2 2 2 4" xfId="9719" xr:uid="{0F218E46-C612-47BD-9A05-28E9C5850670}"/>
    <cellStyle name="Normal 9 3 2 2 2 2 4 2" xfId="25161" xr:uid="{6A008082-3E31-4393-9BD6-37B1546F34FA}"/>
    <cellStyle name="Normal 9 3 2 2 2 2 4 2 2" xfId="56045" xr:uid="{CBE3BCE2-9A3B-402A-99B1-11229BE7D03E}"/>
    <cellStyle name="Normal 9 3 2 2 2 2 4 3" xfId="40603" xr:uid="{B6341B8D-2CB1-4EDD-8070-ACE93E873DB4}"/>
    <cellStyle name="Normal 9 3 2 2 2 2 5" xfId="17440" xr:uid="{38750787-3BBB-4366-9D9F-BC73DDDF2DD5}"/>
    <cellStyle name="Normal 9 3 2 2 2 2 5 2" xfId="48324" xr:uid="{5BE6489E-6869-44D9-90C8-1600103A65A0}"/>
    <cellStyle name="Normal 9 3 2 2 2 2 6" xfId="32882" xr:uid="{95104226-42FE-4471-8EEF-6EEC1E772C14}"/>
    <cellStyle name="Normal 9 3 2 2 2 3" xfId="2963" xr:uid="{8832BC6D-83A7-4843-B131-D5BD1114AD48}"/>
    <cellStyle name="Normal 9 3 2 2 2 3 2" xfId="6823" xr:uid="{6FB339DB-9B10-4838-B133-E8FC65777B78}"/>
    <cellStyle name="Normal 9 3 2 2 2 3 2 2" xfId="14544" xr:uid="{1E2FD170-E1B4-4EB5-B3A2-CE9A20FD0750}"/>
    <cellStyle name="Normal 9 3 2 2 2 3 2 2 2" xfId="29986" xr:uid="{C9F5B41A-D4A4-4833-8479-37A4FF5508AA}"/>
    <cellStyle name="Normal 9 3 2 2 2 3 2 2 2 2" xfId="60870" xr:uid="{8DA0D8D1-FE65-4190-BF5A-D00350EE8452}"/>
    <cellStyle name="Normal 9 3 2 2 2 3 2 2 3" xfId="45428" xr:uid="{53C6DBFF-5585-43EA-8E75-4D4FC4C5400A}"/>
    <cellStyle name="Normal 9 3 2 2 2 3 2 3" xfId="22265" xr:uid="{E13B47D6-B8B8-4308-B239-1D0C1CFC5CC2}"/>
    <cellStyle name="Normal 9 3 2 2 2 3 2 3 2" xfId="53149" xr:uid="{B59B6DE1-3288-4D6F-91F1-1DE3CA3A9612}"/>
    <cellStyle name="Normal 9 3 2 2 2 3 2 4" xfId="37707" xr:uid="{D1AFC6DC-B154-4830-A889-DE78F88B8C16}"/>
    <cellStyle name="Normal 9 3 2 2 2 3 3" xfId="10684" xr:uid="{2A3D5EBF-D2B1-41F6-884E-E7640CAB144C}"/>
    <cellStyle name="Normal 9 3 2 2 2 3 3 2" xfId="26126" xr:uid="{1D9A22DA-75D2-4156-85FF-D26BE8500B0C}"/>
    <cellStyle name="Normal 9 3 2 2 2 3 3 2 2" xfId="57010" xr:uid="{01DB574E-58DD-4C55-BD45-77077BF97B1F}"/>
    <cellStyle name="Normal 9 3 2 2 2 3 3 3" xfId="41568" xr:uid="{D6A19A81-5E18-49C4-BDA4-0A052A2B168B}"/>
    <cellStyle name="Normal 9 3 2 2 2 3 4" xfId="18405" xr:uid="{A1F0B6C7-3D0C-4B94-87C0-552262F90F36}"/>
    <cellStyle name="Normal 9 3 2 2 2 3 4 2" xfId="49289" xr:uid="{C23A519D-354D-4010-B205-A4BF586DA273}"/>
    <cellStyle name="Normal 9 3 2 2 2 3 5" xfId="33847" xr:uid="{BD385F29-9E04-4DA0-B38B-159C73E95BD3}"/>
    <cellStyle name="Normal 9 3 2 2 2 4" xfId="4893" xr:uid="{64B7890E-3B68-4FB4-851B-7C10794BF0B2}"/>
    <cellStyle name="Normal 9 3 2 2 2 4 2" xfId="12614" xr:uid="{25D0BC85-8C04-41DA-B20D-45A89579CBED}"/>
    <cellStyle name="Normal 9 3 2 2 2 4 2 2" xfId="28056" xr:uid="{A46D7027-5B85-4ECE-98FB-E9F10B97CEE8}"/>
    <cellStyle name="Normal 9 3 2 2 2 4 2 2 2" xfId="58940" xr:uid="{A8D6ED6B-B077-4DEB-BA50-7F84E415DFB6}"/>
    <cellStyle name="Normal 9 3 2 2 2 4 2 3" xfId="43498" xr:uid="{1CFDB6A4-052B-4C77-AB1C-3B700F872126}"/>
    <cellStyle name="Normal 9 3 2 2 2 4 3" xfId="20335" xr:uid="{D1C5EA28-C91F-44C3-8B5D-7807C2F49327}"/>
    <cellStyle name="Normal 9 3 2 2 2 4 3 2" xfId="51219" xr:uid="{2AE09D6E-4CF8-454C-8117-D239938189AE}"/>
    <cellStyle name="Normal 9 3 2 2 2 4 4" xfId="35777" xr:uid="{250E18F7-E687-46A2-930C-44BBC5145BCC}"/>
    <cellStyle name="Normal 9 3 2 2 2 5" xfId="8754" xr:uid="{F0F73BED-5BA8-4478-99B3-0FA29F450255}"/>
    <cellStyle name="Normal 9 3 2 2 2 5 2" xfId="24196" xr:uid="{32C38855-C660-440A-B82B-1AF455691DBF}"/>
    <cellStyle name="Normal 9 3 2 2 2 5 2 2" xfId="55080" xr:uid="{A0E45601-2BAC-465C-B992-1AD53F8FFCDE}"/>
    <cellStyle name="Normal 9 3 2 2 2 5 3" xfId="39638" xr:uid="{DD721276-0171-4CA7-9712-68E6B68C58E3}"/>
    <cellStyle name="Normal 9 3 2 2 2 6" xfId="16475" xr:uid="{230DBEE8-08DA-426D-945F-3DB8786225A4}"/>
    <cellStyle name="Normal 9 3 2 2 2 6 2" xfId="47359" xr:uid="{9D60F9A1-2F64-4804-A8C0-AEA94F2D6486}"/>
    <cellStyle name="Normal 9 3 2 2 2 7" xfId="31917" xr:uid="{C2B8D3D1-A7E6-4123-AE1A-DE852A01D69F}"/>
    <cellStyle name="Normal 9 3 2 2 3" xfId="1515" xr:uid="{1A34BD65-C1D4-46AA-A06F-B10423AEC0C3}"/>
    <cellStyle name="Normal 9 3 2 2 3 2" xfId="3445" xr:uid="{925E07F7-7529-44F1-BA56-CECD7EDCB801}"/>
    <cellStyle name="Normal 9 3 2 2 3 2 2" xfId="7305" xr:uid="{C60C40A3-AFF8-48F7-B52E-36B39B82D56C}"/>
    <cellStyle name="Normal 9 3 2 2 3 2 2 2" xfId="15026" xr:uid="{19DF395D-CF8C-4FEB-87AA-02D245E18317}"/>
    <cellStyle name="Normal 9 3 2 2 3 2 2 2 2" xfId="30468" xr:uid="{1C0E216C-3321-401D-B3E2-E64ADBE69646}"/>
    <cellStyle name="Normal 9 3 2 2 3 2 2 2 2 2" xfId="61352" xr:uid="{87A84058-40A7-4DE9-9641-D571F24B76DD}"/>
    <cellStyle name="Normal 9 3 2 2 3 2 2 2 3" xfId="45910" xr:uid="{B6244C9C-3B0C-4C9C-8D7D-FAE130C05737}"/>
    <cellStyle name="Normal 9 3 2 2 3 2 2 3" xfId="22747" xr:uid="{50C44434-384A-4179-A3DB-4A003EBDD7AE}"/>
    <cellStyle name="Normal 9 3 2 2 3 2 2 3 2" xfId="53631" xr:uid="{7F51B0C6-3954-4BEC-B48F-005217F241E6}"/>
    <cellStyle name="Normal 9 3 2 2 3 2 2 4" xfId="38189" xr:uid="{5204AA3C-A53D-464E-B4BA-FBD9554A0809}"/>
    <cellStyle name="Normal 9 3 2 2 3 2 3" xfId="11166" xr:uid="{B25E6537-EBF7-4B69-B6A1-F1C52B835142}"/>
    <cellStyle name="Normal 9 3 2 2 3 2 3 2" xfId="26608" xr:uid="{B83FDF4A-9D28-4684-A08E-94685D05FE47}"/>
    <cellStyle name="Normal 9 3 2 2 3 2 3 2 2" xfId="57492" xr:uid="{3F8409B9-7970-40E5-88F7-51BF8E603AB4}"/>
    <cellStyle name="Normal 9 3 2 2 3 2 3 3" xfId="42050" xr:uid="{3FE84758-0F72-491F-B7A4-6D05C89ADCB9}"/>
    <cellStyle name="Normal 9 3 2 2 3 2 4" xfId="18887" xr:uid="{31386F55-8082-4C37-9403-9080B7216727}"/>
    <cellStyle name="Normal 9 3 2 2 3 2 4 2" xfId="49771" xr:uid="{80FBC83C-054D-4677-98F4-67F13D092271}"/>
    <cellStyle name="Normal 9 3 2 2 3 2 5" xfId="34329" xr:uid="{36217195-E992-4065-A6AD-DA6A677ECC35}"/>
    <cellStyle name="Normal 9 3 2 2 3 3" xfId="5375" xr:uid="{3D74BFC4-39C6-4CE9-8561-97E3D308A5B8}"/>
    <cellStyle name="Normal 9 3 2 2 3 3 2" xfId="13096" xr:uid="{0613D943-F780-4A56-B765-999A596833F4}"/>
    <cellStyle name="Normal 9 3 2 2 3 3 2 2" xfId="28538" xr:uid="{F4C23539-C72E-4AC7-8C28-B82EFF5DAEBA}"/>
    <cellStyle name="Normal 9 3 2 2 3 3 2 2 2" xfId="59422" xr:uid="{1211C91F-DE2F-4995-B1A8-793F548A3A80}"/>
    <cellStyle name="Normal 9 3 2 2 3 3 2 3" xfId="43980" xr:uid="{617C5B68-9F02-4545-8F60-65DFC2809530}"/>
    <cellStyle name="Normal 9 3 2 2 3 3 3" xfId="20817" xr:uid="{83BC871F-AAEF-4295-9FB2-44EF606EBDCB}"/>
    <cellStyle name="Normal 9 3 2 2 3 3 3 2" xfId="51701" xr:uid="{4B708625-7BBF-4142-9691-DBE77715ADFD}"/>
    <cellStyle name="Normal 9 3 2 2 3 3 4" xfId="36259" xr:uid="{5443CF7E-9FBF-4FEE-B36F-556CFEF2385A}"/>
    <cellStyle name="Normal 9 3 2 2 3 4" xfId="9236" xr:uid="{0F71ACC5-F841-4AC6-ACAB-D46C15F7A7AC}"/>
    <cellStyle name="Normal 9 3 2 2 3 4 2" xfId="24678" xr:uid="{3C50706F-CDE3-4247-86C7-7C09F783DE97}"/>
    <cellStyle name="Normal 9 3 2 2 3 4 2 2" xfId="55562" xr:uid="{315D5316-CDFC-4B9B-A0AB-2E136A0B2F18}"/>
    <cellStyle name="Normal 9 3 2 2 3 4 3" xfId="40120" xr:uid="{D12EBE96-BB85-4DD5-8B7E-AC2E97992392}"/>
    <cellStyle name="Normal 9 3 2 2 3 5" xfId="16957" xr:uid="{CF1225BA-0FF5-4CAD-B1A7-2C0ECA4A8771}"/>
    <cellStyle name="Normal 9 3 2 2 3 5 2" xfId="47841" xr:uid="{13BA0F5E-3644-407B-9A8F-16B2F4E1A545}"/>
    <cellStyle name="Normal 9 3 2 2 3 6" xfId="32399" xr:uid="{D68D2EBE-8CA6-4579-B589-1BE71E90FD66}"/>
    <cellStyle name="Normal 9 3 2 2 4" xfId="2480" xr:uid="{B856038A-FF3E-4EF8-AA72-DEFADD7601E7}"/>
    <cellStyle name="Normal 9 3 2 2 4 2" xfId="6340" xr:uid="{5B0E6F88-6B1B-4F69-819D-D83A1B1E9033}"/>
    <cellStyle name="Normal 9 3 2 2 4 2 2" xfId="14061" xr:uid="{74358528-90F5-4FED-865F-26CBD6F3C0CF}"/>
    <cellStyle name="Normal 9 3 2 2 4 2 2 2" xfId="29503" xr:uid="{132D64C7-153C-4A92-828E-CFC5E417D2DD}"/>
    <cellStyle name="Normal 9 3 2 2 4 2 2 2 2" xfId="60387" xr:uid="{729429A4-78AC-4813-9282-EDC3BAE606EA}"/>
    <cellStyle name="Normal 9 3 2 2 4 2 2 3" xfId="44945" xr:uid="{C406341F-7AB7-4317-8EC1-F1F93258A4E5}"/>
    <cellStyle name="Normal 9 3 2 2 4 2 3" xfId="21782" xr:uid="{EC70095A-BFCE-4670-997A-8A7756439930}"/>
    <cellStyle name="Normal 9 3 2 2 4 2 3 2" xfId="52666" xr:uid="{E0408975-7E7C-4917-8886-7061CEF2523E}"/>
    <cellStyle name="Normal 9 3 2 2 4 2 4" xfId="37224" xr:uid="{A6C252DB-5605-40B4-BBF8-7DEDABC4BD04}"/>
    <cellStyle name="Normal 9 3 2 2 4 3" xfId="10201" xr:uid="{5C0A9678-BC56-4FF2-91BD-1BA7E7627AEF}"/>
    <cellStyle name="Normal 9 3 2 2 4 3 2" xfId="25643" xr:uid="{430A01C4-FCCB-4C12-A7B2-72B1CB0B5BE5}"/>
    <cellStyle name="Normal 9 3 2 2 4 3 2 2" xfId="56527" xr:uid="{2DC34A68-5040-49E5-BE5C-497CDF60080B}"/>
    <cellStyle name="Normal 9 3 2 2 4 3 3" xfId="41085" xr:uid="{0895143C-A2B5-4215-A175-FA219E11A48B}"/>
    <cellStyle name="Normal 9 3 2 2 4 4" xfId="17922" xr:uid="{37D1E19F-89F7-490D-9CAE-B94E4B566104}"/>
    <cellStyle name="Normal 9 3 2 2 4 4 2" xfId="48806" xr:uid="{BC0C493F-2181-4EA5-8539-AD13216F0067}"/>
    <cellStyle name="Normal 9 3 2 2 4 5" xfId="33364" xr:uid="{1933BD8B-4B8D-4C04-AF85-61028B017D5C}"/>
    <cellStyle name="Normal 9 3 2 2 5" xfId="4410" xr:uid="{D55A43AA-4041-47AC-940B-687DB49D12AB}"/>
    <cellStyle name="Normal 9 3 2 2 5 2" xfId="12131" xr:uid="{ACFC4E9D-2770-47D7-9473-0E492549D579}"/>
    <cellStyle name="Normal 9 3 2 2 5 2 2" xfId="27573" xr:uid="{46591CD4-7110-4F96-84F1-52F0FC2C114B}"/>
    <cellStyle name="Normal 9 3 2 2 5 2 2 2" xfId="58457" xr:uid="{5A494DBD-851B-4795-9D29-ABB4879D1418}"/>
    <cellStyle name="Normal 9 3 2 2 5 2 3" xfId="43015" xr:uid="{D3E31C94-B2A1-4526-AEB0-747A25363C1D}"/>
    <cellStyle name="Normal 9 3 2 2 5 3" xfId="19852" xr:uid="{A292512E-B782-403E-B70F-F49D8D5D5DF7}"/>
    <cellStyle name="Normal 9 3 2 2 5 3 2" xfId="50736" xr:uid="{7102F0A0-972B-4C25-8CEA-1B6332593D5B}"/>
    <cellStyle name="Normal 9 3 2 2 5 4" xfId="35294" xr:uid="{6E58239B-B162-4315-929F-9B3DC6EE9274}"/>
    <cellStyle name="Normal 9 3 2 2 6" xfId="8271" xr:uid="{F9921BB1-08EA-498A-AEDD-F6BC9638380E}"/>
    <cellStyle name="Normal 9 3 2 2 6 2" xfId="23713" xr:uid="{D71775A6-5A23-4B6F-A823-5BFC8F766000}"/>
    <cellStyle name="Normal 9 3 2 2 6 2 2" xfId="54597" xr:uid="{8357C9D0-B553-4933-A908-D2D015D3D7C0}"/>
    <cellStyle name="Normal 9 3 2 2 6 3" xfId="39155" xr:uid="{F7CB7FED-2859-42CE-AB10-BB46ADC94021}"/>
    <cellStyle name="Normal 9 3 2 2 7" xfId="15992" xr:uid="{27D9361C-1F02-4C85-AA10-341BEB6A1FFA}"/>
    <cellStyle name="Normal 9 3 2 2 7 2" xfId="46876" xr:uid="{23C365FA-A9CB-4C31-86F5-6D33B5E2AF6C}"/>
    <cellStyle name="Normal 9 3 2 2 8" xfId="31434" xr:uid="{33CA38E8-023D-4E25-B887-77D670C6A0B7}"/>
    <cellStyle name="Normal 9 3 2 3" xfId="792" xr:uid="{1C064DB5-6452-40C3-A5F0-FAA93C3102A6}"/>
    <cellStyle name="Normal 9 3 2 3 2" xfId="1757" xr:uid="{EEA99992-C332-4C41-BBD1-871C7D9D48C4}"/>
    <cellStyle name="Normal 9 3 2 3 2 2" xfId="3687" xr:uid="{43E2D0A8-9BC7-43B7-81ED-766AFE5CA5F9}"/>
    <cellStyle name="Normal 9 3 2 3 2 2 2" xfId="7547" xr:uid="{9C6ED4E8-CB2D-457F-8E62-AF95818FF61E}"/>
    <cellStyle name="Normal 9 3 2 3 2 2 2 2" xfId="15268" xr:uid="{7CF335C3-A980-4DC8-B22F-374C92D5C598}"/>
    <cellStyle name="Normal 9 3 2 3 2 2 2 2 2" xfId="30710" xr:uid="{80F95639-0866-49D5-9F43-4C93A0E828F0}"/>
    <cellStyle name="Normal 9 3 2 3 2 2 2 2 2 2" xfId="61594" xr:uid="{3B6233E3-0863-4F59-8FA2-3EAF5DE9484F}"/>
    <cellStyle name="Normal 9 3 2 3 2 2 2 2 3" xfId="46152" xr:uid="{8B29E7EF-8F58-4AE6-9C9B-287A52FAD0B0}"/>
    <cellStyle name="Normal 9 3 2 3 2 2 2 3" xfId="22989" xr:uid="{49DC1080-DC08-4DBD-A7B2-0520D87701A3}"/>
    <cellStyle name="Normal 9 3 2 3 2 2 2 3 2" xfId="53873" xr:uid="{B418A402-7E00-462C-87EB-BBF27C21FE3B}"/>
    <cellStyle name="Normal 9 3 2 3 2 2 2 4" xfId="38431" xr:uid="{3FF58EA8-0F4C-4A9C-A595-F7219E0DE1B2}"/>
    <cellStyle name="Normal 9 3 2 3 2 2 3" xfId="11408" xr:uid="{20276DAA-AF39-43DF-A045-3427352E2E08}"/>
    <cellStyle name="Normal 9 3 2 3 2 2 3 2" xfId="26850" xr:uid="{232D8E40-E8D6-4CA2-98DA-58B980AEA7BC}"/>
    <cellStyle name="Normal 9 3 2 3 2 2 3 2 2" xfId="57734" xr:uid="{5A2B46DA-9386-4648-9B4E-00434A0A9CCF}"/>
    <cellStyle name="Normal 9 3 2 3 2 2 3 3" xfId="42292" xr:uid="{D5DFF8DE-5043-456F-9118-58E181E5B614}"/>
    <cellStyle name="Normal 9 3 2 3 2 2 4" xfId="19129" xr:uid="{22E9C003-C437-4152-B269-F236CD2910DD}"/>
    <cellStyle name="Normal 9 3 2 3 2 2 4 2" xfId="50013" xr:uid="{70953B7C-E792-4B5C-BE69-936DBE3FCD13}"/>
    <cellStyle name="Normal 9 3 2 3 2 2 5" xfId="34571" xr:uid="{901C565B-A744-4EB7-97EC-04F991DD60C1}"/>
    <cellStyle name="Normal 9 3 2 3 2 3" xfId="5617" xr:uid="{1F96724B-4AA5-48AE-945F-244634F8FFA1}"/>
    <cellStyle name="Normal 9 3 2 3 2 3 2" xfId="13338" xr:uid="{C827DE18-F8FF-4183-B1E0-B899E254D5D8}"/>
    <cellStyle name="Normal 9 3 2 3 2 3 2 2" xfId="28780" xr:uid="{2900E321-8B63-4F34-A744-3906E426E4B6}"/>
    <cellStyle name="Normal 9 3 2 3 2 3 2 2 2" xfId="59664" xr:uid="{D507739F-667A-4F72-8F1F-033E0D2883F2}"/>
    <cellStyle name="Normal 9 3 2 3 2 3 2 3" xfId="44222" xr:uid="{837FEE40-A77D-4C81-A35A-336E568BF47A}"/>
    <cellStyle name="Normal 9 3 2 3 2 3 3" xfId="21059" xr:uid="{4350DBDF-CCC1-4B0C-8756-34DAA4A5B861}"/>
    <cellStyle name="Normal 9 3 2 3 2 3 3 2" xfId="51943" xr:uid="{5003A001-03CD-4FBD-A5A7-1623E65EC127}"/>
    <cellStyle name="Normal 9 3 2 3 2 3 4" xfId="36501" xr:uid="{A0E94165-BBA8-41A4-8277-9CAAD7B35ACF}"/>
    <cellStyle name="Normal 9 3 2 3 2 4" xfId="9478" xr:uid="{1366BA14-9F63-40F5-9123-116EDEA097B2}"/>
    <cellStyle name="Normal 9 3 2 3 2 4 2" xfId="24920" xr:uid="{70CE8CCE-4003-4941-9324-9D971689E19A}"/>
    <cellStyle name="Normal 9 3 2 3 2 4 2 2" xfId="55804" xr:uid="{AE9D6E15-C081-4B85-A805-77FB448C464C}"/>
    <cellStyle name="Normal 9 3 2 3 2 4 3" xfId="40362" xr:uid="{4A5A60D6-5242-421B-B4C7-F0BBC912A6E9}"/>
    <cellStyle name="Normal 9 3 2 3 2 5" xfId="17199" xr:uid="{618DDDF8-5CD1-4059-9DC9-DC5538A21510}"/>
    <cellStyle name="Normal 9 3 2 3 2 5 2" xfId="48083" xr:uid="{A61DF811-1031-438A-B27F-5CB75DC097C8}"/>
    <cellStyle name="Normal 9 3 2 3 2 6" xfId="32641" xr:uid="{5201D500-FD4B-479A-9015-783970E95E9C}"/>
    <cellStyle name="Normal 9 3 2 3 3" xfId="2722" xr:uid="{D982CEB6-8EDF-4CAA-A41D-97FCD09DB616}"/>
    <cellStyle name="Normal 9 3 2 3 3 2" xfId="6582" xr:uid="{1912BFAA-8FC0-48C0-A253-1AFC48FE6C21}"/>
    <cellStyle name="Normal 9 3 2 3 3 2 2" xfId="14303" xr:uid="{B5A527FB-9519-47F5-B1E9-DF2946969DE1}"/>
    <cellStyle name="Normal 9 3 2 3 3 2 2 2" xfId="29745" xr:uid="{64402F87-334C-4583-9376-2E972F46BD3B}"/>
    <cellStyle name="Normal 9 3 2 3 3 2 2 2 2" xfId="60629" xr:uid="{88BDEA68-5D7F-401F-AE63-4CA63EAC2D76}"/>
    <cellStyle name="Normal 9 3 2 3 3 2 2 3" xfId="45187" xr:uid="{B35C4C2C-DBA9-4262-A11A-DEF40CBDFBE1}"/>
    <cellStyle name="Normal 9 3 2 3 3 2 3" xfId="22024" xr:uid="{50B3DA17-01C4-4A9A-B91F-C0A1B72A4F9C}"/>
    <cellStyle name="Normal 9 3 2 3 3 2 3 2" xfId="52908" xr:uid="{36FA2277-A3D1-4DA4-9965-24EDAB14ACA8}"/>
    <cellStyle name="Normal 9 3 2 3 3 2 4" xfId="37466" xr:uid="{8D2CE803-DDD5-459A-BCBF-CE83A5928247}"/>
    <cellStyle name="Normal 9 3 2 3 3 3" xfId="10443" xr:uid="{67B0EA1A-FB6A-4178-99BC-6B703F03A670}"/>
    <cellStyle name="Normal 9 3 2 3 3 3 2" xfId="25885" xr:uid="{799D74B6-0D8A-46FE-A33A-7013BF78A386}"/>
    <cellStyle name="Normal 9 3 2 3 3 3 2 2" xfId="56769" xr:uid="{64F69BCA-AD25-44B7-B750-09AB2FDDB8EF}"/>
    <cellStyle name="Normal 9 3 2 3 3 3 3" xfId="41327" xr:uid="{C14E4347-B56A-4211-AE9B-2F7DC5F7D90A}"/>
    <cellStyle name="Normal 9 3 2 3 3 4" xfId="18164" xr:uid="{483F2B33-CF1D-4A5D-BB70-CA705D8BFEB6}"/>
    <cellStyle name="Normal 9 3 2 3 3 4 2" xfId="49048" xr:uid="{43119FBB-6E32-4A8C-A53D-822101F3215E}"/>
    <cellStyle name="Normal 9 3 2 3 3 5" xfId="33606" xr:uid="{A3ED61A3-0DEF-4CD9-910E-C959D23D6DBD}"/>
    <cellStyle name="Normal 9 3 2 3 4" xfId="4652" xr:uid="{9017037C-DED3-41D5-8120-4119741AE8FF}"/>
    <cellStyle name="Normal 9 3 2 3 4 2" xfId="12373" xr:uid="{87A5E9F7-0E97-41D3-A154-AC9C58CF0615}"/>
    <cellStyle name="Normal 9 3 2 3 4 2 2" xfId="27815" xr:uid="{BC53CE31-D01F-439A-A7DF-7961BC8EBB29}"/>
    <cellStyle name="Normal 9 3 2 3 4 2 2 2" xfId="58699" xr:uid="{76E919E9-F7B8-4EA9-BAFB-1CCA7EFBBBB1}"/>
    <cellStyle name="Normal 9 3 2 3 4 2 3" xfId="43257" xr:uid="{CD18488B-9C72-48AA-81B5-9373AB78F94D}"/>
    <cellStyle name="Normal 9 3 2 3 4 3" xfId="20094" xr:uid="{79C66F24-49EB-477B-A24E-30467821F5F3}"/>
    <cellStyle name="Normal 9 3 2 3 4 3 2" xfId="50978" xr:uid="{0F5D4A9A-539F-42D7-BB7F-033115B6FECB}"/>
    <cellStyle name="Normal 9 3 2 3 4 4" xfId="35536" xr:uid="{445342C4-E3D2-45A6-A2B8-9572BC753587}"/>
    <cellStyle name="Normal 9 3 2 3 5" xfId="8513" xr:uid="{C2045B36-587D-40E5-8D31-B1CD8ACBBBBA}"/>
    <cellStyle name="Normal 9 3 2 3 5 2" xfId="23955" xr:uid="{9131C682-CBAD-4679-B2DF-CC62322A9DB3}"/>
    <cellStyle name="Normal 9 3 2 3 5 2 2" xfId="54839" xr:uid="{F2354049-8C9B-4686-87F4-F99178C9C3B4}"/>
    <cellStyle name="Normal 9 3 2 3 5 3" xfId="39397" xr:uid="{677C5065-787D-4660-A1B4-375298F2BA6E}"/>
    <cellStyle name="Normal 9 3 2 3 6" xfId="16234" xr:uid="{F5966E3A-897C-42B4-BD3A-5CFC0FFC985A}"/>
    <cellStyle name="Normal 9 3 2 3 6 2" xfId="47118" xr:uid="{A1DDC0EB-2A3A-4C7A-B405-C67A579EFFEE}"/>
    <cellStyle name="Normal 9 3 2 3 7" xfId="31676" xr:uid="{BFED6249-5943-41D0-936F-95A193C0325C}"/>
    <cellStyle name="Normal 9 3 2 4" xfId="1274" xr:uid="{C1B1C131-3C60-472F-A98E-A9EC11F06DF6}"/>
    <cellStyle name="Normal 9 3 2 4 2" xfId="3204" xr:uid="{451EA79F-8E60-4023-B0D6-929D73C92566}"/>
    <cellStyle name="Normal 9 3 2 4 2 2" xfId="7064" xr:uid="{BB525718-860E-412E-A926-21704B85C2E2}"/>
    <cellStyle name="Normal 9 3 2 4 2 2 2" xfId="14785" xr:uid="{DDF431AB-7A6D-46AF-B5E7-8568982A555C}"/>
    <cellStyle name="Normal 9 3 2 4 2 2 2 2" xfId="30227" xr:uid="{3463CC96-1663-426D-932F-D317935CD41A}"/>
    <cellStyle name="Normal 9 3 2 4 2 2 2 2 2" xfId="61111" xr:uid="{5217BF68-1D91-450A-86E0-CDB7E2F50AE2}"/>
    <cellStyle name="Normal 9 3 2 4 2 2 2 3" xfId="45669" xr:uid="{7A9809C3-E777-4294-8505-A8334C2CAF8D}"/>
    <cellStyle name="Normal 9 3 2 4 2 2 3" xfId="22506" xr:uid="{65165D5E-608D-4304-BB37-C57311A0C8D1}"/>
    <cellStyle name="Normal 9 3 2 4 2 2 3 2" xfId="53390" xr:uid="{7E53C8A7-11CD-4E0B-9739-3711A562C772}"/>
    <cellStyle name="Normal 9 3 2 4 2 2 4" xfId="37948" xr:uid="{098F0BBE-CB3D-4B21-A9C0-488C9381BC72}"/>
    <cellStyle name="Normal 9 3 2 4 2 3" xfId="10925" xr:uid="{BD9BC6CA-98DB-407B-98B0-229055529239}"/>
    <cellStyle name="Normal 9 3 2 4 2 3 2" xfId="26367" xr:uid="{214B6BB3-9E7F-4EF2-B385-BA3D8423B75A}"/>
    <cellStyle name="Normal 9 3 2 4 2 3 2 2" xfId="57251" xr:uid="{8D4851E5-EBCF-4F45-A5AF-2F12600AECAA}"/>
    <cellStyle name="Normal 9 3 2 4 2 3 3" xfId="41809" xr:uid="{8DFBF58E-CE29-401A-B747-E842AAFEE632}"/>
    <cellStyle name="Normal 9 3 2 4 2 4" xfId="18646" xr:uid="{B3257925-2276-4013-BA7D-DB7069C676E4}"/>
    <cellStyle name="Normal 9 3 2 4 2 4 2" xfId="49530" xr:uid="{AEFDA8AF-F48D-4AC2-AB36-13D18C3FFC4E}"/>
    <cellStyle name="Normal 9 3 2 4 2 5" xfId="34088" xr:uid="{5E7BC0EC-FF75-48A1-ADA2-7CE376934BB1}"/>
    <cellStyle name="Normal 9 3 2 4 3" xfId="5134" xr:uid="{142F4EE2-BD91-4E7D-AA7B-05A8490E1F86}"/>
    <cellStyle name="Normal 9 3 2 4 3 2" xfId="12855" xr:uid="{6C3D10F0-3E40-42CB-945B-15469D747FD5}"/>
    <cellStyle name="Normal 9 3 2 4 3 2 2" xfId="28297" xr:uid="{C4C2BFC4-8224-4EA4-8419-A0D2EE35792A}"/>
    <cellStyle name="Normal 9 3 2 4 3 2 2 2" xfId="59181" xr:uid="{C07ECD8B-97B2-40F3-BCA4-C001B9A93477}"/>
    <cellStyle name="Normal 9 3 2 4 3 2 3" xfId="43739" xr:uid="{3AC322FE-9342-4A2B-AFDF-A6555E42E029}"/>
    <cellStyle name="Normal 9 3 2 4 3 3" xfId="20576" xr:uid="{57C2363E-A676-4341-B1FF-FAB568EE6185}"/>
    <cellStyle name="Normal 9 3 2 4 3 3 2" xfId="51460" xr:uid="{0C15F511-E601-491D-8D8B-60A879C20CCC}"/>
    <cellStyle name="Normal 9 3 2 4 3 4" xfId="36018" xr:uid="{0561DB2A-A5A8-46EB-84C6-5388E14BDCB5}"/>
    <cellStyle name="Normal 9 3 2 4 4" xfId="8995" xr:uid="{20B9701D-7D91-4690-8502-B27EB0056797}"/>
    <cellStyle name="Normal 9 3 2 4 4 2" xfId="24437" xr:uid="{A561ED33-95A6-41F4-8956-AF055828C919}"/>
    <cellStyle name="Normal 9 3 2 4 4 2 2" xfId="55321" xr:uid="{7881412F-C17E-43EB-BD98-59A2D436DC2C}"/>
    <cellStyle name="Normal 9 3 2 4 4 3" xfId="39879" xr:uid="{FFAD81C5-DF76-467A-B601-B7D6131E4D63}"/>
    <cellStyle name="Normal 9 3 2 4 5" xfId="16716" xr:uid="{1CAC54CC-D74B-45F4-948C-74AFFB4A68F2}"/>
    <cellStyle name="Normal 9 3 2 4 5 2" xfId="47600" xr:uid="{88FC34A3-A4F4-4256-817F-EBF9CB70E1A6}"/>
    <cellStyle name="Normal 9 3 2 4 6" xfId="32158" xr:uid="{060B40BF-0181-4658-B4AF-25D85AC32DBF}"/>
    <cellStyle name="Normal 9 3 2 5" xfId="2239" xr:uid="{A7717F2C-4BFA-45C3-B2FF-76B22EFC36E7}"/>
    <cellStyle name="Normal 9 3 2 5 2" xfId="6099" xr:uid="{5672229A-364E-4537-8B5D-842B34D2B7B8}"/>
    <cellStyle name="Normal 9 3 2 5 2 2" xfId="13820" xr:uid="{81599F5F-C043-4216-A633-657995584F78}"/>
    <cellStyle name="Normal 9 3 2 5 2 2 2" xfId="29262" xr:uid="{9EA944A7-D9BA-44BB-A6C8-88CDCC730055}"/>
    <cellStyle name="Normal 9 3 2 5 2 2 2 2" xfId="60146" xr:uid="{18EA518E-9341-4874-AA29-EF1810DC094B}"/>
    <cellStyle name="Normal 9 3 2 5 2 2 3" xfId="44704" xr:uid="{9C95C4C6-8A14-47C2-B749-263BF50EADCF}"/>
    <cellStyle name="Normal 9 3 2 5 2 3" xfId="21541" xr:uid="{FAC620F8-6FC5-4870-98CA-CB014E9297C3}"/>
    <cellStyle name="Normal 9 3 2 5 2 3 2" xfId="52425" xr:uid="{921CC717-1BF1-4BBA-B5CA-8BE5ED2CEC45}"/>
    <cellStyle name="Normal 9 3 2 5 2 4" xfId="36983" xr:uid="{7F6BD4D3-CD4F-47AD-A6D4-EE1191C05958}"/>
    <cellStyle name="Normal 9 3 2 5 3" xfId="9960" xr:uid="{FB53B0FD-D831-46A6-9851-D2E13A4710A5}"/>
    <cellStyle name="Normal 9 3 2 5 3 2" xfId="25402" xr:uid="{3A537940-6203-4D01-97DA-C410E48DAB2E}"/>
    <cellStyle name="Normal 9 3 2 5 3 2 2" xfId="56286" xr:uid="{AFAD4542-83B1-4CA3-B671-270A72E27C49}"/>
    <cellStyle name="Normal 9 3 2 5 3 3" xfId="40844" xr:uid="{0B803479-E862-4207-9B5B-999351A1BD8E}"/>
    <cellStyle name="Normal 9 3 2 5 4" xfId="17681" xr:uid="{4073BC3A-86BA-441B-AB5B-BB326BD68FC1}"/>
    <cellStyle name="Normal 9 3 2 5 4 2" xfId="48565" xr:uid="{180712BA-6001-4869-8E7D-5870BE7FF8A6}"/>
    <cellStyle name="Normal 9 3 2 5 5" xfId="33123" xr:uid="{3A89F4F6-79B2-46BC-8B32-8C0A033B7D51}"/>
    <cellStyle name="Normal 9 3 2 6" xfId="4169" xr:uid="{F5316BB8-DCCD-4517-962C-C6E79171B8E3}"/>
    <cellStyle name="Normal 9 3 2 6 2" xfId="11890" xr:uid="{3F2195D5-4F22-4051-A993-F76A8A96F15F}"/>
    <cellStyle name="Normal 9 3 2 6 2 2" xfId="27332" xr:uid="{55430730-9D66-42F5-9CC5-513C933AE09F}"/>
    <cellStyle name="Normal 9 3 2 6 2 2 2" xfId="58216" xr:uid="{14C1021F-5EA8-4F72-B224-5BA370249811}"/>
    <cellStyle name="Normal 9 3 2 6 2 3" xfId="42774" xr:uid="{9CD82E4C-9560-4C98-B7C1-0A7A85DD6A27}"/>
    <cellStyle name="Normal 9 3 2 6 3" xfId="19611" xr:uid="{5B48F8F6-EFDF-41D4-A00F-655CDF42BFF3}"/>
    <cellStyle name="Normal 9 3 2 6 3 2" xfId="50495" xr:uid="{6488A043-751A-4650-82A5-2C2120634616}"/>
    <cellStyle name="Normal 9 3 2 6 4" xfId="35053" xr:uid="{05020194-22A6-49FA-A2D8-D183A5DB9F3A}"/>
    <cellStyle name="Normal 9 3 2 7" xfId="8030" xr:uid="{2F2750F0-2D2C-4839-A9B6-9ECBA4C37DC4}"/>
    <cellStyle name="Normal 9 3 2 7 2" xfId="23472" xr:uid="{701E0038-D2DE-4DCD-A018-B1B86698D175}"/>
    <cellStyle name="Normal 9 3 2 7 2 2" xfId="54356" xr:uid="{128CF14B-D79B-412B-A479-FE492ACBCB76}"/>
    <cellStyle name="Normal 9 3 2 7 3" xfId="38914" xr:uid="{52191482-4BF0-4C9E-AFD9-E7CD0412B032}"/>
    <cellStyle name="Normal 9 3 2 8" xfId="15751" xr:uid="{2B1DBBB5-1DEE-425C-A3A0-E895281495E0}"/>
    <cellStyle name="Normal 9 3 2 8 2" xfId="46635" xr:uid="{E682867C-D6C5-4CA3-8018-09D4164B97F9}"/>
    <cellStyle name="Normal 9 3 2 9" xfId="31193" xr:uid="{F5284FAB-0FC9-4D82-BF9A-8862E64A0E37}"/>
    <cellStyle name="Normal 9 3 3" xfId="483" xr:uid="{B6C9D1D3-38B4-47A8-8605-E0CE42759327}"/>
    <cellStyle name="Normal 9 3 3 2" xfId="967" xr:uid="{CBCE3B8F-C126-4707-8BCD-1B8A18952B5F}"/>
    <cellStyle name="Normal 9 3 3 2 2" xfId="1932" xr:uid="{02968DCD-8FE9-40C2-B324-D898D339A9D5}"/>
    <cellStyle name="Normal 9 3 3 2 2 2" xfId="3862" xr:uid="{6C451EF6-E950-4E8A-9282-AB01968C98EA}"/>
    <cellStyle name="Normal 9 3 3 2 2 2 2" xfId="7722" xr:uid="{D1738079-A455-4FC8-82AE-D7D6317E599D}"/>
    <cellStyle name="Normal 9 3 3 2 2 2 2 2" xfId="15443" xr:uid="{0BF3251C-A6A7-4C09-AA73-5025C8C91F1B}"/>
    <cellStyle name="Normal 9 3 3 2 2 2 2 2 2" xfId="30885" xr:uid="{39B687AD-9CE7-42CA-ABBD-BAF8EA1AEED7}"/>
    <cellStyle name="Normal 9 3 3 2 2 2 2 2 2 2" xfId="61769" xr:uid="{52DC9BB5-47DC-4AD5-BDE7-9FD7C704A0EA}"/>
    <cellStyle name="Normal 9 3 3 2 2 2 2 2 3" xfId="46327" xr:uid="{D6DE6F08-75BC-45F9-B09D-29697A08F9A2}"/>
    <cellStyle name="Normal 9 3 3 2 2 2 2 3" xfId="23164" xr:uid="{597C1A25-DB4E-4161-A4BA-A5033CED1467}"/>
    <cellStyle name="Normal 9 3 3 2 2 2 2 3 2" xfId="54048" xr:uid="{DB0A465E-2856-442E-958D-73EA88215A12}"/>
    <cellStyle name="Normal 9 3 3 2 2 2 2 4" xfId="38606" xr:uid="{7B63AEFB-D9C9-4A89-A27C-8E47A0554E6A}"/>
    <cellStyle name="Normal 9 3 3 2 2 2 3" xfId="11583" xr:uid="{BA0181A5-1321-47E1-98D9-19063CAE46B4}"/>
    <cellStyle name="Normal 9 3 3 2 2 2 3 2" xfId="27025" xr:uid="{7318D0E0-CFDC-4558-988D-C2B6B5E5AA70}"/>
    <cellStyle name="Normal 9 3 3 2 2 2 3 2 2" xfId="57909" xr:uid="{DADF4709-3616-448A-AFFC-2EE4352D0E00}"/>
    <cellStyle name="Normal 9 3 3 2 2 2 3 3" xfId="42467" xr:uid="{4ED78763-8C6C-401F-8A49-66AB3635C853}"/>
    <cellStyle name="Normal 9 3 3 2 2 2 4" xfId="19304" xr:uid="{454C4060-57CD-4BD5-A3FE-92CFA89423CB}"/>
    <cellStyle name="Normal 9 3 3 2 2 2 4 2" xfId="50188" xr:uid="{A7F9EACD-CBAE-4EDF-BB4F-67C26FF47ACB}"/>
    <cellStyle name="Normal 9 3 3 2 2 2 5" xfId="34746" xr:uid="{6644DE52-D236-49A0-A6CD-9802252E3982}"/>
    <cellStyle name="Normal 9 3 3 2 2 3" xfId="5792" xr:uid="{48A350E2-9D1B-4CDD-B10F-3E7C52FC0302}"/>
    <cellStyle name="Normal 9 3 3 2 2 3 2" xfId="13513" xr:uid="{B37D18F2-BA1F-4766-9D9C-E608F0B38340}"/>
    <cellStyle name="Normal 9 3 3 2 2 3 2 2" xfId="28955" xr:uid="{019DBC22-F068-4633-9E54-2277D05BDACE}"/>
    <cellStyle name="Normal 9 3 3 2 2 3 2 2 2" xfId="59839" xr:uid="{BF75995E-250D-4F26-885A-96CEE32D93B5}"/>
    <cellStyle name="Normal 9 3 3 2 2 3 2 3" xfId="44397" xr:uid="{86F0C798-00D6-4E0C-95E0-2CAB4B2D2786}"/>
    <cellStyle name="Normal 9 3 3 2 2 3 3" xfId="21234" xr:uid="{08B50E73-A923-4EB7-A821-16A45A790C34}"/>
    <cellStyle name="Normal 9 3 3 2 2 3 3 2" xfId="52118" xr:uid="{DCEDE5D3-BA4A-40B5-B4C6-A690D1BCE180}"/>
    <cellStyle name="Normal 9 3 3 2 2 3 4" xfId="36676" xr:uid="{63572E98-6204-4138-B55A-4DFEB5F59599}"/>
    <cellStyle name="Normal 9 3 3 2 2 4" xfId="9653" xr:uid="{E00E1422-5339-4122-887A-709B614D1D9D}"/>
    <cellStyle name="Normal 9 3 3 2 2 4 2" xfId="25095" xr:uid="{F22EA0F6-16AF-4E14-A2ED-92CFB1F942BA}"/>
    <cellStyle name="Normal 9 3 3 2 2 4 2 2" xfId="55979" xr:uid="{D332DAE7-6019-4AFC-A795-D2BA8D969AE1}"/>
    <cellStyle name="Normal 9 3 3 2 2 4 3" xfId="40537" xr:uid="{801727B4-11A9-4A3B-87E8-9E04CC58B792}"/>
    <cellStyle name="Normal 9 3 3 2 2 5" xfId="17374" xr:uid="{425C7D90-CCCD-4BEB-AC2C-8C03BCCB54DD}"/>
    <cellStyle name="Normal 9 3 3 2 2 5 2" xfId="48258" xr:uid="{3E1A6C13-290A-410F-98CB-921C289B19A9}"/>
    <cellStyle name="Normal 9 3 3 2 2 6" xfId="32816" xr:uid="{B9B6D9B4-8415-432B-9023-2C8574F4A0FC}"/>
    <cellStyle name="Normal 9 3 3 2 3" xfId="2897" xr:uid="{DE9F0B69-ED86-44C7-A7E3-A82D69B9CC17}"/>
    <cellStyle name="Normal 9 3 3 2 3 2" xfId="6757" xr:uid="{A0C12FDB-F88C-4CAE-A3A1-117E945684C6}"/>
    <cellStyle name="Normal 9 3 3 2 3 2 2" xfId="14478" xr:uid="{06770676-55F6-4BFE-A2C8-669DA26716C9}"/>
    <cellStyle name="Normal 9 3 3 2 3 2 2 2" xfId="29920" xr:uid="{E9BDD9EA-B280-481F-ACD8-4CEE8AF44116}"/>
    <cellStyle name="Normal 9 3 3 2 3 2 2 2 2" xfId="60804" xr:uid="{2A23CC90-8EAD-4C21-A94F-7A735DDBBD05}"/>
    <cellStyle name="Normal 9 3 3 2 3 2 2 3" xfId="45362" xr:uid="{56B58DBF-14FE-4A97-A20E-5A69A665A229}"/>
    <cellStyle name="Normal 9 3 3 2 3 2 3" xfId="22199" xr:uid="{3675E59C-E1A1-43EC-91A9-B34A3E2E0803}"/>
    <cellStyle name="Normal 9 3 3 2 3 2 3 2" xfId="53083" xr:uid="{238BEBB7-DF94-40A0-BD04-20DC615A0F8A}"/>
    <cellStyle name="Normal 9 3 3 2 3 2 4" xfId="37641" xr:uid="{EE260B34-FA73-4003-A011-2A16FA3F29C2}"/>
    <cellStyle name="Normal 9 3 3 2 3 3" xfId="10618" xr:uid="{358807F3-A82E-4D88-A1AF-74397C02E985}"/>
    <cellStyle name="Normal 9 3 3 2 3 3 2" xfId="26060" xr:uid="{371D4CBB-8240-4769-84F5-E052B990F585}"/>
    <cellStyle name="Normal 9 3 3 2 3 3 2 2" xfId="56944" xr:uid="{F33EBED6-C302-4AEA-BA0F-022CEFC8ADD7}"/>
    <cellStyle name="Normal 9 3 3 2 3 3 3" xfId="41502" xr:uid="{33C1476F-933D-4915-A720-E5A3CB17CBA3}"/>
    <cellStyle name="Normal 9 3 3 2 3 4" xfId="18339" xr:uid="{69CA5E14-3CE6-4C61-81E5-6FF862EE619E}"/>
    <cellStyle name="Normal 9 3 3 2 3 4 2" xfId="49223" xr:uid="{795167AF-C6DF-47DF-A134-085439AA81A4}"/>
    <cellStyle name="Normal 9 3 3 2 3 5" xfId="33781" xr:uid="{CCF1E091-00C5-44E7-97E3-CC6B9D0A25EC}"/>
    <cellStyle name="Normal 9 3 3 2 4" xfId="4827" xr:uid="{D3C460D2-A8BD-4133-A442-46F3992768B7}"/>
    <cellStyle name="Normal 9 3 3 2 4 2" xfId="12548" xr:uid="{BBC79693-1578-4F7C-AB62-DAD6DB22CF63}"/>
    <cellStyle name="Normal 9 3 3 2 4 2 2" xfId="27990" xr:uid="{5277B12F-892F-49D6-B287-4EFE43FD497D}"/>
    <cellStyle name="Normal 9 3 3 2 4 2 2 2" xfId="58874" xr:uid="{5B3B8B40-F5AA-406E-A3B5-75B2CD5682AC}"/>
    <cellStyle name="Normal 9 3 3 2 4 2 3" xfId="43432" xr:uid="{8EF8A0E9-3269-4BC5-9388-AD828A3FEF3E}"/>
    <cellStyle name="Normal 9 3 3 2 4 3" xfId="20269" xr:uid="{FF9BE4C5-B8BD-4074-B06B-B4253A96D863}"/>
    <cellStyle name="Normal 9 3 3 2 4 3 2" xfId="51153" xr:uid="{4FCF3EAC-1FF3-4DC4-B202-C32824F7CBB7}"/>
    <cellStyle name="Normal 9 3 3 2 4 4" xfId="35711" xr:uid="{52D15BC9-A637-49E7-9B7D-90DE48C60B69}"/>
    <cellStyle name="Normal 9 3 3 2 5" xfId="8688" xr:uid="{119BAB3A-0D06-4CA3-8FC2-97EA2E6BE636}"/>
    <cellStyle name="Normal 9 3 3 2 5 2" xfId="24130" xr:uid="{DEBA8A33-B64F-4DD4-A4D1-EA6367648E00}"/>
    <cellStyle name="Normal 9 3 3 2 5 2 2" xfId="55014" xr:uid="{9576BA4E-EAB2-4164-A83B-3E24357C5B0C}"/>
    <cellStyle name="Normal 9 3 3 2 5 3" xfId="39572" xr:uid="{83231D20-5888-42B6-9B7E-0BB6A5B12563}"/>
    <cellStyle name="Normal 9 3 3 2 6" xfId="16409" xr:uid="{C4B31666-08F3-4C7A-ABE5-26A238EA52C4}"/>
    <cellStyle name="Normal 9 3 3 2 6 2" xfId="47293" xr:uid="{83D1275B-8C7C-4D32-846C-E13A006DAA07}"/>
    <cellStyle name="Normal 9 3 3 2 7" xfId="31851" xr:uid="{C7E478F7-014D-49CB-A6E3-F7BF2E82115F}"/>
    <cellStyle name="Normal 9 3 3 3" xfId="1449" xr:uid="{C6321B3E-7F16-4F6C-9783-477AA10CA21A}"/>
    <cellStyle name="Normal 9 3 3 3 2" xfId="3379" xr:uid="{2BDBE5E7-F669-4AEA-BEBE-5EDB512C9E6E}"/>
    <cellStyle name="Normal 9 3 3 3 2 2" xfId="7239" xr:uid="{85F9912F-3B79-4EFE-8CD8-8787BEDF9664}"/>
    <cellStyle name="Normal 9 3 3 3 2 2 2" xfId="14960" xr:uid="{0608CCC0-708E-498B-95A1-F800D51B75C9}"/>
    <cellStyle name="Normal 9 3 3 3 2 2 2 2" xfId="30402" xr:uid="{D9AEF1E8-19B4-4F17-B4C7-F5AFB2B830F6}"/>
    <cellStyle name="Normal 9 3 3 3 2 2 2 2 2" xfId="61286" xr:uid="{592EED02-C81B-4159-A83A-D1B223E8B5DD}"/>
    <cellStyle name="Normal 9 3 3 3 2 2 2 3" xfId="45844" xr:uid="{7601B6A3-9EAE-4B2F-A0A7-AA79AFA3A8B0}"/>
    <cellStyle name="Normal 9 3 3 3 2 2 3" xfId="22681" xr:uid="{AFDD59F6-902D-42B8-971F-172F0E11BA00}"/>
    <cellStyle name="Normal 9 3 3 3 2 2 3 2" xfId="53565" xr:uid="{20D7E6EE-269A-48EF-9252-88E8FC035C43}"/>
    <cellStyle name="Normal 9 3 3 3 2 2 4" xfId="38123" xr:uid="{91DA7136-1673-4726-8F66-816889317DBD}"/>
    <cellStyle name="Normal 9 3 3 3 2 3" xfId="11100" xr:uid="{751FB948-E2AC-4AD0-864B-10EAE7A2D48C}"/>
    <cellStyle name="Normal 9 3 3 3 2 3 2" xfId="26542" xr:uid="{7B85B9C0-43D2-4EB2-9CB3-49A5E91CCB06}"/>
    <cellStyle name="Normal 9 3 3 3 2 3 2 2" xfId="57426" xr:uid="{4336CC46-D615-4673-81AA-E197CF8D1634}"/>
    <cellStyle name="Normal 9 3 3 3 2 3 3" xfId="41984" xr:uid="{4B8AFB58-20E1-4FE0-B4F6-0F88758E1C53}"/>
    <cellStyle name="Normal 9 3 3 3 2 4" xfId="18821" xr:uid="{D2B46078-4774-4059-9616-273CADAC6DF2}"/>
    <cellStyle name="Normal 9 3 3 3 2 4 2" xfId="49705" xr:uid="{584BF2C0-3BE4-48D0-A85E-DC643BFDC4E7}"/>
    <cellStyle name="Normal 9 3 3 3 2 5" xfId="34263" xr:uid="{E455A0E5-A473-4BC6-A72A-32BE8E42FC93}"/>
    <cellStyle name="Normal 9 3 3 3 3" xfId="5309" xr:uid="{5704A23E-924C-46A2-AAB7-45F55975AB65}"/>
    <cellStyle name="Normal 9 3 3 3 3 2" xfId="13030" xr:uid="{1F1CBD7A-53DF-49CB-B168-904CC9D3A287}"/>
    <cellStyle name="Normal 9 3 3 3 3 2 2" xfId="28472" xr:uid="{F0C304E0-4A6C-45BC-AE05-7CD72FEC8C4D}"/>
    <cellStyle name="Normal 9 3 3 3 3 2 2 2" xfId="59356" xr:uid="{20DFBA6D-B293-4383-A4FA-B6D4819039DF}"/>
    <cellStyle name="Normal 9 3 3 3 3 2 3" xfId="43914" xr:uid="{63E6E892-7BD6-4F8A-A50F-8695CBC9DCD3}"/>
    <cellStyle name="Normal 9 3 3 3 3 3" xfId="20751" xr:uid="{1B33DD89-3B03-449F-8B86-4E984B085D94}"/>
    <cellStyle name="Normal 9 3 3 3 3 3 2" xfId="51635" xr:uid="{AE95BFBE-11F4-497B-AA82-FAEA96DC6051}"/>
    <cellStyle name="Normal 9 3 3 3 3 4" xfId="36193" xr:uid="{6F26F3B4-9CB6-42DB-B879-07A7A5C25790}"/>
    <cellStyle name="Normal 9 3 3 3 4" xfId="9170" xr:uid="{29C2EE0D-A754-4EBA-AB90-6A1AA28C3E7B}"/>
    <cellStyle name="Normal 9 3 3 3 4 2" xfId="24612" xr:uid="{A8F50AB6-E6CC-41BA-814E-A386F03D4546}"/>
    <cellStyle name="Normal 9 3 3 3 4 2 2" xfId="55496" xr:uid="{7F1180AC-5485-43E2-BA90-418ABE5B88EA}"/>
    <cellStyle name="Normal 9 3 3 3 4 3" xfId="40054" xr:uid="{976F76B5-BF7C-4489-A7C4-C2D3E3AD486E}"/>
    <cellStyle name="Normal 9 3 3 3 5" xfId="16891" xr:uid="{A976E56D-D733-493D-A474-D4A4B15D583A}"/>
    <cellStyle name="Normal 9 3 3 3 5 2" xfId="47775" xr:uid="{4238E2E3-5099-4B30-9201-E3DEA8C13438}"/>
    <cellStyle name="Normal 9 3 3 3 6" xfId="32333" xr:uid="{87621DBA-58AC-49B3-B0A7-58808215A30B}"/>
    <cellStyle name="Normal 9 3 3 4" xfId="2414" xr:uid="{CAE557F5-63DE-40FC-BE46-C9BE3C672838}"/>
    <cellStyle name="Normal 9 3 3 4 2" xfId="6274" xr:uid="{1DF73FD8-1137-4DB9-8E73-4A7124070515}"/>
    <cellStyle name="Normal 9 3 3 4 2 2" xfId="13995" xr:uid="{7668EBE9-36AD-440E-B85B-C3DBEE70EA3E}"/>
    <cellStyle name="Normal 9 3 3 4 2 2 2" xfId="29437" xr:uid="{93E96073-FD0C-4CDE-9823-A9D143E8FA34}"/>
    <cellStyle name="Normal 9 3 3 4 2 2 2 2" xfId="60321" xr:uid="{2C5BA32F-BEC4-465B-8CA4-F7201CFDD528}"/>
    <cellStyle name="Normal 9 3 3 4 2 2 3" xfId="44879" xr:uid="{57D71960-24E4-4B0E-BF5B-010E90F4846C}"/>
    <cellStyle name="Normal 9 3 3 4 2 3" xfId="21716" xr:uid="{C03E22B4-A163-482E-B380-14A27109018C}"/>
    <cellStyle name="Normal 9 3 3 4 2 3 2" xfId="52600" xr:uid="{6889EC7D-6D8F-4B27-ACD2-7F900AE8BFB1}"/>
    <cellStyle name="Normal 9 3 3 4 2 4" xfId="37158" xr:uid="{AC3F56EE-52D6-48D6-AC4E-A1131A30A00A}"/>
    <cellStyle name="Normal 9 3 3 4 3" xfId="10135" xr:uid="{F325A760-EA14-42D2-94FE-F3B05C3DE5C0}"/>
    <cellStyle name="Normal 9 3 3 4 3 2" xfId="25577" xr:uid="{B76C7115-A8C4-494F-97BD-AE1870A4706F}"/>
    <cellStyle name="Normal 9 3 3 4 3 2 2" xfId="56461" xr:uid="{AC61ADB7-5488-47BB-89F8-BB26D8E6E795}"/>
    <cellStyle name="Normal 9 3 3 4 3 3" xfId="41019" xr:uid="{2A2EDCF0-037F-4A0C-A93F-C6F9E32AB033}"/>
    <cellStyle name="Normal 9 3 3 4 4" xfId="17856" xr:uid="{676E0D2A-81FA-4530-97AB-8BF2E803619B}"/>
    <cellStyle name="Normal 9 3 3 4 4 2" xfId="48740" xr:uid="{439D74CC-8D9E-4BD6-9048-434E285D4B44}"/>
    <cellStyle name="Normal 9 3 3 4 5" xfId="33298" xr:uid="{B5B84854-17D5-43E4-AE34-D3EB4FF6D086}"/>
    <cellStyle name="Normal 9 3 3 5" xfId="4344" xr:uid="{83E0D2D1-0D14-4CD5-ABAD-297D65B05270}"/>
    <cellStyle name="Normal 9 3 3 5 2" xfId="12065" xr:uid="{02334017-0D56-4633-B8CF-9BC3EE71685B}"/>
    <cellStyle name="Normal 9 3 3 5 2 2" xfId="27507" xr:uid="{F755314A-05CA-49E4-9B04-871C84FB74F4}"/>
    <cellStyle name="Normal 9 3 3 5 2 2 2" xfId="58391" xr:uid="{FD101FA8-22EC-48DA-B1C3-D97130D61BB9}"/>
    <cellStyle name="Normal 9 3 3 5 2 3" xfId="42949" xr:uid="{D7736E8F-B76C-4C78-A187-359A084CB099}"/>
    <cellStyle name="Normal 9 3 3 5 3" xfId="19786" xr:uid="{F5EB9014-8AB8-41E8-963B-DEEAC93F5141}"/>
    <cellStyle name="Normal 9 3 3 5 3 2" xfId="50670" xr:uid="{153856B3-EB7C-484C-B2CA-D1FCAF3E3973}"/>
    <cellStyle name="Normal 9 3 3 5 4" xfId="35228" xr:uid="{A2951A5C-944A-488A-8EFC-52C2E9F000CD}"/>
    <cellStyle name="Normal 9 3 3 6" xfId="8205" xr:uid="{925629C7-0D0E-49D8-9595-FE246EBB1BA4}"/>
    <cellStyle name="Normal 9 3 3 6 2" xfId="23647" xr:uid="{F764F753-FF78-4D1C-8A8A-5CC44E7279DD}"/>
    <cellStyle name="Normal 9 3 3 6 2 2" xfId="54531" xr:uid="{B1F216CA-35D9-41CC-B0AE-D6E34AC7EEE0}"/>
    <cellStyle name="Normal 9 3 3 6 3" xfId="39089" xr:uid="{0BAD514A-F999-4617-81EB-32A891C3DF8F}"/>
    <cellStyle name="Normal 9 3 3 7" xfId="15926" xr:uid="{6E1E9A58-0E55-4142-ACAF-ED5C85DC1344}"/>
    <cellStyle name="Normal 9 3 3 7 2" xfId="46810" xr:uid="{66AF4989-9F67-4B5D-847B-249A20E408DA}"/>
    <cellStyle name="Normal 9 3 3 8" xfId="31368" xr:uid="{C32A417B-1CCB-49AE-99BB-1D4FE2F612AC}"/>
    <cellStyle name="Normal 9 3 4" xfId="726" xr:uid="{2D7530DC-7DF0-426F-B35D-BF2A43A729AE}"/>
    <cellStyle name="Normal 9 3 4 2" xfId="1691" xr:uid="{A5DEA7B0-3483-41A4-9E68-8DCD837DA9EC}"/>
    <cellStyle name="Normal 9 3 4 2 2" xfId="3621" xr:uid="{ED7FE6D7-863A-4184-8F9D-E0040B3C62EF}"/>
    <cellStyle name="Normal 9 3 4 2 2 2" xfId="7481" xr:uid="{2A4781E3-5669-47CF-BAE8-6BC7BF463C58}"/>
    <cellStyle name="Normal 9 3 4 2 2 2 2" xfId="15202" xr:uid="{FCC2B8BD-3AA4-4460-AE2C-18A4632DD0EB}"/>
    <cellStyle name="Normal 9 3 4 2 2 2 2 2" xfId="30644" xr:uid="{3C34EBB9-DCF7-4B5D-87D8-3F635D7285A5}"/>
    <cellStyle name="Normal 9 3 4 2 2 2 2 2 2" xfId="61528" xr:uid="{6A8C1A59-261D-4F01-B8A4-9F79CD7AB18F}"/>
    <cellStyle name="Normal 9 3 4 2 2 2 2 3" xfId="46086" xr:uid="{88A32007-D61A-4E90-8629-F9D56D98618B}"/>
    <cellStyle name="Normal 9 3 4 2 2 2 3" xfId="22923" xr:uid="{DECC8DD9-B3E7-4CF0-B481-B8B89C3254C7}"/>
    <cellStyle name="Normal 9 3 4 2 2 2 3 2" xfId="53807" xr:uid="{A7FA4AB2-38CE-48C7-9F5E-C6F3B909594D}"/>
    <cellStyle name="Normal 9 3 4 2 2 2 4" xfId="38365" xr:uid="{B9E87708-4027-4BCF-818F-0BE92C4330C9}"/>
    <cellStyle name="Normal 9 3 4 2 2 3" xfId="11342" xr:uid="{53888D4E-1E15-4227-81DF-AF6616D16A2A}"/>
    <cellStyle name="Normal 9 3 4 2 2 3 2" xfId="26784" xr:uid="{5D137FDB-7EA5-4667-8103-55FD4F513BBF}"/>
    <cellStyle name="Normal 9 3 4 2 2 3 2 2" xfId="57668" xr:uid="{A1776CD1-27F2-42A1-A728-719C7D2D0981}"/>
    <cellStyle name="Normal 9 3 4 2 2 3 3" xfId="42226" xr:uid="{A85A8396-ABAC-4EB6-AF0F-F78C3131E805}"/>
    <cellStyle name="Normal 9 3 4 2 2 4" xfId="19063" xr:uid="{555C4EC9-62CE-4239-855B-DBC8AB3726B1}"/>
    <cellStyle name="Normal 9 3 4 2 2 4 2" xfId="49947" xr:uid="{9F15CD91-9431-459B-BEDC-EB75DD48D8C5}"/>
    <cellStyle name="Normal 9 3 4 2 2 5" xfId="34505" xr:uid="{C2E1545A-600B-4594-8AA0-1BEC1416C237}"/>
    <cellStyle name="Normal 9 3 4 2 3" xfId="5551" xr:uid="{BCBFD34F-0656-4791-AD75-E036860781B7}"/>
    <cellStyle name="Normal 9 3 4 2 3 2" xfId="13272" xr:uid="{C72AA636-879D-45D3-8EFC-FB4437E1025E}"/>
    <cellStyle name="Normal 9 3 4 2 3 2 2" xfId="28714" xr:uid="{D46314C6-2459-4318-935C-1126EF1DA8A7}"/>
    <cellStyle name="Normal 9 3 4 2 3 2 2 2" xfId="59598" xr:uid="{454CD983-FBFC-47D9-AC1C-072B7765BBC3}"/>
    <cellStyle name="Normal 9 3 4 2 3 2 3" xfId="44156" xr:uid="{FC67B3D2-8AD9-4B71-86AA-4174C2657F63}"/>
    <cellStyle name="Normal 9 3 4 2 3 3" xfId="20993" xr:uid="{C10D1532-EA51-41F4-917C-957B9BED112B}"/>
    <cellStyle name="Normal 9 3 4 2 3 3 2" xfId="51877" xr:uid="{13930AC9-CC0A-4012-811B-C18B3C9966C8}"/>
    <cellStyle name="Normal 9 3 4 2 3 4" xfId="36435" xr:uid="{26CA01D4-DC3B-443A-8E05-AC8E7900A1ED}"/>
    <cellStyle name="Normal 9 3 4 2 4" xfId="9412" xr:uid="{5C0313CE-1366-466F-9D8D-C840A6C96303}"/>
    <cellStyle name="Normal 9 3 4 2 4 2" xfId="24854" xr:uid="{AD77F100-8CE4-48D2-9407-7B289667D3E7}"/>
    <cellStyle name="Normal 9 3 4 2 4 2 2" xfId="55738" xr:uid="{24A0AB7B-1F53-46A2-AB3F-BBCB50E7D499}"/>
    <cellStyle name="Normal 9 3 4 2 4 3" xfId="40296" xr:uid="{B045A6EF-FEFB-458E-8C4D-275B95E25B4F}"/>
    <cellStyle name="Normal 9 3 4 2 5" xfId="17133" xr:uid="{3B5E190A-3F37-4237-979A-663DC14E75DA}"/>
    <cellStyle name="Normal 9 3 4 2 5 2" xfId="48017" xr:uid="{A211613F-3EC7-440F-B19E-C10A196DC845}"/>
    <cellStyle name="Normal 9 3 4 2 6" xfId="32575" xr:uid="{ACA92FDC-DC2A-4629-8EF9-7DAD81484099}"/>
    <cellStyle name="Normal 9 3 4 3" xfId="2656" xr:uid="{4EF83EA2-6A94-4245-84E4-4F777402244A}"/>
    <cellStyle name="Normal 9 3 4 3 2" xfId="6516" xr:uid="{5208A68A-2C79-4A68-8970-F4547D195F0C}"/>
    <cellStyle name="Normal 9 3 4 3 2 2" xfId="14237" xr:uid="{1F4E0872-B1FA-4D96-A6A3-9B2968FA3CBB}"/>
    <cellStyle name="Normal 9 3 4 3 2 2 2" xfId="29679" xr:uid="{DE996337-9F1D-4A68-99DE-09CF296E7C1C}"/>
    <cellStyle name="Normal 9 3 4 3 2 2 2 2" xfId="60563" xr:uid="{1CB64CB3-199C-4510-AAD2-DF2976399FE0}"/>
    <cellStyle name="Normal 9 3 4 3 2 2 3" xfId="45121" xr:uid="{18527986-C176-49A3-9578-FEC1309B6EA7}"/>
    <cellStyle name="Normal 9 3 4 3 2 3" xfId="21958" xr:uid="{272F3FC0-74E2-406E-BE61-09E7990FAC4F}"/>
    <cellStyle name="Normal 9 3 4 3 2 3 2" xfId="52842" xr:uid="{7792DF07-0B1B-4EDA-AD23-43369565B6A1}"/>
    <cellStyle name="Normal 9 3 4 3 2 4" xfId="37400" xr:uid="{6C444F02-0AB1-4235-AAB9-0656B4DB5ECF}"/>
    <cellStyle name="Normal 9 3 4 3 3" xfId="10377" xr:uid="{9481C703-301B-4FF2-8D03-6A3B3B1D241D}"/>
    <cellStyle name="Normal 9 3 4 3 3 2" xfId="25819" xr:uid="{E2E79842-824B-4FA5-BC14-FFC62BB5D3DC}"/>
    <cellStyle name="Normal 9 3 4 3 3 2 2" xfId="56703" xr:uid="{4BEF44C3-8923-46E7-9E6B-4B02E64283E3}"/>
    <cellStyle name="Normal 9 3 4 3 3 3" xfId="41261" xr:uid="{A1AD7F1E-B9D7-43E5-9F36-BBAA9AF08620}"/>
    <cellStyle name="Normal 9 3 4 3 4" xfId="18098" xr:uid="{D41DEC41-F351-4D97-A515-C71096730284}"/>
    <cellStyle name="Normal 9 3 4 3 4 2" xfId="48982" xr:uid="{C620CA66-2685-47DD-92A3-821307BFBEDC}"/>
    <cellStyle name="Normal 9 3 4 3 5" xfId="33540" xr:uid="{280CD400-B770-4D92-AA22-EAEEBDD53A91}"/>
    <cellStyle name="Normal 9 3 4 4" xfId="4586" xr:uid="{A628951F-B2B7-4B87-9091-55BDF16D92CE}"/>
    <cellStyle name="Normal 9 3 4 4 2" xfId="12307" xr:uid="{0D43D131-8900-45EE-85FC-67F9B3E6A30C}"/>
    <cellStyle name="Normal 9 3 4 4 2 2" xfId="27749" xr:uid="{503BFECE-3CC9-4044-AD2F-FE7323121747}"/>
    <cellStyle name="Normal 9 3 4 4 2 2 2" xfId="58633" xr:uid="{0A1AAEA9-8BBB-41E7-BD24-40306FA276CD}"/>
    <cellStyle name="Normal 9 3 4 4 2 3" xfId="43191" xr:uid="{14A0284B-9332-4035-9C72-CFDA1F162E62}"/>
    <cellStyle name="Normal 9 3 4 4 3" xfId="20028" xr:uid="{7838F2F1-B27C-4917-8269-BF043C3C83C6}"/>
    <cellStyle name="Normal 9 3 4 4 3 2" xfId="50912" xr:uid="{1B012D2D-4406-4ECE-A7A4-6F39CEC56A65}"/>
    <cellStyle name="Normal 9 3 4 4 4" xfId="35470" xr:uid="{D86C1866-CA0B-4B93-8053-C2110BC26667}"/>
    <cellStyle name="Normal 9 3 4 5" xfId="8447" xr:uid="{971DC6AB-D1AB-48A5-9965-5349DED7417B}"/>
    <cellStyle name="Normal 9 3 4 5 2" xfId="23889" xr:uid="{9A6E998E-E09F-4BD7-AB80-E727CF091360}"/>
    <cellStyle name="Normal 9 3 4 5 2 2" xfId="54773" xr:uid="{6E731330-05DD-417C-BE50-F424CE3C0AAE}"/>
    <cellStyle name="Normal 9 3 4 5 3" xfId="39331" xr:uid="{F38EC75A-27B9-44B4-83A8-3AF54D23F877}"/>
    <cellStyle name="Normal 9 3 4 6" xfId="16168" xr:uid="{F57E4805-FE93-4EDC-9047-E96D453520A7}"/>
    <cellStyle name="Normal 9 3 4 6 2" xfId="47052" xr:uid="{D697B47B-79B1-40EE-A651-18C3867BA918}"/>
    <cellStyle name="Normal 9 3 4 7" xfId="31610" xr:uid="{FC0C6FC2-54B8-4C96-BAA4-B96C3566D470}"/>
    <cellStyle name="Normal 9 3 5" xfId="1208" xr:uid="{97F1A0FA-19B6-4DB9-A963-C9E59DB68974}"/>
    <cellStyle name="Normal 9 3 5 2" xfId="3138" xr:uid="{58670410-3E05-4B5C-B4C2-729A21A0AB56}"/>
    <cellStyle name="Normal 9 3 5 2 2" xfId="6998" xr:uid="{57D9E058-21AE-4154-8209-7CB7D8D4E6C4}"/>
    <cellStyle name="Normal 9 3 5 2 2 2" xfId="14719" xr:uid="{9D19F909-BB22-4CA6-88C6-C69C83E43E96}"/>
    <cellStyle name="Normal 9 3 5 2 2 2 2" xfId="30161" xr:uid="{E614D2C2-D8EE-4B14-A017-84F91B3A431B}"/>
    <cellStyle name="Normal 9 3 5 2 2 2 2 2" xfId="61045" xr:uid="{9B164A93-263C-4FBB-9003-FC285619CE24}"/>
    <cellStyle name="Normal 9 3 5 2 2 2 3" xfId="45603" xr:uid="{8C5B1BF1-5120-4CEB-B653-D6DA8CF0B91B}"/>
    <cellStyle name="Normal 9 3 5 2 2 3" xfId="22440" xr:uid="{CFA983F5-5841-4722-90B6-F19570611F51}"/>
    <cellStyle name="Normal 9 3 5 2 2 3 2" xfId="53324" xr:uid="{78DF417B-3007-4E51-BCBF-8A836AA3898F}"/>
    <cellStyle name="Normal 9 3 5 2 2 4" xfId="37882" xr:uid="{D93D8866-FDC8-4769-A96A-27475846A484}"/>
    <cellStyle name="Normal 9 3 5 2 3" xfId="10859" xr:uid="{92BA581A-D39E-4C92-AF2B-F3979B19BBDE}"/>
    <cellStyle name="Normal 9 3 5 2 3 2" xfId="26301" xr:uid="{59B8A4A5-C4C4-456B-957B-3CEFFE4BF27D}"/>
    <cellStyle name="Normal 9 3 5 2 3 2 2" xfId="57185" xr:uid="{6BF6B9B5-8752-4C16-B918-D67015E0943A}"/>
    <cellStyle name="Normal 9 3 5 2 3 3" xfId="41743" xr:uid="{BBF9FDC2-9761-4E06-AEC2-40FFD190AADA}"/>
    <cellStyle name="Normal 9 3 5 2 4" xfId="18580" xr:uid="{CAA55662-1D22-4924-A1AD-73F05CB5CC30}"/>
    <cellStyle name="Normal 9 3 5 2 4 2" xfId="49464" xr:uid="{DCCE76CA-BF1F-42C8-8D6C-A86677DF8647}"/>
    <cellStyle name="Normal 9 3 5 2 5" xfId="34022" xr:uid="{D1D731E1-0BA5-4CE3-8F2F-B7B66E2CBD09}"/>
    <cellStyle name="Normal 9 3 5 3" xfId="5068" xr:uid="{A7414E90-916E-4199-838D-352B201E676B}"/>
    <cellStyle name="Normal 9 3 5 3 2" xfId="12789" xr:uid="{B6C145C1-2D48-46A4-9482-F5399113746E}"/>
    <cellStyle name="Normal 9 3 5 3 2 2" xfId="28231" xr:uid="{7253BE62-CAF3-4E73-A84E-067F3C6AF81D}"/>
    <cellStyle name="Normal 9 3 5 3 2 2 2" xfId="59115" xr:uid="{975D023A-06D7-4FAF-BF0F-13B9812EA59D}"/>
    <cellStyle name="Normal 9 3 5 3 2 3" xfId="43673" xr:uid="{FAEF1C49-C795-4064-9A0A-1E62CF28E7C5}"/>
    <cellStyle name="Normal 9 3 5 3 3" xfId="20510" xr:uid="{88F634C1-3830-4024-8658-0845E596861D}"/>
    <cellStyle name="Normal 9 3 5 3 3 2" xfId="51394" xr:uid="{D35899EA-41DD-4B56-9BDD-E88CC0081EC3}"/>
    <cellStyle name="Normal 9 3 5 3 4" xfId="35952" xr:uid="{26ACA7DE-39F1-4DDB-8D74-CBCFC373F517}"/>
    <cellStyle name="Normal 9 3 5 4" xfId="8929" xr:uid="{7580C2B4-BC12-4BDF-BFA6-D86B9FD5F9F6}"/>
    <cellStyle name="Normal 9 3 5 4 2" xfId="24371" xr:uid="{47C31A64-9DD9-4289-B991-ADC9BF2EA38E}"/>
    <cellStyle name="Normal 9 3 5 4 2 2" xfId="55255" xr:uid="{7990A575-5B85-402C-9DA4-118E98674193}"/>
    <cellStyle name="Normal 9 3 5 4 3" xfId="39813" xr:uid="{B306F519-0EC8-42BE-8252-FDA9BE625751}"/>
    <cellStyle name="Normal 9 3 5 5" xfId="16650" xr:uid="{A81EDA60-3D34-433B-9C9E-684F19772293}"/>
    <cellStyle name="Normal 9 3 5 5 2" xfId="47534" xr:uid="{66419FC8-3FED-4BC4-8515-0BAE630229A4}"/>
    <cellStyle name="Normal 9 3 5 6" xfId="32092" xr:uid="{BD77B6C4-4763-48CE-AE8F-E1BC2F758C50}"/>
    <cellStyle name="Normal 9 3 6" xfId="2173" xr:uid="{5A4715D1-55C3-4DBA-9012-D5641C704F94}"/>
    <cellStyle name="Normal 9 3 6 2" xfId="6033" xr:uid="{145A9840-4B63-44C8-B3C0-49CF55CDF09A}"/>
    <cellStyle name="Normal 9 3 6 2 2" xfId="13754" xr:uid="{F52D28B5-CA6C-4374-ADE0-5D1269CCA740}"/>
    <cellStyle name="Normal 9 3 6 2 2 2" xfId="29196" xr:uid="{7127EECE-6445-4E87-A4CC-4A3753396BE7}"/>
    <cellStyle name="Normal 9 3 6 2 2 2 2" xfId="60080" xr:uid="{D5BC0C28-1E1B-4982-B6C0-32DDF3996ED5}"/>
    <cellStyle name="Normal 9 3 6 2 2 3" xfId="44638" xr:uid="{D152EC98-6299-4042-B0D8-851AA1390B89}"/>
    <cellStyle name="Normal 9 3 6 2 3" xfId="21475" xr:uid="{CA85CA2F-782F-4C5F-BCCA-2B67959FBAE0}"/>
    <cellStyle name="Normal 9 3 6 2 3 2" xfId="52359" xr:uid="{7A9138A1-315A-404F-866D-320D9522B2D2}"/>
    <cellStyle name="Normal 9 3 6 2 4" xfId="36917" xr:uid="{15FC526F-331F-4E48-ACB7-173A4E76E822}"/>
    <cellStyle name="Normal 9 3 6 3" xfId="9894" xr:uid="{B6A2C256-BA88-496B-945E-329889CF8141}"/>
    <cellStyle name="Normal 9 3 6 3 2" xfId="25336" xr:uid="{5F8DADA7-C13D-4B14-B615-A91005304778}"/>
    <cellStyle name="Normal 9 3 6 3 2 2" xfId="56220" xr:uid="{AAB95F37-A723-4317-BEE1-A095EFECD2DA}"/>
    <cellStyle name="Normal 9 3 6 3 3" xfId="40778" xr:uid="{4EC51CD2-552F-4038-9799-4C456683C4F4}"/>
    <cellStyle name="Normal 9 3 6 4" xfId="17615" xr:uid="{5A33C926-CD6A-4671-A705-3E8E6D6EE20C}"/>
    <cellStyle name="Normal 9 3 6 4 2" xfId="48499" xr:uid="{DB4F9F8B-F9E9-4ABC-A4DA-94D9901EF8AC}"/>
    <cellStyle name="Normal 9 3 6 5" xfId="33057" xr:uid="{348A4CF5-3A13-4F0E-BBDF-B8253A1AAB92}"/>
    <cellStyle name="Normal 9 3 7" xfId="4103" xr:uid="{152B4AA8-62C1-4292-9A7F-58AF35B99DAA}"/>
    <cellStyle name="Normal 9 3 7 2" xfId="11824" xr:uid="{F2AFD1FC-31C1-42B2-8D7D-46C7A6DDB440}"/>
    <cellStyle name="Normal 9 3 7 2 2" xfId="27266" xr:uid="{A6D877F8-8DF1-42E5-9BBF-151614CA3A70}"/>
    <cellStyle name="Normal 9 3 7 2 2 2" xfId="58150" xr:uid="{52C82E69-5D5B-4113-83C7-70D45A83C396}"/>
    <cellStyle name="Normal 9 3 7 2 3" xfId="42708" xr:uid="{FBBBBCF7-28C9-40CB-8BB0-6CE9D01DBACA}"/>
    <cellStyle name="Normal 9 3 7 3" xfId="19545" xr:uid="{373462CC-6EBC-4D5E-9B97-45CDB92C1F7A}"/>
    <cellStyle name="Normal 9 3 7 3 2" xfId="50429" xr:uid="{B3535C33-6635-46A0-9ED1-7F13E3940862}"/>
    <cellStyle name="Normal 9 3 7 4" xfId="34987" xr:uid="{0F9D16EC-5241-4704-8A5D-31FBF852F890}"/>
    <cellStyle name="Normal 9 3 8" xfId="7964" xr:uid="{A2CC0E30-74E0-4369-9A0C-8904F59B3847}"/>
    <cellStyle name="Normal 9 3 8 2" xfId="23406" xr:uid="{81668985-A378-4DAF-AFB2-3426180B64E1}"/>
    <cellStyle name="Normal 9 3 8 2 2" xfId="54290" xr:uid="{067CB144-5DF2-46B1-AA4F-48BBE0861DA9}"/>
    <cellStyle name="Normal 9 3 8 3" xfId="38848" xr:uid="{B92735E8-4370-4679-B7EF-B3008AD036FD}"/>
    <cellStyle name="Normal 9 3 9" xfId="15685" xr:uid="{00742CCD-4217-4205-9917-845311B4343E}"/>
    <cellStyle name="Normal 9 3 9 2" xfId="46569" xr:uid="{44F21CB3-16EF-456C-8538-711DBD6733F4}"/>
    <cellStyle name="Normal 9 4" xfId="216" xr:uid="{96F695EB-B6B2-460C-8DF9-D5777F6D8C56}"/>
    <cellStyle name="Normal 9 4 10" xfId="31128" xr:uid="{70142A08-606A-4C7D-A99E-54165D395787}"/>
    <cellStyle name="Normal 9 4 2" xfId="347" xr:uid="{559A222B-7113-4618-85E6-54894C4F7560}"/>
    <cellStyle name="Normal 9 4 2 2" xfId="590" xr:uid="{1B36DE22-F1D0-4C51-9C71-9942BB6A397F}"/>
    <cellStyle name="Normal 9 4 2 2 2" xfId="1073" xr:uid="{D154B8F9-5BA9-4ECF-BFCE-C55B809A808B}"/>
    <cellStyle name="Normal 9 4 2 2 2 2" xfId="2038" xr:uid="{3238161B-C52C-4299-97DC-33812ABD0899}"/>
    <cellStyle name="Normal 9 4 2 2 2 2 2" xfId="3968" xr:uid="{F69F9109-772B-4DA5-B384-B997E35B2F3E}"/>
    <cellStyle name="Normal 9 4 2 2 2 2 2 2" xfId="7828" xr:uid="{C83B4F49-9BEB-4B35-860B-5FF0C828B4FB}"/>
    <cellStyle name="Normal 9 4 2 2 2 2 2 2 2" xfId="15549" xr:uid="{259C5CCA-BCA4-41EF-AA7B-B528C3C78C1E}"/>
    <cellStyle name="Normal 9 4 2 2 2 2 2 2 2 2" xfId="30991" xr:uid="{AA05C8C4-3100-4CA0-8DF4-76F236DFF8FA}"/>
    <cellStyle name="Normal 9 4 2 2 2 2 2 2 2 2 2" xfId="61875" xr:uid="{25671440-A398-44CF-98CB-995D807AC38F}"/>
    <cellStyle name="Normal 9 4 2 2 2 2 2 2 2 3" xfId="46433" xr:uid="{2580B8C9-62A0-41EA-9E09-C89A0D040F3E}"/>
    <cellStyle name="Normal 9 4 2 2 2 2 2 2 3" xfId="23270" xr:uid="{FF44323D-9BDB-4313-BEF7-FCEFF08B542B}"/>
    <cellStyle name="Normal 9 4 2 2 2 2 2 2 3 2" xfId="54154" xr:uid="{BE588D60-EB7E-4F0C-A005-0E853DC665A5}"/>
    <cellStyle name="Normal 9 4 2 2 2 2 2 2 4" xfId="38712" xr:uid="{10D707AE-5944-4244-B9AE-92099B2F04EF}"/>
    <cellStyle name="Normal 9 4 2 2 2 2 2 3" xfId="11689" xr:uid="{38DC19D1-0D4F-4539-989C-83F2E563F32B}"/>
    <cellStyle name="Normal 9 4 2 2 2 2 2 3 2" xfId="27131" xr:uid="{9509D813-CA6D-4446-A74B-31965A99FBAF}"/>
    <cellStyle name="Normal 9 4 2 2 2 2 2 3 2 2" xfId="58015" xr:uid="{035CF5B5-2A39-4E8F-8737-4ACD72BBE5BC}"/>
    <cellStyle name="Normal 9 4 2 2 2 2 2 3 3" xfId="42573" xr:uid="{7AB09F20-5FF8-45B8-AB59-EF39D75D65C6}"/>
    <cellStyle name="Normal 9 4 2 2 2 2 2 4" xfId="19410" xr:uid="{825593C2-008C-4008-B8FD-22A0A556D522}"/>
    <cellStyle name="Normal 9 4 2 2 2 2 2 4 2" xfId="50294" xr:uid="{E05A9AC6-6BE0-4AFA-AA71-58842E1221E2}"/>
    <cellStyle name="Normal 9 4 2 2 2 2 2 5" xfId="34852" xr:uid="{CA66CCE7-9FA5-4089-AC4A-658B7676B6BC}"/>
    <cellStyle name="Normal 9 4 2 2 2 2 3" xfId="5898" xr:uid="{D7BCC1B4-0C7D-45AF-8CE0-67F05C587BF9}"/>
    <cellStyle name="Normal 9 4 2 2 2 2 3 2" xfId="13619" xr:uid="{ACA9AA8A-8BAF-4957-BB80-32BFD73164D1}"/>
    <cellStyle name="Normal 9 4 2 2 2 2 3 2 2" xfId="29061" xr:uid="{D2402AC1-98DC-475D-96D1-EE5563570346}"/>
    <cellStyle name="Normal 9 4 2 2 2 2 3 2 2 2" xfId="59945" xr:uid="{4B09BB36-3888-439D-BAC4-DF0D41673F93}"/>
    <cellStyle name="Normal 9 4 2 2 2 2 3 2 3" xfId="44503" xr:uid="{0336F93E-6C2E-4ACC-A85A-5F5268297B38}"/>
    <cellStyle name="Normal 9 4 2 2 2 2 3 3" xfId="21340" xr:uid="{80165327-3580-4BB0-A0D3-B5332E26BE30}"/>
    <cellStyle name="Normal 9 4 2 2 2 2 3 3 2" xfId="52224" xr:uid="{7F5D8355-C255-49D2-B47F-B3E3BDD06A5B}"/>
    <cellStyle name="Normal 9 4 2 2 2 2 3 4" xfId="36782" xr:uid="{2534EFD9-2FF0-43BB-BC28-41539BBFE6C2}"/>
    <cellStyle name="Normal 9 4 2 2 2 2 4" xfId="9759" xr:uid="{F72EF61D-42E5-4FEE-B79E-B9B232C8C374}"/>
    <cellStyle name="Normal 9 4 2 2 2 2 4 2" xfId="25201" xr:uid="{715F3725-8D34-406F-AEC6-0D572A4B6648}"/>
    <cellStyle name="Normal 9 4 2 2 2 2 4 2 2" xfId="56085" xr:uid="{E3A87EF5-570F-4966-BB4E-22779ABE6811}"/>
    <cellStyle name="Normal 9 4 2 2 2 2 4 3" xfId="40643" xr:uid="{A7A72D83-9A22-46E7-8C2E-B50F950464FA}"/>
    <cellStyle name="Normal 9 4 2 2 2 2 5" xfId="17480" xr:uid="{AB2C19EF-B623-4672-91B1-E7D43792A49F}"/>
    <cellStyle name="Normal 9 4 2 2 2 2 5 2" xfId="48364" xr:uid="{DD3835BE-4569-40AA-BAC2-95A674446144}"/>
    <cellStyle name="Normal 9 4 2 2 2 2 6" xfId="32922" xr:uid="{F73279D9-8387-4B2A-B4E6-432E5D119F24}"/>
    <cellStyle name="Normal 9 4 2 2 2 3" xfId="3003" xr:uid="{9B07BEB1-E54C-4C8C-81F5-F2E905A59444}"/>
    <cellStyle name="Normal 9 4 2 2 2 3 2" xfId="6863" xr:uid="{9389E164-6C8E-460B-A2F5-F9FD67979C31}"/>
    <cellStyle name="Normal 9 4 2 2 2 3 2 2" xfId="14584" xr:uid="{88F901EC-4B56-4F0A-B88C-ABBCB05612B0}"/>
    <cellStyle name="Normal 9 4 2 2 2 3 2 2 2" xfId="30026" xr:uid="{BB64084B-1EDD-400E-9577-086EC35BED10}"/>
    <cellStyle name="Normal 9 4 2 2 2 3 2 2 2 2" xfId="60910" xr:uid="{4BDA73E7-6EE7-4E70-A127-A3E22F4C0E7B}"/>
    <cellStyle name="Normal 9 4 2 2 2 3 2 2 3" xfId="45468" xr:uid="{624858E7-8ECA-479D-A4CF-78304B1BDBC2}"/>
    <cellStyle name="Normal 9 4 2 2 2 3 2 3" xfId="22305" xr:uid="{E53F50D9-F527-4245-89AE-DBB5A4DCE668}"/>
    <cellStyle name="Normal 9 4 2 2 2 3 2 3 2" xfId="53189" xr:uid="{30F47BAD-4639-48A5-ACD6-5EDB0A322D87}"/>
    <cellStyle name="Normal 9 4 2 2 2 3 2 4" xfId="37747" xr:uid="{2C92CC7E-A956-4A72-979E-78778328C094}"/>
    <cellStyle name="Normal 9 4 2 2 2 3 3" xfId="10724" xr:uid="{6F0C1900-F002-43CC-9B2C-E64363C096D2}"/>
    <cellStyle name="Normal 9 4 2 2 2 3 3 2" xfId="26166" xr:uid="{10851767-F669-4CEE-B2E9-D8543F26D9A2}"/>
    <cellStyle name="Normal 9 4 2 2 2 3 3 2 2" xfId="57050" xr:uid="{788FA506-7D3F-4AAD-BC0A-54C535552E25}"/>
    <cellStyle name="Normal 9 4 2 2 2 3 3 3" xfId="41608" xr:uid="{B1A70945-3742-4313-9060-D9962D025CB2}"/>
    <cellStyle name="Normal 9 4 2 2 2 3 4" xfId="18445" xr:uid="{A00B1953-2CD4-47E1-B8BF-F4B92B8E92A4}"/>
    <cellStyle name="Normal 9 4 2 2 2 3 4 2" xfId="49329" xr:uid="{52680B28-BF41-4763-B9A0-E38471D6653D}"/>
    <cellStyle name="Normal 9 4 2 2 2 3 5" xfId="33887" xr:uid="{2A9578DA-D069-49A4-B288-19E44EDEFCB7}"/>
    <cellStyle name="Normal 9 4 2 2 2 4" xfId="4933" xr:uid="{12AEB958-E9B4-4540-B4AD-E069140B7FC2}"/>
    <cellStyle name="Normal 9 4 2 2 2 4 2" xfId="12654" xr:uid="{8F9CBA9A-1D1F-4A78-8AB5-B81DD0FEB51F}"/>
    <cellStyle name="Normal 9 4 2 2 2 4 2 2" xfId="28096" xr:uid="{661AF4AD-50D5-4601-9B08-EEF4E6D45C2B}"/>
    <cellStyle name="Normal 9 4 2 2 2 4 2 2 2" xfId="58980" xr:uid="{05407F09-6A8A-4478-A535-D0ABCFD79D02}"/>
    <cellStyle name="Normal 9 4 2 2 2 4 2 3" xfId="43538" xr:uid="{6EC3C6F3-3347-4723-AB0C-3C3CE10A1C9F}"/>
    <cellStyle name="Normal 9 4 2 2 2 4 3" xfId="20375" xr:uid="{E39DB91F-FF43-4634-A2DE-EB3573F76EB7}"/>
    <cellStyle name="Normal 9 4 2 2 2 4 3 2" xfId="51259" xr:uid="{AAD489CC-6D4C-40A5-A833-CED070C208B3}"/>
    <cellStyle name="Normal 9 4 2 2 2 4 4" xfId="35817" xr:uid="{18200E8F-77A5-4514-A5FD-9459A91899A2}"/>
    <cellStyle name="Normal 9 4 2 2 2 5" xfId="8794" xr:uid="{D32A25E2-BBC8-4B33-9EF7-F425BEF6625D}"/>
    <cellStyle name="Normal 9 4 2 2 2 5 2" xfId="24236" xr:uid="{83AD8133-2BB2-4F19-9326-679D13CBA105}"/>
    <cellStyle name="Normal 9 4 2 2 2 5 2 2" xfId="55120" xr:uid="{C8C5793F-2E95-48B7-B2A1-4816B8FD3F93}"/>
    <cellStyle name="Normal 9 4 2 2 2 5 3" xfId="39678" xr:uid="{D4EE6DF3-2716-4FD4-A44B-B1E343110994}"/>
    <cellStyle name="Normal 9 4 2 2 2 6" xfId="16515" xr:uid="{8AC91282-8129-4B0D-9039-D79CD73AA663}"/>
    <cellStyle name="Normal 9 4 2 2 2 6 2" xfId="47399" xr:uid="{B7E3D53E-DA60-46C2-B11F-E973DB8FACA2}"/>
    <cellStyle name="Normal 9 4 2 2 2 7" xfId="31957" xr:uid="{8D9FBB3B-F261-46DE-BAD6-ACF3B1E002AA}"/>
    <cellStyle name="Normal 9 4 2 2 3" xfId="1555" xr:uid="{878D1265-5289-492D-A004-98CCD5E93A2A}"/>
    <cellStyle name="Normal 9 4 2 2 3 2" xfId="3485" xr:uid="{9AF1F32F-BF99-4E67-B098-5BDCF7AD8FC4}"/>
    <cellStyle name="Normal 9 4 2 2 3 2 2" xfId="7345" xr:uid="{1869E4BA-2939-47BA-87FC-76608341048F}"/>
    <cellStyle name="Normal 9 4 2 2 3 2 2 2" xfId="15066" xr:uid="{90959ABF-8450-41B3-ABD4-F7E550210478}"/>
    <cellStyle name="Normal 9 4 2 2 3 2 2 2 2" xfId="30508" xr:uid="{803E9C84-A233-4705-8856-80FA357A6AF3}"/>
    <cellStyle name="Normal 9 4 2 2 3 2 2 2 2 2" xfId="61392" xr:uid="{11B6D740-8865-4D0B-9F09-B0B5760CBD45}"/>
    <cellStyle name="Normal 9 4 2 2 3 2 2 2 3" xfId="45950" xr:uid="{1269B712-248C-4353-8948-4F2D6EBD50CD}"/>
    <cellStyle name="Normal 9 4 2 2 3 2 2 3" xfId="22787" xr:uid="{7E62869E-6711-4E0A-B339-B19A8A42E6DF}"/>
    <cellStyle name="Normal 9 4 2 2 3 2 2 3 2" xfId="53671" xr:uid="{FEFB2186-C817-43E0-A804-D6950B167920}"/>
    <cellStyle name="Normal 9 4 2 2 3 2 2 4" xfId="38229" xr:uid="{AE2E5E69-7511-4396-BA09-6E7C73BA976E}"/>
    <cellStyle name="Normal 9 4 2 2 3 2 3" xfId="11206" xr:uid="{B152932A-45F7-4D9E-8348-2E316654779B}"/>
    <cellStyle name="Normal 9 4 2 2 3 2 3 2" xfId="26648" xr:uid="{C9411628-F8D4-4CCE-91AB-A8DCDD3528E0}"/>
    <cellStyle name="Normal 9 4 2 2 3 2 3 2 2" xfId="57532" xr:uid="{0BD68DF3-947F-4BC6-9675-814ED4320EBD}"/>
    <cellStyle name="Normal 9 4 2 2 3 2 3 3" xfId="42090" xr:uid="{B936CEC2-D9B5-44CB-88A0-46D8B14BB4A2}"/>
    <cellStyle name="Normal 9 4 2 2 3 2 4" xfId="18927" xr:uid="{6D4D751C-C571-4FC9-8BF8-C68AA2546312}"/>
    <cellStyle name="Normal 9 4 2 2 3 2 4 2" xfId="49811" xr:uid="{84B3B1B5-0D23-49BF-9E2C-4EC1578A43A3}"/>
    <cellStyle name="Normal 9 4 2 2 3 2 5" xfId="34369" xr:uid="{29C73094-E7E7-42E4-9DD8-B91693DC03CF}"/>
    <cellStyle name="Normal 9 4 2 2 3 3" xfId="5415" xr:uid="{291BC6A0-CEA8-4D5F-8F16-E6F628316AFF}"/>
    <cellStyle name="Normal 9 4 2 2 3 3 2" xfId="13136" xr:uid="{D8B624C3-DB71-4596-ACFD-EB9531F4CE36}"/>
    <cellStyle name="Normal 9 4 2 2 3 3 2 2" xfId="28578" xr:uid="{C1CEB196-575D-44EC-949E-3BE0F6C0792E}"/>
    <cellStyle name="Normal 9 4 2 2 3 3 2 2 2" xfId="59462" xr:uid="{D10FA3AE-3B39-434A-9EA4-32CC48F47A18}"/>
    <cellStyle name="Normal 9 4 2 2 3 3 2 3" xfId="44020" xr:uid="{399DE723-D469-4949-A4A7-C7B5BF492AC6}"/>
    <cellStyle name="Normal 9 4 2 2 3 3 3" xfId="20857" xr:uid="{62CFD037-5EF6-459A-BBE3-5408922502DF}"/>
    <cellStyle name="Normal 9 4 2 2 3 3 3 2" xfId="51741" xr:uid="{76DA7032-5644-4DC8-894C-7EB3CA2EF9A0}"/>
    <cellStyle name="Normal 9 4 2 2 3 3 4" xfId="36299" xr:uid="{8A4AA2A4-CDE7-473D-9409-9C613076F8DE}"/>
    <cellStyle name="Normal 9 4 2 2 3 4" xfId="9276" xr:uid="{833B6F3F-F8F5-4AB4-84E4-FBED7BA49AB5}"/>
    <cellStyle name="Normal 9 4 2 2 3 4 2" xfId="24718" xr:uid="{27526379-564A-4B7E-93D0-7BA75D4355F2}"/>
    <cellStyle name="Normal 9 4 2 2 3 4 2 2" xfId="55602" xr:uid="{2AF6D3F4-B11B-4263-8DC9-BB99687FC953}"/>
    <cellStyle name="Normal 9 4 2 2 3 4 3" xfId="40160" xr:uid="{0F4AC4D3-1D2C-4FF2-9DDA-A71B590B1619}"/>
    <cellStyle name="Normal 9 4 2 2 3 5" xfId="16997" xr:uid="{D0BD257C-352F-4BB1-BACC-DE79C89A45E0}"/>
    <cellStyle name="Normal 9 4 2 2 3 5 2" xfId="47881" xr:uid="{2566CBE0-AF97-484D-8438-26075540F41C}"/>
    <cellStyle name="Normal 9 4 2 2 3 6" xfId="32439" xr:uid="{192B7F49-87DE-4FC8-9F74-7E983534566F}"/>
    <cellStyle name="Normal 9 4 2 2 4" xfId="2520" xr:uid="{342B684F-8C7D-491B-92A7-355542A2142D}"/>
    <cellStyle name="Normal 9 4 2 2 4 2" xfId="6380" xr:uid="{CDB8BC64-A6F4-440D-A331-08DA594FCFB8}"/>
    <cellStyle name="Normal 9 4 2 2 4 2 2" xfId="14101" xr:uid="{ABE6CE2D-BCD6-4774-A5D9-987BBD4D62D1}"/>
    <cellStyle name="Normal 9 4 2 2 4 2 2 2" xfId="29543" xr:uid="{90E92988-5D17-4358-BDFB-63E158BF2751}"/>
    <cellStyle name="Normal 9 4 2 2 4 2 2 2 2" xfId="60427" xr:uid="{62E6521A-785D-4C15-B11B-A007D54100E5}"/>
    <cellStyle name="Normal 9 4 2 2 4 2 2 3" xfId="44985" xr:uid="{4D725AB6-FF64-4A55-A2B8-8BB8A27A3561}"/>
    <cellStyle name="Normal 9 4 2 2 4 2 3" xfId="21822" xr:uid="{6C1F319A-D9FE-4804-AE07-CC79B7283676}"/>
    <cellStyle name="Normal 9 4 2 2 4 2 3 2" xfId="52706" xr:uid="{A642F9AF-92A3-4EBF-9757-C969BC207FE6}"/>
    <cellStyle name="Normal 9 4 2 2 4 2 4" xfId="37264" xr:uid="{56EBCA59-DD43-4714-A5CA-E2D8F7E5A0EA}"/>
    <cellStyle name="Normal 9 4 2 2 4 3" xfId="10241" xr:uid="{B2CD100B-EAF7-48AD-BB95-6EAE3C1F0255}"/>
    <cellStyle name="Normal 9 4 2 2 4 3 2" xfId="25683" xr:uid="{C2266D71-874B-485F-B4BA-71B303B96913}"/>
    <cellStyle name="Normal 9 4 2 2 4 3 2 2" xfId="56567" xr:uid="{F3857F2F-03CC-4B2E-A204-233636CB9A2C}"/>
    <cellStyle name="Normal 9 4 2 2 4 3 3" xfId="41125" xr:uid="{BC752CF1-1518-4499-8178-DA70E16531E0}"/>
    <cellStyle name="Normal 9 4 2 2 4 4" xfId="17962" xr:uid="{126926B6-A567-4328-A78E-AA481F4443E6}"/>
    <cellStyle name="Normal 9 4 2 2 4 4 2" xfId="48846" xr:uid="{3955EC9A-927A-4772-83EB-24132D95EE05}"/>
    <cellStyle name="Normal 9 4 2 2 4 5" xfId="33404" xr:uid="{B6C755DC-73E0-420D-86C9-3B76ED45F310}"/>
    <cellStyle name="Normal 9 4 2 2 5" xfId="4450" xr:uid="{40EDF585-D680-41F7-A324-22AFDE70C2EC}"/>
    <cellStyle name="Normal 9 4 2 2 5 2" xfId="12171" xr:uid="{9C78C9E3-4D43-480A-99A9-A139037F74C6}"/>
    <cellStyle name="Normal 9 4 2 2 5 2 2" xfId="27613" xr:uid="{9F97EB68-4476-4DF9-ABA7-A47327111E75}"/>
    <cellStyle name="Normal 9 4 2 2 5 2 2 2" xfId="58497" xr:uid="{075736BF-812A-455E-8883-BE0C95E63A31}"/>
    <cellStyle name="Normal 9 4 2 2 5 2 3" xfId="43055" xr:uid="{C8B5B15D-F90C-48EB-AC2D-F050314A9611}"/>
    <cellStyle name="Normal 9 4 2 2 5 3" xfId="19892" xr:uid="{F99DD2C5-F9B2-4EAB-8E17-DA16AF904AA8}"/>
    <cellStyle name="Normal 9 4 2 2 5 3 2" xfId="50776" xr:uid="{F7D48F66-DA1E-46ED-98EB-01B8D89685A7}"/>
    <cellStyle name="Normal 9 4 2 2 5 4" xfId="35334" xr:uid="{06C330A8-FDA9-4075-94BA-0D6E6305AD60}"/>
    <cellStyle name="Normal 9 4 2 2 6" xfId="8311" xr:uid="{EA2D1CC1-B417-4F19-861A-8DC220E61E04}"/>
    <cellStyle name="Normal 9 4 2 2 6 2" xfId="23753" xr:uid="{7A28CAFF-704B-4AD7-92B3-603E09D9A55E}"/>
    <cellStyle name="Normal 9 4 2 2 6 2 2" xfId="54637" xr:uid="{7764DA74-F681-4BA0-94DF-04478F2B3016}"/>
    <cellStyle name="Normal 9 4 2 2 6 3" xfId="39195" xr:uid="{A4552017-5F73-43B7-BF86-90377B784BFD}"/>
    <cellStyle name="Normal 9 4 2 2 7" xfId="16032" xr:uid="{BA559941-3D7D-4CE9-A3A1-CCAC5E0484C2}"/>
    <cellStyle name="Normal 9 4 2 2 7 2" xfId="46916" xr:uid="{1023AFC9-FB97-43BC-8629-5165B3730ED9}"/>
    <cellStyle name="Normal 9 4 2 2 8" xfId="31474" xr:uid="{732A2597-CD3A-4955-B956-DE04020DF7F6}"/>
    <cellStyle name="Normal 9 4 2 3" xfId="832" xr:uid="{C9AF8CF1-AF53-4DD1-B1EB-8F3BBE4F2BAF}"/>
    <cellStyle name="Normal 9 4 2 3 2" xfId="1797" xr:uid="{B193B0DF-8C5C-4695-BD58-1A7FAB991FD7}"/>
    <cellStyle name="Normal 9 4 2 3 2 2" xfId="3727" xr:uid="{C9E95603-C80A-4ABB-9935-FFB5FF1EE4D3}"/>
    <cellStyle name="Normal 9 4 2 3 2 2 2" xfId="7587" xr:uid="{9EFAD2AE-C7A8-4B6B-8FD7-7BDEF5257216}"/>
    <cellStyle name="Normal 9 4 2 3 2 2 2 2" xfId="15308" xr:uid="{2AAE6DBB-F551-4470-A0CC-BF8364CCA25E}"/>
    <cellStyle name="Normal 9 4 2 3 2 2 2 2 2" xfId="30750" xr:uid="{02EDE300-06F7-4783-B088-F503AA6B4E70}"/>
    <cellStyle name="Normal 9 4 2 3 2 2 2 2 2 2" xfId="61634" xr:uid="{F6150D26-902C-4B32-AEB4-9531A019EBCD}"/>
    <cellStyle name="Normal 9 4 2 3 2 2 2 2 3" xfId="46192" xr:uid="{59DBCE94-7891-4CC0-B1E3-103F81BA91E0}"/>
    <cellStyle name="Normal 9 4 2 3 2 2 2 3" xfId="23029" xr:uid="{3D9DFCBC-0F77-4ECE-A2AD-EDB488E86202}"/>
    <cellStyle name="Normal 9 4 2 3 2 2 2 3 2" xfId="53913" xr:uid="{A4FFBF8A-AF22-42CB-8F90-73E678B5E596}"/>
    <cellStyle name="Normal 9 4 2 3 2 2 2 4" xfId="38471" xr:uid="{FD985987-359F-4ECC-9362-FE0E57FF3326}"/>
    <cellStyle name="Normal 9 4 2 3 2 2 3" xfId="11448" xr:uid="{CFA3B3CA-893D-40EE-9007-2E574A04B1F4}"/>
    <cellStyle name="Normal 9 4 2 3 2 2 3 2" xfId="26890" xr:uid="{B6E9587B-03ED-4F27-9123-1B252B047FB4}"/>
    <cellStyle name="Normal 9 4 2 3 2 2 3 2 2" xfId="57774" xr:uid="{A81BEDD0-E700-4184-BB8A-6E82EC50387C}"/>
    <cellStyle name="Normal 9 4 2 3 2 2 3 3" xfId="42332" xr:uid="{E6BE3FB1-2F6B-406D-B9A1-12A6A4F552D7}"/>
    <cellStyle name="Normal 9 4 2 3 2 2 4" xfId="19169" xr:uid="{1C73C011-325E-49DC-941E-190FADE33D75}"/>
    <cellStyle name="Normal 9 4 2 3 2 2 4 2" xfId="50053" xr:uid="{BA27B2EF-11CA-4178-8213-7BEAE5098E2C}"/>
    <cellStyle name="Normal 9 4 2 3 2 2 5" xfId="34611" xr:uid="{09EFB3FC-C1A0-4E06-ACEB-3A75B8E94E2D}"/>
    <cellStyle name="Normal 9 4 2 3 2 3" xfId="5657" xr:uid="{F3E84B0A-A557-4235-9DE2-3847479682DD}"/>
    <cellStyle name="Normal 9 4 2 3 2 3 2" xfId="13378" xr:uid="{70351CC9-84B1-40D6-B48D-E8DBB22F82E6}"/>
    <cellStyle name="Normal 9 4 2 3 2 3 2 2" xfId="28820" xr:uid="{928E8739-FAC2-47F7-A3D7-61D301506652}"/>
    <cellStyle name="Normal 9 4 2 3 2 3 2 2 2" xfId="59704" xr:uid="{9BF204A8-C91D-431A-A0FE-3AD6F9B5CA81}"/>
    <cellStyle name="Normal 9 4 2 3 2 3 2 3" xfId="44262" xr:uid="{AF8E2A17-19EF-4686-8BF1-4EE02F752FE7}"/>
    <cellStyle name="Normal 9 4 2 3 2 3 3" xfId="21099" xr:uid="{9CD0B741-2EF8-448D-89D9-8838DC990F7F}"/>
    <cellStyle name="Normal 9 4 2 3 2 3 3 2" xfId="51983" xr:uid="{51E984A3-97A3-40A8-BD10-16C96D8FC239}"/>
    <cellStyle name="Normal 9 4 2 3 2 3 4" xfId="36541" xr:uid="{B218472D-AA8C-45EB-8302-A2AAF24BFCB9}"/>
    <cellStyle name="Normal 9 4 2 3 2 4" xfId="9518" xr:uid="{9D2F410E-31FF-4201-944C-4099B1ACB51F}"/>
    <cellStyle name="Normal 9 4 2 3 2 4 2" xfId="24960" xr:uid="{06042027-D586-4465-93CA-39E563F76AA5}"/>
    <cellStyle name="Normal 9 4 2 3 2 4 2 2" xfId="55844" xr:uid="{A861487D-DADD-4232-8080-BC1B83A766D0}"/>
    <cellStyle name="Normal 9 4 2 3 2 4 3" xfId="40402" xr:uid="{0601EF5A-DF0B-4FC6-A259-931EB2EA66AC}"/>
    <cellStyle name="Normal 9 4 2 3 2 5" xfId="17239" xr:uid="{36735D3D-E93D-4A37-A978-74E3C1E982D9}"/>
    <cellStyle name="Normal 9 4 2 3 2 5 2" xfId="48123" xr:uid="{37F3D78D-0874-4C68-A5FB-24419901F822}"/>
    <cellStyle name="Normal 9 4 2 3 2 6" xfId="32681" xr:uid="{F125F91B-83F6-445A-A730-818731B89252}"/>
    <cellStyle name="Normal 9 4 2 3 3" xfId="2762" xr:uid="{6B45498D-DC8B-48A1-91C9-92D40A6D60CC}"/>
    <cellStyle name="Normal 9 4 2 3 3 2" xfId="6622" xr:uid="{EAB4A287-4611-40AB-9879-6F4719FED9B2}"/>
    <cellStyle name="Normal 9 4 2 3 3 2 2" xfId="14343" xr:uid="{A2059154-37A0-4EBE-824E-2101F7F163EA}"/>
    <cellStyle name="Normal 9 4 2 3 3 2 2 2" xfId="29785" xr:uid="{C702D3F8-D166-48FA-83AE-8CB0976B4238}"/>
    <cellStyle name="Normal 9 4 2 3 3 2 2 2 2" xfId="60669" xr:uid="{701B3D4A-0C27-41C9-A447-017A2B037289}"/>
    <cellStyle name="Normal 9 4 2 3 3 2 2 3" xfId="45227" xr:uid="{21294CFF-FD26-4912-9C89-B58043A50C5B}"/>
    <cellStyle name="Normal 9 4 2 3 3 2 3" xfId="22064" xr:uid="{8D6FEBC2-B6CA-43EB-B3A2-CCFCB803D451}"/>
    <cellStyle name="Normal 9 4 2 3 3 2 3 2" xfId="52948" xr:uid="{12809667-F30B-451E-8DB9-478FB99E9191}"/>
    <cellStyle name="Normal 9 4 2 3 3 2 4" xfId="37506" xr:uid="{FA1BB1DD-14A3-496F-B2A4-BF3702A4E122}"/>
    <cellStyle name="Normal 9 4 2 3 3 3" xfId="10483" xr:uid="{BF9DBD8E-54C4-4E1D-AE71-C9E5B79165B3}"/>
    <cellStyle name="Normal 9 4 2 3 3 3 2" xfId="25925" xr:uid="{12D06B3C-189F-4D1A-830D-A6A1EF943BFC}"/>
    <cellStyle name="Normal 9 4 2 3 3 3 2 2" xfId="56809" xr:uid="{9AEDA4AA-D150-46F7-840D-EB9979AC42A2}"/>
    <cellStyle name="Normal 9 4 2 3 3 3 3" xfId="41367" xr:uid="{7F3970A7-5665-4F2C-BD54-2C503C79B571}"/>
    <cellStyle name="Normal 9 4 2 3 3 4" xfId="18204" xr:uid="{B59363E2-91E1-455A-AD6E-841E1EBCB31D}"/>
    <cellStyle name="Normal 9 4 2 3 3 4 2" xfId="49088" xr:uid="{AECE037D-91BD-4CBC-AC8E-335D4D95B00D}"/>
    <cellStyle name="Normal 9 4 2 3 3 5" xfId="33646" xr:uid="{A0DEE9E4-1235-492A-906B-59FF975605D2}"/>
    <cellStyle name="Normal 9 4 2 3 4" xfId="4692" xr:uid="{5DAE9A67-DE24-4DE9-A3ED-32105AF84444}"/>
    <cellStyle name="Normal 9 4 2 3 4 2" xfId="12413" xr:uid="{F309942A-B9C2-4869-A61A-5D02061DA805}"/>
    <cellStyle name="Normal 9 4 2 3 4 2 2" xfId="27855" xr:uid="{FE20EE64-FC9F-45EE-BD19-29C50652FBD9}"/>
    <cellStyle name="Normal 9 4 2 3 4 2 2 2" xfId="58739" xr:uid="{47B8119E-E6A6-4389-BD72-7715AEAA79B9}"/>
    <cellStyle name="Normal 9 4 2 3 4 2 3" xfId="43297" xr:uid="{21113353-06CC-415C-AD5E-EB5CD9CF8AA8}"/>
    <cellStyle name="Normal 9 4 2 3 4 3" xfId="20134" xr:uid="{41AF4729-1DC9-4230-8008-BC688D15F264}"/>
    <cellStyle name="Normal 9 4 2 3 4 3 2" xfId="51018" xr:uid="{2012CC8D-0822-4D06-B50F-A92633227FF8}"/>
    <cellStyle name="Normal 9 4 2 3 4 4" xfId="35576" xr:uid="{3AF60A4B-8A99-4A4F-9DB4-BBB3A651C6A6}"/>
    <cellStyle name="Normal 9 4 2 3 5" xfId="8553" xr:uid="{95ECF27D-E392-46E7-AFE4-D7D33A55E8BF}"/>
    <cellStyle name="Normal 9 4 2 3 5 2" xfId="23995" xr:uid="{4A3E2D17-33CE-4793-8BAC-26C30D441221}"/>
    <cellStyle name="Normal 9 4 2 3 5 2 2" xfId="54879" xr:uid="{ABC16B60-489A-4053-AE54-5AE8F4C5A4EA}"/>
    <cellStyle name="Normal 9 4 2 3 5 3" xfId="39437" xr:uid="{F43A09D3-C0B9-4AAF-910F-8576ADC65D87}"/>
    <cellStyle name="Normal 9 4 2 3 6" xfId="16274" xr:uid="{B4D2DC19-7D2C-4CE0-B5F8-1BB6E2DDEF57}"/>
    <cellStyle name="Normal 9 4 2 3 6 2" xfId="47158" xr:uid="{64460AE7-B17C-4DA9-B6D8-6D62ED6BDDD5}"/>
    <cellStyle name="Normal 9 4 2 3 7" xfId="31716" xr:uid="{B5245C77-FE7C-42DF-81B7-306E50CA6315}"/>
    <cellStyle name="Normal 9 4 2 4" xfId="1314" xr:uid="{E72B6FF8-1326-46E2-8771-06587F8DFBB3}"/>
    <cellStyle name="Normal 9 4 2 4 2" xfId="3244" xr:uid="{834ED30A-F507-4273-BE52-9DDA797A59EC}"/>
    <cellStyle name="Normal 9 4 2 4 2 2" xfId="7104" xr:uid="{54C70900-AB48-442E-909C-BEB06ADE4EA2}"/>
    <cellStyle name="Normal 9 4 2 4 2 2 2" xfId="14825" xr:uid="{8F9C66C6-89E8-43AF-9642-7AF7E56289E7}"/>
    <cellStyle name="Normal 9 4 2 4 2 2 2 2" xfId="30267" xr:uid="{31CE24D0-0BC2-4921-AE69-D2843E7D8FE9}"/>
    <cellStyle name="Normal 9 4 2 4 2 2 2 2 2" xfId="61151" xr:uid="{D8789E9B-293F-412E-B3D4-99FC6797D51A}"/>
    <cellStyle name="Normal 9 4 2 4 2 2 2 3" xfId="45709" xr:uid="{F2E96F44-9C17-4904-B6CB-E7F71171B408}"/>
    <cellStyle name="Normal 9 4 2 4 2 2 3" xfId="22546" xr:uid="{2F4F6FF6-4535-4822-834A-DFE1D8CE83E6}"/>
    <cellStyle name="Normal 9 4 2 4 2 2 3 2" xfId="53430" xr:uid="{867832A0-CF14-4143-B99F-711B610A4848}"/>
    <cellStyle name="Normal 9 4 2 4 2 2 4" xfId="37988" xr:uid="{FCB78717-DACA-446A-B442-56FD85CC3B43}"/>
    <cellStyle name="Normal 9 4 2 4 2 3" xfId="10965" xr:uid="{4F7FC4BB-10C4-40DD-9641-49875154BB6D}"/>
    <cellStyle name="Normal 9 4 2 4 2 3 2" xfId="26407" xr:uid="{9D925E4C-A81A-4261-A76C-E3D15D93B6AD}"/>
    <cellStyle name="Normal 9 4 2 4 2 3 2 2" xfId="57291" xr:uid="{210C2212-97A8-4B0A-875F-245C1403E65B}"/>
    <cellStyle name="Normal 9 4 2 4 2 3 3" xfId="41849" xr:uid="{96FFEC36-E9AD-482C-B6AC-7920685C0F24}"/>
    <cellStyle name="Normal 9 4 2 4 2 4" xfId="18686" xr:uid="{D4AE6C5D-4A4D-43ED-BC4F-3B3E7D703ADC}"/>
    <cellStyle name="Normal 9 4 2 4 2 4 2" xfId="49570" xr:uid="{21A3C3FA-A234-4CC8-86E6-BD250D6B2AD4}"/>
    <cellStyle name="Normal 9 4 2 4 2 5" xfId="34128" xr:uid="{710EF341-DD9A-48EF-8804-5202A6E91807}"/>
    <cellStyle name="Normal 9 4 2 4 3" xfId="5174" xr:uid="{4A71E767-6618-4D4C-99F6-0734CBDCAFBE}"/>
    <cellStyle name="Normal 9 4 2 4 3 2" xfId="12895" xr:uid="{7002DE86-A433-4D34-B168-94D4D6814FE1}"/>
    <cellStyle name="Normal 9 4 2 4 3 2 2" xfId="28337" xr:uid="{3994FFC7-E691-42C0-A73A-395D367DC559}"/>
    <cellStyle name="Normal 9 4 2 4 3 2 2 2" xfId="59221" xr:uid="{04BC5367-E7A3-4D08-B9B7-C166F2C59C92}"/>
    <cellStyle name="Normal 9 4 2 4 3 2 3" xfId="43779" xr:uid="{F5AFC4BD-DDA3-40EB-B244-7E877E94F251}"/>
    <cellStyle name="Normal 9 4 2 4 3 3" xfId="20616" xr:uid="{545B0BC8-2BD4-4EF6-932D-E192E6ABC6BB}"/>
    <cellStyle name="Normal 9 4 2 4 3 3 2" xfId="51500" xr:uid="{2FB2C6F0-C3FC-48A6-A87C-ACC7FA6E044F}"/>
    <cellStyle name="Normal 9 4 2 4 3 4" xfId="36058" xr:uid="{00830932-0528-4A90-9470-80281FB3B885}"/>
    <cellStyle name="Normal 9 4 2 4 4" xfId="9035" xr:uid="{D557497A-0CD2-4A63-881E-138B3F76E971}"/>
    <cellStyle name="Normal 9 4 2 4 4 2" xfId="24477" xr:uid="{0E3AA042-16F8-4FAE-81BD-077A7C0CCF19}"/>
    <cellStyle name="Normal 9 4 2 4 4 2 2" xfId="55361" xr:uid="{E63316E8-27B6-480D-AE65-1D1DA599EEC5}"/>
    <cellStyle name="Normal 9 4 2 4 4 3" xfId="39919" xr:uid="{A95572F6-6C17-40B4-BB07-8961CC8B44F7}"/>
    <cellStyle name="Normal 9 4 2 4 5" xfId="16756" xr:uid="{53B1FE4C-7B46-4432-9C94-7FEFF0C7FFE4}"/>
    <cellStyle name="Normal 9 4 2 4 5 2" xfId="47640" xr:uid="{1D951125-653F-47BF-B4AA-CBB97D415E1B}"/>
    <cellStyle name="Normal 9 4 2 4 6" xfId="32198" xr:uid="{18D59991-DFD1-424B-B181-1DC99925FE4A}"/>
    <cellStyle name="Normal 9 4 2 5" xfId="2279" xr:uid="{A616ED2D-61BD-4278-9EFF-8FEDB0C613FD}"/>
    <cellStyle name="Normal 9 4 2 5 2" xfId="6139" xr:uid="{82D9349B-D1E5-443A-AA05-473565BBA04A}"/>
    <cellStyle name="Normal 9 4 2 5 2 2" xfId="13860" xr:uid="{2391EAD0-7124-4F08-9717-B8DB4ADBC732}"/>
    <cellStyle name="Normal 9 4 2 5 2 2 2" xfId="29302" xr:uid="{0035306F-9FF1-4710-A44B-C7B451332DDD}"/>
    <cellStyle name="Normal 9 4 2 5 2 2 2 2" xfId="60186" xr:uid="{4A117C87-8F07-45E7-A2B0-6D47BBAB306C}"/>
    <cellStyle name="Normal 9 4 2 5 2 2 3" xfId="44744" xr:uid="{518C1374-287D-449F-AFCD-C532C3321FC9}"/>
    <cellStyle name="Normal 9 4 2 5 2 3" xfId="21581" xr:uid="{078243D9-F1F2-4EC8-93FE-544F2FB24ECB}"/>
    <cellStyle name="Normal 9 4 2 5 2 3 2" xfId="52465" xr:uid="{B1F5FE72-DB10-4EA0-9CB8-DCBA09880C5A}"/>
    <cellStyle name="Normal 9 4 2 5 2 4" xfId="37023" xr:uid="{842A588D-510A-4ED9-8AAC-0021614E9DD7}"/>
    <cellStyle name="Normal 9 4 2 5 3" xfId="10000" xr:uid="{9A9D496E-EA65-4AC5-94B4-D0F05A45174A}"/>
    <cellStyle name="Normal 9 4 2 5 3 2" xfId="25442" xr:uid="{B48592BA-2793-496F-BDA3-260C1DBF202A}"/>
    <cellStyle name="Normal 9 4 2 5 3 2 2" xfId="56326" xr:uid="{47D16060-1B47-4B0B-A29D-471262555506}"/>
    <cellStyle name="Normal 9 4 2 5 3 3" xfId="40884" xr:uid="{D97482D7-1AB2-40E1-905B-3CA69536AA43}"/>
    <cellStyle name="Normal 9 4 2 5 4" xfId="17721" xr:uid="{A19E3285-96D8-4E2A-BD2A-AC34297DA1CF}"/>
    <cellStyle name="Normal 9 4 2 5 4 2" xfId="48605" xr:uid="{E9C26A7B-EABA-4A9B-BFCE-F8E23A8751DF}"/>
    <cellStyle name="Normal 9 4 2 5 5" xfId="33163" xr:uid="{1772A092-25BE-450C-BFE7-146C5CF0A2B9}"/>
    <cellStyle name="Normal 9 4 2 6" xfId="4209" xr:uid="{D7C14AA4-22CE-4507-AA15-C239188CD1AD}"/>
    <cellStyle name="Normal 9 4 2 6 2" xfId="11930" xr:uid="{57A0B321-3440-41E5-A844-B1A249909438}"/>
    <cellStyle name="Normal 9 4 2 6 2 2" xfId="27372" xr:uid="{FEBD1107-890F-472D-9B63-580F24560E78}"/>
    <cellStyle name="Normal 9 4 2 6 2 2 2" xfId="58256" xr:uid="{6DE610A6-3C2B-473C-B355-65DC33E5A700}"/>
    <cellStyle name="Normal 9 4 2 6 2 3" xfId="42814" xr:uid="{7726C186-0C0B-4861-808D-E1080C878EC4}"/>
    <cellStyle name="Normal 9 4 2 6 3" xfId="19651" xr:uid="{E947FE9B-AFBE-44E9-8C8D-2EB51D6E5943}"/>
    <cellStyle name="Normal 9 4 2 6 3 2" xfId="50535" xr:uid="{85181AE1-DA54-4543-A297-36021507C1CB}"/>
    <cellStyle name="Normal 9 4 2 6 4" xfId="35093" xr:uid="{C749DF04-6B62-4C14-9EFC-2A7959989CD1}"/>
    <cellStyle name="Normal 9 4 2 7" xfId="8070" xr:uid="{5731E834-763C-4CC4-891E-3C3475B947B7}"/>
    <cellStyle name="Normal 9 4 2 7 2" xfId="23512" xr:uid="{0675BC3C-65CD-4020-9E41-9FF6AE7586F2}"/>
    <cellStyle name="Normal 9 4 2 7 2 2" xfId="54396" xr:uid="{28CEE329-1BBE-49D1-9D2D-947F9230362A}"/>
    <cellStyle name="Normal 9 4 2 7 3" xfId="38954" xr:uid="{ABA1B62D-880B-408C-8D49-0A6AB0F5F714}"/>
    <cellStyle name="Normal 9 4 2 8" xfId="15791" xr:uid="{DBD9CEF3-D501-483E-96C2-F8A3F9AAE584}"/>
    <cellStyle name="Normal 9 4 2 8 2" xfId="46675" xr:uid="{B0C9D66E-6EB9-48C8-8930-AE4FDF1AD6E9}"/>
    <cellStyle name="Normal 9 4 2 9" xfId="31233" xr:uid="{D29AA7F0-9181-4DC0-9CBB-52EDC64B0B35}"/>
    <cellStyle name="Normal 9 4 3" xfId="484" xr:uid="{D4C64FE8-850E-4E27-AC4F-C20EBFC0D162}"/>
    <cellStyle name="Normal 9 4 3 2" xfId="968" xr:uid="{0747FC58-6B5D-4016-BAD4-F1074CB76FE6}"/>
    <cellStyle name="Normal 9 4 3 2 2" xfId="1933" xr:uid="{C1D9F85F-E4EF-4E73-BFC0-C3B60521E861}"/>
    <cellStyle name="Normal 9 4 3 2 2 2" xfId="3863" xr:uid="{E8E216F7-93F5-4256-8B33-DB41F8482F1F}"/>
    <cellStyle name="Normal 9 4 3 2 2 2 2" xfId="7723" xr:uid="{AA74FD41-88D4-4C08-B67E-540ECC2CA607}"/>
    <cellStyle name="Normal 9 4 3 2 2 2 2 2" xfId="15444" xr:uid="{1F8A994E-4543-4296-A5EB-0A1F75D0F68F}"/>
    <cellStyle name="Normal 9 4 3 2 2 2 2 2 2" xfId="30886" xr:uid="{5E5D8A12-0D9C-4DCD-83A1-60B3675CCCA2}"/>
    <cellStyle name="Normal 9 4 3 2 2 2 2 2 2 2" xfId="61770" xr:uid="{0D99879D-FD26-4EA5-AC12-41C45ACE32E6}"/>
    <cellStyle name="Normal 9 4 3 2 2 2 2 2 3" xfId="46328" xr:uid="{E231C044-356A-4767-BD90-8203EBF3CB81}"/>
    <cellStyle name="Normal 9 4 3 2 2 2 2 3" xfId="23165" xr:uid="{4A25C485-B792-42AD-9155-C386B246F988}"/>
    <cellStyle name="Normal 9 4 3 2 2 2 2 3 2" xfId="54049" xr:uid="{249F8D76-25ED-46E3-8081-CE1DA44C02CF}"/>
    <cellStyle name="Normal 9 4 3 2 2 2 2 4" xfId="38607" xr:uid="{0AB479D9-1458-4569-A50E-715F98066E95}"/>
    <cellStyle name="Normal 9 4 3 2 2 2 3" xfId="11584" xr:uid="{40550AFC-D7D2-4F04-82B5-D9BBCC0C4F4A}"/>
    <cellStyle name="Normal 9 4 3 2 2 2 3 2" xfId="27026" xr:uid="{364C9BC2-6DFF-4F76-B59F-05FC15997B73}"/>
    <cellStyle name="Normal 9 4 3 2 2 2 3 2 2" xfId="57910" xr:uid="{D37A32BF-6F3B-46EC-8CA4-457C5E4E94E7}"/>
    <cellStyle name="Normal 9 4 3 2 2 2 3 3" xfId="42468" xr:uid="{3EC895C8-5895-4A76-99B2-A82163A41142}"/>
    <cellStyle name="Normal 9 4 3 2 2 2 4" xfId="19305" xr:uid="{AB398BC9-BF25-48F6-8870-22B21717FA74}"/>
    <cellStyle name="Normal 9 4 3 2 2 2 4 2" xfId="50189" xr:uid="{B66AD301-5898-4829-8411-6E0127AD6476}"/>
    <cellStyle name="Normal 9 4 3 2 2 2 5" xfId="34747" xr:uid="{0E67248F-51F4-438C-BE65-426D9DDA8D41}"/>
    <cellStyle name="Normal 9 4 3 2 2 3" xfId="5793" xr:uid="{BBD86516-A284-4644-94A0-6DAEB44BDA4D}"/>
    <cellStyle name="Normal 9 4 3 2 2 3 2" xfId="13514" xr:uid="{13709A21-CCD6-45B3-8675-AEDB44EAAB03}"/>
    <cellStyle name="Normal 9 4 3 2 2 3 2 2" xfId="28956" xr:uid="{4127CD2F-E34C-4854-B566-BD2AB761F006}"/>
    <cellStyle name="Normal 9 4 3 2 2 3 2 2 2" xfId="59840" xr:uid="{B6400211-DA78-46F9-88A6-DDD63893AF7A}"/>
    <cellStyle name="Normal 9 4 3 2 2 3 2 3" xfId="44398" xr:uid="{5EA7BF0E-8BFC-4019-8A70-710663F31A0A}"/>
    <cellStyle name="Normal 9 4 3 2 2 3 3" xfId="21235" xr:uid="{B62AF14D-DFA6-4045-8010-3BBB81E6654F}"/>
    <cellStyle name="Normal 9 4 3 2 2 3 3 2" xfId="52119" xr:uid="{60BA56EB-50A6-410A-8AD5-59D74AFFBC78}"/>
    <cellStyle name="Normal 9 4 3 2 2 3 4" xfId="36677" xr:uid="{0274278A-E75B-4B38-B592-A6EF4A824AFA}"/>
    <cellStyle name="Normal 9 4 3 2 2 4" xfId="9654" xr:uid="{547A05AA-BDF6-4D5D-B42B-A2AB69B109A9}"/>
    <cellStyle name="Normal 9 4 3 2 2 4 2" xfId="25096" xr:uid="{A9FFC031-3B77-4498-8F98-B73C36BEFE07}"/>
    <cellStyle name="Normal 9 4 3 2 2 4 2 2" xfId="55980" xr:uid="{363775FD-B085-45CA-9A32-6A747E1C9371}"/>
    <cellStyle name="Normal 9 4 3 2 2 4 3" xfId="40538" xr:uid="{5B86213E-ABCA-4FD8-AFAC-18473AC45197}"/>
    <cellStyle name="Normal 9 4 3 2 2 5" xfId="17375" xr:uid="{4B9A9C7D-069F-4E45-B658-1DD7B11B83C6}"/>
    <cellStyle name="Normal 9 4 3 2 2 5 2" xfId="48259" xr:uid="{24AFFABC-972A-4700-AC3C-04C11183D5F7}"/>
    <cellStyle name="Normal 9 4 3 2 2 6" xfId="32817" xr:uid="{B92EBBF9-FFFC-4950-811E-4ACB60177142}"/>
    <cellStyle name="Normal 9 4 3 2 3" xfId="2898" xr:uid="{23A722F3-0388-4279-A20F-A094CC4D1ECD}"/>
    <cellStyle name="Normal 9 4 3 2 3 2" xfId="6758" xr:uid="{8846AD45-237A-47B2-9B46-062BB709D085}"/>
    <cellStyle name="Normal 9 4 3 2 3 2 2" xfId="14479" xr:uid="{B63C1CCF-6E94-425D-9B28-8409E56F0C0B}"/>
    <cellStyle name="Normal 9 4 3 2 3 2 2 2" xfId="29921" xr:uid="{BC0BD205-E9CB-4CCD-AEF7-51AB9BFB5B2B}"/>
    <cellStyle name="Normal 9 4 3 2 3 2 2 2 2" xfId="60805" xr:uid="{920CE896-DA47-4C58-B76C-9066BD2452A9}"/>
    <cellStyle name="Normal 9 4 3 2 3 2 2 3" xfId="45363" xr:uid="{B1D7CB25-0D20-4DE0-A293-5B1D577D45D9}"/>
    <cellStyle name="Normal 9 4 3 2 3 2 3" xfId="22200" xr:uid="{BBD1155D-7850-45CC-87A4-E6B75A63350B}"/>
    <cellStyle name="Normal 9 4 3 2 3 2 3 2" xfId="53084" xr:uid="{03280291-1CA9-4739-9F70-EF123265CEF0}"/>
    <cellStyle name="Normal 9 4 3 2 3 2 4" xfId="37642" xr:uid="{45EDBB53-0CB6-4684-8878-C16E03FF3DE9}"/>
    <cellStyle name="Normal 9 4 3 2 3 3" xfId="10619" xr:uid="{456CC9F8-85B7-4CDA-B83D-BDC1404E558C}"/>
    <cellStyle name="Normal 9 4 3 2 3 3 2" xfId="26061" xr:uid="{A42F0A66-D0C8-4EE3-88C4-B12FDB1F5B2A}"/>
    <cellStyle name="Normal 9 4 3 2 3 3 2 2" xfId="56945" xr:uid="{98B4E5A7-DA1F-4F65-8122-654EA8522A1C}"/>
    <cellStyle name="Normal 9 4 3 2 3 3 3" xfId="41503" xr:uid="{40EFCF13-9532-4F2E-B8EB-C283EDB2E4C0}"/>
    <cellStyle name="Normal 9 4 3 2 3 4" xfId="18340" xr:uid="{F9DAF424-1138-4905-9E61-BF4A17AB6C12}"/>
    <cellStyle name="Normal 9 4 3 2 3 4 2" xfId="49224" xr:uid="{CE4288C9-9446-45C8-A469-78CE99DB2AA0}"/>
    <cellStyle name="Normal 9 4 3 2 3 5" xfId="33782" xr:uid="{187726B8-D30C-452D-B94F-A65DFE9242D2}"/>
    <cellStyle name="Normal 9 4 3 2 4" xfId="4828" xr:uid="{249D5493-C887-426E-9392-D8CBFF681697}"/>
    <cellStyle name="Normal 9 4 3 2 4 2" xfId="12549" xr:uid="{7682D981-932F-42E1-8C21-14D4906064C5}"/>
    <cellStyle name="Normal 9 4 3 2 4 2 2" xfId="27991" xr:uid="{041DEF37-ACB0-4024-BB0F-97E01B424B6F}"/>
    <cellStyle name="Normal 9 4 3 2 4 2 2 2" xfId="58875" xr:uid="{A616F32E-B473-4D60-AED0-FF7F48694AA6}"/>
    <cellStyle name="Normal 9 4 3 2 4 2 3" xfId="43433" xr:uid="{45F337FC-0D90-4F5F-A222-F78D9210F58A}"/>
    <cellStyle name="Normal 9 4 3 2 4 3" xfId="20270" xr:uid="{76517841-F7E4-408C-9B74-78075D055CC7}"/>
    <cellStyle name="Normal 9 4 3 2 4 3 2" xfId="51154" xr:uid="{7CB42741-9E97-44FD-B33C-2C593888D9EE}"/>
    <cellStyle name="Normal 9 4 3 2 4 4" xfId="35712" xr:uid="{1C57FF38-9F59-4A91-8168-95CB26B5CF23}"/>
    <cellStyle name="Normal 9 4 3 2 5" xfId="8689" xr:uid="{F618A0C8-BF6C-41FA-B4FA-C33BDFD868C1}"/>
    <cellStyle name="Normal 9 4 3 2 5 2" xfId="24131" xr:uid="{39515462-3139-41AE-9FA1-710198FE44FB}"/>
    <cellStyle name="Normal 9 4 3 2 5 2 2" xfId="55015" xr:uid="{6FD48B1A-FB0C-4705-880C-8FB74A644A1B}"/>
    <cellStyle name="Normal 9 4 3 2 5 3" xfId="39573" xr:uid="{E7C4A7AC-114A-4256-9C4D-3D29E6C8E4AA}"/>
    <cellStyle name="Normal 9 4 3 2 6" xfId="16410" xr:uid="{96690F17-E89B-48A9-AF82-57CA0D4B20FE}"/>
    <cellStyle name="Normal 9 4 3 2 6 2" xfId="47294" xr:uid="{E15D19DA-876B-4ECB-8B9D-4D89C72E0D3B}"/>
    <cellStyle name="Normal 9 4 3 2 7" xfId="31852" xr:uid="{6CF5464D-16B9-42E0-BE8E-DC96CA327286}"/>
    <cellStyle name="Normal 9 4 3 3" xfId="1450" xr:uid="{591A29A5-7EA3-4ADB-8BD7-BF2D1EBB0F0E}"/>
    <cellStyle name="Normal 9 4 3 3 2" xfId="3380" xr:uid="{DCA1446C-081A-4100-A9F4-A48F422C10C8}"/>
    <cellStyle name="Normal 9 4 3 3 2 2" xfId="7240" xr:uid="{FA486E7F-53F4-4329-974E-C3B0D7243EAA}"/>
    <cellStyle name="Normal 9 4 3 3 2 2 2" xfId="14961" xr:uid="{F8C03861-6F41-4591-9954-AA46876BB1B3}"/>
    <cellStyle name="Normal 9 4 3 3 2 2 2 2" xfId="30403" xr:uid="{23BBE271-8A29-4E67-8324-F3740A1C5DC7}"/>
    <cellStyle name="Normal 9 4 3 3 2 2 2 2 2" xfId="61287" xr:uid="{54B4A7D5-49C4-43A4-8BC8-6CD51FEF4B2B}"/>
    <cellStyle name="Normal 9 4 3 3 2 2 2 3" xfId="45845" xr:uid="{98682F1D-1A0F-4139-A51C-5532CA13F4AA}"/>
    <cellStyle name="Normal 9 4 3 3 2 2 3" xfId="22682" xr:uid="{C78458F6-04A4-4051-9610-2A58D77D9744}"/>
    <cellStyle name="Normal 9 4 3 3 2 2 3 2" xfId="53566" xr:uid="{ACF8E273-EE17-435D-89D9-20277EBD1D77}"/>
    <cellStyle name="Normal 9 4 3 3 2 2 4" xfId="38124" xr:uid="{E183F1CA-348B-4477-8F58-F6E8BE58FA09}"/>
    <cellStyle name="Normal 9 4 3 3 2 3" xfId="11101" xr:uid="{5D739ED8-1C5D-4C5A-9B5E-4D20F98E5FC5}"/>
    <cellStyle name="Normal 9 4 3 3 2 3 2" xfId="26543" xr:uid="{B0E2FE12-63CC-4763-9CDB-8D57C37C34C6}"/>
    <cellStyle name="Normal 9 4 3 3 2 3 2 2" xfId="57427" xr:uid="{69E14D08-4EB4-4AA3-9D7E-B0DA18442AC8}"/>
    <cellStyle name="Normal 9 4 3 3 2 3 3" xfId="41985" xr:uid="{27A96BA8-A915-43B9-A253-CE6ED011A8FC}"/>
    <cellStyle name="Normal 9 4 3 3 2 4" xfId="18822" xr:uid="{083D0253-B4D0-410E-9C7C-4E002DD1F838}"/>
    <cellStyle name="Normal 9 4 3 3 2 4 2" xfId="49706" xr:uid="{D5BAC406-66B7-4AAB-AE1A-2C3D4376096B}"/>
    <cellStyle name="Normal 9 4 3 3 2 5" xfId="34264" xr:uid="{E688335C-4600-4051-8CFD-2AE86BD34073}"/>
    <cellStyle name="Normal 9 4 3 3 3" xfId="5310" xr:uid="{99675BE0-1555-4415-8691-02A2484D07D5}"/>
    <cellStyle name="Normal 9 4 3 3 3 2" xfId="13031" xr:uid="{8DDC7929-C617-4083-8EA6-9D484E57F75E}"/>
    <cellStyle name="Normal 9 4 3 3 3 2 2" xfId="28473" xr:uid="{8DD3D81F-86D8-4661-8E03-82DB30A7A47E}"/>
    <cellStyle name="Normal 9 4 3 3 3 2 2 2" xfId="59357" xr:uid="{DF5BE70C-670F-4CCC-8D02-72C4B9E20B5E}"/>
    <cellStyle name="Normal 9 4 3 3 3 2 3" xfId="43915" xr:uid="{868685FC-2A8B-495D-8BF5-F94CA13F3039}"/>
    <cellStyle name="Normal 9 4 3 3 3 3" xfId="20752" xr:uid="{B04FC23E-F897-4AFA-A22A-40082D489730}"/>
    <cellStyle name="Normal 9 4 3 3 3 3 2" xfId="51636" xr:uid="{015850FE-4820-497B-906E-2DCC53A14DD7}"/>
    <cellStyle name="Normal 9 4 3 3 3 4" xfId="36194" xr:uid="{6A12CDD4-3AAC-4CF8-B4B6-9B957144D06C}"/>
    <cellStyle name="Normal 9 4 3 3 4" xfId="9171" xr:uid="{F14A1DDF-6B6E-46E4-B55D-D144E00BC4C6}"/>
    <cellStyle name="Normal 9 4 3 3 4 2" xfId="24613" xr:uid="{9617DD10-D34D-4A5D-9444-FF1202A7A0B2}"/>
    <cellStyle name="Normal 9 4 3 3 4 2 2" xfId="55497" xr:uid="{24BEF75A-63F6-4603-9B29-6035C27D9AA0}"/>
    <cellStyle name="Normal 9 4 3 3 4 3" xfId="40055" xr:uid="{4B20FC92-D04F-4792-873C-AE6BDBFC07E9}"/>
    <cellStyle name="Normal 9 4 3 3 5" xfId="16892" xr:uid="{C61BACC7-53FF-4C1A-8CB6-6BD51CFC5CB3}"/>
    <cellStyle name="Normal 9 4 3 3 5 2" xfId="47776" xr:uid="{F996FAD9-CB2B-43A2-A577-C8F5C5CB49C0}"/>
    <cellStyle name="Normal 9 4 3 3 6" xfId="32334" xr:uid="{0517E467-F831-436E-B74F-EDE80C002C11}"/>
    <cellStyle name="Normal 9 4 3 4" xfId="2415" xr:uid="{FB1D86C3-0E53-44D8-8849-B31B070AD803}"/>
    <cellStyle name="Normal 9 4 3 4 2" xfId="6275" xr:uid="{61E1BA27-C2DC-425A-9606-CCB6280222F6}"/>
    <cellStyle name="Normal 9 4 3 4 2 2" xfId="13996" xr:uid="{344FEE8E-DFB9-4648-B539-7AD3C0A6C768}"/>
    <cellStyle name="Normal 9 4 3 4 2 2 2" xfId="29438" xr:uid="{7EA8813D-345D-4AC9-AE38-014453E253B1}"/>
    <cellStyle name="Normal 9 4 3 4 2 2 2 2" xfId="60322" xr:uid="{D505F4F9-A684-451A-8768-B9D6081F94B3}"/>
    <cellStyle name="Normal 9 4 3 4 2 2 3" xfId="44880" xr:uid="{19A5997C-ED71-4261-879C-CCB85AAEFE7E}"/>
    <cellStyle name="Normal 9 4 3 4 2 3" xfId="21717" xr:uid="{EDC5D2BF-160C-4D47-B7C1-A7FE3B30CD66}"/>
    <cellStyle name="Normal 9 4 3 4 2 3 2" xfId="52601" xr:uid="{D5C2B4CA-4105-4D7C-8760-01C9DCF7DCDB}"/>
    <cellStyle name="Normal 9 4 3 4 2 4" xfId="37159" xr:uid="{ED683D05-C55D-4228-83A8-23CF9F17ED1E}"/>
    <cellStyle name="Normal 9 4 3 4 3" xfId="10136" xr:uid="{85A6A1E2-4C3A-46D4-9B22-4C2496F3DC65}"/>
    <cellStyle name="Normal 9 4 3 4 3 2" xfId="25578" xr:uid="{A58B5F4F-3D8C-4694-8BCB-15318F50C120}"/>
    <cellStyle name="Normal 9 4 3 4 3 2 2" xfId="56462" xr:uid="{A2F6546A-EC3E-4545-A7F0-154EDE6B05BF}"/>
    <cellStyle name="Normal 9 4 3 4 3 3" xfId="41020" xr:uid="{DEADC8BC-DA7A-471D-8A45-29B9224F5EFF}"/>
    <cellStyle name="Normal 9 4 3 4 4" xfId="17857" xr:uid="{75E30BDC-AB78-47B5-A53E-0DDF57D4E007}"/>
    <cellStyle name="Normal 9 4 3 4 4 2" xfId="48741" xr:uid="{09A79966-2C27-4067-A9F8-B6C461A4C6A7}"/>
    <cellStyle name="Normal 9 4 3 4 5" xfId="33299" xr:uid="{D027ECC2-863E-4F8A-972E-AE372511140C}"/>
    <cellStyle name="Normal 9 4 3 5" xfId="4345" xr:uid="{69E7E369-85B1-4E23-B7F7-E222C4436746}"/>
    <cellStyle name="Normal 9 4 3 5 2" xfId="12066" xr:uid="{5A231904-BFC4-4E3B-AC9E-0CC399CFD99E}"/>
    <cellStyle name="Normal 9 4 3 5 2 2" xfId="27508" xr:uid="{2942BCD1-136B-4AA4-A1FB-C20E421603D4}"/>
    <cellStyle name="Normal 9 4 3 5 2 2 2" xfId="58392" xr:uid="{4940C30A-4A9B-46DB-861D-D1889EBD84A0}"/>
    <cellStyle name="Normal 9 4 3 5 2 3" xfId="42950" xr:uid="{EF1DA6AC-7AC0-4845-AEC4-1791844FEB6F}"/>
    <cellStyle name="Normal 9 4 3 5 3" xfId="19787" xr:uid="{0F7B7A2E-8269-470C-90BA-D5F60DFF042B}"/>
    <cellStyle name="Normal 9 4 3 5 3 2" xfId="50671" xr:uid="{2BF64282-00FA-4D5A-BC0A-64C4E0A4E55B}"/>
    <cellStyle name="Normal 9 4 3 5 4" xfId="35229" xr:uid="{AAB6B0C6-AA21-4F17-B90C-F66BC62480F8}"/>
    <cellStyle name="Normal 9 4 3 6" xfId="8206" xr:uid="{094F1F5B-3399-4A10-BE99-89FA17538576}"/>
    <cellStyle name="Normal 9 4 3 6 2" xfId="23648" xr:uid="{9897DCE8-E2B9-431E-8E24-3ADBB2427615}"/>
    <cellStyle name="Normal 9 4 3 6 2 2" xfId="54532" xr:uid="{E4D0D24D-1DE5-4F17-806D-5FC40A77C3BD}"/>
    <cellStyle name="Normal 9 4 3 6 3" xfId="39090" xr:uid="{AEDE044C-065C-45FE-8926-87D64E08A65C}"/>
    <cellStyle name="Normal 9 4 3 7" xfId="15927" xr:uid="{E1B4E2D9-4DE3-4999-BC16-1966AC297779}"/>
    <cellStyle name="Normal 9 4 3 7 2" xfId="46811" xr:uid="{A8D95015-C58F-4C34-9B3C-03349E0F9E66}"/>
    <cellStyle name="Normal 9 4 3 8" xfId="31369" xr:uid="{CA840C62-9385-4E79-9957-1BD45AA9C4B2}"/>
    <cellStyle name="Normal 9 4 4" xfId="727" xr:uid="{C62A5132-990C-45CF-AE4F-C8672B4AE29D}"/>
    <cellStyle name="Normal 9 4 4 2" xfId="1692" xr:uid="{8F975363-11BA-4F02-96C2-FC7F612CB9E2}"/>
    <cellStyle name="Normal 9 4 4 2 2" xfId="3622" xr:uid="{81D99036-5628-4ABC-81A0-4D07716D9DB0}"/>
    <cellStyle name="Normal 9 4 4 2 2 2" xfId="7482" xr:uid="{36D17F80-272F-4AFC-A9AC-FBA1FB8F4BE7}"/>
    <cellStyle name="Normal 9 4 4 2 2 2 2" xfId="15203" xr:uid="{177D6119-DC3D-4430-866C-8559A6146D26}"/>
    <cellStyle name="Normal 9 4 4 2 2 2 2 2" xfId="30645" xr:uid="{0FA535FE-127B-4322-9347-D1C3A7AA591F}"/>
    <cellStyle name="Normal 9 4 4 2 2 2 2 2 2" xfId="61529" xr:uid="{8ACB9799-B707-4AA0-A17B-28B5F8EF39B3}"/>
    <cellStyle name="Normal 9 4 4 2 2 2 2 3" xfId="46087" xr:uid="{DCDB4EB6-D6C0-4461-8D96-735395CCE90C}"/>
    <cellStyle name="Normal 9 4 4 2 2 2 3" xfId="22924" xr:uid="{CDEADDA0-5C51-4821-B3B4-EF2CFE75F526}"/>
    <cellStyle name="Normal 9 4 4 2 2 2 3 2" xfId="53808" xr:uid="{182CEE03-4927-4211-B748-CE0372113B85}"/>
    <cellStyle name="Normal 9 4 4 2 2 2 4" xfId="38366" xr:uid="{A995E2C6-EB34-4E3C-B123-6CCF6A6ADFB0}"/>
    <cellStyle name="Normal 9 4 4 2 2 3" xfId="11343" xr:uid="{A3E41985-9264-47E4-A4BD-7759D0FD9C1E}"/>
    <cellStyle name="Normal 9 4 4 2 2 3 2" xfId="26785" xr:uid="{A41CF62B-87A0-43D6-A16C-65FAF5BDF2A7}"/>
    <cellStyle name="Normal 9 4 4 2 2 3 2 2" xfId="57669" xr:uid="{03BF311E-40B1-4E21-A782-5654D66C83B9}"/>
    <cellStyle name="Normal 9 4 4 2 2 3 3" xfId="42227" xr:uid="{A950DFAE-443C-48F4-9E96-E757D8085E6B}"/>
    <cellStyle name="Normal 9 4 4 2 2 4" xfId="19064" xr:uid="{1DFA83F0-2ACA-46C7-8299-D202ADDCBBED}"/>
    <cellStyle name="Normal 9 4 4 2 2 4 2" xfId="49948" xr:uid="{20510475-6AB2-444B-8C2E-965056C7B4F6}"/>
    <cellStyle name="Normal 9 4 4 2 2 5" xfId="34506" xr:uid="{7D8CC130-D5A4-4D8C-9796-84F6F97A6FF8}"/>
    <cellStyle name="Normal 9 4 4 2 3" xfId="5552" xr:uid="{8B7A1943-4E7B-4E10-9A8B-BCB524519D7D}"/>
    <cellStyle name="Normal 9 4 4 2 3 2" xfId="13273" xr:uid="{2D40E6D0-7893-4A7E-A433-9401B41F08F7}"/>
    <cellStyle name="Normal 9 4 4 2 3 2 2" xfId="28715" xr:uid="{011BAC71-69A0-4DB6-B817-9FAA18CFE51D}"/>
    <cellStyle name="Normal 9 4 4 2 3 2 2 2" xfId="59599" xr:uid="{86024365-9A0B-4D03-AA84-5B3724317A83}"/>
    <cellStyle name="Normal 9 4 4 2 3 2 3" xfId="44157" xr:uid="{2D515E1A-3EF0-4187-8535-6FB2C66CCE19}"/>
    <cellStyle name="Normal 9 4 4 2 3 3" xfId="20994" xr:uid="{731CDA44-946D-47D0-933C-CA8E2F73D9CE}"/>
    <cellStyle name="Normal 9 4 4 2 3 3 2" xfId="51878" xr:uid="{212F80B1-FA21-4FBC-8C66-F8F033C982F3}"/>
    <cellStyle name="Normal 9 4 4 2 3 4" xfId="36436" xr:uid="{E72162EB-D3AB-4A46-8DA3-AD4024D40D6A}"/>
    <cellStyle name="Normal 9 4 4 2 4" xfId="9413" xr:uid="{840A3EA1-BFF5-43E4-B74E-11FD3C6AFDBC}"/>
    <cellStyle name="Normal 9 4 4 2 4 2" xfId="24855" xr:uid="{AB2FD476-2C4E-45BC-BB2F-FC72EB754F40}"/>
    <cellStyle name="Normal 9 4 4 2 4 2 2" xfId="55739" xr:uid="{EE568F34-BECC-4137-84EC-0281BA81181C}"/>
    <cellStyle name="Normal 9 4 4 2 4 3" xfId="40297" xr:uid="{42E52374-5F93-4EF9-A4F9-C055C196430F}"/>
    <cellStyle name="Normal 9 4 4 2 5" xfId="17134" xr:uid="{963BA44F-9ADB-42B5-9ADF-2DDBF40C9BDC}"/>
    <cellStyle name="Normal 9 4 4 2 5 2" xfId="48018" xr:uid="{EF6C7386-C31E-407A-806B-4BB5241503F0}"/>
    <cellStyle name="Normal 9 4 4 2 6" xfId="32576" xr:uid="{0497F337-065E-439D-AF06-F40F77AE6687}"/>
    <cellStyle name="Normal 9 4 4 3" xfId="2657" xr:uid="{9B9CCC28-4E45-4725-B7FF-8DE7E00700AE}"/>
    <cellStyle name="Normal 9 4 4 3 2" xfId="6517" xr:uid="{1DF951A3-BC3B-41CD-91FB-65EBABCB3EB4}"/>
    <cellStyle name="Normal 9 4 4 3 2 2" xfId="14238" xr:uid="{D3A2BE64-CB4C-44D5-B2A5-491B776E096A}"/>
    <cellStyle name="Normal 9 4 4 3 2 2 2" xfId="29680" xr:uid="{B128270D-9963-4BF1-9A4E-9254361D5860}"/>
    <cellStyle name="Normal 9 4 4 3 2 2 2 2" xfId="60564" xr:uid="{9E94C5AC-42F1-4371-9BAF-7CBC6301FFF5}"/>
    <cellStyle name="Normal 9 4 4 3 2 2 3" xfId="45122" xr:uid="{B5BF92D4-F1F2-4A38-AB45-94EA2076E35C}"/>
    <cellStyle name="Normal 9 4 4 3 2 3" xfId="21959" xr:uid="{4A3CE8BA-5D5C-45C1-9347-939ED3CC67FF}"/>
    <cellStyle name="Normal 9 4 4 3 2 3 2" xfId="52843" xr:uid="{BE5299E7-F583-4192-9D6B-27BB7F42DED8}"/>
    <cellStyle name="Normal 9 4 4 3 2 4" xfId="37401" xr:uid="{A8116B9E-667F-48D1-943B-A97FDEA3B104}"/>
    <cellStyle name="Normal 9 4 4 3 3" xfId="10378" xr:uid="{BCC16FA9-54AA-4679-92D9-F7EE7B39D2EE}"/>
    <cellStyle name="Normal 9 4 4 3 3 2" xfId="25820" xr:uid="{382ACBF3-A643-4F0D-A694-5297F5363924}"/>
    <cellStyle name="Normal 9 4 4 3 3 2 2" xfId="56704" xr:uid="{BF98A074-0AEE-4DF9-9D8C-1F197FCC4CC6}"/>
    <cellStyle name="Normal 9 4 4 3 3 3" xfId="41262" xr:uid="{FD0D86B4-CC83-490F-A94D-7E41812C5E44}"/>
    <cellStyle name="Normal 9 4 4 3 4" xfId="18099" xr:uid="{0054F72F-88F0-493C-8BB0-096B71F2EC2A}"/>
    <cellStyle name="Normal 9 4 4 3 4 2" xfId="48983" xr:uid="{BFDC10A9-B765-4C43-ABEB-F8913DA22DF0}"/>
    <cellStyle name="Normal 9 4 4 3 5" xfId="33541" xr:uid="{8176C866-2891-4CB6-B977-4F856F2AEAEB}"/>
    <cellStyle name="Normal 9 4 4 4" xfId="4587" xr:uid="{78679A2F-EA6B-4E42-A31B-D6D988EA007F}"/>
    <cellStyle name="Normal 9 4 4 4 2" xfId="12308" xr:uid="{38DA72F5-6431-44FE-A879-074B2B36D51B}"/>
    <cellStyle name="Normal 9 4 4 4 2 2" xfId="27750" xr:uid="{F13EF52D-199B-4C35-ACE3-FE6A560F7049}"/>
    <cellStyle name="Normal 9 4 4 4 2 2 2" xfId="58634" xr:uid="{1B6E30A4-180F-4674-AB92-D8CBA7FED790}"/>
    <cellStyle name="Normal 9 4 4 4 2 3" xfId="43192" xr:uid="{A94446C9-9984-49C5-A1D8-5EF71BE83D46}"/>
    <cellStyle name="Normal 9 4 4 4 3" xfId="20029" xr:uid="{AE4F6B75-4FBF-4E45-9281-3C84F58D6814}"/>
    <cellStyle name="Normal 9 4 4 4 3 2" xfId="50913" xr:uid="{A2FDC8E9-67EA-4B86-AF87-CFB8B185DAC8}"/>
    <cellStyle name="Normal 9 4 4 4 4" xfId="35471" xr:uid="{96BF1EDF-6919-4971-8567-E57878030D11}"/>
    <cellStyle name="Normal 9 4 4 5" xfId="8448" xr:uid="{6AF02DA8-050A-4F8F-8921-E1B314402EA6}"/>
    <cellStyle name="Normal 9 4 4 5 2" xfId="23890" xr:uid="{4B012A2E-B2A0-4B88-A51C-88DC190E4F0A}"/>
    <cellStyle name="Normal 9 4 4 5 2 2" xfId="54774" xr:uid="{C139C308-7543-4A45-9C1B-6777272B28B4}"/>
    <cellStyle name="Normal 9 4 4 5 3" xfId="39332" xr:uid="{0B2C04E2-7999-4233-9551-A0E979E60EDC}"/>
    <cellStyle name="Normal 9 4 4 6" xfId="16169" xr:uid="{E4706BA0-F9BA-4B99-89E1-7D584D1A7C5E}"/>
    <cellStyle name="Normal 9 4 4 6 2" xfId="47053" xr:uid="{B649F04F-BAD2-49D7-A951-647E43E8F494}"/>
    <cellStyle name="Normal 9 4 4 7" xfId="31611" xr:uid="{547E8AC7-D1FD-47F6-88EE-D3FB128E53EE}"/>
    <cellStyle name="Normal 9 4 5" xfId="1209" xr:uid="{A1D86235-6C79-447A-9636-41B4B72F6B82}"/>
    <cellStyle name="Normal 9 4 5 2" xfId="3139" xr:uid="{0A8BE4A8-4FD1-49E7-9063-62A2B663E050}"/>
    <cellStyle name="Normal 9 4 5 2 2" xfId="6999" xr:uid="{8A2D1E3C-79EF-40FA-8F8D-C281FBB34AE7}"/>
    <cellStyle name="Normal 9 4 5 2 2 2" xfId="14720" xr:uid="{B87FD916-79CF-44F8-87DD-D8714879041E}"/>
    <cellStyle name="Normal 9 4 5 2 2 2 2" xfId="30162" xr:uid="{2F6C0DD4-D84A-4371-A759-D9AE9FDCB803}"/>
    <cellStyle name="Normal 9 4 5 2 2 2 2 2" xfId="61046" xr:uid="{401EE712-521A-4D2D-9DE0-38A06F3D5E66}"/>
    <cellStyle name="Normal 9 4 5 2 2 2 3" xfId="45604" xr:uid="{7E719DFE-0CEC-4556-BA2A-B8465FCAF09D}"/>
    <cellStyle name="Normal 9 4 5 2 2 3" xfId="22441" xr:uid="{85E9904D-8272-4D7D-AFE0-E2EFAB8D969E}"/>
    <cellStyle name="Normal 9 4 5 2 2 3 2" xfId="53325" xr:uid="{4E7618F4-5EF5-459D-96BF-8ACAC9D3DF84}"/>
    <cellStyle name="Normal 9 4 5 2 2 4" xfId="37883" xr:uid="{38AD7FE2-10EF-4734-A83F-48A48A1D2ABC}"/>
    <cellStyle name="Normal 9 4 5 2 3" xfId="10860" xr:uid="{2BD9DF95-BB92-47BE-907B-C708C09B9325}"/>
    <cellStyle name="Normal 9 4 5 2 3 2" xfId="26302" xr:uid="{77E357C9-541A-4D9E-AD52-AA786F6B7495}"/>
    <cellStyle name="Normal 9 4 5 2 3 2 2" xfId="57186" xr:uid="{B44F7881-B2CE-4813-9FDC-46279903786B}"/>
    <cellStyle name="Normal 9 4 5 2 3 3" xfId="41744" xr:uid="{86F0F960-974B-412C-B9CA-6D9A62936F72}"/>
    <cellStyle name="Normal 9 4 5 2 4" xfId="18581" xr:uid="{34CFD853-7996-415E-B9AE-631D434CE47A}"/>
    <cellStyle name="Normal 9 4 5 2 4 2" xfId="49465" xr:uid="{7BF32E36-828A-461E-A290-357FD3CF1598}"/>
    <cellStyle name="Normal 9 4 5 2 5" xfId="34023" xr:uid="{7494B398-4046-48F8-9EB5-19D30C28CFCF}"/>
    <cellStyle name="Normal 9 4 5 3" xfId="5069" xr:uid="{FA6B3600-F4FD-4C89-B661-6F857C3E063A}"/>
    <cellStyle name="Normal 9 4 5 3 2" xfId="12790" xr:uid="{3CB73164-B939-4367-A2C1-F0C76C705D93}"/>
    <cellStyle name="Normal 9 4 5 3 2 2" xfId="28232" xr:uid="{47194DAC-8FBB-4352-9425-00923A1ECCC6}"/>
    <cellStyle name="Normal 9 4 5 3 2 2 2" xfId="59116" xr:uid="{B08CED22-98B0-4622-92AC-53BA52A9ECED}"/>
    <cellStyle name="Normal 9 4 5 3 2 3" xfId="43674" xr:uid="{64428EBF-3B44-4F79-8007-6F3207E0A40D}"/>
    <cellStyle name="Normal 9 4 5 3 3" xfId="20511" xr:uid="{3BFAD319-F4DA-4CC1-AE07-F78284180581}"/>
    <cellStyle name="Normal 9 4 5 3 3 2" xfId="51395" xr:uid="{717CFC9D-5F11-4070-BD41-761E763571DC}"/>
    <cellStyle name="Normal 9 4 5 3 4" xfId="35953" xr:uid="{C0FDC803-16C0-4923-8C11-96ADBEB31677}"/>
    <cellStyle name="Normal 9 4 5 4" xfId="8930" xr:uid="{6CBFFB39-61AD-44A6-9A81-D4E6EFB393AA}"/>
    <cellStyle name="Normal 9 4 5 4 2" xfId="24372" xr:uid="{34E29A62-72AC-42BD-AA86-C4924C94D266}"/>
    <cellStyle name="Normal 9 4 5 4 2 2" xfId="55256" xr:uid="{21AA9FFA-B61B-4D42-B209-13793C15B08D}"/>
    <cellStyle name="Normal 9 4 5 4 3" xfId="39814" xr:uid="{281ED8F7-CE39-4E61-A9DF-4B295472D298}"/>
    <cellStyle name="Normal 9 4 5 5" xfId="16651" xr:uid="{EB105986-071F-4B15-90D0-A6FD0AD1580A}"/>
    <cellStyle name="Normal 9 4 5 5 2" xfId="47535" xr:uid="{36A86C18-A801-4D8C-BBB5-69C08DF471D2}"/>
    <cellStyle name="Normal 9 4 5 6" xfId="32093" xr:uid="{1B74AC5D-DE08-48E3-B6F4-9EE06FFF5D85}"/>
    <cellStyle name="Normal 9 4 6" xfId="2174" xr:uid="{A1F86646-47E9-497D-82F0-9B300E2BA7AE}"/>
    <cellStyle name="Normal 9 4 6 2" xfId="6034" xr:uid="{9D9A88B5-3A1B-4A17-993A-CA3D50CF0A86}"/>
    <cellStyle name="Normal 9 4 6 2 2" xfId="13755" xr:uid="{A6E2FC9E-7E36-4D42-B682-A0410EF44FF0}"/>
    <cellStyle name="Normal 9 4 6 2 2 2" xfId="29197" xr:uid="{1F0579BE-AF14-479D-97A4-683D7562E8DB}"/>
    <cellStyle name="Normal 9 4 6 2 2 2 2" xfId="60081" xr:uid="{FA104ABE-72C2-4280-A465-874923E7D41F}"/>
    <cellStyle name="Normal 9 4 6 2 2 3" xfId="44639" xr:uid="{04306732-3B9E-4252-8F9B-175B9A1406C6}"/>
    <cellStyle name="Normal 9 4 6 2 3" xfId="21476" xr:uid="{0A6901EF-0EC7-4A7A-B600-3689F95E202F}"/>
    <cellStyle name="Normal 9 4 6 2 3 2" xfId="52360" xr:uid="{5CEA5C58-97D9-476C-8B22-A824CD33921A}"/>
    <cellStyle name="Normal 9 4 6 2 4" xfId="36918" xr:uid="{5C819B7E-4778-4BF6-89EC-536261A53CE9}"/>
    <cellStyle name="Normal 9 4 6 3" xfId="9895" xr:uid="{89BFFC5A-88DA-442D-8130-6F703A75FEA9}"/>
    <cellStyle name="Normal 9 4 6 3 2" xfId="25337" xr:uid="{92EBFABC-9001-41EB-83CC-8C09AC7E833E}"/>
    <cellStyle name="Normal 9 4 6 3 2 2" xfId="56221" xr:uid="{C5083A3C-35FB-45E7-B302-4833728521DC}"/>
    <cellStyle name="Normal 9 4 6 3 3" xfId="40779" xr:uid="{05836B2F-1096-4D77-8569-5C7508C6B2AE}"/>
    <cellStyle name="Normal 9 4 6 4" xfId="17616" xr:uid="{D244E4CE-58D7-471F-8609-64FD5AEC7FDA}"/>
    <cellStyle name="Normal 9 4 6 4 2" xfId="48500" xr:uid="{B1CB94A8-D58E-47BB-BBB7-C1168F969893}"/>
    <cellStyle name="Normal 9 4 6 5" xfId="33058" xr:uid="{72926EBF-1A78-443A-B3FE-C0EFD189B1F8}"/>
    <cellStyle name="Normal 9 4 7" xfId="4104" xr:uid="{B0D081C5-CC9A-4983-9BE1-A73AA54E3316}"/>
    <cellStyle name="Normal 9 4 7 2" xfId="11825" xr:uid="{03EF0DA5-AF75-420C-BC7C-D3717B82A4C9}"/>
    <cellStyle name="Normal 9 4 7 2 2" xfId="27267" xr:uid="{AA056F85-C5AE-4769-9D6B-EC38BFEF728A}"/>
    <cellStyle name="Normal 9 4 7 2 2 2" xfId="58151" xr:uid="{01F382A3-6EC5-454F-93BE-A0B04443D7D0}"/>
    <cellStyle name="Normal 9 4 7 2 3" xfId="42709" xr:uid="{D13D7DF8-9024-477C-891B-C51157818A2E}"/>
    <cellStyle name="Normal 9 4 7 3" xfId="19546" xr:uid="{B588A7B5-A494-4BC1-8BE8-4B70421AAE90}"/>
    <cellStyle name="Normal 9 4 7 3 2" xfId="50430" xr:uid="{BE9C0C5B-BB65-4917-8443-E6BA1AD8B9BE}"/>
    <cellStyle name="Normal 9 4 7 4" xfId="34988" xr:uid="{2FFF7536-3D7A-44B6-B5D9-24F921F4E54C}"/>
    <cellStyle name="Normal 9 4 8" xfId="7965" xr:uid="{90527D9C-3A26-420A-B214-AEC5336D5DA0}"/>
    <cellStyle name="Normal 9 4 8 2" xfId="23407" xr:uid="{FBD942A6-11BA-43B6-8C98-C6DD2BE572F3}"/>
    <cellStyle name="Normal 9 4 8 2 2" xfId="54291" xr:uid="{16629951-D388-4955-8712-81F2BAB5FB68}"/>
    <cellStyle name="Normal 9 4 8 3" xfId="38849" xr:uid="{E9743631-1560-48B1-A1DC-F2A9A562CFC9}"/>
    <cellStyle name="Normal 9 4 9" xfId="15686" xr:uid="{6B6D2A0F-4135-4AE9-9447-E10DC29A105C}"/>
    <cellStyle name="Normal 9 4 9 2" xfId="46570" xr:uid="{FC3BD59B-A403-4F8A-85C1-BF8E1656D785}"/>
    <cellStyle name="Normal 9 5" xfId="267" xr:uid="{F1773D34-F453-48C1-A865-5A9945F9047D}"/>
    <cellStyle name="Normal 9 5 2" xfId="510" xr:uid="{5F7E2B3C-1794-40B2-9E35-CFBBB069E1FE}"/>
    <cellStyle name="Normal 9 5 2 2" xfId="993" xr:uid="{E058F8BE-94E0-48CA-A769-985ACCA14445}"/>
    <cellStyle name="Normal 9 5 2 2 2" xfId="1958" xr:uid="{AE751791-A86A-4DC1-9B11-EB9AE6CAC1E5}"/>
    <cellStyle name="Normal 9 5 2 2 2 2" xfId="3888" xr:uid="{29530F87-2C7F-4ECE-B94F-11D4748479A7}"/>
    <cellStyle name="Normal 9 5 2 2 2 2 2" xfId="7748" xr:uid="{CCA5BC50-9728-4738-A162-2F624764476D}"/>
    <cellStyle name="Normal 9 5 2 2 2 2 2 2" xfId="15469" xr:uid="{DEBD7188-7139-42D0-9B6B-26990B9A13F5}"/>
    <cellStyle name="Normal 9 5 2 2 2 2 2 2 2" xfId="30911" xr:uid="{D67BABC9-445E-4E17-9EC2-46F746FD5384}"/>
    <cellStyle name="Normal 9 5 2 2 2 2 2 2 2 2" xfId="61795" xr:uid="{D664C4A3-3042-4D9A-A2AB-1581258BE1B8}"/>
    <cellStyle name="Normal 9 5 2 2 2 2 2 2 3" xfId="46353" xr:uid="{C8C4FF54-F1D2-47CE-88E0-90BBC36AAEF9}"/>
    <cellStyle name="Normal 9 5 2 2 2 2 2 3" xfId="23190" xr:uid="{88017E08-9E0A-4522-84B8-018238E1E7A0}"/>
    <cellStyle name="Normal 9 5 2 2 2 2 2 3 2" xfId="54074" xr:uid="{31A5847C-4AAA-4BF7-9EB6-70AFEC1A26F1}"/>
    <cellStyle name="Normal 9 5 2 2 2 2 2 4" xfId="38632" xr:uid="{B7805025-ABEF-45E9-ABDF-10A99C94A63F}"/>
    <cellStyle name="Normal 9 5 2 2 2 2 3" xfId="11609" xr:uid="{BA2A5F52-09BD-4F9D-AED1-C17B8A59FC7B}"/>
    <cellStyle name="Normal 9 5 2 2 2 2 3 2" xfId="27051" xr:uid="{8A02C04D-970A-4E08-8EE7-7341CF30C544}"/>
    <cellStyle name="Normal 9 5 2 2 2 2 3 2 2" xfId="57935" xr:uid="{B54069B5-0064-421B-9F31-EF3FFA491B53}"/>
    <cellStyle name="Normal 9 5 2 2 2 2 3 3" xfId="42493" xr:uid="{61D8242A-F41B-4535-BB5D-24A11EFBE349}"/>
    <cellStyle name="Normal 9 5 2 2 2 2 4" xfId="19330" xr:uid="{734EEF4A-B482-437E-A265-F3462DA408CE}"/>
    <cellStyle name="Normal 9 5 2 2 2 2 4 2" xfId="50214" xr:uid="{681927AA-83B8-44C8-9222-9869E3C939D6}"/>
    <cellStyle name="Normal 9 5 2 2 2 2 5" xfId="34772" xr:uid="{100C551F-D80E-49C8-9CDB-BCA4F4B61449}"/>
    <cellStyle name="Normal 9 5 2 2 2 3" xfId="5818" xr:uid="{9760F45C-B60A-44E4-86D0-B4F879E69F63}"/>
    <cellStyle name="Normal 9 5 2 2 2 3 2" xfId="13539" xr:uid="{481083D4-EEF9-4E22-99A8-4353503F4FC4}"/>
    <cellStyle name="Normal 9 5 2 2 2 3 2 2" xfId="28981" xr:uid="{F3670BB5-B591-4B50-A0BC-ED4B7505ACE2}"/>
    <cellStyle name="Normal 9 5 2 2 2 3 2 2 2" xfId="59865" xr:uid="{A490B778-A86A-4294-8425-B69E7DF7D410}"/>
    <cellStyle name="Normal 9 5 2 2 2 3 2 3" xfId="44423" xr:uid="{D0717B12-5E38-476D-BD13-0ABC55BDCE3A}"/>
    <cellStyle name="Normal 9 5 2 2 2 3 3" xfId="21260" xr:uid="{41011608-A448-414E-B45A-2DAE706A08AA}"/>
    <cellStyle name="Normal 9 5 2 2 2 3 3 2" xfId="52144" xr:uid="{0FB05662-CC08-4411-B5B5-A51E01345679}"/>
    <cellStyle name="Normal 9 5 2 2 2 3 4" xfId="36702" xr:uid="{10F4765A-8F2B-4FF8-B6BF-D1D4458BEA11}"/>
    <cellStyle name="Normal 9 5 2 2 2 4" xfId="9679" xr:uid="{B2BF6B2A-98E2-4D02-AB9C-213E8503BE2B}"/>
    <cellStyle name="Normal 9 5 2 2 2 4 2" xfId="25121" xr:uid="{CF8162DD-D7AC-41C4-AB25-03EA052069D9}"/>
    <cellStyle name="Normal 9 5 2 2 2 4 2 2" xfId="56005" xr:uid="{C7B020D8-FED8-4812-83EC-6D0AD7C98EC9}"/>
    <cellStyle name="Normal 9 5 2 2 2 4 3" xfId="40563" xr:uid="{063A2EFD-9DA5-455F-9C7B-A70B786695EA}"/>
    <cellStyle name="Normal 9 5 2 2 2 5" xfId="17400" xr:uid="{8D1DA2EC-0AF0-41D7-8B78-7D4564EEC3EF}"/>
    <cellStyle name="Normal 9 5 2 2 2 5 2" xfId="48284" xr:uid="{23DAC1A2-8978-4CE9-A1E1-C1C579E6EBBD}"/>
    <cellStyle name="Normal 9 5 2 2 2 6" xfId="32842" xr:uid="{A3DA9865-F06C-43CB-9F8D-32E111C33F56}"/>
    <cellStyle name="Normal 9 5 2 2 3" xfId="2923" xr:uid="{B4AF0ED4-956A-4A35-A0F4-78A8CFF010AC}"/>
    <cellStyle name="Normal 9 5 2 2 3 2" xfId="6783" xr:uid="{457F6099-87BB-462C-88E5-05B32457D403}"/>
    <cellStyle name="Normal 9 5 2 2 3 2 2" xfId="14504" xr:uid="{A8D1846C-6563-4793-A420-70F0EEF30E76}"/>
    <cellStyle name="Normal 9 5 2 2 3 2 2 2" xfId="29946" xr:uid="{0220326D-5D82-4F3D-8D32-CC0FC4979CFA}"/>
    <cellStyle name="Normal 9 5 2 2 3 2 2 2 2" xfId="60830" xr:uid="{E111FDB0-9DF5-4BB7-B412-1BB43C7736E9}"/>
    <cellStyle name="Normal 9 5 2 2 3 2 2 3" xfId="45388" xr:uid="{2EBC9EF1-2FD0-4E70-884C-22640B14875A}"/>
    <cellStyle name="Normal 9 5 2 2 3 2 3" xfId="22225" xr:uid="{5B6FB9DB-E225-4B35-B51E-2B81FBC83525}"/>
    <cellStyle name="Normal 9 5 2 2 3 2 3 2" xfId="53109" xr:uid="{371A2589-2B62-4A52-BDC6-2C9F0DF013E7}"/>
    <cellStyle name="Normal 9 5 2 2 3 2 4" xfId="37667" xr:uid="{D9E49162-02F9-44E9-8819-4649E412AF32}"/>
    <cellStyle name="Normal 9 5 2 2 3 3" xfId="10644" xr:uid="{9D706B02-CA9C-49A6-B9A3-CF4D5A8108C2}"/>
    <cellStyle name="Normal 9 5 2 2 3 3 2" xfId="26086" xr:uid="{A62009EC-EB43-4D05-ABA7-A40F0EBDA68D}"/>
    <cellStyle name="Normal 9 5 2 2 3 3 2 2" xfId="56970" xr:uid="{51A9E924-BB2B-4652-8DD9-94220C6B7C04}"/>
    <cellStyle name="Normal 9 5 2 2 3 3 3" xfId="41528" xr:uid="{EC42D8E6-2FD0-4CEE-948D-095994A49644}"/>
    <cellStyle name="Normal 9 5 2 2 3 4" xfId="18365" xr:uid="{57697FF9-FAAA-4B37-8271-F981D06F338C}"/>
    <cellStyle name="Normal 9 5 2 2 3 4 2" xfId="49249" xr:uid="{5EC56908-D497-46BF-8268-7A819341AE17}"/>
    <cellStyle name="Normal 9 5 2 2 3 5" xfId="33807" xr:uid="{3FEB5F18-BBA9-442E-9368-272E736BBA3E}"/>
    <cellStyle name="Normal 9 5 2 2 4" xfId="4853" xr:uid="{9BE4C6A6-F00F-46D9-8D5B-5CB9870DD469}"/>
    <cellStyle name="Normal 9 5 2 2 4 2" xfId="12574" xr:uid="{46675C12-1334-4A7C-908E-D887AEC07086}"/>
    <cellStyle name="Normal 9 5 2 2 4 2 2" xfId="28016" xr:uid="{9EDC568B-B40B-4D09-AF80-26950DB12ACA}"/>
    <cellStyle name="Normal 9 5 2 2 4 2 2 2" xfId="58900" xr:uid="{1B06025A-5358-41B4-BF6F-FE2D41E1B15C}"/>
    <cellStyle name="Normal 9 5 2 2 4 2 3" xfId="43458" xr:uid="{718631E2-6AB1-475E-8DB3-80113B3ACE2A}"/>
    <cellStyle name="Normal 9 5 2 2 4 3" xfId="20295" xr:uid="{4B369399-C048-43E1-8A2D-A5A5EFEAE6D9}"/>
    <cellStyle name="Normal 9 5 2 2 4 3 2" xfId="51179" xr:uid="{4FB2FC12-0B7A-4AFE-A816-50E431062FCA}"/>
    <cellStyle name="Normal 9 5 2 2 4 4" xfId="35737" xr:uid="{FBC625B9-53E1-4872-9964-64915E12F047}"/>
    <cellStyle name="Normal 9 5 2 2 5" xfId="8714" xr:uid="{4DEF2C9C-35C3-47AE-BFC4-F2EF060027E3}"/>
    <cellStyle name="Normal 9 5 2 2 5 2" xfId="24156" xr:uid="{E79C4081-34AB-4D50-BE5F-5B09050B11C8}"/>
    <cellStyle name="Normal 9 5 2 2 5 2 2" xfId="55040" xr:uid="{CF644C46-D2FD-4D5D-97C0-D719730AE603}"/>
    <cellStyle name="Normal 9 5 2 2 5 3" xfId="39598" xr:uid="{B027BBA8-07D5-48C8-9285-CCFCA451211F}"/>
    <cellStyle name="Normal 9 5 2 2 6" xfId="16435" xr:uid="{FBA2B467-6376-4525-8B65-6B9308FA1349}"/>
    <cellStyle name="Normal 9 5 2 2 6 2" xfId="47319" xr:uid="{F226FD1B-4B6B-432A-A5DE-7B7CA5613D25}"/>
    <cellStyle name="Normal 9 5 2 2 7" xfId="31877" xr:uid="{8F8AB21C-D611-4C74-8D0E-5AD9F2BFB584}"/>
    <cellStyle name="Normal 9 5 2 3" xfId="1475" xr:uid="{FD5A828F-C2F4-4AC1-8F77-F1C3B9AD5547}"/>
    <cellStyle name="Normal 9 5 2 3 2" xfId="3405" xr:uid="{8FAF35FC-46D1-4017-849C-BE6AB6601260}"/>
    <cellStyle name="Normal 9 5 2 3 2 2" xfId="7265" xr:uid="{F231131E-E1C3-443A-940B-978CF69FBFF6}"/>
    <cellStyle name="Normal 9 5 2 3 2 2 2" xfId="14986" xr:uid="{28DBB2E6-3B43-4344-BDBF-1865C696D3AD}"/>
    <cellStyle name="Normal 9 5 2 3 2 2 2 2" xfId="30428" xr:uid="{84FA4199-2390-487C-8725-8E71E5F85629}"/>
    <cellStyle name="Normal 9 5 2 3 2 2 2 2 2" xfId="61312" xr:uid="{5CC6989A-8D2D-4D4A-9C6E-C13E0B26BD43}"/>
    <cellStyle name="Normal 9 5 2 3 2 2 2 3" xfId="45870" xr:uid="{4F1216AE-2614-4955-8254-26C2656E20B3}"/>
    <cellStyle name="Normal 9 5 2 3 2 2 3" xfId="22707" xr:uid="{A8D5E42B-A2FE-494F-91DB-F2203656B4F7}"/>
    <cellStyle name="Normal 9 5 2 3 2 2 3 2" xfId="53591" xr:uid="{6FB3E458-86C2-4D6B-9DEE-093B08E48B30}"/>
    <cellStyle name="Normal 9 5 2 3 2 2 4" xfId="38149" xr:uid="{E22E8CD5-B0DD-4EFE-9424-5EA76CEDC141}"/>
    <cellStyle name="Normal 9 5 2 3 2 3" xfId="11126" xr:uid="{265C3896-337C-451B-A020-6B4C7D4DA108}"/>
    <cellStyle name="Normal 9 5 2 3 2 3 2" xfId="26568" xr:uid="{A1850D50-EB0A-4F85-B830-9203EF6CA848}"/>
    <cellStyle name="Normal 9 5 2 3 2 3 2 2" xfId="57452" xr:uid="{E62CCEF9-2774-44B8-8149-48612095B35B}"/>
    <cellStyle name="Normal 9 5 2 3 2 3 3" xfId="42010" xr:uid="{4172345F-2857-4343-B8CF-C26A9B4394BC}"/>
    <cellStyle name="Normal 9 5 2 3 2 4" xfId="18847" xr:uid="{5B0D2390-0344-4B5B-8E80-EC39CD31E881}"/>
    <cellStyle name="Normal 9 5 2 3 2 4 2" xfId="49731" xr:uid="{0A87A5AB-75DA-4A26-96C5-608F11ABE170}"/>
    <cellStyle name="Normal 9 5 2 3 2 5" xfId="34289" xr:uid="{1C383130-8C78-4510-A112-FDCB00AAA8F2}"/>
    <cellStyle name="Normal 9 5 2 3 3" xfId="5335" xr:uid="{B1B85F40-8CF6-47D8-B3D7-E38661247664}"/>
    <cellStyle name="Normal 9 5 2 3 3 2" xfId="13056" xr:uid="{ABD25C92-E3B8-42EF-95C5-EC3538320AF5}"/>
    <cellStyle name="Normal 9 5 2 3 3 2 2" xfId="28498" xr:uid="{337E83A8-4908-4510-8D15-3FF733E6347E}"/>
    <cellStyle name="Normal 9 5 2 3 3 2 2 2" xfId="59382" xr:uid="{EAE8CC0D-2003-45CC-A723-13465F61C1F6}"/>
    <cellStyle name="Normal 9 5 2 3 3 2 3" xfId="43940" xr:uid="{F005933B-AF60-46A7-A025-0B8935090D50}"/>
    <cellStyle name="Normal 9 5 2 3 3 3" xfId="20777" xr:uid="{ADF719EE-6A32-47CD-A91A-76CB75AA53B3}"/>
    <cellStyle name="Normal 9 5 2 3 3 3 2" xfId="51661" xr:uid="{27D39ECE-4304-4E24-8544-0BD08AFD5D72}"/>
    <cellStyle name="Normal 9 5 2 3 3 4" xfId="36219" xr:uid="{40B93A78-10CD-4EFD-B20A-98E22302FD90}"/>
    <cellStyle name="Normal 9 5 2 3 4" xfId="9196" xr:uid="{010CFEB3-D398-49E6-BD36-1B27908D0560}"/>
    <cellStyle name="Normal 9 5 2 3 4 2" xfId="24638" xr:uid="{F9631ED7-8999-498A-A7B9-67D1A51AF9C1}"/>
    <cellStyle name="Normal 9 5 2 3 4 2 2" xfId="55522" xr:uid="{EEF6671A-38E9-47E8-8BDC-32F1437FAD24}"/>
    <cellStyle name="Normal 9 5 2 3 4 3" xfId="40080" xr:uid="{9975A9AA-038E-4508-9936-0B4B6F0053E0}"/>
    <cellStyle name="Normal 9 5 2 3 5" xfId="16917" xr:uid="{BDFCBBFC-645A-4CDF-B80C-72470E3EDDED}"/>
    <cellStyle name="Normal 9 5 2 3 5 2" xfId="47801" xr:uid="{5454C899-DC0A-4788-8EC1-4B866F8884C9}"/>
    <cellStyle name="Normal 9 5 2 3 6" xfId="32359" xr:uid="{C5481A7C-56A5-45DC-BAA0-B7BD796BB84C}"/>
    <cellStyle name="Normal 9 5 2 4" xfId="2440" xr:uid="{11B27C44-0542-4E25-8A9D-BC15A2395136}"/>
    <cellStyle name="Normal 9 5 2 4 2" xfId="6300" xr:uid="{E061FF2A-C51A-4DAF-A160-C7A7A1282556}"/>
    <cellStyle name="Normal 9 5 2 4 2 2" xfId="14021" xr:uid="{A0DB6618-6BE7-45CA-83D7-FF395770A8B4}"/>
    <cellStyle name="Normal 9 5 2 4 2 2 2" xfId="29463" xr:uid="{5F234A8F-9F82-4C9E-A371-D47C9F28A8EE}"/>
    <cellStyle name="Normal 9 5 2 4 2 2 2 2" xfId="60347" xr:uid="{D128B6E1-D1E8-4D82-B88E-259671700E07}"/>
    <cellStyle name="Normal 9 5 2 4 2 2 3" xfId="44905" xr:uid="{8DA94FA8-5E80-4DA2-80FD-F92AD95019E4}"/>
    <cellStyle name="Normal 9 5 2 4 2 3" xfId="21742" xr:uid="{6DB6067E-98E7-40D9-BFC9-7EE75A39E39E}"/>
    <cellStyle name="Normal 9 5 2 4 2 3 2" xfId="52626" xr:uid="{0449A762-A63F-4268-8BE0-5F6FD5E3DA9B}"/>
    <cellStyle name="Normal 9 5 2 4 2 4" xfId="37184" xr:uid="{6D8B963E-B97B-49AB-8A17-544625E4963C}"/>
    <cellStyle name="Normal 9 5 2 4 3" xfId="10161" xr:uid="{549F0DAD-FC7F-43AE-AD2F-A2E91FFC292F}"/>
    <cellStyle name="Normal 9 5 2 4 3 2" xfId="25603" xr:uid="{3D084ED5-B637-45FB-B7F1-74D06DD69257}"/>
    <cellStyle name="Normal 9 5 2 4 3 2 2" xfId="56487" xr:uid="{3AD3D1E3-57E2-44FC-80A9-B4A28F854E33}"/>
    <cellStyle name="Normal 9 5 2 4 3 3" xfId="41045" xr:uid="{27471F2F-E41D-43EE-A5AD-8804811684E4}"/>
    <cellStyle name="Normal 9 5 2 4 4" xfId="17882" xr:uid="{20A09DB0-1C20-405F-B6E5-DCD026681D35}"/>
    <cellStyle name="Normal 9 5 2 4 4 2" xfId="48766" xr:uid="{AD959947-910F-471C-B10E-6FD0D436A0C3}"/>
    <cellStyle name="Normal 9 5 2 4 5" xfId="33324" xr:uid="{B62FE6B5-ABDF-4DEA-B927-B09F1F418C79}"/>
    <cellStyle name="Normal 9 5 2 5" xfId="4370" xr:uid="{24585A28-DC01-495A-A61C-4E2F9E0FBBF1}"/>
    <cellStyle name="Normal 9 5 2 5 2" xfId="12091" xr:uid="{B3C95A0E-76E6-44E5-9B30-7E7EB3F7D87A}"/>
    <cellStyle name="Normal 9 5 2 5 2 2" xfId="27533" xr:uid="{3CBBE958-3220-4D53-8947-9977D9EE6678}"/>
    <cellStyle name="Normal 9 5 2 5 2 2 2" xfId="58417" xr:uid="{3C9F6E3E-FE93-472F-A838-677B0C0B8B9B}"/>
    <cellStyle name="Normal 9 5 2 5 2 3" xfId="42975" xr:uid="{D0FC4B08-BE7F-4391-98E4-A4AB4DE74F12}"/>
    <cellStyle name="Normal 9 5 2 5 3" xfId="19812" xr:uid="{945BDC1D-FFC3-407D-8D05-B1E58F381CD5}"/>
    <cellStyle name="Normal 9 5 2 5 3 2" xfId="50696" xr:uid="{E66A4008-00B2-4416-8CF3-29B55BBB0B86}"/>
    <cellStyle name="Normal 9 5 2 5 4" xfId="35254" xr:uid="{FF3AE1A5-4BD0-4447-9E10-59679601F8E3}"/>
    <cellStyle name="Normal 9 5 2 6" xfId="8231" xr:uid="{12D290F3-D3A6-4831-8A85-633C18C78012}"/>
    <cellStyle name="Normal 9 5 2 6 2" xfId="23673" xr:uid="{BA834F6C-6CC6-4FC3-B98B-7D351F6EB56B}"/>
    <cellStyle name="Normal 9 5 2 6 2 2" xfId="54557" xr:uid="{E2820715-EEBE-416E-B80B-51CCD8DB6B70}"/>
    <cellStyle name="Normal 9 5 2 6 3" xfId="39115" xr:uid="{CE7B234B-A408-4862-A731-C93A2CDB6CA7}"/>
    <cellStyle name="Normal 9 5 2 7" xfId="15952" xr:uid="{B3C7DF55-69FE-4BD2-9E53-D96BB44A4B16}"/>
    <cellStyle name="Normal 9 5 2 7 2" xfId="46836" xr:uid="{17C5543C-7265-4E04-97E7-95E07DBE5338}"/>
    <cellStyle name="Normal 9 5 2 8" xfId="31394" xr:uid="{6E539D5C-9697-4A0D-8AD1-F0D0F94947D1}"/>
    <cellStyle name="Normal 9 5 3" xfId="752" xr:uid="{3517DF59-6DCB-42CF-87EC-D1B880F65168}"/>
    <cellStyle name="Normal 9 5 3 2" xfId="1717" xr:uid="{4170F2A0-387C-46E1-BC1C-1616A6D52217}"/>
    <cellStyle name="Normal 9 5 3 2 2" xfId="3647" xr:uid="{B33CF514-145A-479C-B2C8-8593F8303EE6}"/>
    <cellStyle name="Normal 9 5 3 2 2 2" xfId="7507" xr:uid="{9B326ABA-E2B1-4801-B224-EFE732B8CE1A}"/>
    <cellStyle name="Normal 9 5 3 2 2 2 2" xfId="15228" xr:uid="{894CCC11-896E-4B78-92CC-908267D4E5F8}"/>
    <cellStyle name="Normal 9 5 3 2 2 2 2 2" xfId="30670" xr:uid="{93966A24-9814-413A-88D5-68DBE5E69490}"/>
    <cellStyle name="Normal 9 5 3 2 2 2 2 2 2" xfId="61554" xr:uid="{D5650BCC-E171-45CE-B377-5645C8B7F974}"/>
    <cellStyle name="Normal 9 5 3 2 2 2 2 3" xfId="46112" xr:uid="{7F35D52C-9A2B-4DF6-B351-B4D2A48F5104}"/>
    <cellStyle name="Normal 9 5 3 2 2 2 3" xfId="22949" xr:uid="{C91F09DD-2C63-4A40-AFDC-1E9085451EDD}"/>
    <cellStyle name="Normal 9 5 3 2 2 2 3 2" xfId="53833" xr:uid="{A5E73201-A34D-4BC3-95CF-E7135BCFA4FD}"/>
    <cellStyle name="Normal 9 5 3 2 2 2 4" xfId="38391" xr:uid="{EC664490-AC6B-4999-9CCD-43D3B5C6AA92}"/>
    <cellStyle name="Normal 9 5 3 2 2 3" xfId="11368" xr:uid="{4221B767-B9E2-4E58-881B-8F4606E66B97}"/>
    <cellStyle name="Normal 9 5 3 2 2 3 2" xfId="26810" xr:uid="{B86778AA-B025-4143-9D59-61EB3503C3F1}"/>
    <cellStyle name="Normal 9 5 3 2 2 3 2 2" xfId="57694" xr:uid="{D7626654-F88B-4F95-A258-634EB1581B4B}"/>
    <cellStyle name="Normal 9 5 3 2 2 3 3" xfId="42252" xr:uid="{2EE6B595-9F54-4391-91D2-3DE610F3A50B}"/>
    <cellStyle name="Normal 9 5 3 2 2 4" xfId="19089" xr:uid="{A6B7D3EB-3483-4464-B5A0-C9E914BE0F72}"/>
    <cellStyle name="Normal 9 5 3 2 2 4 2" xfId="49973" xr:uid="{95535168-9A58-4248-9B7A-FB7F1280F73D}"/>
    <cellStyle name="Normal 9 5 3 2 2 5" xfId="34531" xr:uid="{FB96C3A6-99B9-432F-B6C8-BEA293E17C78}"/>
    <cellStyle name="Normal 9 5 3 2 3" xfId="5577" xr:uid="{DCC34D5C-118C-43CF-9DFB-91316BB456EC}"/>
    <cellStyle name="Normal 9 5 3 2 3 2" xfId="13298" xr:uid="{A2A07BBA-0EE2-483F-816C-81DCD9EA01CE}"/>
    <cellStyle name="Normal 9 5 3 2 3 2 2" xfId="28740" xr:uid="{669FFEAE-2A9A-4559-ACC0-D938B904ED03}"/>
    <cellStyle name="Normal 9 5 3 2 3 2 2 2" xfId="59624" xr:uid="{2553BF83-C14D-4EE9-8D46-5F75799888DA}"/>
    <cellStyle name="Normal 9 5 3 2 3 2 3" xfId="44182" xr:uid="{3ED3C1AE-22B0-4F1B-9AB8-E83244548B18}"/>
    <cellStyle name="Normal 9 5 3 2 3 3" xfId="21019" xr:uid="{0B3AF923-FF13-4319-8091-D33B65EA6422}"/>
    <cellStyle name="Normal 9 5 3 2 3 3 2" xfId="51903" xr:uid="{043A5EDE-6A86-4260-9283-9AA8249B6FAD}"/>
    <cellStyle name="Normal 9 5 3 2 3 4" xfId="36461" xr:uid="{5F35203A-4EDC-48E6-9962-5ECBB66B0C39}"/>
    <cellStyle name="Normal 9 5 3 2 4" xfId="9438" xr:uid="{32B12C73-E8E9-4B3F-9C4B-5A7C27F61557}"/>
    <cellStyle name="Normal 9 5 3 2 4 2" xfId="24880" xr:uid="{AD89EFB2-F7E0-489B-A7E3-D1037F4E3C96}"/>
    <cellStyle name="Normal 9 5 3 2 4 2 2" xfId="55764" xr:uid="{92760686-4850-423F-B16E-039E7E947043}"/>
    <cellStyle name="Normal 9 5 3 2 4 3" xfId="40322" xr:uid="{0EB7226F-8139-41A7-9F7B-B5CEBCB02821}"/>
    <cellStyle name="Normal 9 5 3 2 5" xfId="17159" xr:uid="{1A227043-96F7-4EC5-9F1B-F125EFA22FBB}"/>
    <cellStyle name="Normal 9 5 3 2 5 2" xfId="48043" xr:uid="{46906688-B6FA-4609-A430-306D46FC5AC7}"/>
    <cellStyle name="Normal 9 5 3 2 6" xfId="32601" xr:uid="{F46B0C87-B3EF-4A76-BD10-02BC94647BE7}"/>
    <cellStyle name="Normal 9 5 3 3" xfId="2682" xr:uid="{79171613-1A0F-47CA-B8BD-71A70360909B}"/>
    <cellStyle name="Normal 9 5 3 3 2" xfId="6542" xr:uid="{9951D0F4-CC46-42D8-A98C-A169D936FB42}"/>
    <cellStyle name="Normal 9 5 3 3 2 2" xfId="14263" xr:uid="{14C85358-7D32-4C60-B134-477E33B97491}"/>
    <cellStyle name="Normal 9 5 3 3 2 2 2" xfId="29705" xr:uid="{DD9A93FB-7BBB-46B1-8F1B-6FA024CD5F28}"/>
    <cellStyle name="Normal 9 5 3 3 2 2 2 2" xfId="60589" xr:uid="{F283D03F-5B41-4671-A5E2-6047264D7941}"/>
    <cellStyle name="Normal 9 5 3 3 2 2 3" xfId="45147" xr:uid="{84F60040-0491-4ED7-96C2-DD6A3874B664}"/>
    <cellStyle name="Normal 9 5 3 3 2 3" xfId="21984" xr:uid="{DA99EFDA-883B-42CF-B6C6-B9E9AE912D37}"/>
    <cellStyle name="Normal 9 5 3 3 2 3 2" xfId="52868" xr:uid="{6EBF46B2-6858-4E74-81A1-520647EF212D}"/>
    <cellStyle name="Normal 9 5 3 3 2 4" xfId="37426" xr:uid="{F1890B79-6D08-42B1-8898-96D743413A46}"/>
    <cellStyle name="Normal 9 5 3 3 3" xfId="10403" xr:uid="{D6E1F15C-3656-4C26-B9C8-0105B17C87A0}"/>
    <cellStyle name="Normal 9 5 3 3 3 2" xfId="25845" xr:uid="{143BE5D9-77AD-4F9E-AEC8-39C3B3F6A0FE}"/>
    <cellStyle name="Normal 9 5 3 3 3 2 2" xfId="56729" xr:uid="{79CB295B-BD0D-44E9-BD50-3AEFFA138865}"/>
    <cellStyle name="Normal 9 5 3 3 3 3" xfId="41287" xr:uid="{FD1C9AA6-5CEA-4E28-8105-8ADDF0E8F164}"/>
    <cellStyle name="Normal 9 5 3 3 4" xfId="18124" xr:uid="{1F3D9972-34B1-457F-A055-4881FEFB46B1}"/>
    <cellStyle name="Normal 9 5 3 3 4 2" xfId="49008" xr:uid="{39AB8254-EFE1-4AB4-9FD6-C2F762B42E31}"/>
    <cellStyle name="Normal 9 5 3 3 5" xfId="33566" xr:uid="{C068A1BB-F084-4724-B789-410965835405}"/>
    <cellStyle name="Normal 9 5 3 4" xfId="4612" xr:uid="{235BB314-FFBE-4F58-A134-68898AF74B22}"/>
    <cellStyle name="Normal 9 5 3 4 2" xfId="12333" xr:uid="{CAFCCCAF-4C9D-4F4E-9BFF-798FB843335A}"/>
    <cellStyle name="Normal 9 5 3 4 2 2" xfId="27775" xr:uid="{A5F79708-BA6F-4F6D-81B2-4D993AD4CDEF}"/>
    <cellStyle name="Normal 9 5 3 4 2 2 2" xfId="58659" xr:uid="{620C99B2-3BE0-4FC6-B028-CA3A066CAC13}"/>
    <cellStyle name="Normal 9 5 3 4 2 3" xfId="43217" xr:uid="{3976C799-A3A9-439F-8419-CBF3DB71333E}"/>
    <cellStyle name="Normal 9 5 3 4 3" xfId="20054" xr:uid="{AFA68AA8-E549-44B3-B801-049B0EBED244}"/>
    <cellStyle name="Normal 9 5 3 4 3 2" xfId="50938" xr:uid="{BFA376D7-349B-4D00-822F-AB1D1FD37EA8}"/>
    <cellStyle name="Normal 9 5 3 4 4" xfId="35496" xr:uid="{0BCE5D82-1A0D-42CD-BC42-D9D2992D3A6D}"/>
    <cellStyle name="Normal 9 5 3 5" xfId="8473" xr:uid="{7B66E363-31B0-495B-9F32-FADED5B8C9C7}"/>
    <cellStyle name="Normal 9 5 3 5 2" xfId="23915" xr:uid="{EEC34BB9-2103-49F5-9E24-1A40552FF6B8}"/>
    <cellStyle name="Normal 9 5 3 5 2 2" xfId="54799" xr:uid="{6C7E1292-5450-47D4-B421-EC267C249479}"/>
    <cellStyle name="Normal 9 5 3 5 3" xfId="39357" xr:uid="{E9308FDF-FCFD-4840-B61D-4CF272CFB53C}"/>
    <cellStyle name="Normal 9 5 3 6" xfId="16194" xr:uid="{E6D96B54-A02E-4603-9E70-EF12FFC466FC}"/>
    <cellStyle name="Normal 9 5 3 6 2" xfId="47078" xr:uid="{FD7AA25D-8056-42B2-ACD4-72ED9CE6F5CB}"/>
    <cellStyle name="Normal 9 5 3 7" xfId="31636" xr:uid="{C1FEE6F8-985A-422A-8D93-CB663D727067}"/>
    <cellStyle name="Normal 9 5 4" xfId="1234" xr:uid="{636344DC-F533-4C4F-9892-ECA0A89C4E90}"/>
    <cellStyle name="Normal 9 5 4 2" xfId="3164" xr:uid="{B3EEF102-D62C-4159-9151-A8B12D097C0A}"/>
    <cellStyle name="Normal 9 5 4 2 2" xfId="7024" xr:uid="{913A6724-BBE3-4F46-B521-E809A450029C}"/>
    <cellStyle name="Normal 9 5 4 2 2 2" xfId="14745" xr:uid="{CDC34F36-8390-4FBE-BF4C-62EABECD4F58}"/>
    <cellStyle name="Normal 9 5 4 2 2 2 2" xfId="30187" xr:uid="{3A163C29-9E5B-4C4D-A2A7-0971CB462A42}"/>
    <cellStyle name="Normal 9 5 4 2 2 2 2 2" xfId="61071" xr:uid="{D50E8BFA-7517-4EB3-9FDC-79E4D4C15BAF}"/>
    <cellStyle name="Normal 9 5 4 2 2 2 3" xfId="45629" xr:uid="{D290BFD3-31C9-4279-9C53-F1513F0A95B8}"/>
    <cellStyle name="Normal 9 5 4 2 2 3" xfId="22466" xr:uid="{66FA4AF3-6B2A-416A-B7BF-C27F25EF834F}"/>
    <cellStyle name="Normal 9 5 4 2 2 3 2" xfId="53350" xr:uid="{5D54143F-DD86-48DF-9DAA-73AE958600D6}"/>
    <cellStyle name="Normal 9 5 4 2 2 4" xfId="37908" xr:uid="{E88CAE00-7541-43DE-BF0A-831677CEAAC3}"/>
    <cellStyle name="Normal 9 5 4 2 3" xfId="10885" xr:uid="{C30F75EE-2202-443F-A297-640E032FC457}"/>
    <cellStyle name="Normal 9 5 4 2 3 2" xfId="26327" xr:uid="{60063B41-33FF-4D26-BC97-D4AE38A7F499}"/>
    <cellStyle name="Normal 9 5 4 2 3 2 2" xfId="57211" xr:uid="{168DBBE6-268F-4B8D-9EC3-D80F82056279}"/>
    <cellStyle name="Normal 9 5 4 2 3 3" xfId="41769" xr:uid="{82515B5E-581E-4024-A9FE-9E07CB59108E}"/>
    <cellStyle name="Normal 9 5 4 2 4" xfId="18606" xr:uid="{921B2428-E20F-4815-BFB7-53591E80C7C7}"/>
    <cellStyle name="Normal 9 5 4 2 4 2" xfId="49490" xr:uid="{5632DE86-E70E-445F-B37B-94BD11856A19}"/>
    <cellStyle name="Normal 9 5 4 2 5" xfId="34048" xr:uid="{C8CF07D0-7486-4550-A816-8A64393C114C}"/>
    <cellStyle name="Normal 9 5 4 3" xfId="5094" xr:uid="{5DC44ED1-79CF-458B-B894-AD373A09296F}"/>
    <cellStyle name="Normal 9 5 4 3 2" xfId="12815" xr:uid="{C2FF7AE1-E3F9-435F-A292-B8D6AE80DEB1}"/>
    <cellStyle name="Normal 9 5 4 3 2 2" xfId="28257" xr:uid="{6DFE8755-6700-4A9E-9994-B7E6FC341103}"/>
    <cellStyle name="Normal 9 5 4 3 2 2 2" xfId="59141" xr:uid="{E3A4F35F-C220-43D7-86F5-1C4BA69EFED2}"/>
    <cellStyle name="Normal 9 5 4 3 2 3" xfId="43699" xr:uid="{77F376DD-20EF-400C-A020-57C4479E5BF5}"/>
    <cellStyle name="Normal 9 5 4 3 3" xfId="20536" xr:uid="{31DE3F49-F20E-4A04-BE51-B14964FA5A54}"/>
    <cellStyle name="Normal 9 5 4 3 3 2" xfId="51420" xr:uid="{8E3DE959-8068-4115-A2E6-6D0A8ABF49C0}"/>
    <cellStyle name="Normal 9 5 4 3 4" xfId="35978" xr:uid="{DA5C381C-5E75-455F-8D6A-933C8ACF6CDB}"/>
    <cellStyle name="Normal 9 5 4 4" xfId="8955" xr:uid="{8B862CC8-C35D-4102-AE12-E98D6631EEFD}"/>
    <cellStyle name="Normal 9 5 4 4 2" xfId="24397" xr:uid="{0F1CF58F-61E7-4791-87FE-4F55E6BEE1EF}"/>
    <cellStyle name="Normal 9 5 4 4 2 2" xfId="55281" xr:uid="{B839F673-4A4D-4258-8537-71C0A093B727}"/>
    <cellStyle name="Normal 9 5 4 4 3" xfId="39839" xr:uid="{AB8AAAF5-C280-4A6D-93A2-9E6EB4F2F833}"/>
    <cellStyle name="Normal 9 5 4 5" xfId="16676" xr:uid="{A57E7478-E53E-473D-B3E7-DF816F9512AF}"/>
    <cellStyle name="Normal 9 5 4 5 2" xfId="47560" xr:uid="{D421B8DD-23D0-4315-9CB4-71A231B81409}"/>
    <cellStyle name="Normal 9 5 4 6" xfId="32118" xr:uid="{9F0157DF-E55E-44D2-B10D-6360340463C1}"/>
    <cellStyle name="Normal 9 5 5" xfId="2199" xr:uid="{30DF1361-4D2F-47F7-B1B1-547D392C9560}"/>
    <cellStyle name="Normal 9 5 5 2" xfId="6059" xr:uid="{69B50A43-8C83-4189-B8D4-7A906AEC8DB5}"/>
    <cellStyle name="Normal 9 5 5 2 2" xfId="13780" xr:uid="{24C17023-80C8-44CA-9565-4A95E84E98F3}"/>
    <cellStyle name="Normal 9 5 5 2 2 2" xfId="29222" xr:uid="{C5531364-48BA-4B57-84C5-64A7E09755A8}"/>
    <cellStyle name="Normal 9 5 5 2 2 2 2" xfId="60106" xr:uid="{4ADE2116-A5DD-4A13-815C-52F52295C2EF}"/>
    <cellStyle name="Normal 9 5 5 2 2 3" xfId="44664" xr:uid="{F2AE213F-1394-4A19-BBD6-17714EFF9725}"/>
    <cellStyle name="Normal 9 5 5 2 3" xfId="21501" xr:uid="{CF6F8C21-FD01-41F6-B47A-C1A5AA75034B}"/>
    <cellStyle name="Normal 9 5 5 2 3 2" xfId="52385" xr:uid="{62C82B5D-03ED-4D86-9757-9F2C0C8D314D}"/>
    <cellStyle name="Normal 9 5 5 2 4" xfId="36943" xr:uid="{4F3ABA98-B408-4F69-A9DC-9B2776897FEF}"/>
    <cellStyle name="Normal 9 5 5 3" xfId="9920" xr:uid="{78F56501-BFDF-4EA7-992F-4F9280638BA0}"/>
    <cellStyle name="Normal 9 5 5 3 2" xfId="25362" xr:uid="{AFB9581C-DF13-40F4-8E07-127B3A3F184E}"/>
    <cellStyle name="Normal 9 5 5 3 2 2" xfId="56246" xr:uid="{A58092A6-77AE-4BE1-A65C-E51891093ED9}"/>
    <cellStyle name="Normal 9 5 5 3 3" xfId="40804" xr:uid="{CBFD37B2-79E9-4B2F-8571-E7D641E614DB}"/>
    <cellStyle name="Normal 9 5 5 4" xfId="17641" xr:uid="{7EB3F757-8F9C-4756-A9EC-8FD2A2AAFF11}"/>
    <cellStyle name="Normal 9 5 5 4 2" xfId="48525" xr:uid="{29A2D202-E75F-4798-9401-053A5A237000}"/>
    <cellStyle name="Normal 9 5 5 5" xfId="33083" xr:uid="{4F825061-FBC7-416C-BD11-41CFDCC507B6}"/>
    <cellStyle name="Normal 9 5 6" xfId="4129" xr:uid="{C1B45697-0A8C-4BB1-B3F1-446950A6DE98}"/>
    <cellStyle name="Normal 9 5 6 2" xfId="11850" xr:uid="{79CCFCFB-B7C3-40F1-8ED9-FBD427DBA448}"/>
    <cellStyle name="Normal 9 5 6 2 2" xfId="27292" xr:uid="{1862F0FF-CF93-4160-B166-561C80010D50}"/>
    <cellStyle name="Normal 9 5 6 2 2 2" xfId="58176" xr:uid="{17A49888-A1F7-437F-9CFF-A65153EF336E}"/>
    <cellStyle name="Normal 9 5 6 2 3" xfId="42734" xr:uid="{BE477093-ECEB-449F-99BF-E73558AC67EF}"/>
    <cellStyle name="Normal 9 5 6 3" xfId="19571" xr:uid="{4FC87521-174E-44E0-B8B0-A781572F5562}"/>
    <cellStyle name="Normal 9 5 6 3 2" xfId="50455" xr:uid="{CE4B1FD4-B4C7-4AC3-A034-AE2CAB3CB058}"/>
    <cellStyle name="Normal 9 5 6 4" xfId="35013" xr:uid="{D8744B35-E266-49CF-954A-6EBFC1B4078B}"/>
    <cellStyle name="Normal 9 5 7" xfId="7990" xr:uid="{D70690D0-3981-4C7D-B191-BBBA013E10DE}"/>
    <cellStyle name="Normal 9 5 7 2" xfId="23432" xr:uid="{09899317-D930-4955-A77D-AD505C0EDE7C}"/>
    <cellStyle name="Normal 9 5 7 2 2" xfId="54316" xr:uid="{3D089D51-EDE7-443F-B25D-159F513EC5F8}"/>
    <cellStyle name="Normal 9 5 7 3" xfId="38874" xr:uid="{0C7A4493-FB52-41F2-82C6-C87E7B8E8358}"/>
    <cellStyle name="Normal 9 5 8" xfId="15711" xr:uid="{269A06FA-5585-4D62-9769-11CB122C5C05}"/>
    <cellStyle name="Normal 9 5 8 2" xfId="46595" xr:uid="{AFE863D6-D1D7-409F-AEDF-81F1080DC73D}"/>
    <cellStyle name="Normal 9 5 9" xfId="31153" xr:uid="{839819C8-DDDB-426D-A6E9-9F66FC8F315E}"/>
    <cellStyle name="Normal 9 6" xfId="479" xr:uid="{0BFC15AF-751B-4DBA-8A87-8983577E9024}"/>
    <cellStyle name="Normal 9 6 2" xfId="963" xr:uid="{B2C247B0-1AD6-4C80-B8A6-346307C00149}"/>
    <cellStyle name="Normal 9 6 2 2" xfId="1928" xr:uid="{4042B460-5A16-40FC-B721-793706E0133C}"/>
    <cellStyle name="Normal 9 6 2 2 2" xfId="3858" xr:uid="{167B0071-3EB3-430E-8AE3-283FF3B959B5}"/>
    <cellStyle name="Normal 9 6 2 2 2 2" xfId="7718" xr:uid="{AED39C53-FBFF-4693-A7E8-E496A848C587}"/>
    <cellStyle name="Normal 9 6 2 2 2 2 2" xfId="15439" xr:uid="{5885830D-E95E-42A9-B605-3BF1DEF41528}"/>
    <cellStyle name="Normal 9 6 2 2 2 2 2 2" xfId="30881" xr:uid="{9FFD5C29-A0B0-4465-ADEA-F9EE2623677F}"/>
    <cellStyle name="Normal 9 6 2 2 2 2 2 2 2" xfId="61765" xr:uid="{723FE4A9-891B-46EA-8ACC-1E91A0295536}"/>
    <cellStyle name="Normal 9 6 2 2 2 2 2 3" xfId="46323" xr:uid="{FECFE7AD-5746-4D5E-B968-C82DE4EE186C}"/>
    <cellStyle name="Normal 9 6 2 2 2 2 3" xfId="23160" xr:uid="{BBE70BFE-78E5-4F69-9766-2717C605B4EA}"/>
    <cellStyle name="Normal 9 6 2 2 2 2 3 2" xfId="54044" xr:uid="{9310A85A-5EE7-4853-A363-D1E533744ACE}"/>
    <cellStyle name="Normal 9 6 2 2 2 2 4" xfId="38602" xr:uid="{A3473836-5D97-4F78-A121-C407DDD0402A}"/>
    <cellStyle name="Normal 9 6 2 2 2 3" xfId="11579" xr:uid="{341C5553-13CD-4CE5-B448-A833384BEC96}"/>
    <cellStyle name="Normal 9 6 2 2 2 3 2" xfId="27021" xr:uid="{07295715-8316-4365-93E5-BE7CB6424F59}"/>
    <cellStyle name="Normal 9 6 2 2 2 3 2 2" xfId="57905" xr:uid="{8C94C45A-6618-4225-A5FA-2C6AD7AB594E}"/>
    <cellStyle name="Normal 9 6 2 2 2 3 3" xfId="42463" xr:uid="{855DE846-B1CC-4D84-8446-387738D65C53}"/>
    <cellStyle name="Normal 9 6 2 2 2 4" xfId="19300" xr:uid="{C208DD11-4B4B-45A3-95CD-E4065BC15C6F}"/>
    <cellStyle name="Normal 9 6 2 2 2 4 2" xfId="50184" xr:uid="{4136CECD-4EF3-4862-8D22-12DED5578093}"/>
    <cellStyle name="Normal 9 6 2 2 2 5" xfId="34742" xr:uid="{F0A88B10-D791-4B86-B33B-79AB21AF786C}"/>
    <cellStyle name="Normal 9 6 2 2 3" xfId="5788" xr:uid="{51BF0389-1549-4996-9378-A37D5E1EE800}"/>
    <cellStyle name="Normal 9 6 2 2 3 2" xfId="13509" xr:uid="{828A69C5-A1B7-4423-AB17-D8A97C6815B9}"/>
    <cellStyle name="Normal 9 6 2 2 3 2 2" xfId="28951" xr:uid="{4CECB168-AA0F-4723-9F96-B6C59ECE396F}"/>
    <cellStyle name="Normal 9 6 2 2 3 2 2 2" xfId="59835" xr:uid="{2A32D6D8-6695-4C53-B826-CBB98816B31F}"/>
    <cellStyle name="Normal 9 6 2 2 3 2 3" xfId="44393" xr:uid="{2C7989CD-026E-4517-B7EE-E7F65FE8C7E7}"/>
    <cellStyle name="Normal 9 6 2 2 3 3" xfId="21230" xr:uid="{7292277E-ED0D-4A9F-8AC7-7F4CF2496477}"/>
    <cellStyle name="Normal 9 6 2 2 3 3 2" xfId="52114" xr:uid="{C01C3761-07DD-4055-8323-E8BE301F856A}"/>
    <cellStyle name="Normal 9 6 2 2 3 4" xfId="36672" xr:uid="{1BD86DCC-FC88-4991-B5AF-AF58F3C8ED89}"/>
    <cellStyle name="Normal 9 6 2 2 4" xfId="9649" xr:uid="{9E0DAE73-0806-4DCE-B5AC-E4FC307F8A06}"/>
    <cellStyle name="Normal 9 6 2 2 4 2" xfId="25091" xr:uid="{E5F927AD-6B6F-4771-81A2-CF7BC658DB67}"/>
    <cellStyle name="Normal 9 6 2 2 4 2 2" xfId="55975" xr:uid="{A154CE62-EE82-4F4C-8970-515347375119}"/>
    <cellStyle name="Normal 9 6 2 2 4 3" xfId="40533" xr:uid="{7772C769-5992-4DDE-B6FF-D34D65CAC892}"/>
    <cellStyle name="Normal 9 6 2 2 5" xfId="17370" xr:uid="{2169C784-809D-4EA1-920A-39F48ABE443B}"/>
    <cellStyle name="Normal 9 6 2 2 5 2" xfId="48254" xr:uid="{C0BB0BAE-1035-4400-BE3B-AD6A4E89F45D}"/>
    <cellStyle name="Normal 9 6 2 2 6" xfId="32812" xr:uid="{8782AE80-8ABE-46E1-9DF1-4DBCAFFD3F8E}"/>
    <cellStyle name="Normal 9 6 2 3" xfId="2893" xr:uid="{C1E3A0B7-09B8-4483-8026-878EC5DCA61D}"/>
    <cellStyle name="Normal 9 6 2 3 2" xfId="6753" xr:uid="{57F48198-0C38-4442-92B2-FCE71C41BB42}"/>
    <cellStyle name="Normal 9 6 2 3 2 2" xfId="14474" xr:uid="{FA88067C-622F-41B4-B6A6-9FDDCE5239D9}"/>
    <cellStyle name="Normal 9 6 2 3 2 2 2" xfId="29916" xr:uid="{CC747BCC-22EC-40B5-8C96-F3E1C68479FC}"/>
    <cellStyle name="Normal 9 6 2 3 2 2 2 2" xfId="60800" xr:uid="{64861F45-4A2E-42FD-AB70-D55BAAE9EB1B}"/>
    <cellStyle name="Normal 9 6 2 3 2 2 3" xfId="45358" xr:uid="{3CB22CF2-6F00-4D50-A2C1-937384B1D9B6}"/>
    <cellStyle name="Normal 9 6 2 3 2 3" xfId="22195" xr:uid="{88B5F41D-DC99-49BE-AA9F-7B93D9FE2CB1}"/>
    <cellStyle name="Normal 9 6 2 3 2 3 2" xfId="53079" xr:uid="{770A65A4-EEFD-41F8-AE32-D9E917DA0994}"/>
    <cellStyle name="Normal 9 6 2 3 2 4" xfId="37637" xr:uid="{9CE62558-EF8D-43A7-B55B-86CD77BA20E4}"/>
    <cellStyle name="Normal 9 6 2 3 3" xfId="10614" xr:uid="{02F4433C-E049-4AE1-93DA-10ACFDF52B24}"/>
    <cellStyle name="Normal 9 6 2 3 3 2" xfId="26056" xr:uid="{FA07CB61-5F7C-4671-A8B9-1E701096C923}"/>
    <cellStyle name="Normal 9 6 2 3 3 2 2" xfId="56940" xr:uid="{A8DFDB72-F4B1-4333-AB27-6B14EA723A2D}"/>
    <cellStyle name="Normal 9 6 2 3 3 3" xfId="41498" xr:uid="{CB5E6886-CF5F-40ED-A7F7-F923C78626E9}"/>
    <cellStyle name="Normal 9 6 2 3 4" xfId="18335" xr:uid="{F4AC619C-F5EB-4DDC-A04B-778E5149F3EE}"/>
    <cellStyle name="Normal 9 6 2 3 4 2" xfId="49219" xr:uid="{A0BF41F7-AF42-40F7-8660-681EA98B048C}"/>
    <cellStyle name="Normal 9 6 2 3 5" xfId="33777" xr:uid="{CF5C39EC-0F7A-4BEC-A3CC-27F5A3815457}"/>
    <cellStyle name="Normal 9 6 2 4" xfId="4823" xr:uid="{F9AE68EE-52B4-446B-AACA-D6112490DE07}"/>
    <cellStyle name="Normal 9 6 2 4 2" xfId="12544" xr:uid="{2CABFA0B-EAA7-45D3-8CB3-2DEDC0A6F2AB}"/>
    <cellStyle name="Normal 9 6 2 4 2 2" xfId="27986" xr:uid="{2BE1732A-C6E0-4C4B-93A5-287AD9B6C9DF}"/>
    <cellStyle name="Normal 9 6 2 4 2 2 2" xfId="58870" xr:uid="{A0B656C8-1D72-4874-8A8B-E210B04EF797}"/>
    <cellStyle name="Normal 9 6 2 4 2 3" xfId="43428" xr:uid="{E96F3B10-CD8D-4269-A78A-94F098517826}"/>
    <cellStyle name="Normal 9 6 2 4 3" xfId="20265" xr:uid="{58657FE5-D0AE-4DD0-95B7-7DF0B5921701}"/>
    <cellStyle name="Normal 9 6 2 4 3 2" xfId="51149" xr:uid="{85BF54B4-BD42-436A-BD66-F48FBEAB1FB1}"/>
    <cellStyle name="Normal 9 6 2 4 4" xfId="35707" xr:uid="{F415BA7B-1E9F-4920-80D3-5F5FC2E54F43}"/>
    <cellStyle name="Normal 9 6 2 5" xfId="8684" xr:uid="{92EB68D3-95CA-427C-B340-CE78ADBCE26E}"/>
    <cellStyle name="Normal 9 6 2 5 2" xfId="24126" xr:uid="{80E85A14-EDC6-4907-B5B5-91377ED83065}"/>
    <cellStyle name="Normal 9 6 2 5 2 2" xfId="55010" xr:uid="{0EC24FBA-CF88-406F-B00B-FE5263695E94}"/>
    <cellStyle name="Normal 9 6 2 5 3" xfId="39568" xr:uid="{B61710AB-3AE5-49EC-B0B6-D0C34E30D235}"/>
    <cellStyle name="Normal 9 6 2 6" xfId="16405" xr:uid="{CBD57DE0-E182-4A28-B777-F82DC764800B}"/>
    <cellStyle name="Normal 9 6 2 6 2" xfId="47289" xr:uid="{170C47FE-8F2B-41F4-A5DE-F8C08A5D369C}"/>
    <cellStyle name="Normal 9 6 2 7" xfId="31847" xr:uid="{0DC11972-BBD6-4F51-8661-D558E6DBF382}"/>
    <cellStyle name="Normal 9 6 3" xfId="1445" xr:uid="{EEAA23D1-D928-4D27-8F48-52BB5362FCBD}"/>
    <cellStyle name="Normal 9 6 3 2" xfId="3375" xr:uid="{3B5EAD8C-9FFD-46A1-B0E7-ADF6E7274B73}"/>
    <cellStyle name="Normal 9 6 3 2 2" xfId="7235" xr:uid="{D4EE08BE-CFC8-480E-9427-23BDE7969F80}"/>
    <cellStyle name="Normal 9 6 3 2 2 2" xfId="14956" xr:uid="{26DA7C9A-2A0F-4F8D-9623-B2CFEEF75177}"/>
    <cellStyle name="Normal 9 6 3 2 2 2 2" xfId="30398" xr:uid="{D28A0B72-B162-487D-B1CC-3B3206EFB8F8}"/>
    <cellStyle name="Normal 9 6 3 2 2 2 2 2" xfId="61282" xr:uid="{EB5B0069-8E21-4A40-AC35-7DB100D3B2F9}"/>
    <cellStyle name="Normal 9 6 3 2 2 2 3" xfId="45840" xr:uid="{42BE92C9-38A6-4DE0-9FD6-13FC4F20F34B}"/>
    <cellStyle name="Normal 9 6 3 2 2 3" xfId="22677" xr:uid="{2E865F9C-1394-417B-84A6-A827EF127757}"/>
    <cellStyle name="Normal 9 6 3 2 2 3 2" xfId="53561" xr:uid="{A237A697-4B61-4B09-8101-D13AE609B8BB}"/>
    <cellStyle name="Normal 9 6 3 2 2 4" xfId="38119" xr:uid="{5BEA8FFC-E2AB-4A5E-81D4-B40708808B3E}"/>
    <cellStyle name="Normal 9 6 3 2 3" xfId="11096" xr:uid="{FC46D546-A29D-4F3D-A858-DFD59208BD39}"/>
    <cellStyle name="Normal 9 6 3 2 3 2" xfId="26538" xr:uid="{E38F0ED0-2A8F-4A08-8B9E-94BE3AD12A87}"/>
    <cellStyle name="Normal 9 6 3 2 3 2 2" xfId="57422" xr:uid="{6DC4C0FA-4881-4BA3-B140-3F645F3C6631}"/>
    <cellStyle name="Normal 9 6 3 2 3 3" xfId="41980" xr:uid="{AC33A0FF-1C5E-4609-9322-6CAA087D3671}"/>
    <cellStyle name="Normal 9 6 3 2 4" xfId="18817" xr:uid="{F98BE7EB-0B7C-4B83-8CA6-B4BC14E6348C}"/>
    <cellStyle name="Normal 9 6 3 2 4 2" xfId="49701" xr:uid="{C094DCB0-41C4-43E9-AEFE-364566AEB45A}"/>
    <cellStyle name="Normal 9 6 3 2 5" xfId="34259" xr:uid="{6A59FDB7-D520-4C8F-BFA7-747E1B07DAF8}"/>
    <cellStyle name="Normal 9 6 3 3" xfId="5305" xr:uid="{7CA14FC4-0A0A-488E-AFF0-625E04C31DB3}"/>
    <cellStyle name="Normal 9 6 3 3 2" xfId="13026" xr:uid="{47F49EF0-2422-4564-93CE-643F5B2FD8D2}"/>
    <cellStyle name="Normal 9 6 3 3 2 2" xfId="28468" xr:uid="{AFB33201-C7EF-42C2-BEF4-21F19A859238}"/>
    <cellStyle name="Normal 9 6 3 3 2 2 2" xfId="59352" xr:uid="{B88483BF-428A-405F-8AD9-8890E5C642D3}"/>
    <cellStyle name="Normal 9 6 3 3 2 3" xfId="43910" xr:uid="{8B8FE9CE-76FB-4290-BC9D-0CCC9CC69F8B}"/>
    <cellStyle name="Normal 9 6 3 3 3" xfId="20747" xr:uid="{3440EDC5-F60B-4116-BDA2-6A90723EBF3B}"/>
    <cellStyle name="Normal 9 6 3 3 3 2" xfId="51631" xr:uid="{FF6AB2A0-9BF0-41B5-A07E-9AE5C802B645}"/>
    <cellStyle name="Normal 9 6 3 3 4" xfId="36189" xr:uid="{1663AC5A-E9D8-4C3F-9C47-97F6E4FBAB52}"/>
    <cellStyle name="Normal 9 6 3 4" xfId="9166" xr:uid="{552FFDF3-3B50-4ABD-87F5-EFABBD03F1AF}"/>
    <cellStyle name="Normal 9 6 3 4 2" xfId="24608" xr:uid="{2ADB07D1-30F7-45B7-B29D-59A3F3B9B54E}"/>
    <cellStyle name="Normal 9 6 3 4 2 2" xfId="55492" xr:uid="{3DD1360A-6AB5-455E-A1EC-554186037122}"/>
    <cellStyle name="Normal 9 6 3 4 3" xfId="40050" xr:uid="{4E8D8C75-B8F3-4F02-9581-20D8F0690E95}"/>
    <cellStyle name="Normal 9 6 3 5" xfId="16887" xr:uid="{EAB54521-E2B2-4F78-9A81-B8A5B5329AC6}"/>
    <cellStyle name="Normal 9 6 3 5 2" xfId="47771" xr:uid="{308EEAFF-0849-4774-B7CD-6AF65001DAB1}"/>
    <cellStyle name="Normal 9 6 3 6" xfId="32329" xr:uid="{C13B6A4F-FA46-4D46-89F2-73EAABC7EC19}"/>
    <cellStyle name="Normal 9 6 4" xfId="2410" xr:uid="{A4BEF7A9-5A80-4F8F-AB11-668885665721}"/>
    <cellStyle name="Normal 9 6 4 2" xfId="6270" xr:uid="{85D8C282-8363-4F97-A7C8-1E4993AD1ADA}"/>
    <cellStyle name="Normal 9 6 4 2 2" xfId="13991" xr:uid="{B5FF55FD-BAC4-4D24-8855-A6598BA15DC1}"/>
    <cellStyle name="Normal 9 6 4 2 2 2" xfId="29433" xr:uid="{A7D45CC2-F04D-4061-9A17-886D421BBE36}"/>
    <cellStyle name="Normal 9 6 4 2 2 2 2" xfId="60317" xr:uid="{7E558ED2-B5F0-4F6D-BD56-68A231AABC24}"/>
    <cellStyle name="Normal 9 6 4 2 2 3" xfId="44875" xr:uid="{8CF43DAB-0FAB-4185-BCDD-B86642D0539E}"/>
    <cellStyle name="Normal 9 6 4 2 3" xfId="21712" xr:uid="{35668FBD-676B-4B4A-ADF7-49A12E4B6DD2}"/>
    <cellStyle name="Normal 9 6 4 2 3 2" xfId="52596" xr:uid="{CC134C37-E599-4FCA-9B2A-90EEDDA7BF4E}"/>
    <cellStyle name="Normal 9 6 4 2 4" xfId="37154" xr:uid="{EAEB7A84-4FF2-4BA7-9626-954FF77F37B5}"/>
    <cellStyle name="Normal 9 6 4 3" xfId="10131" xr:uid="{22984696-3555-4E7B-98D0-D2B28423BF92}"/>
    <cellStyle name="Normal 9 6 4 3 2" xfId="25573" xr:uid="{2AF1C4F3-BF2D-446A-AFD7-8A1EDE13B5EE}"/>
    <cellStyle name="Normal 9 6 4 3 2 2" xfId="56457" xr:uid="{BA2495EA-5A58-493C-B96B-C755DF257901}"/>
    <cellStyle name="Normal 9 6 4 3 3" xfId="41015" xr:uid="{EFFDBAF9-3D5C-48DD-923E-16541BCCE1FB}"/>
    <cellStyle name="Normal 9 6 4 4" xfId="17852" xr:uid="{72749647-A622-4404-9956-74F54C68E437}"/>
    <cellStyle name="Normal 9 6 4 4 2" xfId="48736" xr:uid="{91125A25-4514-433D-9303-D5202E3F98A7}"/>
    <cellStyle name="Normal 9 6 4 5" xfId="33294" xr:uid="{AD4BC4A9-30EC-4E1B-B31E-0EC0FAB31BD8}"/>
    <cellStyle name="Normal 9 6 5" xfId="4340" xr:uid="{5AED0143-B72C-4F08-B941-87AF69DD647A}"/>
    <cellStyle name="Normal 9 6 5 2" xfId="12061" xr:uid="{3012AE80-485F-4BF4-943B-1C0909B37DDE}"/>
    <cellStyle name="Normal 9 6 5 2 2" xfId="27503" xr:uid="{9E3BF186-8A2F-44C7-BCB7-C45A468F56C4}"/>
    <cellStyle name="Normal 9 6 5 2 2 2" xfId="58387" xr:uid="{DD6D59FC-6E10-4E3C-B8E9-93E06EF81C9E}"/>
    <cellStyle name="Normal 9 6 5 2 3" xfId="42945" xr:uid="{68B38538-B46A-47B8-B19F-47EBB35B24EA}"/>
    <cellStyle name="Normal 9 6 5 3" xfId="19782" xr:uid="{315504AE-4CD9-4C4C-830E-EF59AEA97D07}"/>
    <cellStyle name="Normal 9 6 5 3 2" xfId="50666" xr:uid="{883F5011-B29C-4A3A-8F8D-EC2046D8DCE2}"/>
    <cellStyle name="Normal 9 6 5 4" xfId="35224" xr:uid="{722613D0-47ED-44F4-B0AB-159428EBE83E}"/>
    <cellStyle name="Normal 9 6 6" xfId="8201" xr:uid="{577A4DFE-4AD1-45EF-880E-BC7B355DE98E}"/>
    <cellStyle name="Normal 9 6 6 2" xfId="23643" xr:uid="{B0C4022C-7B46-4E8D-A6CC-E56075C59E62}"/>
    <cellStyle name="Normal 9 6 6 2 2" xfId="54527" xr:uid="{43CCE376-DCCB-4228-A98A-12C0662402CD}"/>
    <cellStyle name="Normal 9 6 6 3" xfId="39085" xr:uid="{D45175A9-5C2A-48DE-98E4-2BD7C33B5F2F}"/>
    <cellStyle name="Normal 9 6 7" xfId="15922" xr:uid="{1FE0B0C1-0B18-46B1-BCF4-D9842B7FDCE3}"/>
    <cellStyle name="Normal 9 6 7 2" xfId="46806" xr:uid="{84D240DD-1713-474B-8657-05981965B378}"/>
    <cellStyle name="Normal 9 6 8" xfId="31364" xr:uid="{DD1861C9-5CB0-49C4-8DD6-3AACBAD8642E}"/>
    <cellStyle name="Normal 9 7" xfId="722" xr:uid="{9F36D2B3-57B8-4D77-81A8-4BAA43FDD954}"/>
    <cellStyle name="Normal 9 7 2" xfId="1687" xr:uid="{D569AD17-4C00-4635-BD52-9D3BE8038F77}"/>
    <cellStyle name="Normal 9 7 2 2" xfId="3617" xr:uid="{9354FC09-A1B8-4D25-9B19-BFE2C69C3BCE}"/>
    <cellStyle name="Normal 9 7 2 2 2" xfId="7477" xr:uid="{B129F172-A35C-4234-B0B5-96E2DBA9D51B}"/>
    <cellStyle name="Normal 9 7 2 2 2 2" xfId="15198" xr:uid="{F80BA157-5DFA-4F07-A24D-B4B0CB1C9693}"/>
    <cellStyle name="Normal 9 7 2 2 2 2 2" xfId="30640" xr:uid="{ADF6C88B-732B-454F-B99F-63A8F8A9669E}"/>
    <cellStyle name="Normal 9 7 2 2 2 2 2 2" xfId="61524" xr:uid="{808A1D4D-FC44-4B91-98A8-5970206A06EE}"/>
    <cellStyle name="Normal 9 7 2 2 2 2 3" xfId="46082" xr:uid="{76E5026F-41DC-49D1-897D-E41148B99C1F}"/>
    <cellStyle name="Normal 9 7 2 2 2 3" xfId="22919" xr:uid="{81286E84-8DFF-4FCE-B8E3-3CA667643389}"/>
    <cellStyle name="Normal 9 7 2 2 2 3 2" xfId="53803" xr:uid="{A0AB1335-9A03-4EA2-A60B-C46B552FFB52}"/>
    <cellStyle name="Normal 9 7 2 2 2 4" xfId="38361" xr:uid="{465525D2-0B47-4DDC-995C-C6D3385C1446}"/>
    <cellStyle name="Normal 9 7 2 2 3" xfId="11338" xr:uid="{29B8E80B-28A3-46DA-BF9A-134991619D65}"/>
    <cellStyle name="Normal 9 7 2 2 3 2" xfId="26780" xr:uid="{58E5CBEC-D48A-4E8B-8CC0-200221C97EEC}"/>
    <cellStyle name="Normal 9 7 2 2 3 2 2" xfId="57664" xr:uid="{AE8E884A-082D-42DF-AA3F-2939C4641088}"/>
    <cellStyle name="Normal 9 7 2 2 3 3" xfId="42222" xr:uid="{4A80863E-2470-4411-A60C-BDB2EA9EBA05}"/>
    <cellStyle name="Normal 9 7 2 2 4" xfId="19059" xr:uid="{81B81F70-ED9C-4BA8-8914-35494F7A8C05}"/>
    <cellStyle name="Normal 9 7 2 2 4 2" xfId="49943" xr:uid="{2E58FFFF-61F6-403D-BED2-6FD893479F01}"/>
    <cellStyle name="Normal 9 7 2 2 5" xfId="34501" xr:uid="{FC37AE20-722B-4509-84F9-1B42B8DF9B43}"/>
    <cellStyle name="Normal 9 7 2 3" xfId="5547" xr:uid="{7078F324-3FB3-483B-A486-95085C84C0C5}"/>
    <cellStyle name="Normal 9 7 2 3 2" xfId="13268" xr:uid="{070A6E3D-E5B0-4713-8F02-1667A4F49408}"/>
    <cellStyle name="Normal 9 7 2 3 2 2" xfId="28710" xr:uid="{9E231214-0101-4E6C-A4BD-788C7128D65D}"/>
    <cellStyle name="Normal 9 7 2 3 2 2 2" xfId="59594" xr:uid="{6F4F72C8-0242-4E73-9D39-D019998A737D}"/>
    <cellStyle name="Normal 9 7 2 3 2 3" xfId="44152" xr:uid="{BA82216F-E334-45B5-8CE1-C02ABA54543A}"/>
    <cellStyle name="Normal 9 7 2 3 3" xfId="20989" xr:uid="{D02F6AAD-20C5-4226-AC1D-08F9885CE2EE}"/>
    <cellStyle name="Normal 9 7 2 3 3 2" xfId="51873" xr:uid="{E84173FA-95D7-44F1-B71F-024C9190E777}"/>
    <cellStyle name="Normal 9 7 2 3 4" xfId="36431" xr:uid="{5910A7DF-3F4B-41C4-8DB9-E760BC40B162}"/>
    <cellStyle name="Normal 9 7 2 4" xfId="9408" xr:uid="{8C5FF524-600F-436F-88A1-5446FB1A9B95}"/>
    <cellStyle name="Normal 9 7 2 4 2" xfId="24850" xr:uid="{5910D1F0-2535-4842-ACA8-AE93D06DE1F7}"/>
    <cellStyle name="Normal 9 7 2 4 2 2" xfId="55734" xr:uid="{9D228C08-6599-428C-A32F-D321CC176488}"/>
    <cellStyle name="Normal 9 7 2 4 3" xfId="40292" xr:uid="{29649BE3-AE45-45ED-8D69-0067B69E3CCC}"/>
    <cellStyle name="Normal 9 7 2 5" xfId="17129" xr:uid="{1743C84C-CD65-4954-A8BD-5F76B9E61846}"/>
    <cellStyle name="Normal 9 7 2 5 2" xfId="48013" xr:uid="{7E44728A-6D33-4E96-A7B0-9DEDAB948FDB}"/>
    <cellStyle name="Normal 9 7 2 6" xfId="32571" xr:uid="{519A33D2-9ADF-42DB-8BBB-2824A75A8C95}"/>
    <cellStyle name="Normal 9 7 3" xfId="2652" xr:uid="{C734C111-922A-4997-9270-6B271A471378}"/>
    <cellStyle name="Normal 9 7 3 2" xfId="6512" xr:uid="{A96B1E92-8406-4F24-BDA1-4F77AC0CBB48}"/>
    <cellStyle name="Normal 9 7 3 2 2" xfId="14233" xr:uid="{43710C8E-F82D-4020-95BA-FE8D09F8D19A}"/>
    <cellStyle name="Normal 9 7 3 2 2 2" xfId="29675" xr:uid="{FB8C453C-C7A5-4F05-92F9-10EB19216A87}"/>
    <cellStyle name="Normal 9 7 3 2 2 2 2" xfId="60559" xr:uid="{3A7679B1-BD1E-4F44-B611-7DDF7026CEE0}"/>
    <cellStyle name="Normal 9 7 3 2 2 3" xfId="45117" xr:uid="{52EBE11F-1D84-44B5-989C-0F0187D1FD66}"/>
    <cellStyle name="Normal 9 7 3 2 3" xfId="21954" xr:uid="{B8BDE46E-6982-4D95-A7AD-3B030D508AD8}"/>
    <cellStyle name="Normal 9 7 3 2 3 2" xfId="52838" xr:uid="{85ABB3A7-54EE-4BF3-83B8-A70FD3FCBD30}"/>
    <cellStyle name="Normal 9 7 3 2 4" xfId="37396" xr:uid="{24466384-0878-41B2-B751-EE1AF9D79179}"/>
    <cellStyle name="Normal 9 7 3 3" xfId="10373" xr:uid="{5AD7E5A0-D0CD-4781-AD7F-3C72DE8411C6}"/>
    <cellStyle name="Normal 9 7 3 3 2" xfId="25815" xr:uid="{FF336018-6180-45D8-B1B5-FF41FC306F05}"/>
    <cellStyle name="Normal 9 7 3 3 2 2" xfId="56699" xr:uid="{F0BB4411-7776-4069-B4B2-039E1B0784FA}"/>
    <cellStyle name="Normal 9 7 3 3 3" xfId="41257" xr:uid="{502F16DE-5608-4DBD-94AD-B737E0375E6C}"/>
    <cellStyle name="Normal 9 7 3 4" xfId="18094" xr:uid="{47E448EC-2B67-4D0F-9043-CCD60B0C5D1C}"/>
    <cellStyle name="Normal 9 7 3 4 2" xfId="48978" xr:uid="{5AB09769-A29B-4544-991D-8081C4291D2F}"/>
    <cellStyle name="Normal 9 7 3 5" xfId="33536" xr:uid="{D7178947-53FD-41A9-9D48-3288919D72F6}"/>
    <cellStyle name="Normal 9 7 4" xfId="4582" xr:uid="{BC9258FD-426A-4E32-B449-3B79BA8F21FD}"/>
    <cellStyle name="Normal 9 7 4 2" xfId="12303" xr:uid="{F17251B7-A692-4574-BAFE-0CA955D5B248}"/>
    <cellStyle name="Normal 9 7 4 2 2" xfId="27745" xr:uid="{4E302A62-CB5E-4EB0-A2DD-9DFE3A6B5507}"/>
    <cellStyle name="Normal 9 7 4 2 2 2" xfId="58629" xr:uid="{A0810BDF-8741-432A-B5E7-B9EB563AC3E6}"/>
    <cellStyle name="Normal 9 7 4 2 3" xfId="43187" xr:uid="{3CC58262-A585-459D-AB6C-EC4F446242FA}"/>
    <cellStyle name="Normal 9 7 4 3" xfId="20024" xr:uid="{D76C02DD-F15E-4B55-89C2-2DAB48D176F9}"/>
    <cellStyle name="Normal 9 7 4 3 2" xfId="50908" xr:uid="{5587D0A6-3535-453A-AF1A-6D0DFC46A001}"/>
    <cellStyle name="Normal 9 7 4 4" xfId="35466" xr:uid="{21B7BC9E-7A45-4715-A72B-1C49BBF11A7E}"/>
    <cellStyle name="Normal 9 7 5" xfId="8443" xr:uid="{DFA82948-5C4F-477F-9E8B-B151616D325B}"/>
    <cellStyle name="Normal 9 7 5 2" xfId="23885" xr:uid="{9A36065F-DC63-4182-9625-4FF981D01AE3}"/>
    <cellStyle name="Normal 9 7 5 2 2" xfId="54769" xr:uid="{A3B5330D-80D8-404A-BAF5-A15AE21B14D9}"/>
    <cellStyle name="Normal 9 7 5 3" xfId="39327" xr:uid="{A76C37F0-49F0-48AD-95EA-1899A1EB694F}"/>
    <cellStyle name="Normal 9 7 6" xfId="16164" xr:uid="{9FFDE502-7974-4E3E-BC79-0704017487F6}"/>
    <cellStyle name="Normal 9 7 6 2" xfId="47048" xr:uid="{389E8572-CF30-440F-908F-F6542A8643CB}"/>
    <cellStyle name="Normal 9 7 7" xfId="31606" xr:uid="{872AF81C-7A22-48B6-821F-6FCA1998E6F9}"/>
    <cellStyle name="Normal 9 8" xfId="1204" xr:uid="{03429ED2-1034-4971-8A71-B8F03DFD6631}"/>
    <cellStyle name="Normal 9 8 2" xfId="3134" xr:uid="{93C1A065-DCAF-4148-B6F6-77AB2A6BE464}"/>
    <cellStyle name="Normal 9 8 2 2" xfId="6994" xr:uid="{E9CBAAA9-3B8D-4289-9AF2-E78E78ED66D7}"/>
    <cellStyle name="Normal 9 8 2 2 2" xfId="14715" xr:uid="{40615DDE-5438-4FAF-81CC-68E1EDB9AADF}"/>
    <cellStyle name="Normal 9 8 2 2 2 2" xfId="30157" xr:uid="{A3BF11C5-C84C-40DF-A688-3D112649EF09}"/>
    <cellStyle name="Normal 9 8 2 2 2 2 2" xfId="61041" xr:uid="{591D6B5E-87ED-4DA0-8993-C759B19DBD78}"/>
    <cellStyle name="Normal 9 8 2 2 2 3" xfId="45599" xr:uid="{7F429932-A1FC-4356-83CB-4D127E9E329D}"/>
    <cellStyle name="Normal 9 8 2 2 3" xfId="22436" xr:uid="{FBEDCA46-9F5C-4A36-AD54-94355D2D1A14}"/>
    <cellStyle name="Normal 9 8 2 2 3 2" xfId="53320" xr:uid="{06AD579C-5578-4E1B-8381-A4550B4079CE}"/>
    <cellStyle name="Normal 9 8 2 2 4" xfId="37878" xr:uid="{B80AC3B7-3630-4908-BDC3-3C6692A1E910}"/>
    <cellStyle name="Normal 9 8 2 3" xfId="10855" xr:uid="{B778A24A-5FE8-4CFF-8DED-4F069B1E1993}"/>
    <cellStyle name="Normal 9 8 2 3 2" xfId="26297" xr:uid="{08556147-9395-47CF-A188-CC2981C97AB8}"/>
    <cellStyle name="Normal 9 8 2 3 2 2" xfId="57181" xr:uid="{9521A603-8CC9-4E37-802B-8166B9E1CC36}"/>
    <cellStyle name="Normal 9 8 2 3 3" xfId="41739" xr:uid="{4795BD34-24EF-4E35-B185-C58658786885}"/>
    <cellStyle name="Normal 9 8 2 4" xfId="18576" xr:uid="{FFCCB28A-7D10-4DAE-AB1D-F0FFE2621DB9}"/>
    <cellStyle name="Normal 9 8 2 4 2" xfId="49460" xr:uid="{99D3C707-44B7-4DD7-A659-5A305303304B}"/>
    <cellStyle name="Normal 9 8 2 5" xfId="34018" xr:uid="{4E227130-7A45-4685-90B8-24413A123247}"/>
    <cellStyle name="Normal 9 8 3" xfId="5064" xr:uid="{8FF6CA5F-9A03-46E9-9D4D-21AE797B14C7}"/>
    <cellStyle name="Normal 9 8 3 2" xfId="12785" xr:uid="{3D1349C7-EBD2-4762-A1A9-2DFD0FDA09AD}"/>
    <cellStyle name="Normal 9 8 3 2 2" xfId="28227" xr:uid="{D4745ECE-891C-447E-98EC-AAC40EB60209}"/>
    <cellStyle name="Normal 9 8 3 2 2 2" xfId="59111" xr:uid="{C0E9B621-32BA-4216-9782-911CE702C5F3}"/>
    <cellStyle name="Normal 9 8 3 2 3" xfId="43669" xr:uid="{6744B613-FFE1-417E-80F4-BA54BBDCF316}"/>
    <cellStyle name="Normal 9 8 3 3" xfId="20506" xr:uid="{DBC50150-AAD1-485D-A5CE-28B2D029E396}"/>
    <cellStyle name="Normal 9 8 3 3 2" xfId="51390" xr:uid="{E502906E-4A53-449E-9DF6-50DAA67F2576}"/>
    <cellStyle name="Normal 9 8 3 4" xfId="35948" xr:uid="{B1E1EF96-D9A3-4E10-88BA-B92737491C90}"/>
    <cellStyle name="Normal 9 8 4" xfId="8925" xr:uid="{6E484259-2102-4F02-A6C0-1AF6175C4DDD}"/>
    <cellStyle name="Normal 9 8 4 2" xfId="24367" xr:uid="{5919D54A-439A-4CDC-9BC9-FD428F91D5B4}"/>
    <cellStyle name="Normal 9 8 4 2 2" xfId="55251" xr:uid="{FE251586-24DE-44FC-95E9-D8D2026C4825}"/>
    <cellStyle name="Normal 9 8 4 3" xfId="39809" xr:uid="{6B493321-382B-45A2-8EB6-C7A53FDFECF0}"/>
    <cellStyle name="Normal 9 8 5" xfId="16646" xr:uid="{76FC3857-429F-446E-9B7B-1B4A1439BD83}"/>
    <cellStyle name="Normal 9 8 5 2" xfId="47530" xr:uid="{11CB2C1C-03CC-4B0E-98B0-F88E40E7E1F7}"/>
    <cellStyle name="Normal 9 8 6" xfId="32088" xr:uid="{A537EF1E-25A3-4B3E-8650-D90C2D8999CB}"/>
    <cellStyle name="Normal 9 9" xfId="2169" xr:uid="{1F4CCB07-56D1-4ACE-AB8C-9776D0D76FE8}"/>
    <cellStyle name="Normal 9 9 2" xfId="6029" xr:uid="{2DDA9515-83F6-49AD-8ACB-2600A6E4DD07}"/>
    <cellStyle name="Normal 9 9 2 2" xfId="13750" xr:uid="{DBE08EEB-5A0E-4C73-B7AD-8BC1F202BEAF}"/>
    <cellStyle name="Normal 9 9 2 2 2" xfId="29192" xr:uid="{4B7FD086-FA7F-4CCC-B71B-3BD60CAB9A9F}"/>
    <cellStyle name="Normal 9 9 2 2 2 2" xfId="60076" xr:uid="{96028C81-3901-4314-8A83-1C5A0EADC547}"/>
    <cellStyle name="Normal 9 9 2 2 3" xfId="44634" xr:uid="{75687765-C4B6-4839-A688-DCD13E2C1341}"/>
    <cellStyle name="Normal 9 9 2 3" xfId="21471" xr:uid="{82E0991F-51AE-4B2F-A297-6D48BBC4381A}"/>
    <cellStyle name="Normal 9 9 2 3 2" xfId="52355" xr:uid="{928A8FE7-2A1A-4A7D-81EA-BA235646220B}"/>
    <cellStyle name="Normal 9 9 2 4" xfId="36913" xr:uid="{4F8B764D-3363-4434-B553-1AD7FAED57F1}"/>
    <cellStyle name="Normal 9 9 3" xfId="9890" xr:uid="{65CE4743-E47F-467A-B2AE-0B3F49E53700}"/>
    <cellStyle name="Normal 9 9 3 2" xfId="25332" xr:uid="{615A4039-B41E-4243-A5EB-7B0B76AA5E80}"/>
    <cellStyle name="Normal 9 9 3 2 2" xfId="56216" xr:uid="{23DBA80B-61E3-486F-B07A-C79A206A3988}"/>
    <cellStyle name="Normal 9 9 3 3" xfId="40774" xr:uid="{DC34BC65-5B22-4EE7-80B8-38A99F9A1D21}"/>
    <cellStyle name="Normal 9 9 4" xfId="17611" xr:uid="{FCC1890C-D7F3-4312-842E-A0EA4C9B8627}"/>
    <cellStyle name="Normal 9 9 4 2" xfId="48495" xr:uid="{5F848D75-29F3-4B92-85DC-BB6CB3535301}"/>
    <cellStyle name="Normal 9 9 5" xfId="33053" xr:uid="{C2D1D5BA-533A-4433-A665-DCCB148E0555}"/>
    <cellStyle name="Notas" xfId="15" builtinId="10" customBuiltin="1"/>
    <cellStyle name="Notas 2" xfId="217" xr:uid="{1E541067-F53C-4D93-8A32-FACBE2727EA8}"/>
    <cellStyle name="Notas 3" xfId="218" xr:uid="{FC4255F6-3FF8-47D5-ADCE-28774F3BF53A}"/>
    <cellStyle name="Notas 3 10" xfId="4105" xr:uid="{84A57F0A-8997-415A-B462-BF05975F2B08}"/>
    <cellStyle name="Notas 3 10 2" xfId="11826" xr:uid="{D58BD851-DF8F-473A-8FE0-846111DA3B7B}"/>
    <cellStyle name="Notas 3 10 2 2" xfId="27268" xr:uid="{B5D74A95-BA31-4108-AAF3-55ADEF2581DF}"/>
    <cellStyle name="Notas 3 10 2 2 2" xfId="58152" xr:uid="{4BAD816C-69DC-4731-9567-54E174166089}"/>
    <cellStyle name="Notas 3 10 2 3" xfId="42710" xr:uid="{71A3D986-99B6-459D-9B6F-DCF49FCFF7D3}"/>
    <cellStyle name="Notas 3 10 3" xfId="19547" xr:uid="{F28A1076-E3F6-4D48-9CFF-9D4B92F0BA23}"/>
    <cellStyle name="Notas 3 10 3 2" xfId="50431" xr:uid="{DAE919E7-68DF-4855-A4EA-7FD17BDBA854}"/>
    <cellStyle name="Notas 3 10 4" xfId="34989" xr:uid="{4BDA684B-49DC-4775-839C-D7EECAD7DD99}"/>
    <cellStyle name="Notas 3 11" xfId="7966" xr:uid="{0D9961EC-1B70-4C03-A259-A07F5A2DD2F6}"/>
    <cellStyle name="Notas 3 11 2" xfId="23408" xr:uid="{DF63F0AE-C113-4CF4-8DD4-1990ACA79BB8}"/>
    <cellStyle name="Notas 3 11 2 2" xfId="54292" xr:uid="{12C2B1B3-DB00-4FC1-A82F-BA1FD7924C47}"/>
    <cellStyle name="Notas 3 11 3" xfId="38850" xr:uid="{26ECC485-B492-4178-8CAE-210A1945990D}"/>
    <cellStyle name="Notas 3 12" xfId="15687" xr:uid="{E1FCA950-0667-41EF-8B1E-D4A05778A869}"/>
    <cellStyle name="Notas 3 12 2" xfId="46571" xr:uid="{1DA8F2F3-5954-4630-82A7-9C3AB09F5E92}"/>
    <cellStyle name="Notas 3 13" xfId="31129" xr:uid="{1BFC0B2C-BA0C-4F9F-9BF9-B1D94E2A70DA}"/>
    <cellStyle name="Notas 3 2" xfId="219" xr:uid="{607DFF5C-D34A-4D14-A61B-2E29AF7A9BE1}"/>
    <cellStyle name="Notas 3 2 10" xfId="7967" xr:uid="{DF07C182-9B99-42F5-A93F-DCE9BA4AD0B3}"/>
    <cellStyle name="Notas 3 2 10 2" xfId="23409" xr:uid="{9A1B3656-8C78-4B53-9B27-A931ECD6F3EB}"/>
    <cellStyle name="Notas 3 2 10 2 2" xfId="54293" xr:uid="{5E1F3831-D00D-4658-9FC4-D76437B4B0CA}"/>
    <cellStyle name="Notas 3 2 10 3" xfId="38851" xr:uid="{0EEDAEC3-64A5-4966-9ABE-7E757112779D}"/>
    <cellStyle name="Notas 3 2 11" xfId="15688" xr:uid="{DD57CFB0-12A2-4380-8278-36781CF1BF38}"/>
    <cellStyle name="Notas 3 2 11 2" xfId="46572" xr:uid="{2593F2FA-D5CF-488C-AEDB-2BD324ACAC83}"/>
    <cellStyle name="Notas 3 2 12" xfId="31130" xr:uid="{4EA955D6-ED82-43D0-94F8-047AB0CCBF3E}"/>
    <cellStyle name="Notas 3 2 2" xfId="220" xr:uid="{EBE02C2E-B65D-47BF-A26D-8E477C495093}"/>
    <cellStyle name="Notas 3 2 2 10" xfId="31131" xr:uid="{E2E12447-B5B2-437E-BD34-75792B27A0B4}"/>
    <cellStyle name="Notas 3 2 2 2" xfId="328" xr:uid="{18F319E5-FC4B-4C34-80DB-CCFD8D3F5CC1}"/>
    <cellStyle name="Notas 3 2 2 2 2" xfId="571" xr:uid="{0D7C4C0B-2DE2-463C-9B45-DBF9ABDB112B}"/>
    <cellStyle name="Notas 3 2 2 2 2 2" xfId="1054" xr:uid="{68A99221-5DBE-46CE-9383-D1C242F14110}"/>
    <cellStyle name="Notas 3 2 2 2 2 2 2" xfId="2019" xr:uid="{15868E46-4C53-4542-87C1-CC3BC5219ADA}"/>
    <cellStyle name="Notas 3 2 2 2 2 2 2 2" xfId="3949" xr:uid="{CDA93D24-389B-4DAA-9C82-3154AB653EFF}"/>
    <cellStyle name="Notas 3 2 2 2 2 2 2 2 2" xfId="7809" xr:uid="{001390B1-58CF-4612-B8E0-8BD0706D5393}"/>
    <cellStyle name="Notas 3 2 2 2 2 2 2 2 2 2" xfId="15530" xr:uid="{8CC7E01F-257C-4B38-AE0B-9E04BE8E36A0}"/>
    <cellStyle name="Notas 3 2 2 2 2 2 2 2 2 2 2" xfId="30972" xr:uid="{7054C1B7-2C42-4BEA-A5D1-4D65C1AA0AAE}"/>
    <cellStyle name="Notas 3 2 2 2 2 2 2 2 2 2 2 2" xfId="61856" xr:uid="{4D000641-02B8-4947-9A92-68A85B1E6D00}"/>
    <cellStyle name="Notas 3 2 2 2 2 2 2 2 2 2 3" xfId="46414" xr:uid="{E8DE2DE7-E23E-481A-B334-D7C6FB5C6F62}"/>
    <cellStyle name="Notas 3 2 2 2 2 2 2 2 2 3" xfId="23251" xr:uid="{437DA403-1ABD-4CE3-AC34-CE1E4E5AEC7D}"/>
    <cellStyle name="Notas 3 2 2 2 2 2 2 2 2 3 2" xfId="54135" xr:uid="{CD848984-40CA-4E33-B5BB-7B334686429B}"/>
    <cellStyle name="Notas 3 2 2 2 2 2 2 2 2 4" xfId="38693" xr:uid="{F650B991-0DEA-4784-8F4A-365C2615646D}"/>
    <cellStyle name="Notas 3 2 2 2 2 2 2 2 3" xfId="11670" xr:uid="{CC5FAFC9-6E3C-4714-9314-9A50BFD5E827}"/>
    <cellStyle name="Notas 3 2 2 2 2 2 2 2 3 2" xfId="27112" xr:uid="{AD9542DE-0BE2-478C-9956-B18485CD7AF1}"/>
    <cellStyle name="Notas 3 2 2 2 2 2 2 2 3 2 2" xfId="57996" xr:uid="{397F3BDD-6CEE-4A8E-8E67-22369BA118D8}"/>
    <cellStyle name="Notas 3 2 2 2 2 2 2 2 3 3" xfId="42554" xr:uid="{40A0293B-568F-44F4-9567-E7B54B6BD10A}"/>
    <cellStyle name="Notas 3 2 2 2 2 2 2 2 4" xfId="19391" xr:uid="{F9B8385C-B6DD-4E7B-9478-3E9E0595B52B}"/>
    <cellStyle name="Notas 3 2 2 2 2 2 2 2 4 2" xfId="50275" xr:uid="{5BAF5E23-852D-4492-8A13-A13A19099513}"/>
    <cellStyle name="Notas 3 2 2 2 2 2 2 2 5" xfId="34833" xr:uid="{F26D2176-099D-4F6D-9592-43FC755D8610}"/>
    <cellStyle name="Notas 3 2 2 2 2 2 2 3" xfId="5879" xr:uid="{356E9A6A-C178-4C12-AB9B-BA64B15CA070}"/>
    <cellStyle name="Notas 3 2 2 2 2 2 2 3 2" xfId="13600" xr:uid="{122DFF22-9A69-4CAD-80C0-66D3D7A0C118}"/>
    <cellStyle name="Notas 3 2 2 2 2 2 2 3 2 2" xfId="29042" xr:uid="{5FFB9A6E-5D16-400A-B9B3-DDD307DE648E}"/>
    <cellStyle name="Notas 3 2 2 2 2 2 2 3 2 2 2" xfId="59926" xr:uid="{310F5851-8C79-4DF8-A12F-B41091B0ABBE}"/>
    <cellStyle name="Notas 3 2 2 2 2 2 2 3 2 3" xfId="44484" xr:uid="{3DC33AB9-C1CE-4774-ADF8-7D3F434FDACB}"/>
    <cellStyle name="Notas 3 2 2 2 2 2 2 3 3" xfId="21321" xr:uid="{1E82419D-3048-4CCA-BC00-149644158EBC}"/>
    <cellStyle name="Notas 3 2 2 2 2 2 2 3 3 2" xfId="52205" xr:uid="{495AE011-058B-4724-80CE-3AFC28DA7EEB}"/>
    <cellStyle name="Notas 3 2 2 2 2 2 2 3 4" xfId="36763" xr:uid="{893BCE16-8AEE-4707-A6DD-1DD66DE6EC6C}"/>
    <cellStyle name="Notas 3 2 2 2 2 2 2 4" xfId="9740" xr:uid="{3E132B6C-0A6C-43EB-AE39-5FA48FAC28FC}"/>
    <cellStyle name="Notas 3 2 2 2 2 2 2 4 2" xfId="25182" xr:uid="{E05AF836-470C-43B6-97B2-0B34E20054B1}"/>
    <cellStyle name="Notas 3 2 2 2 2 2 2 4 2 2" xfId="56066" xr:uid="{374573D3-FABC-4A9A-A582-F500338B7D4D}"/>
    <cellStyle name="Notas 3 2 2 2 2 2 2 4 3" xfId="40624" xr:uid="{3FDCF95C-1A89-4F3C-A1FA-DBD19974C4D5}"/>
    <cellStyle name="Notas 3 2 2 2 2 2 2 5" xfId="17461" xr:uid="{8DD26C7E-DA98-422F-9058-025711218142}"/>
    <cellStyle name="Notas 3 2 2 2 2 2 2 5 2" xfId="48345" xr:uid="{51A28F5F-5B6F-4626-B993-557631575EBD}"/>
    <cellStyle name="Notas 3 2 2 2 2 2 2 6" xfId="32903" xr:uid="{427376EE-8948-4E40-B108-6100B5AB07FC}"/>
    <cellStyle name="Notas 3 2 2 2 2 2 3" xfId="2984" xr:uid="{CBB274D9-809D-4C3E-9EB3-1D49563A9D89}"/>
    <cellStyle name="Notas 3 2 2 2 2 2 3 2" xfId="6844" xr:uid="{8EAA7655-D3C4-4E20-92D5-ED52A18E69D5}"/>
    <cellStyle name="Notas 3 2 2 2 2 2 3 2 2" xfId="14565" xr:uid="{E929B014-B2B0-45D4-BBC4-4D6A963658E8}"/>
    <cellStyle name="Notas 3 2 2 2 2 2 3 2 2 2" xfId="30007" xr:uid="{92BB2955-17FB-4C8F-9EE0-66EF54C74654}"/>
    <cellStyle name="Notas 3 2 2 2 2 2 3 2 2 2 2" xfId="60891" xr:uid="{470A2C91-2936-400A-B4D1-4DE45ADEEA18}"/>
    <cellStyle name="Notas 3 2 2 2 2 2 3 2 2 3" xfId="45449" xr:uid="{9723EBC9-1C19-43C6-875B-C486FA323A80}"/>
    <cellStyle name="Notas 3 2 2 2 2 2 3 2 3" xfId="22286" xr:uid="{4F04EDE3-5B76-4669-92A8-A8A812BD4D95}"/>
    <cellStyle name="Notas 3 2 2 2 2 2 3 2 3 2" xfId="53170" xr:uid="{E5DEF4D5-F666-432C-AFCC-461AE5FA0651}"/>
    <cellStyle name="Notas 3 2 2 2 2 2 3 2 4" xfId="37728" xr:uid="{46493BA1-3B3F-4A9B-B927-1222118A4912}"/>
    <cellStyle name="Notas 3 2 2 2 2 2 3 3" xfId="10705" xr:uid="{64E2DB66-A322-4EFA-8945-C45589FD4A4C}"/>
    <cellStyle name="Notas 3 2 2 2 2 2 3 3 2" xfId="26147" xr:uid="{88D3BF82-D4DE-46AB-91CD-5DCF3EE2C26E}"/>
    <cellStyle name="Notas 3 2 2 2 2 2 3 3 2 2" xfId="57031" xr:uid="{D8C45F0F-A495-4898-BC9F-197D976CBFDD}"/>
    <cellStyle name="Notas 3 2 2 2 2 2 3 3 3" xfId="41589" xr:uid="{206780A1-91D7-49EA-AB77-A93D5EFBC51E}"/>
    <cellStyle name="Notas 3 2 2 2 2 2 3 4" xfId="18426" xr:uid="{579F5157-0202-4C95-AE06-984CF183F573}"/>
    <cellStyle name="Notas 3 2 2 2 2 2 3 4 2" xfId="49310" xr:uid="{D259FA22-D5FA-4519-9799-B77F1D15DAE5}"/>
    <cellStyle name="Notas 3 2 2 2 2 2 3 5" xfId="33868" xr:uid="{F41C6F6C-F23F-4421-8214-53C992591FAD}"/>
    <cellStyle name="Notas 3 2 2 2 2 2 4" xfId="4914" xr:uid="{AE5E34A0-C622-4E42-837B-2923E85933A5}"/>
    <cellStyle name="Notas 3 2 2 2 2 2 4 2" xfId="12635" xr:uid="{80171111-6C8A-4216-9771-E8BE2F6A92CE}"/>
    <cellStyle name="Notas 3 2 2 2 2 2 4 2 2" xfId="28077" xr:uid="{ACD3AECB-D22C-4884-8116-B2F96AF85CB2}"/>
    <cellStyle name="Notas 3 2 2 2 2 2 4 2 2 2" xfId="58961" xr:uid="{F30F97AF-A820-4881-AA3E-46838C791D46}"/>
    <cellStyle name="Notas 3 2 2 2 2 2 4 2 3" xfId="43519" xr:uid="{9BADA5E6-24CC-4552-95D4-3E3E88FE01EC}"/>
    <cellStyle name="Notas 3 2 2 2 2 2 4 3" xfId="20356" xr:uid="{70D1383D-F922-449D-9819-E29199FE619F}"/>
    <cellStyle name="Notas 3 2 2 2 2 2 4 3 2" xfId="51240" xr:uid="{830A25A9-1207-4EDC-AC68-D46E0E780BA6}"/>
    <cellStyle name="Notas 3 2 2 2 2 2 4 4" xfId="35798" xr:uid="{2394BBC0-8AA3-4C34-B7E1-947C7B0391BB}"/>
    <cellStyle name="Notas 3 2 2 2 2 2 5" xfId="8775" xr:uid="{84B9961E-01FD-4CA1-AB41-CC995DBA725A}"/>
    <cellStyle name="Notas 3 2 2 2 2 2 5 2" xfId="24217" xr:uid="{2DC516EC-336D-4A8F-81CD-BD5A8C5683D4}"/>
    <cellStyle name="Notas 3 2 2 2 2 2 5 2 2" xfId="55101" xr:uid="{80AA60F2-A7EB-42F9-91B0-1C93F4A7C1E5}"/>
    <cellStyle name="Notas 3 2 2 2 2 2 5 3" xfId="39659" xr:uid="{B29D8269-3CD6-49E5-B367-1B53A83C8BE4}"/>
    <cellStyle name="Notas 3 2 2 2 2 2 6" xfId="16496" xr:uid="{FFE1461C-3EBB-4A98-86C1-D913811810E1}"/>
    <cellStyle name="Notas 3 2 2 2 2 2 6 2" xfId="47380" xr:uid="{111C37F7-6B79-4C40-82A5-BFCEDEC09EB5}"/>
    <cellStyle name="Notas 3 2 2 2 2 2 7" xfId="31938" xr:uid="{51690405-9E42-40FF-9564-4B2E30D61937}"/>
    <cellStyle name="Notas 3 2 2 2 2 3" xfId="1536" xr:uid="{39EF8A4A-610A-4996-8064-C0F6A7820AC7}"/>
    <cellStyle name="Notas 3 2 2 2 2 3 2" xfId="3466" xr:uid="{C8015DA7-0403-42EF-A519-5677D1357903}"/>
    <cellStyle name="Notas 3 2 2 2 2 3 2 2" xfId="7326" xr:uid="{E74A130D-048B-4F78-A5FD-3ED9CB56395E}"/>
    <cellStyle name="Notas 3 2 2 2 2 3 2 2 2" xfId="15047" xr:uid="{33394E64-A7AB-4F25-A12A-7BAF7DE40AAB}"/>
    <cellStyle name="Notas 3 2 2 2 2 3 2 2 2 2" xfId="30489" xr:uid="{03B95D07-4D76-4F35-8FF8-7D24D3BD1C3C}"/>
    <cellStyle name="Notas 3 2 2 2 2 3 2 2 2 2 2" xfId="61373" xr:uid="{0F4AB9C4-BAC2-4694-8DB6-5B2C703612DE}"/>
    <cellStyle name="Notas 3 2 2 2 2 3 2 2 2 3" xfId="45931" xr:uid="{9E452A90-ACC6-45CE-BFDE-4B5AEE92365E}"/>
    <cellStyle name="Notas 3 2 2 2 2 3 2 2 3" xfId="22768" xr:uid="{8A08C77F-87B2-4845-A860-074EF30A869D}"/>
    <cellStyle name="Notas 3 2 2 2 2 3 2 2 3 2" xfId="53652" xr:uid="{32E5B845-A3AB-412E-A3E1-FAC9D939B4B5}"/>
    <cellStyle name="Notas 3 2 2 2 2 3 2 2 4" xfId="38210" xr:uid="{FB8DDCBF-748F-45AA-8D4C-2FD3BCE942C3}"/>
    <cellStyle name="Notas 3 2 2 2 2 3 2 3" xfId="11187" xr:uid="{FC753258-F5F8-4B69-80E2-72F7EBACB0E2}"/>
    <cellStyle name="Notas 3 2 2 2 2 3 2 3 2" xfId="26629" xr:uid="{DCB9A35D-9981-4B7C-A5F7-4F86FBB67120}"/>
    <cellStyle name="Notas 3 2 2 2 2 3 2 3 2 2" xfId="57513" xr:uid="{5CBD17AC-F895-405E-A48E-5CA662816049}"/>
    <cellStyle name="Notas 3 2 2 2 2 3 2 3 3" xfId="42071" xr:uid="{EE2F5BF9-5E73-4C53-B26D-E82C47343DFC}"/>
    <cellStyle name="Notas 3 2 2 2 2 3 2 4" xfId="18908" xr:uid="{7C27C34D-F5FF-4E68-B3A2-004373503F04}"/>
    <cellStyle name="Notas 3 2 2 2 2 3 2 4 2" xfId="49792" xr:uid="{92E67D66-F0F2-48A9-99B1-CFF8290C5F99}"/>
    <cellStyle name="Notas 3 2 2 2 2 3 2 5" xfId="34350" xr:uid="{00D63FBC-3259-424F-AAE4-771BFC1F7086}"/>
    <cellStyle name="Notas 3 2 2 2 2 3 3" xfId="5396" xr:uid="{B1044B7A-97FB-4090-909F-B91712E42F57}"/>
    <cellStyle name="Notas 3 2 2 2 2 3 3 2" xfId="13117" xr:uid="{824982DA-2294-4EF4-9B60-9DA7138F8DF5}"/>
    <cellStyle name="Notas 3 2 2 2 2 3 3 2 2" xfId="28559" xr:uid="{826C9541-9DB0-4164-BEE0-ADFD579935C7}"/>
    <cellStyle name="Notas 3 2 2 2 2 3 3 2 2 2" xfId="59443" xr:uid="{43181483-F602-4724-BB7B-79A1F0F97A53}"/>
    <cellStyle name="Notas 3 2 2 2 2 3 3 2 3" xfId="44001" xr:uid="{6248FE37-E9C8-408E-878C-6800C994EEF7}"/>
    <cellStyle name="Notas 3 2 2 2 2 3 3 3" xfId="20838" xr:uid="{4EA15C0C-0084-457F-8A03-6C3752E6512D}"/>
    <cellStyle name="Notas 3 2 2 2 2 3 3 3 2" xfId="51722" xr:uid="{3AD426E7-C6BB-43CB-8B2C-B596910127A8}"/>
    <cellStyle name="Notas 3 2 2 2 2 3 3 4" xfId="36280" xr:uid="{4F94B4F4-4589-4B3F-84CC-A286610B7F79}"/>
    <cellStyle name="Notas 3 2 2 2 2 3 4" xfId="9257" xr:uid="{650DF443-1808-4F5A-925C-6E7F3363CDC4}"/>
    <cellStyle name="Notas 3 2 2 2 2 3 4 2" xfId="24699" xr:uid="{08A9E519-03C9-4446-BA71-7D6F6374490E}"/>
    <cellStyle name="Notas 3 2 2 2 2 3 4 2 2" xfId="55583" xr:uid="{7993194D-1CC6-4A96-818E-9181745B45F1}"/>
    <cellStyle name="Notas 3 2 2 2 2 3 4 3" xfId="40141" xr:uid="{AB94709F-BEDA-4A73-902F-09D484F0B6DA}"/>
    <cellStyle name="Notas 3 2 2 2 2 3 5" xfId="16978" xr:uid="{5898DA3C-1359-4BAE-A9E8-A1DD2E71E954}"/>
    <cellStyle name="Notas 3 2 2 2 2 3 5 2" xfId="47862" xr:uid="{B0F81E76-4942-4D6C-AFF2-0F06281E549D}"/>
    <cellStyle name="Notas 3 2 2 2 2 3 6" xfId="32420" xr:uid="{7CDFB0EB-6977-4C9B-BCB9-E996196F3BB4}"/>
    <cellStyle name="Notas 3 2 2 2 2 4" xfId="2501" xr:uid="{22121443-BE64-49AA-97D4-58C1E66BAA97}"/>
    <cellStyle name="Notas 3 2 2 2 2 4 2" xfId="6361" xr:uid="{545287DD-52F1-491A-82B9-F77505EC00AA}"/>
    <cellStyle name="Notas 3 2 2 2 2 4 2 2" xfId="14082" xr:uid="{7C2BC024-7D5B-4C4C-ADD1-C67DEEE2425B}"/>
    <cellStyle name="Notas 3 2 2 2 2 4 2 2 2" xfId="29524" xr:uid="{6B337D62-DAE6-4698-A3EB-024A15F28718}"/>
    <cellStyle name="Notas 3 2 2 2 2 4 2 2 2 2" xfId="60408" xr:uid="{AF1E475A-7CC4-4AD4-B434-C2747FF7429D}"/>
    <cellStyle name="Notas 3 2 2 2 2 4 2 2 3" xfId="44966" xr:uid="{47E7DC71-73B8-4A60-BDA3-A06477C28808}"/>
    <cellStyle name="Notas 3 2 2 2 2 4 2 3" xfId="21803" xr:uid="{BC215C0F-286E-4F6B-9A00-7BF20AFEA189}"/>
    <cellStyle name="Notas 3 2 2 2 2 4 2 3 2" xfId="52687" xr:uid="{DD62E152-3A28-4E0F-95F6-24DF07298623}"/>
    <cellStyle name="Notas 3 2 2 2 2 4 2 4" xfId="37245" xr:uid="{B16823C2-9DE9-460D-B90B-6E3F75D599BC}"/>
    <cellStyle name="Notas 3 2 2 2 2 4 3" xfId="10222" xr:uid="{764E7715-BCF8-454D-A5E3-F01964ABE099}"/>
    <cellStyle name="Notas 3 2 2 2 2 4 3 2" xfId="25664" xr:uid="{DC0DB4BD-0DA7-4C95-B153-246F33935BDD}"/>
    <cellStyle name="Notas 3 2 2 2 2 4 3 2 2" xfId="56548" xr:uid="{02BF9719-E94C-48C2-AFFB-CF78C2447D03}"/>
    <cellStyle name="Notas 3 2 2 2 2 4 3 3" xfId="41106" xr:uid="{8AE3850D-A616-4EF8-A0D7-518E5D614A1D}"/>
    <cellStyle name="Notas 3 2 2 2 2 4 4" xfId="17943" xr:uid="{CC985EA8-12FE-4FC5-AF75-2BFA8440793D}"/>
    <cellStyle name="Notas 3 2 2 2 2 4 4 2" xfId="48827" xr:uid="{D0C509E1-C29F-4081-9076-1552CA6D4E61}"/>
    <cellStyle name="Notas 3 2 2 2 2 4 5" xfId="33385" xr:uid="{82DBBBC8-EDD5-4BA3-A6E9-50AA923AB676}"/>
    <cellStyle name="Notas 3 2 2 2 2 5" xfId="4431" xr:uid="{3964FB23-F64E-45BB-88BA-E1D26381238F}"/>
    <cellStyle name="Notas 3 2 2 2 2 5 2" xfId="12152" xr:uid="{97F4BF98-A6D2-4A11-9A21-7E4A9377E326}"/>
    <cellStyle name="Notas 3 2 2 2 2 5 2 2" xfId="27594" xr:uid="{B26D81F1-94C5-4B05-9866-832A66BE6C9B}"/>
    <cellStyle name="Notas 3 2 2 2 2 5 2 2 2" xfId="58478" xr:uid="{3CF011E4-9AA1-4070-AB54-3D38DD5629FF}"/>
    <cellStyle name="Notas 3 2 2 2 2 5 2 3" xfId="43036" xr:uid="{888A1AD9-65EA-490A-9890-D95BBDD3EE3B}"/>
    <cellStyle name="Notas 3 2 2 2 2 5 3" xfId="19873" xr:uid="{D3290639-8158-44D3-A287-AE34F3481B30}"/>
    <cellStyle name="Notas 3 2 2 2 2 5 3 2" xfId="50757" xr:uid="{DF751536-3898-48E6-BBE7-D42A902257F5}"/>
    <cellStyle name="Notas 3 2 2 2 2 5 4" xfId="35315" xr:uid="{B15AD9AF-9ED0-4078-A7F8-CF20BFC540C6}"/>
    <cellStyle name="Notas 3 2 2 2 2 6" xfId="8292" xr:uid="{7D325A04-0131-4EF5-91EF-A702D6B9833A}"/>
    <cellStyle name="Notas 3 2 2 2 2 6 2" xfId="23734" xr:uid="{3F4B936D-093B-448C-9050-77B0BD8CC731}"/>
    <cellStyle name="Notas 3 2 2 2 2 6 2 2" xfId="54618" xr:uid="{1AD6FA5A-94D4-46EB-827A-B2B0496729B8}"/>
    <cellStyle name="Notas 3 2 2 2 2 6 3" xfId="39176" xr:uid="{0779BC90-BCE8-481F-8B46-BCDB1446F762}"/>
    <cellStyle name="Notas 3 2 2 2 2 7" xfId="16013" xr:uid="{0A82B54D-4561-440E-AAB9-788F7F446827}"/>
    <cellStyle name="Notas 3 2 2 2 2 7 2" xfId="46897" xr:uid="{8C3D3D6D-4403-4F0E-8B28-07BC928ABBB1}"/>
    <cellStyle name="Notas 3 2 2 2 2 8" xfId="31455" xr:uid="{8DC728A6-86CB-412A-AE74-E023AF3F5A87}"/>
    <cellStyle name="Notas 3 2 2 2 3" xfId="813" xr:uid="{2C72F3CE-7C66-4CE4-855A-17FEF762A849}"/>
    <cellStyle name="Notas 3 2 2 2 3 2" xfId="1778" xr:uid="{52F70CBC-B5BE-4BFD-9B8F-190E428F1CC5}"/>
    <cellStyle name="Notas 3 2 2 2 3 2 2" xfId="3708" xr:uid="{D40174C3-C3D9-4210-8D14-30850505AA5B}"/>
    <cellStyle name="Notas 3 2 2 2 3 2 2 2" xfId="7568" xr:uid="{ECA7F82A-411E-4BF9-ACFD-5C0995BDCADA}"/>
    <cellStyle name="Notas 3 2 2 2 3 2 2 2 2" xfId="15289" xr:uid="{2193EC6B-FB89-4E72-85A7-39CE45A40AC5}"/>
    <cellStyle name="Notas 3 2 2 2 3 2 2 2 2 2" xfId="30731" xr:uid="{8B8F3217-801E-4490-BB0B-A2F051CE4B92}"/>
    <cellStyle name="Notas 3 2 2 2 3 2 2 2 2 2 2" xfId="61615" xr:uid="{E55A0919-C838-438C-8F5D-A29991A58F82}"/>
    <cellStyle name="Notas 3 2 2 2 3 2 2 2 2 3" xfId="46173" xr:uid="{A40DBBBB-05DB-4BD8-BF69-3DCC2B1024BB}"/>
    <cellStyle name="Notas 3 2 2 2 3 2 2 2 3" xfId="23010" xr:uid="{05119E5C-446A-4B4C-98E7-1CF1822B1AE1}"/>
    <cellStyle name="Notas 3 2 2 2 3 2 2 2 3 2" xfId="53894" xr:uid="{A5979D69-D713-4D29-A17B-3A9C8B7587AF}"/>
    <cellStyle name="Notas 3 2 2 2 3 2 2 2 4" xfId="38452" xr:uid="{73A355FC-83F9-45FC-B95F-BD81F1DB8AD9}"/>
    <cellStyle name="Notas 3 2 2 2 3 2 2 3" xfId="11429" xr:uid="{D1FE585D-3B8A-404E-AE39-DB2B13A1BE3E}"/>
    <cellStyle name="Notas 3 2 2 2 3 2 2 3 2" xfId="26871" xr:uid="{14A8C614-0191-4AB8-913B-8D25EEB2F4F8}"/>
    <cellStyle name="Notas 3 2 2 2 3 2 2 3 2 2" xfId="57755" xr:uid="{36C825D0-246F-44D6-8D18-5961919AD7DF}"/>
    <cellStyle name="Notas 3 2 2 2 3 2 2 3 3" xfId="42313" xr:uid="{28D32266-2113-4999-9815-BE46473A37D4}"/>
    <cellStyle name="Notas 3 2 2 2 3 2 2 4" xfId="19150" xr:uid="{5B099FAD-1F64-4A14-9FD2-B93898637162}"/>
    <cellStyle name="Notas 3 2 2 2 3 2 2 4 2" xfId="50034" xr:uid="{70DABE41-B745-4977-B919-939DA2AF52B0}"/>
    <cellStyle name="Notas 3 2 2 2 3 2 2 5" xfId="34592" xr:uid="{02C7D3C7-6068-41DE-AADD-CA27D0C350B4}"/>
    <cellStyle name="Notas 3 2 2 2 3 2 3" xfId="5638" xr:uid="{A0FB1545-F20B-49C8-B697-0682D1DD3C63}"/>
    <cellStyle name="Notas 3 2 2 2 3 2 3 2" xfId="13359" xr:uid="{63F3C289-7589-451A-9B6E-623BAA42E8D8}"/>
    <cellStyle name="Notas 3 2 2 2 3 2 3 2 2" xfId="28801" xr:uid="{6BF92D7F-D739-4CEF-AB41-E598D663BE0F}"/>
    <cellStyle name="Notas 3 2 2 2 3 2 3 2 2 2" xfId="59685" xr:uid="{165FC44A-EE99-4D02-99FB-A02DDD02C948}"/>
    <cellStyle name="Notas 3 2 2 2 3 2 3 2 3" xfId="44243" xr:uid="{626DC6A2-0F99-413E-BCE7-09696519B65F}"/>
    <cellStyle name="Notas 3 2 2 2 3 2 3 3" xfId="21080" xr:uid="{0C5915D4-0573-46C2-AA40-1402310B4DCF}"/>
    <cellStyle name="Notas 3 2 2 2 3 2 3 3 2" xfId="51964" xr:uid="{2F552957-3E98-437D-B1A0-F2FC807B6A28}"/>
    <cellStyle name="Notas 3 2 2 2 3 2 3 4" xfId="36522" xr:uid="{3629AC2D-55BD-4F08-8112-45B234D73C7D}"/>
    <cellStyle name="Notas 3 2 2 2 3 2 4" xfId="9499" xr:uid="{322276C8-CD71-4EC2-B900-D4C238CE6B2B}"/>
    <cellStyle name="Notas 3 2 2 2 3 2 4 2" xfId="24941" xr:uid="{ED0AF03B-2ABB-4AAB-9733-A1C8D92D083A}"/>
    <cellStyle name="Notas 3 2 2 2 3 2 4 2 2" xfId="55825" xr:uid="{2778AF36-5BD6-4F23-B68A-379134DB6B79}"/>
    <cellStyle name="Notas 3 2 2 2 3 2 4 3" xfId="40383" xr:uid="{62B09B98-522D-4382-95E2-BEF699269C8C}"/>
    <cellStyle name="Notas 3 2 2 2 3 2 5" xfId="17220" xr:uid="{E230D417-44FF-420B-819D-C9095DF99E0B}"/>
    <cellStyle name="Notas 3 2 2 2 3 2 5 2" xfId="48104" xr:uid="{7CC6D555-A80A-4A9C-AE71-28CD9B16DFDA}"/>
    <cellStyle name="Notas 3 2 2 2 3 2 6" xfId="32662" xr:uid="{5CAF9E3B-72B2-4EC4-8A11-647A96CBB5A6}"/>
    <cellStyle name="Notas 3 2 2 2 3 3" xfId="2743" xr:uid="{E5005B84-E9E2-45F6-96A5-AC92D78FF2EA}"/>
    <cellStyle name="Notas 3 2 2 2 3 3 2" xfId="6603" xr:uid="{F7520E84-68A7-44FD-8145-7D30B4D4D481}"/>
    <cellStyle name="Notas 3 2 2 2 3 3 2 2" xfId="14324" xr:uid="{F8211A08-527D-4997-9BE2-B467261BC3F2}"/>
    <cellStyle name="Notas 3 2 2 2 3 3 2 2 2" xfId="29766" xr:uid="{192E01AF-E7FA-40B0-A524-3147BF49C548}"/>
    <cellStyle name="Notas 3 2 2 2 3 3 2 2 2 2" xfId="60650" xr:uid="{B21EFC1B-127A-46FD-90EB-8497D46AFA0A}"/>
    <cellStyle name="Notas 3 2 2 2 3 3 2 2 3" xfId="45208" xr:uid="{EB39FE6D-A4B1-4E89-808E-F10AC72F2D75}"/>
    <cellStyle name="Notas 3 2 2 2 3 3 2 3" xfId="22045" xr:uid="{8D17E317-A752-4A2D-BA9A-D106419C9380}"/>
    <cellStyle name="Notas 3 2 2 2 3 3 2 3 2" xfId="52929" xr:uid="{6ED2EED8-E6AC-4E85-9CEF-55152DC495D1}"/>
    <cellStyle name="Notas 3 2 2 2 3 3 2 4" xfId="37487" xr:uid="{4021D106-C87D-4D07-AC6B-3D72C12F8AC5}"/>
    <cellStyle name="Notas 3 2 2 2 3 3 3" xfId="10464" xr:uid="{71FCA176-0A3B-40DC-A466-899ED90CF606}"/>
    <cellStyle name="Notas 3 2 2 2 3 3 3 2" xfId="25906" xr:uid="{5304028A-1E49-460E-8F99-E54BD47D6371}"/>
    <cellStyle name="Notas 3 2 2 2 3 3 3 2 2" xfId="56790" xr:uid="{ECAB1EC2-8045-44FC-A072-43185E5DBC86}"/>
    <cellStyle name="Notas 3 2 2 2 3 3 3 3" xfId="41348" xr:uid="{B86E93C7-C2FF-44A3-AD03-A9C922ADD97F}"/>
    <cellStyle name="Notas 3 2 2 2 3 3 4" xfId="18185" xr:uid="{E1966F81-52FF-4853-92F9-B2985B9AC00A}"/>
    <cellStyle name="Notas 3 2 2 2 3 3 4 2" xfId="49069" xr:uid="{D707E50F-EA6D-4321-9302-4593F328D722}"/>
    <cellStyle name="Notas 3 2 2 2 3 3 5" xfId="33627" xr:uid="{E3096816-345C-4F1A-9068-6811790CD2A1}"/>
    <cellStyle name="Notas 3 2 2 2 3 4" xfId="4673" xr:uid="{A6D570ED-BB66-4297-A3E0-3394738D4F8C}"/>
    <cellStyle name="Notas 3 2 2 2 3 4 2" xfId="12394" xr:uid="{41D7CB66-C908-4DC5-A9B6-CCBC77C1DF4D}"/>
    <cellStyle name="Notas 3 2 2 2 3 4 2 2" xfId="27836" xr:uid="{CDE36236-03F7-4D03-9233-688C10312B87}"/>
    <cellStyle name="Notas 3 2 2 2 3 4 2 2 2" xfId="58720" xr:uid="{82C59C3C-0BEE-481E-9207-0618263F8E67}"/>
    <cellStyle name="Notas 3 2 2 2 3 4 2 3" xfId="43278" xr:uid="{F7F0F75D-BAA3-4041-83B3-32E8CED47BF8}"/>
    <cellStyle name="Notas 3 2 2 2 3 4 3" xfId="20115" xr:uid="{B0E4F2BE-6E80-4B07-BA53-5AF2CB631BEE}"/>
    <cellStyle name="Notas 3 2 2 2 3 4 3 2" xfId="50999" xr:uid="{DCEBCC24-0DE1-43EA-AC2D-E02DD7CB8786}"/>
    <cellStyle name="Notas 3 2 2 2 3 4 4" xfId="35557" xr:uid="{044B0B58-1285-410A-A0FE-A9216CF0AD08}"/>
    <cellStyle name="Notas 3 2 2 2 3 5" xfId="8534" xr:uid="{097F4672-BCC9-4049-AAFE-CE279AD67B0C}"/>
    <cellStyle name="Notas 3 2 2 2 3 5 2" xfId="23976" xr:uid="{018E043C-DD78-4D4A-94A0-609CD4A8AE75}"/>
    <cellStyle name="Notas 3 2 2 2 3 5 2 2" xfId="54860" xr:uid="{1287107B-E537-47D8-B3D4-E2E5E207F895}"/>
    <cellStyle name="Notas 3 2 2 2 3 5 3" xfId="39418" xr:uid="{14D83D75-4642-4388-BD83-EBFEF591CD7E}"/>
    <cellStyle name="Notas 3 2 2 2 3 6" xfId="16255" xr:uid="{E27B0C71-EB8A-403C-83B1-AFF58D8190D1}"/>
    <cellStyle name="Notas 3 2 2 2 3 6 2" xfId="47139" xr:uid="{0C37CE02-E6ED-4CFA-ACC2-397EFBB19436}"/>
    <cellStyle name="Notas 3 2 2 2 3 7" xfId="31697" xr:uid="{77D6FE01-E899-4A17-B15F-F3E9D874CBC2}"/>
    <cellStyle name="Notas 3 2 2 2 4" xfId="1295" xr:uid="{0E39B18A-4526-426C-8B11-2DCB06148112}"/>
    <cellStyle name="Notas 3 2 2 2 4 2" xfId="3225" xr:uid="{42E1F7CF-A8DB-437A-B4AB-1358A4D97F31}"/>
    <cellStyle name="Notas 3 2 2 2 4 2 2" xfId="7085" xr:uid="{4682CCB2-16FE-4080-AE5F-64D2D2EA0F04}"/>
    <cellStyle name="Notas 3 2 2 2 4 2 2 2" xfId="14806" xr:uid="{28B21185-24E3-41D2-B6F3-D9F0D83E34C7}"/>
    <cellStyle name="Notas 3 2 2 2 4 2 2 2 2" xfId="30248" xr:uid="{6F268D3B-39AB-4C83-89B9-635A2ABD0F76}"/>
    <cellStyle name="Notas 3 2 2 2 4 2 2 2 2 2" xfId="61132" xr:uid="{732D1D8D-91A2-419E-86A0-30F4F7674DFB}"/>
    <cellStyle name="Notas 3 2 2 2 4 2 2 2 3" xfId="45690" xr:uid="{8EDAFAB5-A6FF-4EB6-9F33-3E9DEE5A3367}"/>
    <cellStyle name="Notas 3 2 2 2 4 2 2 3" xfId="22527" xr:uid="{AC7E1DBC-B632-46D6-8C12-3A3AD54200E1}"/>
    <cellStyle name="Notas 3 2 2 2 4 2 2 3 2" xfId="53411" xr:uid="{869AAD35-FA5F-4010-A064-4E092BD61443}"/>
    <cellStyle name="Notas 3 2 2 2 4 2 2 4" xfId="37969" xr:uid="{D1D1A585-C41F-460A-894E-FB2E09DA9B58}"/>
    <cellStyle name="Notas 3 2 2 2 4 2 3" xfId="10946" xr:uid="{540429A5-890C-48E2-A3C4-7CD17BD8B9A0}"/>
    <cellStyle name="Notas 3 2 2 2 4 2 3 2" xfId="26388" xr:uid="{7A8307E7-C188-41ED-8740-CB28C235CBCC}"/>
    <cellStyle name="Notas 3 2 2 2 4 2 3 2 2" xfId="57272" xr:uid="{99BC40D8-2591-429E-A618-35B002876171}"/>
    <cellStyle name="Notas 3 2 2 2 4 2 3 3" xfId="41830" xr:uid="{CB9909FF-958E-4FC3-AED8-E467656CBC48}"/>
    <cellStyle name="Notas 3 2 2 2 4 2 4" xfId="18667" xr:uid="{87947A23-B8FC-456A-9B10-8BE65CC77F31}"/>
    <cellStyle name="Notas 3 2 2 2 4 2 4 2" xfId="49551" xr:uid="{E82A0552-4206-4754-A645-E3DB63210919}"/>
    <cellStyle name="Notas 3 2 2 2 4 2 5" xfId="34109" xr:uid="{0D2EB606-5A7F-4405-944F-92A32212C347}"/>
    <cellStyle name="Notas 3 2 2 2 4 3" xfId="5155" xr:uid="{B726FAE5-BF35-4C63-A15E-3DBC8581B698}"/>
    <cellStyle name="Notas 3 2 2 2 4 3 2" xfId="12876" xr:uid="{DB9C3FCB-8C32-4A14-80B4-B3B215B6947D}"/>
    <cellStyle name="Notas 3 2 2 2 4 3 2 2" xfId="28318" xr:uid="{8403ED07-C033-4C5B-86C4-2FE45A2D5A75}"/>
    <cellStyle name="Notas 3 2 2 2 4 3 2 2 2" xfId="59202" xr:uid="{5B940BA0-FEB8-4FDF-8B7B-D03F46711EA3}"/>
    <cellStyle name="Notas 3 2 2 2 4 3 2 3" xfId="43760" xr:uid="{6EAFA81C-9506-42FC-93E5-D69EEC8E2910}"/>
    <cellStyle name="Notas 3 2 2 2 4 3 3" xfId="20597" xr:uid="{E601D503-8000-4535-B5E5-0C8ED6DB2F98}"/>
    <cellStyle name="Notas 3 2 2 2 4 3 3 2" xfId="51481" xr:uid="{B2BD97B7-E318-4DBA-B9F5-4317CDD82935}"/>
    <cellStyle name="Notas 3 2 2 2 4 3 4" xfId="36039" xr:uid="{73A19162-DDA2-488F-8C4E-A2D09627E17C}"/>
    <cellStyle name="Notas 3 2 2 2 4 4" xfId="9016" xr:uid="{4673ADA2-12E5-4393-BF2D-E6324F680635}"/>
    <cellStyle name="Notas 3 2 2 2 4 4 2" xfId="24458" xr:uid="{06BC0939-D616-413C-BBE7-7A2E7DFA1150}"/>
    <cellStyle name="Notas 3 2 2 2 4 4 2 2" xfId="55342" xr:uid="{76276E62-5FCD-48E8-A447-F4E72A0DD231}"/>
    <cellStyle name="Notas 3 2 2 2 4 4 3" xfId="39900" xr:uid="{A4F5D5C6-3605-4DF4-B442-10AAB38FE27D}"/>
    <cellStyle name="Notas 3 2 2 2 4 5" xfId="16737" xr:uid="{056C1531-D811-466B-8BEB-B23CD2FFFB69}"/>
    <cellStyle name="Notas 3 2 2 2 4 5 2" xfId="47621" xr:uid="{834EF505-8D63-4A20-A4AD-0DC133501A22}"/>
    <cellStyle name="Notas 3 2 2 2 4 6" xfId="32179" xr:uid="{A69CCE9B-098E-4A7C-B7AF-ED95B6C56A63}"/>
    <cellStyle name="Notas 3 2 2 2 5" xfId="2260" xr:uid="{3E3C94C8-7599-4272-8716-04565F49077A}"/>
    <cellStyle name="Notas 3 2 2 2 5 2" xfId="6120" xr:uid="{B231F9A9-0DD0-46FF-9594-2BCBD2E3F478}"/>
    <cellStyle name="Notas 3 2 2 2 5 2 2" xfId="13841" xr:uid="{A7A691F7-F3BC-4F29-B309-1BA00DEE0E1B}"/>
    <cellStyle name="Notas 3 2 2 2 5 2 2 2" xfId="29283" xr:uid="{79434EA3-742F-4BD2-82EE-7A737F335593}"/>
    <cellStyle name="Notas 3 2 2 2 5 2 2 2 2" xfId="60167" xr:uid="{08E274BB-91B7-47AA-BE01-2F286A75325B}"/>
    <cellStyle name="Notas 3 2 2 2 5 2 2 3" xfId="44725" xr:uid="{B1C2F719-41BE-4E5A-A80C-19832E53F584}"/>
    <cellStyle name="Notas 3 2 2 2 5 2 3" xfId="21562" xr:uid="{22539A62-552D-4FC1-A142-384D9E45BF2F}"/>
    <cellStyle name="Notas 3 2 2 2 5 2 3 2" xfId="52446" xr:uid="{9F709BB2-A380-4F68-82F4-90B380AE1C46}"/>
    <cellStyle name="Notas 3 2 2 2 5 2 4" xfId="37004" xr:uid="{6364B8BE-7BC0-4448-A70A-4E6E5E874C6D}"/>
    <cellStyle name="Notas 3 2 2 2 5 3" xfId="9981" xr:uid="{1D991241-067C-430A-8FA7-DF85F83DCFF0}"/>
    <cellStyle name="Notas 3 2 2 2 5 3 2" xfId="25423" xr:uid="{D457090D-EBAC-4681-B460-C791B0F584D4}"/>
    <cellStyle name="Notas 3 2 2 2 5 3 2 2" xfId="56307" xr:uid="{1DF9F84B-76F3-46DD-B463-E8D2080D65EF}"/>
    <cellStyle name="Notas 3 2 2 2 5 3 3" xfId="40865" xr:uid="{1FFF6CF5-8ECE-4775-8F81-833D35E8F51C}"/>
    <cellStyle name="Notas 3 2 2 2 5 4" xfId="17702" xr:uid="{FF79D02B-2D8B-4165-972B-FF8E6524C1C9}"/>
    <cellStyle name="Notas 3 2 2 2 5 4 2" xfId="48586" xr:uid="{54EFEA85-2E7F-4CD8-BE74-48E4ACC9CB05}"/>
    <cellStyle name="Notas 3 2 2 2 5 5" xfId="33144" xr:uid="{379D7EC7-C1B7-467F-B523-C1752AB176DD}"/>
    <cellStyle name="Notas 3 2 2 2 6" xfId="4190" xr:uid="{611186C7-A234-4E84-9683-21CC1584D862}"/>
    <cellStyle name="Notas 3 2 2 2 6 2" xfId="11911" xr:uid="{810B1780-BA2C-4E55-8F84-F626DBF9CCE1}"/>
    <cellStyle name="Notas 3 2 2 2 6 2 2" xfId="27353" xr:uid="{92E35981-9A0B-4905-9654-673796F0E69B}"/>
    <cellStyle name="Notas 3 2 2 2 6 2 2 2" xfId="58237" xr:uid="{2CA6D76E-A25B-4A19-960D-3803DC685D7F}"/>
    <cellStyle name="Notas 3 2 2 2 6 2 3" xfId="42795" xr:uid="{CA5DDD4A-A631-4F4F-BA0C-6C47051F6F63}"/>
    <cellStyle name="Notas 3 2 2 2 6 3" xfId="19632" xr:uid="{370425E1-DD32-4FB1-AF9B-F9F348D4C88F}"/>
    <cellStyle name="Notas 3 2 2 2 6 3 2" xfId="50516" xr:uid="{C7FBE223-EA28-4CF7-AA65-8B083A590CD6}"/>
    <cellStyle name="Notas 3 2 2 2 6 4" xfId="35074" xr:uid="{5C395378-4AAB-4163-8F6A-FD323BAFDAC4}"/>
    <cellStyle name="Notas 3 2 2 2 7" xfId="8051" xr:uid="{C9247775-27BE-48FC-8A50-D041B6333DA5}"/>
    <cellStyle name="Notas 3 2 2 2 7 2" xfId="23493" xr:uid="{CBC19979-0929-43B4-9F11-403AE7B08EE9}"/>
    <cellStyle name="Notas 3 2 2 2 7 2 2" xfId="54377" xr:uid="{1FC6F66E-BD64-4973-9AA0-AF890ABC977E}"/>
    <cellStyle name="Notas 3 2 2 2 7 3" xfId="38935" xr:uid="{9B345D64-0ACC-4711-A331-F633010EA1C7}"/>
    <cellStyle name="Notas 3 2 2 2 8" xfId="15772" xr:uid="{A15B81BD-92B1-40A2-B852-8F4F2F989571}"/>
    <cellStyle name="Notas 3 2 2 2 8 2" xfId="46656" xr:uid="{0DEB3CB9-25D8-435A-A68A-EC5E64BE5FE5}"/>
    <cellStyle name="Notas 3 2 2 2 9" xfId="31214" xr:uid="{4782A30D-BCAD-4FF5-94B3-28A0BBAD9F32}"/>
    <cellStyle name="Notas 3 2 2 3" xfId="487" xr:uid="{6A9C934C-BF61-44D3-8F74-B570230F0022}"/>
    <cellStyle name="Notas 3 2 2 3 2" xfId="971" xr:uid="{2D54DB2B-6C04-444D-A66A-1F65FC4C3623}"/>
    <cellStyle name="Notas 3 2 2 3 2 2" xfId="1936" xr:uid="{46E82654-2BCA-4FFE-A84F-52C201BC2184}"/>
    <cellStyle name="Notas 3 2 2 3 2 2 2" xfId="3866" xr:uid="{EA3C7067-6943-484B-95C3-C1B82F50D178}"/>
    <cellStyle name="Notas 3 2 2 3 2 2 2 2" xfId="7726" xr:uid="{31C5346A-A8DD-45DA-9FFF-166927D4564F}"/>
    <cellStyle name="Notas 3 2 2 3 2 2 2 2 2" xfId="15447" xr:uid="{B28880D6-EB86-49DD-AF97-36AF4E1E2A5A}"/>
    <cellStyle name="Notas 3 2 2 3 2 2 2 2 2 2" xfId="30889" xr:uid="{05699680-105C-4E81-A70E-03CEA6931916}"/>
    <cellStyle name="Notas 3 2 2 3 2 2 2 2 2 2 2" xfId="61773" xr:uid="{4D52AD0C-2D52-4FC6-9D75-23EA15D2E23C}"/>
    <cellStyle name="Notas 3 2 2 3 2 2 2 2 2 3" xfId="46331" xr:uid="{F976AEAB-2121-4D08-9719-AB19AF01FF12}"/>
    <cellStyle name="Notas 3 2 2 3 2 2 2 2 3" xfId="23168" xr:uid="{F27B850A-4E3F-49BC-B30E-9CBF2AA4C828}"/>
    <cellStyle name="Notas 3 2 2 3 2 2 2 2 3 2" xfId="54052" xr:uid="{335C88F5-BA74-4128-90AA-3DD1EFA79A08}"/>
    <cellStyle name="Notas 3 2 2 3 2 2 2 2 4" xfId="38610" xr:uid="{CBC2A764-9B66-4888-8486-CBC6C01D74A1}"/>
    <cellStyle name="Notas 3 2 2 3 2 2 2 3" xfId="11587" xr:uid="{1D174FB6-37A1-48B3-AF8D-4A65ED86CBD3}"/>
    <cellStyle name="Notas 3 2 2 3 2 2 2 3 2" xfId="27029" xr:uid="{99A082B7-2F1E-43C9-8CBD-A3F7BF82B7CE}"/>
    <cellStyle name="Notas 3 2 2 3 2 2 2 3 2 2" xfId="57913" xr:uid="{9397BA4E-A242-4CEE-ABCD-1B980393EB74}"/>
    <cellStyle name="Notas 3 2 2 3 2 2 2 3 3" xfId="42471" xr:uid="{A6A9B258-25D5-41D5-8592-894CFF46AAB2}"/>
    <cellStyle name="Notas 3 2 2 3 2 2 2 4" xfId="19308" xr:uid="{37C994BE-BE15-4A88-8F24-ECD54675ED8F}"/>
    <cellStyle name="Notas 3 2 2 3 2 2 2 4 2" xfId="50192" xr:uid="{C2D7A2FB-2B14-42B1-8887-623F1DD1C855}"/>
    <cellStyle name="Notas 3 2 2 3 2 2 2 5" xfId="34750" xr:uid="{06303DA7-DA88-4625-BEEF-27BBBC294FC4}"/>
    <cellStyle name="Notas 3 2 2 3 2 2 3" xfId="5796" xr:uid="{9F06802D-43BA-4BA1-AC2B-70BD2E7DA684}"/>
    <cellStyle name="Notas 3 2 2 3 2 2 3 2" xfId="13517" xr:uid="{D96CFF7D-7B52-4D62-8DD2-CDA68D89482C}"/>
    <cellStyle name="Notas 3 2 2 3 2 2 3 2 2" xfId="28959" xr:uid="{9FD5713A-B11C-4D80-9FDB-031D05DD460B}"/>
    <cellStyle name="Notas 3 2 2 3 2 2 3 2 2 2" xfId="59843" xr:uid="{26214B8A-8542-4455-84EB-2BC7B00FBA38}"/>
    <cellStyle name="Notas 3 2 2 3 2 2 3 2 3" xfId="44401" xr:uid="{D61E6BD3-C1DB-49A0-A202-BA2F6848C799}"/>
    <cellStyle name="Notas 3 2 2 3 2 2 3 3" xfId="21238" xr:uid="{9F39BE5A-1F2B-4D6B-BA18-AF0433F0D371}"/>
    <cellStyle name="Notas 3 2 2 3 2 2 3 3 2" xfId="52122" xr:uid="{15409002-DDBA-42CB-8771-279885310876}"/>
    <cellStyle name="Notas 3 2 2 3 2 2 3 4" xfId="36680" xr:uid="{0B0471C9-EC52-43EE-96A5-A5017E5C3C2E}"/>
    <cellStyle name="Notas 3 2 2 3 2 2 4" xfId="9657" xr:uid="{A0157329-E382-4E7B-9619-68B1B94EA4FB}"/>
    <cellStyle name="Notas 3 2 2 3 2 2 4 2" xfId="25099" xr:uid="{E0FFF5B7-2518-4A96-8B98-AAFB6D5EDE1D}"/>
    <cellStyle name="Notas 3 2 2 3 2 2 4 2 2" xfId="55983" xr:uid="{5D0FBC80-E78B-4F38-B012-3798A9EDDD49}"/>
    <cellStyle name="Notas 3 2 2 3 2 2 4 3" xfId="40541" xr:uid="{1C6FDC8B-E9CF-4D21-9367-06C1BFC4FF5E}"/>
    <cellStyle name="Notas 3 2 2 3 2 2 5" xfId="17378" xr:uid="{EF88910D-292B-45C6-B56C-2D545B943108}"/>
    <cellStyle name="Notas 3 2 2 3 2 2 5 2" xfId="48262" xr:uid="{3C365C96-08D1-4107-9599-B40F228DA3FE}"/>
    <cellStyle name="Notas 3 2 2 3 2 2 6" xfId="32820" xr:uid="{EFE978C9-5ED5-41FB-BEF3-C659256290AC}"/>
    <cellStyle name="Notas 3 2 2 3 2 3" xfId="2901" xr:uid="{1764445B-EEE1-415F-BEE6-B00F16470B79}"/>
    <cellStyle name="Notas 3 2 2 3 2 3 2" xfId="6761" xr:uid="{B7F78956-CC36-43EC-8F6B-1659B8C675C6}"/>
    <cellStyle name="Notas 3 2 2 3 2 3 2 2" xfId="14482" xr:uid="{FDEA0A90-F35B-4B00-BFDB-536733F65A38}"/>
    <cellStyle name="Notas 3 2 2 3 2 3 2 2 2" xfId="29924" xr:uid="{D508027D-BF75-4952-AF34-07E8F8E35075}"/>
    <cellStyle name="Notas 3 2 2 3 2 3 2 2 2 2" xfId="60808" xr:uid="{82B1723A-A6AC-4CE0-B0BD-6F9F3B9B96B3}"/>
    <cellStyle name="Notas 3 2 2 3 2 3 2 2 3" xfId="45366" xr:uid="{1149657C-6993-4997-A6D8-F181DA852269}"/>
    <cellStyle name="Notas 3 2 2 3 2 3 2 3" xfId="22203" xr:uid="{93336F8D-E6B5-445A-BD2A-4FF860BDA745}"/>
    <cellStyle name="Notas 3 2 2 3 2 3 2 3 2" xfId="53087" xr:uid="{4BF29523-7EE0-4D79-9573-1CAA60665E1D}"/>
    <cellStyle name="Notas 3 2 2 3 2 3 2 4" xfId="37645" xr:uid="{7BA1E56A-10D9-4EA4-B027-566072761B08}"/>
    <cellStyle name="Notas 3 2 2 3 2 3 3" xfId="10622" xr:uid="{EF157C51-94E9-44E7-B9DD-C168F0304090}"/>
    <cellStyle name="Notas 3 2 2 3 2 3 3 2" xfId="26064" xr:uid="{BFAFF393-7A24-4528-8A03-6DDD2D96BF04}"/>
    <cellStyle name="Notas 3 2 2 3 2 3 3 2 2" xfId="56948" xr:uid="{AE489621-6F9B-4381-993B-59A52F9889E6}"/>
    <cellStyle name="Notas 3 2 2 3 2 3 3 3" xfId="41506" xr:uid="{EF7C2572-C792-4936-83D8-383270BEB544}"/>
    <cellStyle name="Notas 3 2 2 3 2 3 4" xfId="18343" xr:uid="{DF61CC62-159B-4759-98FD-6DD3C96A53E4}"/>
    <cellStyle name="Notas 3 2 2 3 2 3 4 2" xfId="49227" xr:uid="{584053F7-A897-404C-90D3-09910F565126}"/>
    <cellStyle name="Notas 3 2 2 3 2 3 5" xfId="33785" xr:uid="{3523C8D2-44B2-4C5F-8A70-39EA14F66DE1}"/>
    <cellStyle name="Notas 3 2 2 3 2 4" xfId="4831" xr:uid="{4EE85ED2-0032-4BE2-8617-7D22E4974CBD}"/>
    <cellStyle name="Notas 3 2 2 3 2 4 2" xfId="12552" xr:uid="{CF02E017-A8A6-45EB-870C-A3DBC1B3BF26}"/>
    <cellStyle name="Notas 3 2 2 3 2 4 2 2" xfId="27994" xr:uid="{17E6C430-0995-4B4A-9D7E-AAE9AD8005EF}"/>
    <cellStyle name="Notas 3 2 2 3 2 4 2 2 2" xfId="58878" xr:uid="{C8EC9F8F-B22F-4C41-AF8F-14159A9F2F78}"/>
    <cellStyle name="Notas 3 2 2 3 2 4 2 3" xfId="43436" xr:uid="{16F023BD-76F1-4D9C-A9DA-E71B77F47B9F}"/>
    <cellStyle name="Notas 3 2 2 3 2 4 3" xfId="20273" xr:uid="{1E86B4BC-A84A-4FBE-B425-E4A974EACB1C}"/>
    <cellStyle name="Notas 3 2 2 3 2 4 3 2" xfId="51157" xr:uid="{38285D7A-69F3-4494-AB75-CDC5F34C7001}"/>
    <cellStyle name="Notas 3 2 2 3 2 4 4" xfId="35715" xr:uid="{2CEF8246-4CA1-430E-9A6D-92A7999DD0D2}"/>
    <cellStyle name="Notas 3 2 2 3 2 5" xfId="8692" xr:uid="{097A8C45-AFA8-4585-ACB5-68381F0A0D6A}"/>
    <cellStyle name="Notas 3 2 2 3 2 5 2" xfId="24134" xr:uid="{EA444595-2015-4671-B529-26E3E06E6551}"/>
    <cellStyle name="Notas 3 2 2 3 2 5 2 2" xfId="55018" xr:uid="{A356C656-11FC-423A-985F-DF3EC31F75E2}"/>
    <cellStyle name="Notas 3 2 2 3 2 5 3" xfId="39576" xr:uid="{1A4A16ED-7B4C-4046-95E4-357BE88002DE}"/>
    <cellStyle name="Notas 3 2 2 3 2 6" xfId="16413" xr:uid="{4C9B44BE-AE89-44C6-9539-B348E29E83B2}"/>
    <cellStyle name="Notas 3 2 2 3 2 6 2" xfId="47297" xr:uid="{1C2D299C-414C-4C7B-8D31-CA3BF98052B2}"/>
    <cellStyle name="Notas 3 2 2 3 2 7" xfId="31855" xr:uid="{46F24DA8-E2BF-41E7-BD58-636082466F4E}"/>
    <cellStyle name="Notas 3 2 2 3 3" xfId="1453" xr:uid="{43B3A569-9E64-4C31-98C1-65793020523D}"/>
    <cellStyle name="Notas 3 2 2 3 3 2" xfId="3383" xr:uid="{B5E3FB6C-346F-4CE4-8E97-6820B7E81758}"/>
    <cellStyle name="Notas 3 2 2 3 3 2 2" xfId="7243" xr:uid="{1B1B6F91-D93F-4C30-9A22-E4E9DFB9320F}"/>
    <cellStyle name="Notas 3 2 2 3 3 2 2 2" xfId="14964" xr:uid="{F69494E2-5DFB-4A99-A425-505E980DF843}"/>
    <cellStyle name="Notas 3 2 2 3 3 2 2 2 2" xfId="30406" xr:uid="{BF8CDA72-AA73-4C52-98F7-39BBB98B2841}"/>
    <cellStyle name="Notas 3 2 2 3 3 2 2 2 2 2" xfId="61290" xr:uid="{7A2FF6CE-D6B9-48E1-A34E-45944496A8EA}"/>
    <cellStyle name="Notas 3 2 2 3 3 2 2 2 3" xfId="45848" xr:uid="{D5C8F610-F2DA-4E8F-9992-7FF9E60798DA}"/>
    <cellStyle name="Notas 3 2 2 3 3 2 2 3" xfId="22685" xr:uid="{715CD1C9-5D0C-47B5-97B8-D84F0B76E129}"/>
    <cellStyle name="Notas 3 2 2 3 3 2 2 3 2" xfId="53569" xr:uid="{99A2FEAA-2C09-4DDE-920E-B32C93FF3045}"/>
    <cellStyle name="Notas 3 2 2 3 3 2 2 4" xfId="38127" xr:uid="{4F208918-E955-4F4A-A4FB-97F3E976DA13}"/>
    <cellStyle name="Notas 3 2 2 3 3 2 3" xfId="11104" xr:uid="{AE76F5F3-4879-458B-8DBF-D51D6419D1C8}"/>
    <cellStyle name="Notas 3 2 2 3 3 2 3 2" xfId="26546" xr:uid="{68B80203-1FD2-402E-ADD5-013F0BDBCD92}"/>
    <cellStyle name="Notas 3 2 2 3 3 2 3 2 2" xfId="57430" xr:uid="{E9638888-746B-493A-8107-B06F7E782972}"/>
    <cellStyle name="Notas 3 2 2 3 3 2 3 3" xfId="41988" xr:uid="{B9E62554-C15F-48F9-8B20-8D2DD8374A60}"/>
    <cellStyle name="Notas 3 2 2 3 3 2 4" xfId="18825" xr:uid="{B3C09E81-EFB0-41C7-A216-B2F639CD4319}"/>
    <cellStyle name="Notas 3 2 2 3 3 2 4 2" xfId="49709" xr:uid="{3A586CC9-2428-41A0-A33D-8A4EDEBEB782}"/>
    <cellStyle name="Notas 3 2 2 3 3 2 5" xfId="34267" xr:uid="{5F2E98C1-A986-4A66-AD13-11DC54D404FD}"/>
    <cellStyle name="Notas 3 2 2 3 3 3" xfId="5313" xr:uid="{5C88058C-B930-480D-B784-3C20ABABBF69}"/>
    <cellStyle name="Notas 3 2 2 3 3 3 2" xfId="13034" xr:uid="{88434E7E-7613-4F1C-8397-D7E7A3838605}"/>
    <cellStyle name="Notas 3 2 2 3 3 3 2 2" xfId="28476" xr:uid="{2F7FFD0D-1C51-469A-A452-93B043F7B29B}"/>
    <cellStyle name="Notas 3 2 2 3 3 3 2 2 2" xfId="59360" xr:uid="{F77AE093-7EAE-4D90-A06B-080585090A2A}"/>
    <cellStyle name="Notas 3 2 2 3 3 3 2 3" xfId="43918" xr:uid="{0F1A2D76-25FB-4ED0-8A77-C1F38F36C418}"/>
    <cellStyle name="Notas 3 2 2 3 3 3 3" xfId="20755" xr:uid="{DDB792CD-983B-4C5F-A947-DE7BFE68F53B}"/>
    <cellStyle name="Notas 3 2 2 3 3 3 3 2" xfId="51639" xr:uid="{5D30F959-2F2C-4BE5-A231-91FC462D45C8}"/>
    <cellStyle name="Notas 3 2 2 3 3 3 4" xfId="36197" xr:uid="{C1C4C27F-985E-4199-BDCD-6F3EB8DA586C}"/>
    <cellStyle name="Notas 3 2 2 3 3 4" xfId="9174" xr:uid="{94CB5EFB-5C44-49D2-8DC6-67458BB05B3F}"/>
    <cellStyle name="Notas 3 2 2 3 3 4 2" xfId="24616" xr:uid="{40BB09A9-91B5-4C54-8930-F8818ACC4FAB}"/>
    <cellStyle name="Notas 3 2 2 3 3 4 2 2" xfId="55500" xr:uid="{5EDBB164-ACFC-4377-8EF4-3D48174523F4}"/>
    <cellStyle name="Notas 3 2 2 3 3 4 3" xfId="40058" xr:uid="{005D2D68-9025-4EB9-819E-2E53E224A5CF}"/>
    <cellStyle name="Notas 3 2 2 3 3 5" xfId="16895" xr:uid="{52864085-A973-4701-A89A-DC2185FA6C6F}"/>
    <cellStyle name="Notas 3 2 2 3 3 5 2" xfId="47779" xr:uid="{9DFC465F-C8D9-4EC1-B22A-E7BECACD2C75}"/>
    <cellStyle name="Notas 3 2 2 3 3 6" xfId="32337" xr:uid="{B6265E18-1B77-4378-B7A8-6962473E3867}"/>
    <cellStyle name="Notas 3 2 2 3 4" xfId="2418" xr:uid="{091708C7-124A-4307-B44F-D61B366A2A62}"/>
    <cellStyle name="Notas 3 2 2 3 4 2" xfId="6278" xr:uid="{1CB0A144-04A6-482E-8D36-E18590EDDC14}"/>
    <cellStyle name="Notas 3 2 2 3 4 2 2" xfId="13999" xr:uid="{F81EF76B-FB6F-4F49-A036-E210C65501BF}"/>
    <cellStyle name="Notas 3 2 2 3 4 2 2 2" xfId="29441" xr:uid="{C9A33AF7-6131-492B-AB70-A0E73D92E30C}"/>
    <cellStyle name="Notas 3 2 2 3 4 2 2 2 2" xfId="60325" xr:uid="{1818DECA-5CCE-4FE0-AB82-5B502CD9F85C}"/>
    <cellStyle name="Notas 3 2 2 3 4 2 2 3" xfId="44883" xr:uid="{6DD59166-A351-46AA-B079-1A32BE25A53D}"/>
    <cellStyle name="Notas 3 2 2 3 4 2 3" xfId="21720" xr:uid="{EFEA645E-A741-4DE4-8CFF-4EAADE00EB10}"/>
    <cellStyle name="Notas 3 2 2 3 4 2 3 2" xfId="52604" xr:uid="{3D113F39-3EE1-428D-8BAA-0D54E6D08F15}"/>
    <cellStyle name="Notas 3 2 2 3 4 2 4" xfId="37162" xr:uid="{9A1AF833-19C0-4199-94F9-52A402B29D00}"/>
    <cellStyle name="Notas 3 2 2 3 4 3" xfId="10139" xr:uid="{3C9E3185-E8C8-431F-A381-B6C99FDFE83F}"/>
    <cellStyle name="Notas 3 2 2 3 4 3 2" xfId="25581" xr:uid="{0DB17D4E-1BF9-46F1-8045-705BEAEF92FD}"/>
    <cellStyle name="Notas 3 2 2 3 4 3 2 2" xfId="56465" xr:uid="{CC74221D-98E5-4117-B0B4-08FDC2866D4E}"/>
    <cellStyle name="Notas 3 2 2 3 4 3 3" xfId="41023" xr:uid="{6E9D1DA2-69CF-4805-A572-7A5EAA1967A9}"/>
    <cellStyle name="Notas 3 2 2 3 4 4" xfId="17860" xr:uid="{94AB891D-9012-4DB6-B458-F7EB606BAD37}"/>
    <cellStyle name="Notas 3 2 2 3 4 4 2" xfId="48744" xr:uid="{C3A2E0D6-3DF5-4A37-8932-C806CD1A3BA8}"/>
    <cellStyle name="Notas 3 2 2 3 4 5" xfId="33302" xr:uid="{5E47314B-BC9F-444B-BA17-10CF0FF015EA}"/>
    <cellStyle name="Notas 3 2 2 3 5" xfId="4348" xr:uid="{567AC97D-9805-4E2C-9C3F-E8450C90849F}"/>
    <cellStyle name="Notas 3 2 2 3 5 2" xfId="12069" xr:uid="{8E3DE8E4-70B6-4500-9F5B-1E91F9690B39}"/>
    <cellStyle name="Notas 3 2 2 3 5 2 2" xfId="27511" xr:uid="{45911629-A0AA-4029-B688-6957CA1A3C11}"/>
    <cellStyle name="Notas 3 2 2 3 5 2 2 2" xfId="58395" xr:uid="{95F99698-17A5-49A5-907B-200D6A3533D9}"/>
    <cellStyle name="Notas 3 2 2 3 5 2 3" xfId="42953" xr:uid="{6A5D4A4D-8D55-494F-8C3C-A1DB2F85BC9B}"/>
    <cellStyle name="Notas 3 2 2 3 5 3" xfId="19790" xr:uid="{E5E20DBE-328C-4AB4-8621-C4AB2BB70E47}"/>
    <cellStyle name="Notas 3 2 2 3 5 3 2" xfId="50674" xr:uid="{923D95E2-B50B-425F-9C4D-C0940403899A}"/>
    <cellStyle name="Notas 3 2 2 3 5 4" xfId="35232" xr:uid="{E313F62E-1B64-428E-B11D-3D6B4302E8A3}"/>
    <cellStyle name="Notas 3 2 2 3 6" xfId="8209" xr:uid="{542EC13C-B890-4ABB-9DA1-47A4B65A51F0}"/>
    <cellStyle name="Notas 3 2 2 3 6 2" xfId="23651" xr:uid="{4125E53C-4724-4CBE-96EF-F7E5C9E0D6BF}"/>
    <cellStyle name="Notas 3 2 2 3 6 2 2" xfId="54535" xr:uid="{83DA954F-A817-4E02-8AC9-71A5A995AEA5}"/>
    <cellStyle name="Notas 3 2 2 3 6 3" xfId="39093" xr:uid="{FAED31AA-5FB7-4C24-BD12-D9F66B5F1801}"/>
    <cellStyle name="Notas 3 2 2 3 7" xfId="15930" xr:uid="{7E29FC0C-6B63-49E6-8FEB-06C417F140F6}"/>
    <cellStyle name="Notas 3 2 2 3 7 2" xfId="46814" xr:uid="{9EFB15CD-5B02-4B74-8908-1A1ABB652943}"/>
    <cellStyle name="Notas 3 2 2 3 8" xfId="31372" xr:uid="{E6F7EEEF-B9C9-4129-A421-2CEFFB1475CD}"/>
    <cellStyle name="Notas 3 2 2 4" xfId="730" xr:uid="{9AD862E9-67D5-4FCB-821A-8F9169E52324}"/>
    <cellStyle name="Notas 3 2 2 4 2" xfId="1695" xr:uid="{A368F8B5-2702-42C6-B3A0-A69F020D1075}"/>
    <cellStyle name="Notas 3 2 2 4 2 2" xfId="3625" xr:uid="{40C01649-A497-4123-866C-A0E7837BA880}"/>
    <cellStyle name="Notas 3 2 2 4 2 2 2" xfId="7485" xr:uid="{EC9F443E-6456-4344-A97E-5FDC825B3D9F}"/>
    <cellStyle name="Notas 3 2 2 4 2 2 2 2" xfId="15206" xr:uid="{D42AC155-3FD9-4496-9467-6B6AF8F1DDA8}"/>
    <cellStyle name="Notas 3 2 2 4 2 2 2 2 2" xfId="30648" xr:uid="{1D8741B3-39D3-4C78-886C-276ADD479FC4}"/>
    <cellStyle name="Notas 3 2 2 4 2 2 2 2 2 2" xfId="61532" xr:uid="{C7C9C45F-8860-4926-BEB0-261E8F22A270}"/>
    <cellStyle name="Notas 3 2 2 4 2 2 2 2 3" xfId="46090" xr:uid="{41A4E5AD-ADBA-4FB3-994C-940D5A026B77}"/>
    <cellStyle name="Notas 3 2 2 4 2 2 2 3" xfId="22927" xr:uid="{509BE105-7E3A-4A64-9C7E-6FDEB1794CDC}"/>
    <cellStyle name="Notas 3 2 2 4 2 2 2 3 2" xfId="53811" xr:uid="{FD0BA128-9FE4-4D2F-8C9C-5A64FF096B23}"/>
    <cellStyle name="Notas 3 2 2 4 2 2 2 4" xfId="38369" xr:uid="{3B39CBCE-5F4E-4F50-9D3C-05D9FFA1F1C3}"/>
    <cellStyle name="Notas 3 2 2 4 2 2 3" xfId="11346" xr:uid="{A06B393B-C500-4B4F-8192-B7018888B022}"/>
    <cellStyle name="Notas 3 2 2 4 2 2 3 2" xfId="26788" xr:uid="{678AF4F4-0A23-4D6B-84E8-DE2DC3132A45}"/>
    <cellStyle name="Notas 3 2 2 4 2 2 3 2 2" xfId="57672" xr:uid="{50436D90-8138-4635-B3FA-55510146C53E}"/>
    <cellStyle name="Notas 3 2 2 4 2 2 3 3" xfId="42230" xr:uid="{107C3438-373A-40C4-9090-FDC714ED39E6}"/>
    <cellStyle name="Notas 3 2 2 4 2 2 4" xfId="19067" xr:uid="{BE29A9A3-E1D9-49F3-8E9A-4220676CBBBF}"/>
    <cellStyle name="Notas 3 2 2 4 2 2 4 2" xfId="49951" xr:uid="{69B1C30A-C0F0-495C-9627-EB5CF034D7AC}"/>
    <cellStyle name="Notas 3 2 2 4 2 2 5" xfId="34509" xr:uid="{D85AA5BE-29F6-484C-91F4-5F6B0D82F682}"/>
    <cellStyle name="Notas 3 2 2 4 2 3" xfId="5555" xr:uid="{C7C96B73-3962-4046-9380-F77A6F08D050}"/>
    <cellStyle name="Notas 3 2 2 4 2 3 2" xfId="13276" xr:uid="{DB01C863-4CDA-4AAC-A17D-51E7E0368B0A}"/>
    <cellStyle name="Notas 3 2 2 4 2 3 2 2" xfId="28718" xr:uid="{CA34BF5C-5B44-4E4B-B7F0-EB88BA5BC23D}"/>
    <cellStyle name="Notas 3 2 2 4 2 3 2 2 2" xfId="59602" xr:uid="{526F3DD1-BE3F-4CBE-862A-2C1D79AA1F08}"/>
    <cellStyle name="Notas 3 2 2 4 2 3 2 3" xfId="44160" xr:uid="{B9AED77A-02D0-4CED-89B1-89FC081D7AE8}"/>
    <cellStyle name="Notas 3 2 2 4 2 3 3" xfId="20997" xr:uid="{671C9FD1-B054-401A-A6FE-4453C5D50853}"/>
    <cellStyle name="Notas 3 2 2 4 2 3 3 2" xfId="51881" xr:uid="{B0AC6B4F-5579-4347-A715-25AB44D855CD}"/>
    <cellStyle name="Notas 3 2 2 4 2 3 4" xfId="36439" xr:uid="{2550A153-1272-4E92-8E5F-C336B67AB171}"/>
    <cellStyle name="Notas 3 2 2 4 2 4" xfId="9416" xr:uid="{B6E58EDD-845B-4358-9E35-87D5B638CA71}"/>
    <cellStyle name="Notas 3 2 2 4 2 4 2" xfId="24858" xr:uid="{46701B6D-9412-4B99-91F8-5705718230E3}"/>
    <cellStyle name="Notas 3 2 2 4 2 4 2 2" xfId="55742" xr:uid="{B61E1CEB-E874-46EB-AEC4-8FF44333BA9F}"/>
    <cellStyle name="Notas 3 2 2 4 2 4 3" xfId="40300" xr:uid="{C404E0FC-ED02-41FA-B50B-994EBC0A930F}"/>
    <cellStyle name="Notas 3 2 2 4 2 5" xfId="17137" xr:uid="{BE4DD4F0-B46B-466F-A121-87B67C25686E}"/>
    <cellStyle name="Notas 3 2 2 4 2 5 2" xfId="48021" xr:uid="{E1AF1E48-FE63-49A8-B3AA-3566CF055115}"/>
    <cellStyle name="Notas 3 2 2 4 2 6" xfId="32579" xr:uid="{545C4641-5744-4E20-A2C5-28A890AD2821}"/>
    <cellStyle name="Notas 3 2 2 4 3" xfId="2660" xr:uid="{DFD0F672-A631-4BE4-8585-3773AAE326AD}"/>
    <cellStyle name="Notas 3 2 2 4 3 2" xfId="6520" xr:uid="{2C0C235A-F3A2-4DEC-B9ED-A3A1B06F4E11}"/>
    <cellStyle name="Notas 3 2 2 4 3 2 2" xfId="14241" xr:uid="{DBDBE5A6-C671-4068-AF9D-C608B22F04FE}"/>
    <cellStyle name="Notas 3 2 2 4 3 2 2 2" xfId="29683" xr:uid="{F0AC1613-5967-4B5E-837C-92E8C94AF5AF}"/>
    <cellStyle name="Notas 3 2 2 4 3 2 2 2 2" xfId="60567" xr:uid="{7A50A8FB-FC6C-4F94-A2D9-B8E645C0CC5A}"/>
    <cellStyle name="Notas 3 2 2 4 3 2 2 3" xfId="45125" xr:uid="{1F741984-E7E1-410F-AA90-540BE30ED2A4}"/>
    <cellStyle name="Notas 3 2 2 4 3 2 3" xfId="21962" xr:uid="{5D5C8535-601D-477C-8166-B7936D7F7489}"/>
    <cellStyle name="Notas 3 2 2 4 3 2 3 2" xfId="52846" xr:uid="{577CDCF4-8285-4CF6-92D0-B222BEBB53CF}"/>
    <cellStyle name="Notas 3 2 2 4 3 2 4" xfId="37404" xr:uid="{EBE55924-753D-450B-A8D8-200F8C1FC6D2}"/>
    <cellStyle name="Notas 3 2 2 4 3 3" xfId="10381" xr:uid="{6A56C04E-0317-453D-ABE7-C5B534BF01B1}"/>
    <cellStyle name="Notas 3 2 2 4 3 3 2" xfId="25823" xr:uid="{88EC32F6-F6F0-4BFC-A318-91F4129410C2}"/>
    <cellStyle name="Notas 3 2 2 4 3 3 2 2" xfId="56707" xr:uid="{B47EAAC0-B170-4C5A-801B-881A13766204}"/>
    <cellStyle name="Notas 3 2 2 4 3 3 3" xfId="41265" xr:uid="{50D07275-81DC-4ABD-B322-F84F257433F8}"/>
    <cellStyle name="Notas 3 2 2 4 3 4" xfId="18102" xr:uid="{A6660930-9F0D-4F1D-82A6-204540315600}"/>
    <cellStyle name="Notas 3 2 2 4 3 4 2" xfId="48986" xr:uid="{123FA83E-5327-4F36-8955-9C2F24003E1A}"/>
    <cellStyle name="Notas 3 2 2 4 3 5" xfId="33544" xr:uid="{A068257D-52FB-4E4D-958E-4470870F4EC2}"/>
    <cellStyle name="Notas 3 2 2 4 4" xfId="4590" xr:uid="{3B0C1DA3-90CC-4E0C-8780-6EE3E26254B9}"/>
    <cellStyle name="Notas 3 2 2 4 4 2" xfId="12311" xr:uid="{1D4F4D2D-D8ED-493C-AC02-45C519E47001}"/>
    <cellStyle name="Notas 3 2 2 4 4 2 2" xfId="27753" xr:uid="{474D865D-DC1C-42D7-B6B3-A459BB038CE9}"/>
    <cellStyle name="Notas 3 2 2 4 4 2 2 2" xfId="58637" xr:uid="{BC1301F7-3665-4860-8582-6394AB2D3D95}"/>
    <cellStyle name="Notas 3 2 2 4 4 2 3" xfId="43195" xr:uid="{AC61641A-2D5C-4279-8776-75E2165B5299}"/>
    <cellStyle name="Notas 3 2 2 4 4 3" xfId="20032" xr:uid="{70BD4651-BDEC-4729-8E4B-0572B59390E9}"/>
    <cellStyle name="Notas 3 2 2 4 4 3 2" xfId="50916" xr:uid="{EBAF6C0F-C78F-4882-9A37-21F712899186}"/>
    <cellStyle name="Notas 3 2 2 4 4 4" xfId="35474" xr:uid="{713F2263-CCBA-4E70-94F3-E5182BEAFA43}"/>
    <cellStyle name="Notas 3 2 2 4 5" xfId="8451" xr:uid="{42E450AF-3AC5-4A7C-87B2-530CA1D4A372}"/>
    <cellStyle name="Notas 3 2 2 4 5 2" xfId="23893" xr:uid="{BA4764D8-2F79-4102-93D4-9DDFD6C9ED10}"/>
    <cellStyle name="Notas 3 2 2 4 5 2 2" xfId="54777" xr:uid="{ACDE158E-D054-4D65-9F4C-35B6D313029E}"/>
    <cellStyle name="Notas 3 2 2 4 5 3" xfId="39335" xr:uid="{CA548535-F9F9-483D-9F6F-AAEE1EB317E1}"/>
    <cellStyle name="Notas 3 2 2 4 6" xfId="16172" xr:uid="{1DB1AD17-17D3-46F2-AC05-67CDE4E35E77}"/>
    <cellStyle name="Notas 3 2 2 4 6 2" xfId="47056" xr:uid="{4C0F70E2-E015-400D-AF3F-B6A37A4213F6}"/>
    <cellStyle name="Notas 3 2 2 4 7" xfId="31614" xr:uid="{201415E1-2F19-40EE-9A1F-2ECB80B88CA5}"/>
    <cellStyle name="Notas 3 2 2 5" xfId="1212" xr:uid="{BAAC8A6C-03F7-4ADE-9F8D-EEE478577781}"/>
    <cellStyle name="Notas 3 2 2 5 2" xfId="3142" xr:uid="{6E8306A8-E4EE-498A-AE98-86445F101934}"/>
    <cellStyle name="Notas 3 2 2 5 2 2" xfId="7002" xr:uid="{18AA074D-5558-4A95-B3BB-F1B27C7F00E9}"/>
    <cellStyle name="Notas 3 2 2 5 2 2 2" xfId="14723" xr:uid="{8E1920BE-48B1-482E-B97E-3CE0723D3938}"/>
    <cellStyle name="Notas 3 2 2 5 2 2 2 2" xfId="30165" xr:uid="{BA192CE9-7977-4079-B5B7-7E7FE7C954C0}"/>
    <cellStyle name="Notas 3 2 2 5 2 2 2 2 2" xfId="61049" xr:uid="{1BFBCEF1-181B-4859-B5F4-CABCF1510A72}"/>
    <cellStyle name="Notas 3 2 2 5 2 2 2 3" xfId="45607" xr:uid="{3A2E2705-6EBF-4FC5-853B-9A68B491159B}"/>
    <cellStyle name="Notas 3 2 2 5 2 2 3" xfId="22444" xr:uid="{E8D7E782-7C4E-429A-A50B-628584992599}"/>
    <cellStyle name="Notas 3 2 2 5 2 2 3 2" xfId="53328" xr:uid="{3E4162D4-25DA-4C5B-ADDE-8F62F55D744C}"/>
    <cellStyle name="Notas 3 2 2 5 2 2 4" xfId="37886" xr:uid="{0438C7A5-DE0D-40AF-90D0-11F7739004F6}"/>
    <cellStyle name="Notas 3 2 2 5 2 3" xfId="10863" xr:uid="{5B682FA5-F81A-44F8-991F-A1D4C4D2AF02}"/>
    <cellStyle name="Notas 3 2 2 5 2 3 2" xfId="26305" xr:uid="{4BFEA611-1F7C-4BC9-AC11-DA504962BDB9}"/>
    <cellStyle name="Notas 3 2 2 5 2 3 2 2" xfId="57189" xr:uid="{2EAA9A45-9E47-4A97-8D99-EA73663C3827}"/>
    <cellStyle name="Notas 3 2 2 5 2 3 3" xfId="41747" xr:uid="{49063C6F-C042-42EE-9045-2CBFB0BA4566}"/>
    <cellStyle name="Notas 3 2 2 5 2 4" xfId="18584" xr:uid="{ED12AEF3-4AB6-4FB8-B706-3A6741391897}"/>
    <cellStyle name="Notas 3 2 2 5 2 4 2" xfId="49468" xr:uid="{22C3954F-A1FD-4E23-A731-9927FB080539}"/>
    <cellStyle name="Notas 3 2 2 5 2 5" xfId="34026" xr:uid="{C951C8D9-1769-4D70-836A-CCC26589FF9A}"/>
    <cellStyle name="Notas 3 2 2 5 3" xfId="5072" xr:uid="{28B9DBD8-9AEC-44DF-A3B9-90F84584FD71}"/>
    <cellStyle name="Notas 3 2 2 5 3 2" xfId="12793" xr:uid="{A2E42DCA-6F4F-41DE-BC1C-FBE87A6C1FD7}"/>
    <cellStyle name="Notas 3 2 2 5 3 2 2" xfId="28235" xr:uid="{75EFE343-0382-46F1-956E-8C7F0D1F47F4}"/>
    <cellStyle name="Notas 3 2 2 5 3 2 2 2" xfId="59119" xr:uid="{368E0C63-13C5-48DF-A047-ED0C95F29E26}"/>
    <cellStyle name="Notas 3 2 2 5 3 2 3" xfId="43677" xr:uid="{61C9617C-800F-44F1-B73F-E73CED96F254}"/>
    <cellStyle name="Notas 3 2 2 5 3 3" xfId="20514" xr:uid="{5089DA6E-2E7D-4CA6-B013-60BA7FAFDB97}"/>
    <cellStyle name="Notas 3 2 2 5 3 3 2" xfId="51398" xr:uid="{7AD6C041-65AC-42BE-9916-33FDC6026F10}"/>
    <cellStyle name="Notas 3 2 2 5 3 4" xfId="35956" xr:uid="{723562B0-C8C2-4ADE-BC5A-73EBDB67C595}"/>
    <cellStyle name="Notas 3 2 2 5 4" xfId="8933" xr:uid="{524B6766-7740-46AC-84DC-ABD2B73F2AC9}"/>
    <cellStyle name="Notas 3 2 2 5 4 2" xfId="24375" xr:uid="{AB1E355B-C6C2-4DD5-B0F7-56F067BC68CD}"/>
    <cellStyle name="Notas 3 2 2 5 4 2 2" xfId="55259" xr:uid="{2045D9F8-EAA7-431F-BA34-B2DA544772B7}"/>
    <cellStyle name="Notas 3 2 2 5 4 3" xfId="39817" xr:uid="{82D3A7E0-3574-48D8-943C-598D105DD29C}"/>
    <cellStyle name="Notas 3 2 2 5 5" xfId="16654" xr:uid="{B863D625-8429-49BD-A667-33EAD9B97274}"/>
    <cellStyle name="Notas 3 2 2 5 5 2" xfId="47538" xr:uid="{ACD92D83-4D5D-490F-BA33-4D9524A5F472}"/>
    <cellStyle name="Notas 3 2 2 5 6" xfId="32096" xr:uid="{312B1248-6BC4-467A-876B-B517E6088E97}"/>
    <cellStyle name="Notas 3 2 2 6" xfId="2177" xr:uid="{BE4FA443-3685-459A-8EC6-FE3F2240C5E8}"/>
    <cellStyle name="Notas 3 2 2 6 2" xfId="6037" xr:uid="{A2AB7426-CEC2-454E-B1A3-68AFCE8101DF}"/>
    <cellStyle name="Notas 3 2 2 6 2 2" xfId="13758" xr:uid="{B69BE8C9-664E-4504-A6C9-0B33605AA1F6}"/>
    <cellStyle name="Notas 3 2 2 6 2 2 2" xfId="29200" xr:uid="{95991EE4-A07A-4094-AB8E-B58A70EC11D2}"/>
    <cellStyle name="Notas 3 2 2 6 2 2 2 2" xfId="60084" xr:uid="{93951061-2EF7-4131-B4DC-3E47F6AAFC66}"/>
    <cellStyle name="Notas 3 2 2 6 2 2 3" xfId="44642" xr:uid="{221F8201-E696-4AF9-B8B6-4BFFEF5820A4}"/>
    <cellStyle name="Notas 3 2 2 6 2 3" xfId="21479" xr:uid="{4FBE5EA4-DABD-47A3-B814-41CA19230C20}"/>
    <cellStyle name="Notas 3 2 2 6 2 3 2" xfId="52363" xr:uid="{426A4CCA-1523-425F-9AF4-0311CA91C9BB}"/>
    <cellStyle name="Notas 3 2 2 6 2 4" xfId="36921" xr:uid="{16557BE0-242E-4A6F-9BA2-BEFC960AD1AA}"/>
    <cellStyle name="Notas 3 2 2 6 3" xfId="9898" xr:uid="{C7965023-50EF-4AA7-8927-84C7428B524E}"/>
    <cellStyle name="Notas 3 2 2 6 3 2" xfId="25340" xr:uid="{8EFC1159-A1EF-46D8-9151-5ABE4994B868}"/>
    <cellStyle name="Notas 3 2 2 6 3 2 2" xfId="56224" xr:uid="{12C27328-C847-4EB3-A808-CACAAA27F97D}"/>
    <cellStyle name="Notas 3 2 2 6 3 3" xfId="40782" xr:uid="{C86B1776-B434-4B60-84F8-D4CEFDE79A95}"/>
    <cellStyle name="Notas 3 2 2 6 4" xfId="17619" xr:uid="{48D4704D-5A26-4AD1-94EB-B3849D54AD3C}"/>
    <cellStyle name="Notas 3 2 2 6 4 2" xfId="48503" xr:uid="{DEAE1B53-B793-4CA5-B639-843C5C6BF21E}"/>
    <cellStyle name="Notas 3 2 2 6 5" xfId="33061" xr:uid="{0C00BCA6-079B-457D-A808-B7D271339D53}"/>
    <cellStyle name="Notas 3 2 2 7" xfId="4107" xr:uid="{A20D9FB5-7138-4478-8482-35DFD0476965}"/>
    <cellStyle name="Notas 3 2 2 7 2" xfId="11828" xr:uid="{92D1368F-9C4B-4C42-9490-4D8419949D10}"/>
    <cellStyle name="Notas 3 2 2 7 2 2" xfId="27270" xr:uid="{985C72DA-7F82-427D-902B-93FB971041E3}"/>
    <cellStyle name="Notas 3 2 2 7 2 2 2" xfId="58154" xr:uid="{EE4FFC39-361E-4C15-812D-AB8DF3BEFB13}"/>
    <cellStyle name="Notas 3 2 2 7 2 3" xfId="42712" xr:uid="{341A337A-CCD3-4D36-B5D1-FF4483981617}"/>
    <cellStyle name="Notas 3 2 2 7 3" xfId="19549" xr:uid="{52E6D1C2-1E1A-4DBA-B220-92022977A151}"/>
    <cellStyle name="Notas 3 2 2 7 3 2" xfId="50433" xr:uid="{CF4343ED-766D-4EF1-9B65-DF0DEBA966E5}"/>
    <cellStyle name="Notas 3 2 2 7 4" xfId="34991" xr:uid="{DE52631B-14EE-45FB-9A29-65CB7A42FF83}"/>
    <cellStyle name="Notas 3 2 2 8" xfId="7968" xr:uid="{F3F0EFE5-1792-4972-B6F8-FAA753B59204}"/>
    <cellStyle name="Notas 3 2 2 8 2" xfId="23410" xr:uid="{300E93C6-D571-4BD9-B9FD-3EBCF117E3FE}"/>
    <cellStyle name="Notas 3 2 2 8 2 2" xfId="54294" xr:uid="{E2AC2AD0-6A6F-402E-A75E-D7412BA057BE}"/>
    <cellStyle name="Notas 3 2 2 8 3" xfId="38852" xr:uid="{E7E93DE5-CB47-4208-A590-8159BD03E844}"/>
    <cellStyle name="Notas 3 2 2 9" xfId="15689" xr:uid="{E1C56D80-AF6D-4377-842E-1F5CA94A62F1}"/>
    <cellStyle name="Notas 3 2 2 9 2" xfId="46573" xr:uid="{F6F43D3F-DD15-4FB7-BA68-38821BC45F99}"/>
    <cellStyle name="Notas 3 2 3" xfId="221" xr:uid="{435F76C9-466D-49B6-BD5C-12B5D92B8214}"/>
    <cellStyle name="Notas 3 2 3 10" xfId="31132" xr:uid="{05969408-6C81-4A0A-8D32-9AE10F381A9C}"/>
    <cellStyle name="Notas 3 2 3 2" xfId="368" xr:uid="{8238AA68-4281-4118-8538-31120D3C48BF}"/>
    <cellStyle name="Notas 3 2 3 2 2" xfId="611" xr:uid="{58900197-75F7-4D69-A3A7-4E767FED5E6D}"/>
    <cellStyle name="Notas 3 2 3 2 2 2" xfId="1094" xr:uid="{D39C8873-4C11-4205-B55F-35F38166D4D3}"/>
    <cellStyle name="Notas 3 2 3 2 2 2 2" xfId="2059" xr:uid="{0743F0A4-6B4A-44BA-9FE5-7958C332AFBA}"/>
    <cellStyle name="Notas 3 2 3 2 2 2 2 2" xfId="3989" xr:uid="{FD4C493B-634B-48B9-9B54-0F3EA05A1020}"/>
    <cellStyle name="Notas 3 2 3 2 2 2 2 2 2" xfId="7849" xr:uid="{F1139146-A0CD-4E80-94AC-DAD103559465}"/>
    <cellStyle name="Notas 3 2 3 2 2 2 2 2 2 2" xfId="15570" xr:uid="{3C9CB213-0B84-4604-A4D1-4F977E637EF9}"/>
    <cellStyle name="Notas 3 2 3 2 2 2 2 2 2 2 2" xfId="31012" xr:uid="{E20195D9-A908-4E44-8EE9-E447E81CAE08}"/>
    <cellStyle name="Notas 3 2 3 2 2 2 2 2 2 2 2 2" xfId="61896" xr:uid="{0EFB5F8E-B063-4DDC-9051-DD96BB88E5C7}"/>
    <cellStyle name="Notas 3 2 3 2 2 2 2 2 2 2 3" xfId="46454" xr:uid="{77CDB854-E9C0-48E6-AFAE-D1ACE1C10451}"/>
    <cellStyle name="Notas 3 2 3 2 2 2 2 2 2 3" xfId="23291" xr:uid="{45E636C2-9E60-4615-8757-8CE89B2C41DC}"/>
    <cellStyle name="Notas 3 2 3 2 2 2 2 2 2 3 2" xfId="54175" xr:uid="{7FDFB42C-ECC7-4893-9F04-508847F54DAD}"/>
    <cellStyle name="Notas 3 2 3 2 2 2 2 2 2 4" xfId="38733" xr:uid="{F15316D5-604C-4CE1-8CC6-7194CA3FF3B2}"/>
    <cellStyle name="Notas 3 2 3 2 2 2 2 2 3" xfId="11710" xr:uid="{CA3DA81A-0DED-4DA0-B44C-649B4EB9A586}"/>
    <cellStyle name="Notas 3 2 3 2 2 2 2 2 3 2" xfId="27152" xr:uid="{BC1B631D-C676-4E0E-8F85-E85335F0E407}"/>
    <cellStyle name="Notas 3 2 3 2 2 2 2 2 3 2 2" xfId="58036" xr:uid="{E8CE39C3-7ED2-4678-841A-4342ED9B90FA}"/>
    <cellStyle name="Notas 3 2 3 2 2 2 2 2 3 3" xfId="42594" xr:uid="{E8BFDD7A-7E79-40A1-B195-9640BEEB9F72}"/>
    <cellStyle name="Notas 3 2 3 2 2 2 2 2 4" xfId="19431" xr:uid="{C9570EFF-2AA4-42FC-AFD6-ED71E0EA30AE}"/>
    <cellStyle name="Notas 3 2 3 2 2 2 2 2 4 2" xfId="50315" xr:uid="{C734C313-991E-4608-88F9-F7563AD9798F}"/>
    <cellStyle name="Notas 3 2 3 2 2 2 2 2 5" xfId="34873" xr:uid="{7CED1DCA-08D6-4E07-86AB-3BE315367B21}"/>
    <cellStyle name="Notas 3 2 3 2 2 2 2 3" xfId="5919" xr:uid="{CA7967FB-4022-4B72-9694-61D3EDC3080F}"/>
    <cellStyle name="Notas 3 2 3 2 2 2 2 3 2" xfId="13640" xr:uid="{1B41C59F-5953-4A42-8A58-ACC04413A2F3}"/>
    <cellStyle name="Notas 3 2 3 2 2 2 2 3 2 2" xfId="29082" xr:uid="{2598EFB9-90CA-4593-B91D-F22B0ABFAB1F}"/>
    <cellStyle name="Notas 3 2 3 2 2 2 2 3 2 2 2" xfId="59966" xr:uid="{CF57EBD5-E905-4F44-96B4-24AD20D7E0DF}"/>
    <cellStyle name="Notas 3 2 3 2 2 2 2 3 2 3" xfId="44524" xr:uid="{3D133B92-7EB4-47B8-B174-DB152124F7A5}"/>
    <cellStyle name="Notas 3 2 3 2 2 2 2 3 3" xfId="21361" xr:uid="{A1F751F1-8CD6-4D40-9DCB-91A237C65D1D}"/>
    <cellStyle name="Notas 3 2 3 2 2 2 2 3 3 2" xfId="52245" xr:uid="{6080F713-A662-412D-B372-7A95491811CA}"/>
    <cellStyle name="Notas 3 2 3 2 2 2 2 3 4" xfId="36803" xr:uid="{924AA88C-EF36-4DEA-AD54-A2F8EB3051DB}"/>
    <cellStyle name="Notas 3 2 3 2 2 2 2 4" xfId="9780" xr:uid="{F8FA6E28-C7B6-49CB-93FF-BCEB391A155E}"/>
    <cellStyle name="Notas 3 2 3 2 2 2 2 4 2" xfId="25222" xr:uid="{49CB6A6E-ABB1-4720-B42B-1A02A0970C03}"/>
    <cellStyle name="Notas 3 2 3 2 2 2 2 4 2 2" xfId="56106" xr:uid="{EB7E4665-4101-43E1-BAC2-B237493C7554}"/>
    <cellStyle name="Notas 3 2 3 2 2 2 2 4 3" xfId="40664" xr:uid="{E1BAE179-D365-461C-BC48-257C96CE9C99}"/>
    <cellStyle name="Notas 3 2 3 2 2 2 2 5" xfId="17501" xr:uid="{7C24E9AA-464D-4159-A9D2-D045235A6F24}"/>
    <cellStyle name="Notas 3 2 3 2 2 2 2 5 2" xfId="48385" xr:uid="{2C00A545-A5B0-42E2-86F2-9E7EF2A302A1}"/>
    <cellStyle name="Notas 3 2 3 2 2 2 2 6" xfId="32943" xr:uid="{9F5933C3-847B-495A-92E3-7750A331974B}"/>
    <cellStyle name="Notas 3 2 3 2 2 2 3" xfId="3024" xr:uid="{FFB429FF-7945-4518-9F87-BBAEF3891BBC}"/>
    <cellStyle name="Notas 3 2 3 2 2 2 3 2" xfId="6884" xr:uid="{DF7EA678-7704-4797-B0EF-15B6FFEAA308}"/>
    <cellStyle name="Notas 3 2 3 2 2 2 3 2 2" xfId="14605" xr:uid="{32CD0A11-E422-4CAE-9A45-7C8AEC018D7D}"/>
    <cellStyle name="Notas 3 2 3 2 2 2 3 2 2 2" xfId="30047" xr:uid="{B12D856C-C4F3-419F-BA40-9DD216E7DD48}"/>
    <cellStyle name="Notas 3 2 3 2 2 2 3 2 2 2 2" xfId="60931" xr:uid="{6B63DA89-1639-4CFC-B23C-E318B02BD52B}"/>
    <cellStyle name="Notas 3 2 3 2 2 2 3 2 2 3" xfId="45489" xr:uid="{0562D196-E23D-470E-8B8A-02DDABA05FFF}"/>
    <cellStyle name="Notas 3 2 3 2 2 2 3 2 3" xfId="22326" xr:uid="{E09AD06E-9D47-492E-AF2D-8E4DAE8153B4}"/>
    <cellStyle name="Notas 3 2 3 2 2 2 3 2 3 2" xfId="53210" xr:uid="{9FCDABFB-0F2A-4BC5-8397-AB9DAC430C99}"/>
    <cellStyle name="Notas 3 2 3 2 2 2 3 2 4" xfId="37768" xr:uid="{3F93247C-D96F-4DB4-A245-E1EB55B0EE88}"/>
    <cellStyle name="Notas 3 2 3 2 2 2 3 3" xfId="10745" xr:uid="{42589875-6140-4996-A013-707E08C31E68}"/>
    <cellStyle name="Notas 3 2 3 2 2 2 3 3 2" xfId="26187" xr:uid="{5F8DBD5E-6FC7-4450-A433-52242E51C29A}"/>
    <cellStyle name="Notas 3 2 3 2 2 2 3 3 2 2" xfId="57071" xr:uid="{A3679BB2-177E-463F-92C1-828DF32CBF1B}"/>
    <cellStyle name="Notas 3 2 3 2 2 2 3 3 3" xfId="41629" xr:uid="{4E668FE8-A2B3-47F9-BC02-D72FFEBCE307}"/>
    <cellStyle name="Notas 3 2 3 2 2 2 3 4" xfId="18466" xr:uid="{F83F799A-B6D5-46CA-9207-01BC7C026041}"/>
    <cellStyle name="Notas 3 2 3 2 2 2 3 4 2" xfId="49350" xr:uid="{48B9FAB4-9DC9-43D1-80C0-B733ADE3270E}"/>
    <cellStyle name="Notas 3 2 3 2 2 2 3 5" xfId="33908" xr:uid="{72EE7B6A-20B4-4429-9178-C0F9185F27A4}"/>
    <cellStyle name="Notas 3 2 3 2 2 2 4" xfId="4954" xr:uid="{A2D28F51-834F-4763-9983-5D060203DB4F}"/>
    <cellStyle name="Notas 3 2 3 2 2 2 4 2" xfId="12675" xr:uid="{94A16F7D-3058-4E2A-B3B0-D53404126744}"/>
    <cellStyle name="Notas 3 2 3 2 2 2 4 2 2" xfId="28117" xr:uid="{C68D12B9-649E-4F09-B581-FC7500E024E7}"/>
    <cellStyle name="Notas 3 2 3 2 2 2 4 2 2 2" xfId="59001" xr:uid="{09FA85C4-F9DD-4450-8FF2-9CBA270371FD}"/>
    <cellStyle name="Notas 3 2 3 2 2 2 4 2 3" xfId="43559" xr:uid="{E4B41BE6-B677-42B6-ABFE-F1DAA9A0A694}"/>
    <cellStyle name="Notas 3 2 3 2 2 2 4 3" xfId="20396" xr:uid="{2F98983E-DF38-44D2-BAFD-772848F9D2D7}"/>
    <cellStyle name="Notas 3 2 3 2 2 2 4 3 2" xfId="51280" xr:uid="{B83AE9D4-149B-4FD6-94DC-6AC5C9C7708E}"/>
    <cellStyle name="Notas 3 2 3 2 2 2 4 4" xfId="35838" xr:uid="{DFF18E0D-D803-4A57-8BBE-209C7072CE31}"/>
    <cellStyle name="Notas 3 2 3 2 2 2 5" xfId="8815" xr:uid="{58CF58DB-1369-4872-B4DC-B3AEEA3C6CA6}"/>
    <cellStyle name="Notas 3 2 3 2 2 2 5 2" xfId="24257" xr:uid="{41FAD260-9391-42B1-B6A8-8ADDF212FB83}"/>
    <cellStyle name="Notas 3 2 3 2 2 2 5 2 2" xfId="55141" xr:uid="{9CAD2444-D361-4179-805F-7D23A903A5CE}"/>
    <cellStyle name="Notas 3 2 3 2 2 2 5 3" xfId="39699" xr:uid="{807F8D54-B455-4AE3-9105-E26D39EC1918}"/>
    <cellStyle name="Notas 3 2 3 2 2 2 6" xfId="16536" xr:uid="{1A17D903-5848-49F6-B2ED-26AB1C20F684}"/>
    <cellStyle name="Notas 3 2 3 2 2 2 6 2" xfId="47420" xr:uid="{0AFDF28B-14EC-4B9C-9FD8-D88DF60FE6E4}"/>
    <cellStyle name="Notas 3 2 3 2 2 2 7" xfId="31978" xr:uid="{418EE5C9-38B4-437B-92F2-F7315D085DD1}"/>
    <cellStyle name="Notas 3 2 3 2 2 3" xfId="1576" xr:uid="{B66DD401-539A-4B04-B4AF-48CCAB91F973}"/>
    <cellStyle name="Notas 3 2 3 2 2 3 2" xfId="3506" xr:uid="{136BE2E4-A5DE-4836-8F4E-6F0ECA8844D1}"/>
    <cellStyle name="Notas 3 2 3 2 2 3 2 2" xfId="7366" xr:uid="{78CE5010-55F1-4969-8024-3E09FC21D76F}"/>
    <cellStyle name="Notas 3 2 3 2 2 3 2 2 2" xfId="15087" xr:uid="{F80C02E0-A878-459D-8FCD-10A203E66837}"/>
    <cellStyle name="Notas 3 2 3 2 2 3 2 2 2 2" xfId="30529" xr:uid="{D69E2849-3689-47DB-A194-B9556069040D}"/>
    <cellStyle name="Notas 3 2 3 2 2 3 2 2 2 2 2" xfId="61413" xr:uid="{ADD889EA-31B6-4A16-BEAF-963DA34A24EF}"/>
    <cellStyle name="Notas 3 2 3 2 2 3 2 2 2 3" xfId="45971" xr:uid="{DB3CC2A2-15E6-491E-A3AF-3C42BD84BC6F}"/>
    <cellStyle name="Notas 3 2 3 2 2 3 2 2 3" xfId="22808" xr:uid="{0CDEAF2F-9782-45A5-92AF-60611F00C454}"/>
    <cellStyle name="Notas 3 2 3 2 2 3 2 2 3 2" xfId="53692" xr:uid="{3E532FEA-92FB-4B4B-A776-825443B9A808}"/>
    <cellStyle name="Notas 3 2 3 2 2 3 2 2 4" xfId="38250" xr:uid="{C516FE25-CB33-4ACD-A081-AEA90E9A2381}"/>
    <cellStyle name="Notas 3 2 3 2 2 3 2 3" xfId="11227" xr:uid="{595A3837-0A93-4E00-8A25-5C0185DB29BB}"/>
    <cellStyle name="Notas 3 2 3 2 2 3 2 3 2" xfId="26669" xr:uid="{169918BE-AA9E-47EA-929F-5028EBAB5687}"/>
    <cellStyle name="Notas 3 2 3 2 2 3 2 3 2 2" xfId="57553" xr:uid="{C4EF8FA7-055E-46FA-A276-66378961E264}"/>
    <cellStyle name="Notas 3 2 3 2 2 3 2 3 3" xfId="42111" xr:uid="{BF437F8A-3425-4B03-9C00-F9DAED56F781}"/>
    <cellStyle name="Notas 3 2 3 2 2 3 2 4" xfId="18948" xr:uid="{EF4861D8-9222-4FC6-834E-A27CC47044D4}"/>
    <cellStyle name="Notas 3 2 3 2 2 3 2 4 2" xfId="49832" xr:uid="{58132C93-B40C-4AAD-A9C6-6FC29CE3F702}"/>
    <cellStyle name="Notas 3 2 3 2 2 3 2 5" xfId="34390" xr:uid="{AFEB9EAF-B445-44C0-9B97-31BFAC5EB446}"/>
    <cellStyle name="Notas 3 2 3 2 2 3 3" xfId="5436" xr:uid="{1F413F76-BC5B-4380-BBD2-600908EC2B84}"/>
    <cellStyle name="Notas 3 2 3 2 2 3 3 2" xfId="13157" xr:uid="{612D38E1-AE23-41E0-8A79-A143E40BC260}"/>
    <cellStyle name="Notas 3 2 3 2 2 3 3 2 2" xfId="28599" xr:uid="{B6325253-AF8B-436B-99A7-6D1CEF7EF1B4}"/>
    <cellStyle name="Notas 3 2 3 2 2 3 3 2 2 2" xfId="59483" xr:uid="{12CE83F1-307A-4CAB-8849-4881C92807AA}"/>
    <cellStyle name="Notas 3 2 3 2 2 3 3 2 3" xfId="44041" xr:uid="{3273A1E2-E314-43EE-8607-9BB90E4772F4}"/>
    <cellStyle name="Notas 3 2 3 2 2 3 3 3" xfId="20878" xr:uid="{E950D0AE-BB3B-402E-BE04-318D0F14255C}"/>
    <cellStyle name="Notas 3 2 3 2 2 3 3 3 2" xfId="51762" xr:uid="{DE5A4CFD-2F7E-4D37-AA9E-CDC7CC4F836C}"/>
    <cellStyle name="Notas 3 2 3 2 2 3 3 4" xfId="36320" xr:uid="{202BE700-4509-4079-8F64-13550EEC9C56}"/>
    <cellStyle name="Notas 3 2 3 2 2 3 4" xfId="9297" xr:uid="{7C45F3EC-E2A3-4A3F-8716-7203C7673D07}"/>
    <cellStyle name="Notas 3 2 3 2 2 3 4 2" xfId="24739" xr:uid="{AE688B37-B0CA-4FA0-AF39-9C5621C92050}"/>
    <cellStyle name="Notas 3 2 3 2 2 3 4 2 2" xfId="55623" xr:uid="{1C52A7AD-67EE-492F-8BF4-FCF772FFF025}"/>
    <cellStyle name="Notas 3 2 3 2 2 3 4 3" xfId="40181" xr:uid="{F5606B80-185F-4FAB-A8F2-C053CAAE6016}"/>
    <cellStyle name="Notas 3 2 3 2 2 3 5" xfId="17018" xr:uid="{BDA1D943-6E68-4F24-8C23-DC5B27EAAD94}"/>
    <cellStyle name="Notas 3 2 3 2 2 3 5 2" xfId="47902" xr:uid="{C4789F3F-05DF-4077-80F4-3B9A5CC3FC43}"/>
    <cellStyle name="Notas 3 2 3 2 2 3 6" xfId="32460" xr:uid="{38821738-5C5B-4827-88C9-9D57CC8155D4}"/>
    <cellStyle name="Notas 3 2 3 2 2 4" xfId="2541" xr:uid="{535A4734-E4B7-495E-9E41-67777AC1C88A}"/>
    <cellStyle name="Notas 3 2 3 2 2 4 2" xfId="6401" xr:uid="{9D833F32-90E5-49BC-888C-2A202658193E}"/>
    <cellStyle name="Notas 3 2 3 2 2 4 2 2" xfId="14122" xr:uid="{B8355C15-5701-49AA-B8B4-05C0AA49D75E}"/>
    <cellStyle name="Notas 3 2 3 2 2 4 2 2 2" xfId="29564" xr:uid="{CA31DB57-61F5-4316-843A-747069B11794}"/>
    <cellStyle name="Notas 3 2 3 2 2 4 2 2 2 2" xfId="60448" xr:uid="{63F02080-F743-489C-8430-601056994DF6}"/>
    <cellStyle name="Notas 3 2 3 2 2 4 2 2 3" xfId="45006" xr:uid="{5D74C2D2-82CF-4130-A44E-E5238C161BB6}"/>
    <cellStyle name="Notas 3 2 3 2 2 4 2 3" xfId="21843" xr:uid="{B97C3C3C-4026-4F5A-934A-C0A24BC42B72}"/>
    <cellStyle name="Notas 3 2 3 2 2 4 2 3 2" xfId="52727" xr:uid="{D32FA784-EAB1-4F12-BF60-D022142D832D}"/>
    <cellStyle name="Notas 3 2 3 2 2 4 2 4" xfId="37285" xr:uid="{E05FAC37-E6B0-4559-A400-1669E408A67F}"/>
    <cellStyle name="Notas 3 2 3 2 2 4 3" xfId="10262" xr:uid="{19F644A6-48B5-488D-95A0-F08446F65B2D}"/>
    <cellStyle name="Notas 3 2 3 2 2 4 3 2" xfId="25704" xr:uid="{96D4BB96-4823-46A9-B63B-E6C463C64448}"/>
    <cellStyle name="Notas 3 2 3 2 2 4 3 2 2" xfId="56588" xr:uid="{10DB1548-6B03-4368-B4C1-1AA1D3FF41D3}"/>
    <cellStyle name="Notas 3 2 3 2 2 4 3 3" xfId="41146" xr:uid="{488B732C-0A20-4070-AE49-4BAC2E099D9C}"/>
    <cellStyle name="Notas 3 2 3 2 2 4 4" xfId="17983" xr:uid="{2A1E59E1-E3A6-49C6-842B-56A780CF440F}"/>
    <cellStyle name="Notas 3 2 3 2 2 4 4 2" xfId="48867" xr:uid="{B4CCBBF5-2208-4D9C-A674-642FFBBA5F1D}"/>
    <cellStyle name="Notas 3 2 3 2 2 4 5" xfId="33425" xr:uid="{F64FBC59-C14D-479A-B6EC-FFE3419C2485}"/>
    <cellStyle name="Notas 3 2 3 2 2 5" xfId="4471" xr:uid="{7F5D30C8-94BE-4994-AC62-868612EB7196}"/>
    <cellStyle name="Notas 3 2 3 2 2 5 2" xfId="12192" xr:uid="{1CDD6605-6559-43D8-82C2-D5C69C14E2BA}"/>
    <cellStyle name="Notas 3 2 3 2 2 5 2 2" xfId="27634" xr:uid="{0C14CFDA-1D79-4E64-98C2-C1E74DE532E1}"/>
    <cellStyle name="Notas 3 2 3 2 2 5 2 2 2" xfId="58518" xr:uid="{AFE30490-46BC-4FCE-B120-EB82279DC201}"/>
    <cellStyle name="Notas 3 2 3 2 2 5 2 3" xfId="43076" xr:uid="{83B2AB9A-8E1D-4ABF-8D0A-7BDEFD7C27E7}"/>
    <cellStyle name="Notas 3 2 3 2 2 5 3" xfId="19913" xr:uid="{FCAB8D5E-0F6C-4F30-9557-87DF724F9268}"/>
    <cellStyle name="Notas 3 2 3 2 2 5 3 2" xfId="50797" xr:uid="{0B1E83A2-6A6B-45D4-B16B-F8470EC4E288}"/>
    <cellStyle name="Notas 3 2 3 2 2 5 4" xfId="35355" xr:uid="{203D5866-0A42-498C-B31A-CCFCB492B86B}"/>
    <cellStyle name="Notas 3 2 3 2 2 6" xfId="8332" xr:uid="{CC4332E1-2E02-45FE-ACD7-BBF64160C726}"/>
    <cellStyle name="Notas 3 2 3 2 2 6 2" xfId="23774" xr:uid="{574733AA-DC32-417F-83E9-FE70F561CD28}"/>
    <cellStyle name="Notas 3 2 3 2 2 6 2 2" xfId="54658" xr:uid="{7BF6642B-5490-4F50-8FF9-39EC079B0DE8}"/>
    <cellStyle name="Notas 3 2 3 2 2 6 3" xfId="39216" xr:uid="{73FB286C-DD40-40FF-9907-266E2DE31185}"/>
    <cellStyle name="Notas 3 2 3 2 2 7" xfId="16053" xr:uid="{FF378832-C2F0-4519-9650-935B8CBA46EB}"/>
    <cellStyle name="Notas 3 2 3 2 2 7 2" xfId="46937" xr:uid="{AE659D78-8BB0-4A47-8416-7691A5728026}"/>
    <cellStyle name="Notas 3 2 3 2 2 8" xfId="31495" xr:uid="{9872F7A5-F7C2-44E8-A3BF-D5ABF4422D38}"/>
    <cellStyle name="Notas 3 2 3 2 3" xfId="853" xr:uid="{2A496926-8080-40F7-8007-3553C3D82106}"/>
    <cellStyle name="Notas 3 2 3 2 3 2" xfId="1818" xr:uid="{DA7406E9-1331-4FFB-9EF3-36F664933286}"/>
    <cellStyle name="Notas 3 2 3 2 3 2 2" xfId="3748" xr:uid="{A26E30E6-B8CE-4F0A-9578-E7B5AECD2567}"/>
    <cellStyle name="Notas 3 2 3 2 3 2 2 2" xfId="7608" xr:uid="{4A2D0DFD-D5A0-492B-A6C9-DAA748A4EA31}"/>
    <cellStyle name="Notas 3 2 3 2 3 2 2 2 2" xfId="15329" xr:uid="{79AAFC23-1393-433B-A869-994A94F81E2B}"/>
    <cellStyle name="Notas 3 2 3 2 3 2 2 2 2 2" xfId="30771" xr:uid="{04EAEB38-913A-4473-9A0F-971AEF34A393}"/>
    <cellStyle name="Notas 3 2 3 2 3 2 2 2 2 2 2" xfId="61655" xr:uid="{A047E714-AF9D-411A-B8B7-2249B0ABB440}"/>
    <cellStyle name="Notas 3 2 3 2 3 2 2 2 2 3" xfId="46213" xr:uid="{6ABC2A7E-1D19-47C4-8CAB-9C21A513A10C}"/>
    <cellStyle name="Notas 3 2 3 2 3 2 2 2 3" xfId="23050" xr:uid="{0DCD9F17-CEC3-4C06-A4EF-9EAD2CB79EC5}"/>
    <cellStyle name="Notas 3 2 3 2 3 2 2 2 3 2" xfId="53934" xr:uid="{D999DC9C-A62E-4D67-B8AC-9B81ED640B38}"/>
    <cellStyle name="Notas 3 2 3 2 3 2 2 2 4" xfId="38492" xr:uid="{2E6BEE5F-BA78-418C-B665-D1F809DD45A7}"/>
    <cellStyle name="Notas 3 2 3 2 3 2 2 3" xfId="11469" xr:uid="{1C481278-EBEE-4D01-A9A8-FE80E05B4757}"/>
    <cellStyle name="Notas 3 2 3 2 3 2 2 3 2" xfId="26911" xr:uid="{D074DD39-D601-4850-B4E1-27BB4D46EE78}"/>
    <cellStyle name="Notas 3 2 3 2 3 2 2 3 2 2" xfId="57795" xr:uid="{BFE4E4E8-0BA0-4F80-87A4-81D41D86A8C9}"/>
    <cellStyle name="Notas 3 2 3 2 3 2 2 3 3" xfId="42353" xr:uid="{17D75F7C-E6C2-43EA-903B-EA171451FCEB}"/>
    <cellStyle name="Notas 3 2 3 2 3 2 2 4" xfId="19190" xr:uid="{5F170BDD-1699-48FA-8FA0-B4CC6F168428}"/>
    <cellStyle name="Notas 3 2 3 2 3 2 2 4 2" xfId="50074" xr:uid="{364A4C4C-0B48-4DD5-A6F2-C3F58FFBEA70}"/>
    <cellStyle name="Notas 3 2 3 2 3 2 2 5" xfId="34632" xr:uid="{3444ED68-7DF4-4655-8233-5A477EF37953}"/>
    <cellStyle name="Notas 3 2 3 2 3 2 3" xfId="5678" xr:uid="{C7D2FF76-8547-4560-A510-BC9441E189A9}"/>
    <cellStyle name="Notas 3 2 3 2 3 2 3 2" xfId="13399" xr:uid="{E963C42E-F2CC-473A-BC22-323550C58852}"/>
    <cellStyle name="Notas 3 2 3 2 3 2 3 2 2" xfId="28841" xr:uid="{1D02CF23-AFF7-42B5-B3FC-C35AA8A5E239}"/>
    <cellStyle name="Notas 3 2 3 2 3 2 3 2 2 2" xfId="59725" xr:uid="{A173F6EC-601C-4301-8496-3F75E6EB00D5}"/>
    <cellStyle name="Notas 3 2 3 2 3 2 3 2 3" xfId="44283" xr:uid="{3DC1FB9C-7644-48A5-9A24-F49DAF68636C}"/>
    <cellStyle name="Notas 3 2 3 2 3 2 3 3" xfId="21120" xr:uid="{369B43F8-9557-4016-B838-A52BB10B1375}"/>
    <cellStyle name="Notas 3 2 3 2 3 2 3 3 2" xfId="52004" xr:uid="{BACDC0EC-FB32-4851-8C28-D1F8BEDF2E1E}"/>
    <cellStyle name="Notas 3 2 3 2 3 2 3 4" xfId="36562" xr:uid="{9C455F47-A3C2-4F89-BF90-56234BC68E37}"/>
    <cellStyle name="Notas 3 2 3 2 3 2 4" xfId="9539" xr:uid="{1DC945CD-E9A4-4909-AFA0-960E21C30003}"/>
    <cellStyle name="Notas 3 2 3 2 3 2 4 2" xfId="24981" xr:uid="{777EAD85-F987-4129-99E5-734960074AFE}"/>
    <cellStyle name="Notas 3 2 3 2 3 2 4 2 2" xfId="55865" xr:uid="{8FFF4EDE-9CBC-4E8E-B075-6FB33D721ABE}"/>
    <cellStyle name="Notas 3 2 3 2 3 2 4 3" xfId="40423" xr:uid="{B7AA0E9C-9F36-4661-BF89-8190904A9446}"/>
    <cellStyle name="Notas 3 2 3 2 3 2 5" xfId="17260" xr:uid="{AECD05A3-589E-40BC-A80E-C72B7C3034EE}"/>
    <cellStyle name="Notas 3 2 3 2 3 2 5 2" xfId="48144" xr:uid="{29EDB46A-A7A3-4EB5-8927-17268DBCFDAF}"/>
    <cellStyle name="Notas 3 2 3 2 3 2 6" xfId="32702" xr:uid="{0948EBFA-0F75-4B46-8C9A-736C685EEA2E}"/>
    <cellStyle name="Notas 3 2 3 2 3 3" xfId="2783" xr:uid="{D28D40B9-714B-4C15-B5A6-ABEAFEF9BEBC}"/>
    <cellStyle name="Notas 3 2 3 2 3 3 2" xfId="6643" xr:uid="{41D07BBB-2E04-4695-B943-9982FEEB1508}"/>
    <cellStyle name="Notas 3 2 3 2 3 3 2 2" xfId="14364" xr:uid="{0796AF31-3F9A-4C13-B26F-3C0428E2F6DC}"/>
    <cellStyle name="Notas 3 2 3 2 3 3 2 2 2" xfId="29806" xr:uid="{10299C02-63B4-4368-BA52-FEB3C871710C}"/>
    <cellStyle name="Notas 3 2 3 2 3 3 2 2 2 2" xfId="60690" xr:uid="{1806E14F-89FC-473B-AA96-C395866AA777}"/>
    <cellStyle name="Notas 3 2 3 2 3 3 2 2 3" xfId="45248" xr:uid="{1FC26890-E358-40E7-ADFC-CD18D34145AF}"/>
    <cellStyle name="Notas 3 2 3 2 3 3 2 3" xfId="22085" xr:uid="{F05D33AA-F653-41B6-A49D-A99829FEE000}"/>
    <cellStyle name="Notas 3 2 3 2 3 3 2 3 2" xfId="52969" xr:uid="{A3A8195F-825D-4B26-9DA4-D0305B62D25E}"/>
    <cellStyle name="Notas 3 2 3 2 3 3 2 4" xfId="37527" xr:uid="{BEC0FBB8-BC9F-4B92-801D-F99F7EABE3F4}"/>
    <cellStyle name="Notas 3 2 3 2 3 3 3" xfId="10504" xr:uid="{4227E37A-B789-42A1-B0CE-9C9A369EF199}"/>
    <cellStyle name="Notas 3 2 3 2 3 3 3 2" xfId="25946" xr:uid="{37255B34-F5B9-4544-A694-F3D4B10EA2C9}"/>
    <cellStyle name="Notas 3 2 3 2 3 3 3 2 2" xfId="56830" xr:uid="{FCC1CFE0-C7A1-45EF-84D5-62BA777B4896}"/>
    <cellStyle name="Notas 3 2 3 2 3 3 3 3" xfId="41388" xr:uid="{1E73A423-D260-4026-9579-38B0F3CA3046}"/>
    <cellStyle name="Notas 3 2 3 2 3 3 4" xfId="18225" xr:uid="{66D5E60E-FA33-4173-B5AB-9B4AC4897B65}"/>
    <cellStyle name="Notas 3 2 3 2 3 3 4 2" xfId="49109" xr:uid="{99F2EBC4-41BE-4FD4-9EE1-63D5183E27EF}"/>
    <cellStyle name="Notas 3 2 3 2 3 3 5" xfId="33667" xr:uid="{AF3D242A-5042-4141-A0AC-FD70126457B2}"/>
    <cellStyle name="Notas 3 2 3 2 3 4" xfId="4713" xr:uid="{B9E82528-68F0-4920-9CA3-B61494A792C6}"/>
    <cellStyle name="Notas 3 2 3 2 3 4 2" xfId="12434" xr:uid="{A5016B4D-38B9-4DDE-9541-7F8513555B9C}"/>
    <cellStyle name="Notas 3 2 3 2 3 4 2 2" xfId="27876" xr:uid="{2AC3D0BC-C005-49F6-87E9-F241D7528FC7}"/>
    <cellStyle name="Notas 3 2 3 2 3 4 2 2 2" xfId="58760" xr:uid="{E543204F-1019-4B8E-95F9-9C05A321D8BD}"/>
    <cellStyle name="Notas 3 2 3 2 3 4 2 3" xfId="43318" xr:uid="{ACF501C1-6D16-4E2B-BAB2-5196F6B2D6B6}"/>
    <cellStyle name="Notas 3 2 3 2 3 4 3" xfId="20155" xr:uid="{6FEF592F-BD61-4302-BBEA-D521E2D3A97E}"/>
    <cellStyle name="Notas 3 2 3 2 3 4 3 2" xfId="51039" xr:uid="{6F229C49-92F5-471B-9D8D-123AF9EE47CF}"/>
    <cellStyle name="Notas 3 2 3 2 3 4 4" xfId="35597" xr:uid="{C9EB552F-4840-4C52-8B58-A317EC2A2031}"/>
    <cellStyle name="Notas 3 2 3 2 3 5" xfId="8574" xr:uid="{8FCC6FAE-615B-4CAD-8074-DB9438819C24}"/>
    <cellStyle name="Notas 3 2 3 2 3 5 2" xfId="24016" xr:uid="{836349AE-BD32-4939-A24E-5C4590D609F4}"/>
    <cellStyle name="Notas 3 2 3 2 3 5 2 2" xfId="54900" xr:uid="{61607FF7-E7F3-498E-B405-8158B1452309}"/>
    <cellStyle name="Notas 3 2 3 2 3 5 3" xfId="39458" xr:uid="{4419BE5D-89E8-497F-90B3-EFDD4DC947B1}"/>
    <cellStyle name="Notas 3 2 3 2 3 6" xfId="16295" xr:uid="{A1CD1838-5FB6-4DBD-B2A4-F95F611BF5DD}"/>
    <cellStyle name="Notas 3 2 3 2 3 6 2" xfId="47179" xr:uid="{15F1CFFD-567D-454C-BD7A-443BF93C64E3}"/>
    <cellStyle name="Notas 3 2 3 2 3 7" xfId="31737" xr:uid="{3F68236A-18FA-4FE3-89C8-E7B6F4815A8D}"/>
    <cellStyle name="Notas 3 2 3 2 4" xfId="1335" xr:uid="{71D8066A-ECED-4DA6-B566-D4ABD3F6FE76}"/>
    <cellStyle name="Notas 3 2 3 2 4 2" xfId="3265" xr:uid="{0D8DDA38-1685-4678-B98C-037985BC91F2}"/>
    <cellStyle name="Notas 3 2 3 2 4 2 2" xfId="7125" xr:uid="{5013E63A-ABE9-4730-935A-0B60BF13A25A}"/>
    <cellStyle name="Notas 3 2 3 2 4 2 2 2" xfId="14846" xr:uid="{EA4C8C52-4404-4BDF-BCB7-90B3272A640B}"/>
    <cellStyle name="Notas 3 2 3 2 4 2 2 2 2" xfId="30288" xr:uid="{4018007A-1462-4F85-AC9E-3856A5071BC9}"/>
    <cellStyle name="Notas 3 2 3 2 4 2 2 2 2 2" xfId="61172" xr:uid="{A78C1B48-0D62-4053-AFE7-B063A502208B}"/>
    <cellStyle name="Notas 3 2 3 2 4 2 2 2 3" xfId="45730" xr:uid="{997CFFE0-6115-4CC4-96CF-D84403874A6F}"/>
    <cellStyle name="Notas 3 2 3 2 4 2 2 3" xfId="22567" xr:uid="{B34EBE46-A6CF-4B53-A98A-2CED634DF057}"/>
    <cellStyle name="Notas 3 2 3 2 4 2 2 3 2" xfId="53451" xr:uid="{837E19AC-FD40-4D5C-AFFD-9871127B4CBC}"/>
    <cellStyle name="Notas 3 2 3 2 4 2 2 4" xfId="38009" xr:uid="{D57115B3-46C7-4D46-92A5-CACA1ED9FCFF}"/>
    <cellStyle name="Notas 3 2 3 2 4 2 3" xfId="10986" xr:uid="{EE435EE2-8D54-4BBE-A4D6-E5B82F85FE39}"/>
    <cellStyle name="Notas 3 2 3 2 4 2 3 2" xfId="26428" xr:uid="{4E151EBD-3547-4CB9-9923-77034091B94B}"/>
    <cellStyle name="Notas 3 2 3 2 4 2 3 2 2" xfId="57312" xr:uid="{243A9EC2-5CEC-4ED4-9D9B-830064258813}"/>
    <cellStyle name="Notas 3 2 3 2 4 2 3 3" xfId="41870" xr:uid="{FE32A5A7-5621-4B6F-8CAC-A717EB14DEDF}"/>
    <cellStyle name="Notas 3 2 3 2 4 2 4" xfId="18707" xr:uid="{E4EE96AA-C7D7-41FD-9C4A-E941F154412A}"/>
    <cellStyle name="Notas 3 2 3 2 4 2 4 2" xfId="49591" xr:uid="{E2AF06E3-77CD-423A-91A9-2F8CF32A7C06}"/>
    <cellStyle name="Notas 3 2 3 2 4 2 5" xfId="34149" xr:uid="{5959C95E-A4AF-490A-9056-E15FB956CBAA}"/>
    <cellStyle name="Notas 3 2 3 2 4 3" xfId="5195" xr:uid="{13AE655B-3013-4205-A814-AF62657D1D09}"/>
    <cellStyle name="Notas 3 2 3 2 4 3 2" xfId="12916" xr:uid="{87BD7D5C-0C1E-4C0A-A7A1-F9C328BD48E9}"/>
    <cellStyle name="Notas 3 2 3 2 4 3 2 2" xfId="28358" xr:uid="{E5D1B100-6756-49EF-8E3A-9F48D09BB2C4}"/>
    <cellStyle name="Notas 3 2 3 2 4 3 2 2 2" xfId="59242" xr:uid="{A51356BF-4697-434E-BF4B-CEB0F5FDF0B1}"/>
    <cellStyle name="Notas 3 2 3 2 4 3 2 3" xfId="43800" xr:uid="{F6389E26-9E54-4981-AF74-6F49FA6FA677}"/>
    <cellStyle name="Notas 3 2 3 2 4 3 3" xfId="20637" xr:uid="{1BAA1550-8053-450F-9632-2F0BF96BDFA4}"/>
    <cellStyle name="Notas 3 2 3 2 4 3 3 2" xfId="51521" xr:uid="{A3A09F6E-36FB-4CE7-A078-D112CAA57B61}"/>
    <cellStyle name="Notas 3 2 3 2 4 3 4" xfId="36079" xr:uid="{70174DFD-C174-48B3-B544-AF9EFF922C4E}"/>
    <cellStyle name="Notas 3 2 3 2 4 4" xfId="9056" xr:uid="{49D39064-F7F7-472D-8186-D9C1F39FA2D7}"/>
    <cellStyle name="Notas 3 2 3 2 4 4 2" xfId="24498" xr:uid="{E34538AA-76A7-48BE-B0FA-BC70B7CE3D95}"/>
    <cellStyle name="Notas 3 2 3 2 4 4 2 2" xfId="55382" xr:uid="{D00A0D45-87B7-4902-A6EB-76DB453B09FD}"/>
    <cellStyle name="Notas 3 2 3 2 4 4 3" xfId="39940" xr:uid="{3B5D91AB-7006-418D-AC35-AB846A59BC19}"/>
    <cellStyle name="Notas 3 2 3 2 4 5" xfId="16777" xr:uid="{AB7C10E9-AC0B-4F15-82F4-5B19E6994C5E}"/>
    <cellStyle name="Notas 3 2 3 2 4 5 2" xfId="47661" xr:uid="{8ABE81DF-5542-47ED-A785-61239909D5BC}"/>
    <cellStyle name="Notas 3 2 3 2 4 6" xfId="32219" xr:uid="{9E0A1E08-A4F9-49CC-8D09-2AF2699319F2}"/>
    <cellStyle name="Notas 3 2 3 2 5" xfId="2300" xr:uid="{A9D55584-6C12-4A48-AD3A-C64734235997}"/>
    <cellStyle name="Notas 3 2 3 2 5 2" xfId="6160" xr:uid="{7A1779EE-5E4F-48FE-A20D-009FF74D8B97}"/>
    <cellStyle name="Notas 3 2 3 2 5 2 2" xfId="13881" xr:uid="{399494D6-65FE-4749-914E-242E574620C7}"/>
    <cellStyle name="Notas 3 2 3 2 5 2 2 2" xfId="29323" xr:uid="{70FE16BF-1280-4D3D-9669-FC8C78F0E0AA}"/>
    <cellStyle name="Notas 3 2 3 2 5 2 2 2 2" xfId="60207" xr:uid="{6FDEE25D-5C31-41D3-8B03-F70548C0A188}"/>
    <cellStyle name="Notas 3 2 3 2 5 2 2 3" xfId="44765" xr:uid="{2599A6B7-0694-423C-B589-A2536BE4A7B8}"/>
    <cellStyle name="Notas 3 2 3 2 5 2 3" xfId="21602" xr:uid="{12C2ED7D-6A48-4A7D-8668-766465DFC9D5}"/>
    <cellStyle name="Notas 3 2 3 2 5 2 3 2" xfId="52486" xr:uid="{29B68442-B4E4-4ADA-AD02-541338DE996E}"/>
    <cellStyle name="Notas 3 2 3 2 5 2 4" xfId="37044" xr:uid="{6F79EA1F-6BFB-4B09-A5F7-ABEC9D8D9FD3}"/>
    <cellStyle name="Notas 3 2 3 2 5 3" xfId="10021" xr:uid="{19D22644-A004-4EA8-9648-250F69DD8A9D}"/>
    <cellStyle name="Notas 3 2 3 2 5 3 2" xfId="25463" xr:uid="{F8784CCB-50D4-480D-B73E-31EA8FD95C11}"/>
    <cellStyle name="Notas 3 2 3 2 5 3 2 2" xfId="56347" xr:uid="{D61A9C28-4C17-4983-9946-5C54F1A74872}"/>
    <cellStyle name="Notas 3 2 3 2 5 3 3" xfId="40905" xr:uid="{636E2D19-868D-4C6C-954D-64CEF68392F4}"/>
    <cellStyle name="Notas 3 2 3 2 5 4" xfId="17742" xr:uid="{2F361C38-A25A-4329-8990-433FCB397AE5}"/>
    <cellStyle name="Notas 3 2 3 2 5 4 2" xfId="48626" xr:uid="{6C687D8A-CDF5-4EBC-971C-E71C818E9D2B}"/>
    <cellStyle name="Notas 3 2 3 2 5 5" xfId="33184" xr:uid="{E4E49E9B-4822-4710-B1BB-DB284A6A0962}"/>
    <cellStyle name="Notas 3 2 3 2 6" xfId="4230" xr:uid="{5EE934EC-3973-4A30-8240-B1EA28FCA969}"/>
    <cellStyle name="Notas 3 2 3 2 6 2" xfId="11951" xr:uid="{246D395B-62AD-4AA8-A2F0-AADF071877CC}"/>
    <cellStyle name="Notas 3 2 3 2 6 2 2" xfId="27393" xr:uid="{E7C9B1F9-0933-4B22-9844-05CAEFA8D75E}"/>
    <cellStyle name="Notas 3 2 3 2 6 2 2 2" xfId="58277" xr:uid="{508B3FA4-D872-4AB0-98DB-2FFD476FA1AF}"/>
    <cellStyle name="Notas 3 2 3 2 6 2 3" xfId="42835" xr:uid="{EFA2A6CC-86C9-426D-BEB9-29FEC8A262CE}"/>
    <cellStyle name="Notas 3 2 3 2 6 3" xfId="19672" xr:uid="{4AD33252-DCD5-4B71-BF66-C2FD1EE67E60}"/>
    <cellStyle name="Notas 3 2 3 2 6 3 2" xfId="50556" xr:uid="{D0F3A827-7318-4E48-81CC-DA3508E34D03}"/>
    <cellStyle name="Notas 3 2 3 2 6 4" xfId="35114" xr:uid="{7F2D51D9-FDA5-4EC8-AAE8-866635BD0E51}"/>
    <cellStyle name="Notas 3 2 3 2 7" xfId="8091" xr:uid="{E73DD655-C4D6-4754-8CBB-79A9C649B7B0}"/>
    <cellStyle name="Notas 3 2 3 2 7 2" xfId="23533" xr:uid="{A683E6F0-E22C-40A0-A7DC-11670801881A}"/>
    <cellStyle name="Notas 3 2 3 2 7 2 2" xfId="54417" xr:uid="{2E16271E-26C4-41AE-B9BE-01B01A0783F2}"/>
    <cellStyle name="Notas 3 2 3 2 7 3" xfId="38975" xr:uid="{6825694B-D86D-4172-8DF2-760C97BE477C}"/>
    <cellStyle name="Notas 3 2 3 2 8" xfId="15812" xr:uid="{6C8F92E5-6A48-41F2-AC6F-45CA63C6E80E}"/>
    <cellStyle name="Notas 3 2 3 2 8 2" xfId="46696" xr:uid="{35796EC5-57A3-487B-8E48-0CC0BF24FB23}"/>
    <cellStyle name="Notas 3 2 3 2 9" xfId="31254" xr:uid="{B4A76EBD-29E9-460B-A680-248BAAFF3C78}"/>
    <cellStyle name="Notas 3 2 3 3" xfId="488" xr:uid="{47D174D6-B1A9-4380-9CE1-352B430BD57B}"/>
    <cellStyle name="Notas 3 2 3 3 2" xfId="972" xr:uid="{76F69F7A-D313-4C24-BAB6-634B18DB88AB}"/>
    <cellStyle name="Notas 3 2 3 3 2 2" xfId="1937" xr:uid="{4491984A-5EE2-41F2-B028-84F1AC35B405}"/>
    <cellStyle name="Notas 3 2 3 3 2 2 2" xfId="3867" xr:uid="{9DB436EB-2A9D-4DDC-B5D7-DC76A4AF5A1C}"/>
    <cellStyle name="Notas 3 2 3 3 2 2 2 2" xfId="7727" xr:uid="{1E546DCD-0760-4C76-A362-3BB8A8C7D71F}"/>
    <cellStyle name="Notas 3 2 3 3 2 2 2 2 2" xfId="15448" xr:uid="{52F2F821-C646-4CF3-BDA9-B9F18BE6B701}"/>
    <cellStyle name="Notas 3 2 3 3 2 2 2 2 2 2" xfId="30890" xr:uid="{77D7D8DB-21CA-4442-B05F-D7F4964944BF}"/>
    <cellStyle name="Notas 3 2 3 3 2 2 2 2 2 2 2" xfId="61774" xr:uid="{9E41AB08-585B-431B-961F-D5129ACD839A}"/>
    <cellStyle name="Notas 3 2 3 3 2 2 2 2 2 3" xfId="46332" xr:uid="{567304FC-92B4-401A-8878-4047B0058BDE}"/>
    <cellStyle name="Notas 3 2 3 3 2 2 2 2 3" xfId="23169" xr:uid="{9ED17E1E-13A6-42A3-AD29-6FFBFAB11CBC}"/>
    <cellStyle name="Notas 3 2 3 3 2 2 2 2 3 2" xfId="54053" xr:uid="{619B5567-2726-47D8-9834-CA538D44CE84}"/>
    <cellStyle name="Notas 3 2 3 3 2 2 2 2 4" xfId="38611" xr:uid="{84E41C4D-D946-461E-AC77-1147E8DBA2EC}"/>
    <cellStyle name="Notas 3 2 3 3 2 2 2 3" xfId="11588" xr:uid="{8C746060-887E-42FC-8638-1CD324577FB2}"/>
    <cellStyle name="Notas 3 2 3 3 2 2 2 3 2" xfId="27030" xr:uid="{ECF54C55-9BC0-41E7-8714-FC3DA97B4616}"/>
    <cellStyle name="Notas 3 2 3 3 2 2 2 3 2 2" xfId="57914" xr:uid="{D9779D80-CFF5-45A3-A53E-D25A3EE4F358}"/>
    <cellStyle name="Notas 3 2 3 3 2 2 2 3 3" xfId="42472" xr:uid="{23ECF684-374C-4365-B57C-66EA1C4302E3}"/>
    <cellStyle name="Notas 3 2 3 3 2 2 2 4" xfId="19309" xr:uid="{B9F9FD74-5539-44B7-A022-C9CDD0D297A0}"/>
    <cellStyle name="Notas 3 2 3 3 2 2 2 4 2" xfId="50193" xr:uid="{6434F746-2C56-4604-A9E4-B40A7F5F0580}"/>
    <cellStyle name="Notas 3 2 3 3 2 2 2 5" xfId="34751" xr:uid="{2E929ED4-331A-44B4-93B8-8AAC3736CCCF}"/>
    <cellStyle name="Notas 3 2 3 3 2 2 3" xfId="5797" xr:uid="{C5AF514F-94B0-43AC-861C-89D737CEF4D8}"/>
    <cellStyle name="Notas 3 2 3 3 2 2 3 2" xfId="13518" xr:uid="{2B8BA7A0-1910-4154-926B-029250FC6C2E}"/>
    <cellStyle name="Notas 3 2 3 3 2 2 3 2 2" xfId="28960" xr:uid="{3833D49A-1F39-4AD2-A54A-E1AF677D5382}"/>
    <cellStyle name="Notas 3 2 3 3 2 2 3 2 2 2" xfId="59844" xr:uid="{3BE56C18-2F5D-4E4E-AB6A-DF45D6C27D43}"/>
    <cellStyle name="Notas 3 2 3 3 2 2 3 2 3" xfId="44402" xr:uid="{0B660953-F7E9-4E19-B33B-F6123AB98158}"/>
    <cellStyle name="Notas 3 2 3 3 2 2 3 3" xfId="21239" xr:uid="{9F0EA3D5-DCD8-4F0C-80B0-B4FB4F05FC13}"/>
    <cellStyle name="Notas 3 2 3 3 2 2 3 3 2" xfId="52123" xr:uid="{04810D5E-5F94-47ED-8091-B07D2A430EC9}"/>
    <cellStyle name="Notas 3 2 3 3 2 2 3 4" xfId="36681" xr:uid="{34F01E2C-4700-4160-B732-DF06F8BED5FE}"/>
    <cellStyle name="Notas 3 2 3 3 2 2 4" xfId="9658" xr:uid="{1E9D9971-D45B-4A56-B250-901268ABACEA}"/>
    <cellStyle name="Notas 3 2 3 3 2 2 4 2" xfId="25100" xr:uid="{109AE943-9F8A-4400-B4B7-151A71983F9C}"/>
    <cellStyle name="Notas 3 2 3 3 2 2 4 2 2" xfId="55984" xr:uid="{47493F62-D496-4036-A43E-4A8C1CC36A69}"/>
    <cellStyle name="Notas 3 2 3 3 2 2 4 3" xfId="40542" xr:uid="{F22D525F-B1CC-4943-9E5B-7BC32B156AFA}"/>
    <cellStyle name="Notas 3 2 3 3 2 2 5" xfId="17379" xr:uid="{0F733386-4EB8-47A8-8045-21D687131CF8}"/>
    <cellStyle name="Notas 3 2 3 3 2 2 5 2" xfId="48263" xr:uid="{3CE77E0B-8852-43B3-A5AA-09C1B0E060CE}"/>
    <cellStyle name="Notas 3 2 3 3 2 2 6" xfId="32821" xr:uid="{29CF4947-55EA-4618-9878-95B5338F0417}"/>
    <cellStyle name="Notas 3 2 3 3 2 3" xfId="2902" xr:uid="{2237D77F-8CD0-400D-B269-88BF0137EAFB}"/>
    <cellStyle name="Notas 3 2 3 3 2 3 2" xfId="6762" xr:uid="{FAD2DA58-C91B-43F3-9194-98B267F609B8}"/>
    <cellStyle name="Notas 3 2 3 3 2 3 2 2" xfId="14483" xr:uid="{76A422C0-22EA-4652-B150-846B51960C8A}"/>
    <cellStyle name="Notas 3 2 3 3 2 3 2 2 2" xfId="29925" xr:uid="{D63CA0AE-5A4D-432F-865E-757B709FDA9C}"/>
    <cellStyle name="Notas 3 2 3 3 2 3 2 2 2 2" xfId="60809" xr:uid="{CB4030CF-5D0F-48D0-9DAD-181EABB4A442}"/>
    <cellStyle name="Notas 3 2 3 3 2 3 2 2 3" xfId="45367" xr:uid="{F89D0F27-42C4-4464-8E65-C0DE32F68D99}"/>
    <cellStyle name="Notas 3 2 3 3 2 3 2 3" xfId="22204" xr:uid="{4A6C57DC-A87F-4297-B704-3B82796F7373}"/>
    <cellStyle name="Notas 3 2 3 3 2 3 2 3 2" xfId="53088" xr:uid="{E21883D7-F6EA-4D9D-86B6-211AE20345A5}"/>
    <cellStyle name="Notas 3 2 3 3 2 3 2 4" xfId="37646" xr:uid="{FF9DD588-2AE5-430A-8836-65A2FF80A753}"/>
    <cellStyle name="Notas 3 2 3 3 2 3 3" xfId="10623" xr:uid="{876A86BC-9547-496E-91B2-12F58DE00779}"/>
    <cellStyle name="Notas 3 2 3 3 2 3 3 2" xfId="26065" xr:uid="{9B83F66A-2AF1-4F66-A790-FAFAEAE631AD}"/>
    <cellStyle name="Notas 3 2 3 3 2 3 3 2 2" xfId="56949" xr:uid="{3AE95861-C540-4656-BB65-B09627A0463B}"/>
    <cellStyle name="Notas 3 2 3 3 2 3 3 3" xfId="41507" xr:uid="{45B2E9DE-2423-4036-91CA-0D40E32FE6AD}"/>
    <cellStyle name="Notas 3 2 3 3 2 3 4" xfId="18344" xr:uid="{4CEF3FF3-5417-4840-BBAD-6AAC728B437E}"/>
    <cellStyle name="Notas 3 2 3 3 2 3 4 2" xfId="49228" xr:uid="{C7A50327-4D98-4B10-991F-1F64FA981886}"/>
    <cellStyle name="Notas 3 2 3 3 2 3 5" xfId="33786" xr:uid="{8F07BE2C-9EEF-4B27-9F0F-4E59D71C6D01}"/>
    <cellStyle name="Notas 3 2 3 3 2 4" xfId="4832" xr:uid="{F30780F2-E3EA-480D-A2FE-BE2A8D1DAF43}"/>
    <cellStyle name="Notas 3 2 3 3 2 4 2" xfId="12553" xr:uid="{045DE2C0-4479-4122-89EB-64360DEF915E}"/>
    <cellStyle name="Notas 3 2 3 3 2 4 2 2" xfId="27995" xr:uid="{1D300E2A-AFAA-44A7-9029-B35207DBD96D}"/>
    <cellStyle name="Notas 3 2 3 3 2 4 2 2 2" xfId="58879" xr:uid="{5B067ACF-0D7F-44DE-B149-AD5696E4B875}"/>
    <cellStyle name="Notas 3 2 3 3 2 4 2 3" xfId="43437" xr:uid="{7619E4DC-43C8-427A-A89C-66F0135503D5}"/>
    <cellStyle name="Notas 3 2 3 3 2 4 3" xfId="20274" xr:uid="{E6011639-D397-4009-A791-B455552A50FC}"/>
    <cellStyle name="Notas 3 2 3 3 2 4 3 2" xfId="51158" xr:uid="{895DB096-75F6-436F-8707-A3A4128FDACB}"/>
    <cellStyle name="Notas 3 2 3 3 2 4 4" xfId="35716" xr:uid="{5CA06FEA-5FFF-480E-9300-DC15DE77DA2E}"/>
    <cellStyle name="Notas 3 2 3 3 2 5" xfId="8693" xr:uid="{10EA4137-4E06-4976-BB38-5BB6D38B9061}"/>
    <cellStyle name="Notas 3 2 3 3 2 5 2" xfId="24135" xr:uid="{F711EFF6-4CC5-4319-9C78-39E9E3C96191}"/>
    <cellStyle name="Notas 3 2 3 3 2 5 2 2" xfId="55019" xr:uid="{02F19100-E9BF-4136-B6F2-ABE92FE078AE}"/>
    <cellStyle name="Notas 3 2 3 3 2 5 3" xfId="39577" xr:uid="{99EE229D-CF6C-4803-B05F-2D684578FE13}"/>
    <cellStyle name="Notas 3 2 3 3 2 6" xfId="16414" xr:uid="{CA905280-FE74-4BDC-BF52-61E3FCBB5B82}"/>
    <cellStyle name="Notas 3 2 3 3 2 6 2" xfId="47298" xr:uid="{20C43526-BE23-4BE9-9E7C-BFFE9CA887EC}"/>
    <cellStyle name="Notas 3 2 3 3 2 7" xfId="31856" xr:uid="{56458F71-A1C1-48EC-8020-19554695E2C9}"/>
    <cellStyle name="Notas 3 2 3 3 3" xfId="1454" xr:uid="{DF3B2193-CC31-4B74-BD8C-6C1826D20CF9}"/>
    <cellStyle name="Notas 3 2 3 3 3 2" xfId="3384" xr:uid="{312E2743-9A6E-492D-BA71-E9F0B3E0F308}"/>
    <cellStyle name="Notas 3 2 3 3 3 2 2" xfId="7244" xr:uid="{5892514D-2D9C-4187-B5E1-13E06C25DCC6}"/>
    <cellStyle name="Notas 3 2 3 3 3 2 2 2" xfId="14965" xr:uid="{CB6103F9-F68B-4064-ACEA-003184528312}"/>
    <cellStyle name="Notas 3 2 3 3 3 2 2 2 2" xfId="30407" xr:uid="{F620ACD2-5262-41CB-A6EE-779596A66DEE}"/>
    <cellStyle name="Notas 3 2 3 3 3 2 2 2 2 2" xfId="61291" xr:uid="{83D45F25-EF9C-47E3-9F54-5DDB6779C8B2}"/>
    <cellStyle name="Notas 3 2 3 3 3 2 2 2 3" xfId="45849" xr:uid="{C5DAA9E0-6AEA-4C5A-8F08-5E0B139FDFD0}"/>
    <cellStyle name="Notas 3 2 3 3 3 2 2 3" xfId="22686" xr:uid="{0B0AD7D4-C713-4AE1-92B3-A7907D1A3AC5}"/>
    <cellStyle name="Notas 3 2 3 3 3 2 2 3 2" xfId="53570" xr:uid="{49DB31A1-CF68-469D-AD71-4464A535DB00}"/>
    <cellStyle name="Notas 3 2 3 3 3 2 2 4" xfId="38128" xr:uid="{B39EFA41-E423-48B1-B9AB-10612D11D944}"/>
    <cellStyle name="Notas 3 2 3 3 3 2 3" xfId="11105" xr:uid="{A6706B22-2C10-4B3F-AA9E-63619DFC380C}"/>
    <cellStyle name="Notas 3 2 3 3 3 2 3 2" xfId="26547" xr:uid="{5AC9BB08-896A-4B42-81B7-5008869C157C}"/>
    <cellStyle name="Notas 3 2 3 3 3 2 3 2 2" xfId="57431" xr:uid="{E4D01748-BB4C-4ECE-8EF1-E5932778AEC0}"/>
    <cellStyle name="Notas 3 2 3 3 3 2 3 3" xfId="41989" xr:uid="{BE8103CB-69F8-4D90-A8A5-4AC852DD19B0}"/>
    <cellStyle name="Notas 3 2 3 3 3 2 4" xfId="18826" xr:uid="{FD519400-D2A1-4B6A-BE2A-88A251D39D85}"/>
    <cellStyle name="Notas 3 2 3 3 3 2 4 2" xfId="49710" xr:uid="{5A35EC55-F410-4884-B42C-EB56358398E7}"/>
    <cellStyle name="Notas 3 2 3 3 3 2 5" xfId="34268" xr:uid="{49AD8B07-4A7C-420E-AD47-980D70221F08}"/>
    <cellStyle name="Notas 3 2 3 3 3 3" xfId="5314" xr:uid="{344B6124-A281-4B80-B6DC-9ABF961D3421}"/>
    <cellStyle name="Notas 3 2 3 3 3 3 2" xfId="13035" xr:uid="{25C7C8D0-6770-4061-8DED-198AF70FB432}"/>
    <cellStyle name="Notas 3 2 3 3 3 3 2 2" xfId="28477" xr:uid="{323D095A-EEAE-4332-806F-9CD37FE80A64}"/>
    <cellStyle name="Notas 3 2 3 3 3 3 2 2 2" xfId="59361" xr:uid="{4161376E-5351-4281-8C4C-55562ED41248}"/>
    <cellStyle name="Notas 3 2 3 3 3 3 2 3" xfId="43919" xr:uid="{C099E7DA-770B-4D8D-98D3-65DFDE2E8353}"/>
    <cellStyle name="Notas 3 2 3 3 3 3 3" xfId="20756" xr:uid="{9A0ED2B5-753A-4C04-AA2C-56A0C9633579}"/>
    <cellStyle name="Notas 3 2 3 3 3 3 3 2" xfId="51640" xr:uid="{E07F2D09-F0BD-4DCD-9D93-595FF636E00C}"/>
    <cellStyle name="Notas 3 2 3 3 3 3 4" xfId="36198" xr:uid="{BE8A1C44-84BE-4D34-8233-3086E310CD55}"/>
    <cellStyle name="Notas 3 2 3 3 3 4" xfId="9175" xr:uid="{66D956B8-3083-42EF-BE2D-022EBFB7E9F6}"/>
    <cellStyle name="Notas 3 2 3 3 3 4 2" xfId="24617" xr:uid="{95ADA895-0FE8-4D6B-B665-6707E7E0ACFA}"/>
    <cellStyle name="Notas 3 2 3 3 3 4 2 2" xfId="55501" xr:uid="{1CA84C24-1A9F-4EA6-B616-BB582903804D}"/>
    <cellStyle name="Notas 3 2 3 3 3 4 3" xfId="40059" xr:uid="{863F249C-396E-4CB4-8A39-BB7A8C743586}"/>
    <cellStyle name="Notas 3 2 3 3 3 5" xfId="16896" xr:uid="{4711C38D-6D22-4C49-AC0F-9DAF21A1A3D9}"/>
    <cellStyle name="Notas 3 2 3 3 3 5 2" xfId="47780" xr:uid="{B2246ACD-ABC9-42E6-9579-A6E6DCC2DDC4}"/>
    <cellStyle name="Notas 3 2 3 3 3 6" xfId="32338" xr:uid="{0A9EFA88-01EA-4840-BA4A-544A633CAA36}"/>
    <cellStyle name="Notas 3 2 3 3 4" xfId="2419" xr:uid="{A8C05CF2-EDC4-41F3-8046-5534D06725EB}"/>
    <cellStyle name="Notas 3 2 3 3 4 2" xfId="6279" xr:uid="{A3035FA4-ED09-4718-A8B2-2F888E42EE40}"/>
    <cellStyle name="Notas 3 2 3 3 4 2 2" xfId="14000" xr:uid="{86A5FBF9-CE31-4E67-AD27-311DF2BC1BFA}"/>
    <cellStyle name="Notas 3 2 3 3 4 2 2 2" xfId="29442" xr:uid="{5CEAD313-A4E8-491D-A1F3-4A78A1429191}"/>
    <cellStyle name="Notas 3 2 3 3 4 2 2 2 2" xfId="60326" xr:uid="{5F9295D3-421F-4500-828B-F024419781BB}"/>
    <cellStyle name="Notas 3 2 3 3 4 2 2 3" xfId="44884" xr:uid="{D625F4DB-8D5C-4516-9006-DD419D0DCF78}"/>
    <cellStyle name="Notas 3 2 3 3 4 2 3" xfId="21721" xr:uid="{E936541B-BC75-4622-BAC5-EEC9B8593C36}"/>
    <cellStyle name="Notas 3 2 3 3 4 2 3 2" xfId="52605" xr:uid="{3A97E40F-8CBA-484E-9615-DEB30B5726C2}"/>
    <cellStyle name="Notas 3 2 3 3 4 2 4" xfId="37163" xr:uid="{40296481-2D3E-46F2-A8A7-28B9914EBA30}"/>
    <cellStyle name="Notas 3 2 3 3 4 3" xfId="10140" xr:uid="{6762A7BB-40E7-430E-99CB-83444ACE8051}"/>
    <cellStyle name="Notas 3 2 3 3 4 3 2" xfId="25582" xr:uid="{73E894E5-47BF-4973-9E44-908FBDEE234A}"/>
    <cellStyle name="Notas 3 2 3 3 4 3 2 2" xfId="56466" xr:uid="{892FF0EC-88FF-452B-9869-E249EF5B0A2C}"/>
    <cellStyle name="Notas 3 2 3 3 4 3 3" xfId="41024" xr:uid="{77B0719C-EBAC-442B-97FC-BC47AD5FBC73}"/>
    <cellStyle name="Notas 3 2 3 3 4 4" xfId="17861" xr:uid="{04A1407F-042A-4258-BB03-D6E8105633C5}"/>
    <cellStyle name="Notas 3 2 3 3 4 4 2" xfId="48745" xr:uid="{36B26ADF-7F94-4D3A-BC65-D84540B47675}"/>
    <cellStyle name="Notas 3 2 3 3 4 5" xfId="33303" xr:uid="{6CE05565-6D07-4989-81C9-6866165970F1}"/>
    <cellStyle name="Notas 3 2 3 3 5" xfId="4349" xr:uid="{DC8B91B6-CA66-4C77-92EB-33E0C0BE4E2B}"/>
    <cellStyle name="Notas 3 2 3 3 5 2" xfId="12070" xr:uid="{0198B12B-F69B-454C-826B-F6345654DDC2}"/>
    <cellStyle name="Notas 3 2 3 3 5 2 2" xfId="27512" xr:uid="{B94C4378-089B-4B36-9A35-CCE23384490B}"/>
    <cellStyle name="Notas 3 2 3 3 5 2 2 2" xfId="58396" xr:uid="{E7397B35-1F6C-41F1-8B37-5B9074976A20}"/>
    <cellStyle name="Notas 3 2 3 3 5 2 3" xfId="42954" xr:uid="{7F399447-BB78-4322-A280-CC8552FE4693}"/>
    <cellStyle name="Notas 3 2 3 3 5 3" xfId="19791" xr:uid="{609B5A4A-5D77-455F-8F7A-28E68440E695}"/>
    <cellStyle name="Notas 3 2 3 3 5 3 2" xfId="50675" xr:uid="{C0135938-AC56-4135-A349-BD1A95AD2A02}"/>
    <cellStyle name="Notas 3 2 3 3 5 4" xfId="35233" xr:uid="{A11B029C-FCF7-4411-A081-0CFC3A5395AA}"/>
    <cellStyle name="Notas 3 2 3 3 6" xfId="8210" xr:uid="{E8EE5A8A-B684-40E4-ABE2-23D5189DB4B3}"/>
    <cellStyle name="Notas 3 2 3 3 6 2" xfId="23652" xr:uid="{20E005A8-3AB5-4EF8-AE2D-B7D6D09616EC}"/>
    <cellStyle name="Notas 3 2 3 3 6 2 2" xfId="54536" xr:uid="{3D1D2472-2090-4213-9D01-507247E84C2C}"/>
    <cellStyle name="Notas 3 2 3 3 6 3" xfId="39094" xr:uid="{C09CCB35-7160-46B7-B40D-C8E4E4FFA8C5}"/>
    <cellStyle name="Notas 3 2 3 3 7" xfId="15931" xr:uid="{BD7A2D73-71A2-466C-B203-4194A499B9B8}"/>
    <cellStyle name="Notas 3 2 3 3 7 2" xfId="46815" xr:uid="{9261543C-B2F7-4975-A8F6-D9B0D55411E0}"/>
    <cellStyle name="Notas 3 2 3 3 8" xfId="31373" xr:uid="{29425F55-1633-48EF-9E1D-D052544F3A3B}"/>
    <cellStyle name="Notas 3 2 3 4" xfId="731" xr:uid="{7C761D61-CBBB-4DF8-BE0F-8C797C179F4A}"/>
    <cellStyle name="Notas 3 2 3 4 2" xfId="1696" xr:uid="{83DDC441-1495-4071-8C30-7E9888639A50}"/>
    <cellStyle name="Notas 3 2 3 4 2 2" xfId="3626" xr:uid="{67CB8504-DF0E-461D-9315-D2F668100BAB}"/>
    <cellStyle name="Notas 3 2 3 4 2 2 2" xfId="7486" xr:uid="{DC668BE6-7DE7-466D-9BAB-9D67F63D2B2E}"/>
    <cellStyle name="Notas 3 2 3 4 2 2 2 2" xfId="15207" xr:uid="{71084823-DB10-4B28-9A81-FC33F2DF87CA}"/>
    <cellStyle name="Notas 3 2 3 4 2 2 2 2 2" xfId="30649" xr:uid="{4ECD9906-B302-430B-B778-FACF58B4177D}"/>
    <cellStyle name="Notas 3 2 3 4 2 2 2 2 2 2" xfId="61533" xr:uid="{EC1805CF-3F1F-4E75-8934-31AB68719B0F}"/>
    <cellStyle name="Notas 3 2 3 4 2 2 2 2 3" xfId="46091" xr:uid="{4720721E-9EFD-4EF8-8BC1-27FC294963EC}"/>
    <cellStyle name="Notas 3 2 3 4 2 2 2 3" xfId="22928" xr:uid="{058C7DB2-2FA0-48E1-BA69-A86A41FE7F74}"/>
    <cellStyle name="Notas 3 2 3 4 2 2 2 3 2" xfId="53812" xr:uid="{194AA3D1-9C25-45D5-BA34-DCE01FCEE292}"/>
    <cellStyle name="Notas 3 2 3 4 2 2 2 4" xfId="38370" xr:uid="{A88B1FF6-3866-479C-90EF-498AEF2E67CB}"/>
    <cellStyle name="Notas 3 2 3 4 2 2 3" xfId="11347" xr:uid="{3FF14C09-AF2B-4630-8E35-6A5308C00F8B}"/>
    <cellStyle name="Notas 3 2 3 4 2 2 3 2" xfId="26789" xr:uid="{F28493FA-F389-4FE3-B61F-2597DB102F3D}"/>
    <cellStyle name="Notas 3 2 3 4 2 2 3 2 2" xfId="57673" xr:uid="{B9FCF065-782E-4247-AA8A-12D39CBCF471}"/>
    <cellStyle name="Notas 3 2 3 4 2 2 3 3" xfId="42231" xr:uid="{F5BC69B5-EABC-46E5-91E8-C546D824CCE8}"/>
    <cellStyle name="Notas 3 2 3 4 2 2 4" xfId="19068" xr:uid="{7C0ECF45-40BD-41DF-93B5-F2799B2077B9}"/>
    <cellStyle name="Notas 3 2 3 4 2 2 4 2" xfId="49952" xr:uid="{09A33AE7-C798-4BE6-BCAB-6E09D543EA9F}"/>
    <cellStyle name="Notas 3 2 3 4 2 2 5" xfId="34510" xr:uid="{EFA11430-373E-41F4-AF7B-CD7A65AC98E5}"/>
    <cellStyle name="Notas 3 2 3 4 2 3" xfId="5556" xr:uid="{53D13405-DE57-475A-903A-6ECD2CF38C51}"/>
    <cellStyle name="Notas 3 2 3 4 2 3 2" xfId="13277" xr:uid="{9E75BF2D-D522-4A0E-B46E-C2078A86C764}"/>
    <cellStyle name="Notas 3 2 3 4 2 3 2 2" xfId="28719" xr:uid="{DAD7FC47-7E19-4863-BA49-3552EFA33C26}"/>
    <cellStyle name="Notas 3 2 3 4 2 3 2 2 2" xfId="59603" xr:uid="{CA7F8C04-52D5-4C44-A0F4-BF2F039A8477}"/>
    <cellStyle name="Notas 3 2 3 4 2 3 2 3" xfId="44161" xr:uid="{4AC8C70E-A66E-4498-8495-3ED540793290}"/>
    <cellStyle name="Notas 3 2 3 4 2 3 3" xfId="20998" xr:uid="{CFD0EA19-EDC1-4688-98B0-59C37646F944}"/>
    <cellStyle name="Notas 3 2 3 4 2 3 3 2" xfId="51882" xr:uid="{855A8753-6472-4C17-9062-AAF38F68921D}"/>
    <cellStyle name="Notas 3 2 3 4 2 3 4" xfId="36440" xr:uid="{6C97BA32-003C-4674-BD3C-E1DC79491C09}"/>
    <cellStyle name="Notas 3 2 3 4 2 4" xfId="9417" xr:uid="{2AB587B3-8BAC-4E64-BB31-4BC3A5B4A4B0}"/>
    <cellStyle name="Notas 3 2 3 4 2 4 2" xfId="24859" xr:uid="{A92C6EAA-D620-4159-AB89-FA64DF8F3FFC}"/>
    <cellStyle name="Notas 3 2 3 4 2 4 2 2" xfId="55743" xr:uid="{ED026717-F83E-4A9C-AD21-1D757F216D28}"/>
    <cellStyle name="Notas 3 2 3 4 2 4 3" xfId="40301" xr:uid="{C6E53ADF-106D-49F5-944D-019D8F8CF720}"/>
    <cellStyle name="Notas 3 2 3 4 2 5" xfId="17138" xr:uid="{BBFB86CE-085E-4238-9C59-3F4DAA42E8D5}"/>
    <cellStyle name="Notas 3 2 3 4 2 5 2" xfId="48022" xr:uid="{3A368050-E4B3-47DD-8021-A904FB2FA2C3}"/>
    <cellStyle name="Notas 3 2 3 4 2 6" xfId="32580" xr:uid="{46A9C6CE-9DE9-40DA-9BB5-0FF94354C894}"/>
    <cellStyle name="Notas 3 2 3 4 3" xfId="2661" xr:uid="{0392E6D1-1D10-4855-A484-B95B46622F50}"/>
    <cellStyle name="Notas 3 2 3 4 3 2" xfId="6521" xr:uid="{980D5DE7-BB76-4149-92B8-5E3118E20AF3}"/>
    <cellStyle name="Notas 3 2 3 4 3 2 2" xfId="14242" xr:uid="{8A91E78E-91B8-456B-A6DF-4924ECE8F646}"/>
    <cellStyle name="Notas 3 2 3 4 3 2 2 2" xfId="29684" xr:uid="{4A08F649-2082-4E8A-9691-91B5B08F19BF}"/>
    <cellStyle name="Notas 3 2 3 4 3 2 2 2 2" xfId="60568" xr:uid="{F969AAC0-8D12-4580-AB28-F860D0C11437}"/>
    <cellStyle name="Notas 3 2 3 4 3 2 2 3" xfId="45126" xr:uid="{9DD86978-9D77-4146-8B4B-B9AB4738D77B}"/>
    <cellStyle name="Notas 3 2 3 4 3 2 3" xfId="21963" xr:uid="{06305D26-E27B-4C2B-B876-B5E82B75403D}"/>
    <cellStyle name="Notas 3 2 3 4 3 2 3 2" xfId="52847" xr:uid="{7540159C-1EB6-4340-A81E-349066D1F0E2}"/>
    <cellStyle name="Notas 3 2 3 4 3 2 4" xfId="37405" xr:uid="{A3533627-AE50-47D8-96D0-8CD0B7C4D369}"/>
    <cellStyle name="Notas 3 2 3 4 3 3" xfId="10382" xr:uid="{285C46E0-53D6-4132-811B-5DAA4007F7E5}"/>
    <cellStyle name="Notas 3 2 3 4 3 3 2" xfId="25824" xr:uid="{AF9744DA-BFCA-43ED-9CD5-A48668F933F8}"/>
    <cellStyle name="Notas 3 2 3 4 3 3 2 2" xfId="56708" xr:uid="{E6F30DB3-DBEE-472A-893D-3C3A13FFBB46}"/>
    <cellStyle name="Notas 3 2 3 4 3 3 3" xfId="41266" xr:uid="{B67F5A4F-88A0-4D34-955D-6DF9F7A35A2B}"/>
    <cellStyle name="Notas 3 2 3 4 3 4" xfId="18103" xr:uid="{D7F55E95-5277-454D-B342-7E9841E31716}"/>
    <cellStyle name="Notas 3 2 3 4 3 4 2" xfId="48987" xr:uid="{B344C5AC-750C-4BE2-AE6C-C8A28D8C75DC}"/>
    <cellStyle name="Notas 3 2 3 4 3 5" xfId="33545" xr:uid="{9791AE0F-C416-4712-A4E4-3CB86E73820B}"/>
    <cellStyle name="Notas 3 2 3 4 4" xfId="4591" xr:uid="{941F0C42-E452-42A2-999C-D8A2B2B4CB20}"/>
    <cellStyle name="Notas 3 2 3 4 4 2" xfId="12312" xr:uid="{7EE48B82-F3D0-4DF4-92A9-098C77C088D9}"/>
    <cellStyle name="Notas 3 2 3 4 4 2 2" xfId="27754" xr:uid="{265DC0BE-D1A4-439E-9787-138A23A96FAC}"/>
    <cellStyle name="Notas 3 2 3 4 4 2 2 2" xfId="58638" xr:uid="{473159A2-1232-4C7C-B342-A087C4F1FB3A}"/>
    <cellStyle name="Notas 3 2 3 4 4 2 3" xfId="43196" xr:uid="{851077AE-95BB-4846-B451-366189481B86}"/>
    <cellStyle name="Notas 3 2 3 4 4 3" xfId="20033" xr:uid="{035AA0B8-12CE-4451-A4E4-C0EC6A353C9C}"/>
    <cellStyle name="Notas 3 2 3 4 4 3 2" xfId="50917" xr:uid="{CF3241AD-2CF0-42EE-AE73-61BB9C991D5C}"/>
    <cellStyle name="Notas 3 2 3 4 4 4" xfId="35475" xr:uid="{8DEF223D-D23E-4FB4-B735-FFF6BB8F263F}"/>
    <cellStyle name="Notas 3 2 3 4 5" xfId="8452" xr:uid="{8620EC4E-0A8A-49BF-9133-040187496025}"/>
    <cellStyle name="Notas 3 2 3 4 5 2" xfId="23894" xr:uid="{7671CB87-FA03-4753-A49D-3130F8CD71ED}"/>
    <cellStyle name="Notas 3 2 3 4 5 2 2" xfId="54778" xr:uid="{2F96FDBA-7123-4959-B481-C911F8766D1E}"/>
    <cellStyle name="Notas 3 2 3 4 5 3" xfId="39336" xr:uid="{49F3EE7B-F099-49E7-A4C2-BB0CEA4B5915}"/>
    <cellStyle name="Notas 3 2 3 4 6" xfId="16173" xr:uid="{8A463C03-7A74-4545-AA4F-64E3AAA9CD49}"/>
    <cellStyle name="Notas 3 2 3 4 6 2" xfId="47057" xr:uid="{39477714-A553-411B-9516-1011F391D05B}"/>
    <cellStyle name="Notas 3 2 3 4 7" xfId="31615" xr:uid="{147D8238-7E4D-4FD1-A209-C21C0D0F1F06}"/>
    <cellStyle name="Notas 3 2 3 5" xfId="1213" xr:uid="{BFB14C3D-0926-4807-BBD9-1DCC9FF40B59}"/>
    <cellStyle name="Notas 3 2 3 5 2" xfId="3143" xr:uid="{73E0C36B-854C-491F-9527-875775937A54}"/>
    <cellStyle name="Notas 3 2 3 5 2 2" xfId="7003" xr:uid="{66C3404C-37D5-49FE-B64A-5C6E38B3A7E2}"/>
    <cellStyle name="Notas 3 2 3 5 2 2 2" xfId="14724" xr:uid="{9287EC16-09A2-41C7-976C-D1C327F22CD7}"/>
    <cellStyle name="Notas 3 2 3 5 2 2 2 2" xfId="30166" xr:uid="{6CFD097C-4813-4CA6-9260-DA6B7A0F84C6}"/>
    <cellStyle name="Notas 3 2 3 5 2 2 2 2 2" xfId="61050" xr:uid="{5E8E8BEC-8E2D-4BE0-83A7-D4A18D8C4DE5}"/>
    <cellStyle name="Notas 3 2 3 5 2 2 2 3" xfId="45608" xr:uid="{A2794C57-9541-40BA-9E8E-694F9FE78605}"/>
    <cellStyle name="Notas 3 2 3 5 2 2 3" xfId="22445" xr:uid="{2684BE72-487C-4D3C-9B9D-30D6F3BC638D}"/>
    <cellStyle name="Notas 3 2 3 5 2 2 3 2" xfId="53329" xr:uid="{98806CD7-3AB5-4C11-B701-BBCEB2300360}"/>
    <cellStyle name="Notas 3 2 3 5 2 2 4" xfId="37887" xr:uid="{632DAA43-62D8-4D32-9072-645339D7FFC9}"/>
    <cellStyle name="Notas 3 2 3 5 2 3" xfId="10864" xr:uid="{E760653B-7584-4FDA-B7E0-8050C1D0CF10}"/>
    <cellStyle name="Notas 3 2 3 5 2 3 2" xfId="26306" xr:uid="{44B03460-DF91-4C6A-9E80-6C35AD9A1E3F}"/>
    <cellStyle name="Notas 3 2 3 5 2 3 2 2" xfId="57190" xr:uid="{2442279C-D2C6-4AF1-8F3F-1E3FCD58E6E6}"/>
    <cellStyle name="Notas 3 2 3 5 2 3 3" xfId="41748" xr:uid="{A1EC1562-7CE8-4126-8326-C63EB0462FC4}"/>
    <cellStyle name="Notas 3 2 3 5 2 4" xfId="18585" xr:uid="{6B46DB87-8381-4400-A860-9BA52817C835}"/>
    <cellStyle name="Notas 3 2 3 5 2 4 2" xfId="49469" xr:uid="{9BF4C533-838F-44AA-969A-6B189E284B4F}"/>
    <cellStyle name="Notas 3 2 3 5 2 5" xfId="34027" xr:uid="{64945053-7D21-4427-8BFF-D0466E75D30E}"/>
    <cellStyle name="Notas 3 2 3 5 3" xfId="5073" xr:uid="{A12B675A-700F-4607-9042-524EBD18DB47}"/>
    <cellStyle name="Notas 3 2 3 5 3 2" xfId="12794" xr:uid="{E36833BD-40B1-4E2F-B951-9FB7607EB686}"/>
    <cellStyle name="Notas 3 2 3 5 3 2 2" xfId="28236" xr:uid="{1A6545F8-DF6C-4420-A956-DCF04E50A9FE}"/>
    <cellStyle name="Notas 3 2 3 5 3 2 2 2" xfId="59120" xr:uid="{180B6086-9AA6-4402-9A34-E320980C143E}"/>
    <cellStyle name="Notas 3 2 3 5 3 2 3" xfId="43678" xr:uid="{C6C72A6B-D271-48A5-A38C-9980536A4F26}"/>
    <cellStyle name="Notas 3 2 3 5 3 3" xfId="20515" xr:uid="{929855D3-42B2-4F4A-9514-A3FC7B9794F6}"/>
    <cellStyle name="Notas 3 2 3 5 3 3 2" xfId="51399" xr:uid="{8927C93B-1791-4086-910A-54817350FF7C}"/>
    <cellStyle name="Notas 3 2 3 5 3 4" xfId="35957" xr:uid="{DC46099F-2052-4283-8F22-BB5E673BDF80}"/>
    <cellStyle name="Notas 3 2 3 5 4" xfId="8934" xr:uid="{1A857194-3C36-42AE-BA63-41E183DCAE80}"/>
    <cellStyle name="Notas 3 2 3 5 4 2" xfId="24376" xr:uid="{AD7B8C92-1A9A-4F91-A84D-2449F318FC77}"/>
    <cellStyle name="Notas 3 2 3 5 4 2 2" xfId="55260" xr:uid="{A0192D9A-89D4-4279-8ED6-4D193A58C74B}"/>
    <cellStyle name="Notas 3 2 3 5 4 3" xfId="39818" xr:uid="{D25FC3C7-BB7A-4B85-8C67-E41C28D5AFB1}"/>
    <cellStyle name="Notas 3 2 3 5 5" xfId="16655" xr:uid="{5D8ADD65-3E63-4E67-87D2-A0D3BAA0C731}"/>
    <cellStyle name="Notas 3 2 3 5 5 2" xfId="47539" xr:uid="{39097797-691A-4598-A7FF-AE0815A971E9}"/>
    <cellStyle name="Notas 3 2 3 5 6" xfId="32097" xr:uid="{DA805E20-2404-40CD-8B27-2E161EBFD8BB}"/>
    <cellStyle name="Notas 3 2 3 6" xfId="2178" xr:uid="{2C7A6E9D-AEA4-4A7A-8F25-8E3BC933F4E8}"/>
    <cellStyle name="Notas 3 2 3 6 2" xfId="6038" xr:uid="{3C49D29D-0B07-4636-A3BB-47D5D8967E09}"/>
    <cellStyle name="Notas 3 2 3 6 2 2" xfId="13759" xr:uid="{4815100A-8AB9-43C9-AEE8-3AA9ACD24508}"/>
    <cellStyle name="Notas 3 2 3 6 2 2 2" xfId="29201" xr:uid="{D1AAA267-9951-4F16-B749-EA223B8D1724}"/>
    <cellStyle name="Notas 3 2 3 6 2 2 2 2" xfId="60085" xr:uid="{7CD7538A-0107-45F5-8E63-79ACDDEA99C3}"/>
    <cellStyle name="Notas 3 2 3 6 2 2 3" xfId="44643" xr:uid="{18436EF3-FAB3-4241-92C5-8378577C82B4}"/>
    <cellStyle name="Notas 3 2 3 6 2 3" xfId="21480" xr:uid="{9684C71C-30FD-49A1-95EE-247339306730}"/>
    <cellStyle name="Notas 3 2 3 6 2 3 2" xfId="52364" xr:uid="{4EA88F4E-C0C2-475D-A741-93E9CD950379}"/>
    <cellStyle name="Notas 3 2 3 6 2 4" xfId="36922" xr:uid="{DD7E35CD-BA37-4789-B5D7-0831AC8D6750}"/>
    <cellStyle name="Notas 3 2 3 6 3" xfId="9899" xr:uid="{7A81BA16-5D8B-4738-9310-CDAB655D8356}"/>
    <cellStyle name="Notas 3 2 3 6 3 2" xfId="25341" xr:uid="{24B2E6A9-17E3-455F-B08B-91C973EE8F7E}"/>
    <cellStyle name="Notas 3 2 3 6 3 2 2" xfId="56225" xr:uid="{09125238-6E91-4156-A494-08297BCA5157}"/>
    <cellStyle name="Notas 3 2 3 6 3 3" xfId="40783" xr:uid="{CD31BA0F-1AFD-4351-96F4-BBD24FBAD1B7}"/>
    <cellStyle name="Notas 3 2 3 6 4" xfId="17620" xr:uid="{92F9C440-47E1-4851-9370-5717FA550FBD}"/>
    <cellStyle name="Notas 3 2 3 6 4 2" xfId="48504" xr:uid="{8B8A1E01-3BAD-46EE-AEEE-DAF96FE76396}"/>
    <cellStyle name="Notas 3 2 3 6 5" xfId="33062" xr:uid="{7604A532-29AC-474C-924D-A93E75853B2F}"/>
    <cellStyle name="Notas 3 2 3 7" xfId="4108" xr:uid="{8E01C215-A999-4451-8288-16302BA65C6A}"/>
    <cellStyle name="Notas 3 2 3 7 2" xfId="11829" xr:uid="{07BEB916-D75B-43ED-98D4-DE63AE26B83B}"/>
    <cellStyle name="Notas 3 2 3 7 2 2" xfId="27271" xr:uid="{1DBCEAA5-3491-4874-96FA-B62DBF9C9EEB}"/>
    <cellStyle name="Notas 3 2 3 7 2 2 2" xfId="58155" xr:uid="{55046DCE-3B30-4098-BE49-172D1C23DE82}"/>
    <cellStyle name="Notas 3 2 3 7 2 3" xfId="42713" xr:uid="{312645B4-7FD6-4AAB-A4E1-6D0887EF7BF7}"/>
    <cellStyle name="Notas 3 2 3 7 3" xfId="19550" xr:uid="{FD851AD6-7A57-4DD7-A4BC-CF3FA4811577}"/>
    <cellStyle name="Notas 3 2 3 7 3 2" xfId="50434" xr:uid="{755E5D31-AF68-4B86-8DC6-181F6D528A06}"/>
    <cellStyle name="Notas 3 2 3 7 4" xfId="34992" xr:uid="{A26C19D1-1325-43F8-8B73-C1A81359C3CB}"/>
    <cellStyle name="Notas 3 2 3 8" xfId="7969" xr:uid="{964C239B-1524-4B71-97CE-0C0ED97E6689}"/>
    <cellStyle name="Notas 3 2 3 8 2" xfId="23411" xr:uid="{0132C05D-5D81-4F47-9795-29C7B7A9F8F5}"/>
    <cellStyle name="Notas 3 2 3 8 2 2" xfId="54295" xr:uid="{4B5FEDB1-4C3F-4B1D-A20C-F9B5898A8536}"/>
    <cellStyle name="Notas 3 2 3 8 3" xfId="38853" xr:uid="{4E7BDEB8-84CA-4562-91A9-A78FF278845F}"/>
    <cellStyle name="Notas 3 2 3 9" xfId="15690" xr:uid="{AC28F1D3-F1CA-45AE-AF62-3233D77F3D5F}"/>
    <cellStyle name="Notas 3 2 3 9 2" xfId="46574" xr:uid="{766C0BAF-2759-4925-9073-3C1E45FDC058}"/>
    <cellStyle name="Notas 3 2 4" xfId="288" xr:uid="{E7147403-1204-41D5-86B9-D287BF8D304D}"/>
    <cellStyle name="Notas 3 2 4 2" xfId="531" xr:uid="{C807D8EC-2B85-4F49-BAF3-0159C7F46639}"/>
    <cellStyle name="Notas 3 2 4 2 2" xfId="1014" xr:uid="{1460755A-E63B-4CFF-A16E-505347ACAF18}"/>
    <cellStyle name="Notas 3 2 4 2 2 2" xfId="1979" xr:uid="{D8E4024C-D807-4D39-BAAA-B2E4E7E84B5E}"/>
    <cellStyle name="Notas 3 2 4 2 2 2 2" xfId="3909" xr:uid="{992DB236-D30B-4273-8599-58C849C2FF70}"/>
    <cellStyle name="Notas 3 2 4 2 2 2 2 2" xfId="7769" xr:uid="{AF2EED9F-8005-47C7-961B-667CDBF8B1C7}"/>
    <cellStyle name="Notas 3 2 4 2 2 2 2 2 2" xfId="15490" xr:uid="{DFB6FB30-5BE8-4AAF-AE16-4F48F5B55BB7}"/>
    <cellStyle name="Notas 3 2 4 2 2 2 2 2 2 2" xfId="30932" xr:uid="{9D3719B6-153A-465D-B8DD-258D86D126E6}"/>
    <cellStyle name="Notas 3 2 4 2 2 2 2 2 2 2 2" xfId="61816" xr:uid="{04E9ED50-5725-4A8C-A5EF-3EB51A7D3066}"/>
    <cellStyle name="Notas 3 2 4 2 2 2 2 2 2 3" xfId="46374" xr:uid="{22009BEA-4F44-41BF-A5DF-B5C764A10A9C}"/>
    <cellStyle name="Notas 3 2 4 2 2 2 2 2 3" xfId="23211" xr:uid="{2C51E0BE-E1C7-4020-B877-30E3DC7EAB61}"/>
    <cellStyle name="Notas 3 2 4 2 2 2 2 2 3 2" xfId="54095" xr:uid="{FD1E584F-BD12-4E48-96E0-548C302B8187}"/>
    <cellStyle name="Notas 3 2 4 2 2 2 2 2 4" xfId="38653" xr:uid="{80A3C473-A7AF-418D-8E42-8C1021F8DFAB}"/>
    <cellStyle name="Notas 3 2 4 2 2 2 2 3" xfId="11630" xr:uid="{E1B457E2-9850-40E1-ABDA-C9655463908D}"/>
    <cellStyle name="Notas 3 2 4 2 2 2 2 3 2" xfId="27072" xr:uid="{4BB1E66F-AA83-4704-8DAD-35709E390C0A}"/>
    <cellStyle name="Notas 3 2 4 2 2 2 2 3 2 2" xfId="57956" xr:uid="{A27B79F7-CCB8-45FB-BCB9-8F49FE39756D}"/>
    <cellStyle name="Notas 3 2 4 2 2 2 2 3 3" xfId="42514" xr:uid="{D6AA4D95-4F23-402A-8BF7-F872930CDD87}"/>
    <cellStyle name="Notas 3 2 4 2 2 2 2 4" xfId="19351" xr:uid="{3353A26C-92B9-415C-945A-14F3C1B55AD1}"/>
    <cellStyle name="Notas 3 2 4 2 2 2 2 4 2" xfId="50235" xr:uid="{D4E077FD-5D1E-42F2-B6D7-81EC52797DFD}"/>
    <cellStyle name="Notas 3 2 4 2 2 2 2 5" xfId="34793" xr:uid="{3C8C85E0-89C8-4508-BF7E-191C786E7591}"/>
    <cellStyle name="Notas 3 2 4 2 2 2 3" xfId="5839" xr:uid="{06B6D69B-BEE2-4603-BA92-353EB3A04890}"/>
    <cellStyle name="Notas 3 2 4 2 2 2 3 2" xfId="13560" xr:uid="{2DF109C6-3C9B-4733-B7B4-F30C9A65832B}"/>
    <cellStyle name="Notas 3 2 4 2 2 2 3 2 2" xfId="29002" xr:uid="{A538C0E0-86F4-4EC3-B187-9DEF81B20C27}"/>
    <cellStyle name="Notas 3 2 4 2 2 2 3 2 2 2" xfId="59886" xr:uid="{72C46C9A-3E94-4457-897B-72667996E073}"/>
    <cellStyle name="Notas 3 2 4 2 2 2 3 2 3" xfId="44444" xr:uid="{54553806-45A9-42D4-B645-74F916E4AED4}"/>
    <cellStyle name="Notas 3 2 4 2 2 2 3 3" xfId="21281" xr:uid="{53620933-4FE5-465B-B3C6-92890C866FBA}"/>
    <cellStyle name="Notas 3 2 4 2 2 2 3 3 2" xfId="52165" xr:uid="{72AFC3DD-7F7C-47D2-A0C7-A8F16DE071FE}"/>
    <cellStyle name="Notas 3 2 4 2 2 2 3 4" xfId="36723" xr:uid="{F1EF0A1A-4593-4AAB-A74E-96FA345AF8EC}"/>
    <cellStyle name="Notas 3 2 4 2 2 2 4" xfId="9700" xr:uid="{430A3CFD-F826-4B69-A853-3B68DCEDD24F}"/>
    <cellStyle name="Notas 3 2 4 2 2 2 4 2" xfId="25142" xr:uid="{3E0E6801-20B0-488E-BB11-E41FEAD2CF3C}"/>
    <cellStyle name="Notas 3 2 4 2 2 2 4 2 2" xfId="56026" xr:uid="{B3993C55-EAD1-4D93-AC20-41EE7E0F65F7}"/>
    <cellStyle name="Notas 3 2 4 2 2 2 4 3" xfId="40584" xr:uid="{3131A711-E0AA-4496-A14D-848F4EAB7AA9}"/>
    <cellStyle name="Notas 3 2 4 2 2 2 5" xfId="17421" xr:uid="{48A6D6C6-1CF4-49B3-BA97-70555FC21123}"/>
    <cellStyle name="Notas 3 2 4 2 2 2 5 2" xfId="48305" xr:uid="{163ECD8A-E5D6-4666-92DB-42421FEC57EB}"/>
    <cellStyle name="Notas 3 2 4 2 2 2 6" xfId="32863" xr:uid="{1DEC8847-79FB-496D-9850-867EFE1EDFC5}"/>
    <cellStyle name="Notas 3 2 4 2 2 3" xfId="2944" xr:uid="{3FB6AC1E-2885-4E60-9647-5D5BAE10372D}"/>
    <cellStyle name="Notas 3 2 4 2 2 3 2" xfId="6804" xr:uid="{7CEE4567-6AE9-4DFD-BE16-EBB44314798C}"/>
    <cellStyle name="Notas 3 2 4 2 2 3 2 2" xfId="14525" xr:uid="{69FD7623-26F4-4DB6-AE9D-3B302D3329C9}"/>
    <cellStyle name="Notas 3 2 4 2 2 3 2 2 2" xfId="29967" xr:uid="{181F1979-111A-475C-AEF1-F3E8E1BE6B53}"/>
    <cellStyle name="Notas 3 2 4 2 2 3 2 2 2 2" xfId="60851" xr:uid="{C1A4A4F1-286D-4C6A-ACBC-8493E85BA811}"/>
    <cellStyle name="Notas 3 2 4 2 2 3 2 2 3" xfId="45409" xr:uid="{EB616072-F2A5-401D-B2B6-79A078EC86BE}"/>
    <cellStyle name="Notas 3 2 4 2 2 3 2 3" xfId="22246" xr:uid="{71B57D79-3251-4BED-B984-8E570BF0F347}"/>
    <cellStyle name="Notas 3 2 4 2 2 3 2 3 2" xfId="53130" xr:uid="{D8C6236B-F28F-4072-B31A-0AC06E0E1D6B}"/>
    <cellStyle name="Notas 3 2 4 2 2 3 2 4" xfId="37688" xr:uid="{E974CA7C-AFF1-4481-9054-9E8488D8EEE3}"/>
    <cellStyle name="Notas 3 2 4 2 2 3 3" xfId="10665" xr:uid="{ED6218CF-3087-44F0-AF25-F27ECCD8D01F}"/>
    <cellStyle name="Notas 3 2 4 2 2 3 3 2" xfId="26107" xr:uid="{017916C4-955E-4C6F-B89D-227BC1F75184}"/>
    <cellStyle name="Notas 3 2 4 2 2 3 3 2 2" xfId="56991" xr:uid="{B0973826-7D10-40F5-B3EA-42BC282A3330}"/>
    <cellStyle name="Notas 3 2 4 2 2 3 3 3" xfId="41549" xr:uid="{1344A8B4-31D0-4772-B25E-010925548C45}"/>
    <cellStyle name="Notas 3 2 4 2 2 3 4" xfId="18386" xr:uid="{1B57116A-E0AF-47F6-A0C7-0A21F1561C3E}"/>
    <cellStyle name="Notas 3 2 4 2 2 3 4 2" xfId="49270" xr:uid="{D4983576-8651-4048-B8AF-FD65AEB4CFDD}"/>
    <cellStyle name="Notas 3 2 4 2 2 3 5" xfId="33828" xr:uid="{95C9D284-ECE2-4508-9291-475AD3C092BF}"/>
    <cellStyle name="Notas 3 2 4 2 2 4" xfId="4874" xr:uid="{BB5F8948-33E7-4BB6-AC9C-0113E82A5A98}"/>
    <cellStyle name="Notas 3 2 4 2 2 4 2" xfId="12595" xr:uid="{C0C36D57-85DB-484A-B266-2BE83E1BF94A}"/>
    <cellStyle name="Notas 3 2 4 2 2 4 2 2" xfId="28037" xr:uid="{F9788FD4-9DB2-477C-9DB4-60897F1E84C9}"/>
    <cellStyle name="Notas 3 2 4 2 2 4 2 2 2" xfId="58921" xr:uid="{7F3AFBCF-FB15-43BF-9DFE-63F968825C09}"/>
    <cellStyle name="Notas 3 2 4 2 2 4 2 3" xfId="43479" xr:uid="{88C181D8-8FDF-4863-B5BD-0180BFDCCF33}"/>
    <cellStyle name="Notas 3 2 4 2 2 4 3" xfId="20316" xr:uid="{3AEBD8A1-D635-425C-896A-461ACC817F65}"/>
    <cellStyle name="Notas 3 2 4 2 2 4 3 2" xfId="51200" xr:uid="{717C988A-D580-4DC7-8C5A-77CA8C493BC2}"/>
    <cellStyle name="Notas 3 2 4 2 2 4 4" xfId="35758" xr:uid="{8FCEE481-23AC-4061-8C12-42B20DAC419E}"/>
    <cellStyle name="Notas 3 2 4 2 2 5" xfId="8735" xr:uid="{4C1D6858-41F8-419E-9859-03873633112F}"/>
    <cellStyle name="Notas 3 2 4 2 2 5 2" xfId="24177" xr:uid="{5CF3B933-7ACE-44C9-AF08-BE9E00400C00}"/>
    <cellStyle name="Notas 3 2 4 2 2 5 2 2" xfId="55061" xr:uid="{962EFA91-2B55-4EB2-AD63-07D1E1471C26}"/>
    <cellStyle name="Notas 3 2 4 2 2 5 3" xfId="39619" xr:uid="{B77FA145-F50C-4E8C-A030-D05EF99CC65E}"/>
    <cellStyle name="Notas 3 2 4 2 2 6" xfId="16456" xr:uid="{07CDAEEA-23F6-4408-9FD2-8163796249BC}"/>
    <cellStyle name="Notas 3 2 4 2 2 6 2" xfId="47340" xr:uid="{8343C1F6-6D39-4085-9542-0BBB212AB5BD}"/>
    <cellStyle name="Notas 3 2 4 2 2 7" xfId="31898" xr:uid="{69DA49D0-0301-4029-8370-33177F73134D}"/>
    <cellStyle name="Notas 3 2 4 2 3" xfId="1496" xr:uid="{CF4B0B39-E2BC-4AE8-B42B-EBC807FD6950}"/>
    <cellStyle name="Notas 3 2 4 2 3 2" xfId="3426" xr:uid="{44906F58-3F7E-45CF-880B-A8676B96FD35}"/>
    <cellStyle name="Notas 3 2 4 2 3 2 2" xfId="7286" xr:uid="{C554FD89-2BBF-482F-AC21-31C719C8935D}"/>
    <cellStyle name="Notas 3 2 4 2 3 2 2 2" xfId="15007" xr:uid="{4FABEE40-86C6-4780-9DC9-1B999AF362C0}"/>
    <cellStyle name="Notas 3 2 4 2 3 2 2 2 2" xfId="30449" xr:uid="{F89461F3-7E6E-47B9-9DA7-2DAE280C1C0C}"/>
    <cellStyle name="Notas 3 2 4 2 3 2 2 2 2 2" xfId="61333" xr:uid="{96121A7D-652E-4EC1-9B97-DFCAAA2A7756}"/>
    <cellStyle name="Notas 3 2 4 2 3 2 2 2 3" xfId="45891" xr:uid="{5123E7C5-3738-462F-83C6-6EA455A2D462}"/>
    <cellStyle name="Notas 3 2 4 2 3 2 2 3" xfId="22728" xr:uid="{86BB0236-1E71-4CCC-8489-C4ACEA72DC20}"/>
    <cellStyle name="Notas 3 2 4 2 3 2 2 3 2" xfId="53612" xr:uid="{C4B248EB-CA89-4725-A67E-41C4AD894144}"/>
    <cellStyle name="Notas 3 2 4 2 3 2 2 4" xfId="38170" xr:uid="{D99F3679-94D7-4961-925D-6E387AB36EEE}"/>
    <cellStyle name="Notas 3 2 4 2 3 2 3" xfId="11147" xr:uid="{E8896235-0D5B-4CC0-88B6-7C58F8389FE5}"/>
    <cellStyle name="Notas 3 2 4 2 3 2 3 2" xfId="26589" xr:uid="{555B9567-3B5C-4054-BB40-50E32EFF4235}"/>
    <cellStyle name="Notas 3 2 4 2 3 2 3 2 2" xfId="57473" xr:uid="{949B98AD-15AC-4936-AA99-63F8A112CF1E}"/>
    <cellStyle name="Notas 3 2 4 2 3 2 3 3" xfId="42031" xr:uid="{8411524A-5F8C-4001-B11C-2D6AE0AA7D53}"/>
    <cellStyle name="Notas 3 2 4 2 3 2 4" xfId="18868" xr:uid="{6080C07C-4B5F-4FB9-81A0-AA0903C73BA4}"/>
    <cellStyle name="Notas 3 2 4 2 3 2 4 2" xfId="49752" xr:uid="{D2C7F2A9-9523-4590-831A-0975E2661E21}"/>
    <cellStyle name="Notas 3 2 4 2 3 2 5" xfId="34310" xr:uid="{E962EBF7-3DC0-4297-8667-E567D6ECA13E}"/>
    <cellStyle name="Notas 3 2 4 2 3 3" xfId="5356" xr:uid="{D936220E-6AC2-4F5D-9159-67338637AB93}"/>
    <cellStyle name="Notas 3 2 4 2 3 3 2" xfId="13077" xr:uid="{45D779D3-B720-4715-90B8-6E6241661FC7}"/>
    <cellStyle name="Notas 3 2 4 2 3 3 2 2" xfId="28519" xr:uid="{6CA302D0-8378-4E3E-8516-D2939C557B00}"/>
    <cellStyle name="Notas 3 2 4 2 3 3 2 2 2" xfId="59403" xr:uid="{1EAF8608-85C8-4CC8-8678-0F3BAA6DE62C}"/>
    <cellStyle name="Notas 3 2 4 2 3 3 2 3" xfId="43961" xr:uid="{5BE59D13-6894-4045-9AA7-A0FFADC8B0DB}"/>
    <cellStyle name="Notas 3 2 4 2 3 3 3" xfId="20798" xr:uid="{8E6F1E28-7139-4A5E-A3FA-CFC17747D37E}"/>
    <cellStyle name="Notas 3 2 4 2 3 3 3 2" xfId="51682" xr:uid="{F6C7F3BB-352B-44A9-BABC-6C70B0AABF75}"/>
    <cellStyle name="Notas 3 2 4 2 3 3 4" xfId="36240" xr:uid="{4A9EEA04-5E47-4B14-9E95-2CE42D062BE5}"/>
    <cellStyle name="Notas 3 2 4 2 3 4" xfId="9217" xr:uid="{43940330-FA3B-4B2A-8064-7FC0C8F85721}"/>
    <cellStyle name="Notas 3 2 4 2 3 4 2" xfId="24659" xr:uid="{44A62DF9-548D-44EB-9F85-304BBB93EC7E}"/>
    <cellStyle name="Notas 3 2 4 2 3 4 2 2" xfId="55543" xr:uid="{38C6A8ED-C88A-40AF-A994-4AE41B759D78}"/>
    <cellStyle name="Notas 3 2 4 2 3 4 3" xfId="40101" xr:uid="{3D92FD65-F69B-44D0-AE10-F5225DFC8C4B}"/>
    <cellStyle name="Notas 3 2 4 2 3 5" xfId="16938" xr:uid="{1B662669-7677-41FA-8292-BEE50A97AAB3}"/>
    <cellStyle name="Notas 3 2 4 2 3 5 2" xfId="47822" xr:uid="{0467F0FB-C158-46BA-A8E5-3B170E0503DA}"/>
    <cellStyle name="Notas 3 2 4 2 3 6" xfId="32380" xr:uid="{AC901A9A-1720-4488-8589-3FF5C29E70A1}"/>
    <cellStyle name="Notas 3 2 4 2 4" xfId="2461" xr:uid="{8BBF6BB8-004D-4561-A40E-41C9F924DC3B}"/>
    <cellStyle name="Notas 3 2 4 2 4 2" xfId="6321" xr:uid="{1F189434-6FC6-4161-8856-C137FB2BA0A8}"/>
    <cellStyle name="Notas 3 2 4 2 4 2 2" xfId="14042" xr:uid="{639B93C0-E669-4042-9FD9-A86E70306D4B}"/>
    <cellStyle name="Notas 3 2 4 2 4 2 2 2" xfId="29484" xr:uid="{AD795FDB-07C3-4994-9EAE-E6561476E268}"/>
    <cellStyle name="Notas 3 2 4 2 4 2 2 2 2" xfId="60368" xr:uid="{97B37A63-31F5-44C1-A705-72C3817CC4C0}"/>
    <cellStyle name="Notas 3 2 4 2 4 2 2 3" xfId="44926" xr:uid="{B3B2A7EC-5199-4C92-84D5-3D4734227F1A}"/>
    <cellStyle name="Notas 3 2 4 2 4 2 3" xfId="21763" xr:uid="{D77E2CAF-FAE3-4EE9-98D3-FFA86B61E983}"/>
    <cellStyle name="Notas 3 2 4 2 4 2 3 2" xfId="52647" xr:uid="{8F8D383F-1637-4EB8-A10E-72B5F9F92DE1}"/>
    <cellStyle name="Notas 3 2 4 2 4 2 4" xfId="37205" xr:uid="{1AA57616-12EC-4984-A342-7BBA92155322}"/>
    <cellStyle name="Notas 3 2 4 2 4 3" xfId="10182" xr:uid="{9976F7DE-69A8-46E7-84B4-C806BADF3C39}"/>
    <cellStyle name="Notas 3 2 4 2 4 3 2" xfId="25624" xr:uid="{D7AC19C0-09D9-4F03-93D1-C4554B58CEA1}"/>
    <cellStyle name="Notas 3 2 4 2 4 3 2 2" xfId="56508" xr:uid="{A95D1DCE-4719-46BC-B754-F63DB6B21DE0}"/>
    <cellStyle name="Notas 3 2 4 2 4 3 3" xfId="41066" xr:uid="{9F6A852F-8AC3-4453-921D-FF19FC5D6647}"/>
    <cellStyle name="Notas 3 2 4 2 4 4" xfId="17903" xr:uid="{F32C8EED-9732-476B-AA18-D84708588130}"/>
    <cellStyle name="Notas 3 2 4 2 4 4 2" xfId="48787" xr:uid="{FBDC759C-DA55-44DE-B343-D9A4AA2A86E9}"/>
    <cellStyle name="Notas 3 2 4 2 4 5" xfId="33345" xr:uid="{936C7C70-B057-48AA-A727-971592B62F43}"/>
    <cellStyle name="Notas 3 2 4 2 5" xfId="4391" xr:uid="{7E309AE2-2DE7-42E3-A4F1-5F9CB9CB6098}"/>
    <cellStyle name="Notas 3 2 4 2 5 2" xfId="12112" xr:uid="{76EE1A09-9019-4FF9-8C01-45B4007570E0}"/>
    <cellStyle name="Notas 3 2 4 2 5 2 2" xfId="27554" xr:uid="{5970A2B5-FAA5-40CA-9090-E7C7C5270D19}"/>
    <cellStyle name="Notas 3 2 4 2 5 2 2 2" xfId="58438" xr:uid="{C0808E72-82BF-4CEF-9EB8-B5D86C78BA8D}"/>
    <cellStyle name="Notas 3 2 4 2 5 2 3" xfId="42996" xr:uid="{C029294F-CC3C-4D2E-A213-A96A2D527575}"/>
    <cellStyle name="Notas 3 2 4 2 5 3" xfId="19833" xr:uid="{C3D9582A-CFBD-45B9-B0C2-1D846C511E57}"/>
    <cellStyle name="Notas 3 2 4 2 5 3 2" xfId="50717" xr:uid="{9E4255AF-6D18-4E99-8FA6-535976E563FB}"/>
    <cellStyle name="Notas 3 2 4 2 5 4" xfId="35275" xr:uid="{942FEFF8-13CE-46B9-B55A-F03D6BB24079}"/>
    <cellStyle name="Notas 3 2 4 2 6" xfId="8252" xr:uid="{6EAD749D-5660-4AC3-8EDA-6DEFF48523AA}"/>
    <cellStyle name="Notas 3 2 4 2 6 2" xfId="23694" xr:uid="{A74F026F-7B55-4812-AFBB-14FF60BB7106}"/>
    <cellStyle name="Notas 3 2 4 2 6 2 2" xfId="54578" xr:uid="{73289D39-9A60-4A9F-B45B-1D18251F7DFA}"/>
    <cellStyle name="Notas 3 2 4 2 6 3" xfId="39136" xr:uid="{864E6676-8B78-436C-B4F7-BC04607CA853}"/>
    <cellStyle name="Notas 3 2 4 2 7" xfId="15973" xr:uid="{13542424-8214-4E98-AC41-6EBCAA56B715}"/>
    <cellStyle name="Notas 3 2 4 2 7 2" xfId="46857" xr:uid="{D304C20C-F420-4B02-BF4D-5A5F3288ABDA}"/>
    <cellStyle name="Notas 3 2 4 2 8" xfId="31415" xr:uid="{21225FA2-3719-47CB-BA47-A7425A29710A}"/>
    <cellStyle name="Notas 3 2 4 3" xfId="773" xr:uid="{192501EC-869E-4CC0-8B29-1D95314A8929}"/>
    <cellStyle name="Notas 3 2 4 3 2" xfId="1738" xr:uid="{EE349130-E4F6-453E-A29D-518BE9B1F3D0}"/>
    <cellStyle name="Notas 3 2 4 3 2 2" xfId="3668" xr:uid="{B08E0A99-47C4-426A-A2AE-1546AD5AA459}"/>
    <cellStyle name="Notas 3 2 4 3 2 2 2" xfId="7528" xr:uid="{FD70CFDF-EFF3-4865-B3B9-854D743B3871}"/>
    <cellStyle name="Notas 3 2 4 3 2 2 2 2" xfId="15249" xr:uid="{DB04405E-C4AC-47DF-8150-D3CB8C188432}"/>
    <cellStyle name="Notas 3 2 4 3 2 2 2 2 2" xfId="30691" xr:uid="{5A4127DD-1721-4AA9-8824-D8C3B52BD6CA}"/>
    <cellStyle name="Notas 3 2 4 3 2 2 2 2 2 2" xfId="61575" xr:uid="{0F86915E-3076-4D1C-A6B7-730B0151136C}"/>
    <cellStyle name="Notas 3 2 4 3 2 2 2 2 3" xfId="46133" xr:uid="{99058584-26E1-4174-8685-14106D146A6C}"/>
    <cellStyle name="Notas 3 2 4 3 2 2 2 3" xfId="22970" xr:uid="{A6A3822C-2EC1-40D3-8F8A-D4A2F7BA2773}"/>
    <cellStyle name="Notas 3 2 4 3 2 2 2 3 2" xfId="53854" xr:uid="{FEFC5ACB-3B90-4FD5-AE97-CB775A1B397E}"/>
    <cellStyle name="Notas 3 2 4 3 2 2 2 4" xfId="38412" xr:uid="{A11C4B71-72DF-4D65-A7A6-CFF24EC677B9}"/>
    <cellStyle name="Notas 3 2 4 3 2 2 3" xfId="11389" xr:uid="{937EA776-E8DC-4703-8414-45FB90CABE91}"/>
    <cellStyle name="Notas 3 2 4 3 2 2 3 2" xfId="26831" xr:uid="{DBD71802-27F3-46AF-A32F-C7C782F19E6C}"/>
    <cellStyle name="Notas 3 2 4 3 2 2 3 2 2" xfId="57715" xr:uid="{F59E2844-B792-43C5-9775-6E073A9015D0}"/>
    <cellStyle name="Notas 3 2 4 3 2 2 3 3" xfId="42273" xr:uid="{23E553D2-ABB8-42C7-B271-89D735CFE080}"/>
    <cellStyle name="Notas 3 2 4 3 2 2 4" xfId="19110" xr:uid="{41BB1369-216B-4038-A61B-281724E574E2}"/>
    <cellStyle name="Notas 3 2 4 3 2 2 4 2" xfId="49994" xr:uid="{74B44463-2B1D-4A09-A69D-91227AB8DC26}"/>
    <cellStyle name="Notas 3 2 4 3 2 2 5" xfId="34552" xr:uid="{27646B93-9F4F-412B-9C41-7CFEDA3904B5}"/>
    <cellStyle name="Notas 3 2 4 3 2 3" xfId="5598" xr:uid="{872BB5FE-F930-4535-8F1A-3A6B1528592F}"/>
    <cellStyle name="Notas 3 2 4 3 2 3 2" xfId="13319" xr:uid="{9882BDC9-AC5F-4AD3-9722-B5A5802D7210}"/>
    <cellStyle name="Notas 3 2 4 3 2 3 2 2" xfId="28761" xr:uid="{F035AFD7-0EE5-4164-BB55-F929988D9826}"/>
    <cellStyle name="Notas 3 2 4 3 2 3 2 2 2" xfId="59645" xr:uid="{771878EC-69A0-4DD4-B755-07347D2DD49A}"/>
    <cellStyle name="Notas 3 2 4 3 2 3 2 3" xfId="44203" xr:uid="{79CAE653-16AF-47D3-B3AB-88D182DCD0E5}"/>
    <cellStyle name="Notas 3 2 4 3 2 3 3" xfId="21040" xr:uid="{2B8EDBD2-CF89-4731-97F6-10580324ACBE}"/>
    <cellStyle name="Notas 3 2 4 3 2 3 3 2" xfId="51924" xr:uid="{6825DD42-4BF3-4E10-88F5-0EE809994AA9}"/>
    <cellStyle name="Notas 3 2 4 3 2 3 4" xfId="36482" xr:uid="{22783EF1-3D87-40DF-A806-13E06279F3AD}"/>
    <cellStyle name="Notas 3 2 4 3 2 4" xfId="9459" xr:uid="{002C2CE8-0F2B-4DF5-9AB2-ABDFD6AD5B9D}"/>
    <cellStyle name="Notas 3 2 4 3 2 4 2" xfId="24901" xr:uid="{D83A6F15-03E1-4947-A94B-B7AE53A5F8A4}"/>
    <cellStyle name="Notas 3 2 4 3 2 4 2 2" xfId="55785" xr:uid="{2B73B017-BCFA-4457-90E8-7383A5682A7B}"/>
    <cellStyle name="Notas 3 2 4 3 2 4 3" xfId="40343" xr:uid="{EB19B4A9-1419-4790-A15C-1B3834A4D2E2}"/>
    <cellStyle name="Notas 3 2 4 3 2 5" xfId="17180" xr:uid="{A3763448-8BA7-43BD-94B1-55438FCCD9FD}"/>
    <cellStyle name="Notas 3 2 4 3 2 5 2" xfId="48064" xr:uid="{0BE8060C-55B9-4387-8BFA-77246D2DEDEC}"/>
    <cellStyle name="Notas 3 2 4 3 2 6" xfId="32622" xr:uid="{C9517441-F141-4A51-B025-4DF3B39E22C5}"/>
    <cellStyle name="Notas 3 2 4 3 3" xfId="2703" xr:uid="{CC4AAFD4-D989-4D8A-A3E2-CEC8E017BAF4}"/>
    <cellStyle name="Notas 3 2 4 3 3 2" xfId="6563" xr:uid="{C9BB6859-A21F-4DD3-8FE2-C8B6881E2C7B}"/>
    <cellStyle name="Notas 3 2 4 3 3 2 2" xfId="14284" xr:uid="{2BDFCB6E-BDD6-48C1-B5D7-C47D0A3A557A}"/>
    <cellStyle name="Notas 3 2 4 3 3 2 2 2" xfId="29726" xr:uid="{20970DD9-17E3-44AF-9028-B849B67B2DB0}"/>
    <cellStyle name="Notas 3 2 4 3 3 2 2 2 2" xfId="60610" xr:uid="{D1CE9A23-8C8E-4D69-922B-9C098D94061E}"/>
    <cellStyle name="Notas 3 2 4 3 3 2 2 3" xfId="45168" xr:uid="{9D58FF18-6DB1-4B6A-92F4-F11A428FE51B}"/>
    <cellStyle name="Notas 3 2 4 3 3 2 3" xfId="22005" xr:uid="{B5EFDFE3-EA1A-4995-AA51-86977112AB1C}"/>
    <cellStyle name="Notas 3 2 4 3 3 2 3 2" xfId="52889" xr:uid="{3F13F78B-B0D0-437E-A1EF-5519FF3A9436}"/>
    <cellStyle name="Notas 3 2 4 3 3 2 4" xfId="37447" xr:uid="{91089F88-73F1-4A49-AE08-EDDAE7366E4E}"/>
    <cellStyle name="Notas 3 2 4 3 3 3" xfId="10424" xr:uid="{929D0557-D209-4466-BA5F-039788EFDABA}"/>
    <cellStyle name="Notas 3 2 4 3 3 3 2" xfId="25866" xr:uid="{1592FD8D-43CE-4ACB-9A98-337355E13109}"/>
    <cellStyle name="Notas 3 2 4 3 3 3 2 2" xfId="56750" xr:uid="{66719D88-B572-4453-808C-32504A9706CC}"/>
    <cellStyle name="Notas 3 2 4 3 3 3 3" xfId="41308" xr:uid="{9FE2B477-1104-4229-8B01-7586C81160C8}"/>
    <cellStyle name="Notas 3 2 4 3 3 4" xfId="18145" xr:uid="{33BAFEE3-5BA7-438F-A1A2-5B367154624A}"/>
    <cellStyle name="Notas 3 2 4 3 3 4 2" xfId="49029" xr:uid="{4D987CEC-460E-447C-86B6-E22B48F24E8F}"/>
    <cellStyle name="Notas 3 2 4 3 3 5" xfId="33587" xr:uid="{80AE8434-1755-4BC8-B1B7-74AACAC933CF}"/>
    <cellStyle name="Notas 3 2 4 3 4" xfId="4633" xr:uid="{03B9B682-0C54-4B82-B7EE-58376B6FCA07}"/>
    <cellStyle name="Notas 3 2 4 3 4 2" xfId="12354" xr:uid="{863875F2-8181-4BE7-90F1-153B06A060FA}"/>
    <cellStyle name="Notas 3 2 4 3 4 2 2" xfId="27796" xr:uid="{CFCF670D-8BDE-4D51-9AD1-F10973706988}"/>
    <cellStyle name="Notas 3 2 4 3 4 2 2 2" xfId="58680" xr:uid="{FB8A0E35-C927-4476-9F26-0070B43EBA22}"/>
    <cellStyle name="Notas 3 2 4 3 4 2 3" xfId="43238" xr:uid="{75EF9E0F-5B4B-4A25-A767-A4623FE56AF9}"/>
    <cellStyle name="Notas 3 2 4 3 4 3" xfId="20075" xr:uid="{66ACE71A-90C7-43C7-B15C-2DBB1ED8F2A0}"/>
    <cellStyle name="Notas 3 2 4 3 4 3 2" xfId="50959" xr:uid="{020EE381-8DEF-40FF-B3A7-3B186DE381AC}"/>
    <cellStyle name="Notas 3 2 4 3 4 4" xfId="35517" xr:uid="{2473B208-614E-4ED5-9303-B9A1D616DAAE}"/>
    <cellStyle name="Notas 3 2 4 3 5" xfId="8494" xr:uid="{B425ECDD-22F1-48D0-A9E6-FC48DA123634}"/>
    <cellStyle name="Notas 3 2 4 3 5 2" xfId="23936" xr:uid="{B0BEE3DD-7A52-49D9-ADEF-7DBAFA4D5690}"/>
    <cellStyle name="Notas 3 2 4 3 5 2 2" xfId="54820" xr:uid="{DCB02FF1-F1AD-4C4B-9E53-5D61746B6D7B}"/>
    <cellStyle name="Notas 3 2 4 3 5 3" xfId="39378" xr:uid="{62A472C4-FFEB-4468-B691-612DB4E26C63}"/>
    <cellStyle name="Notas 3 2 4 3 6" xfId="16215" xr:uid="{B39D89D9-D4DB-4130-850E-4362E8E9054B}"/>
    <cellStyle name="Notas 3 2 4 3 6 2" xfId="47099" xr:uid="{8F7D181D-8E87-4E79-8108-7D75B413E3EF}"/>
    <cellStyle name="Notas 3 2 4 3 7" xfId="31657" xr:uid="{54149D97-3686-45DB-919F-1DC51144396E}"/>
    <cellStyle name="Notas 3 2 4 4" xfId="1255" xr:uid="{89ED5977-22B9-458A-BD40-426525384877}"/>
    <cellStyle name="Notas 3 2 4 4 2" xfId="3185" xr:uid="{4CA628A9-DEE3-4377-AB2B-83CABAA6D0D9}"/>
    <cellStyle name="Notas 3 2 4 4 2 2" xfId="7045" xr:uid="{6D60186A-8213-4E33-93C9-C137B6F08C6F}"/>
    <cellStyle name="Notas 3 2 4 4 2 2 2" xfId="14766" xr:uid="{108C1E50-E9FF-431C-B6AE-48278DFC324C}"/>
    <cellStyle name="Notas 3 2 4 4 2 2 2 2" xfId="30208" xr:uid="{FD4735A6-1728-4532-9533-C102E2118444}"/>
    <cellStyle name="Notas 3 2 4 4 2 2 2 2 2" xfId="61092" xr:uid="{16446BF7-8680-43E3-A0DD-CA5F30C69E36}"/>
    <cellStyle name="Notas 3 2 4 4 2 2 2 3" xfId="45650" xr:uid="{454C1DC7-632F-4CFB-B7C4-444E1F483D0C}"/>
    <cellStyle name="Notas 3 2 4 4 2 2 3" xfId="22487" xr:uid="{66AAA496-F046-4F29-856F-64A15A7B6589}"/>
    <cellStyle name="Notas 3 2 4 4 2 2 3 2" xfId="53371" xr:uid="{39E9E8CF-9C75-40D5-98FE-E8C567CD3BF1}"/>
    <cellStyle name="Notas 3 2 4 4 2 2 4" xfId="37929" xr:uid="{4DF79E43-5395-4B93-A637-F5CC4CFE9668}"/>
    <cellStyle name="Notas 3 2 4 4 2 3" xfId="10906" xr:uid="{125E0CE5-5F47-48EA-8414-0F6C0E3CCA60}"/>
    <cellStyle name="Notas 3 2 4 4 2 3 2" xfId="26348" xr:uid="{7864A425-5D5E-4FB5-A2E2-C5744759118F}"/>
    <cellStyle name="Notas 3 2 4 4 2 3 2 2" xfId="57232" xr:uid="{223A411E-FAEE-46CE-B5CC-5A296C71C0C2}"/>
    <cellStyle name="Notas 3 2 4 4 2 3 3" xfId="41790" xr:uid="{44CDE72A-DCA4-4AA8-AD7F-3B6A29BA5398}"/>
    <cellStyle name="Notas 3 2 4 4 2 4" xfId="18627" xr:uid="{1E377019-257E-4600-8419-B6EF2EE91C03}"/>
    <cellStyle name="Notas 3 2 4 4 2 4 2" xfId="49511" xr:uid="{52B1D148-8336-4631-B458-C2ECF0A26C8A}"/>
    <cellStyle name="Notas 3 2 4 4 2 5" xfId="34069" xr:uid="{CC8C9134-C8EC-44B1-A0F4-0C251B012A7A}"/>
    <cellStyle name="Notas 3 2 4 4 3" xfId="5115" xr:uid="{82E459EF-89F8-46E7-9769-A2EFD50071C9}"/>
    <cellStyle name="Notas 3 2 4 4 3 2" xfId="12836" xr:uid="{5953BAA0-2807-4E4A-8D7D-4208903E681C}"/>
    <cellStyle name="Notas 3 2 4 4 3 2 2" xfId="28278" xr:uid="{7EE0F09B-C0D9-4DA7-95DC-4FA79B13C599}"/>
    <cellStyle name="Notas 3 2 4 4 3 2 2 2" xfId="59162" xr:uid="{5D7B2905-E330-44E6-865D-BA38333968E5}"/>
    <cellStyle name="Notas 3 2 4 4 3 2 3" xfId="43720" xr:uid="{84E0091E-0CE2-4BD8-A4DF-1728F89D20A2}"/>
    <cellStyle name="Notas 3 2 4 4 3 3" xfId="20557" xr:uid="{ABBB7C21-0542-41A2-B655-AB262411E288}"/>
    <cellStyle name="Notas 3 2 4 4 3 3 2" xfId="51441" xr:uid="{E373236D-7C8B-4E00-9EA2-9DB9D80A26F3}"/>
    <cellStyle name="Notas 3 2 4 4 3 4" xfId="35999" xr:uid="{5B619C09-72B7-409E-8E7D-C2C0DD609163}"/>
    <cellStyle name="Notas 3 2 4 4 4" xfId="8976" xr:uid="{CF8E4F4D-1CC3-4C20-B933-27AB526F49C4}"/>
    <cellStyle name="Notas 3 2 4 4 4 2" xfId="24418" xr:uid="{0688EC60-EE9C-4AF9-A389-B41CE0A36ADD}"/>
    <cellStyle name="Notas 3 2 4 4 4 2 2" xfId="55302" xr:uid="{CF447858-9D86-43B2-87AC-331BCF54C363}"/>
    <cellStyle name="Notas 3 2 4 4 4 3" xfId="39860" xr:uid="{9AC00168-4B78-4E93-B662-EF12DF2A7591}"/>
    <cellStyle name="Notas 3 2 4 4 5" xfId="16697" xr:uid="{0F2D19B0-3BE0-4C0A-975D-57A202E95340}"/>
    <cellStyle name="Notas 3 2 4 4 5 2" xfId="47581" xr:uid="{FA4709D5-194E-4AC1-ABC7-7CB9EB996005}"/>
    <cellStyle name="Notas 3 2 4 4 6" xfId="32139" xr:uid="{899C17B0-AE15-4235-852C-E2048E6956C1}"/>
    <cellStyle name="Notas 3 2 4 5" xfId="2220" xr:uid="{90DB5562-896E-4D6D-AF6E-50150FDF7BA1}"/>
    <cellStyle name="Notas 3 2 4 5 2" xfId="6080" xr:uid="{5A0D6FEA-CFD7-4BE2-BDF9-369AD953F1D0}"/>
    <cellStyle name="Notas 3 2 4 5 2 2" xfId="13801" xr:uid="{701A766B-AE54-43F3-B88C-D4F4B91EE658}"/>
    <cellStyle name="Notas 3 2 4 5 2 2 2" xfId="29243" xr:uid="{61557BA4-91FD-47A1-8682-6ACFFBE22184}"/>
    <cellStyle name="Notas 3 2 4 5 2 2 2 2" xfId="60127" xr:uid="{037F7801-DE22-4CFA-BC89-3803820D6650}"/>
    <cellStyle name="Notas 3 2 4 5 2 2 3" xfId="44685" xr:uid="{0490EB50-9077-4E27-BB74-C3BA02D0A05B}"/>
    <cellStyle name="Notas 3 2 4 5 2 3" xfId="21522" xr:uid="{6778C94E-EAD3-4E18-ABAF-6ACE176E52E0}"/>
    <cellStyle name="Notas 3 2 4 5 2 3 2" xfId="52406" xr:uid="{A604E5A4-D608-48B0-BCB6-6C55AF71887F}"/>
    <cellStyle name="Notas 3 2 4 5 2 4" xfId="36964" xr:uid="{A5C771A6-1DAB-4047-8094-60565A6A3301}"/>
    <cellStyle name="Notas 3 2 4 5 3" xfId="9941" xr:uid="{7BA182A4-7CCC-40FA-B533-4E000E29E34F}"/>
    <cellStyle name="Notas 3 2 4 5 3 2" xfId="25383" xr:uid="{1983CC09-F24E-43C3-B698-F22073C4BC24}"/>
    <cellStyle name="Notas 3 2 4 5 3 2 2" xfId="56267" xr:uid="{6981B0CF-B916-4676-9D28-147063A4C5EB}"/>
    <cellStyle name="Notas 3 2 4 5 3 3" xfId="40825" xr:uid="{725DA370-A3EA-4909-89D5-428EFA3DA60D}"/>
    <cellStyle name="Notas 3 2 4 5 4" xfId="17662" xr:uid="{EE0E7509-B686-4E08-BD06-3665CB51203F}"/>
    <cellStyle name="Notas 3 2 4 5 4 2" xfId="48546" xr:uid="{872E161C-3465-43A8-92D1-E69FF156AC06}"/>
    <cellStyle name="Notas 3 2 4 5 5" xfId="33104" xr:uid="{ED43A9D9-9749-4C3A-A994-4677C7020E89}"/>
    <cellStyle name="Notas 3 2 4 6" xfId="4150" xr:uid="{AC66785E-FF60-44CF-BE39-897FFF5B76CD}"/>
    <cellStyle name="Notas 3 2 4 6 2" xfId="11871" xr:uid="{39C39214-4FF3-40DC-B96F-3B99BEE4D640}"/>
    <cellStyle name="Notas 3 2 4 6 2 2" xfId="27313" xr:uid="{FBAD0F3B-274D-4436-BEBD-B8BDD865A7F9}"/>
    <cellStyle name="Notas 3 2 4 6 2 2 2" xfId="58197" xr:uid="{7948D206-76B1-40CF-BA50-FB40022C93E2}"/>
    <cellStyle name="Notas 3 2 4 6 2 3" xfId="42755" xr:uid="{197CEDAC-98BD-41D5-9D82-AAFDDDE07A82}"/>
    <cellStyle name="Notas 3 2 4 6 3" xfId="19592" xr:uid="{79332016-B77D-48ED-8377-4ADD3A2771D1}"/>
    <cellStyle name="Notas 3 2 4 6 3 2" xfId="50476" xr:uid="{574F05D3-4DE8-4CE7-A659-254385036330}"/>
    <cellStyle name="Notas 3 2 4 6 4" xfId="35034" xr:uid="{A108B3E7-E5E6-4DE7-955A-CF68315FDCEE}"/>
    <cellStyle name="Notas 3 2 4 7" xfId="8011" xr:uid="{29C575EE-451D-45A1-93A3-8563285A6490}"/>
    <cellStyle name="Notas 3 2 4 7 2" xfId="23453" xr:uid="{DF2D7CD1-1720-4496-8A13-FD9364520AA0}"/>
    <cellStyle name="Notas 3 2 4 7 2 2" xfId="54337" xr:uid="{82A056E5-7A67-47CC-8230-A3B27A9BCF88}"/>
    <cellStyle name="Notas 3 2 4 7 3" xfId="38895" xr:uid="{0BA22A8C-B4E6-42BB-B3C7-3720A1CEECD2}"/>
    <cellStyle name="Notas 3 2 4 8" xfId="15732" xr:uid="{2B12B8E3-1FB6-4CC3-AA4F-C70BB2A4DEDB}"/>
    <cellStyle name="Notas 3 2 4 8 2" xfId="46616" xr:uid="{57AE26EC-C48A-4791-8CF6-1BB28BD4DEB9}"/>
    <cellStyle name="Notas 3 2 4 9" xfId="31174" xr:uid="{2594E390-4BF1-4886-8936-343E64936991}"/>
    <cellStyle name="Notas 3 2 5" xfId="486" xr:uid="{638BDCD0-7EEE-453D-BE17-ED6072FB1249}"/>
    <cellStyle name="Notas 3 2 5 2" xfId="970" xr:uid="{C5C0F04C-8646-4AB3-879D-F0FAF31E6F5F}"/>
    <cellStyle name="Notas 3 2 5 2 2" xfId="1935" xr:uid="{FAC518FF-3F85-4A88-9E37-0873464716AB}"/>
    <cellStyle name="Notas 3 2 5 2 2 2" xfId="3865" xr:uid="{90112B68-0310-4C05-9651-9B877051F7FE}"/>
    <cellStyle name="Notas 3 2 5 2 2 2 2" xfId="7725" xr:uid="{6647E85F-0DB3-4351-8F39-A10D32DB4812}"/>
    <cellStyle name="Notas 3 2 5 2 2 2 2 2" xfId="15446" xr:uid="{59D19161-71A1-4FDB-8160-7E895DF01FBC}"/>
    <cellStyle name="Notas 3 2 5 2 2 2 2 2 2" xfId="30888" xr:uid="{2EF44862-92F6-47C3-95FE-86DF4A41E468}"/>
    <cellStyle name="Notas 3 2 5 2 2 2 2 2 2 2" xfId="61772" xr:uid="{5D268931-447A-4ADF-9952-E61A0952B6F0}"/>
    <cellStyle name="Notas 3 2 5 2 2 2 2 2 3" xfId="46330" xr:uid="{B7A901E6-79C8-4E5E-AA55-738BB25A3CDE}"/>
    <cellStyle name="Notas 3 2 5 2 2 2 2 3" xfId="23167" xr:uid="{03847B1B-13D4-4590-ACA6-FC95258D9D71}"/>
    <cellStyle name="Notas 3 2 5 2 2 2 2 3 2" xfId="54051" xr:uid="{61C78154-09B7-46CE-9B7E-F5F071AEC096}"/>
    <cellStyle name="Notas 3 2 5 2 2 2 2 4" xfId="38609" xr:uid="{59CB19F7-DCBF-4277-B40D-5EF675E5FD7D}"/>
    <cellStyle name="Notas 3 2 5 2 2 2 3" xfId="11586" xr:uid="{215EF742-071A-45B3-83DE-7DEBAC142B23}"/>
    <cellStyle name="Notas 3 2 5 2 2 2 3 2" xfId="27028" xr:uid="{E3C5D5AB-F226-45EB-A87B-B7A8D6D44885}"/>
    <cellStyle name="Notas 3 2 5 2 2 2 3 2 2" xfId="57912" xr:uid="{C431D274-6791-4CF7-9FDB-83F22D8A56C6}"/>
    <cellStyle name="Notas 3 2 5 2 2 2 3 3" xfId="42470" xr:uid="{3037650C-B07B-45A3-878A-592189BC4032}"/>
    <cellStyle name="Notas 3 2 5 2 2 2 4" xfId="19307" xr:uid="{22F6E015-7CD5-48F4-9853-8387EFEBB2A3}"/>
    <cellStyle name="Notas 3 2 5 2 2 2 4 2" xfId="50191" xr:uid="{435EB0D2-9EA8-45E3-A79C-BFA7A57F4D61}"/>
    <cellStyle name="Notas 3 2 5 2 2 2 5" xfId="34749" xr:uid="{80605979-0FA5-44C3-9A43-DB38E05B50E5}"/>
    <cellStyle name="Notas 3 2 5 2 2 3" xfId="5795" xr:uid="{2C57BFBF-0591-48FE-8510-B4D0F899BA00}"/>
    <cellStyle name="Notas 3 2 5 2 2 3 2" xfId="13516" xr:uid="{7F6E5B1A-DC70-48D2-B0FA-2698A1542685}"/>
    <cellStyle name="Notas 3 2 5 2 2 3 2 2" xfId="28958" xr:uid="{61BAEF9F-3C3C-4F04-A7FD-8176BA4EDE7C}"/>
    <cellStyle name="Notas 3 2 5 2 2 3 2 2 2" xfId="59842" xr:uid="{712505DC-45DE-4597-BBAC-3DF49D85DF00}"/>
    <cellStyle name="Notas 3 2 5 2 2 3 2 3" xfId="44400" xr:uid="{ACD2AE0B-7F9D-43C4-8C71-2DE62B80C2E2}"/>
    <cellStyle name="Notas 3 2 5 2 2 3 3" xfId="21237" xr:uid="{61B2A2E0-183E-4833-8B11-4F05C57D37B2}"/>
    <cellStyle name="Notas 3 2 5 2 2 3 3 2" xfId="52121" xr:uid="{CA9C2C31-C60C-47E9-BCA4-5C0308BC2ABB}"/>
    <cellStyle name="Notas 3 2 5 2 2 3 4" xfId="36679" xr:uid="{FEE01590-3481-43B4-934A-6F9FB1121D8E}"/>
    <cellStyle name="Notas 3 2 5 2 2 4" xfId="9656" xr:uid="{B686279D-5FE3-41CA-A5AB-1960D916C6BE}"/>
    <cellStyle name="Notas 3 2 5 2 2 4 2" xfId="25098" xr:uid="{86A9DB66-E4C7-4481-ABA9-368F3321D2A4}"/>
    <cellStyle name="Notas 3 2 5 2 2 4 2 2" xfId="55982" xr:uid="{3F4A60A8-8EE4-45D7-A9A6-6C4799044374}"/>
    <cellStyle name="Notas 3 2 5 2 2 4 3" xfId="40540" xr:uid="{C3534920-2B50-4B67-ABF6-A50252B5C196}"/>
    <cellStyle name="Notas 3 2 5 2 2 5" xfId="17377" xr:uid="{854F7D31-CF56-486E-8E58-588216D15DF3}"/>
    <cellStyle name="Notas 3 2 5 2 2 5 2" xfId="48261" xr:uid="{F8B26F55-F76E-43FB-8094-C93AEAFBBACC}"/>
    <cellStyle name="Notas 3 2 5 2 2 6" xfId="32819" xr:uid="{C3C0B8D9-2B21-45BB-BCCE-86D2A12EB544}"/>
    <cellStyle name="Notas 3 2 5 2 3" xfId="2900" xr:uid="{A4D1326B-19EC-4596-928F-378A372E332A}"/>
    <cellStyle name="Notas 3 2 5 2 3 2" xfId="6760" xr:uid="{8DA62048-C378-483C-9E5C-5F4143F7F13F}"/>
    <cellStyle name="Notas 3 2 5 2 3 2 2" xfId="14481" xr:uid="{9EC3468D-F743-407B-A569-6774B171FE63}"/>
    <cellStyle name="Notas 3 2 5 2 3 2 2 2" xfId="29923" xr:uid="{566AF9ED-56CC-43AF-9336-CC983FAC1780}"/>
    <cellStyle name="Notas 3 2 5 2 3 2 2 2 2" xfId="60807" xr:uid="{087456B9-368D-4183-9C35-F4665E88BE29}"/>
    <cellStyle name="Notas 3 2 5 2 3 2 2 3" xfId="45365" xr:uid="{BFF8CA15-8C54-440E-AEAA-CFBA63FEFB9E}"/>
    <cellStyle name="Notas 3 2 5 2 3 2 3" xfId="22202" xr:uid="{62DB4EFE-7E51-49DA-AF54-A06361A2A5A1}"/>
    <cellStyle name="Notas 3 2 5 2 3 2 3 2" xfId="53086" xr:uid="{2644E47E-4604-4019-B5D6-70520A4C0AAE}"/>
    <cellStyle name="Notas 3 2 5 2 3 2 4" xfId="37644" xr:uid="{5916A043-A4D5-4A24-B570-AA2FC1E7A812}"/>
    <cellStyle name="Notas 3 2 5 2 3 3" xfId="10621" xr:uid="{4394EFEF-F524-4AFA-89F2-31F634560F62}"/>
    <cellStyle name="Notas 3 2 5 2 3 3 2" xfId="26063" xr:uid="{DEE68570-1B02-4C37-AC9E-5AF96CDAE2C9}"/>
    <cellStyle name="Notas 3 2 5 2 3 3 2 2" xfId="56947" xr:uid="{DFDE2259-A86F-4966-9EB4-0C5EBD1E8E39}"/>
    <cellStyle name="Notas 3 2 5 2 3 3 3" xfId="41505" xr:uid="{B712DC1D-D334-41A7-874A-02711B952768}"/>
    <cellStyle name="Notas 3 2 5 2 3 4" xfId="18342" xr:uid="{358BD74E-2491-4F8F-8BB1-FF1E1F29F73E}"/>
    <cellStyle name="Notas 3 2 5 2 3 4 2" xfId="49226" xr:uid="{39F67519-D16F-4256-B3CF-31F847E9C539}"/>
    <cellStyle name="Notas 3 2 5 2 3 5" xfId="33784" xr:uid="{50E187FD-A812-4ADF-9B35-EE232A04AEDB}"/>
    <cellStyle name="Notas 3 2 5 2 4" xfId="4830" xr:uid="{18453A2D-6C87-43E5-BB1A-2D1C2E9A3E80}"/>
    <cellStyle name="Notas 3 2 5 2 4 2" xfId="12551" xr:uid="{700C06A4-FF5A-413D-BE0B-0044DF8F8783}"/>
    <cellStyle name="Notas 3 2 5 2 4 2 2" xfId="27993" xr:uid="{E3AFA24B-5743-40DF-8267-CF0C204789B9}"/>
    <cellStyle name="Notas 3 2 5 2 4 2 2 2" xfId="58877" xr:uid="{92272A0F-6504-4CC0-997C-2317B3E9DEF1}"/>
    <cellStyle name="Notas 3 2 5 2 4 2 3" xfId="43435" xr:uid="{0E58FB95-501E-4997-A283-990FF1A7B9FF}"/>
    <cellStyle name="Notas 3 2 5 2 4 3" xfId="20272" xr:uid="{CE82C8BC-3E00-4C31-BF2D-5BD0852DD599}"/>
    <cellStyle name="Notas 3 2 5 2 4 3 2" xfId="51156" xr:uid="{CCA0F4B6-8712-49B7-9385-8D53D134006E}"/>
    <cellStyle name="Notas 3 2 5 2 4 4" xfId="35714" xr:uid="{600D0DF5-C143-47CF-9479-ECE188DB671D}"/>
    <cellStyle name="Notas 3 2 5 2 5" xfId="8691" xr:uid="{84E8AD29-7660-40F7-9DAA-C589F731B3D8}"/>
    <cellStyle name="Notas 3 2 5 2 5 2" xfId="24133" xr:uid="{9DC36A35-E12D-47D6-947C-0C57BFA8C30C}"/>
    <cellStyle name="Notas 3 2 5 2 5 2 2" xfId="55017" xr:uid="{A7F00AA6-5737-4FC0-83F4-5673E857394D}"/>
    <cellStyle name="Notas 3 2 5 2 5 3" xfId="39575" xr:uid="{946AB9AC-0FFC-4CEB-AF18-70A7431443E4}"/>
    <cellStyle name="Notas 3 2 5 2 6" xfId="16412" xr:uid="{04DCE3B0-6EB3-4473-BA82-1A7876191343}"/>
    <cellStyle name="Notas 3 2 5 2 6 2" xfId="47296" xr:uid="{8DF3F131-B661-4F93-9109-C49518123000}"/>
    <cellStyle name="Notas 3 2 5 2 7" xfId="31854" xr:uid="{B694B55C-DCA6-48B9-8D4F-A15306387BB1}"/>
    <cellStyle name="Notas 3 2 5 3" xfId="1452" xr:uid="{21B5BA05-A0B1-4844-BFB2-9B41FB1B4786}"/>
    <cellStyle name="Notas 3 2 5 3 2" xfId="3382" xr:uid="{B2BBB33A-A5B3-4F7E-AC20-2C7836F416BA}"/>
    <cellStyle name="Notas 3 2 5 3 2 2" xfId="7242" xr:uid="{57F642E9-E2ED-4F45-975F-AE4F5ED8E54A}"/>
    <cellStyle name="Notas 3 2 5 3 2 2 2" xfId="14963" xr:uid="{3427AA7B-45C3-4484-A217-0798F9179A4D}"/>
    <cellStyle name="Notas 3 2 5 3 2 2 2 2" xfId="30405" xr:uid="{AE82946A-925D-471F-BC7D-99F70A264B9D}"/>
    <cellStyle name="Notas 3 2 5 3 2 2 2 2 2" xfId="61289" xr:uid="{EFF3DEF1-CC45-49D8-B0D6-58E655E7C64F}"/>
    <cellStyle name="Notas 3 2 5 3 2 2 2 3" xfId="45847" xr:uid="{E0792A17-200B-43CB-9FF3-D1E41DCE41B0}"/>
    <cellStyle name="Notas 3 2 5 3 2 2 3" xfId="22684" xr:uid="{2AA623BF-FA13-4BB8-9B7D-5C29C63A86CB}"/>
    <cellStyle name="Notas 3 2 5 3 2 2 3 2" xfId="53568" xr:uid="{F9C9E1E6-F409-4629-A47B-269DB9F39289}"/>
    <cellStyle name="Notas 3 2 5 3 2 2 4" xfId="38126" xr:uid="{36C8CCBB-5E93-41C9-B429-91DB7E0388A1}"/>
    <cellStyle name="Notas 3 2 5 3 2 3" xfId="11103" xr:uid="{42EAFF20-6A32-45A6-AAB2-DD5449AFBE37}"/>
    <cellStyle name="Notas 3 2 5 3 2 3 2" xfId="26545" xr:uid="{0170E557-4A6F-4C3A-84BF-89EE69EE08C7}"/>
    <cellStyle name="Notas 3 2 5 3 2 3 2 2" xfId="57429" xr:uid="{54D26D49-EEE6-48E3-B4D1-49F3343636E2}"/>
    <cellStyle name="Notas 3 2 5 3 2 3 3" xfId="41987" xr:uid="{3DCEB6FD-408A-4227-A420-9C960C2EC4AD}"/>
    <cellStyle name="Notas 3 2 5 3 2 4" xfId="18824" xr:uid="{3828CDFA-4F66-4EFF-A801-B25FB3B016DA}"/>
    <cellStyle name="Notas 3 2 5 3 2 4 2" xfId="49708" xr:uid="{5302F7F5-58D1-4E4C-BA60-732D1EC0D2A8}"/>
    <cellStyle name="Notas 3 2 5 3 2 5" xfId="34266" xr:uid="{1C47B674-06AD-48EE-91A3-C0C494DF89F4}"/>
    <cellStyle name="Notas 3 2 5 3 3" xfId="5312" xr:uid="{C0B18A10-4EC2-4CDE-AB61-F1ECF8D229DF}"/>
    <cellStyle name="Notas 3 2 5 3 3 2" xfId="13033" xr:uid="{0F89CE42-3E32-4FD6-BDB3-AD972959D8D5}"/>
    <cellStyle name="Notas 3 2 5 3 3 2 2" xfId="28475" xr:uid="{892983F9-0188-4A0A-A689-CF1C4F4D2992}"/>
    <cellStyle name="Notas 3 2 5 3 3 2 2 2" xfId="59359" xr:uid="{3FAB918D-4E8D-4275-9E99-08D1BEC2DA88}"/>
    <cellStyle name="Notas 3 2 5 3 3 2 3" xfId="43917" xr:uid="{BC65E049-F015-49DE-88F4-A5C45B8B6B37}"/>
    <cellStyle name="Notas 3 2 5 3 3 3" xfId="20754" xr:uid="{B01C20AE-416B-41F9-A220-7DBCABD2E276}"/>
    <cellStyle name="Notas 3 2 5 3 3 3 2" xfId="51638" xr:uid="{41E1F731-1CBF-433B-B40C-0E45DDD816AA}"/>
    <cellStyle name="Notas 3 2 5 3 3 4" xfId="36196" xr:uid="{EE73610C-6C5C-40C0-80EE-033163FEC38D}"/>
    <cellStyle name="Notas 3 2 5 3 4" xfId="9173" xr:uid="{68DEA2C5-39F4-4267-A860-847C6B5345C3}"/>
    <cellStyle name="Notas 3 2 5 3 4 2" xfId="24615" xr:uid="{6C9518CE-5F85-4C34-AB9E-40B68D8BE2A2}"/>
    <cellStyle name="Notas 3 2 5 3 4 2 2" xfId="55499" xr:uid="{5CAC11E5-C6A0-4A88-9C18-084C1BE75FD3}"/>
    <cellStyle name="Notas 3 2 5 3 4 3" xfId="40057" xr:uid="{D4AA5013-6AB8-46A6-8FC2-FCA7E4533B5B}"/>
    <cellStyle name="Notas 3 2 5 3 5" xfId="16894" xr:uid="{C8B633F1-EDB5-442E-B4AB-F7B53C059710}"/>
    <cellStyle name="Notas 3 2 5 3 5 2" xfId="47778" xr:uid="{4190371A-95D6-42EE-8E87-F665007B7688}"/>
    <cellStyle name="Notas 3 2 5 3 6" xfId="32336" xr:uid="{3DBE0FE3-46C4-4024-8B5A-D79BC0262089}"/>
    <cellStyle name="Notas 3 2 5 4" xfId="2417" xr:uid="{CF22B941-0301-4D53-9BF5-B9C8A024992A}"/>
    <cellStyle name="Notas 3 2 5 4 2" xfId="6277" xr:uid="{650D67CC-4DA9-4FF0-84CD-4BDC4ACCD64C}"/>
    <cellStyle name="Notas 3 2 5 4 2 2" xfId="13998" xr:uid="{354FD6CB-2B5F-40B0-9868-74D20F4ADFDB}"/>
    <cellStyle name="Notas 3 2 5 4 2 2 2" xfId="29440" xr:uid="{4754F3CE-1598-41BA-88A7-7C74FAB7CFFB}"/>
    <cellStyle name="Notas 3 2 5 4 2 2 2 2" xfId="60324" xr:uid="{A50854E0-0DAF-49A5-A9A0-08A58AF87F3E}"/>
    <cellStyle name="Notas 3 2 5 4 2 2 3" xfId="44882" xr:uid="{9058775C-6574-424F-AF6B-14A0C0537940}"/>
    <cellStyle name="Notas 3 2 5 4 2 3" xfId="21719" xr:uid="{45D11C8C-C387-4B3E-8EA3-E9B4882286D6}"/>
    <cellStyle name="Notas 3 2 5 4 2 3 2" xfId="52603" xr:uid="{9B3D40C7-DB43-4082-8A8D-823642EF3B7D}"/>
    <cellStyle name="Notas 3 2 5 4 2 4" xfId="37161" xr:uid="{A1AA559E-A3DB-429F-B6D3-B55074768D0F}"/>
    <cellStyle name="Notas 3 2 5 4 3" xfId="10138" xr:uid="{C95318F1-9F63-425B-AA59-657BD91A44D9}"/>
    <cellStyle name="Notas 3 2 5 4 3 2" xfId="25580" xr:uid="{E563467B-AE29-4A62-978A-803E551AF3AB}"/>
    <cellStyle name="Notas 3 2 5 4 3 2 2" xfId="56464" xr:uid="{912171AF-7966-43A4-9576-FAAB09C79545}"/>
    <cellStyle name="Notas 3 2 5 4 3 3" xfId="41022" xr:uid="{61554617-C7DB-4569-AF84-2F0259E132F6}"/>
    <cellStyle name="Notas 3 2 5 4 4" xfId="17859" xr:uid="{5FD98F79-4C12-45BE-AEFC-F47CE0466F66}"/>
    <cellStyle name="Notas 3 2 5 4 4 2" xfId="48743" xr:uid="{ECB849BF-91C0-48E7-A9B6-0DE79DFAA963}"/>
    <cellStyle name="Notas 3 2 5 4 5" xfId="33301" xr:uid="{5C51A401-0FAC-4EAD-83C3-C34F0CF3006F}"/>
    <cellStyle name="Notas 3 2 5 5" xfId="4347" xr:uid="{6AF1EE13-5DA3-4920-B9C1-63316238ED0C}"/>
    <cellStyle name="Notas 3 2 5 5 2" xfId="12068" xr:uid="{BCCC0D21-5708-40EB-97FF-E499C453A0F6}"/>
    <cellStyle name="Notas 3 2 5 5 2 2" xfId="27510" xr:uid="{47E874B9-DC50-471C-AA42-D6A42AC50E88}"/>
    <cellStyle name="Notas 3 2 5 5 2 2 2" xfId="58394" xr:uid="{987F5A97-AA35-44DB-AEE2-8D993EF88966}"/>
    <cellStyle name="Notas 3 2 5 5 2 3" xfId="42952" xr:uid="{219E3FCD-F7D4-44D0-80E3-E9F6B955A4FB}"/>
    <cellStyle name="Notas 3 2 5 5 3" xfId="19789" xr:uid="{B7EA599A-6549-486F-A203-18FBB1C7E5A5}"/>
    <cellStyle name="Notas 3 2 5 5 3 2" xfId="50673" xr:uid="{AFE42B06-E4F4-40F1-8785-6F79C710C053}"/>
    <cellStyle name="Notas 3 2 5 5 4" xfId="35231" xr:uid="{552A41C8-C88B-4311-97AA-A8E1843B4C4C}"/>
    <cellStyle name="Notas 3 2 5 6" xfId="8208" xr:uid="{F4DD952D-5407-4995-9B0D-0AA4191712E5}"/>
    <cellStyle name="Notas 3 2 5 6 2" xfId="23650" xr:uid="{01C3D3E7-8B89-4FDE-9247-458BDB48254F}"/>
    <cellStyle name="Notas 3 2 5 6 2 2" xfId="54534" xr:uid="{09A2C760-4765-4E4B-B29E-A8FCF466FED2}"/>
    <cellStyle name="Notas 3 2 5 6 3" xfId="39092" xr:uid="{646C06D9-4A13-4DA7-91A6-57911424A6CE}"/>
    <cellStyle name="Notas 3 2 5 7" xfId="15929" xr:uid="{0E44CAC5-47B5-4118-B628-5FB0F13C050E}"/>
    <cellStyle name="Notas 3 2 5 7 2" xfId="46813" xr:uid="{83218230-3B9C-4B69-9719-D588944293AA}"/>
    <cellStyle name="Notas 3 2 5 8" xfId="31371" xr:uid="{D6697521-CBBB-4236-9FAE-FA9EDD7949C1}"/>
    <cellStyle name="Notas 3 2 6" xfId="729" xr:uid="{E4DE7271-5EE1-4D60-A278-8AF967E0D150}"/>
    <cellStyle name="Notas 3 2 6 2" xfId="1694" xr:uid="{E9A83417-61AF-4CA8-9897-18001D842BC6}"/>
    <cellStyle name="Notas 3 2 6 2 2" xfId="3624" xr:uid="{535D0DE9-8959-47C0-9765-68FF9955ACFB}"/>
    <cellStyle name="Notas 3 2 6 2 2 2" xfId="7484" xr:uid="{DEA473EF-4161-4126-87D8-6959BEDFE778}"/>
    <cellStyle name="Notas 3 2 6 2 2 2 2" xfId="15205" xr:uid="{F06A4487-63F3-4759-8684-FAD40E407D23}"/>
    <cellStyle name="Notas 3 2 6 2 2 2 2 2" xfId="30647" xr:uid="{3C8DD35D-3183-4740-BAB7-4231C15BE6AA}"/>
    <cellStyle name="Notas 3 2 6 2 2 2 2 2 2" xfId="61531" xr:uid="{6CEB68C3-00C7-4685-AF66-1ED21700122F}"/>
    <cellStyle name="Notas 3 2 6 2 2 2 2 3" xfId="46089" xr:uid="{05497E69-5F88-4065-A31E-E8F45A32E4AC}"/>
    <cellStyle name="Notas 3 2 6 2 2 2 3" xfId="22926" xr:uid="{6FE44857-6199-486A-9EF9-EFFB1B03D338}"/>
    <cellStyle name="Notas 3 2 6 2 2 2 3 2" xfId="53810" xr:uid="{6FCFEE5B-7EB5-4AED-BE68-651F123ECE95}"/>
    <cellStyle name="Notas 3 2 6 2 2 2 4" xfId="38368" xr:uid="{3C4829DD-65D2-41AE-B522-EFE6E98696DB}"/>
    <cellStyle name="Notas 3 2 6 2 2 3" xfId="11345" xr:uid="{1E8ACF89-69C1-4219-905D-1D3044289368}"/>
    <cellStyle name="Notas 3 2 6 2 2 3 2" xfId="26787" xr:uid="{AC100E0A-5E15-4626-8B03-6BFC970A864F}"/>
    <cellStyle name="Notas 3 2 6 2 2 3 2 2" xfId="57671" xr:uid="{2D1C0313-6AE2-4D9F-B838-B6EA56E6AD5F}"/>
    <cellStyle name="Notas 3 2 6 2 2 3 3" xfId="42229" xr:uid="{0AB155BD-990E-4E77-9786-CFCA0E919514}"/>
    <cellStyle name="Notas 3 2 6 2 2 4" xfId="19066" xr:uid="{EB2DB15E-904B-4465-94B2-93B5FCE8F77D}"/>
    <cellStyle name="Notas 3 2 6 2 2 4 2" xfId="49950" xr:uid="{346EC93C-D160-4679-AA0A-B0852558609D}"/>
    <cellStyle name="Notas 3 2 6 2 2 5" xfId="34508" xr:uid="{5B5032E8-AE0A-4712-B7ED-2EF87090C135}"/>
    <cellStyle name="Notas 3 2 6 2 3" xfId="5554" xr:uid="{EAFBAA55-5235-4B79-8F22-F6402092165D}"/>
    <cellStyle name="Notas 3 2 6 2 3 2" xfId="13275" xr:uid="{34BD2C31-DE19-4ABF-91D3-3BDEFD3B239E}"/>
    <cellStyle name="Notas 3 2 6 2 3 2 2" xfId="28717" xr:uid="{46FDDDAE-2030-4FB4-A7BE-ECD52465D152}"/>
    <cellStyle name="Notas 3 2 6 2 3 2 2 2" xfId="59601" xr:uid="{AE0F5AB8-B0C2-4A18-B241-17B2467275CA}"/>
    <cellStyle name="Notas 3 2 6 2 3 2 3" xfId="44159" xr:uid="{B72BFE45-3CA0-423C-988F-2F8111A6697E}"/>
    <cellStyle name="Notas 3 2 6 2 3 3" xfId="20996" xr:uid="{D5F58C45-9A3C-4135-9248-D5DD142F6502}"/>
    <cellStyle name="Notas 3 2 6 2 3 3 2" xfId="51880" xr:uid="{45759E05-F990-44C1-83C0-32854ABB9916}"/>
    <cellStyle name="Notas 3 2 6 2 3 4" xfId="36438" xr:uid="{481671AC-554E-4175-B490-8BACDE499FC8}"/>
    <cellStyle name="Notas 3 2 6 2 4" xfId="9415" xr:uid="{288E2B72-4C62-4F61-B9C4-5B11B45FE175}"/>
    <cellStyle name="Notas 3 2 6 2 4 2" xfId="24857" xr:uid="{177474BA-209A-4044-B2A8-FDED15E276AF}"/>
    <cellStyle name="Notas 3 2 6 2 4 2 2" xfId="55741" xr:uid="{CB98ABE7-E9DE-45AE-B920-0E7D77005A6E}"/>
    <cellStyle name="Notas 3 2 6 2 4 3" xfId="40299" xr:uid="{3D19013A-63A9-469B-9E28-E81255DAD0D0}"/>
    <cellStyle name="Notas 3 2 6 2 5" xfId="17136" xr:uid="{A74347D0-36FB-4580-AF42-0FC8613517BA}"/>
    <cellStyle name="Notas 3 2 6 2 5 2" xfId="48020" xr:uid="{CDAE358A-210E-458A-A30A-4A5EF3FF5BE2}"/>
    <cellStyle name="Notas 3 2 6 2 6" xfId="32578" xr:uid="{CD945D89-61CF-4AC6-A3D5-35E7B5155490}"/>
    <cellStyle name="Notas 3 2 6 3" xfId="2659" xr:uid="{96CBBF4C-1399-49BF-8778-CFE912219334}"/>
    <cellStyle name="Notas 3 2 6 3 2" xfId="6519" xr:uid="{474B7947-DC1A-4DC5-AA4D-FD6858FBC92A}"/>
    <cellStyle name="Notas 3 2 6 3 2 2" xfId="14240" xr:uid="{68A328AC-CCCB-4E55-9AFE-372EBA82DEA3}"/>
    <cellStyle name="Notas 3 2 6 3 2 2 2" xfId="29682" xr:uid="{5B3DC579-9107-40C3-9A59-E1325D38CE0D}"/>
    <cellStyle name="Notas 3 2 6 3 2 2 2 2" xfId="60566" xr:uid="{9881F7D7-270F-484C-A2E3-5C99980C8EC6}"/>
    <cellStyle name="Notas 3 2 6 3 2 2 3" xfId="45124" xr:uid="{297802AC-0E03-4C0D-ACB7-F5486E0764D9}"/>
    <cellStyle name="Notas 3 2 6 3 2 3" xfId="21961" xr:uid="{8A7AF586-DD21-42A9-8B05-7E76BFCB6717}"/>
    <cellStyle name="Notas 3 2 6 3 2 3 2" xfId="52845" xr:uid="{150D8DAE-02DE-4B66-BAFE-9C576E8A4206}"/>
    <cellStyle name="Notas 3 2 6 3 2 4" xfId="37403" xr:uid="{83679544-2528-40B8-9EBE-FB541E73A552}"/>
    <cellStyle name="Notas 3 2 6 3 3" xfId="10380" xr:uid="{C0546E9F-1C07-4456-B3DE-44529F523DB7}"/>
    <cellStyle name="Notas 3 2 6 3 3 2" xfId="25822" xr:uid="{1F422D50-018C-42B1-81C8-100A26AE3B0D}"/>
    <cellStyle name="Notas 3 2 6 3 3 2 2" xfId="56706" xr:uid="{BDB829C1-C423-4BBA-9D5C-D799A0F7175D}"/>
    <cellStyle name="Notas 3 2 6 3 3 3" xfId="41264" xr:uid="{7B20EA4E-E8A2-497D-BA0D-B15D7D21FB10}"/>
    <cellStyle name="Notas 3 2 6 3 4" xfId="18101" xr:uid="{4B166D88-883E-461E-B23E-44755B99E8C6}"/>
    <cellStyle name="Notas 3 2 6 3 4 2" xfId="48985" xr:uid="{8E75C6AD-909C-4F15-9B61-D60F679F27C3}"/>
    <cellStyle name="Notas 3 2 6 3 5" xfId="33543" xr:uid="{4BE22583-B132-492F-BD87-558589A1A55A}"/>
    <cellStyle name="Notas 3 2 6 4" xfId="4589" xr:uid="{9BC42BBC-965A-4054-953D-879610203182}"/>
    <cellStyle name="Notas 3 2 6 4 2" xfId="12310" xr:uid="{668932A9-72DD-4CD2-B5A8-D93C97A84130}"/>
    <cellStyle name="Notas 3 2 6 4 2 2" xfId="27752" xr:uid="{129313B9-F4BF-4CA0-BCE2-E59293160FD6}"/>
    <cellStyle name="Notas 3 2 6 4 2 2 2" xfId="58636" xr:uid="{126D14FA-5FE1-406C-869F-E2043908BB9C}"/>
    <cellStyle name="Notas 3 2 6 4 2 3" xfId="43194" xr:uid="{4128FFD1-3A4E-4F2F-97A3-11F1BB05B050}"/>
    <cellStyle name="Notas 3 2 6 4 3" xfId="20031" xr:uid="{7243BD2C-C691-4FC4-8A43-1011E8599750}"/>
    <cellStyle name="Notas 3 2 6 4 3 2" xfId="50915" xr:uid="{DB00B448-1F9B-4F08-BFF4-F8CCBBBC5FB1}"/>
    <cellStyle name="Notas 3 2 6 4 4" xfId="35473" xr:uid="{BB0E95DE-087F-49CE-BC2E-8B59AB6D7CBF}"/>
    <cellStyle name="Notas 3 2 6 5" xfId="8450" xr:uid="{EFB0E553-F277-4B4F-A6D9-3AE3DF8FB0EB}"/>
    <cellStyle name="Notas 3 2 6 5 2" xfId="23892" xr:uid="{9B9492AB-1E57-4C50-BBC9-E6D8D2F87F89}"/>
    <cellStyle name="Notas 3 2 6 5 2 2" xfId="54776" xr:uid="{D704A439-EA62-493A-941E-509B05C3895F}"/>
    <cellStyle name="Notas 3 2 6 5 3" xfId="39334" xr:uid="{2A70ED9A-BDF1-4DBE-8EF6-9D17CCA190AC}"/>
    <cellStyle name="Notas 3 2 6 6" xfId="16171" xr:uid="{B04A9659-2067-42F4-87F3-68BF1169CF39}"/>
    <cellStyle name="Notas 3 2 6 6 2" xfId="47055" xr:uid="{2A9E4FCE-A8F8-4B4F-927A-727FF2B33020}"/>
    <cellStyle name="Notas 3 2 6 7" xfId="31613" xr:uid="{90ED6BBD-3FB7-4F27-AE34-F8B452731F72}"/>
    <cellStyle name="Notas 3 2 7" xfId="1211" xr:uid="{67FF6ED9-334D-4C98-A57E-033A49921F1A}"/>
    <cellStyle name="Notas 3 2 7 2" xfId="3141" xr:uid="{E8592A2A-E3D6-4A70-9BC3-89C61B069740}"/>
    <cellStyle name="Notas 3 2 7 2 2" xfId="7001" xr:uid="{4C96E1B0-4DBA-4441-B9CC-F37609C5FFE9}"/>
    <cellStyle name="Notas 3 2 7 2 2 2" xfId="14722" xr:uid="{EDBFD4D3-6DAF-4553-9C5E-44B308DB18D8}"/>
    <cellStyle name="Notas 3 2 7 2 2 2 2" xfId="30164" xr:uid="{43E0A1F3-2B37-48B6-BE23-678A3A19D2BE}"/>
    <cellStyle name="Notas 3 2 7 2 2 2 2 2" xfId="61048" xr:uid="{08CC7485-DAFD-4EF3-A384-461B5D292AB6}"/>
    <cellStyle name="Notas 3 2 7 2 2 2 3" xfId="45606" xr:uid="{8165D74F-0937-4694-9AF3-CC67FF76FD15}"/>
    <cellStyle name="Notas 3 2 7 2 2 3" xfId="22443" xr:uid="{B84EBF73-200F-4910-A320-564D45ACC27F}"/>
    <cellStyle name="Notas 3 2 7 2 2 3 2" xfId="53327" xr:uid="{D9AF24AB-5F63-4BD4-AE8B-8A462360EBE6}"/>
    <cellStyle name="Notas 3 2 7 2 2 4" xfId="37885" xr:uid="{F40B0F46-3B53-44B1-89EC-DA984289E054}"/>
    <cellStyle name="Notas 3 2 7 2 3" xfId="10862" xr:uid="{C9869D94-B985-476C-8976-BE4A8A718B25}"/>
    <cellStyle name="Notas 3 2 7 2 3 2" xfId="26304" xr:uid="{72BBCFD3-9577-4745-9F2B-87B452C84494}"/>
    <cellStyle name="Notas 3 2 7 2 3 2 2" xfId="57188" xr:uid="{1947CA95-E784-4ECD-B7F7-E2D34ADF1D21}"/>
    <cellStyle name="Notas 3 2 7 2 3 3" xfId="41746" xr:uid="{50F041DA-C16F-414C-8166-84737B9E1CFE}"/>
    <cellStyle name="Notas 3 2 7 2 4" xfId="18583" xr:uid="{106B90BA-BDDF-40C6-80B4-78D6A6B497FC}"/>
    <cellStyle name="Notas 3 2 7 2 4 2" xfId="49467" xr:uid="{3D5DFCDB-5F90-49CE-B496-48E2AD7DD13D}"/>
    <cellStyle name="Notas 3 2 7 2 5" xfId="34025" xr:uid="{D94BFA4B-EC6E-4367-8986-AD6140D48100}"/>
    <cellStyle name="Notas 3 2 7 3" xfId="5071" xr:uid="{72EB8F62-DD07-4D69-A596-5345832000F4}"/>
    <cellStyle name="Notas 3 2 7 3 2" xfId="12792" xr:uid="{961FF5F0-9AA9-4EE5-AB3B-CEF5A43E1070}"/>
    <cellStyle name="Notas 3 2 7 3 2 2" xfId="28234" xr:uid="{07C76C0D-CF3B-4FC1-8479-BD29F2581BB7}"/>
    <cellStyle name="Notas 3 2 7 3 2 2 2" xfId="59118" xr:uid="{853B6230-E0F6-4582-9EB2-6E3CF82810F1}"/>
    <cellStyle name="Notas 3 2 7 3 2 3" xfId="43676" xr:uid="{3716CC60-19B6-48BE-AFC5-B834C7C0475D}"/>
    <cellStyle name="Notas 3 2 7 3 3" xfId="20513" xr:uid="{F5C3F591-B9E2-48E3-8C61-2E383E04E7E2}"/>
    <cellStyle name="Notas 3 2 7 3 3 2" xfId="51397" xr:uid="{2A01E0AF-B3DD-43CB-A960-3EAE8CE3AAD3}"/>
    <cellStyle name="Notas 3 2 7 3 4" xfId="35955" xr:uid="{5DB55B97-C6F0-4A91-AB04-54B924165743}"/>
    <cellStyle name="Notas 3 2 7 4" xfId="8932" xr:uid="{99E2BE2A-C209-41FB-8D7B-723BF81A3F17}"/>
    <cellStyle name="Notas 3 2 7 4 2" xfId="24374" xr:uid="{1E0A71F0-829B-447A-93E7-D1EC172993E6}"/>
    <cellStyle name="Notas 3 2 7 4 2 2" xfId="55258" xr:uid="{E94CC2FF-3E2F-49AB-867D-9D6B081E14C2}"/>
    <cellStyle name="Notas 3 2 7 4 3" xfId="39816" xr:uid="{8852DAD1-A4C2-48BE-8C8C-6B53E432F38E}"/>
    <cellStyle name="Notas 3 2 7 5" xfId="16653" xr:uid="{7CA6650F-9635-4364-99BC-F0A2D071EF6E}"/>
    <cellStyle name="Notas 3 2 7 5 2" xfId="47537" xr:uid="{14C25B1E-C529-4F78-849D-A1BEC56672B6}"/>
    <cellStyle name="Notas 3 2 7 6" xfId="32095" xr:uid="{E301EED3-8BBD-4743-8492-3585FC756027}"/>
    <cellStyle name="Notas 3 2 8" xfId="2176" xr:uid="{2EA0FB07-A773-444C-8137-A1477AC14E1C}"/>
    <cellStyle name="Notas 3 2 8 2" xfId="6036" xr:uid="{7E53CE4A-7FED-483A-B5AF-4649066062E3}"/>
    <cellStyle name="Notas 3 2 8 2 2" xfId="13757" xr:uid="{E49BDD78-4B92-47DC-9BC8-A6D3EFFB66E8}"/>
    <cellStyle name="Notas 3 2 8 2 2 2" xfId="29199" xr:uid="{A21A18A1-CD41-4554-BDBA-BDD95C67F4A3}"/>
    <cellStyle name="Notas 3 2 8 2 2 2 2" xfId="60083" xr:uid="{E8202E6E-1755-47EC-8317-435AFFF898EB}"/>
    <cellStyle name="Notas 3 2 8 2 2 3" xfId="44641" xr:uid="{DD0C46C1-97B2-4590-BB07-A8241A6DDCF2}"/>
    <cellStyle name="Notas 3 2 8 2 3" xfId="21478" xr:uid="{45A86CD6-EDC0-4792-9A5A-2993FD42E1E6}"/>
    <cellStyle name="Notas 3 2 8 2 3 2" xfId="52362" xr:uid="{C442C317-20D7-459A-BE01-4A0CA31BA570}"/>
    <cellStyle name="Notas 3 2 8 2 4" xfId="36920" xr:uid="{00AAF475-096F-4E61-8675-F5C11AD591B3}"/>
    <cellStyle name="Notas 3 2 8 3" xfId="9897" xr:uid="{F9361237-A16F-477C-A0E6-DF407C5D32D4}"/>
    <cellStyle name="Notas 3 2 8 3 2" xfId="25339" xr:uid="{062C4C7A-A1C0-4CA5-A12C-AEC48746A3A6}"/>
    <cellStyle name="Notas 3 2 8 3 2 2" xfId="56223" xr:uid="{62F73113-CE49-4378-97A3-A01C36AEAE8B}"/>
    <cellStyle name="Notas 3 2 8 3 3" xfId="40781" xr:uid="{BBC969B6-F9F4-45E4-8560-2C2606DBEBC6}"/>
    <cellStyle name="Notas 3 2 8 4" xfId="17618" xr:uid="{3EF54657-4DB9-4BBD-A8E5-597398D5BDB6}"/>
    <cellStyle name="Notas 3 2 8 4 2" xfId="48502" xr:uid="{5B9319F6-14E3-41A5-B951-76A9732352A3}"/>
    <cellStyle name="Notas 3 2 8 5" xfId="33060" xr:uid="{0CF35B4E-807E-4FA4-A286-F17B9721AC76}"/>
    <cellStyle name="Notas 3 2 9" xfId="4106" xr:uid="{C2ADB3DF-B03F-4793-A422-BE5C6D921339}"/>
    <cellStyle name="Notas 3 2 9 2" xfId="11827" xr:uid="{C061184C-BB52-4242-B212-22DC461D382E}"/>
    <cellStyle name="Notas 3 2 9 2 2" xfId="27269" xr:uid="{F54DAB4F-43CF-4A82-A69C-9D3B57468A95}"/>
    <cellStyle name="Notas 3 2 9 2 2 2" xfId="58153" xr:uid="{E4F57D17-9530-4ABE-91AD-FCD657FBAA66}"/>
    <cellStyle name="Notas 3 2 9 2 3" xfId="42711" xr:uid="{E3EED3F1-2D99-4183-BD68-FD1AA79C4B37}"/>
    <cellStyle name="Notas 3 2 9 3" xfId="19548" xr:uid="{C5908556-2A63-4854-AFF0-4A1A42537843}"/>
    <cellStyle name="Notas 3 2 9 3 2" xfId="50432" xr:uid="{CAC512D5-C71E-469B-A5E8-3905B4DC3CF7}"/>
    <cellStyle name="Notas 3 2 9 4" xfId="34990" xr:uid="{D8CD5041-A220-4BE1-B763-1958E153CB14}"/>
    <cellStyle name="Notas 3 3" xfId="222" xr:uid="{CE135A1E-F5E5-4A01-B1EC-4545516E1D52}"/>
    <cellStyle name="Notas 3 3 10" xfId="31133" xr:uid="{3F047C2E-D174-446B-895E-BF973729C47E}"/>
    <cellStyle name="Notas 3 3 2" xfId="308" xr:uid="{BF001794-C245-46CD-A258-A8946264C351}"/>
    <cellStyle name="Notas 3 3 2 2" xfId="551" xr:uid="{6833C23E-C6F2-4463-811A-075012A6A3EF}"/>
    <cellStyle name="Notas 3 3 2 2 2" xfId="1034" xr:uid="{F734A72D-817F-4CCB-B4A6-72788D641D35}"/>
    <cellStyle name="Notas 3 3 2 2 2 2" xfId="1999" xr:uid="{171D59FE-1E50-4905-B549-F8D05E1D3F30}"/>
    <cellStyle name="Notas 3 3 2 2 2 2 2" xfId="3929" xr:uid="{35663639-2385-4BEB-9C4D-24A19A3267D6}"/>
    <cellStyle name="Notas 3 3 2 2 2 2 2 2" xfId="7789" xr:uid="{BA7253DC-F1FF-42EF-AB76-06058B493C10}"/>
    <cellStyle name="Notas 3 3 2 2 2 2 2 2 2" xfId="15510" xr:uid="{906FC928-EA0F-4848-B1DE-1BC5A410AD45}"/>
    <cellStyle name="Notas 3 3 2 2 2 2 2 2 2 2" xfId="30952" xr:uid="{2FE567B5-91A6-42DC-89B7-F22EDDC45063}"/>
    <cellStyle name="Notas 3 3 2 2 2 2 2 2 2 2 2" xfId="61836" xr:uid="{6CD12D29-8B17-43C8-AB03-4E8F36B8AB94}"/>
    <cellStyle name="Notas 3 3 2 2 2 2 2 2 2 3" xfId="46394" xr:uid="{85AEF6D9-0DAD-406B-956F-9FA41BA63BE9}"/>
    <cellStyle name="Notas 3 3 2 2 2 2 2 2 3" xfId="23231" xr:uid="{E55BA44D-F769-42E9-ACDB-3509B425A991}"/>
    <cellStyle name="Notas 3 3 2 2 2 2 2 2 3 2" xfId="54115" xr:uid="{4061D2C9-1B4F-4067-97B6-F053DF40A90E}"/>
    <cellStyle name="Notas 3 3 2 2 2 2 2 2 4" xfId="38673" xr:uid="{31706BBD-D265-488D-A81B-2FD1523A2DCF}"/>
    <cellStyle name="Notas 3 3 2 2 2 2 2 3" xfId="11650" xr:uid="{5851D529-4126-4A1F-B3FC-05C3548382C9}"/>
    <cellStyle name="Notas 3 3 2 2 2 2 2 3 2" xfId="27092" xr:uid="{86C1389B-B32F-4231-A86D-8BC7F977D0CE}"/>
    <cellStyle name="Notas 3 3 2 2 2 2 2 3 2 2" xfId="57976" xr:uid="{873CD81A-FFBC-4580-9FDF-8FF6E95F9FD8}"/>
    <cellStyle name="Notas 3 3 2 2 2 2 2 3 3" xfId="42534" xr:uid="{59E1C968-4683-47A1-9A58-17F3D74BA66F}"/>
    <cellStyle name="Notas 3 3 2 2 2 2 2 4" xfId="19371" xr:uid="{3686592F-3F76-40D2-8E05-6BDF12E84F19}"/>
    <cellStyle name="Notas 3 3 2 2 2 2 2 4 2" xfId="50255" xr:uid="{BEBF22E3-6A39-4A33-87C5-4834FFD6A2C2}"/>
    <cellStyle name="Notas 3 3 2 2 2 2 2 5" xfId="34813" xr:uid="{17F9E0B0-82C9-45F3-876E-02CD430ABBA6}"/>
    <cellStyle name="Notas 3 3 2 2 2 2 3" xfId="5859" xr:uid="{F9640551-C314-4138-A02C-65DFFC701494}"/>
    <cellStyle name="Notas 3 3 2 2 2 2 3 2" xfId="13580" xr:uid="{F344BD26-8AD5-47FF-9937-DE88FBDEC7A6}"/>
    <cellStyle name="Notas 3 3 2 2 2 2 3 2 2" xfId="29022" xr:uid="{DC970A20-8D43-4971-BD0A-D4D6CB315339}"/>
    <cellStyle name="Notas 3 3 2 2 2 2 3 2 2 2" xfId="59906" xr:uid="{33BCA6E0-CC73-47EC-A456-CF3AEF2CEB6F}"/>
    <cellStyle name="Notas 3 3 2 2 2 2 3 2 3" xfId="44464" xr:uid="{A6A263FE-91AC-429B-BDAA-65EC09A1FC4B}"/>
    <cellStyle name="Notas 3 3 2 2 2 2 3 3" xfId="21301" xr:uid="{3B524CE2-EC67-4D6F-82EB-58F89891C116}"/>
    <cellStyle name="Notas 3 3 2 2 2 2 3 3 2" xfId="52185" xr:uid="{AAEB6836-5DFE-4071-9387-AC69909DAF75}"/>
    <cellStyle name="Notas 3 3 2 2 2 2 3 4" xfId="36743" xr:uid="{C3326FC2-EAA5-44E8-A0EB-153105A9E5C6}"/>
    <cellStyle name="Notas 3 3 2 2 2 2 4" xfId="9720" xr:uid="{5CA550E2-8DA3-48B4-952B-D109EDC869FE}"/>
    <cellStyle name="Notas 3 3 2 2 2 2 4 2" xfId="25162" xr:uid="{4E057E79-E14F-4167-9445-54799CACFA78}"/>
    <cellStyle name="Notas 3 3 2 2 2 2 4 2 2" xfId="56046" xr:uid="{2BB260FE-2499-424B-A059-F7C29256CFF7}"/>
    <cellStyle name="Notas 3 3 2 2 2 2 4 3" xfId="40604" xr:uid="{F6A9A77B-CACC-477F-82D7-A4D144AE55BC}"/>
    <cellStyle name="Notas 3 3 2 2 2 2 5" xfId="17441" xr:uid="{9109AD7D-E1AF-45F4-81C1-73E711ED2EFB}"/>
    <cellStyle name="Notas 3 3 2 2 2 2 5 2" xfId="48325" xr:uid="{F212E3C9-4E6F-4A35-986E-0092C4C5F8BD}"/>
    <cellStyle name="Notas 3 3 2 2 2 2 6" xfId="32883" xr:uid="{300FFEE5-CC07-4E52-B709-31EE46F68372}"/>
    <cellStyle name="Notas 3 3 2 2 2 3" xfId="2964" xr:uid="{A8225821-9F6F-4981-A72F-D46BFAFBE4A5}"/>
    <cellStyle name="Notas 3 3 2 2 2 3 2" xfId="6824" xr:uid="{DAD17636-FE66-4668-959C-67D72D778B8B}"/>
    <cellStyle name="Notas 3 3 2 2 2 3 2 2" xfId="14545" xr:uid="{94FB0C15-E4C0-4B04-BCE9-73BDC508C65E}"/>
    <cellStyle name="Notas 3 3 2 2 2 3 2 2 2" xfId="29987" xr:uid="{96A8EFF9-FD59-4153-9117-3D604A6185C3}"/>
    <cellStyle name="Notas 3 3 2 2 2 3 2 2 2 2" xfId="60871" xr:uid="{10F1ECB2-BAE9-4C6F-9E43-02BF4BF95CE4}"/>
    <cellStyle name="Notas 3 3 2 2 2 3 2 2 3" xfId="45429" xr:uid="{538CD59D-8DE2-48B2-9C7C-F5E00173DA6E}"/>
    <cellStyle name="Notas 3 3 2 2 2 3 2 3" xfId="22266" xr:uid="{876D451A-AF4E-4EAE-92A5-ADA64083006B}"/>
    <cellStyle name="Notas 3 3 2 2 2 3 2 3 2" xfId="53150" xr:uid="{CD349D50-13BC-4547-82C1-3CBC52321070}"/>
    <cellStyle name="Notas 3 3 2 2 2 3 2 4" xfId="37708" xr:uid="{52CE8AC4-83B8-47D2-8F85-F21BA95AB46E}"/>
    <cellStyle name="Notas 3 3 2 2 2 3 3" xfId="10685" xr:uid="{B7D6AC58-54BC-47F4-9CCC-BFEE189154F0}"/>
    <cellStyle name="Notas 3 3 2 2 2 3 3 2" xfId="26127" xr:uid="{781E10D7-A337-4102-AE56-F56EB172A36A}"/>
    <cellStyle name="Notas 3 3 2 2 2 3 3 2 2" xfId="57011" xr:uid="{B71174C6-3F6D-4B58-AB6C-553D40644CE8}"/>
    <cellStyle name="Notas 3 3 2 2 2 3 3 3" xfId="41569" xr:uid="{A744B562-CE40-4594-B227-9833BA6B4306}"/>
    <cellStyle name="Notas 3 3 2 2 2 3 4" xfId="18406" xr:uid="{5B0CC5CE-5B06-4B52-A3A3-53BE79F163F1}"/>
    <cellStyle name="Notas 3 3 2 2 2 3 4 2" xfId="49290" xr:uid="{2AF94620-DA8C-4B4B-A494-CDE500A47939}"/>
    <cellStyle name="Notas 3 3 2 2 2 3 5" xfId="33848" xr:uid="{0AD5D9F3-18AD-4390-A046-97159A928664}"/>
    <cellStyle name="Notas 3 3 2 2 2 4" xfId="4894" xr:uid="{C88E70CD-7963-4B88-8D76-30388925A30D}"/>
    <cellStyle name="Notas 3 3 2 2 2 4 2" xfId="12615" xr:uid="{FA638F16-CA38-41DA-B4FC-A115798D7266}"/>
    <cellStyle name="Notas 3 3 2 2 2 4 2 2" xfId="28057" xr:uid="{B3ED1E42-C533-4858-9340-F12948E9CDB5}"/>
    <cellStyle name="Notas 3 3 2 2 2 4 2 2 2" xfId="58941" xr:uid="{E0807455-7DD9-456F-AC79-0D120D5776D7}"/>
    <cellStyle name="Notas 3 3 2 2 2 4 2 3" xfId="43499" xr:uid="{85F6D21D-D82B-46DF-98E4-2AEB879F7BC7}"/>
    <cellStyle name="Notas 3 3 2 2 2 4 3" xfId="20336" xr:uid="{05C4BF43-B319-4D9B-B8C0-1782FF6E7B14}"/>
    <cellStyle name="Notas 3 3 2 2 2 4 3 2" xfId="51220" xr:uid="{311FC057-F960-438E-899C-52A27BFA3D8B}"/>
    <cellStyle name="Notas 3 3 2 2 2 4 4" xfId="35778" xr:uid="{CE2F33C0-6D73-4D6B-A24B-7474F17B217A}"/>
    <cellStyle name="Notas 3 3 2 2 2 5" xfId="8755" xr:uid="{8FC84B34-E8F8-4E9E-9170-F5C6369769A6}"/>
    <cellStyle name="Notas 3 3 2 2 2 5 2" xfId="24197" xr:uid="{4CE6396E-FA3D-4ACF-BA5D-3859913B409B}"/>
    <cellStyle name="Notas 3 3 2 2 2 5 2 2" xfId="55081" xr:uid="{A3699F83-7169-4359-A1F3-9AF73251A90F}"/>
    <cellStyle name="Notas 3 3 2 2 2 5 3" xfId="39639" xr:uid="{B7154728-E12B-4B9A-85AE-1450A92DF61D}"/>
    <cellStyle name="Notas 3 3 2 2 2 6" xfId="16476" xr:uid="{22CC0908-3AC9-46D7-BB82-11B4CB12E5D3}"/>
    <cellStyle name="Notas 3 3 2 2 2 6 2" xfId="47360" xr:uid="{D5606AD0-4671-4009-9247-D962C8055642}"/>
    <cellStyle name="Notas 3 3 2 2 2 7" xfId="31918" xr:uid="{B5324B93-CE27-4634-88D6-CDE91C600FE4}"/>
    <cellStyle name="Notas 3 3 2 2 3" xfId="1516" xr:uid="{00F30B7A-8312-4F67-A6F5-2715062C956D}"/>
    <cellStyle name="Notas 3 3 2 2 3 2" xfId="3446" xr:uid="{5D46DCE9-23CB-4027-944D-7EE5346DB768}"/>
    <cellStyle name="Notas 3 3 2 2 3 2 2" xfId="7306" xr:uid="{3BED8EBF-4F0C-4709-8045-7A166D00A7EA}"/>
    <cellStyle name="Notas 3 3 2 2 3 2 2 2" xfId="15027" xr:uid="{90B1DB40-85A1-487E-B64F-CDBC16E681A5}"/>
    <cellStyle name="Notas 3 3 2 2 3 2 2 2 2" xfId="30469" xr:uid="{E3026564-94E4-46B3-9772-812961C5A65B}"/>
    <cellStyle name="Notas 3 3 2 2 3 2 2 2 2 2" xfId="61353" xr:uid="{307CE0F1-5F51-4283-9F8C-70D60DB81F9B}"/>
    <cellStyle name="Notas 3 3 2 2 3 2 2 2 3" xfId="45911" xr:uid="{462CFE37-4738-4B70-858C-2378F5DE9AAE}"/>
    <cellStyle name="Notas 3 3 2 2 3 2 2 3" xfId="22748" xr:uid="{3AFCB305-2E25-4777-8CB6-DFB6259DBDAB}"/>
    <cellStyle name="Notas 3 3 2 2 3 2 2 3 2" xfId="53632" xr:uid="{2DC126C1-F93C-454C-B8CE-95BF0BF14BC6}"/>
    <cellStyle name="Notas 3 3 2 2 3 2 2 4" xfId="38190" xr:uid="{D45046CF-6DC0-4109-B2CC-9EC52EB371A2}"/>
    <cellStyle name="Notas 3 3 2 2 3 2 3" xfId="11167" xr:uid="{AEEF1FB0-BA67-4581-AFA0-E11A7FF3AB94}"/>
    <cellStyle name="Notas 3 3 2 2 3 2 3 2" xfId="26609" xr:uid="{A7649924-CC05-48CA-9DD9-8A70E10940F5}"/>
    <cellStyle name="Notas 3 3 2 2 3 2 3 2 2" xfId="57493" xr:uid="{4643DA80-80DA-41F2-81F2-5A409FD5CDAE}"/>
    <cellStyle name="Notas 3 3 2 2 3 2 3 3" xfId="42051" xr:uid="{A2DCB57D-B71C-41D2-8C61-16888C6A9EEB}"/>
    <cellStyle name="Notas 3 3 2 2 3 2 4" xfId="18888" xr:uid="{286E6237-2716-4807-A938-8828D28A8C66}"/>
    <cellStyle name="Notas 3 3 2 2 3 2 4 2" xfId="49772" xr:uid="{7574E13B-2DC9-40EC-8213-266BB2A9453B}"/>
    <cellStyle name="Notas 3 3 2 2 3 2 5" xfId="34330" xr:uid="{B34900EB-068F-422C-A664-A0ECCABF2174}"/>
    <cellStyle name="Notas 3 3 2 2 3 3" xfId="5376" xr:uid="{9A940A7D-DE99-4C25-BE72-4FAC91EE8C32}"/>
    <cellStyle name="Notas 3 3 2 2 3 3 2" xfId="13097" xr:uid="{1F7C7E86-D90F-4042-B7F4-DCE0F88CF79A}"/>
    <cellStyle name="Notas 3 3 2 2 3 3 2 2" xfId="28539" xr:uid="{1DA7EA70-5CE3-4F5A-8E7D-79DD98E2E00C}"/>
    <cellStyle name="Notas 3 3 2 2 3 3 2 2 2" xfId="59423" xr:uid="{DDF68723-B7C7-4B9F-A82E-154892DEC26E}"/>
    <cellStyle name="Notas 3 3 2 2 3 3 2 3" xfId="43981" xr:uid="{47582446-F41A-4F84-BDD5-F1C255DAB505}"/>
    <cellStyle name="Notas 3 3 2 2 3 3 3" xfId="20818" xr:uid="{851C59B4-03C8-4C9C-8D3D-056156B8954E}"/>
    <cellStyle name="Notas 3 3 2 2 3 3 3 2" xfId="51702" xr:uid="{5EDDA42A-D039-44D1-8A4B-639C5C17A3C7}"/>
    <cellStyle name="Notas 3 3 2 2 3 3 4" xfId="36260" xr:uid="{7D490D11-3B18-479E-B588-6F944ADE6E2B}"/>
    <cellStyle name="Notas 3 3 2 2 3 4" xfId="9237" xr:uid="{582CE4EF-B76F-438D-ACF1-EA148E31D428}"/>
    <cellStyle name="Notas 3 3 2 2 3 4 2" xfId="24679" xr:uid="{A7D13BB7-9732-40B6-8900-992B6D5F5B65}"/>
    <cellStyle name="Notas 3 3 2 2 3 4 2 2" xfId="55563" xr:uid="{36E05295-AAA9-4558-B889-D472FD1D62CD}"/>
    <cellStyle name="Notas 3 3 2 2 3 4 3" xfId="40121" xr:uid="{71FA7F62-0437-4748-B6A6-6AD7D2DEE82A}"/>
    <cellStyle name="Notas 3 3 2 2 3 5" xfId="16958" xr:uid="{7F169A5D-F493-44BF-9FA7-DC92802B67F7}"/>
    <cellStyle name="Notas 3 3 2 2 3 5 2" xfId="47842" xr:uid="{D10D9F81-9027-4F6D-9213-996C1592DCFF}"/>
    <cellStyle name="Notas 3 3 2 2 3 6" xfId="32400" xr:uid="{EB47B105-EC16-4D03-87DE-B0BD247F5D33}"/>
    <cellStyle name="Notas 3 3 2 2 4" xfId="2481" xr:uid="{ECE87EE7-3B8B-4410-8344-A45EE715A71A}"/>
    <cellStyle name="Notas 3 3 2 2 4 2" xfId="6341" xr:uid="{8CACBB3C-1047-4B3D-938C-38796B507FE1}"/>
    <cellStyle name="Notas 3 3 2 2 4 2 2" xfId="14062" xr:uid="{01DAC774-8F54-49D8-936C-815FE607AFF7}"/>
    <cellStyle name="Notas 3 3 2 2 4 2 2 2" xfId="29504" xr:uid="{666E70D4-C5E2-4441-A4DA-86DB159422A1}"/>
    <cellStyle name="Notas 3 3 2 2 4 2 2 2 2" xfId="60388" xr:uid="{5B7A5E0D-4FB6-45E6-AFA9-9C3C8F0D352C}"/>
    <cellStyle name="Notas 3 3 2 2 4 2 2 3" xfId="44946" xr:uid="{81FD7E5A-4308-4B75-A634-C9C45103F260}"/>
    <cellStyle name="Notas 3 3 2 2 4 2 3" xfId="21783" xr:uid="{70048060-CEA1-4501-9C49-F0EAE6C9CFFB}"/>
    <cellStyle name="Notas 3 3 2 2 4 2 3 2" xfId="52667" xr:uid="{452A720A-D45A-480B-8B78-AC6BF4B651B8}"/>
    <cellStyle name="Notas 3 3 2 2 4 2 4" xfId="37225" xr:uid="{67E3380F-9113-4110-AAF9-AA4AA6EA5349}"/>
    <cellStyle name="Notas 3 3 2 2 4 3" xfId="10202" xr:uid="{4839812B-3FD8-4083-A878-4834A05CD727}"/>
    <cellStyle name="Notas 3 3 2 2 4 3 2" xfId="25644" xr:uid="{CCA418B9-DF09-4D6C-95EC-B0F604DA4943}"/>
    <cellStyle name="Notas 3 3 2 2 4 3 2 2" xfId="56528" xr:uid="{857EF9F0-F0D7-47CA-B86C-94FEBF6611BF}"/>
    <cellStyle name="Notas 3 3 2 2 4 3 3" xfId="41086" xr:uid="{8C74DB9C-7E52-48E7-A29E-F94B8395F269}"/>
    <cellStyle name="Notas 3 3 2 2 4 4" xfId="17923" xr:uid="{EFF8000F-2F88-4256-9809-B36899292132}"/>
    <cellStyle name="Notas 3 3 2 2 4 4 2" xfId="48807" xr:uid="{DEC5C1B0-3C7A-4814-A963-8685F2623D77}"/>
    <cellStyle name="Notas 3 3 2 2 4 5" xfId="33365" xr:uid="{528B96CE-A398-45F5-9CE3-C3F76982EB9C}"/>
    <cellStyle name="Notas 3 3 2 2 5" xfId="4411" xr:uid="{A38CBD91-D60A-4629-A644-683E89764E30}"/>
    <cellStyle name="Notas 3 3 2 2 5 2" xfId="12132" xr:uid="{6CB650E6-383D-4D37-8769-86D9F963EEEA}"/>
    <cellStyle name="Notas 3 3 2 2 5 2 2" xfId="27574" xr:uid="{97513F15-A2A9-4A5D-8F40-4EE34CBE12E0}"/>
    <cellStyle name="Notas 3 3 2 2 5 2 2 2" xfId="58458" xr:uid="{94C24728-B870-482D-AABF-AB9BB7530164}"/>
    <cellStyle name="Notas 3 3 2 2 5 2 3" xfId="43016" xr:uid="{7CB977E7-42CD-49EA-8F1A-441214B1A081}"/>
    <cellStyle name="Notas 3 3 2 2 5 3" xfId="19853" xr:uid="{CEDCC7EC-6F36-462A-ADAB-DAE09B8D4C70}"/>
    <cellStyle name="Notas 3 3 2 2 5 3 2" xfId="50737" xr:uid="{DD646E13-EACD-4458-B7DD-7838D3C96CC2}"/>
    <cellStyle name="Notas 3 3 2 2 5 4" xfId="35295" xr:uid="{54D45203-000D-4365-A284-385D2215C635}"/>
    <cellStyle name="Notas 3 3 2 2 6" xfId="8272" xr:uid="{7D23244C-0569-4E69-B565-8D404C826870}"/>
    <cellStyle name="Notas 3 3 2 2 6 2" xfId="23714" xr:uid="{9FDBB414-0E59-4324-A0BC-F4F95CC82137}"/>
    <cellStyle name="Notas 3 3 2 2 6 2 2" xfId="54598" xr:uid="{4D7475DD-BEA7-4F27-AF26-560936B8D55F}"/>
    <cellStyle name="Notas 3 3 2 2 6 3" xfId="39156" xr:uid="{8804BBDA-9289-43D7-A47D-88ED2C845A6D}"/>
    <cellStyle name="Notas 3 3 2 2 7" xfId="15993" xr:uid="{7D31072F-A42F-478B-BBC6-294FAA7990CA}"/>
    <cellStyle name="Notas 3 3 2 2 7 2" xfId="46877" xr:uid="{FBB8D004-B9BA-49C5-8004-CFD4DD9B81DF}"/>
    <cellStyle name="Notas 3 3 2 2 8" xfId="31435" xr:uid="{7D2F66F0-CC4F-48DE-8E22-19392ADDFC17}"/>
    <cellStyle name="Notas 3 3 2 3" xfId="793" xr:uid="{6795FEEA-F2FE-4F71-B4CA-F480F8FF2812}"/>
    <cellStyle name="Notas 3 3 2 3 2" xfId="1758" xr:uid="{5A47F0E4-1E2D-49C4-BF82-8A5737EC0CE2}"/>
    <cellStyle name="Notas 3 3 2 3 2 2" xfId="3688" xr:uid="{E9EA7307-1B8C-4437-874F-61FF4FC3E6F3}"/>
    <cellStyle name="Notas 3 3 2 3 2 2 2" xfId="7548" xr:uid="{8E9B1035-8C54-4910-A948-B8C1731D32E1}"/>
    <cellStyle name="Notas 3 3 2 3 2 2 2 2" xfId="15269" xr:uid="{06F7C79A-4B75-48BA-8B3C-5275B66C0818}"/>
    <cellStyle name="Notas 3 3 2 3 2 2 2 2 2" xfId="30711" xr:uid="{B939C370-2F1B-46EF-815F-88249594A215}"/>
    <cellStyle name="Notas 3 3 2 3 2 2 2 2 2 2" xfId="61595" xr:uid="{5BB5B278-B860-4D06-9BB0-00F835A78670}"/>
    <cellStyle name="Notas 3 3 2 3 2 2 2 2 3" xfId="46153" xr:uid="{938E2D2E-DFB8-4109-9FC1-0F5C72F8A79E}"/>
    <cellStyle name="Notas 3 3 2 3 2 2 2 3" xfId="22990" xr:uid="{B5392693-98D0-4EF1-84EF-A15A731C52E2}"/>
    <cellStyle name="Notas 3 3 2 3 2 2 2 3 2" xfId="53874" xr:uid="{DBCF2A35-C5B6-4FB3-A936-5742D8DB5A54}"/>
    <cellStyle name="Notas 3 3 2 3 2 2 2 4" xfId="38432" xr:uid="{0C339B98-0224-422E-9775-B9BEEDFF9353}"/>
    <cellStyle name="Notas 3 3 2 3 2 2 3" xfId="11409" xr:uid="{5AE04DF9-275F-4AE5-9AC7-7BD7E55308CF}"/>
    <cellStyle name="Notas 3 3 2 3 2 2 3 2" xfId="26851" xr:uid="{5B6044EF-8828-4181-9A8A-285649F161D8}"/>
    <cellStyle name="Notas 3 3 2 3 2 2 3 2 2" xfId="57735" xr:uid="{0917235A-3364-4B58-ADDA-E2C1771E4E5C}"/>
    <cellStyle name="Notas 3 3 2 3 2 2 3 3" xfId="42293" xr:uid="{FDFCB3C2-FD4D-4EFB-AA06-95E74837F563}"/>
    <cellStyle name="Notas 3 3 2 3 2 2 4" xfId="19130" xr:uid="{ED1C0D55-E156-419A-8AD3-F8B3AFD8B442}"/>
    <cellStyle name="Notas 3 3 2 3 2 2 4 2" xfId="50014" xr:uid="{C27A5340-62BC-4064-BB4D-FA5397E5CE81}"/>
    <cellStyle name="Notas 3 3 2 3 2 2 5" xfId="34572" xr:uid="{40B4F46B-8E33-4B5C-91D4-CB93DF272651}"/>
    <cellStyle name="Notas 3 3 2 3 2 3" xfId="5618" xr:uid="{9434A24D-492C-414B-95CD-551CDAEED6EA}"/>
    <cellStyle name="Notas 3 3 2 3 2 3 2" xfId="13339" xr:uid="{D8FDFE19-FAC7-4A13-B611-FB1BA3AE9902}"/>
    <cellStyle name="Notas 3 3 2 3 2 3 2 2" xfId="28781" xr:uid="{EA8E04DE-650C-478B-90F2-AE26F0BF7BAA}"/>
    <cellStyle name="Notas 3 3 2 3 2 3 2 2 2" xfId="59665" xr:uid="{82491B48-3B9D-423D-9617-FB2962215E32}"/>
    <cellStyle name="Notas 3 3 2 3 2 3 2 3" xfId="44223" xr:uid="{613862C6-7D22-44CC-B146-6620687002DC}"/>
    <cellStyle name="Notas 3 3 2 3 2 3 3" xfId="21060" xr:uid="{8BF0A7DF-CCD4-4A00-9997-960595CC51FA}"/>
    <cellStyle name="Notas 3 3 2 3 2 3 3 2" xfId="51944" xr:uid="{84123304-43DF-4299-8019-209C292758BF}"/>
    <cellStyle name="Notas 3 3 2 3 2 3 4" xfId="36502" xr:uid="{FF655BDD-5B48-45C9-9574-D18F8FBB472F}"/>
    <cellStyle name="Notas 3 3 2 3 2 4" xfId="9479" xr:uid="{B82EEB3A-1282-4F19-9514-894550F7FCBC}"/>
    <cellStyle name="Notas 3 3 2 3 2 4 2" xfId="24921" xr:uid="{5A18609C-54BC-4F63-9B8C-591D949431D9}"/>
    <cellStyle name="Notas 3 3 2 3 2 4 2 2" xfId="55805" xr:uid="{9AC25318-D9CE-42FE-9FA7-A46C4FF5C442}"/>
    <cellStyle name="Notas 3 3 2 3 2 4 3" xfId="40363" xr:uid="{C9D4B407-EC72-4B41-90F1-36B9DFD2EB2E}"/>
    <cellStyle name="Notas 3 3 2 3 2 5" xfId="17200" xr:uid="{797387CE-E308-4778-A6FC-D00CD0C24776}"/>
    <cellStyle name="Notas 3 3 2 3 2 5 2" xfId="48084" xr:uid="{B2EEF815-964A-4EC9-BC9E-1893D6C26147}"/>
    <cellStyle name="Notas 3 3 2 3 2 6" xfId="32642" xr:uid="{811A645B-434C-4F37-A33E-565016E2D927}"/>
    <cellStyle name="Notas 3 3 2 3 3" xfId="2723" xr:uid="{A5D53AD6-8352-4198-B194-9F10D1096969}"/>
    <cellStyle name="Notas 3 3 2 3 3 2" xfId="6583" xr:uid="{F972CF26-C0DF-4DD9-8F56-EF818BF529C9}"/>
    <cellStyle name="Notas 3 3 2 3 3 2 2" xfId="14304" xr:uid="{1E5D9F1E-4851-4AFA-BB75-7CBB60A2616E}"/>
    <cellStyle name="Notas 3 3 2 3 3 2 2 2" xfId="29746" xr:uid="{8E97DE1F-1780-4692-811E-38D22950E935}"/>
    <cellStyle name="Notas 3 3 2 3 3 2 2 2 2" xfId="60630" xr:uid="{79DE2D95-811B-4B63-886B-14EBA4BCABAE}"/>
    <cellStyle name="Notas 3 3 2 3 3 2 2 3" xfId="45188" xr:uid="{F53161B4-DCF4-4976-82BE-0BF1DCE05983}"/>
    <cellStyle name="Notas 3 3 2 3 3 2 3" xfId="22025" xr:uid="{2421F728-4BC8-4797-BB40-9B9988B7D778}"/>
    <cellStyle name="Notas 3 3 2 3 3 2 3 2" xfId="52909" xr:uid="{C7720FC9-A26D-4C48-BA55-A830B94FB8AF}"/>
    <cellStyle name="Notas 3 3 2 3 3 2 4" xfId="37467" xr:uid="{A74EE027-7921-47F4-8112-E41141B9AD02}"/>
    <cellStyle name="Notas 3 3 2 3 3 3" xfId="10444" xr:uid="{D0B59567-724F-4030-B4B3-243FEDBC649C}"/>
    <cellStyle name="Notas 3 3 2 3 3 3 2" xfId="25886" xr:uid="{B1F76C7A-EA5A-4996-A218-E9B72325385D}"/>
    <cellStyle name="Notas 3 3 2 3 3 3 2 2" xfId="56770" xr:uid="{ABD7CA89-9FBD-471F-9A16-A7CD414E86FB}"/>
    <cellStyle name="Notas 3 3 2 3 3 3 3" xfId="41328" xr:uid="{5AF96FF2-EAC1-4839-BF1C-575C34726B93}"/>
    <cellStyle name="Notas 3 3 2 3 3 4" xfId="18165" xr:uid="{9680851F-34B1-4116-80BB-B118153AADC5}"/>
    <cellStyle name="Notas 3 3 2 3 3 4 2" xfId="49049" xr:uid="{7ED172E5-E9ED-4908-BAAA-821C870C240F}"/>
    <cellStyle name="Notas 3 3 2 3 3 5" xfId="33607" xr:uid="{11550FD9-AC6C-4B86-824B-43ABB1DB39CE}"/>
    <cellStyle name="Notas 3 3 2 3 4" xfId="4653" xr:uid="{CFFE260D-C66F-4A56-A357-E8381E3D0277}"/>
    <cellStyle name="Notas 3 3 2 3 4 2" xfId="12374" xr:uid="{FEB78CFB-5A72-4771-BE71-3720BE893C4F}"/>
    <cellStyle name="Notas 3 3 2 3 4 2 2" xfId="27816" xr:uid="{C8C90133-C13D-4D1B-8CED-71C0E67B4C77}"/>
    <cellStyle name="Notas 3 3 2 3 4 2 2 2" xfId="58700" xr:uid="{4ABE0D4E-143A-4D93-848C-28D3168537D0}"/>
    <cellStyle name="Notas 3 3 2 3 4 2 3" xfId="43258" xr:uid="{85D3B802-F06F-453B-A65B-F1930EBF29D0}"/>
    <cellStyle name="Notas 3 3 2 3 4 3" xfId="20095" xr:uid="{DB239190-E8E6-4179-B702-6DA132C7FBAC}"/>
    <cellStyle name="Notas 3 3 2 3 4 3 2" xfId="50979" xr:uid="{B310A6EA-3CD4-4DE6-A629-33828849262B}"/>
    <cellStyle name="Notas 3 3 2 3 4 4" xfId="35537" xr:uid="{633FA368-9CE2-4508-A9AE-8658A831FABD}"/>
    <cellStyle name="Notas 3 3 2 3 5" xfId="8514" xr:uid="{29D0E25F-3883-4FC9-A5AA-DDDEF90348AC}"/>
    <cellStyle name="Notas 3 3 2 3 5 2" xfId="23956" xr:uid="{CC9BCB7E-7291-484D-BF11-D3C15D2335B6}"/>
    <cellStyle name="Notas 3 3 2 3 5 2 2" xfId="54840" xr:uid="{902B20CF-54E0-4715-8B70-9845613FA23A}"/>
    <cellStyle name="Notas 3 3 2 3 5 3" xfId="39398" xr:uid="{B7AFEF64-A0B0-4E96-887E-B08F7B5F11D5}"/>
    <cellStyle name="Notas 3 3 2 3 6" xfId="16235" xr:uid="{76382172-8126-4854-92C8-013B936FEAB5}"/>
    <cellStyle name="Notas 3 3 2 3 6 2" xfId="47119" xr:uid="{F71DA6D8-F407-4E7A-B386-F6007E134CF2}"/>
    <cellStyle name="Notas 3 3 2 3 7" xfId="31677" xr:uid="{F7307EB5-5C4D-477C-8355-75806A2BF188}"/>
    <cellStyle name="Notas 3 3 2 4" xfId="1275" xr:uid="{A84D7E6F-143C-4039-B55D-A1D4631BE5DE}"/>
    <cellStyle name="Notas 3 3 2 4 2" xfId="3205" xr:uid="{C9114EBB-59A4-4201-8A3B-151A9CF4E7FA}"/>
    <cellStyle name="Notas 3 3 2 4 2 2" xfId="7065" xr:uid="{1ECBD250-616F-4E03-97FA-3E4CDC266053}"/>
    <cellStyle name="Notas 3 3 2 4 2 2 2" xfId="14786" xr:uid="{A956740A-6A4B-4426-87CE-CB076EA71628}"/>
    <cellStyle name="Notas 3 3 2 4 2 2 2 2" xfId="30228" xr:uid="{138E4B70-A9EF-439E-B9FF-8C3E125B2D36}"/>
    <cellStyle name="Notas 3 3 2 4 2 2 2 2 2" xfId="61112" xr:uid="{D3AEC1FB-BCEA-495F-B04D-CF8A244BB2DA}"/>
    <cellStyle name="Notas 3 3 2 4 2 2 2 3" xfId="45670" xr:uid="{1DCFFCBE-A260-4B22-98D2-65A34DD3B129}"/>
    <cellStyle name="Notas 3 3 2 4 2 2 3" xfId="22507" xr:uid="{4EB67F89-294C-4E35-92BD-8CADC9D792E0}"/>
    <cellStyle name="Notas 3 3 2 4 2 2 3 2" xfId="53391" xr:uid="{BB637DB9-AC61-48D3-9659-B9ADFC26ABB3}"/>
    <cellStyle name="Notas 3 3 2 4 2 2 4" xfId="37949" xr:uid="{D7855A3B-BF6F-4CE0-971E-ACC07A6453EA}"/>
    <cellStyle name="Notas 3 3 2 4 2 3" xfId="10926" xr:uid="{AC4541B5-43B5-4D71-ABEA-90207149ABDD}"/>
    <cellStyle name="Notas 3 3 2 4 2 3 2" xfId="26368" xr:uid="{A7C8C83B-E883-470D-97B6-370D9F633981}"/>
    <cellStyle name="Notas 3 3 2 4 2 3 2 2" xfId="57252" xr:uid="{89EA3965-2FDB-458A-9511-AA9CACAFF4AA}"/>
    <cellStyle name="Notas 3 3 2 4 2 3 3" xfId="41810" xr:uid="{FFAD9669-7D31-4021-B765-19582C6E4A18}"/>
    <cellStyle name="Notas 3 3 2 4 2 4" xfId="18647" xr:uid="{A2868C3D-BACE-4E7E-A950-49BD5859A845}"/>
    <cellStyle name="Notas 3 3 2 4 2 4 2" xfId="49531" xr:uid="{C84E5568-E726-4437-BBE3-5B3838816D25}"/>
    <cellStyle name="Notas 3 3 2 4 2 5" xfId="34089" xr:uid="{5BB8B069-7C8A-405D-B047-8F2BBE7BA6F4}"/>
    <cellStyle name="Notas 3 3 2 4 3" xfId="5135" xr:uid="{06CFD7E8-B65E-45BF-91C7-BCC6A169A55D}"/>
    <cellStyle name="Notas 3 3 2 4 3 2" xfId="12856" xr:uid="{73A56140-5B8E-4CA5-876A-7B02B871EB7F}"/>
    <cellStyle name="Notas 3 3 2 4 3 2 2" xfId="28298" xr:uid="{58E2A391-BFAB-43AC-8729-C35ECA0C08ED}"/>
    <cellStyle name="Notas 3 3 2 4 3 2 2 2" xfId="59182" xr:uid="{D58D55F0-5CD5-4DFD-9BEE-EF29656AB408}"/>
    <cellStyle name="Notas 3 3 2 4 3 2 3" xfId="43740" xr:uid="{39D31255-ED53-4EE4-B815-9FEA59B19604}"/>
    <cellStyle name="Notas 3 3 2 4 3 3" xfId="20577" xr:uid="{D46E7055-9CB9-4A7D-A97A-F39E588CBC18}"/>
    <cellStyle name="Notas 3 3 2 4 3 3 2" xfId="51461" xr:uid="{28D19351-6FD5-444F-818B-89E62AE055F1}"/>
    <cellStyle name="Notas 3 3 2 4 3 4" xfId="36019" xr:uid="{CE9490D2-97A1-4FC0-91A9-A7BCF48F23D4}"/>
    <cellStyle name="Notas 3 3 2 4 4" xfId="8996" xr:uid="{41243B11-ECEE-4B27-93D3-0FBAF6309536}"/>
    <cellStyle name="Notas 3 3 2 4 4 2" xfId="24438" xr:uid="{745268BE-431B-446B-BBCA-9A3F6E7EF7E4}"/>
    <cellStyle name="Notas 3 3 2 4 4 2 2" xfId="55322" xr:uid="{A11C45C8-8947-47CC-8314-3F83AF91EB9F}"/>
    <cellStyle name="Notas 3 3 2 4 4 3" xfId="39880" xr:uid="{6FF649DA-F6DA-413B-8750-8CE9619B2A2C}"/>
    <cellStyle name="Notas 3 3 2 4 5" xfId="16717" xr:uid="{E82A97DA-B02D-4904-B403-955A8E6C6EC8}"/>
    <cellStyle name="Notas 3 3 2 4 5 2" xfId="47601" xr:uid="{D78BCA50-9B47-4B70-854C-656B09896870}"/>
    <cellStyle name="Notas 3 3 2 4 6" xfId="32159" xr:uid="{07D03A44-94E6-46ED-9064-8D0CB71CAD41}"/>
    <cellStyle name="Notas 3 3 2 5" xfId="2240" xr:uid="{5D93A560-B681-4216-AFA1-00AAAB16169A}"/>
    <cellStyle name="Notas 3 3 2 5 2" xfId="6100" xr:uid="{042A5FA9-7F7B-4566-A60C-1AA046668398}"/>
    <cellStyle name="Notas 3 3 2 5 2 2" xfId="13821" xr:uid="{04C10660-D8AD-4B95-86B1-4695B6D72781}"/>
    <cellStyle name="Notas 3 3 2 5 2 2 2" xfId="29263" xr:uid="{5AA51FDE-18B4-4940-94C6-16B5177AFC93}"/>
    <cellStyle name="Notas 3 3 2 5 2 2 2 2" xfId="60147" xr:uid="{168C769D-AB64-4A72-8C48-1C5B907775CF}"/>
    <cellStyle name="Notas 3 3 2 5 2 2 3" xfId="44705" xr:uid="{E7390ADC-9082-4DAF-93B9-8E9530D4C413}"/>
    <cellStyle name="Notas 3 3 2 5 2 3" xfId="21542" xr:uid="{21C42489-66CA-430A-A139-B0597AD11660}"/>
    <cellStyle name="Notas 3 3 2 5 2 3 2" xfId="52426" xr:uid="{BA7791D2-D6E4-41BD-9ECC-3ABEB6ABF82B}"/>
    <cellStyle name="Notas 3 3 2 5 2 4" xfId="36984" xr:uid="{227AF8D5-040B-411F-80A0-2A7365AF316F}"/>
    <cellStyle name="Notas 3 3 2 5 3" xfId="9961" xr:uid="{D970F683-D4EC-43D0-9883-B9DDA26942B0}"/>
    <cellStyle name="Notas 3 3 2 5 3 2" xfId="25403" xr:uid="{673DD185-24B7-4B89-8D61-E76C23A24411}"/>
    <cellStyle name="Notas 3 3 2 5 3 2 2" xfId="56287" xr:uid="{E0A7CE95-28C4-4063-8218-FB898A18621A}"/>
    <cellStyle name="Notas 3 3 2 5 3 3" xfId="40845" xr:uid="{C7F7057E-CDC3-4E79-AFEB-8127E88D42DB}"/>
    <cellStyle name="Notas 3 3 2 5 4" xfId="17682" xr:uid="{C2DCD131-51EC-4207-B3ED-E3462439CE3A}"/>
    <cellStyle name="Notas 3 3 2 5 4 2" xfId="48566" xr:uid="{0DB522B9-AEA9-464A-9AEF-775EBC02CEFF}"/>
    <cellStyle name="Notas 3 3 2 5 5" xfId="33124" xr:uid="{E850F163-6F63-4A16-A0D0-847A448B4876}"/>
    <cellStyle name="Notas 3 3 2 6" xfId="4170" xr:uid="{1493391A-AF87-4E5F-9BB0-39B4B29EB9CB}"/>
    <cellStyle name="Notas 3 3 2 6 2" xfId="11891" xr:uid="{FF2A3DDE-B807-4ABE-8A5E-B176A4988520}"/>
    <cellStyle name="Notas 3 3 2 6 2 2" xfId="27333" xr:uid="{B49CD935-1886-4109-B291-7CDDF3BAB61D}"/>
    <cellStyle name="Notas 3 3 2 6 2 2 2" xfId="58217" xr:uid="{9F4CF60D-62C7-413B-B1B3-1C76E149A991}"/>
    <cellStyle name="Notas 3 3 2 6 2 3" xfId="42775" xr:uid="{57358677-A60F-40D9-9BB1-C3D6BE274F77}"/>
    <cellStyle name="Notas 3 3 2 6 3" xfId="19612" xr:uid="{55C90466-79E8-48F9-9E16-BDEA7874FF8C}"/>
    <cellStyle name="Notas 3 3 2 6 3 2" xfId="50496" xr:uid="{3D9E3478-A70A-481A-93C4-1B14648BCB31}"/>
    <cellStyle name="Notas 3 3 2 6 4" xfId="35054" xr:uid="{B6385BDC-4549-4C75-9D0B-6015C7686683}"/>
    <cellStyle name="Notas 3 3 2 7" xfId="8031" xr:uid="{1897008D-C718-44F3-9C1A-499ED44286B8}"/>
    <cellStyle name="Notas 3 3 2 7 2" xfId="23473" xr:uid="{18262270-F7E3-4A50-95A6-4F514A893F28}"/>
    <cellStyle name="Notas 3 3 2 7 2 2" xfId="54357" xr:uid="{C2CF8A5B-8C27-4E9D-A9E6-0DF2812D13A1}"/>
    <cellStyle name="Notas 3 3 2 7 3" xfId="38915" xr:uid="{D488995C-5A09-4014-ADE4-AB69A9726D7E}"/>
    <cellStyle name="Notas 3 3 2 8" xfId="15752" xr:uid="{AFF1BCC2-BD4C-4C2C-A004-F84C37ADC30F}"/>
    <cellStyle name="Notas 3 3 2 8 2" xfId="46636" xr:uid="{AF1F546F-A827-495D-9E2F-B4B7A629788E}"/>
    <cellStyle name="Notas 3 3 2 9" xfId="31194" xr:uid="{82A2BCF7-A763-4367-A250-69BB09E242C7}"/>
    <cellStyle name="Notas 3 3 3" xfId="489" xr:uid="{E0DFEE99-5452-436D-87FE-CCCF99D9D570}"/>
    <cellStyle name="Notas 3 3 3 2" xfId="973" xr:uid="{6A958484-5FD4-4C16-82F0-5CAA8539453C}"/>
    <cellStyle name="Notas 3 3 3 2 2" xfId="1938" xr:uid="{38067900-9B53-43BF-9F6B-7255D25975A1}"/>
    <cellStyle name="Notas 3 3 3 2 2 2" xfId="3868" xr:uid="{A13F6C67-C4DF-4831-890D-20369C14824A}"/>
    <cellStyle name="Notas 3 3 3 2 2 2 2" xfId="7728" xr:uid="{838DDFF1-8A2D-4F19-8033-CF1068903C3F}"/>
    <cellStyle name="Notas 3 3 3 2 2 2 2 2" xfId="15449" xr:uid="{39600411-1663-4C92-8F59-946E3225F69B}"/>
    <cellStyle name="Notas 3 3 3 2 2 2 2 2 2" xfId="30891" xr:uid="{106BA69A-5B0F-495C-9148-61EF97FA1E35}"/>
    <cellStyle name="Notas 3 3 3 2 2 2 2 2 2 2" xfId="61775" xr:uid="{AEC25E0A-827D-4495-831B-37D5912D83A0}"/>
    <cellStyle name="Notas 3 3 3 2 2 2 2 2 3" xfId="46333" xr:uid="{2A0B6455-4214-4F21-B204-336D73B0E2B5}"/>
    <cellStyle name="Notas 3 3 3 2 2 2 2 3" xfId="23170" xr:uid="{7C2759D0-00B9-4209-88F1-03EEE1315EDF}"/>
    <cellStyle name="Notas 3 3 3 2 2 2 2 3 2" xfId="54054" xr:uid="{9F47FA3E-5E45-4747-985A-CAF9DD050C6C}"/>
    <cellStyle name="Notas 3 3 3 2 2 2 2 4" xfId="38612" xr:uid="{46708EC7-1D52-40B1-AD41-F565B9FDE2B7}"/>
    <cellStyle name="Notas 3 3 3 2 2 2 3" xfId="11589" xr:uid="{664C7671-A121-4981-91C8-A4B564C46161}"/>
    <cellStyle name="Notas 3 3 3 2 2 2 3 2" xfId="27031" xr:uid="{1D0A6F47-A844-491E-902C-F34A03D258C9}"/>
    <cellStyle name="Notas 3 3 3 2 2 2 3 2 2" xfId="57915" xr:uid="{9B58D0AF-9CF4-4DC0-AA26-28F667D55700}"/>
    <cellStyle name="Notas 3 3 3 2 2 2 3 3" xfId="42473" xr:uid="{992C4004-C624-49E9-875A-E8CC81DEAB65}"/>
    <cellStyle name="Notas 3 3 3 2 2 2 4" xfId="19310" xr:uid="{7AEB1B23-09C4-4F31-9CE8-4F8C1427196D}"/>
    <cellStyle name="Notas 3 3 3 2 2 2 4 2" xfId="50194" xr:uid="{ABA148C5-F0FD-49E1-8216-18C62719174E}"/>
    <cellStyle name="Notas 3 3 3 2 2 2 5" xfId="34752" xr:uid="{7DBFF43F-7413-4056-BD0A-4484056D426B}"/>
    <cellStyle name="Notas 3 3 3 2 2 3" xfId="5798" xr:uid="{8584961A-D967-4A8D-A987-F6761E0A667A}"/>
    <cellStyle name="Notas 3 3 3 2 2 3 2" xfId="13519" xr:uid="{1AC6F6CE-CFA2-4483-B92A-21F1DAFCCF7C}"/>
    <cellStyle name="Notas 3 3 3 2 2 3 2 2" xfId="28961" xr:uid="{27A85DD3-5C07-4F3C-BE62-565634CD1091}"/>
    <cellStyle name="Notas 3 3 3 2 2 3 2 2 2" xfId="59845" xr:uid="{5B0AF036-224E-4257-8E69-502FCBB84CF2}"/>
    <cellStyle name="Notas 3 3 3 2 2 3 2 3" xfId="44403" xr:uid="{D9645B35-57CB-4187-8E55-963CCDAD3148}"/>
    <cellStyle name="Notas 3 3 3 2 2 3 3" xfId="21240" xr:uid="{8C7FCE25-0A66-42F5-825C-7F0478728914}"/>
    <cellStyle name="Notas 3 3 3 2 2 3 3 2" xfId="52124" xr:uid="{B647B8FE-09E4-4B60-89D5-9F7CBD9501A7}"/>
    <cellStyle name="Notas 3 3 3 2 2 3 4" xfId="36682" xr:uid="{005E371B-87C4-4E7B-BE5F-22F3081AB9E2}"/>
    <cellStyle name="Notas 3 3 3 2 2 4" xfId="9659" xr:uid="{CC2CC9BE-B493-406F-9F7D-A3D48CF49552}"/>
    <cellStyle name="Notas 3 3 3 2 2 4 2" xfId="25101" xr:uid="{DE33832E-1582-4FBF-88BC-66C7DBD65728}"/>
    <cellStyle name="Notas 3 3 3 2 2 4 2 2" xfId="55985" xr:uid="{01667DB4-8529-43D9-AAD5-6EB7F9B5D5FE}"/>
    <cellStyle name="Notas 3 3 3 2 2 4 3" xfId="40543" xr:uid="{AB8525D3-A1F9-4565-A62B-6DCECC8F8188}"/>
    <cellStyle name="Notas 3 3 3 2 2 5" xfId="17380" xr:uid="{700840AD-3B4A-4348-94DD-10CD805A09E3}"/>
    <cellStyle name="Notas 3 3 3 2 2 5 2" xfId="48264" xr:uid="{40AC2B01-C822-48A7-80C7-5A323973AC9A}"/>
    <cellStyle name="Notas 3 3 3 2 2 6" xfId="32822" xr:uid="{46116F54-0402-4BD2-8CBF-1F6347F90EB9}"/>
    <cellStyle name="Notas 3 3 3 2 3" xfId="2903" xr:uid="{AD8D6F13-49BB-49C9-AF30-1D35BA151C4F}"/>
    <cellStyle name="Notas 3 3 3 2 3 2" xfId="6763" xr:uid="{9F4BFCC7-CB59-4F5A-BF17-F1E55D584533}"/>
    <cellStyle name="Notas 3 3 3 2 3 2 2" xfId="14484" xr:uid="{A2BA707D-D0C0-4E5A-9A71-F8B8570A70EB}"/>
    <cellStyle name="Notas 3 3 3 2 3 2 2 2" xfId="29926" xr:uid="{718FA527-99AA-4049-A407-2F4BCE00A76C}"/>
    <cellStyle name="Notas 3 3 3 2 3 2 2 2 2" xfId="60810" xr:uid="{3EC3465C-4328-4A7D-834D-65F6A0D5B81F}"/>
    <cellStyle name="Notas 3 3 3 2 3 2 2 3" xfId="45368" xr:uid="{4B1F23D2-9CB5-4A24-A542-5962FAD61E79}"/>
    <cellStyle name="Notas 3 3 3 2 3 2 3" xfId="22205" xr:uid="{12AA688D-5B7E-4037-BF7A-3D8DD5E2984A}"/>
    <cellStyle name="Notas 3 3 3 2 3 2 3 2" xfId="53089" xr:uid="{C72FCA96-7633-411C-BEC0-AB58D8EF0456}"/>
    <cellStyle name="Notas 3 3 3 2 3 2 4" xfId="37647" xr:uid="{2B21D6E4-F97F-49B4-830F-99E1B21E920C}"/>
    <cellStyle name="Notas 3 3 3 2 3 3" xfId="10624" xr:uid="{E4F68FE0-150C-40D8-9FD4-9D77B5DC7498}"/>
    <cellStyle name="Notas 3 3 3 2 3 3 2" xfId="26066" xr:uid="{2B1A6F8F-200A-4395-963E-15826906F40E}"/>
    <cellStyle name="Notas 3 3 3 2 3 3 2 2" xfId="56950" xr:uid="{E7BD9783-00BC-4009-B8F6-1E77F6703EAE}"/>
    <cellStyle name="Notas 3 3 3 2 3 3 3" xfId="41508" xr:uid="{282A3C6C-35FE-4BF4-B7D3-BF4415E6D45B}"/>
    <cellStyle name="Notas 3 3 3 2 3 4" xfId="18345" xr:uid="{95CDEB47-7605-4D99-B7AE-493892A64EA4}"/>
    <cellStyle name="Notas 3 3 3 2 3 4 2" xfId="49229" xr:uid="{4EB02830-57DE-46A8-B5F9-89D3B4FF804C}"/>
    <cellStyle name="Notas 3 3 3 2 3 5" xfId="33787" xr:uid="{AD80DBD6-A215-49C0-AC76-7B62AF582DDF}"/>
    <cellStyle name="Notas 3 3 3 2 4" xfId="4833" xr:uid="{E25FF983-8552-48EF-A846-F910B6BE1C1C}"/>
    <cellStyle name="Notas 3 3 3 2 4 2" xfId="12554" xr:uid="{04D3CCD5-F501-4E43-81C0-76780193F086}"/>
    <cellStyle name="Notas 3 3 3 2 4 2 2" xfId="27996" xr:uid="{7C9D68A5-B5C2-46F1-AA7A-7E46C1E4F19E}"/>
    <cellStyle name="Notas 3 3 3 2 4 2 2 2" xfId="58880" xr:uid="{7B763C17-2E86-4FAA-81B9-E5D2673E04FE}"/>
    <cellStyle name="Notas 3 3 3 2 4 2 3" xfId="43438" xr:uid="{306705C2-D6E3-433C-9980-9F7DC6A387E4}"/>
    <cellStyle name="Notas 3 3 3 2 4 3" xfId="20275" xr:uid="{2E448D47-31AA-4B72-A8A5-046754865580}"/>
    <cellStyle name="Notas 3 3 3 2 4 3 2" xfId="51159" xr:uid="{857E731D-3F53-4F42-94F6-7F2D58539906}"/>
    <cellStyle name="Notas 3 3 3 2 4 4" xfId="35717" xr:uid="{C2259580-3475-45B4-8FBD-66D04896DA04}"/>
    <cellStyle name="Notas 3 3 3 2 5" xfId="8694" xr:uid="{8E5582D9-59FA-466F-AFA1-0CA4650045B8}"/>
    <cellStyle name="Notas 3 3 3 2 5 2" xfId="24136" xr:uid="{C0568DAC-AA25-46EF-A5F6-072885ECFC86}"/>
    <cellStyle name="Notas 3 3 3 2 5 2 2" xfId="55020" xr:uid="{3BC9AB24-9215-4D93-924E-535E383F2853}"/>
    <cellStyle name="Notas 3 3 3 2 5 3" xfId="39578" xr:uid="{21A59EF5-E673-491D-891D-36BA49B84639}"/>
    <cellStyle name="Notas 3 3 3 2 6" xfId="16415" xr:uid="{C76C38B9-9653-4050-915D-4144D0CD4B99}"/>
    <cellStyle name="Notas 3 3 3 2 6 2" xfId="47299" xr:uid="{DA632428-043C-4FCD-B61E-AB0084DEAC65}"/>
    <cellStyle name="Notas 3 3 3 2 7" xfId="31857" xr:uid="{CEBCA5A0-4CC7-4DC2-AB0D-D5A1DCBD3882}"/>
    <cellStyle name="Notas 3 3 3 3" xfId="1455" xr:uid="{19B01735-E1C7-4C05-89C1-8B88B1C791C9}"/>
    <cellStyle name="Notas 3 3 3 3 2" xfId="3385" xr:uid="{319F04E7-BAB7-450D-AC89-2933EBC783E1}"/>
    <cellStyle name="Notas 3 3 3 3 2 2" xfId="7245" xr:uid="{5290B84E-1EF0-43EC-9DBC-7142EE837FA3}"/>
    <cellStyle name="Notas 3 3 3 3 2 2 2" xfId="14966" xr:uid="{5BDB3A22-24CF-4090-B300-831EE58A3640}"/>
    <cellStyle name="Notas 3 3 3 3 2 2 2 2" xfId="30408" xr:uid="{7A8FC0E8-2112-4624-A9C0-1A27BCDC551E}"/>
    <cellStyle name="Notas 3 3 3 3 2 2 2 2 2" xfId="61292" xr:uid="{86E16C6E-CB30-4A29-8E18-56616467F2BB}"/>
    <cellStyle name="Notas 3 3 3 3 2 2 2 3" xfId="45850" xr:uid="{5639CC97-F181-44C2-9F33-360AFFE36DD4}"/>
    <cellStyle name="Notas 3 3 3 3 2 2 3" xfId="22687" xr:uid="{82530E00-803F-4E66-91A0-5A3277D4BB28}"/>
    <cellStyle name="Notas 3 3 3 3 2 2 3 2" xfId="53571" xr:uid="{C439EB7A-003C-41B6-95C4-EF4FB9CE4540}"/>
    <cellStyle name="Notas 3 3 3 3 2 2 4" xfId="38129" xr:uid="{16FA36FB-5EA3-4BC0-A0C1-AEB3590BC0E7}"/>
    <cellStyle name="Notas 3 3 3 3 2 3" xfId="11106" xr:uid="{C8C5E3AA-935F-487D-9703-B3D7F2BD229F}"/>
    <cellStyle name="Notas 3 3 3 3 2 3 2" xfId="26548" xr:uid="{6E4B5454-F77E-430D-9919-F11F052D6EDF}"/>
    <cellStyle name="Notas 3 3 3 3 2 3 2 2" xfId="57432" xr:uid="{A0BAF31F-4399-4832-9F8C-2BB3DD36F927}"/>
    <cellStyle name="Notas 3 3 3 3 2 3 3" xfId="41990" xr:uid="{7949AD7D-A758-47AD-BCC7-B02F663CD36D}"/>
    <cellStyle name="Notas 3 3 3 3 2 4" xfId="18827" xr:uid="{79EDC83E-B751-4F59-91C3-8A313D4A5767}"/>
    <cellStyle name="Notas 3 3 3 3 2 4 2" xfId="49711" xr:uid="{1950C488-E7AE-48A3-AC0A-38B175E73FD5}"/>
    <cellStyle name="Notas 3 3 3 3 2 5" xfId="34269" xr:uid="{95FD0057-299C-47C0-94CB-FDD9BF1E8839}"/>
    <cellStyle name="Notas 3 3 3 3 3" xfId="5315" xr:uid="{C49C0176-CD18-4F78-8A23-AD5B18D4717B}"/>
    <cellStyle name="Notas 3 3 3 3 3 2" xfId="13036" xr:uid="{A805A064-E940-4810-AA56-024F409694CC}"/>
    <cellStyle name="Notas 3 3 3 3 3 2 2" xfId="28478" xr:uid="{21767FBC-983A-48D2-B8F9-52443F2E01AE}"/>
    <cellStyle name="Notas 3 3 3 3 3 2 2 2" xfId="59362" xr:uid="{41273B8D-CC75-4B9F-AED2-82482A009659}"/>
    <cellStyle name="Notas 3 3 3 3 3 2 3" xfId="43920" xr:uid="{FC543708-7D3C-4131-8D1F-71C5A4BC0022}"/>
    <cellStyle name="Notas 3 3 3 3 3 3" xfId="20757" xr:uid="{3049EC06-A86E-4EA7-9759-E6EAFFD279B0}"/>
    <cellStyle name="Notas 3 3 3 3 3 3 2" xfId="51641" xr:uid="{EEE0BA06-F5FE-4A91-8E43-F0E89F6A4A17}"/>
    <cellStyle name="Notas 3 3 3 3 3 4" xfId="36199" xr:uid="{92F7D322-F453-4CC0-8271-71985B8C44BD}"/>
    <cellStyle name="Notas 3 3 3 3 4" xfId="9176" xr:uid="{93024F8F-A903-4A3E-B85A-ABDB4773C459}"/>
    <cellStyle name="Notas 3 3 3 3 4 2" xfId="24618" xr:uid="{19750366-9760-4A77-869D-473E3170ABF0}"/>
    <cellStyle name="Notas 3 3 3 3 4 2 2" xfId="55502" xr:uid="{719D8B3F-7400-4AA9-A326-0BD49B80AE7B}"/>
    <cellStyle name="Notas 3 3 3 3 4 3" xfId="40060" xr:uid="{79CB0F11-C25C-45B0-A9AB-4C4DB5E3CE2F}"/>
    <cellStyle name="Notas 3 3 3 3 5" xfId="16897" xr:uid="{FB5A32AE-6D35-4DCB-9232-912A29FDE928}"/>
    <cellStyle name="Notas 3 3 3 3 5 2" xfId="47781" xr:uid="{86CAFBFE-DE16-489B-A057-44740B8833E0}"/>
    <cellStyle name="Notas 3 3 3 3 6" xfId="32339" xr:uid="{41F677AF-6F68-44F3-962E-1FBF4168FE04}"/>
    <cellStyle name="Notas 3 3 3 4" xfId="2420" xr:uid="{D3ED0149-26F6-44B4-A900-6314AF5FE99C}"/>
    <cellStyle name="Notas 3 3 3 4 2" xfId="6280" xr:uid="{E80528AC-6085-41A4-BA4C-98702AACCA41}"/>
    <cellStyle name="Notas 3 3 3 4 2 2" xfId="14001" xr:uid="{9C69766D-FBCE-428D-A404-EB548673C4A2}"/>
    <cellStyle name="Notas 3 3 3 4 2 2 2" xfId="29443" xr:uid="{621CAA4C-D79E-4FE5-82D8-8B7C4DE23A03}"/>
    <cellStyle name="Notas 3 3 3 4 2 2 2 2" xfId="60327" xr:uid="{94A942F0-BACD-4C84-B5E4-7B738C9F833A}"/>
    <cellStyle name="Notas 3 3 3 4 2 2 3" xfId="44885" xr:uid="{F865F1DE-B52B-4456-A4F5-3648530AF8FB}"/>
    <cellStyle name="Notas 3 3 3 4 2 3" xfId="21722" xr:uid="{20C42B2A-9714-4FC7-BBF5-915F7A5305AB}"/>
    <cellStyle name="Notas 3 3 3 4 2 3 2" xfId="52606" xr:uid="{7EC95B4F-5F3B-4CD0-89FA-942CBF9CD652}"/>
    <cellStyle name="Notas 3 3 3 4 2 4" xfId="37164" xr:uid="{0560798B-8493-484B-8E79-7F63669F8E5A}"/>
    <cellStyle name="Notas 3 3 3 4 3" xfId="10141" xr:uid="{D59A224C-3202-41FC-AB57-E825EA91B569}"/>
    <cellStyle name="Notas 3 3 3 4 3 2" xfId="25583" xr:uid="{874F1DE9-D29E-4AA3-B083-5F4977FEAEF6}"/>
    <cellStyle name="Notas 3 3 3 4 3 2 2" xfId="56467" xr:uid="{49E681EC-189A-4B85-B483-E59CD1E7F33C}"/>
    <cellStyle name="Notas 3 3 3 4 3 3" xfId="41025" xr:uid="{2CB43479-D175-4340-9084-9F1304186968}"/>
    <cellStyle name="Notas 3 3 3 4 4" xfId="17862" xr:uid="{1FA0CD26-7DD7-4CEF-B27D-CDCF2F6286B7}"/>
    <cellStyle name="Notas 3 3 3 4 4 2" xfId="48746" xr:uid="{F14ADBED-29A9-423F-8F31-ECEDFE828F86}"/>
    <cellStyle name="Notas 3 3 3 4 5" xfId="33304" xr:uid="{89758CBD-271D-449E-A300-C57CA3EA1E77}"/>
    <cellStyle name="Notas 3 3 3 5" xfId="4350" xr:uid="{360CE7D3-74A6-495D-928C-6CF074A54B7E}"/>
    <cellStyle name="Notas 3 3 3 5 2" xfId="12071" xr:uid="{CB372B70-D190-4472-802E-F315F0E35BC7}"/>
    <cellStyle name="Notas 3 3 3 5 2 2" xfId="27513" xr:uid="{2A72E099-16A8-46C0-8A1C-369BA4DDC748}"/>
    <cellStyle name="Notas 3 3 3 5 2 2 2" xfId="58397" xr:uid="{EEB37EA4-BE6E-4A22-81F9-0B0A4E9B859E}"/>
    <cellStyle name="Notas 3 3 3 5 2 3" xfId="42955" xr:uid="{D1450031-D893-4F3B-9C12-B4E7D15CDE02}"/>
    <cellStyle name="Notas 3 3 3 5 3" xfId="19792" xr:uid="{FB796C9F-8938-4CE1-A324-7E356E4345C8}"/>
    <cellStyle name="Notas 3 3 3 5 3 2" xfId="50676" xr:uid="{771AE0ED-439A-40F2-B0A3-26005C2DB243}"/>
    <cellStyle name="Notas 3 3 3 5 4" xfId="35234" xr:uid="{0A84953D-4951-4E3A-AC9D-E143F907FB42}"/>
    <cellStyle name="Notas 3 3 3 6" xfId="8211" xr:uid="{B9D2CA1F-34CE-4AC8-B4CF-AE1EC2E3B6B4}"/>
    <cellStyle name="Notas 3 3 3 6 2" xfId="23653" xr:uid="{C4885376-40D6-4E81-A347-4187364CAD0D}"/>
    <cellStyle name="Notas 3 3 3 6 2 2" xfId="54537" xr:uid="{B7DA321C-058C-4B83-9576-F4A682FB10E5}"/>
    <cellStyle name="Notas 3 3 3 6 3" xfId="39095" xr:uid="{146647A3-108C-43B3-ADAA-0D10A66EF0D8}"/>
    <cellStyle name="Notas 3 3 3 7" xfId="15932" xr:uid="{6107868D-6D77-4422-825E-F5CDD7D9A887}"/>
    <cellStyle name="Notas 3 3 3 7 2" xfId="46816" xr:uid="{E48621BD-A9C1-4E96-B991-8241BCABE8BE}"/>
    <cellStyle name="Notas 3 3 3 8" xfId="31374" xr:uid="{6F58B8EA-A9A3-4BCB-9904-ECAB70854AAF}"/>
    <cellStyle name="Notas 3 3 4" xfId="732" xr:uid="{34F45274-FAF6-4C06-87B4-45F52E9E9D46}"/>
    <cellStyle name="Notas 3 3 4 2" xfId="1697" xr:uid="{5755DCE1-171D-4663-ABFD-08E2FF9FE072}"/>
    <cellStyle name="Notas 3 3 4 2 2" xfId="3627" xr:uid="{653885D8-EB4D-45F5-9857-19E26C546155}"/>
    <cellStyle name="Notas 3 3 4 2 2 2" xfId="7487" xr:uid="{9AC8E05F-918E-4022-8C4A-0CE2A552B9F2}"/>
    <cellStyle name="Notas 3 3 4 2 2 2 2" xfId="15208" xr:uid="{BA5455C4-1B1A-4984-8D24-07F979C28545}"/>
    <cellStyle name="Notas 3 3 4 2 2 2 2 2" xfId="30650" xr:uid="{A029C298-8BDE-4A6A-B738-346142F16FB6}"/>
    <cellStyle name="Notas 3 3 4 2 2 2 2 2 2" xfId="61534" xr:uid="{886FBCF0-0E3D-4CE0-A83B-D64D67142185}"/>
    <cellStyle name="Notas 3 3 4 2 2 2 2 3" xfId="46092" xr:uid="{10989B8F-A6D2-41D8-9D4E-A3C1E87CF42A}"/>
    <cellStyle name="Notas 3 3 4 2 2 2 3" xfId="22929" xr:uid="{F8225416-F0FB-43D5-ABED-EB4C1665B9F7}"/>
    <cellStyle name="Notas 3 3 4 2 2 2 3 2" xfId="53813" xr:uid="{DDD841BF-332B-447C-969F-EDADCAB74767}"/>
    <cellStyle name="Notas 3 3 4 2 2 2 4" xfId="38371" xr:uid="{A11499FD-812F-4C92-BD27-2F074960C980}"/>
    <cellStyle name="Notas 3 3 4 2 2 3" xfId="11348" xr:uid="{49F5708E-AE18-4D03-9112-38BE01F92E5E}"/>
    <cellStyle name="Notas 3 3 4 2 2 3 2" xfId="26790" xr:uid="{B07B9376-C8EE-48F7-AA1D-3C149663867F}"/>
    <cellStyle name="Notas 3 3 4 2 2 3 2 2" xfId="57674" xr:uid="{DFDF0858-2A84-4036-8801-64938DE1ABF9}"/>
    <cellStyle name="Notas 3 3 4 2 2 3 3" xfId="42232" xr:uid="{1917E749-E932-4844-8A5E-7A47113A3919}"/>
    <cellStyle name="Notas 3 3 4 2 2 4" xfId="19069" xr:uid="{349EAA2B-9AD3-42F6-80F2-E9AF738D72E6}"/>
    <cellStyle name="Notas 3 3 4 2 2 4 2" xfId="49953" xr:uid="{4B2C2A41-09D9-44F7-AA86-67F1613665AB}"/>
    <cellStyle name="Notas 3 3 4 2 2 5" xfId="34511" xr:uid="{7A30D622-88B5-492B-B590-34A6B5AC6E26}"/>
    <cellStyle name="Notas 3 3 4 2 3" xfId="5557" xr:uid="{FDAF203F-77E9-4A39-9F63-B29CAA1004E5}"/>
    <cellStyle name="Notas 3 3 4 2 3 2" xfId="13278" xr:uid="{D50A766C-0990-481E-9CED-3ADAB178A783}"/>
    <cellStyle name="Notas 3 3 4 2 3 2 2" xfId="28720" xr:uid="{D23E345C-A7EA-4BE4-A9CE-2E660118C047}"/>
    <cellStyle name="Notas 3 3 4 2 3 2 2 2" xfId="59604" xr:uid="{8818C0C5-7585-431D-B997-58FBCB5131CC}"/>
    <cellStyle name="Notas 3 3 4 2 3 2 3" xfId="44162" xr:uid="{CB1D964C-9E14-4783-A809-A6E486CE3496}"/>
    <cellStyle name="Notas 3 3 4 2 3 3" xfId="20999" xr:uid="{081962EF-0976-4249-A93E-BC786A286670}"/>
    <cellStyle name="Notas 3 3 4 2 3 3 2" xfId="51883" xr:uid="{72D72274-B590-4F74-ABE2-62E07813D1A6}"/>
    <cellStyle name="Notas 3 3 4 2 3 4" xfId="36441" xr:uid="{9962C8F1-D295-47B5-A97E-0561EE9A16A4}"/>
    <cellStyle name="Notas 3 3 4 2 4" xfId="9418" xr:uid="{ACB6FD9B-9F01-47D6-898E-5D8F157219AD}"/>
    <cellStyle name="Notas 3 3 4 2 4 2" xfId="24860" xr:uid="{5FFA0587-77F4-496F-ABFA-AEC97FE9ED85}"/>
    <cellStyle name="Notas 3 3 4 2 4 2 2" xfId="55744" xr:uid="{0801618F-62A6-45BB-8EC0-A9C16C7ADCFF}"/>
    <cellStyle name="Notas 3 3 4 2 4 3" xfId="40302" xr:uid="{DA130A21-C415-4B72-A5B8-057E14A0553D}"/>
    <cellStyle name="Notas 3 3 4 2 5" xfId="17139" xr:uid="{BCE3352A-2661-4224-95B4-0C5AB7107E67}"/>
    <cellStyle name="Notas 3 3 4 2 5 2" xfId="48023" xr:uid="{1B0B7C26-57F3-4CA0-BC68-C2CFA5FE7F9E}"/>
    <cellStyle name="Notas 3 3 4 2 6" xfId="32581" xr:uid="{7B7D77FA-2D49-4457-A86A-E4A63DDCC97F}"/>
    <cellStyle name="Notas 3 3 4 3" xfId="2662" xr:uid="{7F66192D-95CE-41DA-B13D-616668909B96}"/>
    <cellStyle name="Notas 3 3 4 3 2" xfId="6522" xr:uid="{779A4E8E-19B3-418B-A794-BF8A0947447F}"/>
    <cellStyle name="Notas 3 3 4 3 2 2" xfId="14243" xr:uid="{67BBDD1F-8DEF-4F62-A384-4C9E1C68A069}"/>
    <cellStyle name="Notas 3 3 4 3 2 2 2" xfId="29685" xr:uid="{D193EF6C-162A-459D-9E8F-E9B01F6473C6}"/>
    <cellStyle name="Notas 3 3 4 3 2 2 2 2" xfId="60569" xr:uid="{E42F0A0E-00A3-4251-A41E-178D6DCC9203}"/>
    <cellStyle name="Notas 3 3 4 3 2 2 3" xfId="45127" xr:uid="{165AFDC4-E5AB-4531-ADC0-7529CF9460B0}"/>
    <cellStyle name="Notas 3 3 4 3 2 3" xfId="21964" xr:uid="{60715162-2381-445B-B744-13FE272D8A9B}"/>
    <cellStyle name="Notas 3 3 4 3 2 3 2" xfId="52848" xr:uid="{819D18AF-C74E-43C4-9FCA-E46835273012}"/>
    <cellStyle name="Notas 3 3 4 3 2 4" xfId="37406" xr:uid="{F04DE4E6-36C6-4109-BB68-598D8FAA015D}"/>
    <cellStyle name="Notas 3 3 4 3 3" xfId="10383" xr:uid="{B09121E5-7DD9-45BF-8995-D46B7FCE9B77}"/>
    <cellStyle name="Notas 3 3 4 3 3 2" xfId="25825" xr:uid="{E8A6EE54-3C8C-4081-BA5D-EEB9643303D9}"/>
    <cellStyle name="Notas 3 3 4 3 3 2 2" xfId="56709" xr:uid="{9EEAC8A9-F991-4E0B-9F3D-9024C955D68D}"/>
    <cellStyle name="Notas 3 3 4 3 3 3" xfId="41267" xr:uid="{F5823B95-B58B-4376-BA99-B2D8ACDAA9E7}"/>
    <cellStyle name="Notas 3 3 4 3 4" xfId="18104" xr:uid="{B5C2D034-6BF7-429B-BF95-CF19649879A5}"/>
    <cellStyle name="Notas 3 3 4 3 4 2" xfId="48988" xr:uid="{CE9C7373-2D64-4651-AD1A-B8AE8F8806EE}"/>
    <cellStyle name="Notas 3 3 4 3 5" xfId="33546" xr:uid="{C6DA008D-989E-4940-BD79-16E84FA48791}"/>
    <cellStyle name="Notas 3 3 4 4" xfId="4592" xr:uid="{E4DFAC8E-5EE7-4ED7-9FCE-E1AC8C5BA87D}"/>
    <cellStyle name="Notas 3 3 4 4 2" xfId="12313" xr:uid="{5CE06F7E-798E-45F4-96B2-7A9BEED24BD0}"/>
    <cellStyle name="Notas 3 3 4 4 2 2" xfId="27755" xr:uid="{7CCDA594-2450-42A5-9219-85C10E5573A4}"/>
    <cellStyle name="Notas 3 3 4 4 2 2 2" xfId="58639" xr:uid="{6717E5CD-44F9-47E4-85D5-D24CC7583C93}"/>
    <cellStyle name="Notas 3 3 4 4 2 3" xfId="43197" xr:uid="{A40EAB05-01CE-4911-AE18-BD8243741339}"/>
    <cellStyle name="Notas 3 3 4 4 3" xfId="20034" xr:uid="{DC56333A-5799-4D1A-8095-F43A76F568BB}"/>
    <cellStyle name="Notas 3 3 4 4 3 2" xfId="50918" xr:uid="{35D6D91D-3414-48DE-8E32-9D38112050CF}"/>
    <cellStyle name="Notas 3 3 4 4 4" xfId="35476" xr:uid="{EA8A0A24-8643-4072-814F-B5E3F849831B}"/>
    <cellStyle name="Notas 3 3 4 5" xfId="8453" xr:uid="{24A70276-9A80-4CE1-9446-26D6731E3C11}"/>
    <cellStyle name="Notas 3 3 4 5 2" xfId="23895" xr:uid="{C1465FDC-5D85-4E9C-8245-19F8A582DECA}"/>
    <cellStyle name="Notas 3 3 4 5 2 2" xfId="54779" xr:uid="{F459A195-1069-4759-996F-34ACD80733CD}"/>
    <cellStyle name="Notas 3 3 4 5 3" xfId="39337" xr:uid="{729E29B4-94CC-48AD-9F28-EC3250C86828}"/>
    <cellStyle name="Notas 3 3 4 6" xfId="16174" xr:uid="{9E44274B-4B73-4059-AE7A-F4BC35F18967}"/>
    <cellStyle name="Notas 3 3 4 6 2" xfId="47058" xr:uid="{05190BC1-E28C-41CF-850F-4F3EDBC6D67F}"/>
    <cellStyle name="Notas 3 3 4 7" xfId="31616" xr:uid="{7F95F878-9A8B-4D08-A9DC-D40AE5969528}"/>
    <cellStyle name="Notas 3 3 5" xfId="1214" xr:uid="{19BB54E6-9366-4F92-9C43-78F69569E361}"/>
    <cellStyle name="Notas 3 3 5 2" xfId="3144" xr:uid="{1942AE76-0147-4B85-8AE6-C7CD5E7E7423}"/>
    <cellStyle name="Notas 3 3 5 2 2" xfId="7004" xr:uid="{6C0C5693-6687-4B0D-B564-2891A2300315}"/>
    <cellStyle name="Notas 3 3 5 2 2 2" xfId="14725" xr:uid="{BAAFBD87-854D-4BAB-92C6-C9BF53854796}"/>
    <cellStyle name="Notas 3 3 5 2 2 2 2" xfId="30167" xr:uid="{D30B46D3-F8ED-4E84-8197-BCA7C7C77BBE}"/>
    <cellStyle name="Notas 3 3 5 2 2 2 2 2" xfId="61051" xr:uid="{65635EBF-07F9-48F2-94D2-DC4618CCC03B}"/>
    <cellStyle name="Notas 3 3 5 2 2 2 3" xfId="45609" xr:uid="{221E1F5E-99AA-46E7-82EA-2550F515C62C}"/>
    <cellStyle name="Notas 3 3 5 2 2 3" xfId="22446" xr:uid="{144965AB-2843-4D43-A901-FDCEF711B6AF}"/>
    <cellStyle name="Notas 3 3 5 2 2 3 2" xfId="53330" xr:uid="{505000DB-DE4D-410B-981A-29F68644A5C6}"/>
    <cellStyle name="Notas 3 3 5 2 2 4" xfId="37888" xr:uid="{A4239CC9-A7E9-4CB5-95BE-EDAB7C2B4839}"/>
    <cellStyle name="Notas 3 3 5 2 3" xfId="10865" xr:uid="{6F8A71A2-97AB-4394-A8EE-FC7ABD7A497D}"/>
    <cellStyle name="Notas 3 3 5 2 3 2" xfId="26307" xr:uid="{348563D8-E910-43A5-AA5E-FECF153FE18F}"/>
    <cellStyle name="Notas 3 3 5 2 3 2 2" xfId="57191" xr:uid="{73905AC0-CC17-4D6A-B72D-E9651218307E}"/>
    <cellStyle name="Notas 3 3 5 2 3 3" xfId="41749" xr:uid="{04118A10-D167-4B42-9961-7D013D372C84}"/>
    <cellStyle name="Notas 3 3 5 2 4" xfId="18586" xr:uid="{43F3C40F-600C-4CF8-BD34-C8E29F7FDD8B}"/>
    <cellStyle name="Notas 3 3 5 2 4 2" xfId="49470" xr:uid="{3C373401-40D7-4E7E-939D-DA0B737547CA}"/>
    <cellStyle name="Notas 3 3 5 2 5" xfId="34028" xr:uid="{13FE5F54-A345-4F55-BE32-8697ECA970A2}"/>
    <cellStyle name="Notas 3 3 5 3" xfId="5074" xr:uid="{3585DC89-B470-4D76-B5C6-F5B8AD9BEDD2}"/>
    <cellStyle name="Notas 3 3 5 3 2" xfId="12795" xr:uid="{6D0819F3-0AB6-4096-B93F-9F7D49F3C4C4}"/>
    <cellStyle name="Notas 3 3 5 3 2 2" xfId="28237" xr:uid="{FE7BE9A8-795F-42FE-A06B-3C268A090D3E}"/>
    <cellStyle name="Notas 3 3 5 3 2 2 2" xfId="59121" xr:uid="{4828CF50-73CF-4F96-BF1E-E2227C5FCF6A}"/>
    <cellStyle name="Notas 3 3 5 3 2 3" xfId="43679" xr:uid="{DB3A178A-4F1C-473B-8EC5-311E060056A2}"/>
    <cellStyle name="Notas 3 3 5 3 3" xfId="20516" xr:uid="{0453CF6C-9FDD-4B2E-BE8C-B2FE9CF373F7}"/>
    <cellStyle name="Notas 3 3 5 3 3 2" xfId="51400" xr:uid="{871E88BF-5F58-48CC-81F5-AD653F4C94C6}"/>
    <cellStyle name="Notas 3 3 5 3 4" xfId="35958" xr:uid="{94B76930-AB77-4A57-B9E6-93B43FDD2F3F}"/>
    <cellStyle name="Notas 3 3 5 4" xfId="8935" xr:uid="{E5A5A160-8A2B-4C66-AF7E-6A61D757790A}"/>
    <cellStyle name="Notas 3 3 5 4 2" xfId="24377" xr:uid="{C02675E7-C5DD-4CCA-8F41-23E0FB573630}"/>
    <cellStyle name="Notas 3 3 5 4 2 2" xfId="55261" xr:uid="{B4C01C77-2D93-4F26-8D38-1213151EE3A9}"/>
    <cellStyle name="Notas 3 3 5 4 3" xfId="39819" xr:uid="{15F06FC9-D768-4DF3-B845-88AF7C36D079}"/>
    <cellStyle name="Notas 3 3 5 5" xfId="16656" xr:uid="{5351101C-2B7E-4D78-9591-BFBAB0C17065}"/>
    <cellStyle name="Notas 3 3 5 5 2" xfId="47540" xr:uid="{2BC36D4B-DDE9-4F57-936C-14ACDE132059}"/>
    <cellStyle name="Notas 3 3 5 6" xfId="32098" xr:uid="{3F474821-1EF8-44BB-B700-DC98575E0785}"/>
    <cellStyle name="Notas 3 3 6" xfId="2179" xr:uid="{A61B10F3-503E-4ED9-BC71-327903AE8AF2}"/>
    <cellStyle name="Notas 3 3 6 2" xfId="6039" xr:uid="{63E13895-66BF-41C2-9AA3-212D97959697}"/>
    <cellStyle name="Notas 3 3 6 2 2" xfId="13760" xr:uid="{D3FF9D91-1A9E-408F-9E41-696E87286994}"/>
    <cellStyle name="Notas 3 3 6 2 2 2" xfId="29202" xr:uid="{1CAC2D8C-B739-4A63-A2DC-E11CF7C8D7DE}"/>
    <cellStyle name="Notas 3 3 6 2 2 2 2" xfId="60086" xr:uid="{6F544CE0-E900-4922-A908-F6B545A74A62}"/>
    <cellStyle name="Notas 3 3 6 2 2 3" xfId="44644" xr:uid="{11007809-9E2D-4B08-AAFF-BDE48D5EBC5B}"/>
    <cellStyle name="Notas 3 3 6 2 3" xfId="21481" xr:uid="{5D6D8DFB-F20C-42F1-A196-12BEE22CA99D}"/>
    <cellStyle name="Notas 3 3 6 2 3 2" xfId="52365" xr:uid="{82DD718B-B482-4576-A060-8E9F53A0CB4F}"/>
    <cellStyle name="Notas 3 3 6 2 4" xfId="36923" xr:uid="{21962C9E-5B4B-4070-9BD7-D49300072141}"/>
    <cellStyle name="Notas 3 3 6 3" xfId="9900" xr:uid="{48DBBB5E-3496-4AC1-8905-52B740376CF0}"/>
    <cellStyle name="Notas 3 3 6 3 2" xfId="25342" xr:uid="{6777D141-E578-4D34-884B-EEA3323C17BF}"/>
    <cellStyle name="Notas 3 3 6 3 2 2" xfId="56226" xr:uid="{FE02340F-EF21-400C-81EC-D75F2601429B}"/>
    <cellStyle name="Notas 3 3 6 3 3" xfId="40784" xr:uid="{A0D4173B-64F3-457E-9FD6-D428388B841C}"/>
    <cellStyle name="Notas 3 3 6 4" xfId="17621" xr:uid="{2922A27A-DFCE-48CC-9CE6-4C062544F25D}"/>
    <cellStyle name="Notas 3 3 6 4 2" xfId="48505" xr:uid="{DCB66FA5-7B47-4ECD-85A3-8561D366BDB9}"/>
    <cellStyle name="Notas 3 3 6 5" xfId="33063" xr:uid="{99FAEFB0-5084-45F8-AB44-555E510AA21B}"/>
    <cellStyle name="Notas 3 3 7" xfId="4109" xr:uid="{1C8C09D3-3F32-4950-A06E-296D69D3F7FF}"/>
    <cellStyle name="Notas 3 3 7 2" xfId="11830" xr:uid="{5C1AE168-5057-49C3-86AA-DD482720F83D}"/>
    <cellStyle name="Notas 3 3 7 2 2" xfId="27272" xr:uid="{A002B276-4EE1-47FB-8901-DD5041F6FDE1}"/>
    <cellStyle name="Notas 3 3 7 2 2 2" xfId="58156" xr:uid="{55D27C18-279F-4DF5-9787-FB28FEA9412A}"/>
    <cellStyle name="Notas 3 3 7 2 3" xfId="42714" xr:uid="{0D47B1D7-828D-4E81-8FDD-7676671386C1}"/>
    <cellStyle name="Notas 3 3 7 3" xfId="19551" xr:uid="{7CB57A24-88A9-4F41-A922-E8CA49CC3F86}"/>
    <cellStyle name="Notas 3 3 7 3 2" xfId="50435" xr:uid="{89B44679-AF0A-4F6D-B158-9ABB8EA5F889}"/>
    <cellStyle name="Notas 3 3 7 4" xfId="34993" xr:uid="{7E4EAAEF-055D-441F-9DD2-0CC7CEA7A428}"/>
    <cellStyle name="Notas 3 3 8" xfId="7970" xr:uid="{EA8384B4-3E64-42FD-B8E4-D5584325A2D0}"/>
    <cellStyle name="Notas 3 3 8 2" xfId="23412" xr:uid="{8CA907E9-F2E8-4387-AD33-7BF7256C8E6C}"/>
    <cellStyle name="Notas 3 3 8 2 2" xfId="54296" xr:uid="{ACF19C65-0067-4328-8D15-F778E2E160CB}"/>
    <cellStyle name="Notas 3 3 8 3" xfId="38854" xr:uid="{4297E21D-0FA6-462E-B203-80B151A15FA6}"/>
    <cellStyle name="Notas 3 3 9" xfId="15691" xr:uid="{81853D14-5DE2-494D-B847-FAACB40618D8}"/>
    <cellStyle name="Notas 3 3 9 2" xfId="46575" xr:uid="{8586DC91-6352-46EF-A502-1CB4A0959962}"/>
    <cellStyle name="Notas 3 4" xfId="223" xr:uid="{5E149632-F64A-48E5-BFD3-58ED6D07957E}"/>
    <cellStyle name="Notas 3 4 10" xfId="31134" xr:uid="{91C13528-650C-4962-8AF0-36754744DE0D}"/>
    <cellStyle name="Notas 3 4 2" xfId="348" xr:uid="{B8E8197E-C311-44A2-A57E-A451B75455DA}"/>
    <cellStyle name="Notas 3 4 2 2" xfId="591" xr:uid="{EC7B9905-96DE-421D-B2F8-9449594D8B60}"/>
    <cellStyle name="Notas 3 4 2 2 2" xfId="1074" xr:uid="{A134F615-B6EB-4D93-9E9D-9DDA515BD082}"/>
    <cellStyle name="Notas 3 4 2 2 2 2" xfId="2039" xr:uid="{3577BC42-BB96-41F4-BCAF-43F90138D22A}"/>
    <cellStyle name="Notas 3 4 2 2 2 2 2" xfId="3969" xr:uid="{E72A70AB-C6A0-4F43-93BE-78005EEE0744}"/>
    <cellStyle name="Notas 3 4 2 2 2 2 2 2" xfId="7829" xr:uid="{DCB20CC9-33E7-45CD-8A27-9A1EFEC125F0}"/>
    <cellStyle name="Notas 3 4 2 2 2 2 2 2 2" xfId="15550" xr:uid="{43C62EBD-19BA-446A-941D-224A0DD32097}"/>
    <cellStyle name="Notas 3 4 2 2 2 2 2 2 2 2" xfId="30992" xr:uid="{9A32EF79-044B-48A7-987F-78E6B554741A}"/>
    <cellStyle name="Notas 3 4 2 2 2 2 2 2 2 2 2" xfId="61876" xr:uid="{2E607CA5-E4CA-4FD3-A55D-B6B78BA9A46C}"/>
    <cellStyle name="Notas 3 4 2 2 2 2 2 2 2 3" xfId="46434" xr:uid="{A7CBC15B-A638-4859-8B54-966F78D085F9}"/>
    <cellStyle name="Notas 3 4 2 2 2 2 2 2 3" xfId="23271" xr:uid="{13B32C8F-4FCB-4437-A224-7A8FFE7AB95F}"/>
    <cellStyle name="Notas 3 4 2 2 2 2 2 2 3 2" xfId="54155" xr:uid="{1EA0AC7B-E845-400B-B486-279321FF10C3}"/>
    <cellStyle name="Notas 3 4 2 2 2 2 2 2 4" xfId="38713" xr:uid="{507E9908-30A8-445D-BEC7-5E04FDB9E4E9}"/>
    <cellStyle name="Notas 3 4 2 2 2 2 2 3" xfId="11690" xr:uid="{C708509A-15EE-4B24-94A3-083EE002F297}"/>
    <cellStyle name="Notas 3 4 2 2 2 2 2 3 2" xfId="27132" xr:uid="{4575C6AE-5CA9-424A-9314-B7B167BDDED1}"/>
    <cellStyle name="Notas 3 4 2 2 2 2 2 3 2 2" xfId="58016" xr:uid="{853BB824-5CAA-42A2-B4C9-1888314DC0B0}"/>
    <cellStyle name="Notas 3 4 2 2 2 2 2 3 3" xfId="42574" xr:uid="{B9C3A674-1727-42C6-A727-1D38646452C7}"/>
    <cellStyle name="Notas 3 4 2 2 2 2 2 4" xfId="19411" xr:uid="{A0F64288-012F-4C77-BD96-6117D733840F}"/>
    <cellStyle name="Notas 3 4 2 2 2 2 2 4 2" xfId="50295" xr:uid="{38867EE2-0AD8-4416-9A61-5A283D6A0826}"/>
    <cellStyle name="Notas 3 4 2 2 2 2 2 5" xfId="34853" xr:uid="{C87A021D-EDCA-4551-8053-AEB14F04CDE8}"/>
    <cellStyle name="Notas 3 4 2 2 2 2 3" xfId="5899" xr:uid="{E2E02786-2BA4-4A86-BCE4-263035A595BF}"/>
    <cellStyle name="Notas 3 4 2 2 2 2 3 2" xfId="13620" xr:uid="{6B225D83-A500-48B6-AF55-8812B027D16A}"/>
    <cellStyle name="Notas 3 4 2 2 2 2 3 2 2" xfId="29062" xr:uid="{AC53BBF3-2328-440D-B5DA-A0646924A3D8}"/>
    <cellStyle name="Notas 3 4 2 2 2 2 3 2 2 2" xfId="59946" xr:uid="{45F26573-B801-46DC-95FE-E45DDA14E9C0}"/>
    <cellStyle name="Notas 3 4 2 2 2 2 3 2 3" xfId="44504" xr:uid="{949AE70A-E607-4540-BFA6-FB899123A933}"/>
    <cellStyle name="Notas 3 4 2 2 2 2 3 3" xfId="21341" xr:uid="{0C8A5904-6E72-4C50-8A38-753554C40A5A}"/>
    <cellStyle name="Notas 3 4 2 2 2 2 3 3 2" xfId="52225" xr:uid="{9C32CD38-B5B1-48A3-9DF6-8EFAADD761F4}"/>
    <cellStyle name="Notas 3 4 2 2 2 2 3 4" xfId="36783" xr:uid="{90890B1E-645A-428B-B691-965ED2E285F9}"/>
    <cellStyle name="Notas 3 4 2 2 2 2 4" xfId="9760" xr:uid="{48C70396-33E5-4781-8DF0-A6BD49E0C9BD}"/>
    <cellStyle name="Notas 3 4 2 2 2 2 4 2" xfId="25202" xr:uid="{1B6614D6-06E2-4D10-8A82-0EB0C3AC4375}"/>
    <cellStyle name="Notas 3 4 2 2 2 2 4 2 2" xfId="56086" xr:uid="{33C69BD4-12C2-492B-B6B8-2DD50BC0FFB5}"/>
    <cellStyle name="Notas 3 4 2 2 2 2 4 3" xfId="40644" xr:uid="{0CEB4205-C181-4322-81AF-24EBACFBE4AA}"/>
    <cellStyle name="Notas 3 4 2 2 2 2 5" xfId="17481" xr:uid="{398BE6C0-522D-48CD-9EC4-C26B24D11E73}"/>
    <cellStyle name="Notas 3 4 2 2 2 2 5 2" xfId="48365" xr:uid="{82A38DF4-B158-4657-9D80-19842211443C}"/>
    <cellStyle name="Notas 3 4 2 2 2 2 6" xfId="32923" xr:uid="{68551DBF-F890-4B30-A9FA-52BD11F6A69F}"/>
    <cellStyle name="Notas 3 4 2 2 2 3" xfId="3004" xr:uid="{E7FA36A7-34D4-4C99-804B-3CF94347819A}"/>
    <cellStyle name="Notas 3 4 2 2 2 3 2" xfId="6864" xr:uid="{9C2AA52D-1F1A-4FA6-B21B-73708A5AD6B9}"/>
    <cellStyle name="Notas 3 4 2 2 2 3 2 2" xfId="14585" xr:uid="{806FDE2B-0B6C-42B9-B9F7-553A385290EF}"/>
    <cellStyle name="Notas 3 4 2 2 2 3 2 2 2" xfId="30027" xr:uid="{3D83B50C-E42F-4F7A-857F-2CA7E1EA1284}"/>
    <cellStyle name="Notas 3 4 2 2 2 3 2 2 2 2" xfId="60911" xr:uid="{99D6985D-951D-4B53-9585-633EF522DE21}"/>
    <cellStyle name="Notas 3 4 2 2 2 3 2 2 3" xfId="45469" xr:uid="{B34C5A0C-3197-40B2-B699-906AFDC10AD4}"/>
    <cellStyle name="Notas 3 4 2 2 2 3 2 3" xfId="22306" xr:uid="{FEFFC188-F7AF-41EE-987E-6E225DECC273}"/>
    <cellStyle name="Notas 3 4 2 2 2 3 2 3 2" xfId="53190" xr:uid="{9251F7D1-010E-406C-8A79-526B475498BC}"/>
    <cellStyle name="Notas 3 4 2 2 2 3 2 4" xfId="37748" xr:uid="{1BBADA45-A994-47AF-8327-3AF63CF4C422}"/>
    <cellStyle name="Notas 3 4 2 2 2 3 3" xfId="10725" xr:uid="{553E569D-43B9-457F-AA9D-C87884342DBE}"/>
    <cellStyle name="Notas 3 4 2 2 2 3 3 2" xfId="26167" xr:uid="{25367E00-072F-458C-BA9E-96543EA7A295}"/>
    <cellStyle name="Notas 3 4 2 2 2 3 3 2 2" xfId="57051" xr:uid="{99331962-EC3D-4FF0-A69E-816C8F1EBA32}"/>
    <cellStyle name="Notas 3 4 2 2 2 3 3 3" xfId="41609" xr:uid="{17C2AFA4-4425-444B-854D-F9767E599CD1}"/>
    <cellStyle name="Notas 3 4 2 2 2 3 4" xfId="18446" xr:uid="{7ACCD405-AA56-426C-947F-3EDDD5B19C67}"/>
    <cellStyle name="Notas 3 4 2 2 2 3 4 2" xfId="49330" xr:uid="{364BF04D-B544-4C42-8650-6B7EFE6EB820}"/>
    <cellStyle name="Notas 3 4 2 2 2 3 5" xfId="33888" xr:uid="{1CCECE4B-4B80-4CF8-9B64-41578006B5D6}"/>
    <cellStyle name="Notas 3 4 2 2 2 4" xfId="4934" xr:uid="{535ACD0D-8CAE-4B31-A32B-7DCFE3F080EA}"/>
    <cellStyle name="Notas 3 4 2 2 2 4 2" xfId="12655" xr:uid="{1FD29D53-5683-4FD9-80B6-33FD11CB1F0B}"/>
    <cellStyle name="Notas 3 4 2 2 2 4 2 2" xfId="28097" xr:uid="{9B640919-151B-4DDC-A8FC-88AF1E3524D0}"/>
    <cellStyle name="Notas 3 4 2 2 2 4 2 2 2" xfId="58981" xr:uid="{63C1BDFD-5B45-491E-AD4F-0F77B0C1638E}"/>
    <cellStyle name="Notas 3 4 2 2 2 4 2 3" xfId="43539" xr:uid="{9784D50E-6F4D-48A1-BA04-8D6D9C46BB2F}"/>
    <cellStyle name="Notas 3 4 2 2 2 4 3" xfId="20376" xr:uid="{10EE8303-88FD-4D9B-AC06-0C0C580EC4A4}"/>
    <cellStyle name="Notas 3 4 2 2 2 4 3 2" xfId="51260" xr:uid="{EE079DD1-EC38-4AD4-ACA2-0FF3BEDC761D}"/>
    <cellStyle name="Notas 3 4 2 2 2 4 4" xfId="35818" xr:uid="{E6786145-5159-4032-9D3C-3CC47837C83D}"/>
    <cellStyle name="Notas 3 4 2 2 2 5" xfId="8795" xr:uid="{8555852C-1D04-427C-A196-0768F1F80F6C}"/>
    <cellStyle name="Notas 3 4 2 2 2 5 2" xfId="24237" xr:uid="{EDE10836-A064-4BCD-9C88-F86DD2E1E94F}"/>
    <cellStyle name="Notas 3 4 2 2 2 5 2 2" xfId="55121" xr:uid="{A297D8ED-07C8-4B51-8D71-7EF770BC6037}"/>
    <cellStyle name="Notas 3 4 2 2 2 5 3" xfId="39679" xr:uid="{E50D05F1-B95F-4DAC-B8FF-30621E7E2180}"/>
    <cellStyle name="Notas 3 4 2 2 2 6" xfId="16516" xr:uid="{1DCF2721-AFDB-43D8-A02B-AB0A668A8759}"/>
    <cellStyle name="Notas 3 4 2 2 2 6 2" xfId="47400" xr:uid="{F6226EFB-F26D-4C6D-B8CE-BF839AEC8447}"/>
    <cellStyle name="Notas 3 4 2 2 2 7" xfId="31958" xr:uid="{C8A7E978-8202-42D2-A87A-441497669C97}"/>
    <cellStyle name="Notas 3 4 2 2 3" xfId="1556" xr:uid="{38569429-CA0C-4B45-82BD-3D6A5E14FBBA}"/>
    <cellStyle name="Notas 3 4 2 2 3 2" xfId="3486" xr:uid="{58B5109A-C361-4F73-9E38-ACAC08C9F7F0}"/>
    <cellStyle name="Notas 3 4 2 2 3 2 2" xfId="7346" xr:uid="{7BEC2E81-A9B4-4E70-9F2E-3E59A0A7BE9E}"/>
    <cellStyle name="Notas 3 4 2 2 3 2 2 2" xfId="15067" xr:uid="{0A52D031-2B37-4A31-B957-E0F6D7772414}"/>
    <cellStyle name="Notas 3 4 2 2 3 2 2 2 2" xfId="30509" xr:uid="{57B0C7B8-EE70-4E5A-A545-8EA87129187A}"/>
    <cellStyle name="Notas 3 4 2 2 3 2 2 2 2 2" xfId="61393" xr:uid="{0A36123E-11F2-4706-B750-B785EE87F647}"/>
    <cellStyle name="Notas 3 4 2 2 3 2 2 2 3" xfId="45951" xr:uid="{2759B0ED-2419-4287-BA1D-E6E126ADB54C}"/>
    <cellStyle name="Notas 3 4 2 2 3 2 2 3" xfId="22788" xr:uid="{42FD3C52-572E-4DEE-BB6E-23E9474F79F5}"/>
    <cellStyle name="Notas 3 4 2 2 3 2 2 3 2" xfId="53672" xr:uid="{D120EE1F-C8AB-4F89-9D1A-5E72DC180864}"/>
    <cellStyle name="Notas 3 4 2 2 3 2 2 4" xfId="38230" xr:uid="{D41E01DC-624B-4090-A31F-20DE78C50FC7}"/>
    <cellStyle name="Notas 3 4 2 2 3 2 3" xfId="11207" xr:uid="{C8544199-4E7B-4BF2-9C61-AA5740EBF3F4}"/>
    <cellStyle name="Notas 3 4 2 2 3 2 3 2" xfId="26649" xr:uid="{D850D4FD-213D-4C6D-ADAE-F0EB5E25235D}"/>
    <cellStyle name="Notas 3 4 2 2 3 2 3 2 2" xfId="57533" xr:uid="{58EF3B65-0450-4A97-992B-90D30C77B38C}"/>
    <cellStyle name="Notas 3 4 2 2 3 2 3 3" xfId="42091" xr:uid="{918CB62F-8592-447E-A62B-64C63C2159A2}"/>
    <cellStyle name="Notas 3 4 2 2 3 2 4" xfId="18928" xr:uid="{FF00259F-9B4B-4C34-A0F6-38B72587BD72}"/>
    <cellStyle name="Notas 3 4 2 2 3 2 4 2" xfId="49812" xr:uid="{6AFE02CC-9082-46AA-8607-5A5B1DA85F9F}"/>
    <cellStyle name="Notas 3 4 2 2 3 2 5" xfId="34370" xr:uid="{D898F968-9BDA-49A4-B240-1B8AA887F3F5}"/>
    <cellStyle name="Notas 3 4 2 2 3 3" xfId="5416" xr:uid="{E00AD545-F970-42B5-957F-6232BC2E6A10}"/>
    <cellStyle name="Notas 3 4 2 2 3 3 2" xfId="13137" xr:uid="{C209224B-FF78-40A0-B83C-F56619B485D3}"/>
    <cellStyle name="Notas 3 4 2 2 3 3 2 2" xfId="28579" xr:uid="{1B5AD866-7742-48F1-81FC-0679092596FE}"/>
    <cellStyle name="Notas 3 4 2 2 3 3 2 2 2" xfId="59463" xr:uid="{5AA4D600-0D5A-47DA-ADA8-FE8E8B866EE4}"/>
    <cellStyle name="Notas 3 4 2 2 3 3 2 3" xfId="44021" xr:uid="{F5732DF3-4775-40BB-9F10-A28E83AA9025}"/>
    <cellStyle name="Notas 3 4 2 2 3 3 3" xfId="20858" xr:uid="{3E213744-D08C-4C87-8EB0-DA44DADF42E3}"/>
    <cellStyle name="Notas 3 4 2 2 3 3 3 2" xfId="51742" xr:uid="{A6C6A648-C87B-4A98-84B0-BDE79ADE8258}"/>
    <cellStyle name="Notas 3 4 2 2 3 3 4" xfId="36300" xr:uid="{A506D921-9AC4-4F46-8C52-71AFF8DC3405}"/>
    <cellStyle name="Notas 3 4 2 2 3 4" xfId="9277" xr:uid="{D6B2FB81-6053-4771-8E2B-549309952CCC}"/>
    <cellStyle name="Notas 3 4 2 2 3 4 2" xfId="24719" xr:uid="{F53EF32F-1FF4-4C5F-BBA5-1F39A8E6FF85}"/>
    <cellStyle name="Notas 3 4 2 2 3 4 2 2" xfId="55603" xr:uid="{D833616E-9CAC-4255-BB2D-8A005DAC2352}"/>
    <cellStyle name="Notas 3 4 2 2 3 4 3" xfId="40161" xr:uid="{C4481139-B376-44D9-A4B3-4670783ABF99}"/>
    <cellStyle name="Notas 3 4 2 2 3 5" xfId="16998" xr:uid="{58C80D0A-75D1-47EB-9699-61D7D73243EE}"/>
    <cellStyle name="Notas 3 4 2 2 3 5 2" xfId="47882" xr:uid="{77BAC79C-148A-443F-AEDC-9635F1857F9E}"/>
    <cellStyle name="Notas 3 4 2 2 3 6" xfId="32440" xr:uid="{616671FF-E0AF-4299-B26B-99A4A732990D}"/>
    <cellStyle name="Notas 3 4 2 2 4" xfId="2521" xr:uid="{BB209F6F-F99F-44FD-9433-6BF3C934DD09}"/>
    <cellStyle name="Notas 3 4 2 2 4 2" xfId="6381" xr:uid="{73295C55-1548-41F4-937A-88EC3C4AAEEB}"/>
    <cellStyle name="Notas 3 4 2 2 4 2 2" xfId="14102" xr:uid="{00F86402-B11F-41D4-ACD6-5EC8E5082DF6}"/>
    <cellStyle name="Notas 3 4 2 2 4 2 2 2" xfId="29544" xr:uid="{6184DDB2-BEC8-498C-B903-C717CE64F162}"/>
    <cellStyle name="Notas 3 4 2 2 4 2 2 2 2" xfId="60428" xr:uid="{865FC805-35D1-482E-B5A1-A399A391A0DF}"/>
    <cellStyle name="Notas 3 4 2 2 4 2 2 3" xfId="44986" xr:uid="{AF69BAD7-1D0F-450A-8C05-B344A784070F}"/>
    <cellStyle name="Notas 3 4 2 2 4 2 3" xfId="21823" xr:uid="{4DBECA9B-A601-4131-BF8E-C4DE529DEB51}"/>
    <cellStyle name="Notas 3 4 2 2 4 2 3 2" xfId="52707" xr:uid="{4D9D383A-34C5-4B63-9E76-3D6042B483F9}"/>
    <cellStyle name="Notas 3 4 2 2 4 2 4" xfId="37265" xr:uid="{C560FC86-8418-4EFA-B821-1DD5941B5DB4}"/>
    <cellStyle name="Notas 3 4 2 2 4 3" xfId="10242" xr:uid="{19F0ED8A-FEAE-404A-97BA-26AFDD1F391A}"/>
    <cellStyle name="Notas 3 4 2 2 4 3 2" xfId="25684" xr:uid="{A515E624-DDD2-42D4-8FE8-97602B84BBEA}"/>
    <cellStyle name="Notas 3 4 2 2 4 3 2 2" xfId="56568" xr:uid="{61C98A64-6DDB-49D6-849E-7A5D59CA2A64}"/>
    <cellStyle name="Notas 3 4 2 2 4 3 3" xfId="41126" xr:uid="{2CC743F5-2FAB-4F04-B6DC-3DDCF987F4EB}"/>
    <cellStyle name="Notas 3 4 2 2 4 4" xfId="17963" xr:uid="{84884FC9-1CC4-465A-8A54-A76A5EB11CED}"/>
    <cellStyle name="Notas 3 4 2 2 4 4 2" xfId="48847" xr:uid="{2EDEDFBA-2280-4BC2-B3CB-C9AF88E915A3}"/>
    <cellStyle name="Notas 3 4 2 2 4 5" xfId="33405" xr:uid="{1F4941C8-26B3-40B8-9EFF-A47D04811D8F}"/>
    <cellStyle name="Notas 3 4 2 2 5" xfId="4451" xr:uid="{3D71671C-4A69-4E32-9D1E-179936D37001}"/>
    <cellStyle name="Notas 3 4 2 2 5 2" xfId="12172" xr:uid="{CFDA7FCB-EAA4-44A9-A97A-A23834FD5D29}"/>
    <cellStyle name="Notas 3 4 2 2 5 2 2" xfId="27614" xr:uid="{9278EB54-58A2-438E-BC37-B3ADD775EFDB}"/>
    <cellStyle name="Notas 3 4 2 2 5 2 2 2" xfId="58498" xr:uid="{06098BAB-B564-42D3-829B-84F8E5DC0F00}"/>
    <cellStyle name="Notas 3 4 2 2 5 2 3" xfId="43056" xr:uid="{990FBF07-7E5D-43BF-8B59-D1AC835C985C}"/>
    <cellStyle name="Notas 3 4 2 2 5 3" xfId="19893" xr:uid="{5B3D0A27-4F13-42B0-B8D8-C92416B07E27}"/>
    <cellStyle name="Notas 3 4 2 2 5 3 2" xfId="50777" xr:uid="{4F46D8D7-7599-41DE-8B92-0083F6237103}"/>
    <cellStyle name="Notas 3 4 2 2 5 4" xfId="35335" xr:uid="{9BC4DBCF-9EE6-4454-822C-AFA948C2EC6B}"/>
    <cellStyle name="Notas 3 4 2 2 6" xfId="8312" xr:uid="{589858EB-26C7-423D-A41C-90A511E7C61C}"/>
    <cellStyle name="Notas 3 4 2 2 6 2" xfId="23754" xr:uid="{E7A6AE73-A80E-48D0-82E5-28F442886838}"/>
    <cellStyle name="Notas 3 4 2 2 6 2 2" xfId="54638" xr:uid="{3AEA8AEE-4019-45EE-975A-A15CA8EC9329}"/>
    <cellStyle name="Notas 3 4 2 2 6 3" xfId="39196" xr:uid="{64A286F5-F93B-43B0-A234-A67486391D8F}"/>
    <cellStyle name="Notas 3 4 2 2 7" xfId="16033" xr:uid="{FF93A8A2-4B38-41CE-B706-F4B9034CA050}"/>
    <cellStyle name="Notas 3 4 2 2 7 2" xfId="46917" xr:uid="{885BD22E-67CE-46FC-8E76-6269D8CD530D}"/>
    <cellStyle name="Notas 3 4 2 2 8" xfId="31475" xr:uid="{5397EE5B-F0CC-4495-ABF0-9CA8622B95A2}"/>
    <cellStyle name="Notas 3 4 2 3" xfId="833" xr:uid="{6B72251B-B0F9-402F-B145-95437434C0B6}"/>
    <cellStyle name="Notas 3 4 2 3 2" xfId="1798" xr:uid="{2D7C07B4-CA40-48C9-BFD6-1FEF4A99F732}"/>
    <cellStyle name="Notas 3 4 2 3 2 2" xfId="3728" xr:uid="{25C33132-B11B-4063-8FE9-3B9711140AA2}"/>
    <cellStyle name="Notas 3 4 2 3 2 2 2" xfId="7588" xr:uid="{C8023DDA-DE78-4EDB-8958-995955757445}"/>
    <cellStyle name="Notas 3 4 2 3 2 2 2 2" xfId="15309" xr:uid="{AEC9EB88-BD02-4941-BA64-6AF4AD715437}"/>
    <cellStyle name="Notas 3 4 2 3 2 2 2 2 2" xfId="30751" xr:uid="{65D8E018-1EF4-486C-B1BD-F552132DAFD6}"/>
    <cellStyle name="Notas 3 4 2 3 2 2 2 2 2 2" xfId="61635" xr:uid="{495149BC-D7D1-4E07-8EC9-EDE53906F88F}"/>
    <cellStyle name="Notas 3 4 2 3 2 2 2 2 3" xfId="46193" xr:uid="{3F26D5D4-D778-4251-A1ED-CF0CF8CA5A3F}"/>
    <cellStyle name="Notas 3 4 2 3 2 2 2 3" xfId="23030" xr:uid="{1A05A651-E60F-47A8-B28F-8386E18A13D8}"/>
    <cellStyle name="Notas 3 4 2 3 2 2 2 3 2" xfId="53914" xr:uid="{F8366110-1586-41A5-9917-0F58A8124CE3}"/>
    <cellStyle name="Notas 3 4 2 3 2 2 2 4" xfId="38472" xr:uid="{7A404293-D34B-4C9F-B88C-95684D33AE75}"/>
    <cellStyle name="Notas 3 4 2 3 2 2 3" xfId="11449" xr:uid="{F6155A6A-DD73-4C6F-A341-9B5DDA7844CD}"/>
    <cellStyle name="Notas 3 4 2 3 2 2 3 2" xfId="26891" xr:uid="{3969ADC3-42A4-4D2B-B240-74964E5A6953}"/>
    <cellStyle name="Notas 3 4 2 3 2 2 3 2 2" xfId="57775" xr:uid="{D5063362-A9CE-4B97-9463-B9302AA81998}"/>
    <cellStyle name="Notas 3 4 2 3 2 2 3 3" xfId="42333" xr:uid="{31C9AA45-8666-4B0E-B571-9043EF2D2C13}"/>
    <cellStyle name="Notas 3 4 2 3 2 2 4" xfId="19170" xr:uid="{96716A6C-FB5F-404D-B216-4A88686B61B4}"/>
    <cellStyle name="Notas 3 4 2 3 2 2 4 2" xfId="50054" xr:uid="{4319C695-F01C-405A-B58E-1B926C15A5EB}"/>
    <cellStyle name="Notas 3 4 2 3 2 2 5" xfId="34612" xr:uid="{9EAD334F-20BE-4A20-987C-E5EF88959FAA}"/>
    <cellStyle name="Notas 3 4 2 3 2 3" xfId="5658" xr:uid="{64AA55F5-FF14-438A-A25A-D801647F0A21}"/>
    <cellStyle name="Notas 3 4 2 3 2 3 2" xfId="13379" xr:uid="{7B7C61D4-C5E4-48CA-B5A6-1D53FF94F8FD}"/>
    <cellStyle name="Notas 3 4 2 3 2 3 2 2" xfId="28821" xr:uid="{A1921235-CC8A-4332-9C9D-66F450539851}"/>
    <cellStyle name="Notas 3 4 2 3 2 3 2 2 2" xfId="59705" xr:uid="{3E3CF726-C439-4800-AB0F-33C66EE5BC3D}"/>
    <cellStyle name="Notas 3 4 2 3 2 3 2 3" xfId="44263" xr:uid="{D821F2F4-97EF-449C-9B6E-6CFB4F93E03C}"/>
    <cellStyle name="Notas 3 4 2 3 2 3 3" xfId="21100" xr:uid="{501A77D7-3079-47C1-8CB7-2E25CD68A112}"/>
    <cellStyle name="Notas 3 4 2 3 2 3 3 2" xfId="51984" xr:uid="{D30CDA4B-8337-47D1-8975-2B2E4A14FFC4}"/>
    <cellStyle name="Notas 3 4 2 3 2 3 4" xfId="36542" xr:uid="{90DF0BC8-1CA6-4CAC-BABA-943519C41BAE}"/>
    <cellStyle name="Notas 3 4 2 3 2 4" xfId="9519" xr:uid="{BB142EAD-8CC5-4F39-ACBA-5858A9EFAF7E}"/>
    <cellStyle name="Notas 3 4 2 3 2 4 2" xfId="24961" xr:uid="{88953A55-4BD7-4120-9A11-18AD79C0D665}"/>
    <cellStyle name="Notas 3 4 2 3 2 4 2 2" xfId="55845" xr:uid="{94695326-E796-4509-9C97-294BAB519D92}"/>
    <cellStyle name="Notas 3 4 2 3 2 4 3" xfId="40403" xr:uid="{BB966A28-0992-4F3E-9914-CF3E4B5D75B8}"/>
    <cellStyle name="Notas 3 4 2 3 2 5" xfId="17240" xr:uid="{99091C2E-60CF-40D3-A88D-529CA8ABF766}"/>
    <cellStyle name="Notas 3 4 2 3 2 5 2" xfId="48124" xr:uid="{7A1750D2-BED0-4EFF-B0E8-9D6322B92583}"/>
    <cellStyle name="Notas 3 4 2 3 2 6" xfId="32682" xr:uid="{6017883F-E66A-4E95-917B-32EB9877F34D}"/>
    <cellStyle name="Notas 3 4 2 3 3" xfId="2763" xr:uid="{1B83B3B1-FB65-4DE4-8D98-6AA610EE78ED}"/>
    <cellStyle name="Notas 3 4 2 3 3 2" xfId="6623" xr:uid="{655C389A-5DC5-4411-9CB2-8BA0EC828EE7}"/>
    <cellStyle name="Notas 3 4 2 3 3 2 2" xfId="14344" xr:uid="{010745AA-A0A6-43B5-8D4B-05D5F3255A58}"/>
    <cellStyle name="Notas 3 4 2 3 3 2 2 2" xfId="29786" xr:uid="{DE12D022-4B50-4DE6-A614-BDD002932146}"/>
    <cellStyle name="Notas 3 4 2 3 3 2 2 2 2" xfId="60670" xr:uid="{D2C8F619-B118-49AF-A87A-17F407F701B2}"/>
    <cellStyle name="Notas 3 4 2 3 3 2 2 3" xfId="45228" xr:uid="{EAAD1E5D-AC17-4A5F-9263-08C182809BEE}"/>
    <cellStyle name="Notas 3 4 2 3 3 2 3" xfId="22065" xr:uid="{9B3291C4-D161-4897-A031-E4B01A267C46}"/>
    <cellStyle name="Notas 3 4 2 3 3 2 3 2" xfId="52949" xr:uid="{2D95BC85-A7CA-4792-88E7-67DC7F82CECC}"/>
    <cellStyle name="Notas 3 4 2 3 3 2 4" xfId="37507" xr:uid="{AD86FA74-5B3B-4DA8-9769-4C4F3CEBFA84}"/>
    <cellStyle name="Notas 3 4 2 3 3 3" xfId="10484" xr:uid="{2CE8CD3C-9CC6-49EF-B599-E438EF44D979}"/>
    <cellStyle name="Notas 3 4 2 3 3 3 2" xfId="25926" xr:uid="{D37F7272-8042-4FCC-9ACF-20E7B09CD1B8}"/>
    <cellStyle name="Notas 3 4 2 3 3 3 2 2" xfId="56810" xr:uid="{BC4D62F5-A005-4512-858D-2593F705E520}"/>
    <cellStyle name="Notas 3 4 2 3 3 3 3" xfId="41368" xr:uid="{BEB979A0-3EB2-4F10-A557-DF86AC5C55A4}"/>
    <cellStyle name="Notas 3 4 2 3 3 4" xfId="18205" xr:uid="{72B57CF6-794D-46E9-A380-4ACEFD7F94B1}"/>
    <cellStyle name="Notas 3 4 2 3 3 4 2" xfId="49089" xr:uid="{94061539-3710-4D16-829A-3C467ECFC3D0}"/>
    <cellStyle name="Notas 3 4 2 3 3 5" xfId="33647" xr:uid="{FA5458B6-B3DF-4F62-956E-EDDD0F44616A}"/>
    <cellStyle name="Notas 3 4 2 3 4" xfId="4693" xr:uid="{06D0ED2B-FA8C-466D-8B17-5782E7DA5DE0}"/>
    <cellStyle name="Notas 3 4 2 3 4 2" xfId="12414" xr:uid="{ABEAE169-864C-4590-822A-B115194D525B}"/>
    <cellStyle name="Notas 3 4 2 3 4 2 2" xfId="27856" xr:uid="{DF19C2C2-9205-4314-8E2D-ADBDCA4FA8B6}"/>
    <cellStyle name="Notas 3 4 2 3 4 2 2 2" xfId="58740" xr:uid="{BA6598D8-0032-419F-BC75-5D30E8EA8F87}"/>
    <cellStyle name="Notas 3 4 2 3 4 2 3" xfId="43298" xr:uid="{228A6E20-F1C4-4ED0-A115-28E52A8D495E}"/>
    <cellStyle name="Notas 3 4 2 3 4 3" xfId="20135" xr:uid="{1833C8BB-2BCA-406C-A0E8-7325040AD455}"/>
    <cellStyle name="Notas 3 4 2 3 4 3 2" xfId="51019" xr:uid="{CE846A15-6387-4D6E-8E5B-6FFCC338E696}"/>
    <cellStyle name="Notas 3 4 2 3 4 4" xfId="35577" xr:uid="{FC7E14FB-5E30-4A2D-B410-EEA16D5601D3}"/>
    <cellStyle name="Notas 3 4 2 3 5" xfId="8554" xr:uid="{7446C81C-9F75-49DA-8772-9E2F2F05C60E}"/>
    <cellStyle name="Notas 3 4 2 3 5 2" xfId="23996" xr:uid="{3AD53DB0-0B54-4187-BDA1-1D0AFF25B9B0}"/>
    <cellStyle name="Notas 3 4 2 3 5 2 2" xfId="54880" xr:uid="{54E03DDE-B41A-4AB0-8653-9807F36BBF49}"/>
    <cellStyle name="Notas 3 4 2 3 5 3" xfId="39438" xr:uid="{8804E251-F7D2-4E14-BAFE-73ECED650E3B}"/>
    <cellStyle name="Notas 3 4 2 3 6" xfId="16275" xr:uid="{2D7E3905-58FA-4CFE-905D-9410D7DCDE77}"/>
    <cellStyle name="Notas 3 4 2 3 6 2" xfId="47159" xr:uid="{2F49F077-1ACB-4F2E-B3F2-79D5DC8F9522}"/>
    <cellStyle name="Notas 3 4 2 3 7" xfId="31717" xr:uid="{7E8C1AF3-E732-4B0E-BD16-1EF0F78D62AD}"/>
    <cellStyle name="Notas 3 4 2 4" xfId="1315" xr:uid="{492A8622-F4FE-40B5-A3CB-6437A17560C0}"/>
    <cellStyle name="Notas 3 4 2 4 2" xfId="3245" xr:uid="{BF97C869-71F9-40C3-849F-C64DC8B21076}"/>
    <cellStyle name="Notas 3 4 2 4 2 2" xfId="7105" xr:uid="{5126200C-FB31-4371-806C-0D3763A4E224}"/>
    <cellStyle name="Notas 3 4 2 4 2 2 2" xfId="14826" xr:uid="{3F83763C-3AFD-4665-A78C-A6111C06CDCE}"/>
    <cellStyle name="Notas 3 4 2 4 2 2 2 2" xfId="30268" xr:uid="{C00B7A77-9196-445A-B2C8-378FDE66EA19}"/>
    <cellStyle name="Notas 3 4 2 4 2 2 2 2 2" xfId="61152" xr:uid="{56C7727F-DAC9-4199-A533-4EBE5C0B8BD4}"/>
    <cellStyle name="Notas 3 4 2 4 2 2 2 3" xfId="45710" xr:uid="{15B55B97-23F3-4299-BBDB-235EAD49C62B}"/>
    <cellStyle name="Notas 3 4 2 4 2 2 3" xfId="22547" xr:uid="{38A518B1-5F7C-4FAB-8425-F5B0690DC979}"/>
    <cellStyle name="Notas 3 4 2 4 2 2 3 2" xfId="53431" xr:uid="{C74A103B-8E09-4745-816B-0D976DB03ED4}"/>
    <cellStyle name="Notas 3 4 2 4 2 2 4" xfId="37989" xr:uid="{8989E565-F971-4F16-AAC5-B654E9114C67}"/>
    <cellStyle name="Notas 3 4 2 4 2 3" xfId="10966" xr:uid="{99782A65-A3A1-420F-8A0E-20061C31033E}"/>
    <cellStyle name="Notas 3 4 2 4 2 3 2" xfId="26408" xr:uid="{61299955-778D-4F9A-9FA6-0CF521C47C0E}"/>
    <cellStyle name="Notas 3 4 2 4 2 3 2 2" xfId="57292" xr:uid="{284E39E3-3680-40FA-8618-5BDBCC00C4DF}"/>
    <cellStyle name="Notas 3 4 2 4 2 3 3" xfId="41850" xr:uid="{71A5EEEE-9E23-4C9B-96D2-829E204B04B1}"/>
    <cellStyle name="Notas 3 4 2 4 2 4" xfId="18687" xr:uid="{88667B8C-2806-4B3A-93BA-B1DC77E4EFDB}"/>
    <cellStyle name="Notas 3 4 2 4 2 4 2" xfId="49571" xr:uid="{DCB4D0E2-7625-470D-B623-7C832F4F29B3}"/>
    <cellStyle name="Notas 3 4 2 4 2 5" xfId="34129" xr:uid="{FFD5F581-1355-4943-B3CD-F5E51D1A0D38}"/>
    <cellStyle name="Notas 3 4 2 4 3" xfId="5175" xr:uid="{16BF8470-F912-4641-B7BB-93B302CF80C8}"/>
    <cellStyle name="Notas 3 4 2 4 3 2" xfId="12896" xr:uid="{442ACFEE-A74A-4B13-9B0F-EDCE64B0D751}"/>
    <cellStyle name="Notas 3 4 2 4 3 2 2" xfId="28338" xr:uid="{474CA1AD-1788-4B5A-8CDA-E8A7674ED2A5}"/>
    <cellStyle name="Notas 3 4 2 4 3 2 2 2" xfId="59222" xr:uid="{88C86FC5-D688-4435-AB05-B92E953CF2CC}"/>
    <cellStyle name="Notas 3 4 2 4 3 2 3" xfId="43780" xr:uid="{885E2436-FEC9-4039-92FE-BB931FDE041E}"/>
    <cellStyle name="Notas 3 4 2 4 3 3" xfId="20617" xr:uid="{A810C200-6977-4EE9-9D52-0A82402176C4}"/>
    <cellStyle name="Notas 3 4 2 4 3 3 2" xfId="51501" xr:uid="{0FF2BA97-29BF-4A04-A9A3-9BEEBE596868}"/>
    <cellStyle name="Notas 3 4 2 4 3 4" xfId="36059" xr:uid="{5F4658F4-59B4-4EAB-954C-D0C49FFB584A}"/>
    <cellStyle name="Notas 3 4 2 4 4" xfId="9036" xr:uid="{1E113C40-D2EC-43EB-82FA-4FD0FB66C005}"/>
    <cellStyle name="Notas 3 4 2 4 4 2" xfId="24478" xr:uid="{DF25ACE9-150A-45EC-96B9-1090FB72E38E}"/>
    <cellStyle name="Notas 3 4 2 4 4 2 2" xfId="55362" xr:uid="{679E4A80-A20C-4FEB-9326-B76A72D7F3F6}"/>
    <cellStyle name="Notas 3 4 2 4 4 3" xfId="39920" xr:uid="{050B7D13-E724-48C1-9EAF-5231A0341995}"/>
    <cellStyle name="Notas 3 4 2 4 5" xfId="16757" xr:uid="{5BE9D4CB-C288-4808-B56E-A9E5C48A497E}"/>
    <cellStyle name="Notas 3 4 2 4 5 2" xfId="47641" xr:uid="{AC93430B-6CC0-4DFC-9883-3F8FE4AB32EC}"/>
    <cellStyle name="Notas 3 4 2 4 6" xfId="32199" xr:uid="{88321F5C-F193-4340-9388-9E549AECC9D5}"/>
    <cellStyle name="Notas 3 4 2 5" xfId="2280" xr:uid="{AF781C83-AC04-4507-8D6E-8D046DEC9001}"/>
    <cellStyle name="Notas 3 4 2 5 2" xfId="6140" xr:uid="{05651F04-3693-4A94-8907-0D4384ECFE38}"/>
    <cellStyle name="Notas 3 4 2 5 2 2" xfId="13861" xr:uid="{99598440-657E-4304-9BE4-4E8C302C81A6}"/>
    <cellStyle name="Notas 3 4 2 5 2 2 2" xfId="29303" xr:uid="{97A31312-30BB-4381-810D-0BA77CE6BBE0}"/>
    <cellStyle name="Notas 3 4 2 5 2 2 2 2" xfId="60187" xr:uid="{D74B4CCE-1286-415A-B0E1-59DF53311632}"/>
    <cellStyle name="Notas 3 4 2 5 2 2 3" xfId="44745" xr:uid="{EC01898A-B070-4815-9EFB-5B979B703F7A}"/>
    <cellStyle name="Notas 3 4 2 5 2 3" xfId="21582" xr:uid="{F335F668-054B-42A1-B958-F488A2E2D968}"/>
    <cellStyle name="Notas 3 4 2 5 2 3 2" xfId="52466" xr:uid="{EA9865CD-2474-40AA-800A-42CCE22958F5}"/>
    <cellStyle name="Notas 3 4 2 5 2 4" xfId="37024" xr:uid="{7F294647-5DB8-4FB3-B280-BBD426CAA7B5}"/>
    <cellStyle name="Notas 3 4 2 5 3" xfId="10001" xr:uid="{9EF8117A-6E0A-4045-A234-E827DC56E667}"/>
    <cellStyle name="Notas 3 4 2 5 3 2" xfId="25443" xr:uid="{A31A287F-14C0-4785-BEB9-9B92FD25DA97}"/>
    <cellStyle name="Notas 3 4 2 5 3 2 2" xfId="56327" xr:uid="{6AD93516-3E67-4057-9552-12654E3CEC01}"/>
    <cellStyle name="Notas 3 4 2 5 3 3" xfId="40885" xr:uid="{B04E4A73-FA9D-47FE-ABA8-A50A638EE1B2}"/>
    <cellStyle name="Notas 3 4 2 5 4" xfId="17722" xr:uid="{5E78366E-6DE0-4EAE-A37A-EE10C82A94E0}"/>
    <cellStyle name="Notas 3 4 2 5 4 2" xfId="48606" xr:uid="{5D4BE206-61DD-4A76-AE39-265561088278}"/>
    <cellStyle name="Notas 3 4 2 5 5" xfId="33164" xr:uid="{4AC5F409-4AE8-4627-9662-B7B81C7C13B4}"/>
    <cellStyle name="Notas 3 4 2 6" xfId="4210" xr:uid="{85E42854-62DA-40CE-ABD4-F4A57E1F104A}"/>
    <cellStyle name="Notas 3 4 2 6 2" xfId="11931" xr:uid="{C8723827-3A34-4349-B5CA-FCA0736F8385}"/>
    <cellStyle name="Notas 3 4 2 6 2 2" xfId="27373" xr:uid="{1471BFC5-4278-4CB8-A4DE-C756AC977344}"/>
    <cellStyle name="Notas 3 4 2 6 2 2 2" xfId="58257" xr:uid="{3CFD0E04-1829-4DEF-84EB-6A7AE4C4FB44}"/>
    <cellStyle name="Notas 3 4 2 6 2 3" xfId="42815" xr:uid="{026BFCCC-C9CF-4165-B591-70127D07062A}"/>
    <cellStyle name="Notas 3 4 2 6 3" xfId="19652" xr:uid="{C5E17591-44EF-43E2-AE75-07D2BD629C1A}"/>
    <cellStyle name="Notas 3 4 2 6 3 2" xfId="50536" xr:uid="{F25E2901-E8EF-40C2-B610-FDA6DC500E52}"/>
    <cellStyle name="Notas 3 4 2 6 4" xfId="35094" xr:uid="{1C52F219-B36A-45E5-B6E6-B1974315DCAA}"/>
    <cellStyle name="Notas 3 4 2 7" xfId="8071" xr:uid="{7BB0A451-4F9D-4708-8127-18593BDADA02}"/>
    <cellStyle name="Notas 3 4 2 7 2" xfId="23513" xr:uid="{05015ED9-A8EE-4F15-8420-F48F70C81D2C}"/>
    <cellStyle name="Notas 3 4 2 7 2 2" xfId="54397" xr:uid="{3B5EE8B4-1560-426D-BD61-CD07892AAC49}"/>
    <cellStyle name="Notas 3 4 2 7 3" xfId="38955" xr:uid="{05512F15-C130-48B7-9CBD-B51BC8CFAACC}"/>
    <cellStyle name="Notas 3 4 2 8" xfId="15792" xr:uid="{464C6160-034D-402F-A17B-81CB5D4E6F58}"/>
    <cellStyle name="Notas 3 4 2 8 2" xfId="46676" xr:uid="{0C9DBD77-4D20-4329-8552-A100351B33CB}"/>
    <cellStyle name="Notas 3 4 2 9" xfId="31234" xr:uid="{B1C6F566-CC17-4577-B5ED-E8E56B94AD7C}"/>
    <cellStyle name="Notas 3 4 3" xfId="490" xr:uid="{9EFFEB55-A982-432C-AF22-93B0E8E10AC2}"/>
    <cellStyle name="Notas 3 4 3 2" xfId="974" xr:uid="{91DEA08B-2E02-4183-8155-853C53E6C484}"/>
    <cellStyle name="Notas 3 4 3 2 2" xfId="1939" xr:uid="{F8E5D56B-15EE-4A53-8416-6F8D1614EF72}"/>
    <cellStyle name="Notas 3 4 3 2 2 2" xfId="3869" xr:uid="{B4BEB06D-6AF1-43A5-A593-450B869915FC}"/>
    <cellStyle name="Notas 3 4 3 2 2 2 2" xfId="7729" xr:uid="{43EEBCEC-6793-47B7-868A-4BA8CC56C48E}"/>
    <cellStyle name="Notas 3 4 3 2 2 2 2 2" xfId="15450" xr:uid="{47F73069-208B-4D29-9F6C-49F1F63F9C75}"/>
    <cellStyle name="Notas 3 4 3 2 2 2 2 2 2" xfId="30892" xr:uid="{AC7ABBC2-319E-4879-95C4-19E30E455937}"/>
    <cellStyle name="Notas 3 4 3 2 2 2 2 2 2 2" xfId="61776" xr:uid="{CAC9DF09-79D2-47AD-8A13-3601F31BFE68}"/>
    <cellStyle name="Notas 3 4 3 2 2 2 2 2 3" xfId="46334" xr:uid="{503532B4-D992-48A4-99FA-69A4CC7FBD85}"/>
    <cellStyle name="Notas 3 4 3 2 2 2 2 3" xfId="23171" xr:uid="{4876900D-0CA5-4627-8E38-E9181D8665B3}"/>
    <cellStyle name="Notas 3 4 3 2 2 2 2 3 2" xfId="54055" xr:uid="{CE65D151-0DF5-440F-8E52-9CE620DC5807}"/>
    <cellStyle name="Notas 3 4 3 2 2 2 2 4" xfId="38613" xr:uid="{950786AC-87B2-4E70-93A9-6E6FA79E9A27}"/>
    <cellStyle name="Notas 3 4 3 2 2 2 3" xfId="11590" xr:uid="{4DD44CF9-6F30-4023-87F2-D5F035D43B3A}"/>
    <cellStyle name="Notas 3 4 3 2 2 2 3 2" xfId="27032" xr:uid="{4BB78D96-DECC-4DFC-AD99-15E08FFA725A}"/>
    <cellStyle name="Notas 3 4 3 2 2 2 3 2 2" xfId="57916" xr:uid="{3805737A-C3AF-48B3-9DD2-9B5E3109136A}"/>
    <cellStyle name="Notas 3 4 3 2 2 2 3 3" xfId="42474" xr:uid="{F21E2E05-573E-4B98-B3AC-61FD5988FCC5}"/>
    <cellStyle name="Notas 3 4 3 2 2 2 4" xfId="19311" xr:uid="{2980BD20-C95F-4225-9191-3752E836BCE0}"/>
    <cellStyle name="Notas 3 4 3 2 2 2 4 2" xfId="50195" xr:uid="{0F6C6779-7DEE-41B8-AF37-1D38020848B2}"/>
    <cellStyle name="Notas 3 4 3 2 2 2 5" xfId="34753" xr:uid="{11C670FD-61FD-4DDE-A8AD-8C57B8BF1A15}"/>
    <cellStyle name="Notas 3 4 3 2 2 3" xfId="5799" xr:uid="{D8C1E9C3-1EF2-4B98-B4ED-D557FBF2D2B2}"/>
    <cellStyle name="Notas 3 4 3 2 2 3 2" xfId="13520" xr:uid="{65FC6E03-1C20-4B3A-9544-3D8CE9F74660}"/>
    <cellStyle name="Notas 3 4 3 2 2 3 2 2" xfId="28962" xr:uid="{7F838FE3-955A-492F-9BE1-99F40EFCC408}"/>
    <cellStyle name="Notas 3 4 3 2 2 3 2 2 2" xfId="59846" xr:uid="{C06201A8-046B-4B15-921F-997DD0FD0A10}"/>
    <cellStyle name="Notas 3 4 3 2 2 3 2 3" xfId="44404" xr:uid="{3DE66A71-E9EC-4812-A3D2-82AD7BCAD1E9}"/>
    <cellStyle name="Notas 3 4 3 2 2 3 3" xfId="21241" xr:uid="{CF1ADB93-41F8-4200-AFE6-B8D168C0A2B3}"/>
    <cellStyle name="Notas 3 4 3 2 2 3 3 2" xfId="52125" xr:uid="{52D470D2-2E60-4A4D-B17F-37CCF0BA94DD}"/>
    <cellStyle name="Notas 3 4 3 2 2 3 4" xfId="36683" xr:uid="{EAD94D6D-0B92-4ED1-B22A-3C87EA73A268}"/>
    <cellStyle name="Notas 3 4 3 2 2 4" xfId="9660" xr:uid="{6D9E3A28-C75A-4402-B418-CEF87084E366}"/>
    <cellStyle name="Notas 3 4 3 2 2 4 2" xfId="25102" xr:uid="{11514114-819E-4124-93EC-1EA020AFF46B}"/>
    <cellStyle name="Notas 3 4 3 2 2 4 2 2" xfId="55986" xr:uid="{EB33D4EA-D1E5-42B6-AACE-CFC5314D9F1B}"/>
    <cellStyle name="Notas 3 4 3 2 2 4 3" xfId="40544" xr:uid="{E379B48D-3978-49E5-9162-A35E7DDF7FEF}"/>
    <cellStyle name="Notas 3 4 3 2 2 5" xfId="17381" xr:uid="{D4503128-6E85-4E38-B576-24D8F88660F3}"/>
    <cellStyle name="Notas 3 4 3 2 2 5 2" xfId="48265" xr:uid="{C5C4ACF9-2679-4697-8B85-FEC05B7BC837}"/>
    <cellStyle name="Notas 3 4 3 2 2 6" xfId="32823" xr:uid="{9FF82D20-D849-42E2-90F3-520C4720E4BF}"/>
    <cellStyle name="Notas 3 4 3 2 3" xfId="2904" xr:uid="{8036E421-C70C-4FD7-8768-018F37D462FF}"/>
    <cellStyle name="Notas 3 4 3 2 3 2" xfId="6764" xr:uid="{3A3D26C3-B125-4D8A-BDB2-DB8AE4F441B1}"/>
    <cellStyle name="Notas 3 4 3 2 3 2 2" xfId="14485" xr:uid="{F4B6090A-278D-4FDB-84D4-A630265F3814}"/>
    <cellStyle name="Notas 3 4 3 2 3 2 2 2" xfId="29927" xr:uid="{6C837742-3687-41CA-8FCC-CF71F4F379FD}"/>
    <cellStyle name="Notas 3 4 3 2 3 2 2 2 2" xfId="60811" xr:uid="{680894EB-407D-412E-8054-BFF2E8FADBA0}"/>
    <cellStyle name="Notas 3 4 3 2 3 2 2 3" xfId="45369" xr:uid="{C4610427-C241-4661-995F-BB032DCA71BC}"/>
    <cellStyle name="Notas 3 4 3 2 3 2 3" xfId="22206" xr:uid="{C1BCA25F-8C3B-40DB-82FE-62A14918DDAA}"/>
    <cellStyle name="Notas 3 4 3 2 3 2 3 2" xfId="53090" xr:uid="{D603DB01-5327-4C12-8BBD-85B0A5B96C23}"/>
    <cellStyle name="Notas 3 4 3 2 3 2 4" xfId="37648" xr:uid="{2963B111-2C89-4F12-870A-4F579B519B45}"/>
    <cellStyle name="Notas 3 4 3 2 3 3" xfId="10625" xr:uid="{ABE9AB97-366B-44D9-A088-D37112C72510}"/>
    <cellStyle name="Notas 3 4 3 2 3 3 2" xfId="26067" xr:uid="{8D8D76C4-F734-4221-A34D-262ACD390065}"/>
    <cellStyle name="Notas 3 4 3 2 3 3 2 2" xfId="56951" xr:uid="{1F5386AE-5AF9-4E8F-9A2C-673E5CA09F80}"/>
    <cellStyle name="Notas 3 4 3 2 3 3 3" xfId="41509" xr:uid="{97E324E3-7150-4DE0-A360-267FBD504801}"/>
    <cellStyle name="Notas 3 4 3 2 3 4" xfId="18346" xr:uid="{99587493-403A-4A23-8336-1E624C7EA699}"/>
    <cellStyle name="Notas 3 4 3 2 3 4 2" xfId="49230" xr:uid="{D6EAB6D6-D82A-40BB-84C9-D9868F90B22E}"/>
    <cellStyle name="Notas 3 4 3 2 3 5" xfId="33788" xr:uid="{CFDF9183-FB0D-4D66-85AB-7FAB9C301131}"/>
    <cellStyle name="Notas 3 4 3 2 4" xfId="4834" xr:uid="{C4B1B511-9CDE-46D7-931E-C4BF6144C4FF}"/>
    <cellStyle name="Notas 3 4 3 2 4 2" xfId="12555" xr:uid="{25C0A865-AA6F-4FAF-842F-CCFE27336896}"/>
    <cellStyle name="Notas 3 4 3 2 4 2 2" xfId="27997" xr:uid="{5F36597E-A679-4726-A36D-A23A1C257784}"/>
    <cellStyle name="Notas 3 4 3 2 4 2 2 2" xfId="58881" xr:uid="{01544A35-5716-441E-9BFA-67D6C2E4BFDC}"/>
    <cellStyle name="Notas 3 4 3 2 4 2 3" xfId="43439" xr:uid="{9C3DD5C2-863A-4748-8942-3962860229C1}"/>
    <cellStyle name="Notas 3 4 3 2 4 3" xfId="20276" xr:uid="{5F13D5C2-71E3-4B12-93B5-2D8A30888517}"/>
    <cellStyle name="Notas 3 4 3 2 4 3 2" xfId="51160" xr:uid="{4619E065-C29A-44DC-80F1-C69E619DD6DF}"/>
    <cellStyle name="Notas 3 4 3 2 4 4" xfId="35718" xr:uid="{2A2A4A9A-6BB1-4CCF-A15C-B548E562238D}"/>
    <cellStyle name="Notas 3 4 3 2 5" xfId="8695" xr:uid="{C7EC7970-371A-4939-92A8-9F8301344AEC}"/>
    <cellStyle name="Notas 3 4 3 2 5 2" xfId="24137" xr:uid="{007B55AB-919D-4C50-B2B9-CFD5785CA8EB}"/>
    <cellStyle name="Notas 3 4 3 2 5 2 2" xfId="55021" xr:uid="{51BD446C-75A1-4BD5-A9C3-79F574543E2C}"/>
    <cellStyle name="Notas 3 4 3 2 5 3" xfId="39579" xr:uid="{759D408B-C7B3-4F54-9064-166A047F71EE}"/>
    <cellStyle name="Notas 3 4 3 2 6" xfId="16416" xr:uid="{20FD933C-F3AC-4928-B900-E01443827425}"/>
    <cellStyle name="Notas 3 4 3 2 6 2" xfId="47300" xr:uid="{63B1E46D-C2E9-4791-93F2-072E8821EA86}"/>
    <cellStyle name="Notas 3 4 3 2 7" xfId="31858" xr:uid="{7F73FD6A-E6F4-4062-8158-ECF04CDD7052}"/>
    <cellStyle name="Notas 3 4 3 3" xfId="1456" xr:uid="{6D24682C-7FDD-4DA6-A8AB-E9123B041F28}"/>
    <cellStyle name="Notas 3 4 3 3 2" xfId="3386" xr:uid="{2CA01481-C1E4-4709-9C3A-0764D0A47953}"/>
    <cellStyle name="Notas 3 4 3 3 2 2" xfId="7246" xr:uid="{00B1E610-9014-4C5C-B086-9301C9BEA0D4}"/>
    <cellStyle name="Notas 3 4 3 3 2 2 2" xfId="14967" xr:uid="{01F9E1DD-9E4A-4C72-A04E-15737DDBBCE5}"/>
    <cellStyle name="Notas 3 4 3 3 2 2 2 2" xfId="30409" xr:uid="{82206528-296E-464E-AEC7-7F9CC2D79DD4}"/>
    <cellStyle name="Notas 3 4 3 3 2 2 2 2 2" xfId="61293" xr:uid="{B054380D-CC8A-408F-BFEF-D4FD842949C4}"/>
    <cellStyle name="Notas 3 4 3 3 2 2 2 3" xfId="45851" xr:uid="{F9880467-71E0-48B5-83F7-EF6117CFD2B5}"/>
    <cellStyle name="Notas 3 4 3 3 2 2 3" xfId="22688" xr:uid="{4CF115AA-46A8-4009-B958-580AF29F5BAD}"/>
    <cellStyle name="Notas 3 4 3 3 2 2 3 2" xfId="53572" xr:uid="{1A464E7F-394C-45D5-B0F9-EA7B2C31E9A6}"/>
    <cellStyle name="Notas 3 4 3 3 2 2 4" xfId="38130" xr:uid="{E2A732F2-C931-46FC-B898-EA9BF1D4FD64}"/>
    <cellStyle name="Notas 3 4 3 3 2 3" xfId="11107" xr:uid="{29D7A932-C867-478A-9CBC-5AA42CB73E2A}"/>
    <cellStyle name="Notas 3 4 3 3 2 3 2" xfId="26549" xr:uid="{494E9EE7-AEF6-42A0-9B7E-1D465A44E330}"/>
    <cellStyle name="Notas 3 4 3 3 2 3 2 2" xfId="57433" xr:uid="{E335338B-A715-42BC-BCD4-2B384AFCEFE3}"/>
    <cellStyle name="Notas 3 4 3 3 2 3 3" xfId="41991" xr:uid="{F8A7864D-5E70-4F86-8E25-28D6DD877D8B}"/>
    <cellStyle name="Notas 3 4 3 3 2 4" xfId="18828" xr:uid="{1AB58D91-B1D3-4B21-B436-8F6D9E88763D}"/>
    <cellStyle name="Notas 3 4 3 3 2 4 2" xfId="49712" xr:uid="{393BFE37-76FC-4A8F-8FC9-6265379E5BF1}"/>
    <cellStyle name="Notas 3 4 3 3 2 5" xfId="34270" xr:uid="{B7A4DD23-5AA3-4E3A-A588-1227C3FF4770}"/>
    <cellStyle name="Notas 3 4 3 3 3" xfId="5316" xr:uid="{7F5EA9AC-8866-4D07-B42D-290851889B73}"/>
    <cellStyle name="Notas 3 4 3 3 3 2" xfId="13037" xr:uid="{1AF04F39-5DD0-41B0-83AA-5EC7610C6564}"/>
    <cellStyle name="Notas 3 4 3 3 3 2 2" xfId="28479" xr:uid="{3D3D7298-0264-40C1-BCD0-851D5707BBB1}"/>
    <cellStyle name="Notas 3 4 3 3 3 2 2 2" xfId="59363" xr:uid="{A0BC46E4-3497-4E69-A80A-331D30210E39}"/>
    <cellStyle name="Notas 3 4 3 3 3 2 3" xfId="43921" xr:uid="{80832A9C-A9FA-430E-8CF6-CF403DEBF89B}"/>
    <cellStyle name="Notas 3 4 3 3 3 3" xfId="20758" xr:uid="{58BE47E0-74DC-4C49-86B0-5ADC095604F9}"/>
    <cellStyle name="Notas 3 4 3 3 3 3 2" xfId="51642" xr:uid="{542C31FC-9F15-4317-8EB9-9F9810D413AE}"/>
    <cellStyle name="Notas 3 4 3 3 3 4" xfId="36200" xr:uid="{F1D9C505-779C-4728-9D5D-EB1F20754FF3}"/>
    <cellStyle name="Notas 3 4 3 3 4" xfId="9177" xr:uid="{D9E93262-8DE3-41C6-ADBD-0C485CEC1FEA}"/>
    <cellStyle name="Notas 3 4 3 3 4 2" xfId="24619" xr:uid="{81F97A36-1AB4-467E-AF96-2816CA44B16D}"/>
    <cellStyle name="Notas 3 4 3 3 4 2 2" xfId="55503" xr:uid="{EAF30169-F80A-43D7-95EA-870B1D3A3A0C}"/>
    <cellStyle name="Notas 3 4 3 3 4 3" xfId="40061" xr:uid="{2FFB6A49-9958-46D6-84B3-56FBD368E870}"/>
    <cellStyle name="Notas 3 4 3 3 5" xfId="16898" xr:uid="{8B16123D-20AD-4C85-89AE-05DEEF89D856}"/>
    <cellStyle name="Notas 3 4 3 3 5 2" xfId="47782" xr:uid="{2A131E4D-EE54-4983-B0C2-F98DD05E71E0}"/>
    <cellStyle name="Notas 3 4 3 3 6" xfId="32340" xr:uid="{82D42C39-11DF-4BDB-871B-2A0B3249D610}"/>
    <cellStyle name="Notas 3 4 3 4" xfId="2421" xr:uid="{B9D0D595-27CA-45C5-935F-DEFA567D5D17}"/>
    <cellStyle name="Notas 3 4 3 4 2" xfId="6281" xr:uid="{9BF3CBF7-F7C6-40F2-8D05-C9D5B62A521D}"/>
    <cellStyle name="Notas 3 4 3 4 2 2" xfId="14002" xr:uid="{DBA5ED55-F48A-4151-9FFA-8D52F68DC571}"/>
    <cellStyle name="Notas 3 4 3 4 2 2 2" xfId="29444" xr:uid="{60D3DD6F-9E54-4193-B3AB-870A462B8981}"/>
    <cellStyle name="Notas 3 4 3 4 2 2 2 2" xfId="60328" xr:uid="{DBF3C640-9182-4473-B12F-A216BD1F578C}"/>
    <cellStyle name="Notas 3 4 3 4 2 2 3" xfId="44886" xr:uid="{D649B6EA-DEBC-494D-9F6A-8838CDA03CF8}"/>
    <cellStyle name="Notas 3 4 3 4 2 3" xfId="21723" xr:uid="{F62F7FDC-0569-4D64-B55A-1A2030A8699D}"/>
    <cellStyle name="Notas 3 4 3 4 2 3 2" xfId="52607" xr:uid="{B27DBB54-B6BF-4364-BE13-7E330EFA6DD4}"/>
    <cellStyle name="Notas 3 4 3 4 2 4" xfId="37165" xr:uid="{8F57F654-76BB-4606-AA04-2C33243A0D78}"/>
    <cellStyle name="Notas 3 4 3 4 3" xfId="10142" xr:uid="{ED760B08-94F8-43D1-B9E6-B0DEB3E4EEF5}"/>
    <cellStyle name="Notas 3 4 3 4 3 2" xfId="25584" xr:uid="{AC72D025-D7B8-482C-ABA5-8B8311B6C084}"/>
    <cellStyle name="Notas 3 4 3 4 3 2 2" xfId="56468" xr:uid="{BBFFCE04-3019-4240-B963-C894392244AB}"/>
    <cellStyle name="Notas 3 4 3 4 3 3" xfId="41026" xr:uid="{5FBAAD69-6833-45CF-A76F-7F92D21A5D4F}"/>
    <cellStyle name="Notas 3 4 3 4 4" xfId="17863" xr:uid="{4FA07E30-7BD2-4115-8A11-C9FD0E2B9440}"/>
    <cellStyle name="Notas 3 4 3 4 4 2" xfId="48747" xr:uid="{D7428F54-CB0F-44DC-A6CD-B56E4FB7FEEB}"/>
    <cellStyle name="Notas 3 4 3 4 5" xfId="33305" xr:uid="{B94D4FD2-A7BA-4C0E-B5B8-B4837CEDD853}"/>
    <cellStyle name="Notas 3 4 3 5" xfId="4351" xr:uid="{3FA14E32-AE0C-4E3F-BA77-0B55738C1E16}"/>
    <cellStyle name="Notas 3 4 3 5 2" xfId="12072" xr:uid="{8732CF7C-9E30-42D0-8ED2-CB7C71272E3C}"/>
    <cellStyle name="Notas 3 4 3 5 2 2" xfId="27514" xr:uid="{0236445E-4EAE-41D7-821A-9BB30863D070}"/>
    <cellStyle name="Notas 3 4 3 5 2 2 2" xfId="58398" xr:uid="{E911C20F-9733-4ED2-A72A-9EDB8230302C}"/>
    <cellStyle name="Notas 3 4 3 5 2 3" xfId="42956" xr:uid="{C606D06D-9C38-48ED-AD7D-DC90086AE4F6}"/>
    <cellStyle name="Notas 3 4 3 5 3" xfId="19793" xr:uid="{2BB3E5CD-5ACB-4635-A6CF-15DE4A6B6BEB}"/>
    <cellStyle name="Notas 3 4 3 5 3 2" xfId="50677" xr:uid="{8AED0830-7517-46AA-864F-D32484BF0670}"/>
    <cellStyle name="Notas 3 4 3 5 4" xfId="35235" xr:uid="{D3553BB6-CB58-43C6-B7E4-B365529E0408}"/>
    <cellStyle name="Notas 3 4 3 6" xfId="8212" xr:uid="{343AC524-EE28-447D-9E15-C136207E78F3}"/>
    <cellStyle name="Notas 3 4 3 6 2" xfId="23654" xr:uid="{3A0D715D-8185-46C3-AA9D-4E8D0A3519EB}"/>
    <cellStyle name="Notas 3 4 3 6 2 2" xfId="54538" xr:uid="{032C4D52-4AC3-4749-86DD-41E1BB689C58}"/>
    <cellStyle name="Notas 3 4 3 6 3" xfId="39096" xr:uid="{996B2D43-6A0C-4504-96F2-F5C9F56E0116}"/>
    <cellStyle name="Notas 3 4 3 7" xfId="15933" xr:uid="{C5782942-8744-42DF-A163-CAA8CA7A51FA}"/>
    <cellStyle name="Notas 3 4 3 7 2" xfId="46817" xr:uid="{22371AEA-3EE0-4515-8A0A-B50669714EA5}"/>
    <cellStyle name="Notas 3 4 3 8" xfId="31375" xr:uid="{25A56496-590C-4E7A-B926-85365805CADB}"/>
    <cellStyle name="Notas 3 4 4" xfId="733" xr:uid="{E208AA65-3073-4285-9A67-F71FBA9918EC}"/>
    <cellStyle name="Notas 3 4 4 2" xfId="1698" xr:uid="{6A302BD1-EF4D-4D96-A698-D2EFCA535401}"/>
    <cellStyle name="Notas 3 4 4 2 2" xfId="3628" xr:uid="{EAE96E81-4A3D-47DA-ADC3-2E08FC306BBD}"/>
    <cellStyle name="Notas 3 4 4 2 2 2" xfId="7488" xr:uid="{3AE2419B-85AC-4B36-B21E-0387D5CFC1B0}"/>
    <cellStyle name="Notas 3 4 4 2 2 2 2" xfId="15209" xr:uid="{D46F80C7-F069-43B8-8AEC-BA3933A38167}"/>
    <cellStyle name="Notas 3 4 4 2 2 2 2 2" xfId="30651" xr:uid="{60A0BAE3-7161-4D4D-8164-118DEB6B4583}"/>
    <cellStyle name="Notas 3 4 4 2 2 2 2 2 2" xfId="61535" xr:uid="{3F7337B0-D22A-4F2C-B698-E073220DC753}"/>
    <cellStyle name="Notas 3 4 4 2 2 2 2 3" xfId="46093" xr:uid="{74BDC525-04D2-479A-9BFD-7F491E6FF480}"/>
    <cellStyle name="Notas 3 4 4 2 2 2 3" xfId="22930" xr:uid="{35904DE0-3DED-4485-A497-2156179D41A0}"/>
    <cellStyle name="Notas 3 4 4 2 2 2 3 2" xfId="53814" xr:uid="{6D892A98-5274-4B10-89FD-3DF6C6896D74}"/>
    <cellStyle name="Notas 3 4 4 2 2 2 4" xfId="38372" xr:uid="{7E34A94E-C5C8-4AAC-B8FB-B393DE684ADE}"/>
    <cellStyle name="Notas 3 4 4 2 2 3" xfId="11349" xr:uid="{4120532E-35D9-4204-B311-DF111D4E4FB3}"/>
    <cellStyle name="Notas 3 4 4 2 2 3 2" xfId="26791" xr:uid="{E5E32528-3FED-4D67-8210-BE64A71E2ADC}"/>
    <cellStyle name="Notas 3 4 4 2 2 3 2 2" xfId="57675" xr:uid="{2463282A-3FEB-4345-A687-6868D0097903}"/>
    <cellStyle name="Notas 3 4 4 2 2 3 3" xfId="42233" xr:uid="{E82AB64D-7500-4D1D-B852-635DDAAC878F}"/>
    <cellStyle name="Notas 3 4 4 2 2 4" xfId="19070" xr:uid="{FCE4E7A5-8267-49DC-905E-C0E5F8E7180F}"/>
    <cellStyle name="Notas 3 4 4 2 2 4 2" xfId="49954" xr:uid="{99FE5849-3799-47A7-8849-2C825344DFB4}"/>
    <cellStyle name="Notas 3 4 4 2 2 5" xfId="34512" xr:uid="{62D960E1-1B0B-478D-93E8-8BADE2E934F5}"/>
    <cellStyle name="Notas 3 4 4 2 3" xfId="5558" xr:uid="{4328EA9E-4C29-4D6E-B54B-9B1A0363E5F1}"/>
    <cellStyle name="Notas 3 4 4 2 3 2" xfId="13279" xr:uid="{67FFE5DA-B7ED-4F48-917B-068FFB981E9D}"/>
    <cellStyle name="Notas 3 4 4 2 3 2 2" xfId="28721" xr:uid="{E01A30DE-0EA7-434E-8521-031D78267952}"/>
    <cellStyle name="Notas 3 4 4 2 3 2 2 2" xfId="59605" xr:uid="{8AFDE983-10AE-40C4-8BAF-0726D95C5E27}"/>
    <cellStyle name="Notas 3 4 4 2 3 2 3" xfId="44163" xr:uid="{86DB2F87-BAEA-4690-B49F-B1523133AD20}"/>
    <cellStyle name="Notas 3 4 4 2 3 3" xfId="21000" xr:uid="{89618E9B-1235-4A0C-8B9F-B2B252C29D10}"/>
    <cellStyle name="Notas 3 4 4 2 3 3 2" xfId="51884" xr:uid="{14A20C54-34F7-4B55-B70C-A93A3153A856}"/>
    <cellStyle name="Notas 3 4 4 2 3 4" xfId="36442" xr:uid="{D356B9EB-D281-4E6B-8AF4-4D36B329A052}"/>
    <cellStyle name="Notas 3 4 4 2 4" xfId="9419" xr:uid="{BAD41E0C-38D9-48C6-A410-94C475ECEEF2}"/>
    <cellStyle name="Notas 3 4 4 2 4 2" xfId="24861" xr:uid="{658D46B6-A1B5-4D16-BA62-E3688E497B15}"/>
    <cellStyle name="Notas 3 4 4 2 4 2 2" xfId="55745" xr:uid="{7344504D-0F1B-41FE-A4C3-C3E77A3C6345}"/>
    <cellStyle name="Notas 3 4 4 2 4 3" xfId="40303" xr:uid="{30752034-E3FF-485E-B2E5-32EA8DFFA930}"/>
    <cellStyle name="Notas 3 4 4 2 5" xfId="17140" xr:uid="{CEEF6A96-EA7A-4A46-A637-AFCA5EAEE67E}"/>
    <cellStyle name="Notas 3 4 4 2 5 2" xfId="48024" xr:uid="{8FA7185E-B9E7-4076-8881-59F535173AA3}"/>
    <cellStyle name="Notas 3 4 4 2 6" xfId="32582" xr:uid="{7C573E04-AD5A-4D4E-AA71-F9F473524047}"/>
    <cellStyle name="Notas 3 4 4 3" xfId="2663" xr:uid="{21A553AC-08D7-4346-A68A-A9FE408CE980}"/>
    <cellStyle name="Notas 3 4 4 3 2" xfId="6523" xr:uid="{F979DD0D-595B-4E1A-913B-FCB8E3EF6BC6}"/>
    <cellStyle name="Notas 3 4 4 3 2 2" xfId="14244" xr:uid="{88504DD9-CBA9-4A15-9E8F-F9AA5C52009C}"/>
    <cellStyle name="Notas 3 4 4 3 2 2 2" xfId="29686" xr:uid="{CBFC1743-9F0D-484D-BFC8-C51C4763F27A}"/>
    <cellStyle name="Notas 3 4 4 3 2 2 2 2" xfId="60570" xr:uid="{C47DE5E1-BB63-4811-A158-378A511D3C1B}"/>
    <cellStyle name="Notas 3 4 4 3 2 2 3" xfId="45128" xr:uid="{81FCEB32-6EF0-4863-9243-3C419D3DA4A5}"/>
    <cellStyle name="Notas 3 4 4 3 2 3" xfId="21965" xr:uid="{20F6093D-5AD5-4D9F-8087-7D868000DE8E}"/>
    <cellStyle name="Notas 3 4 4 3 2 3 2" xfId="52849" xr:uid="{0751A20E-4B92-495E-9B2E-0B024F3C4E4D}"/>
    <cellStyle name="Notas 3 4 4 3 2 4" xfId="37407" xr:uid="{8CD60DE5-C71F-49BF-840D-2B0FABE650F3}"/>
    <cellStyle name="Notas 3 4 4 3 3" xfId="10384" xr:uid="{D70B6FBB-557A-4D72-A90B-C756029D298C}"/>
    <cellStyle name="Notas 3 4 4 3 3 2" xfId="25826" xr:uid="{9E39B70D-E048-4C2E-80D2-52E40852AF7D}"/>
    <cellStyle name="Notas 3 4 4 3 3 2 2" xfId="56710" xr:uid="{05F4BFDA-3E34-40B5-994E-C4B44E0E8DDB}"/>
    <cellStyle name="Notas 3 4 4 3 3 3" xfId="41268" xr:uid="{EEABE073-0C6D-48ED-BED6-74BF53E201B2}"/>
    <cellStyle name="Notas 3 4 4 3 4" xfId="18105" xr:uid="{A74A8EEA-02F4-4C31-8120-536193D48F7B}"/>
    <cellStyle name="Notas 3 4 4 3 4 2" xfId="48989" xr:uid="{48121480-A3B5-4ACE-A7E6-F60A45BCF875}"/>
    <cellStyle name="Notas 3 4 4 3 5" xfId="33547" xr:uid="{F41241B4-71FB-4C9A-898E-CA88D045CC58}"/>
    <cellStyle name="Notas 3 4 4 4" xfId="4593" xr:uid="{345280F2-CA04-4BB1-BB03-A25148196587}"/>
    <cellStyle name="Notas 3 4 4 4 2" xfId="12314" xr:uid="{F0EAB02B-5B62-4B1F-9AFD-8BFE285A542D}"/>
    <cellStyle name="Notas 3 4 4 4 2 2" xfId="27756" xr:uid="{AD26075E-3F71-4B23-9E12-943C9FF3550A}"/>
    <cellStyle name="Notas 3 4 4 4 2 2 2" xfId="58640" xr:uid="{729A38A8-EAFE-4874-B39C-D7ADE52820DA}"/>
    <cellStyle name="Notas 3 4 4 4 2 3" xfId="43198" xr:uid="{F29496F7-88B6-4946-8727-75CC56FD0764}"/>
    <cellStyle name="Notas 3 4 4 4 3" xfId="20035" xr:uid="{80AE4635-9254-4636-AF3F-DBFE21215264}"/>
    <cellStyle name="Notas 3 4 4 4 3 2" xfId="50919" xr:uid="{DB21139C-7043-42F4-9CF0-A1F221E96811}"/>
    <cellStyle name="Notas 3 4 4 4 4" xfId="35477" xr:uid="{8952D2DE-079D-4E24-A039-E50DBB2CF07C}"/>
    <cellStyle name="Notas 3 4 4 5" xfId="8454" xr:uid="{BDB68186-15DD-4C9C-810E-824D0B99C781}"/>
    <cellStyle name="Notas 3 4 4 5 2" xfId="23896" xr:uid="{611F0222-CE25-4A64-A356-8979DDA8DACB}"/>
    <cellStyle name="Notas 3 4 4 5 2 2" xfId="54780" xr:uid="{BB640B50-AB30-43C2-AB3A-076A202775D8}"/>
    <cellStyle name="Notas 3 4 4 5 3" xfId="39338" xr:uid="{507F00B9-81B3-4979-AD76-BEC99C70946C}"/>
    <cellStyle name="Notas 3 4 4 6" xfId="16175" xr:uid="{DE3B4E46-93E6-4DA3-ADFA-64F5F9F85CFC}"/>
    <cellStyle name="Notas 3 4 4 6 2" xfId="47059" xr:uid="{57A509C7-5324-40F9-A98F-1AE8AE9B4DAE}"/>
    <cellStyle name="Notas 3 4 4 7" xfId="31617" xr:uid="{6C634A3F-AE52-4A44-B2E2-C23AB56AFF38}"/>
    <cellStyle name="Notas 3 4 5" xfId="1215" xr:uid="{8DE835EA-4FB3-47FC-AA88-C8F9DAA2F7DA}"/>
    <cellStyle name="Notas 3 4 5 2" xfId="3145" xr:uid="{5EF71783-044F-455B-BCDB-0B0448C103D0}"/>
    <cellStyle name="Notas 3 4 5 2 2" xfId="7005" xr:uid="{06ECF499-6A05-4773-A56D-3E69BB456447}"/>
    <cellStyle name="Notas 3 4 5 2 2 2" xfId="14726" xr:uid="{CE21131F-AC2F-42C5-8535-A9CABF151D57}"/>
    <cellStyle name="Notas 3 4 5 2 2 2 2" xfId="30168" xr:uid="{561B759B-7B89-42A1-AF32-7142D86BA00E}"/>
    <cellStyle name="Notas 3 4 5 2 2 2 2 2" xfId="61052" xr:uid="{A9EDB3F3-466C-4555-A9F5-8C79B7F18A62}"/>
    <cellStyle name="Notas 3 4 5 2 2 2 3" xfId="45610" xr:uid="{93603CE2-8889-418D-A7CB-ECD04D7F0534}"/>
    <cellStyle name="Notas 3 4 5 2 2 3" xfId="22447" xr:uid="{E8C5D121-E993-4467-80A0-91167072A7BD}"/>
    <cellStyle name="Notas 3 4 5 2 2 3 2" xfId="53331" xr:uid="{898A1659-68F8-4EC8-9179-5B10D65877B7}"/>
    <cellStyle name="Notas 3 4 5 2 2 4" xfId="37889" xr:uid="{EF52AF4B-B2AF-4B30-8CD5-F9F88E980108}"/>
    <cellStyle name="Notas 3 4 5 2 3" xfId="10866" xr:uid="{93D02093-090D-473D-AFD9-3C810F96FC4F}"/>
    <cellStyle name="Notas 3 4 5 2 3 2" xfId="26308" xr:uid="{DD1C2142-2EFA-4127-AA17-0B030DA303D8}"/>
    <cellStyle name="Notas 3 4 5 2 3 2 2" xfId="57192" xr:uid="{5BB05573-8F1C-4294-B768-FE667BD7DDC6}"/>
    <cellStyle name="Notas 3 4 5 2 3 3" xfId="41750" xr:uid="{8B70415E-0B8E-427D-AEB3-880406DF90E5}"/>
    <cellStyle name="Notas 3 4 5 2 4" xfId="18587" xr:uid="{1447F1BE-D7DF-4433-A86A-5FCC3A9F1FA1}"/>
    <cellStyle name="Notas 3 4 5 2 4 2" xfId="49471" xr:uid="{F40D3A87-3DBC-48AD-8674-85CD2035CB2C}"/>
    <cellStyle name="Notas 3 4 5 2 5" xfId="34029" xr:uid="{21050B2F-45CE-454B-AA04-FD6C629ACB94}"/>
    <cellStyle name="Notas 3 4 5 3" xfId="5075" xr:uid="{4EB31D3F-E7EF-4603-9E6E-01C389EC135E}"/>
    <cellStyle name="Notas 3 4 5 3 2" xfId="12796" xr:uid="{8BFD46B9-7A16-4C69-846D-2A03DC5CE9DB}"/>
    <cellStyle name="Notas 3 4 5 3 2 2" xfId="28238" xr:uid="{28404F4F-E3EE-4A9E-9916-40AD066DE529}"/>
    <cellStyle name="Notas 3 4 5 3 2 2 2" xfId="59122" xr:uid="{5F762EF7-7529-4311-B252-7939EFCADE04}"/>
    <cellStyle name="Notas 3 4 5 3 2 3" xfId="43680" xr:uid="{EB399572-14C7-478F-827E-B61A6A35496A}"/>
    <cellStyle name="Notas 3 4 5 3 3" xfId="20517" xr:uid="{3BF84D72-6EB6-48F5-AE08-A1DA87B0D61E}"/>
    <cellStyle name="Notas 3 4 5 3 3 2" xfId="51401" xr:uid="{87B37E04-5717-4146-A5D1-B4FDAC8F8983}"/>
    <cellStyle name="Notas 3 4 5 3 4" xfId="35959" xr:uid="{89872481-ACED-407F-A7FB-57CED0A55E62}"/>
    <cellStyle name="Notas 3 4 5 4" xfId="8936" xr:uid="{A8F6F02D-E8D4-49BE-8BD8-E73958F1F285}"/>
    <cellStyle name="Notas 3 4 5 4 2" xfId="24378" xr:uid="{2A2E949F-424C-4E32-9DB9-4323FD08A48A}"/>
    <cellStyle name="Notas 3 4 5 4 2 2" xfId="55262" xr:uid="{B3C3962D-98C8-48D4-B2C3-F5B6D1AB2BBD}"/>
    <cellStyle name="Notas 3 4 5 4 3" xfId="39820" xr:uid="{C30F4D6C-BFC7-42E8-B498-3E6B927BF483}"/>
    <cellStyle name="Notas 3 4 5 5" xfId="16657" xr:uid="{30A813BD-470F-40E5-8564-AB18B2247F48}"/>
    <cellStyle name="Notas 3 4 5 5 2" xfId="47541" xr:uid="{55B661B1-C0FA-431D-B7F5-9901A6881D22}"/>
    <cellStyle name="Notas 3 4 5 6" xfId="32099" xr:uid="{5FDF7B29-D79E-4531-A365-DAB44109AC7B}"/>
    <cellStyle name="Notas 3 4 6" xfId="2180" xr:uid="{EE805A8D-5384-495A-A240-A19C566C7A18}"/>
    <cellStyle name="Notas 3 4 6 2" xfId="6040" xr:uid="{AD5814CC-7EBD-44AD-8E65-D89EE6269E04}"/>
    <cellStyle name="Notas 3 4 6 2 2" xfId="13761" xr:uid="{3BA30CC4-9BC2-4C9E-8CFF-951AAAFBA75D}"/>
    <cellStyle name="Notas 3 4 6 2 2 2" xfId="29203" xr:uid="{45738AAD-8C3C-45AE-82F9-610B988CAE34}"/>
    <cellStyle name="Notas 3 4 6 2 2 2 2" xfId="60087" xr:uid="{74186DAA-A1F5-4392-926D-1E4120C5F4CB}"/>
    <cellStyle name="Notas 3 4 6 2 2 3" xfId="44645" xr:uid="{AAA44E4B-D89D-430D-8F1B-02041423FD69}"/>
    <cellStyle name="Notas 3 4 6 2 3" xfId="21482" xr:uid="{E6B36FC3-62BC-49DA-A3E7-F9A303B811C5}"/>
    <cellStyle name="Notas 3 4 6 2 3 2" xfId="52366" xr:uid="{A4992B00-934F-4931-A804-5A886C78F4D8}"/>
    <cellStyle name="Notas 3 4 6 2 4" xfId="36924" xr:uid="{996EDA9E-0C87-4EFF-9A2E-6561276803B5}"/>
    <cellStyle name="Notas 3 4 6 3" xfId="9901" xr:uid="{E42EC3B2-6C70-48E3-BE57-5365CD8774F4}"/>
    <cellStyle name="Notas 3 4 6 3 2" xfId="25343" xr:uid="{3F28C69B-3C84-4161-9690-3779EEB4A8CA}"/>
    <cellStyle name="Notas 3 4 6 3 2 2" xfId="56227" xr:uid="{596ACF9B-1098-464C-BEEA-B8B1C2B948A8}"/>
    <cellStyle name="Notas 3 4 6 3 3" xfId="40785" xr:uid="{E4F88F5D-491E-4F7A-AD11-7D55B2262673}"/>
    <cellStyle name="Notas 3 4 6 4" xfId="17622" xr:uid="{99C44215-2FE0-4485-83AF-4C8CCF510EF3}"/>
    <cellStyle name="Notas 3 4 6 4 2" xfId="48506" xr:uid="{DC190FB6-038F-423D-BB6B-D367811DC667}"/>
    <cellStyle name="Notas 3 4 6 5" xfId="33064" xr:uid="{A47BD25C-B2E0-47F0-938B-1A3737F1B2F8}"/>
    <cellStyle name="Notas 3 4 7" xfId="4110" xr:uid="{AC920E91-9661-4C8E-BEF8-29B5AC2F50B4}"/>
    <cellStyle name="Notas 3 4 7 2" xfId="11831" xr:uid="{4E5858E9-167B-4152-9E23-84C0F6F69A4B}"/>
    <cellStyle name="Notas 3 4 7 2 2" xfId="27273" xr:uid="{FD232E63-CF11-4EFA-91A5-61872EFEB18C}"/>
    <cellStyle name="Notas 3 4 7 2 2 2" xfId="58157" xr:uid="{B732DD04-44BB-4C36-9A2D-19CB22F0B62E}"/>
    <cellStyle name="Notas 3 4 7 2 3" xfId="42715" xr:uid="{44005CC7-EF92-4F98-8D3C-6316C14FE93F}"/>
    <cellStyle name="Notas 3 4 7 3" xfId="19552" xr:uid="{B140A281-E465-4A49-92C3-1EFBB2520972}"/>
    <cellStyle name="Notas 3 4 7 3 2" xfId="50436" xr:uid="{FB4536C1-A7D1-45CB-A225-39D762E0DCBD}"/>
    <cellStyle name="Notas 3 4 7 4" xfId="34994" xr:uid="{A9197E6A-BF9C-4D18-B118-7C66F52BE904}"/>
    <cellStyle name="Notas 3 4 8" xfId="7971" xr:uid="{95287804-66A9-4E6B-8261-2F74AF9E42E0}"/>
    <cellStyle name="Notas 3 4 8 2" xfId="23413" xr:uid="{A1B1C332-6811-4DD7-B5DD-79D3E7265924}"/>
    <cellStyle name="Notas 3 4 8 2 2" xfId="54297" xr:uid="{5C221618-8907-467C-9ECD-768C8A14F71A}"/>
    <cellStyle name="Notas 3 4 8 3" xfId="38855" xr:uid="{36BB0B3C-7218-4EC9-A2A7-6FF3245210A6}"/>
    <cellStyle name="Notas 3 4 9" xfId="15692" xr:uid="{864C07D7-50F7-4ABA-BB83-7997843FA9DC}"/>
    <cellStyle name="Notas 3 4 9 2" xfId="46576" xr:uid="{0E39DD5D-ADC0-4487-904B-B1F9497747E2}"/>
    <cellStyle name="Notas 3 5" xfId="268" xr:uid="{275AC2D3-86F4-4099-A6BC-21FC822E6A7B}"/>
    <cellStyle name="Notas 3 5 2" xfId="511" xr:uid="{85AC7D9B-457E-4382-816E-65B6A2918C28}"/>
    <cellStyle name="Notas 3 5 2 2" xfId="994" xr:uid="{08CF185F-C18E-4EB6-9828-85ABA2CE0089}"/>
    <cellStyle name="Notas 3 5 2 2 2" xfId="1959" xr:uid="{77E1FA9A-CBC8-47CC-9DC3-38D35F267223}"/>
    <cellStyle name="Notas 3 5 2 2 2 2" xfId="3889" xr:uid="{01DF2DA5-D825-4ACD-9D66-26DDE908B918}"/>
    <cellStyle name="Notas 3 5 2 2 2 2 2" xfId="7749" xr:uid="{8EC06EB9-BBA3-46C8-9CC7-A7BE8F052BA9}"/>
    <cellStyle name="Notas 3 5 2 2 2 2 2 2" xfId="15470" xr:uid="{A09BBB08-CB89-4CA5-B524-E3A257B7A5A2}"/>
    <cellStyle name="Notas 3 5 2 2 2 2 2 2 2" xfId="30912" xr:uid="{3DC8CD11-1F66-4164-9DC0-82CF010E5575}"/>
    <cellStyle name="Notas 3 5 2 2 2 2 2 2 2 2" xfId="61796" xr:uid="{8573C56E-2296-42EF-8278-D64A0DDE3315}"/>
    <cellStyle name="Notas 3 5 2 2 2 2 2 2 3" xfId="46354" xr:uid="{FC4CE2AD-B402-4487-9217-EAC93C5FFF81}"/>
    <cellStyle name="Notas 3 5 2 2 2 2 2 3" xfId="23191" xr:uid="{50186C53-FD5A-4BBE-8420-391C55A656B0}"/>
    <cellStyle name="Notas 3 5 2 2 2 2 2 3 2" xfId="54075" xr:uid="{4735EACA-D6DA-4F81-A385-1F7F50B52524}"/>
    <cellStyle name="Notas 3 5 2 2 2 2 2 4" xfId="38633" xr:uid="{48B90FA9-6936-4AEE-99AD-147C9E8789C9}"/>
    <cellStyle name="Notas 3 5 2 2 2 2 3" xfId="11610" xr:uid="{828E7944-4C1A-49FC-8838-DE624D1D8483}"/>
    <cellStyle name="Notas 3 5 2 2 2 2 3 2" xfId="27052" xr:uid="{681C39D0-890E-4CF0-B862-D49231F560D4}"/>
    <cellStyle name="Notas 3 5 2 2 2 2 3 2 2" xfId="57936" xr:uid="{0D5E331E-5974-45C0-92D9-005C7622F4B0}"/>
    <cellStyle name="Notas 3 5 2 2 2 2 3 3" xfId="42494" xr:uid="{88A4D7C1-5226-4D38-868C-3863F5867D26}"/>
    <cellStyle name="Notas 3 5 2 2 2 2 4" xfId="19331" xr:uid="{20CA0616-1428-44E9-BBDA-085061844B54}"/>
    <cellStyle name="Notas 3 5 2 2 2 2 4 2" xfId="50215" xr:uid="{DC0C2DEF-050C-4DAA-B842-C2DB52720311}"/>
    <cellStyle name="Notas 3 5 2 2 2 2 5" xfId="34773" xr:uid="{DE28B573-E9C6-4205-AD20-63B52F8EB4B5}"/>
    <cellStyle name="Notas 3 5 2 2 2 3" xfId="5819" xr:uid="{58933C24-E522-4D67-995F-6ECABAB3AF65}"/>
    <cellStyle name="Notas 3 5 2 2 2 3 2" xfId="13540" xr:uid="{51AD9DA9-220F-4CF8-AF5D-43566D3202D6}"/>
    <cellStyle name="Notas 3 5 2 2 2 3 2 2" xfId="28982" xr:uid="{E4112DAB-3C03-45E0-84CA-E46CC0E53FE2}"/>
    <cellStyle name="Notas 3 5 2 2 2 3 2 2 2" xfId="59866" xr:uid="{E64EB4B5-4DD1-4A81-A901-37E8E83C64E0}"/>
    <cellStyle name="Notas 3 5 2 2 2 3 2 3" xfId="44424" xr:uid="{D9B90A96-4BC4-40B3-B1C1-F16EA4F91887}"/>
    <cellStyle name="Notas 3 5 2 2 2 3 3" xfId="21261" xr:uid="{846F09B2-E9E5-4EA5-81BF-8E98A92D2AF1}"/>
    <cellStyle name="Notas 3 5 2 2 2 3 3 2" xfId="52145" xr:uid="{E0F9CEB5-4FA6-46E4-B130-71F45B59A2FB}"/>
    <cellStyle name="Notas 3 5 2 2 2 3 4" xfId="36703" xr:uid="{E6EB6700-1F8E-4D4D-B7EF-39C7A5733F2A}"/>
    <cellStyle name="Notas 3 5 2 2 2 4" xfId="9680" xr:uid="{A9F07102-D49D-4A81-9FF9-A5111ACED49E}"/>
    <cellStyle name="Notas 3 5 2 2 2 4 2" xfId="25122" xr:uid="{754AA12C-9256-44A8-A49A-963A6EA5816B}"/>
    <cellStyle name="Notas 3 5 2 2 2 4 2 2" xfId="56006" xr:uid="{D4034A1F-3CDD-4C71-A0B3-595E9B503868}"/>
    <cellStyle name="Notas 3 5 2 2 2 4 3" xfId="40564" xr:uid="{CDA5E2A8-6BF7-4B35-9040-EC3A99F8AA54}"/>
    <cellStyle name="Notas 3 5 2 2 2 5" xfId="17401" xr:uid="{7F6CAF86-2E02-4C39-B2CC-9407BF8D18E0}"/>
    <cellStyle name="Notas 3 5 2 2 2 5 2" xfId="48285" xr:uid="{FE34743D-2A7B-4BBF-9A91-8E61BB66C473}"/>
    <cellStyle name="Notas 3 5 2 2 2 6" xfId="32843" xr:uid="{A3B30216-2EC6-42BB-86EF-290F0884E681}"/>
    <cellStyle name="Notas 3 5 2 2 3" xfId="2924" xr:uid="{ADDC745C-2AA3-427F-A4D5-09AC3AAE7940}"/>
    <cellStyle name="Notas 3 5 2 2 3 2" xfId="6784" xr:uid="{3D006CD5-F878-40D6-B75D-C4594191954B}"/>
    <cellStyle name="Notas 3 5 2 2 3 2 2" xfId="14505" xr:uid="{987E64AF-AA9C-40A9-9E77-5431354F5E6C}"/>
    <cellStyle name="Notas 3 5 2 2 3 2 2 2" xfId="29947" xr:uid="{84A89512-04EB-4AE0-A7E3-EFCC93AAF869}"/>
    <cellStyle name="Notas 3 5 2 2 3 2 2 2 2" xfId="60831" xr:uid="{02A52E36-975B-4929-89E2-CE372DC71947}"/>
    <cellStyle name="Notas 3 5 2 2 3 2 2 3" xfId="45389" xr:uid="{666C0951-A09A-4335-9974-33C8E1B35F7F}"/>
    <cellStyle name="Notas 3 5 2 2 3 2 3" xfId="22226" xr:uid="{AC7C19AE-44AD-40B4-A269-830B2D257126}"/>
    <cellStyle name="Notas 3 5 2 2 3 2 3 2" xfId="53110" xr:uid="{542E4666-9E45-44AC-9ED6-BAC6E784CBB9}"/>
    <cellStyle name="Notas 3 5 2 2 3 2 4" xfId="37668" xr:uid="{7D834A5D-A93B-424B-9CCF-5DA939736EB4}"/>
    <cellStyle name="Notas 3 5 2 2 3 3" xfId="10645" xr:uid="{C2815D35-36EB-4186-8C46-30CE2E4BDD49}"/>
    <cellStyle name="Notas 3 5 2 2 3 3 2" xfId="26087" xr:uid="{F8A69BE6-91C9-4C83-8453-2DC551870566}"/>
    <cellStyle name="Notas 3 5 2 2 3 3 2 2" xfId="56971" xr:uid="{25DB2206-5A52-4F08-8F59-C5A6238498EE}"/>
    <cellStyle name="Notas 3 5 2 2 3 3 3" xfId="41529" xr:uid="{61B4F343-D375-478D-B100-688B7FB30EC6}"/>
    <cellStyle name="Notas 3 5 2 2 3 4" xfId="18366" xr:uid="{1E306EA7-D612-4F60-9D6A-DDB7FE0F02F7}"/>
    <cellStyle name="Notas 3 5 2 2 3 4 2" xfId="49250" xr:uid="{CACEB79A-1B42-451F-8C7F-C2BA3C87FC7B}"/>
    <cellStyle name="Notas 3 5 2 2 3 5" xfId="33808" xr:uid="{FDCDFD3C-2F60-48A5-BBC8-4E1A83AC765E}"/>
    <cellStyle name="Notas 3 5 2 2 4" xfId="4854" xr:uid="{5BA63A2C-BAC5-48C8-886F-F59304670719}"/>
    <cellStyle name="Notas 3 5 2 2 4 2" xfId="12575" xr:uid="{0EFDC0A2-1346-4D75-A553-4516C084C230}"/>
    <cellStyle name="Notas 3 5 2 2 4 2 2" xfId="28017" xr:uid="{21C23946-E769-4410-9057-1D810AD1CE71}"/>
    <cellStyle name="Notas 3 5 2 2 4 2 2 2" xfId="58901" xr:uid="{D66F3869-B02E-4741-AE2C-D4EF662DCF1C}"/>
    <cellStyle name="Notas 3 5 2 2 4 2 3" xfId="43459" xr:uid="{AD943B09-D92C-49FC-AC27-A67D004569CF}"/>
    <cellStyle name="Notas 3 5 2 2 4 3" xfId="20296" xr:uid="{4BEED666-4467-4902-8CF2-1043F2FB478C}"/>
    <cellStyle name="Notas 3 5 2 2 4 3 2" xfId="51180" xr:uid="{BBE209CA-967D-4E0B-ABD5-6C97C8A12DC1}"/>
    <cellStyle name="Notas 3 5 2 2 4 4" xfId="35738" xr:uid="{19B47355-5552-40AC-AB5C-985A10AEA6D4}"/>
    <cellStyle name="Notas 3 5 2 2 5" xfId="8715" xr:uid="{5AA35B76-D717-44F3-86EE-926C654ACAC9}"/>
    <cellStyle name="Notas 3 5 2 2 5 2" xfId="24157" xr:uid="{53E2EEC3-0731-44B3-AE45-28EB26335CE0}"/>
    <cellStyle name="Notas 3 5 2 2 5 2 2" xfId="55041" xr:uid="{CC357F2F-CD9A-48E0-9E2D-191676BD52DA}"/>
    <cellStyle name="Notas 3 5 2 2 5 3" xfId="39599" xr:uid="{8F1870D7-E27C-400C-A01B-F06C5F4A03A2}"/>
    <cellStyle name="Notas 3 5 2 2 6" xfId="16436" xr:uid="{D977BA99-43E0-4A1E-81C6-84C957C550C8}"/>
    <cellStyle name="Notas 3 5 2 2 6 2" xfId="47320" xr:uid="{A1D3DA4F-9885-4941-A2AC-BAC19797B2E0}"/>
    <cellStyle name="Notas 3 5 2 2 7" xfId="31878" xr:uid="{8B18473D-7462-4185-A226-9C1E3613CE49}"/>
    <cellStyle name="Notas 3 5 2 3" xfId="1476" xr:uid="{DFD33665-2282-42B9-83E9-FFCBDD118732}"/>
    <cellStyle name="Notas 3 5 2 3 2" xfId="3406" xr:uid="{7B4334ED-B1CD-488C-B311-D6DFD40AD8ED}"/>
    <cellStyle name="Notas 3 5 2 3 2 2" xfId="7266" xr:uid="{5A1415DF-6200-4905-B4D2-2A0148444677}"/>
    <cellStyle name="Notas 3 5 2 3 2 2 2" xfId="14987" xr:uid="{204A73D0-B350-4B60-B254-817E319B64DA}"/>
    <cellStyle name="Notas 3 5 2 3 2 2 2 2" xfId="30429" xr:uid="{AF09C3E9-3EB3-416C-AD79-E994AF018BC1}"/>
    <cellStyle name="Notas 3 5 2 3 2 2 2 2 2" xfId="61313" xr:uid="{D56D9C61-A173-42BD-BD1A-BE197C909A1B}"/>
    <cellStyle name="Notas 3 5 2 3 2 2 2 3" xfId="45871" xr:uid="{09BCEC49-2F7F-4608-8BC9-3560F57503F8}"/>
    <cellStyle name="Notas 3 5 2 3 2 2 3" xfId="22708" xr:uid="{24198B7C-9831-4D24-8EA7-D86D39378827}"/>
    <cellStyle name="Notas 3 5 2 3 2 2 3 2" xfId="53592" xr:uid="{B6274863-90DB-46CD-B304-EC9F4958DD25}"/>
    <cellStyle name="Notas 3 5 2 3 2 2 4" xfId="38150" xr:uid="{9C6377A2-D936-43C1-8428-DAA52A0A21E0}"/>
    <cellStyle name="Notas 3 5 2 3 2 3" xfId="11127" xr:uid="{BD5BE2B1-67F6-4E69-96BB-2219B86249BA}"/>
    <cellStyle name="Notas 3 5 2 3 2 3 2" xfId="26569" xr:uid="{481C02BB-DEE2-4A73-A8B7-977A56FAEAB9}"/>
    <cellStyle name="Notas 3 5 2 3 2 3 2 2" xfId="57453" xr:uid="{CA3BC5FC-E360-4D46-89D5-BA692604BD85}"/>
    <cellStyle name="Notas 3 5 2 3 2 3 3" xfId="42011" xr:uid="{03BB94BE-8ECE-4FBC-B315-11E40B4F4296}"/>
    <cellStyle name="Notas 3 5 2 3 2 4" xfId="18848" xr:uid="{DC6F4A02-C5DA-4615-B693-4A100525781A}"/>
    <cellStyle name="Notas 3 5 2 3 2 4 2" xfId="49732" xr:uid="{7ED1FCCB-B388-43DB-8573-C0D0B34BFD8B}"/>
    <cellStyle name="Notas 3 5 2 3 2 5" xfId="34290" xr:uid="{18D3E3A8-B0DA-4DAE-A7D6-C0212459998E}"/>
    <cellStyle name="Notas 3 5 2 3 3" xfId="5336" xr:uid="{9CE2DFDB-C2D7-4517-86A3-B7E1E1691ADC}"/>
    <cellStyle name="Notas 3 5 2 3 3 2" xfId="13057" xr:uid="{D9501826-D075-40D3-9702-F0AFB3122348}"/>
    <cellStyle name="Notas 3 5 2 3 3 2 2" xfId="28499" xr:uid="{7893EF54-855A-475D-942F-2F535D1ABEBA}"/>
    <cellStyle name="Notas 3 5 2 3 3 2 2 2" xfId="59383" xr:uid="{09BA9C1C-347C-4A2C-B1A9-34F20036F746}"/>
    <cellStyle name="Notas 3 5 2 3 3 2 3" xfId="43941" xr:uid="{9ED57738-AF92-408D-961A-03EBFED7D65F}"/>
    <cellStyle name="Notas 3 5 2 3 3 3" xfId="20778" xr:uid="{390DD9DB-0013-4443-8C6C-33768BC1A8C5}"/>
    <cellStyle name="Notas 3 5 2 3 3 3 2" xfId="51662" xr:uid="{9009DBFE-5AAB-4A62-AB19-67E6E8155CB2}"/>
    <cellStyle name="Notas 3 5 2 3 3 4" xfId="36220" xr:uid="{032C6773-CE68-4917-AC66-D79BC8607DF5}"/>
    <cellStyle name="Notas 3 5 2 3 4" xfId="9197" xr:uid="{FD68C698-6E66-4F2C-8212-06FC091841DC}"/>
    <cellStyle name="Notas 3 5 2 3 4 2" xfId="24639" xr:uid="{A6A135B2-DF91-4FFF-B4E9-0EC50BC7B6F7}"/>
    <cellStyle name="Notas 3 5 2 3 4 2 2" xfId="55523" xr:uid="{24640B37-644D-446B-B9B7-AF2A312FC2F5}"/>
    <cellStyle name="Notas 3 5 2 3 4 3" xfId="40081" xr:uid="{C3BECC3F-42ED-4031-A67D-B41FE5646AD2}"/>
    <cellStyle name="Notas 3 5 2 3 5" xfId="16918" xr:uid="{281895CC-539D-41A3-9AF3-FDF2F194DAE4}"/>
    <cellStyle name="Notas 3 5 2 3 5 2" xfId="47802" xr:uid="{6A4CFC93-B749-456C-94AF-684A14DBC598}"/>
    <cellStyle name="Notas 3 5 2 3 6" xfId="32360" xr:uid="{531B670E-2538-4836-A3A2-005429CA3959}"/>
    <cellStyle name="Notas 3 5 2 4" xfId="2441" xr:uid="{27343362-4A2E-4E16-9FD7-A7FAC4215A78}"/>
    <cellStyle name="Notas 3 5 2 4 2" xfId="6301" xr:uid="{157C465B-3D59-430B-9313-F2FD0DAFAD8C}"/>
    <cellStyle name="Notas 3 5 2 4 2 2" xfId="14022" xr:uid="{194B64C4-0A95-4E8A-9D88-098DDD57AC8D}"/>
    <cellStyle name="Notas 3 5 2 4 2 2 2" xfId="29464" xr:uid="{4EC4A2B3-CC32-44A6-A1BF-29D9ED0BC4A6}"/>
    <cellStyle name="Notas 3 5 2 4 2 2 2 2" xfId="60348" xr:uid="{E6A7EFB5-2B53-4431-9611-DDD5AF089624}"/>
    <cellStyle name="Notas 3 5 2 4 2 2 3" xfId="44906" xr:uid="{D1C2BDA7-95D8-48FC-B6E8-327130FEECEA}"/>
    <cellStyle name="Notas 3 5 2 4 2 3" xfId="21743" xr:uid="{9380A9A9-8D9C-4AEE-A992-FBA84A901653}"/>
    <cellStyle name="Notas 3 5 2 4 2 3 2" xfId="52627" xr:uid="{082B2118-9E93-4D56-BFEB-F43D22DD7662}"/>
    <cellStyle name="Notas 3 5 2 4 2 4" xfId="37185" xr:uid="{23D3F4FE-C2BE-493F-84F7-F04B16BEF259}"/>
    <cellStyle name="Notas 3 5 2 4 3" xfId="10162" xr:uid="{6AC04ADF-1AFB-4130-ADD1-20AB9FEA5EF1}"/>
    <cellStyle name="Notas 3 5 2 4 3 2" xfId="25604" xr:uid="{3EA73A9F-7455-4A1F-B8B7-4082CA65EB54}"/>
    <cellStyle name="Notas 3 5 2 4 3 2 2" xfId="56488" xr:uid="{3C3AE41D-2602-4623-901C-DF8764ACADF0}"/>
    <cellStyle name="Notas 3 5 2 4 3 3" xfId="41046" xr:uid="{9811811B-D68A-4D55-BB6F-F8F02A61324D}"/>
    <cellStyle name="Notas 3 5 2 4 4" xfId="17883" xr:uid="{0D1E3D97-6BE5-4F76-AB1C-E7DD61B9BB74}"/>
    <cellStyle name="Notas 3 5 2 4 4 2" xfId="48767" xr:uid="{5CBCA3F6-F704-44B1-8FFA-62258B82B0CA}"/>
    <cellStyle name="Notas 3 5 2 4 5" xfId="33325" xr:uid="{548DCA1D-DD54-42F3-9AA8-8270B35EAE5A}"/>
    <cellStyle name="Notas 3 5 2 5" xfId="4371" xr:uid="{076E9E58-B5CB-4363-9A6C-054C71EA2639}"/>
    <cellStyle name="Notas 3 5 2 5 2" xfId="12092" xr:uid="{9B704D7C-FA85-4765-B323-8F09612E7AC4}"/>
    <cellStyle name="Notas 3 5 2 5 2 2" xfId="27534" xr:uid="{1DA4C19A-94ED-4571-A898-6A272331A6F9}"/>
    <cellStyle name="Notas 3 5 2 5 2 2 2" xfId="58418" xr:uid="{4032F514-35D5-4C0B-85BD-6FAD8999FD13}"/>
    <cellStyle name="Notas 3 5 2 5 2 3" xfId="42976" xr:uid="{97445B42-D2BB-4B2D-96C4-6FB25E1E7A25}"/>
    <cellStyle name="Notas 3 5 2 5 3" xfId="19813" xr:uid="{C0D74955-1AB5-4E82-A8D1-572A2DFBFEB1}"/>
    <cellStyle name="Notas 3 5 2 5 3 2" xfId="50697" xr:uid="{F6D2C905-B071-40BE-828B-D926DD732420}"/>
    <cellStyle name="Notas 3 5 2 5 4" xfId="35255" xr:uid="{5808B358-A37B-4C9E-AFAD-2F274E42D5C6}"/>
    <cellStyle name="Notas 3 5 2 6" xfId="8232" xr:uid="{B3444714-6A29-4EBE-A9CF-64DEB8B2EE0C}"/>
    <cellStyle name="Notas 3 5 2 6 2" xfId="23674" xr:uid="{9DF8C851-C300-4975-AA47-F026B1799C9D}"/>
    <cellStyle name="Notas 3 5 2 6 2 2" xfId="54558" xr:uid="{A85EF6C9-04A3-4F44-B217-91A3F775E2C7}"/>
    <cellStyle name="Notas 3 5 2 6 3" xfId="39116" xr:uid="{EA7AC5EF-57D4-43D0-A9DE-02C70A2C1512}"/>
    <cellStyle name="Notas 3 5 2 7" xfId="15953" xr:uid="{56C13F4E-8F2B-4E18-AC70-E00725A97964}"/>
    <cellStyle name="Notas 3 5 2 7 2" xfId="46837" xr:uid="{14EDD787-D839-4E01-A99D-69F9478E2275}"/>
    <cellStyle name="Notas 3 5 2 8" xfId="31395" xr:uid="{ED26C290-24F6-4259-ADD4-3577FAA028F5}"/>
    <cellStyle name="Notas 3 5 3" xfId="753" xr:uid="{28251A8A-1DF4-41F7-AA44-6CCB07C8C763}"/>
    <cellStyle name="Notas 3 5 3 2" xfId="1718" xr:uid="{03E15FB9-9955-4A62-AD5B-3D540DF767A0}"/>
    <cellStyle name="Notas 3 5 3 2 2" xfId="3648" xr:uid="{E1CBCC19-0FE4-456C-9F2A-3A4023A43EE2}"/>
    <cellStyle name="Notas 3 5 3 2 2 2" xfId="7508" xr:uid="{79513BC4-472D-408E-B434-EFFECE22F19B}"/>
    <cellStyle name="Notas 3 5 3 2 2 2 2" xfId="15229" xr:uid="{EE144165-2F19-488F-AE43-5DAC48A3D13C}"/>
    <cellStyle name="Notas 3 5 3 2 2 2 2 2" xfId="30671" xr:uid="{46F94699-07AA-42D4-BE2F-ACD3801A0D8A}"/>
    <cellStyle name="Notas 3 5 3 2 2 2 2 2 2" xfId="61555" xr:uid="{77D3AD94-EE56-401F-9697-834EAFF09C95}"/>
    <cellStyle name="Notas 3 5 3 2 2 2 2 3" xfId="46113" xr:uid="{CFE8C851-D37D-4538-BFF0-FEEB39A70D5D}"/>
    <cellStyle name="Notas 3 5 3 2 2 2 3" xfId="22950" xr:uid="{473C8687-E4C7-46EB-BB24-B14941A78AB5}"/>
    <cellStyle name="Notas 3 5 3 2 2 2 3 2" xfId="53834" xr:uid="{EC82B3E4-EE68-418D-BE00-12424B47D64F}"/>
    <cellStyle name="Notas 3 5 3 2 2 2 4" xfId="38392" xr:uid="{428E447A-A1C4-42F4-9292-154451F3C65C}"/>
    <cellStyle name="Notas 3 5 3 2 2 3" xfId="11369" xr:uid="{6D3A169B-6CD1-4B81-AA0D-621253F9AC92}"/>
    <cellStyle name="Notas 3 5 3 2 2 3 2" xfId="26811" xr:uid="{EA80432E-A13E-411E-9CF2-5BA8BE0ABDCE}"/>
    <cellStyle name="Notas 3 5 3 2 2 3 2 2" xfId="57695" xr:uid="{07951EE5-11DB-47E1-9853-F9CC5172376E}"/>
    <cellStyle name="Notas 3 5 3 2 2 3 3" xfId="42253" xr:uid="{472BC395-5480-4BDE-8F03-67837BA49A1F}"/>
    <cellStyle name="Notas 3 5 3 2 2 4" xfId="19090" xr:uid="{F66DA5E1-38B7-4CEF-97AA-F903A4EE2F51}"/>
    <cellStyle name="Notas 3 5 3 2 2 4 2" xfId="49974" xr:uid="{01693295-231E-4402-AE87-1A65E056ED57}"/>
    <cellStyle name="Notas 3 5 3 2 2 5" xfId="34532" xr:uid="{82474AF9-CCBD-44C1-90BF-1A48F1514ED1}"/>
    <cellStyle name="Notas 3 5 3 2 3" xfId="5578" xr:uid="{51D76AD2-A3E2-416C-83BC-CB2812511377}"/>
    <cellStyle name="Notas 3 5 3 2 3 2" xfId="13299" xr:uid="{E8766864-59D1-420B-9C15-76E70070D322}"/>
    <cellStyle name="Notas 3 5 3 2 3 2 2" xfId="28741" xr:uid="{5E087867-0939-4108-B93D-49E1BC84F5B4}"/>
    <cellStyle name="Notas 3 5 3 2 3 2 2 2" xfId="59625" xr:uid="{488E9D78-A010-4592-A335-86EC45F354A1}"/>
    <cellStyle name="Notas 3 5 3 2 3 2 3" xfId="44183" xr:uid="{10FD42B7-D87A-4832-99C2-7A07A65D626F}"/>
    <cellStyle name="Notas 3 5 3 2 3 3" xfId="21020" xr:uid="{714474A3-FD17-4AA0-8FA9-584C50C0D80A}"/>
    <cellStyle name="Notas 3 5 3 2 3 3 2" xfId="51904" xr:uid="{8697B1F2-4A4D-4BE3-8145-8C99EA4C3216}"/>
    <cellStyle name="Notas 3 5 3 2 3 4" xfId="36462" xr:uid="{82B76E1A-1F8F-4611-B0A5-0963C1D732D6}"/>
    <cellStyle name="Notas 3 5 3 2 4" xfId="9439" xr:uid="{A18D0E86-97C1-4074-9556-3D15B1A43969}"/>
    <cellStyle name="Notas 3 5 3 2 4 2" xfId="24881" xr:uid="{45B6B20A-D4D7-45BE-BDF4-709667A03F7A}"/>
    <cellStyle name="Notas 3 5 3 2 4 2 2" xfId="55765" xr:uid="{457076FD-1F3D-49C5-9EC1-91F033B392F7}"/>
    <cellStyle name="Notas 3 5 3 2 4 3" xfId="40323" xr:uid="{392EABB1-6A1D-42EA-8403-A9E6D4B7BE9D}"/>
    <cellStyle name="Notas 3 5 3 2 5" xfId="17160" xr:uid="{675DFA68-BA4B-4709-A004-6B8562B163DC}"/>
    <cellStyle name="Notas 3 5 3 2 5 2" xfId="48044" xr:uid="{8FF6C965-3593-4343-9FA6-845F68091C34}"/>
    <cellStyle name="Notas 3 5 3 2 6" xfId="32602" xr:uid="{E4488A4E-384A-411D-BA7C-349910D812EF}"/>
    <cellStyle name="Notas 3 5 3 3" xfId="2683" xr:uid="{DE1DEB13-D493-42D9-810C-D7689998C1CC}"/>
    <cellStyle name="Notas 3 5 3 3 2" xfId="6543" xr:uid="{01960494-406A-43C4-8FEC-516FFDF6F2E7}"/>
    <cellStyle name="Notas 3 5 3 3 2 2" xfId="14264" xr:uid="{2A2E9225-C3A8-42F3-8A1A-F308C21EB4C2}"/>
    <cellStyle name="Notas 3 5 3 3 2 2 2" xfId="29706" xr:uid="{18189678-3008-41A4-A4D0-DC2FD3E34680}"/>
    <cellStyle name="Notas 3 5 3 3 2 2 2 2" xfId="60590" xr:uid="{6CE54D02-2FD5-495C-B849-FEA9A536BAAF}"/>
    <cellStyle name="Notas 3 5 3 3 2 2 3" xfId="45148" xr:uid="{718A9F5B-81C3-41E1-B9BE-392797D46474}"/>
    <cellStyle name="Notas 3 5 3 3 2 3" xfId="21985" xr:uid="{841CEE6B-969F-4CD4-A0D9-982C0FF4422A}"/>
    <cellStyle name="Notas 3 5 3 3 2 3 2" xfId="52869" xr:uid="{F1AA07C2-2FFF-4132-97DD-67CD376F0E2D}"/>
    <cellStyle name="Notas 3 5 3 3 2 4" xfId="37427" xr:uid="{AF2375C7-A4AC-4560-AB6C-6747AAD30D26}"/>
    <cellStyle name="Notas 3 5 3 3 3" xfId="10404" xr:uid="{E5611A2B-3617-4308-B873-17F9438C2D42}"/>
    <cellStyle name="Notas 3 5 3 3 3 2" xfId="25846" xr:uid="{47310074-D689-4F16-ACBA-E8A825AFDF7B}"/>
    <cellStyle name="Notas 3 5 3 3 3 2 2" xfId="56730" xr:uid="{D0BFE400-9401-45B3-9191-6315D5AD51A6}"/>
    <cellStyle name="Notas 3 5 3 3 3 3" xfId="41288" xr:uid="{1632B159-9ED2-4811-8D62-19F0E2EC38CD}"/>
    <cellStyle name="Notas 3 5 3 3 4" xfId="18125" xr:uid="{64D9F667-D860-4821-BD76-5544CC85AEC5}"/>
    <cellStyle name="Notas 3 5 3 3 4 2" xfId="49009" xr:uid="{B14347E8-526E-46AD-9D5E-EE18CAAC78F6}"/>
    <cellStyle name="Notas 3 5 3 3 5" xfId="33567" xr:uid="{75F4D9D3-BAE7-42D3-9D2A-864DDF743E74}"/>
    <cellStyle name="Notas 3 5 3 4" xfId="4613" xr:uid="{6FAAF27B-78E8-417D-980D-DB3D280C69F7}"/>
    <cellStyle name="Notas 3 5 3 4 2" xfId="12334" xr:uid="{E37E5C8E-98FE-445C-AB1E-E08D8332ACF9}"/>
    <cellStyle name="Notas 3 5 3 4 2 2" xfId="27776" xr:uid="{1CF36D30-EBE5-43C8-B5E4-2E3FCA3BD80F}"/>
    <cellStyle name="Notas 3 5 3 4 2 2 2" xfId="58660" xr:uid="{55165D81-5AC2-4926-8B15-0D9984857791}"/>
    <cellStyle name="Notas 3 5 3 4 2 3" xfId="43218" xr:uid="{925E1EAD-92D2-4523-B682-27B915FCE741}"/>
    <cellStyle name="Notas 3 5 3 4 3" xfId="20055" xr:uid="{BFBC94CA-5127-40C5-9B34-FF8C602FA243}"/>
    <cellStyle name="Notas 3 5 3 4 3 2" xfId="50939" xr:uid="{27915A7D-109B-4839-B9F7-8EC7670614C4}"/>
    <cellStyle name="Notas 3 5 3 4 4" xfId="35497" xr:uid="{51B1B16F-A5BA-40B4-AF87-BD1B0D1A1B8F}"/>
    <cellStyle name="Notas 3 5 3 5" xfId="8474" xr:uid="{01DF19C3-366A-4EDA-983D-6F842D06C00C}"/>
    <cellStyle name="Notas 3 5 3 5 2" xfId="23916" xr:uid="{CE9F5AB1-634F-4ADC-8F26-3BF8F4E76486}"/>
    <cellStyle name="Notas 3 5 3 5 2 2" xfId="54800" xr:uid="{DEA422C3-E6FC-447F-BEAB-B06973501A33}"/>
    <cellStyle name="Notas 3 5 3 5 3" xfId="39358" xr:uid="{62BF7395-4C20-4CA5-BBCE-68ABD7F5C1FF}"/>
    <cellStyle name="Notas 3 5 3 6" xfId="16195" xr:uid="{BA3D4E12-C903-4F38-B905-493084F7E7A2}"/>
    <cellStyle name="Notas 3 5 3 6 2" xfId="47079" xr:uid="{8FEBD193-ADD0-4F2C-8656-2C6BEDBFCDE1}"/>
    <cellStyle name="Notas 3 5 3 7" xfId="31637" xr:uid="{66725B55-0FC1-42D8-A70A-CFC238FCFB94}"/>
    <cellStyle name="Notas 3 5 4" xfId="1235" xr:uid="{34126480-EEBB-4C51-9BF1-56965F79BB18}"/>
    <cellStyle name="Notas 3 5 4 2" xfId="3165" xr:uid="{C17B9252-12D7-417E-9570-FEA1715A44F6}"/>
    <cellStyle name="Notas 3 5 4 2 2" xfId="7025" xr:uid="{44D8D55C-8490-416F-B8FB-19CD635E79FE}"/>
    <cellStyle name="Notas 3 5 4 2 2 2" xfId="14746" xr:uid="{5466AE27-796B-4AC4-9668-0E0FA9C831EC}"/>
    <cellStyle name="Notas 3 5 4 2 2 2 2" xfId="30188" xr:uid="{7955A927-9F2E-44BA-90EF-C47B3A5501AE}"/>
    <cellStyle name="Notas 3 5 4 2 2 2 2 2" xfId="61072" xr:uid="{00319A4F-6628-44F4-A17D-19DA8FE692F5}"/>
    <cellStyle name="Notas 3 5 4 2 2 2 3" xfId="45630" xr:uid="{587FE7A8-3D15-424D-835F-FBE0478DEC70}"/>
    <cellStyle name="Notas 3 5 4 2 2 3" xfId="22467" xr:uid="{CC9083A3-8D32-4BA9-B0CD-EF27ACF3C1FF}"/>
    <cellStyle name="Notas 3 5 4 2 2 3 2" xfId="53351" xr:uid="{9348AD28-A9E4-434A-A189-5918B5A67CB4}"/>
    <cellStyle name="Notas 3 5 4 2 2 4" xfId="37909" xr:uid="{FDCE05CB-6F65-4245-B0D4-1C8F36C9CD8C}"/>
    <cellStyle name="Notas 3 5 4 2 3" xfId="10886" xr:uid="{6468BCD3-9D38-4912-8613-762A70FCACFB}"/>
    <cellStyle name="Notas 3 5 4 2 3 2" xfId="26328" xr:uid="{64231711-4E8B-43AD-9601-803B36C13D52}"/>
    <cellStyle name="Notas 3 5 4 2 3 2 2" xfId="57212" xr:uid="{89F6E626-1E2C-4F13-8090-42F219CF6607}"/>
    <cellStyle name="Notas 3 5 4 2 3 3" xfId="41770" xr:uid="{8A680158-4503-482F-AF06-8930CDE37002}"/>
    <cellStyle name="Notas 3 5 4 2 4" xfId="18607" xr:uid="{DB43ABE3-6A11-4B1B-A7FF-418D115ADE9D}"/>
    <cellStyle name="Notas 3 5 4 2 4 2" xfId="49491" xr:uid="{B551CC48-009C-4CD2-8703-67753EAC9882}"/>
    <cellStyle name="Notas 3 5 4 2 5" xfId="34049" xr:uid="{83D40135-EF1C-4953-BEB7-32F83F0E29B3}"/>
    <cellStyle name="Notas 3 5 4 3" xfId="5095" xr:uid="{2FAD1D66-FCA8-4F54-93BE-CE0113A3EA3D}"/>
    <cellStyle name="Notas 3 5 4 3 2" xfId="12816" xr:uid="{54591F5D-8C69-4027-98AD-03D6E688F6D3}"/>
    <cellStyle name="Notas 3 5 4 3 2 2" xfId="28258" xr:uid="{A3CAD668-3717-41D4-B100-CA7A60332EFF}"/>
    <cellStyle name="Notas 3 5 4 3 2 2 2" xfId="59142" xr:uid="{94555B32-558B-4B91-8DF3-DA81D81A0C26}"/>
    <cellStyle name="Notas 3 5 4 3 2 3" xfId="43700" xr:uid="{F731853E-010A-4667-AC8D-98EAEFB7354F}"/>
    <cellStyle name="Notas 3 5 4 3 3" xfId="20537" xr:uid="{7EFF977D-A3CC-45AB-A587-9AB6E9EB31B9}"/>
    <cellStyle name="Notas 3 5 4 3 3 2" xfId="51421" xr:uid="{7E4FE466-D440-4507-A57C-CB14A6F1E5A5}"/>
    <cellStyle name="Notas 3 5 4 3 4" xfId="35979" xr:uid="{738AD4C2-6D3A-42D8-982F-D034A0AD4FDF}"/>
    <cellStyle name="Notas 3 5 4 4" xfId="8956" xr:uid="{F38BB514-E8D5-4A4E-AE5E-2D539841C617}"/>
    <cellStyle name="Notas 3 5 4 4 2" xfId="24398" xr:uid="{D0C8B0D0-0868-49EB-933D-48D66D19A6C6}"/>
    <cellStyle name="Notas 3 5 4 4 2 2" xfId="55282" xr:uid="{BD73C9A3-8815-4157-ACC8-E5C85A7EB548}"/>
    <cellStyle name="Notas 3 5 4 4 3" xfId="39840" xr:uid="{E1250F15-D18A-44F4-9342-1943FCD0B486}"/>
    <cellStyle name="Notas 3 5 4 5" xfId="16677" xr:uid="{7C521EE4-2848-42CA-BDF1-7881C27A339E}"/>
    <cellStyle name="Notas 3 5 4 5 2" xfId="47561" xr:uid="{C3A4746E-D4F5-4BA8-8B87-6971385A323F}"/>
    <cellStyle name="Notas 3 5 4 6" xfId="32119" xr:uid="{697EFA33-4AE1-4052-B2A2-8A72B51DBE7C}"/>
    <cellStyle name="Notas 3 5 5" xfId="2200" xr:uid="{E81977F4-9BFC-4508-8F05-9C9DA3D9F97A}"/>
    <cellStyle name="Notas 3 5 5 2" xfId="6060" xr:uid="{0315EC5B-2E48-466D-A3F0-20D22CAD8955}"/>
    <cellStyle name="Notas 3 5 5 2 2" xfId="13781" xr:uid="{5D6ADA45-323B-48AC-8537-07BD45F9AAE4}"/>
    <cellStyle name="Notas 3 5 5 2 2 2" xfId="29223" xr:uid="{5F4DEC34-68FF-4275-BA1C-AED9BB6B53F7}"/>
    <cellStyle name="Notas 3 5 5 2 2 2 2" xfId="60107" xr:uid="{FACD151B-42FC-42ED-87FE-D23DFE276C6E}"/>
    <cellStyle name="Notas 3 5 5 2 2 3" xfId="44665" xr:uid="{8FB55E37-5AA8-4C80-9A71-A7E06C2A3158}"/>
    <cellStyle name="Notas 3 5 5 2 3" xfId="21502" xr:uid="{6D08E7D1-9A7B-4DDB-ADDB-319E80BD6570}"/>
    <cellStyle name="Notas 3 5 5 2 3 2" xfId="52386" xr:uid="{D21F4325-57FF-4054-82B3-B2C75FA2A6C1}"/>
    <cellStyle name="Notas 3 5 5 2 4" xfId="36944" xr:uid="{5BFBB471-D601-4A0D-AFA0-0CDF65EFCB2B}"/>
    <cellStyle name="Notas 3 5 5 3" xfId="9921" xr:uid="{52EF4C2F-02CC-4E8B-96E2-7E575C32B8BD}"/>
    <cellStyle name="Notas 3 5 5 3 2" xfId="25363" xr:uid="{D4D95764-F3DD-46C7-820D-5BCCCA1CD880}"/>
    <cellStyle name="Notas 3 5 5 3 2 2" xfId="56247" xr:uid="{7D128A3A-8EDF-40F1-9F31-9339D761D571}"/>
    <cellStyle name="Notas 3 5 5 3 3" xfId="40805" xr:uid="{02416840-0969-47B3-BDEB-612CAD31F4C1}"/>
    <cellStyle name="Notas 3 5 5 4" xfId="17642" xr:uid="{91118363-BC7A-4B1E-B111-7D2EC3D35231}"/>
    <cellStyle name="Notas 3 5 5 4 2" xfId="48526" xr:uid="{61A5C5B7-04D6-4097-91EA-038E5BD544D4}"/>
    <cellStyle name="Notas 3 5 5 5" xfId="33084" xr:uid="{4B3520DC-B904-4E96-90C9-760FF8BEC647}"/>
    <cellStyle name="Notas 3 5 6" xfId="4130" xr:uid="{C254739C-5235-494E-965B-FD3E70FB2F47}"/>
    <cellStyle name="Notas 3 5 6 2" xfId="11851" xr:uid="{D95EFA62-3289-430E-BD39-224501C1CD9E}"/>
    <cellStyle name="Notas 3 5 6 2 2" xfId="27293" xr:uid="{E70C6F3D-31AB-41E4-B337-786D5DE9F04A}"/>
    <cellStyle name="Notas 3 5 6 2 2 2" xfId="58177" xr:uid="{E2AB0746-2403-4122-98EB-8A224321FCE3}"/>
    <cellStyle name="Notas 3 5 6 2 3" xfId="42735" xr:uid="{622B678A-64CC-4A92-B7DC-BB846E3EEEE9}"/>
    <cellStyle name="Notas 3 5 6 3" xfId="19572" xr:uid="{42018FF6-9D77-4A13-B1E8-0B9D28F3AEAF}"/>
    <cellStyle name="Notas 3 5 6 3 2" xfId="50456" xr:uid="{CECCC909-602D-430A-8502-9DC88E59AA37}"/>
    <cellStyle name="Notas 3 5 6 4" xfId="35014" xr:uid="{6663F775-7FAB-4313-BDCE-6573984BFEAC}"/>
    <cellStyle name="Notas 3 5 7" xfId="7991" xr:uid="{32A62BB3-F77B-45FC-8695-81213F0E05D1}"/>
    <cellStyle name="Notas 3 5 7 2" xfId="23433" xr:uid="{AD52E019-06F4-4D03-9EFB-65710574EBF1}"/>
    <cellStyle name="Notas 3 5 7 2 2" xfId="54317" xr:uid="{D27A715E-4B2E-46A2-8FD9-E7E37C59D10A}"/>
    <cellStyle name="Notas 3 5 7 3" xfId="38875" xr:uid="{7C01F221-77E1-4E61-8AB8-8829A2E75104}"/>
    <cellStyle name="Notas 3 5 8" xfId="15712" xr:uid="{ABF40F90-4299-4B11-BD90-3243C240C1A8}"/>
    <cellStyle name="Notas 3 5 8 2" xfId="46596" xr:uid="{DA0B5915-1E83-42B7-86D6-DDBE5CA41554}"/>
    <cellStyle name="Notas 3 5 9" xfId="31154" xr:uid="{1871BB70-805A-4E81-8EF2-444E9588AD16}"/>
    <cellStyle name="Notas 3 6" xfId="485" xr:uid="{46B659E7-4AB1-471E-A4E3-07832EF7C45B}"/>
    <cellStyle name="Notas 3 6 2" xfId="969" xr:uid="{78AF4389-3699-4164-AFE1-D640FD682AFA}"/>
    <cellStyle name="Notas 3 6 2 2" xfId="1934" xr:uid="{D526FFCD-5026-4CE5-AE98-F9D451B198A5}"/>
    <cellStyle name="Notas 3 6 2 2 2" xfId="3864" xr:uid="{254F5A5D-8AE6-4068-90C8-801432E5464E}"/>
    <cellStyle name="Notas 3 6 2 2 2 2" xfId="7724" xr:uid="{5C433D8B-1127-4612-A246-4861BB1C4ED4}"/>
    <cellStyle name="Notas 3 6 2 2 2 2 2" xfId="15445" xr:uid="{DCF7153F-C632-4935-A1DD-A1358DA7068E}"/>
    <cellStyle name="Notas 3 6 2 2 2 2 2 2" xfId="30887" xr:uid="{E3398DC4-A5C9-41A5-B201-72753D2771F2}"/>
    <cellStyle name="Notas 3 6 2 2 2 2 2 2 2" xfId="61771" xr:uid="{4744F7B6-6280-4FBE-AD0F-F6D4BE9F26B4}"/>
    <cellStyle name="Notas 3 6 2 2 2 2 2 3" xfId="46329" xr:uid="{2394686F-128D-410B-A806-808E6392C245}"/>
    <cellStyle name="Notas 3 6 2 2 2 2 3" xfId="23166" xr:uid="{C59ED9BB-2B04-4388-8C2D-9F01C8AD2CC4}"/>
    <cellStyle name="Notas 3 6 2 2 2 2 3 2" xfId="54050" xr:uid="{CE052DF0-CBD1-4AC3-87D6-37A1A43BD39C}"/>
    <cellStyle name="Notas 3 6 2 2 2 2 4" xfId="38608" xr:uid="{C9E8942F-D554-45ED-B91B-234B72786EC0}"/>
    <cellStyle name="Notas 3 6 2 2 2 3" xfId="11585" xr:uid="{CADA435A-8E64-4E67-8524-47FF2239EF08}"/>
    <cellStyle name="Notas 3 6 2 2 2 3 2" xfId="27027" xr:uid="{8BAA91B8-1706-4FB2-9023-D59A2A68ECDE}"/>
    <cellStyle name="Notas 3 6 2 2 2 3 2 2" xfId="57911" xr:uid="{58E902E4-B664-4270-8353-EBD4B0CEED97}"/>
    <cellStyle name="Notas 3 6 2 2 2 3 3" xfId="42469" xr:uid="{2F9906EB-C280-4EB3-B78F-E4070A2A4A49}"/>
    <cellStyle name="Notas 3 6 2 2 2 4" xfId="19306" xr:uid="{C393BB97-31EE-46F0-9A09-24B6EC287B6F}"/>
    <cellStyle name="Notas 3 6 2 2 2 4 2" xfId="50190" xr:uid="{F9F8DA6D-2591-47D9-ACB3-088352DAF63F}"/>
    <cellStyle name="Notas 3 6 2 2 2 5" xfId="34748" xr:uid="{6D59DCCD-EDF7-41AF-B65C-289DA54C5FF6}"/>
    <cellStyle name="Notas 3 6 2 2 3" xfId="5794" xr:uid="{2B7B3A6A-B5FD-4AED-BF4D-DCECF00D680C}"/>
    <cellStyle name="Notas 3 6 2 2 3 2" xfId="13515" xr:uid="{B1F6FB6E-D04C-4CAD-B460-5D129E74B1B5}"/>
    <cellStyle name="Notas 3 6 2 2 3 2 2" xfId="28957" xr:uid="{3E65B1D2-C140-4F9C-AF0A-934DBCAC751E}"/>
    <cellStyle name="Notas 3 6 2 2 3 2 2 2" xfId="59841" xr:uid="{187FA833-4CF4-44EA-9F89-3FD2CF2F65D2}"/>
    <cellStyle name="Notas 3 6 2 2 3 2 3" xfId="44399" xr:uid="{749B66CD-D498-44DF-B62A-9CD326AD0407}"/>
    <cellStyle name="Notas 3 6 2 2 3 3" xfId="21236" xr:uid="{914CF0A4-6512-48E7-8E7E-3E80DFAD0E0A}"/>
    <cellStyle name="Notas 3 6 2 2 3 3 2" xfId="52120" xr:uid="{A1F2F57D-0127-4D4A-BB4D-5AF9B589F7AD}"/>
    <cellStyle name="Notas 3 6 2 2 3 4" xfId="36678" xr:uid="{CA543420-873F-4403-8FA8-EA3EA1B77D29}"/>
    <cellStyle name="Notas 3 6 2 2 4" xfId="9655" xr:uid="{4C78D5A7-2D47-4540-80A5-7BDF373CD2E5}"/>
    <cellStyle name="Notas 3 6 2 2 4 2" xfId="25097" xr:uid="{E51F3370-42AB-4415-8120-142917A7D059}"/>
    <cellStyle name="Notas 3 6 2 2 4 2 2" xfId="55981" xr:uid="{8398C239-67FA-4441-95F2-4380EF715E7B}"/>
    <cellStyle name="Notas 3 6 2 2 4 3" xfId="40539" xr:uid="{BB9D8F4B-1F34-4E5D-997B-53802E6C2551}"/>
    <cellStyle name="Notas 3 6 2 2 5" xfId="17376" xr:uid="{70C75191-80FC-4370-98C4-6CB0BDF23905}"/>
    <cellStyle name="Notas 3 6 2 2 5 2" xfId="48260" xr:uid="{23CB62EE-CB3D-415E-B67D-0E7B0C2D205D}"/>
    <cellStyle name="Notas 3 6 2 2 6" xfId="32818" xr:uid="{7CA8096F-8E15-42A0-A795-7B8A584B3CC6}"/>
    <cellStyle name="Notas 3 6 2 3" xfId="2899" xr:uid="{90693E68-3EA7-48DA-8557-50C534C7C23A}"/>
    <cellStyle name="Notas 3 6 2 3 2" xfId="6759" xr:uid="{DFA5A352-271D-4768-8E48-353A120524E0}"/>
    <cellStyle name="Notas 3 6 2 3 2 2" xfId="14480" xr:uid="{1A50F0EB-57F2-4EAF-B9A9-3ADE8A9871A7}"/>
    <cellStyle name="Notas 3 6 2 3 2 2 2" xfId="29922" xr:uid="{6B951301-CEA0-482C-B042-5166CE28FAEE}"/>
    <cellStyle name="Notas 3 6 2 3 2 2 2 2" xfId="60806" xr:uid="{AF64F944-FB93-4C26-826E-656763753AF8}"/>
    <cellStyle name="Notas 3 6 2 3 2 2 3" xfId="45364" xr:uid="{66D4002E-E27C-4FE0-9D78-4DF6FA71D2B4}"/>
    <cellStyle name="Notas 3 6 2 3 2 3" xfId="22201" xr:uid="{A3B380F8-C8A3-44EE-8866-851C92AD5874}"/>
    <cellStyle name="Notas 3 6 2 3 2 3 2" xfId="53085" xr:uid="{D1B1AF00-1F22-47B5-BFE1-87398BB555F3}"/>
    <cellStyle name="Notas 3 6 2 3 2 4" xfId="37643" xr:uid="{26E4B8BB-A9EB-4B21-80FF-7B8D412E6C42}"/>
    <cellStyle name="Notas 3 6 2 3 3" xfId="10620" xr:uid="{6BE33843-073B-461F-822C-8058F7D38299}"/>
    <cellStyle name="Notas 3 6 2 3 3 2" xfId="26062" xr:uid="{5ABBCB1F-29DA-45BB-B579-FE816D1F4905}"/>
    <cellStyle name="Notas 3 6 2 3 3 2 2" xfId="56946" xr:uid="{60F65D42-1A0D-4647-84D3-5810461AE40A}"/>
    <cellStyle name="Notas 3 6 2 3 3 3" xfId="41504" xr:uid="{C9451E81-A3EF-4FB0-8D43-9102F11DBA7A}"/>
    <cellStyle name="Notas 3 6 2 3 4" xfId="18341" xr:uid="{E9D66637-0D3D-4C14-A2F9-A7D27FA70766}"/>
    <cellStyle name="Notas 3 6 2 3 4 2" xfId="49225" xr:uid="{3431F45A-9D04-4F46-88ED-878826E86333}"/>
    <cellStyle name="Notas 3 6 2 3 5" xfId="33783" xr:uid="{97B914A0-BF09-4914-A9BE-EF2A6354EF30}"/>
    <cellStyle name="Notas 3 6 2 4" xfId="4829" xr:uid="{4CF8912B-9252-494C-A022-1B53BDE00348}"/>
    <cellStyle name="Notas 3 6 2 4 2" xfId="12550" xr:uid="{A836BBC6-A51A-49A2-ACBF-625959C75EC8}"/>
    <cellStyle name="Notas 3 6 2 4 2 2" xfId="27992" xr:uid="{29BDE407-398C-4EC1-BFA8-1CCDB34FC216}"/>
    <cellStyle name="Notas 3 6 2 4 2 2 2" xfId="58876" xr:uid="{991F188F-AAEA-4425-9C77-31D28AD85E12}"/>
    <cellStyle name="Notas 3 6 2 4 2 3" xfId="43434" xr:uid="{48A8DA64-D445-4DD0-A059-B5EA22A8F725}"/>
    <cellStyle name="Notas 3 6 2 4 3" xfId="20271" xr:uid="{DE4C8F6D-6233-4824-91D3-00C17AA2A778}"/>
    <cellStyle name="Notas 3 6 2 4 3 2" xfId="51155" xr:uid="{3F93FED9-13DA-4A3F-A56E-15191E6417CC}"/>
    <cellStyle name="Notas 3 6 2 4 4" xfId="35713" xr:uid="{2A0DA19C-7220-4734-8CF8-AF495F678F82}"/>
    <cellStyle name="Notas 3 6 2 5" xfId="8690" xr:uid="{84C13812-A53C-4F38-A8CA-2744FF450F5A}"/>
    <cellStyle name="Notas 3 6 2 5 2" xfId="24132" xr:uid="{2931E15C-8142-4740-A739-0BD82A5F6D24}"/>
    <cellStyle name="Notas 3 6 2 5 2 2" xfId="55016" xr:uid="{24E7FCFB-3CC4-4599-A216-6836E3E10041}"/>
    <cellStyle name="Notas 3 6 2 5 3" xfId="39574" xr:uid="{4072233F-4568-4410-BAA7-C4FF9D6ACBC3}"/>
    <cellStyle name="Notas 3 6 2 6" xfId="16411" xr:uid="{16D17A30-F46F-45E0-A0B9-1FB7BD4BDA97}"/>
    <cellStyle name="Notas 3 6 2 6 2" xfId="47295" xr:uid="{7B52A11C-5982-4408-8BB0-02B4E62DCB6F}"/>
    <cellStyle name="Notas 3 6 2 7" xfId="31853" xr:uid="{B76221B9-62E4-4959-9320-A838624FD6C0}"/>
    <cellStyle name="Notas 3 6 3" xfId="1451" xr:uid="{94F76658-051A-4640-8F5B-0D09DCF12EF1}"/>
    <cellStyle name="Notas 3 6 3 2" xfId="3381" xr:uid="{3F240A0B-B347-4566-BD8B-B8F30E12A230}"/>
    <cellStyle name="Notas 3 6 3 2 2" xfId="7241" xr:uid="{DE8CC04A-E6BC-4E15-AA74-A2C003467086}"/>
    <cellStyle name="Notas 3 6 3 2 2 2" xfId="14962" xr:uid="{B0D20B5D-2A28-44C3-8A68-EF909DBE71B5}"/>
    <cellStyle name="Notas 3 6 3 2 2 2 2" xfId="30404" xr:uid="{559D9229-211D-41B5-ABA9-E4D385D22E05}"/>
    <cellStyle name="Notas 3 6 3 2 2 2 2 2" xfId="61288" xr:uid="{585BB6DD-0378-4987-94C7-CE98C2510DFB}"/>
    <cellStyle name="Notas 3 6 3 2 2 2 3" xfId="45846" xr:uid="{FEAC479C-9101-4DB1-9907-9DF8878E135A}"/>
    <cellStyle name="Notas 3 6 3 2 2 3" xfId="22683" xr:uid="{B0D430CD-4B6F-434D-952C-37322835A0A2}"/>
    <cellStyle name="Notas 3 6 3 2 2 3 2" xfId="53567" xr:uid="{FB76E425-1EB9-4700-ADED-14639FC39DB8}"/>
    <cellStyle name="Notas 3 6 3 2 2 4" xfId="38125" xr:uid="{DD5AA5E2-C9B1-4E5B-884E-3ED7F95C0381}"/>
    <cellStyle name="Notas 3 6 3 2 3" xfId="11102" xr:uid="{A6CECB64-A992-4644-A940-48F249F05AA1}"/>
    <cellStyle name="Notas 3 6 3 2 3 2" xfId="26544" xr:uid="{F606E095-D7BA-43A9-8A20-6DB0FEC70C2C}"/>
    <cellStyle name="Notas 3 6 3 2 3 2 2" xfId="57428" xr:uid="{E724FC86-2254-43EF-A8A7-21BD933B52DB}"/>
    <cellStyle name="Notas 3 6 3 2 3 3" xfId="41986" xr:uid="{6C22F7FC-18CF-4870-B8DF-562363B20071}"/>
    <cellStyle name="Notas 3 6 3 2 4" xfId="18823" xr:uid="{604353BA-6199-408C-B69A-6ABADF6BA80C}"/>
    <cellStyle name="Notas 3 6 3 2 4 2" xfId="49707" xr:uid="{33550B7E-1561-4A6E-AD32-454D09156EE3}"/>
    <cellStyle name="Notas 3 6 3 2 5" xfId="34265" xr:uid="{BE43DC27-A67A-40AA-AE8D-AF1F02E17B56}"/>
    <cellStyle name="Notas 3 6 3 3" xfId="5311" xr:uid="{DDB426E8-EAFC-4E5C-B7DB-C00A44E9C936}"/>
    <cellStyle name="Notas 3 6 3 3 2" xfId="13032" xr:uid="{ADBFD497-3E8F-416E-A474-DFD612DFD6CD}"/>
    <cellStyle name="Notas 3 6 3 3 2 2" xfId="28474" xr:uid="{0DFD9352-A6D9-43EA-A2E0-8A8852176909}"/>
    <cellStyle name="Notas 3 6 3 3 2 2 2" xfId="59358" xr:uid="{B0319A45-F4F0-409F-85AF-DE7A57A3C26A}"/>
    <cellStyle name="Notas 3 6 3 3 2 3" xfId="43916" xr:uid="{7ED35F60-AFF6-4BFD-983B-23AC7C6A7ADE}"/>
    <cellStyle name="Notas 3 6 3 3 3" xfId="20753" xr:uid="{3776C25D-3B23-4B6B-8880-211034C6E6A3}"/>
    <cellStyle name="Notas 3 6 3 3 3 2" xfId="51637" xr:uid="{84A2689F-2572-455F-B37E-202CC34C6444}"/>
    <cellStyle name="Notas 3 6 3 3 4" xfId="36195" xr:uid="{7807C76F-E4B7-4400-8D90-B438FB2DAAA7}"/>
    <cellStyle name="Notas 3 6 3 4" xfId="9172" xr:uid="{E734931E-2066-47BB-A6E8-76CAE56F1193}"/>
    <cellStyle name="Notas 3 6 3 4 2" xfId="24614" xr:uid="{6134C814-E110-4BD2-90D1-18849E8D5589}"/>
    <cellStyle name="Notas 3 6 3 4 2 2" xfId="55498" xr:uid="{C7D3D404-593D-432C-835D-090A9AE7BE03}"/>
    <cellStyle name="Notas 3 6 3 4 3" xfId="40056" xr:uid="{20485B1F-C4F6-4C98-B052-22B1E30FF970}"/>
    <cellStyle name="Notas 3 6 3 5" xfId="16893" xr:uid="{C971EA9A-C026-4445-9528-83409CC3F201}"/>
    <cellStyle name="Notas 3 6 3 5 2" xfId="47777" xr:uid="{4907802C-A45C-43D8-9DEB-F7329E6E3F29}"/>
    <cellStyle name="Notas 3 6 3 6" xfId="32335" xr:uid="{267F35E1-CA45-4936-B1F8-2B017AFF206F}"/>
    <cellStyle name="Notas 3 6 4" xfId="2416" xr:uid="{858B9207-394E-4FC3-AEF6-A21743C60BA4}"/>
    <cellStyle name="Notas 3 6 4 2" xfId="6276" xr:uid="{FA3CD337-0891-43FF-A8D6-1B892A4E37FB}"/>
    <cellStyle name="Notas 3 6 4 2 2" xfId="13997" xr:uid="{D8DA604A-23FF-460F-869B-03463EC880E7}"/>
    <cellStyle name="Notas 3 6 4 2 2 2" xfId="29439" xr:uid="{C030C70D-68E9-4554-B987-4AC1DF855C08}"/>
    <cellStyle name="Notas 3 6 4 2 2 2 2" xfId="60323" xr:uid="{1BBB3864-345D-4E1B-A4E3-5DC2AF29EC38}"/>
    <cellStyle name="Notas 3 6 4 2 2 3" xfId="44881" xr:uid="{7CE9134C-B44A-41C8-BC81-1DA1996FE587}"/>
    <cellStyle name="Notas 3 6 4 2 3" xfId="21718" xr:uid="{FA18876C-12FB-46AF-97AB-A3514AFBF101}"/>
    <cellStyle name="Notas 3 6 4 2 3 2" xfId="52602" xr:uid="{88C14E01-D850-4F5B-B87D-084B0D3C32B2}"/>
    <cellStyle name="Notas 3 6 4 2 4" xfId="37160" xr:uid="{4A7E5157-C2C6-48F3-988D-2A27061457F5}"/>
    <cellStyle name="Notas 3 6 4 3" xfId="10137" xr:uid="{5CAE0956-A54F-4862-BB67-199227B91FBC}"/>
    <cellStyle name="Notas 3 6 4 3 2" xfId="25579" xr:uid="{750EAEEC-D319-44A3-A9AC-0CE9CF70628C}"/>
    <cellStyle name="Notas 3 6 4 3 2 2" xfId="56463" xr:uid="{2FC9AD9F-0B72-430A-829D-C2B2D0550D23}"/>
    <cellStyle name="Notas 3 6 4 3 3" xfId="41021" xr:uid="{24320084-2AA3-4B73-B219-425F51E4F341}"/>
    <cellStyle name="Notas 3 6 4 4" xfId="17858" xr:uid="{C8F3CE38-F8C2-4362-91E0-33EE6869AC72}"/>
    <cellStyle name="Notas 3 6 4 4 2" xfId="48742" xr:uid="{C989C953-827A-4B66-B762-4D5A1B0BCE5E}"/>
    <cellStyle name="Notas 3 6 4 5" xfId="33300" xr:uid="{A7FC2CED-74F0-4D8B-A33D-40685F003AB2}"/>
    <cellStyle name="Notas 3 6 5" xfId="4346" xr:uid="{A9DEEFAE-3043-459C-81B2-F40B71EF9B8A}"/>
    <cellStyle name="Notas 3 6 5 2" xfId="12067" xr:uid="{A7BF0A20-FB79-47F3-9D8C-D71182F46BF9}"/>
    <cellStyle name="Notas 3 6 5 2 2" xfId="27509" xr:uid="{09685F4F-C49B-462A-88D7-ABA2BB053738}"/>
    <cellStyle name="Notas 3 6 5 2 2 2" xfId="58393" xr:uid="{A1CF29AD-F23B-475B-843A-D3AB161EC772}"/>
    <cellStyle name="Notas 3 6 5 2 3" xfId="42951" xr:uid="{370B1B45-C330-42E3-8EB8-403E88EC5B06}"/>
    <cellStyle name="Notas 3 6 5 3" xfId="19788" xr:uid="{F8148FC4-204E-481B-BFFD-F0BA73B3A532}"/>
    <cellStyle name="Notas 3 6 5 3 2" xfId="50672" xr:uid="{76D329FA-D659-455A-9DF0-89A301480EC5}"/>
    <cellStyle name="Notas 3 6 5 4" xfId="35230" xr:uid="{0989F303-B674-44EC-8F98-637E2080FC58}"/>
    <cellStyle name="Notas 3 6 6" xfId="8207" xr:uid="{F05433A4-DD2B-4F74-B084-A7DD7133BE06}"/>
    <cellStyle name="Notas 3 6 6 2" xfId="23649" xr:uid="{6E944B1E-E0B3-41C9-9C79-BFEC8D07B293}"/>
    <cellStyle name="Notas 3 6 6 2 2" xfId="54533" xr:uid="{823656DB-21F1-49F1-A799-47BAF07337E8}"/>
    <cellStyle name="Notas 3 6 6 3" xfId="39091" xr:uid="{9FC899F4-5C7C-48CC-BCD0-C88C3F367E94}"/>
    <cellStyle name="Notas 3 6 7" xfId="15928" xr:uid="{62DDE96D-8349-49A8-AB38-F3521B182CFD}"/>
    <cellStyle name="Notas 3 6 7 2" xfId="46812" xr:uid="{673DB361-6D2D-4271-B3D9-30A8C333EB00}"/>
    <cellStyle name="Notas 3 6 8" xfId="31370" xr:uid="{E10B502F-26C6-4165-970D-A7C1029066B8}"/>
    <cellStyle name="Notas 3 7" xfId="728" xr:uid="{54C3775D-31EC-4C93-BBF6-F1600E7515EB}"/>
    <cellStyle name="Notas 3 7 2" xfId="1693" xr:uid="{C837BD8E-8BD8-435F-A44B-3EF81C198980}"/>
    <cellStyle name="Notas 3 7 2 2" xfId="3623" xr:uid="{72F23D57-0684-4270-87A6-A155D968A4C5}"/>
    <cellStyle name="Notas 3 7 2 2 2" xfId="7483" xr:uid="{B687BA6E-C40C-46EC-B5BD-8A79BE1805D8}"/>
    <cellStyle name="Notas 3 7 2 2 2 2" xfId="15204" xr:uid="{D93CD6E6-0269-41AC-B276-63769270AB08}"/>
    <cellStyle name="Notas 3 7 2 2 2 2 2" xfId="30646" xr:uid="{3BA4DE64-1238-4C86-BB51-494DB926DE2B}"/>
    <cellStyle name="Notas 3 7 2 2 2 2 2 2" xfId="61530" xr:uid="{2AF0E57A-EBB7-4FCA-820B-D2D942491EA5}"/>
    <cellStyle name="Notas 3 7 2 2 2 2 3" xfId="46088" xr:uid="{FAC0EDA2-3AAE-4262-9035-899690CB260E}"/>
    <cellStyle name="Notas 3 7 2 2 2 3" xfId="22925" xr:uid="{0AF09C14-4B05-4E2B-9EBA-D96E6C926CA1}"/>
    <cellStyle name="Notas 3 7 2 2 2 3 2" xfId="53809" xr:uid="{AA3FBFAB-BC8D-4E9B-A87E-E263C7AC32F8}"/>
    <cellStyle name="Notas 3 7 2 2 2 4" xfId="38367" xr:uid="{4A06336A-4206-4F7D-8ED3-7B9F1AB28DBD}"/>
    <cellStyle name="Notas 3 7 2 2 3" xfId="11344" xr:uid="{F3D29162-C9B9-4429-A32B-5A309A75ED75}"/>
    <cellStyle name="Notas 3 7 2 2 3 2" xfId="26786" xr:uid="{D4E23FE0-632A-4423-9DE3-3B56131C138B}"/>
    <cellStyle name="Notas 3 7 2 2 3 2 2" xfId="57670" xr:uid="{3CFC1240-78F7-4531-911D-EC2B74881A5B}"/>
    <cellStyle name="Notas 3 7 2 2 3 3" xfId="42228" xr:uid="{5F9FB16D-18D2-4E06-A8DE-89417CCAC14E}"/>
    <cellStyle name="Notas 3 7 2 2 4" xfId="19065" xr:uid="{6ABBDCC9-E565-479D-9667-F93054ED156A}"/>
    <cellStyle name="Notas 3 7 2 2 4 2" xfId="49949" xr:uid="{00BFECE5-2C38-4C7A-89ED-75ED81950DA0}"/>
    <cellStyle name="Notas 3 7 2 2 5" xfId="34507" xr:uid="{F3DDB7F5-B348-498D-8074-AF4FD64BCE3E}"/>
    <cellStyle name="Notas 3 7 2 3" xfId="5553" xr:uid="{6B8DBF8C-580B-4787-AAE6-18902AD43170}"/>
    <cellStyle name="Notas 3 7 2 3 2" xfId="13274" xr:uid="{A32F1908-EFED-4D09-A5B7-037D7BFAC370}"/>
    <cellStyle name="Notas 3 7 2 3 2 2" xfId="28716" xr:uid="{FA52ED77-3CCE-4BDC-BD93-FD59044DEC5F}"/>
    <cellStyle name="Notas 3 7 2 3 2 2 2" xfId="59600" xr:uid="{28BFE35C-8559-4634-8F9F-8886345E82D7}"/>
    <cellStyle name="Notas 3 7 2 3 2 3" xfId="44158" xr:uid="{4073F8D9-6A0B-4633-9DA7-34FF200C2462}"/>
    <cellStyle name="Notas 3 7 2 3 3" xfId="20995" xr:uid="{9BBF4D19-8301-421D-961D-CDD5D3A3DD97}"/>
    <cellStyle name="Notas 3 7 2 3 3 2" xfId="51879" xr:uid="{444DC4F1-B71A-47B4-8752-6A4233C60B70}"/>
    <cellStyle name="Notas 3 7 2 3 4" xfId="36437" xr:uid="{DB1C90C7-756C-404A-B81A-C1A1EDA156C6}"/>
    <cellStyle name="Notas 3 7 2 4" xfId="9414" xr:uid="{D0B5B67C-96AD-45FD-8940-45A76D2DFF42}"/>
    <cellStyle name="Notas 3 7 2 4 2" xfId="24856" xr:uid="{9A80319B-3211-477A-BB2D-558FB02873D4}"/>
    <cellStyle name="Notas 3 7 2 4 2 2" xfId="55740" xr:uid="{C3B8DF73-8DC7-408F-ADD8-63CCEFC7DC1E}"/>
    <cellStyle name="Notas 3 7 2 4 3" xfId="40298" xr:uid="{9636D35A-FA74-44BE-9E68-C4DCD2FE053B}"/>
    <cellStyle name="Notas 3 7 2 5" xfId="17135" xr:uid="{79A6FEA8-A5DA-405F-AC14-49118E91C101}"/>
    <cellStyle name="Notas 3 7 2 5 2" xfId="48019" xr:uid="{57637397-9EE1-4F6F-9840-B6F93B11ADEA}"/>
    <cellStyle name="Notas 3 7 2 6" xfId="32577" xr:uid="{D77DFDE5-971E-45EC-81C2-226565A53FA3}"/>
    <cellStyle name="Notas 3 7 3" xfId="2658" xr:uid="{550D2CB2-78C5-415B-9CD3-F2E940AD6C46}"/>
    <cellStyle name="Notas 3 7 3 2" xfId="6518" xr:uid="{5DB8837B-ED98-4A63-9008-A87BF90693C5}"/>
    <cellStyle name="Notas 3 7 3 2 2" xfId="14239" xr:uid="{852F06E1-287E-48DA-B2C1-7249A4D45A46}"/>
    <cellStyle name="Notas 3 7 3 2 2 2" xfId="29681" xr:uid="{0363DB65-871C-465A-BF3E-2122D4789BFD}"/>
    <cellStyle name="Notas 3 7 3 2 2 2 2" xfId="60565" xr:uid="{6B42E63F-A2F3-48D6-9A5A-DA2C9CA91733}"/>
    <cellStyle name="Notas 3 7 3 2 2 3" xfId="45123" xr:uid="{DC6BA038-2DC4-4822-992F-96EA34332E13}"/>
    <cellStyle name="Notas 3 7 3 2 3" xfId="21960" xr:uid="{C0D806EC-2CCC-416E-A34B-8E6D648A9338}"/>
    <cellStyle name="Notas 3 7 3 2 3 2" xfId="52844" xr:uid="{D8C37894-500F-40EB-839B-6323BDB0ABBB}"/>
    <cellStyle name="Notas 3 7 3 2 4" xfId="37402" xr:uid="{0E1B073F-793B-4A72-BEB3-8B430CEEA45B}"/>
    <cellStyle name="Notas 3 7 3 3" xfId="10379" xr:uid="{E2A8B9C4-418B-4E66-AFE8-0A61218A5583}"/>
    <cellStyle name="Notas 3 7 3 3 2" xfId="25821" xr:uid="{921DFC39-0973-453F-8A0F-36EF3E7541AF}"/>
    <cellStyle name="Notas 3 7 3 3 2 2" xfId="56705" xr:uid="{852FE8FA-DFCC-4E59-9071-E99C6D2DAE1D}"/>
    <cellStyle name="Notas 3 7 3 3 3" xfId="41263" xr:uid="{8D7F4383-AEC3-4B63-AD48-93524A5590D0}"/>
    <cellStyle name="Notas 3 7 3 4" xfId="18100" xr:uid="{0D28C6EC-D777-4415-9B6E-A80FB638083A}"/>
    <cellStyle name="Notas 3 7 3 4 2" xfId="48984" xr:uid="{550DF7F4-D5BA-4B1F-89B7-A1FA3BA95182}"/>
    <cellStyle name="Notas 3 7 3 5" xfId="33542" xr:uid="{B9CC914C-F8F8-42BB-B1E5-687BC1AFCA29}"/>
    <cellStyle name="Notas 3 7 4" xfId="4588" xr:uid="{531FAC68-7DAB-4FAB-AD31-4BE6EFF4DBB1}"/>
    <cellStyle name="Notas 3 7 4 2" xfId="12309" xr:uid="{AC13836D-4788-4DA1-A47B-E49B8AC79AA3}"/>
    <cellStyle name="Notas 3 7 4 2 2" xfId="27751" xr:uid="{720526C5-42D4-4C20-8838-AF50A2C843E3}"/>
    <cellStyle name="Notas 3 7 4 2 2 2" xfId="58635" xr:uid="{47CF1FE8-180D-4C0E-BC16-AC4AF72A43E4}"/>
    <cellStyle name="Notas 3 7 4 2 3" xfId="43193" xr:uid="{3F491404-FD3A-4073-A346-C3A15BBD9079}"/>
    <cellStyle name="Notas 3 7 4 3" xfId="20030" xr:uid="{E9D738EC-D017-4C83-89F9-65901D70EFF2}"/>
    <cellStyle name="Notas 3 7 4 3 2" xfId="50914" xr:uid="{99907E55-46EA-4C06-853E-DCB5059F87EA}"/>
    <cellStyle name="Notas 3 7 4 4" xfId="35472" xr:uid="{153360FE-7680-48D3-8398-01D23D921BD8}"/>
    <cellStyle name="Notas 3 7 5" xfId="8449" xr:uid="{0C8EC63D-9703-4211-AE82-0CB6FDBF4AEA}"/>
    <cellStyle name="Notas 3 7 5 2" xfId="23891" xr:uid="{FC2DF7AF-AB49-40CE-B482-E7990152F109}"/>
    <cellStyle name="Notas 3 7 5 2 2" xfId="54775" xr:uid="{495C81D5-18AA-4853-A215-652D2A4C9244}"/>
    <cellStyle name="Notas 3 7 5 3" xfId="39333" xr:uid="{E06F8BF3-1F60-4C59-92BE-553A276AFDD5}"/>
    <cellStyle name="Notas 3 7 6" xfId="16170" xr:uid="{D8AFA19E-4B90-4B3F-ACD7-D19C4871667F}"/>
    <cellStyle name="Notas 3 7 6 2" xfId="47054" xr:uid="{C8C97AEA-59E9-407B-8E9C-127E6770AD9C}"/>
    <cellStyle name="Notas 3 7 7" xfId="31612" xr:uid="{B459105A-4DB0-4B24-B41B-690B66C785D7}"/>
    <cellStyle name="Notas 3 8" xfId="1210" xr:uid="{89844C5B-7BA0-4000-BBE2-49F5CAF0BFE0}"/>
    <cellStyle name="Notas 3 8 2" xfId="3140" xr:uid="{84253639-3CAB-4E00-B5EA-F2F015E2B887}"/>
    <cellStyle name="Notas 3 8 2 2" xfId="7000" xr:uid="{EFB45283-3DDA-418A-99A3-1086D956CFE1}"/>
    <cellStyle name="Notas 3 8 2 2 2" xfId="14721" xr:uid="{2ED39C4C-D9AF-4546-BC29-DDD53E998562}"/>
    <cellStyle name="Notas 3 8 2 2 2 2" xfId="30163" xr:uid="{877B887C-A242-4973-95C7-80A25A110FDA}"/>
    <cellStyle name="Notas 3 8 2 2 2 2 2" xfId="61047" xr:uid="{F46916C0-EB59-4909-BE79-AA4006E1A4D1}"/>
    <cellStyle name="Notas 3 8 2 2 2 3" xfId="45605" xr:uid="{85EC4DB1-7301-4ED7-AB6A-417C6BE8B721}"/>
    <cellStyle name="Notas 3 8 2 2 3" xfId="22442" xr:uid="{FE2AC1C6-2EC7-4B7E-BC42-2E126CC041A8}"/>
    <cellStyle name="Notas 3 8 2 2 3 2" xfId="53326" xr:uid="{9AE0986A-6D3E-4FD1-97D1-2D91C6F5885F}"/>
    <cellStyle name="Notas 3 8 2 2 4" xfId="37884" xr:uid="{0B59CF4C-AB85-4854-826E-A08166569F3B}"/>
    <cellStyle name="Notas 3 8 2 3" xfId="10861" xr:uid="{1C48B549-4269-4C5F-95BF-F9E42412B0C4}"/>
    <cellStyle name="Notas 3 8 2 3 2" xfId="26303" xr:uid="{D6C19444-1BEC-4961-9527-6BA058E89A0D}"/>
    <cellStyle name="Notas 3 8 2 3 2 2" xfId="57187" xr:uid="{DE56364B-5C17-4D0F-B245-755B432B0564}"/>
    <cellStyle name="Notas 3 8 2 3 3" xfId="41745" xr:uid="{8F961C5E-3A66-43F4-9B1F-6D7D4858E2B0}"/>
    <cellStyle name="Notas 3 8 2 4" xfId="18582" xr:uid="{C2172815-E4F6-4915-A5B7-412D1D5BDD52}"/>
    <cellStyle name="Notas 3 8 2 4 2" xfId="49466" xr:uid="{91A2F82B-73A8-449E-A4B7-E8C2D926D5B3}"/>
    <cellStyle name="Notas 3 8 2 5" xfId="34024" xr:uid="{2813332C-85C7-4D75-866F-BF6EBE4769DE}"/>
    <cellStyle name="Notas 3 8 3" xfId="5070" xr:uid="{93C666BB-6815-4F0B-B2BC-0815C66E2631}"/>
    <cellStyle name="Notas 3 8 3 2" xfId="12791" xr:uid="{F0AB69CE-8FE0-4114-ADDA-C811A3485D07}"/>
    <cellStyle name="Notas 3 8 3 2 2" xfId="28233" xr:uid="{2BA586CC-3823-4351-8126-0D2EB6CAFA35}"/>
    <cellStyle name="Notas 3 8 3 2 2 2" xfId="59117" xr:uid="{2270079A-EBFC-4044-8BE9-06A368086223}"/>
    <cellStyle name="Notas 3 8 3 2 3" xfId="43675" xr:uid="{52E74193-137E-4AE7-9B10-28652A81BD6A}"/>
    <cellStyle name="Notas 3 8 3 3" xfId="20512" xr:uid="{15E41D03-CBFA-4073-8C20-CEC859360B4F}"/>
    <cellStyle name="Notas 3 8 3 3 2" xfId="51396" xr:uid="{3D423286-2174-4C44-BF81-5DD5274774D7}"/>
    <cellStyle name="Notas 3 8 3 4" xfId="35954" xr:uid="{86182A10-26EF-4B93-B63E-8CDFD97906E8}"/>
    <cellStyle name="Notas 3 8 4" xfId="8931" xr:uid="{EF4735DF-F34A-4D40-8CB0-4F297A142ECA}"/>
    <cellStyle name="Notas 3 8 4 2" xfId="24373" xr:uid="{783CD495-6219-42F6-8B93-74CE21513763}"/>
    <cellStyle name="Notas 3 8 4 2 2" xfId="55257" xr:uid="{ACD8C395-7A53-42BA-BCCA-9AB97B9C2519}"/>
    <cellStyle name="Notas 3 8 4 3" xfId="39815" xr:uid="{DA464FDE-6DAE-4CA1-B4AB-DF8B4278A48A}"/>
    <cellStyle name="Notas 3 8 5" xfId="16652" xr:uid="{175B12F1-AAE9-43B7-A810-432DA7743AC6}"/>
    <cellStyle name="Notas 3 8 5 2" xfId="47536" xr:uid="{232F2076-3B20-4623-9E5A-4B208C53C38D}"/>
    <cellStyle name="Notas 3 8 6" xfId="32094" xr:uid="{AA54AFBF-1ADA-444F-BA8C-03A187D9CF23}"/>
    <cellStyle name="Notas 3 9" xfId="2175" xr:uid="{51B516C3-44F5-4F85-B6B4-4A11E3A77A1B}"/>
    <cellStyle name="Notas 3 9 2" xfId="6035" xr:uid="{F9C65BA3-BC3D-40C5-9978-5025338D3415}"/>
    <cellStyle name="Notas 3 9 2 2" xfId="13756" xr:uid="{13CA5A44-C69F-4050-8E86-B36283D55768}"/>
    <cellStyle name="Notas 3 9 2 2 2" xfId="29198" xr:uid="{D1B73BD5-E412-411B-B82C-ECB95F30EA7F}"/>
    <cellStyle name="Notas 3 9 2 2 2 2" xfId="60082" xr:uid="{D616A75B-1044-47A2-87E1-B17E63E1DCC9}"/>
    <cellStyle name="Notas 3 9 2 2 3" xfId="44640" xr:uid="{1AA7D5E4-302D-4F3B-8378-CC759589929E}"/>
    <cellStyle name="Notas 3 9 2 3" xfId="21477" xr:uid="{673D634B-FF82-4059-8C15-87818AB3CB45}"/>
    <cellStyle name="Notas 3 9 2 3 2" xfId="52361" xr:uid="{5778C7D4-B790-4384-BBF2-BB5C0A7D5D3E}"/>
    <cellStyle name="Notas 3 9 2 4" xfId="36919" xr:uid="{CDF3C2ED-8D53-47C2-AC85-BCC00F716D58}"/>
    <cellStyle name="Notas 3 9 3" xfId="9896" xr:uid="{5DE325C1-07DC-46C3-8145-CCB498204F39}"/>
    <cellStyle name="Notas 3 9 3 2" xfId="25338" xr:uid="{E0D85331-B742-452B-8E0A-F235740CF5A1}"/>
    <cellStyle name="Notas 3 9 3 2 2" xfId="56222" xr:uid="{FCD19BC0-56B4-4805-8BA5-FB88E9879CD8}"/>
    <cellStyle name="Notas 3 9 3 3" xfId="40780" xr:uid="{A27C6450-093D-4492-99CC-DAFFD2B37066}"/>
    <cellStyle name="Notas 3 9 4" xfId="17617" xr:uid="{C2C7B280-7CEF-4170-BD43-234B92E30E1C}"/>
    <cellStyle name="Notas 3 9 4 2" xfId="48501" xr:uid="{A4A796F0-5D10-48EE-A5B7-24E169ED0943}"/>
    <cellStyle name="Notas 3 9 5" xfId="33059" xr:uid="{A2C97BF1-A13C-4E10-B2A2-429B753B9E3D}"/>
    <cellStyle name="Notas 4" xfId="61956" xr:uid="{348FE817-4BAA-49E0-84B8-66385721FFFE}"/>
    <cellStyle name="Porcentaje" xfId="2" builtinId="5"/>
    <cellStyle name="Porcentaje 10" xfId="61955" xr:uid="{F8E52D83-1D98-467C-BD17-92F610F28823}"/>
    <cellStyle name="Porcentaje 2" xfId="43" xr:uid="{430FDD39-1FD2-4B23-AEDD-4DC1585AA77F}"/>
    <cellStyle name="Porcentaje 2 2" xfId="46" xr:uid="{736A4F66-B49E-42B0-805B-CDBC4BCF8FF4}"/>
    <cellStyle name="Porcentaje 2 3" xfId="224" xr:uid="{E42AADD5-6091-498C-B8F9-B3886FDDFFCE}"/>
    <cellStyle name="Porcentaje 3" xfId="225" xr:uid="{A49520D5-8EDF-4ADB-800E-1FFB10E4A75C}"/>
    <cellStyle name="Porcentaje 3 2" xfId="226" xr:uid="{735439F5-87E7-46F1-9359-0873AEF84559}"/>
    <cellStyle name="Porcentaje 4" xfId="227" xr:uid="{EFD057A1-8DE8-4D43-9D2F-0FD56CA91383}"/>
    <cellStyle name="Porcentaje 4 2" xfId="228" xr:uid="{8F6CEB24-6AAB-4F67-9F18-5DE87DA3DAA0}"/>
    <cellStyle name="Porcentaje 4 3" xfId="61927" xr:uid="{8D01EB02-39C5-4B40-826D-D27E8FE7604C}"/>
    <cellStyle name="Porcentaje 4 6" xfId="44" xr:uid="{3ACCBDFC-AA9C-4149-A8B9-71CBA3DD45F2}"/>
    <cellStyle name="Porcentaje 5" xfId="229" xr:uid="{7930B47F-3C6B-4D02-8DD7-47FEA976BFA3}"/>
    <cellStyle name="Porcentaje 5 2" xfId="230" xr:uid="{E986E710-FD3E-4507-9680-DD731433936D}"/>
    <cellStyle name="Porcentaje 6" xfId="231" xr:uid="{88D022D7-A770-4CAE-B582-F2FB72AA34E9}"/>
    <cellStyle name="Porcentaje 6 2" xfId="232" xr:uid="{4E3A06AD-5BDB-4D9F-9A69-77BA693414E2}"/>
    <cellStyle name="Porcentaje 7" xfId="233" xr:uid="{B25EE33B-F8E8-48FF-9688-CA790DD508A2}"/>
    <cellStyle name="Porcentaje 7 2" xfId="234" xr:uid="{F4404AD4-3828-4B2E-9AF9-39F8B231B98F}"/>
    <cellStyle name="Porcentaje 8" xfId="491" xr:uid="{DB5C6607-D124-442A-BB6F-CB7EDE7ED43B}"/>
    <cellStyle name="Porcentaje 9" xfId="61918" xr:uid="{66EE3541-1BCE-4E2A-BA25-E298E7EE1FB3}"/>
    <cellStyle name="Porcentaje completado" xfId="61938" xr:uid="{B8004BC3-5FC5-45C7-ACEA-8FBE79884C76}"/>
    <cellStyle name="Porcentual 2" xfId="235" xr:uid="{D7865E6D-F82D-4194-9374-3A04DCE812D6}"/>
    <cellStyle name="Salida" xfId="10" builtinId="21" customBuiltin="1"/>
    <cellStyle name="Salida 2" xfId="236" xr:uid="{8C10068C-F9B4-4900-93A7-B17809325429}"/>
    <cellStyle name="Texto de advertencia" xfId="14" builtinId="11" customBuiltin="1"/>
    <cellStyle name="Texto de advertencia 2" xfId="237" xr:uid="{23EA8F86-5CA0-4765-91D9-6FB9B514957D}"/>
    <cellStyle name="Texto explicativo" xfId="16" builtinId="53" customBuiltin="1"/>
    <cellStyle name="Texto explicativo 2" xfId="238" xr:uid="{1DF01016-D6C1-4908-ACD5-E3126B2A0BC6}"/>
    <cellStyle name="Texto explicativo 3" xfId="61944" xr:uid="{2F49377F-04DF-4E3A-8101-5E232C8E2696}"/>
    <cellStyle name="Título 1 2" xfId="239" xr:uid="{77A24498-7A53-4E66-B9DD-D9B0F9ABC9DA}"/>
    <cellStyle name="Título 2" xfId="3" builtinId="17" customBuiltin="1"/>
    <cellStyle name="Título 2 2" xfId="240" xr:uid="{0369306D-FAE2-40BE-B3F3-A8EAFDF2F2DA}"/>
    <cellStyle name="Título 2 3" xfId="61941" xr:uid="{6D683E34-1135-43ED-8F90-36D14B478689}"/>
    <cellStyle name="Título 3" xfId="4" builtinId="18" customBuiltin="1"/>
    <cellStyle name="Título 3 2" xfId="241" xr:uid="{2A786507-B8D1-4F45-91F9-CD9548047413}"/>
    <cellStyle name="Título 3 3" xfId="61942" xr:uid="{0710B67A-C50D-42FD-82E0-F891C8D21238}"/>
    <cellStyle name="Título 4" xfId="242" xr:uid="{8630B1A8-9A08-41F9-BFBE-66FAD5BC3CE1}"/>
    <cellStyle name="Título 5" xfId="61899" xr:uid="{4AA2CB4F-0CA8-4AFD-B28A-6BFA2A48A599}"/>
    <cellStyle name="Título 6" xfId="61940" xr:uid="{AEBF7A31-8F19-4BAB-BFDD-C1FC5F2666B1}"/>
    <cellStyle name="Total" xfId="17" builtinId="25" customBuiltin="1"/>
    <cellStyle name="Total 2" xfId="243" xr:uid="{3B24F358-8823-4286-BCAC-452D7A1F2C83}"/>
    <cellStyle name="Valor del periodo" xfId="61945" xr:uid="{6B1A3A51-628E-4BEE-8001-ECE1981DEF85}"/>
    <cellStyle name="桁区切り [0.00]_Book1" xfId="244" xr:uid="{7D68A15B-6EF6-48A7-A42C-4E08BE10BC89}"/>
    <cellStyle name="桁区切り_Book1" xfId="245" xr:uid="{5A346606-2B98-4FF6-9AB7-881BB44F7069}"/>
    <cellStyle name="標準_Book1" xfId="246" xr:uid="{252F9350-40DF-4C56-BA40-A08FF89ABC57}"/>
    <cellStyle name="通貨 [0.00]_Book1" xfId="247" xr:uid="{0BF98DD6-21C8-4C0E-9EA2-16C3B7905A17}"/>
    <cellStyle name="通貨_Book1" xfId="248" xr:uid="{E42691AD-B6CC-467E-9B35-81837656E9AB}"/>
  </cellStyles>
  <dxfs count="0"/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PLAN SEMANAL vs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'Datos '!$C$3:$I$3</c:f>
              <c:numCache>
                <c:formatCode>[$-409]d/mmm;@</c:formatCode>
                <c:ptCount val="7"/>
                <c:pt idx="0">
                  <c:v>46045</c:v>
                </c:pt>
                <c:pt idx="1">
                  <c:v>46046</c:v>
                </c:pt>
                <c:pt idx="2">
                  <c:v>46047</c:v>
                </c:pt>
                <c:pt idx="3">
                  <c:v>46048</c:v>
                </c:pt>
                <c:pt idx="4">
                  <c:v>46049</c:v>
                </c:pt>
                <c:pt idx="5">
                  <c:v>46050</c:v>
                </c:pt>
                <c:pt idx="6">
                  <c:v>46051</c:v>
                </c:pt>
              </c:numCache>
            </c:numRef>
          </c:cat>
          <c:val>
            <c:numRef>
              <c:f>'Datos '!$C$27:$I$27</c:f>
              <c:numCache>
                <c:formatCode>0</c:formatCode>
                <c:ptCount val="7"/>
                <c:pt idx="0">
                  <c:v>2756</c:v>
                </c:pt>
                <c:pt idx="1">
                  <c:v>6370</c:v>
                </c:pt>
                <c:pt idx="2">
                  <c:v>8420</c:v>
                </c:pt>
                <c:pt idx="3">
                  <c:v>11395</c:v>
                </c:pt>
                <c:pt idx="4">
                  <c:v>14155</c:v>
                </c:pt>
                <c:pt idx="5">
                  <c:v>17075</c:v>
                </c:pt>
                <c:pt idx="6">
                  <c:v>18433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8-4713-B44B-231288EB436A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'Datos '!$C$3:$I$3</c:f>
              <c:numCache>
                <c:formatCode>[$-409]d/mmm;@</c:formatCode>
                <c:ptCount val="7"/>
                <c:pt idx="0">
                  <c:v>46045</c:v>
                </c:pt>
                <c:pt idx="1">
                  <c:v>46046</c:v>
                </c:pt>
                <c:pt idx="2">
                  <c:v>46047</c:v>
                </c:pt>
                <c:pt idx="3">
                  <c:v>46048</c:v>
                </c:pt>
                <c:pt idx="4">
                  <c:v>46049</c:v>
                </c:pt>
                <c:pt idx="5">
                  <c:v>46050</c:v>
                </c:pt>
                <c:pt idx="6">
                  <c:v>46051</c:v>
                </c:pt>
              </c:numCache>
            </c:numRef>
          </c:cat>
          <c:val>
            <c:numRef>
              <c:f>'Datos '!$C$56:$I$56</c:f>
              <c:numCache>
                <c:formatCode>0</c:formatCode>
                <c:ptCount val="7"/>
                <c:pt idx="0">
                  <c:v>3477</c:v>
                </c:pt>
                <c:pt idx="1">
                  <c:v>5816</c:v>
                </c:pt>
                <c:pt idx="2">
                  <c:v>7836</c:v>
                </c:pt>
                <c:pt idx="3">
                  <c:v>9710.5</c:v>
                </c:pt>
                <c:pt idx="4">
                  <c:v>11204.5</c:v>
                </c:pt>
                <c:pt idx="5">
                  <c:v>13594.4</c:v>
                </c:pt>
                <c:pt idx="6">
                  <c:v>15492.4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E8-4713-B44B-231288EB4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FASE 9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2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invertIfNegative val="0"/>
          <c:cat>
            <c:numRef>
              <c:f>'Datos '!$C$3:$I$3</c:f>
              <c:numCache>
                <c:formatCode>[$-409]d/mmm;@</c:formatCode>
                <c:ptCount val="7"/>
                <c:pt idx="0">
                  <c:v>46045</c:v>
                </c:pt>
                <c:pt idx="1">
                  <c:v>46046</c:v>
                </c:pt>
                <c:pt idx="2">
                  <c:v>46047</c:v>
                </c:pt>
                <c:pt idx="3">
                  <c:v>46048</c:v>
                </c:pt>
                <c:pt idx="4">
                  <c:v>46049</c:v>
                </c:pt>
                <c:pt idx="5">
                  <c:v>46050</c:v>
                </c:pt>
                <c:pt idx="6">
                  <c:v>46051</c:v>
                </c:pt>
              </c:numCache>
            </c:numRef>
          </c:cat>
          <c:val>
            <c:numRef>
              <c:f>'Datos '!$C$15:$I$15</c:f>
              <c:numCache>
                <c:formatCode>0</c:formatCode>
                <c:ptCount val="7"/>
                <c:pt idx="0">
                  <c:v>1482</c:v>
                </c:pt>
                <c:pt idx="1">
                  <c:v>3172</c:v>
                </c:pt>
                <c:pt idx="2">
                  <c:v>4014</c:v>
                </c:pt>
                <c:pt idx="3">
                  <c:v>5200</c:v>
                </c:pt>
                <c:pt idx="4">
                  <c:v>5879</c:v>
                </c:pt>
                <c:pt idx="5">
                  <c:v>7234</c:v>
                </c:pt>
                <c:pt idx="6">
                  <c:v>8035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C-4E3B-B232-66C9E034559E}"/>
            </c:ext>
          </c:extLst>
        </c:ser>
        <c:ser>
          <c:idx val="1"/>
          <c:order val="3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invertIfNegative val="0"/>
          <c:cat>
            <c:numRef>
              <c:f>'Datos '!$C$3:$I$3</c:f>
              <c:numCache>
                <c:formatCode>[$-409]d/mmm;@</c:formatCode>
                <c:ptCount val="7"/>
                <c:pt idx="0">
                  <c:v>46045</c:v>
                </c:pt>
                <c:pt idx="1">
                  <c:v>46046</c:v>
                </c:pt>
                <c:pt idx="2">
                  <c:v>46047</c:v>
                </c:pt>
                <c:pt idx="3">
                  <c:v>46048</c:v>
                </c:pt>
                <c:pt idx="4">
                  <c:v>46049</c:v>
                </c:pt>
                <c:pt idx="5">
                  <c:v>46050</c:v>
                </c:pt>
                <c:pt idx="6">
                  <c:v>46051</c:v>
                </c:pt>
              </c:numCache>
            </c:numRef>
          </c:cat>
          <c:val>
            <c:numRef>
              <c:f>'Datos '!$C$44:$I$44</c:f>
              <c:numCache>
                <c:formatCode>0</c:formatCode>
                <c:ptCount val="7"/>
                <c:pt idx="0">
                  <c:v>1924</c:v>
                </c:pt>
                <c:pt idx="1">
                  <c:v>3117</c:v>
                </c:pt>
                <c:pt idx="2">
                  <c:v>3587</c:v>
                </c:pt>
                <c:pt idx="3">
                  <c:v>4536</c:v>
                </c:pt>
                <c:pt idx="4">
                  <c:v>5024</c:v>
                </c:pt>
                <c:pt idx="5">
                  <c:v>5854</c:v>
                </c:pt>
                <c:pt idx="6">
                  <c:v>6902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AC-4E3B-B232-66C9E0345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'Datos '!$C$9</c15:sqref>
                        </c15:formulaRef>
                      </c:ext>
                    </c:extLst>
                    <c:strCache>
                      <c:ptCount val="1"/>
                      <c:pt idx="0">
                        <c:v>ACUMULADO PLAN</c:v>
                      </c:pt>
                    </c:strCache>
                  </c:strRef>
                </c:tx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'Datos '!$C$3:$I$3</c15:sqref>
                        </c15:formulaRef>
                      </c:ext>
                    </c:extLst>
                    <c:numCache>
                      <c:formatCode>[$-409]d/mmm;@</c:formatCode>
                      <c:ptCount val="7"/>
                      <c:pt idx="0">
                        <c:v>46045</c:v>
                      </c:pt>
                      <c:pt idx="1">
                        <c:v>46046</c:v>
                      </c:pt>
                      <c:pt idx="2">
                        <c:v>46047</c:v>
                      </c:pt>
                      <c:pt idx="3">
                        <c:v>46048</c:v>
                      </c:pt>
                      <c:pt idx="4">
                        <c:v>46049</c:v>
                      </c:pt>
                      <c:pt idx="5">
                        <c:v>46050</c:v>
                      </c:pt>
                      <c:pt idx="6">
                        <c:v>46051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'Datos '!$C$15:$I$15</c15:sqref>
                        </c15:formulaRef>
                      </c:ext>
                    </c:extLst>
                    <c:numCache>
                      <c:formatCode>0</c:formatCode>
                      <c:ptCount val="7"/>
                      <c:pt idx="0">
                        <c:v>1482</c:v>
                      </c:pt>
                      <c:pt idx="1">
                        <c:v>3172</c:v>
                      </c:pt>
                      <c:pt idx="2">
                        <c:v>4014</c:v>
                      </c:pt>
                      <c:pt idx="3">
                        <c:v>5200</c:v>
                      </c:pt>
                      <c:pt idx="4">
                        <c:v>5879</c:v>
                      </c:pt>
                      <c:pt idx="5">
                        <c:v>7234</c:v>
                      </c:pt>
                      <c:pt idx="6">
                        <c:v>8035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83AC-4E3B-B232-66C9E034559E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'!$C$38</c15:sqref>
                        </c15:formulaRef>
                      </c:ext>
                    </c:extLst>
                    <c:strCache>
                      <c:ptCount val="1"/>
                      <c:pt idx="0">
                        <c:v>ACUMULADO REAL</c:v>
                      </c:pt>
                    </c:strCache>
                  </c:strRef>
                </c:tx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'!$C$3:$I$3</c15:sqref>
                        </c15:formulaRef>
                      </c:ext>
                    </c:extLst>
                    <c:numCache>
                      <c:formatCode>[$-409]d/mmm;@</c:formatCode>
                      <c:ptCount val="7"/>
                      <c:pt idx="0">
                        <c:v>46045</c:v>
                      </c:pt>
                      <c:pt idx="1">
                        <c:v>46046</c:v>
                      </c:pt>
                      <c:pt idx="2">
                        <c:v>46047</c:v>
                      </c:pt>
                      <c:pt idx="3">
                        <c:v>46048</c:v>
                      </c:pt>
                      <c:pt idx="4">
                        <c:v>46049</c:v>
                      </c:pt>
                      <c:pt idx="5">
                        <c:v>46050</c:v>
                      </c:pt>
                      <c:pt idx="6">
                        <c:v>46051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'!$C$44:$I$44</c15:sqref>
                        </c15:formulaRef>
                      </c:ext>
                    </c:extLst>
                    <c:numCache>
                      <c:formatCode>0</c:formatCode>
                      <c:ptCount val="7"/>
                      <c:pt idx="0">
                        <c:v>1924</c:v>
                      </c:pt>
                      <c:pt idx="1">
                        <c:v>3117</c:v>
                      </c:pt>
                      <c:pt idx="2">
                        <c:v>3587</c:v>
                      </c:pt>
                      <c:pt idx="3">
                        <c:v>4536</c:v>
                      </c:pt>
                      <c:pt idx="4">
                        <c:v>5024</c:v>
                      </c:pt>
                      <c:pt idx="5">
                        <c:v>5854</c:v>
                      </c:pt>
                      <c:pt idx="6">
                        <c:v>6902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3AC-4E3B-B232-66C9E034559E}"/>
                  </c:ext>
                </c:extLst>
              </c15:ser>
            </c15:filteredBarSeries>
          </c:ext>
        </c:extLst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FASE 10</a:t>
            </a:r>
          </a:p>
          <a:p>
            <a:pPr>
              <a:defRPr/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'Datos '!$C$3:$I$3</c:f>
              <c:numCache>
                <c:formatCode>[$-409]d/mmm;@</c:formatCode>
                <c:ptCount val="7"/>
                <c:pt idx="0">
                  <c:v>46045</c:v>
                </c:pt>
                <c:pt idx="1">
                  <c:v>46046</c:v>
                </c:pt>
                <c:pt idx="2">
                  <c:v>46047</c:v>
                </c:pt>
                <c:pt idx="3">
                  <c:v>46048</c:v>
                </c:pt>
                <c:pt idx="4">
                  <c:v>46049</c:v>
                </c:pt>
                <c:pt idx="5">
                  <c:v>46050</c:v>
                </c:pt>
                <c:pt idx="6">
                  <c:v>46051</c:v>
                </c:pt>
              </c:numCache>
            </c:numRef>
          </c:cat>
          <c:val>
            <c:numRef>
              <c:f>'Datos '!$C$19:$I$19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1-4523-B958-A8A32C789F11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'Datos '!$C$3:$I$3</c:f>
              <c:numCache>
                <c:formatCode>[$-409]d/mmm;@</c:formatCode>
                <c:ptCount val="7"/>
                <c:pt idx="0">
                  <c:v>46045</c:v>
                </c:pt>
                <c:pt idx="1">
                  <c:v>46046</c:v>
                </c:pt>
                <c:pt idx="2">
                  <c:v>46047</c:v>
                </c:pt>
                <c:pt idx="3">
                  <c:v>46048</c:v>
                </c:pt>
                <c:pt idx="4">
                  <c:v>46049</c:v>
                </c:pt>
                <c:pt idx="5">
                  <c:v>46050</c:v>
                </c:pt>
                <c:pt idx="6">
                  <c:v>46051</c:v>
                </c:pt>
              </c:numCache>
            </c:numRef>
          </c:cat>
          <c:val>
            <c:numRef>
              <c:f>'Datos '!$C$48:$I$48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41-4523-B958-A8A32C789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FASE 11</a:t>
            </a:r>
          </a:p>
          <a:p>
            <a:pPr>
              <a:defRPr/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'Datos '!$C$3:$I$3</c:f>
              <c:numCache>
                <c:formatCode>[$-409]d/mmm;@</c:formatCode>
                <c:ptCount val="7"/>
                <c:pt idx="0">
                  <c:v>46045</c:v>
                </c:pt>
                <c:pt idx="1">
                  <c:v>46046</c:v>
                </c:pt>
                <c:pt idx="2">
                  <c:v>46047</c:v>
                </c:pt>
                <c:pt idx="3">
                  <c:v>46048</c:v>
                </c:pt>
                <c:pt idx="4">
                  <c:v>46049</c:v>
                </c:pt>
                <c:pt idx="5">
                  <c:v>46050</c:v>
                </c:pt>
                <c:pt idx="6">
                  <c:v>46051</c:v>
                </c:pt>
              </c:numCache>
            </c:numRef>
          </c:cat>
          <c:val>
            <c:numRef>
              <c:f>'Datos '!$C$23:$I$23</c:f>
              <c:numCache>
                <c:formatCode>0</c:formatCode>
                <c:ptCount val="7"/>
                <c:pt idx="0">
                  <c:v>1274</c:v>
                </c:pt>
                <c:pt idx="1">
                  <c:v>3198</c:v>
                </c:pt>
                <c:pt idx="2">
                  <c:v>4406</c:v>
                </c:pt>
                <c:pt idx="3">
                  <c:v>6195</c:v>
                </c:pt>
                <c:pt idx="4">
                  <c:v>7921</c:v>
                </c:pt>
                <c:pt idx="5">
                  <c:v>9131</c:v>
                </c:pt>
                <c:pt idx="6">
                  <c:v>9131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51-4428-958C-09E4D477AC83}"/>
            </c:ext>
          </c:extLst>
        </c:ser>
        <c:ser>
          <c:idx val="1"/>
          <c:order val="1"/>
          <c:tx>
            <c:strRef>
              <c:f>'Datos '!$C$38:$I$38</c:f>
              <c:strCache>
                <c:ptCount val="7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'Datos '!$C$3:$I$3</c:f>
              <c:numCache>
                <c:formatCode>[$-409]d/mmm;@</c:formatCode>
                <c:ptCount val="7"/>
                <c:pt idx="0">
                  <c:v>46045</c:v>
                </c:pt>
                <c:pt idx="1">
                  <c:v>46046</c:v>
                </c:pt>
                <c:pt idx="2">
                  <c:v>46047</c:v>
                </c:pt>
                <c:pt idx="3">
                  <c:v>46048</c:v>
                </c:pt>
                <c:pt idx="4">
                  <c:v>46049</c:v>
                </c:pt>
                <c:pt idx="5">
                  <c:v>46050</c:v>
                </c:pt>
                <c:pt idx="6">
                  <c:v>46051</c:v>
                </c:pt>
              </c:numCache>
            </c:numRef>
          </c:cat>
          <c:val>
            <c:numRef>
              <c:f>'Datos '!$C$52:$I$52</c:f>
              <c:numCache>
                <c:formatCode>0</c:formatCode>
                <c:ptCount val="7"/>
                <c:pt idx="0">
                  <c:v>1553</c:v>
                </c:pt>
                <c:pt idx="1">
                  <c:v>2699</c:v>
                </c:pt>
                <c:pt idx="2">
                  <c:v>4249</c:v>
                </c:pt>
                <c:pt idx="3">
                  <c:v>5174.5</c:v>
                </c:pt>
                <c:pt idx="4">
                  <c:v>6180.5</c:v>
                </c:pt>
                <c:pt idx="5">
                  <c:v>7740.4</c:v>
                </c:pt>
                <c:pt idx="6">
                  <c:v>8590.4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51-4428-958C-09E4D477A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FASE 12</a:t>
            </a:r>
          </a:p>
          <a:p>
            <a:pPr>
              <a:defRPr/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'Datos '!$C$3:$I$3</c:f>
              <c:numCache>
                <c:formatCode>[$-409]d/mmm;@</c:formatCode>
                <c:ptCount val="7"/>
                <c:pt idx="0">
                  <c:v>46045</c:v>
                </c:pt>
                <c:pt idx="1">
                  <c:v>46046</c:v>
                </c:pt>
                <c:pt idx="2">
                  <c:v>46047</c:v>
                </c:pt>
                <c:pt idx="3">
                  <c:v>46048</c:v>
                </c:pt>
                <c:pt idx="4">
                  <c:v>46049</c:v>
                </c:pt>
                <c:pt idx="5">
                  <c:v>46050</c:v>
                </c:pt>
                <c:pt idx="6">
                  <c:v>46051</c:v>
                </c:pt>
              </c:numCache>
            </c:numRef>
          </c:cat>
          <c:val>
            <c:numRef>
              <c:f>'Datos '!$C$10:$I$10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355</c:v>
                </c:pt>
                <c:pt idx="5">
                  <c:v>710</c:v>
                </c:pt>
                <c:pt idx="6">
                  <c:v>1267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1C-4582-8AE8-0CB928075A7B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'Datos '!$C$3:$I$3</c:f>
              <c:numCache>
                <c:formatCode>[$-409]d/mmm;@</c:formatCode>
                <c:ptCount val="7"/>
                <c:pt idx="0">
                  <c:v>46045</c:v>
                </c:pt>
                <c:pt idx="1">
                  <c:v>46046</c:v>
                </c:pt>
                <c:pt idx="2">
                  <c:v>46047</c:v>
                </c:pt>
                <c:pt idx="3">
                  <c:v>46048</c:v>
                </c:pt>
                <c:pt idx="4">
                  <c:v>46049</c:v>
                </c:pt>
                <c:pt idx="5">
                  <c:v>46050</c:v>
                </c:pt>
                <c:pt idx="6">
                  <c:v>46051</c:v>
                </c:pt>
              </c:numCache>
            </c:numRef>
          </c:cat>
          <c:val>
            <c:numRef>
              <c:f>'Datos '!$C$39:$I$39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1C-4582-8AE8-0CB928075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'!$F$28:$L$28</c:f>
              <c:numCache>
                <c:formatCode>0</c:formatCode>
                <c:ptCount val="7"/>
                <c:pt idx="0">
                  <c:v>2975</c:v>
                </c:pt>
                <c:pt idx="1">
                  <c:v>5735</c:v>
                </c:pt>
                <c:pt idx="2">
                  <c:v>8655</c:v>
                </c:pt>
                <c:pt idx="3">
                  <c:v>10013</c:v>
                </c:pt>
                <c:pt idx="4">
                  <c:v>12710</c:v>
                </c:pt>
                <c:pt idx="5">
                  <c:v>14956</c:v>
                </c:pt>
                <c:pt idx="6">
                  <c:v>17933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91-481D-B7B8-2813DBDD68B8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'!$F$57:$L$57</c:f>
              <c:numCache>
                <c:formatCode>0</c:formatCode>
                <c:ptCount val="7"/>
                <c:pt idx="0">
                  <c:v>1874.5</c:v>
                </c:pt>
                <c:pt idx="1">
                  <c:v>3368.5</c:v>
                </c:pt>
                <c:pt idx="2">
                  <c:v>5758.4</c:v>
                </c:pt>
                <c:pt idx="3">
                  <c:v>7656.4</c:v>
                </c:pt>
                <c:pt idx="4">
                  <c:v>9869.9</c:v>
                </c:pt>
                <c:pt idx="5">
                  <c:v>12924.9</c:v>
                </c:pt>
                <c:pt idx="6">
                  <c:v>16199.9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91-481D-B7B8-2813DBDD6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FASE 9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dLbls>
            <c:delete val="1"/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'!$F$16:$L$16</c:f>
              <c:numCache>
                <c:formatCode>0</c:formatCode>
                <c:ptCount val="7"/>
                <c:pt idx="0">
                  <c:v>1186</c:v>
                </c:pt>
                <c:pt idx="1">
                  <c:v>1865</c:v>
                </c:pt>
                <c:pt idx="2">
                  <c:v>3220</c:v>
                </c:pt>
                <c:pt idx="3">
                  <c:v>4021</c:v>
                </c:pt>
                <c:pt idx="4">
                  <c:v>5472</c:v>
                </c:pt>
                <c:pt idx="5">
                  <c:v>6259</c:v>
                </c:pt>
                <c:pt idx="6">
                  <c:v>7482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9-48CA-A332-28D2439FF42B}"/>
            </c:ext>
          </c:extLst>
        </c:ser>
        <c:ser>
          <c:idx val="5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Lbls>
            <c:delete val="1"/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'!$F$45:$L$45</c:f>
              <c:numCache>
                <c:formatCode>0</c:formatCode>
                <c:ptCount val="7"/>
                <c:pt idx="0">
                  <c:v>949</c:v>
                </c:pt>
                <c:pt idx="1">
                  <c:v>1437</c:v>
                </c:pt>
                <c:pt idx="2">
                  <c:v>2267</c:v>
                </c:pt>
                <c:pt idx="3">
                  <c:v>3315</c:v>
                </c:pt>
                <c:pt idx="4">
                  <c:v>4455</c:v>
                </c:pt>
                <c:pt idx="5">
                  <c:v>5444</c:v>
                </c:pt>
                <c:pt idx="6">
                  <c:v>6317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69-48CA-A332-28D2439FF4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'Datos '!$C$9</c15:sqref>
                        </c15:formulaRef>
                      </c:ext>
                    </c:extLst>
                    <c:strCache>
                      <c:ptCount val="1"/>
                      <c:pt idx="0">
                        <c:v>ACUMULADO PLAN</c:v>
                      </c:pt>
                    </c:strCache>
                  </c:strRef>
                </c:tx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'Datos '!$F$3:$L$3</c15:sqref>
                        </c15:formulaRef>
                      </c:ext>
                    </c:extLst>
                    <c:numCache>
                      <c:formatCode>[$-409]d/mmm;@</c:formatCode>
                      <c:ptCount val="7"/>
                      <c:pt idx="0">
                        <c:v>46048</c:v>
                      </c:pt>
                      <c:pt idx="1">
                        <c:v>46049</c:v>
                      </c:pt>
                      <c:pt idx="2">
                        <c:v>46050</c:v>
                      </c:pt>
                      <c:pt idx="3">
                        <c:v>46051</c:v>
                      </c:pt>
                      <c:pt idx="4">
                        <c:v>46052</c:v>
                      </c:pt>
                      <c:pt idx="5">
                        <c:v>46053</c:v>
                      </c:pt>
                      <c:pt idx="6">
                        <c:v>46054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'Datos '!$C$15:$I$15</c15:sqref>
                        </c15:formulaRef>
                      </c:ext>
                    </c:extLst>
                    <c:numCache>
                      <c:formatCode>0</c:formatCode>
                      <c:ptCount val="7"/>
                      <c:pt idx="0">
                        <c:v>1482</c:v>
                      </c:pt>
                      <c:pt idx="1">
                        <c:v>3172</c:v>
                      </c:pt>
                      <c:pt idx="2">
                        <c:v>4014</c:v>
                      </c:pt>
                      <c:pt idx="3">
                        <c:v>5200</c:v>
                      </c:pt>
                      <c:pt idx="4">
                        <c:v>5879</c:v>
                      </c:pt>
                      <c:pt idx="5">
                        <c:v>7234</c:v>
                      </c:pt>
                      <c:pt idx="6">
                        <c:v>8035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5569-48CA-A332-28D2439FF42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'!$C$38</c15:sqref>
                        </c15:formulaRef>
                      </c:ext>
                    </c:extLst>
                    <c:strCache>
                      <c:ptCount val="1"/>
                      <c:pt idx="0">
                        <c:v>ACUMULADO REAL</c:v>
                      </c:pt>
                    </c:strCache>
                  </c:strRef>
                </c:tx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'!$F$3:$L$3</c15:sqref>
                        </c15:formulaRef>
                      </c:ext>
                    </c:extLst>
                    <c:numCache>
                      <c:formatCode>[$-409]d/mmm;@</c:formatCode>
                      <c:ptCount val="7"/>
                      <c:pt idx="0">
                        <c:v>46048</c:v>
                      </c:pt>
                      <c:pt idx="1">
                        <c:v>46049</c:v>
                      </c:pt>
                      <c:pt idx="2">
                        <c:v>46050</c:v>
                      </c:pt>
                      <c:pt idx="3">
                        <c:v>46051</c:v>
                      </c:pt>
                      <c:pt idx="4">
                        <c:v>46052</c:v>
                      </c:pt>
                      <c:pt idx="5">
                        <c:v>46053</c:v>
                      </c:pt>
                      <c:pt idx="6">
                        <c:v>46054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'!$C$44:$I$44</c15:sqref>
                        </c15:formulaRef>
                      </c:ext>
                    </c:extLst>
                    <c:numCache>
                      <c:formatCode>0</c:formatCode>
                      <c:ptCount val="7"/>
                      <c:pt idx="0">
                        <c:v>1924</c:v>
                      </c:pt>
                      <c:pt idx="1">
                        <c:v>3117</c:v>
                      </c:pt>
                      <c:pt idx="2">
                        <c:v>3587</c:v>
                      </c:pt>
                      <c:pt idx="3">
                        <c:v>4536</c:v>
                      </c:pt>
                      <c:pt idx="4">
                        <c:v>5024</c:v>
                      </c:pt>
                      <c:pt idx="5">
                        <c:v>5854</c:v>
                      </c:pt>
                      <c:pt idx="6">
                        <c:v>6902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569-48CA-A332-28D2439FF42B}"/>
                  </c:ext>
                </c:extLst>
              </c15:ser>
            </c15:filteredBarSeries>
            <c15:filteredBarSeries>
              <c15:ser>
                <c:idx val="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'!$C$9</c15:sqref>
                        </c15:formulaRef>
                      </c:ext>
                    </c:extLst>
                    <c:strCache>
                      <c:ptCount val="1"/>
                      <c:pt idx="0">
                        <c:v>ACUMULADO PLAN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L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'!$F$3:$L$3</c15:sqref>
                        </c15:formulaRef>
                      </c:ext>
                    </c:extLst>
                    <c:numCache>
                      <c:formatCode>[$-409]d/mmm;@</c:formatCode>
                      <c:ptCount val="7"/>
                      <c:pt idx="0">
                        <c:v>46048</c:v>
                      </c:pt>
                      <c:pt idx="1">
                        <c:v>46049</c:v>
                      </c:pt>
                      <c:pt idx="2">
                        <c:v>46050</c:v>
                      </c:pt>
                      <c:pt idx="3">
                        <c:v>46051</c:v>
                      </c:pt>
                      <c:pt idx="4">
                        <c:v>46052</c:v>
                      </c:pt>
                      <c:pt idx="5">
                        <c:v>46053</c:v>
                      </c:pt>
                      <c:pt idx="6">
                        <c:v>46054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'!$C$27:$I$27</c15:sqref>
                        </c15:formulaRef>
                      </c:ext>
                    </c:extLst>
                    <c:numCache>
                      <c:formatCode>0</c:formatCode>
                      <c:ptCount val="7"/>
                      <c:pt idx="0">
                        <c:v>2756</c:v>
                      </c:pt>
                      <c:pt idx="1">
                        <c:v>6370</c:v>
                      </c:pt>
                      <c:pt idx="2">
                        <c:v>8420</c:v>
                      </c:pt>
                      <c:pt idx="3">
                        <c:v>11395</c:v>
                      </c:pt>
                      <c:pt idx="4">
                        <c:v>14155</c:v>
                      </c:pt>
                      <c:pt idx="5">
                        <c:v>17075</c:v>
                      </c:pt>
                      <c:pt idx="6">
                        <c:v>18433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569-48CA-A332-28D2439FF42B}"/>
                  </c:ext>
                </c:extLst>
              </c15:ser>
            </c15:filteredBarSeries>
            <c15:filteredBarSeries>
              <c15:ser>
                <c:idx val="1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'!$C$38</c15:sqref>
                        </c15:formulaRef>
                      </c:ext>
                    </c:extLst>
                    <c:strCache>
                      <c:ptCount val="1"/>
                      <c:pt idx="0">
                        <c:v>ACUMULADO REAL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L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'!$F$3:$L$3</c15:sqref>
                        </c15:formulaRef>
                      </c:ext>
                    </c:extLst>
                    <c:numCache>
                      <c:formatCode>[$-409]d/mmm;@</c:formatCode>
                      <c:ptCount val="7"/>
                      <c:pt idx="0">
                        <c:v>46048</c:v>
                      </c:pt>
                      <c:pt idx="1">
                        <c:v>46049</c:v>
                      </c:pt>
                      <c:pt idx="2">
                        <c:v>46050</c:v>
                      </c:pt>
                      <c:pt idx="3">
                        <c:v>46051</c:v>
                      </c:pt>
                      <c:pt idx="4">
                        <c:v>46052</c:v>
                      </c:pt>
                      <c:pt idx="5">
                        <c:v>46053</c:v>
                      </c:pt>
                      <c:pt idx="6">
                        <c:v>46054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'!$C$57:$I$57</c15:sqref>
                        </c15:formulaRef>
                      </c:ext>
                    </c:extLst>
                    <c:numCache>
                      <c:formatCode>0</c:formatCode>
                      <c:ptCount val="7"/>
                      <c:pt idx="3">
                        <c:v>1874.5</c:v>
                      </c:pt>
                      <c:pt idx="4">
                        <c:v>3368.5</c:v>
                      </c:pt>
                      <c:pt idx="5">
                        <c:v>5758.4</c:v>
                      </c:pt>
                      <c:pt idx="6">
                        <c:v>7656.4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569-48CA-A332-28D2439FF42B}"/>
                  </c:ext>
                </c:extLst>
              </c15:ser>
            </c15:filteredBarSeries>
          </c:ext>
        </c:extLst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FASE 10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'!$F$20:$L$20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2-4BB9-ACB3-9D668AC5B4E5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'!$F$49:$L$49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42-4BB9-ACB3-9D668AC5B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FASE 11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'!$F$24:$L$24</c:f>
              <c:numCache>
                <c:formatCode>0</c:formatCode>
                <c:ptCount val="7"/>
                <c:pt idx="0">
                  <c:v>1789</c:v>
                </c:pt>
                <c:pt idx="1">
                  <c:v>3515</c:v>
                </c:pt>
                <c:pt idx="2">
                  <c:v>4725</c:v>
                </c:pt>
                <c:pt idx="3">
                  <c:v>4725</c:v>
                </c:pt>
                <c:pt idx="4">
                  <c:v>5327</c:v>
                </c:pt>
                <c:pt idx="5">
                  <c:v>6142</c:v>
                </c:pt>
                <c:pt idx="6">
                  <c:v>6961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A3-494A-9F57-700C8B928A7B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'!$F$53:$L$53</c:f>
              <c:numCache>
                <c:formatCode>0</c:formatCode>
                <c:ptCount val="7"/>
                <c:pt idx="0">
                  <c:v>925.5</c:v>
                </c:pt>
                <c:pt idx="1">
                  <c:v>1931.5</c:v>
                </c:pt>
                <c:pt idx="2">
                  <c:v>3491.4</c:v>
                </c:pt>
                <c:pt idx="3">
                  <c:v>4341.3999999999996</c:v>
                </c:pt>
                <c:pt idx="4">
                  <c:v>4950.3999999999996</c:v>
                </c:pt>
                <c:pt idx="5">
                  <c:v>5714.4</c:v>
                </c:pt>
                <c:pt idx="6">
                  <c:v>6961.4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A3-494A-9F57-700C8B928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FASE 12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  <a:endParaRPr lang="es-CL"/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10 al 16 de Febrero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'!$F$11:$L$11</c:f>
              <c:numCache>
                <c:formatCode>0</c:formatCode>
                <c:ptCount val="7"/>
                <c:pt idx="0">
                  <c:v>0</c:v>
                </c:pt>
                <c:pt idx="1">
                  <c:v>355</c:v>
                </c:pt>
                <c:pt idx="2">
                  <c:v>710</c:v>
                </c:pt>
                <c:pt idx="3">
                  <c:v>1267</c:v>
                </c:pt>
                <c:pt idx="4">
                  <c:v>1911</c:v>
                </c:pt>
                <c:pt idx="5">
                  <c:v>2555</c:v>
                </c:pt>
                <c:pt idx="6">
                  <c:v>3490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EC-4C80-8BC1-48B551FC9958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'!$F$40:$L$40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464.5</c:v>
                </c:pt>
                <c:pt idx="5">
                  <c:v>1766.5</c:v>
                </c:pt>
                <c:pt idx="6">
                  <c:v>2921.5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EC-4C80-8BC1-48B551FC9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PERFORADORA 03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'!$F$158:$L$158</c:f>
              <c:numCache>
                <c:formatCode>#,##0_ ;\-#,##0\ </c:formatCode>
                <c:ptCount val="7"/>
                <c:pt idx="0">
                  <c:v>0</c:v>
                </c:pt>
                <c:pt idx="1">
                  <c:v>355</c:v>
                </c:pt>
                <c:pt idx="2">
                  <c:v>710</c:v>
                </c:pt>
                <c:pt idx="3">
                  <c:v>816</c:v>
                </c:pt>
                <c:pt idx="4">
                  <c:v>816</c:v>
                </c:pt>
                <c:pt idx="5">
                  <c:v>816</c:v>
                </c:pt>
                <c:pt idx="6">
                  <c:v>1172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C6-4287-93E8-4208A7B367FC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'!$F$212:$L$212</c:f>
              <c:numCache>
                <c:formatCode>#,##0_ ;\-#,##0\ </c:formatCode>
                <c:ptCount val="7"/>
                <c:pt idx="0">
                  <c:v>140</c:v>
                </c:pt>
                <c:pt idx="1">
                  <c:v>240</c:v>
                </c:pt>
                <c:pt idx="2">
                  <c:v>550</c:v>
                </c:pt>
                <c:pt idx="3">
                  <c:v>812</c:v>
                </c:pt>
                <c:pt idx="4">
                  <c:v>812</c:v>
                </c:pt>
                <c:pt idx="5">
                  <c:v>812</c:v>
                </c:pt>
                <c:pt idx="6">
                  <c:v>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C6-4287-93E8-4208A7B36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PERFORADORA 07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'!$F$162:$L$162</c:f>
              <c:numCache>
                <c:formatCode>#,##0_ ;\-#,##0\ </c:formatCode>
                <c:ptCount val="7"/>
                <c:pt idx="0">
                  <c:v>580</c:v>
                </c:pt>
                <c:pt idx="1">
                  <c:v>1160</c:v>
                </c:pt>
                <c:pt idx="2">
                  <c:v>1740</c:v>
                </c:pt>
                <c:pt idx="3">
                  <c:v>1740</c:v>
                </c:pt>
                <c:pt idx="4">
                  <c:v>2029</c:v>
                </c:pt>
                <c:pt idx="5">
                  <c:v>2441</c:v>
                </c:pt>
                <c:pt idx="6">
                  <c:v>2812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A-44EA-85B8-CAAF709425A6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'!$F$216:$L$216</c:f>
              <c:numCache>
                <c:formatCode>#,##0_ ;\-#,##0\ </c:formatCode>
                <c:ptCount val="7"/>
                <c:pt idx="0">
                  <c:v>788</c:v>
                </c:pt>
                <c:pt idx="1">
                  <c:v>1344</c:v>
                </c:pt>
                <c:pt idx="2">
                  <c:v>1662</c:v>
                </c:pt>
                <c:pt idx="3">
                  <c:v>2053</c:v>
                </c:pt>
                <c:pt idx="4">
                  <c:v>2611</c:v>
                </c:pt>
                <c:pt idx="5">
                  <c:v>3030</c:v>
                </c:pt>
                <c:pt idx="6">
                  <c:v>3810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7A-44EA-85B8-CAAF70942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PERFORADORA 21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'!$F$166:$L$166</c:f>
              <c:numCache>
                <c:formatCode>#,##0_ ;\-#,##0\ </c:formatCode>
                <c:ptCount val="7"/>
                <c:pt idx="0">
                  <c:v>282</c:v>
                </c:pt>
                <c:pt idx="1">
                  <c:v>479</c:v>
                </c:pt>
                <c:pt idx="2">
                  <c:v>733</c:v>
                </c:pt>
                <c:pt idx="3">
                  <c:v>930</c:v>
                </c:pt>
                <c:pt idx="4">
                  <c:v>1212</c:v>
                </c:pt>
                <c:pt idx="5">
                  <c:v>1390</c:v>
                </c:pt>
                <c:pt idx="6">
                  <c:v>1672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5-4607-85C8-2B3EC1ACC752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'!$F$220:$L$220</c:f>
              <c:numCache>
                <c:formatCode>#,##0_ ;\-#,##0\ </c:formatCode>
                <c:ptCount val="7"/>
                <c:pt idx="0">
                  <c:v>247</c:v>
                </c:pt>
                <c:pt idx="1">
                  <c:v>247</c:v>
                </c:pt>
                <c:pt idx="2">
                  <c:v>975</c:v>
                </c:pt>
                <c:pt idx="3">
                  <c:v>1027</c:v>
                </c:pt>
                <c:pt idx="4">
                  <c:v>1192</c:v>
                </c:pt>
                <c:pt idx="5">
                  <c:v>1351</c:v>
                </c:pt>
                <c:pt idx="6">
                  <c:v>1621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5-4607-85C8-2B3EC1ACC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PERFORADORA 22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'!$F$170:$L$170</c:f>
              <c:numCache>
                <c:formatCode>#,##0_ ;\-#,##0\ </c:formatCode>
                <c:ptCount val="7"/>
                <c:pt idx="0">
                  <c:v>579</c:v>
                </c:pt>
                <c:pt idx="1">
                  <c:v>1158</c:v>
                </c:pt>
                <c:pt idx="2">
                  <c:v>1158</c:v>
                </c:pt>
                <c:pt idx="3">
                  <c:v>1609</c:v>
                </c:pt>
                <c:pt idx="4">
                  <c:v>2253</c:v>
                </c:pt>
                <c:pt idx="5">
                  <c:v>2897</c:v>
                </c:pt>
                <c:pt idx="6">
                  <c:v>3476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9-4E4B-8311-D77E7253A6C1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'!$F$224:$L$224</c:f>
              <c:numCache>
                <c:formatCode>#,##0_ ;\-#,##0\ </c:formatCode>
                <c:ptCount val="7"/>
                <c:pt idx="0">
                  <c:v>18.5</c:v>
                </c:pt>
                <c:pt idx="1">
                  <c:v>18.5</c:v>
                </c:pt>
                <c:pt idx="2">
                  <c:v>18.5</c:v>
                </c:pt>
                <c:pt idx="3">
                  <c:v>239.5</c:v>
                </c:pt>
                <c:pt idx="4">
                  <c:v>409.5</c:v>
                </c:pt>
                <c:pt idx="5">
                  <c:v>1411.5</c:v>
                </c:pt>
                <c:pt idx="6">
                  <c:v>2272.5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9-4E4B-8311-D77E7253A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PERFORADORA 23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'!$F$174:$L$174</c:f>
              <c:numCache>
                <c:formatCode>#,##0_ ;\-#,##0\ 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160</c:v>
                </c:pt>
                <c:pt idx="3">
                  <c:v>296</c:v>
                </c:pt>
                <c:pt idx="4">
                  <c:v>619</c:v>
                </c:pt>
                <c:pt idx="5">
                  <c:v>746</c:v>
                </c:pt>
                <c:pt idx="6">
                  <c:v>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62-4109-B5AA-19D6754DB4F3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'!$F$228:$L$228</c:f>
              <c:numCache>
                <c:formatCode>#,##0_ ;\-#,##0\ </c:formatCode>
                <c:ptCount val="7"/>
                <c:pt idx="0">
                  <c:v>0</c:v>
                </c:pt>
                <c:pt idx="1">
                  <c:v>87</c:v>
                </c:pt>
                <c:pt idx="2">
                  <c:v>348</c:v>
                </c:pt>
                <c:pt idx="3">
                  <c:v>700</c:v>
                </c:pt>
                <c:pt idx="4">
                  <c:v>1041</c:v>
                </c:pt>
                <c:pt idx="5">
                  <c:v>1205</c:v>
                </c:pt>
                <c:pt idx="6">
                  <c:v>1245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62-4109-B5AA-19D6754DB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PERFORADORA 24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'!$F$178:$L$178</c:f>
              <c:numCache>
                <c:formatCode>#,##0_ ;\-#,##0\ </c:formatCode>
                <c:ptCount val="7"/>
                <c:pt idx="0">
                  <c:v>317</c:v>
                </c:pt>
                <c:pt idx="1">
                  <c:v>450</c:v>
                </c:pt>
                <c:pt idx="2">
                  <c:v>767</c:v>
                </c:pt>
                <c:pt idx="3">
                  <c:v>887</c:v>
                </c:pt>
                <c:pt idx="4">
                  <c:v>1172</c:v>
                </c:pt>
                <c:pt idx="5">
                  <c:v>1305</c:v>
                </c:pt>
                <c:pt idx="6">
                  <c:v>1622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7-4473-8E5A-D86255E8265B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'!$F$232:$L$232</c:f>
              <c:numCache>
                <c:formatCode>#,##0_ ;\-#,##0\ </c:formatCode>
                <c:ptCount val="7"/>
                <c:pt idx="0">
                  <c:v>150</c:v>
                </c:pt>
                <c:pt idx="1">
                  <c:v>168</c:v>
                </c:pt>
                <c:pt idx="2">
                  <c:v>168</c:v>
                </c:pt>
                <c:pt idx="3">
                  <c:v>168</c:v>
                </c:pt>
                <c:pt idx="4">
                  <c:v>428</c:v>
                </c:pt>
                <c:pt idx="5">
                  <c:v>642</c:v>
                </c:pt>
                <c:pt idx="6">
                  <c:v>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C7-4473-8E5A-D86255E82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PERFORADORA 25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'!$F$182:$L$182</c:f>
              <c:numCache>
                <c:formatCode>#,##0_ ;\-#,##0\ </c:formatCode>
                <c:ptCount val="7"/>
                <c:pt idx="0">
                  <c:v>285</c:v>
                </c:pt>
                <c:pt idx="1">
                  <c:v>418</c:v>
                </c:pt>
                <c:pt idx="2">
                  <c:v>734</c:v>
                </c:pt>
                <c:pt idx="3">
                  <c:v>867</c:v>
                </c:pt>
                <c:pt idx="4">
                  <c:v>1152</c:v>
                </c:pt>
                <c:pt idx="5">
                  <c:v>1285</c:v>
                </c:pt>
                <c:pt idx="6">
                  <c:v>1601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8E-4A89-82A5-8DE630E66AB6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'!$F$236:$L$236</c:f>
              <c:numCache>
                <c:formatCode>#,##0_ ;\-#,##0\ </c:formatCode>
                <c:ptCount val="7"/>
                <c:pt idx="0">
                  <c:v>163</c:v>
                </c:pt>
                <c:pt idx="1">
                  <c:v>412</c:v>
                </c:pt>
                <c:pt idx="2">
                  <c:v>671</c:v>
                </c:pt>
                <c:pt idx="3">
                  <c:v>1053</c:v>
                </c:pt>
                <c:pt idx="4">
                  <c:v>1427</c:v>
                </c:pt>
                <c:pt idx="5">
                  <c:v>1635</c:v>
                </c:pt>
                <c:pt idx="6">
                  <c:v>1850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8E-4A89-82A5-8DE630E66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PERFORADORA 26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'!$F$186:$L$186</c:f>
              <c:numCache>
                <c:formatCode>#,##0_ ;\-#,##0\ </c:formatCode>
                <c:ptCount val="7"/>
                <c:pt idx="0">
                  <c:v>302</c:v>
                </c:pt>
                <c:pt idx="1">
                  <c:v>517</c:v>
                </c:pt>
                <c:pt idx="2">
                  <c:v>825</c:v>
                </c:pt>
                <c:pt idx="3">
                  <c:v>1040</c:v>
                </c:pt>
                <c:pt idx="4">
                  <c:v>1316</c:v>
                </c:pt>
                <c:pt idx="5">
                  <c:v>1531</c:v>
                </c:pt>
                <c:pt idx="6">
                  <c:v>1839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B9-4F10-96BA-054E8AF030E3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'!$F$240:$L$240</c:f>
              <c:numCache>
                <c:formatCode>#,##0_ ;\-#,##0\ </c:formatCode>
                <c:ptCount val="7"/>
                <c:pt idx="0">
                  <c:v>249</c:v>
                </c:pt>
                <c:pt idx="1">
                  <c:v>283</c:v>
                </c:pt>
                <c:pt idx="2">
                  <c:v>283</c:v>
                </c:pt>
                <c:pt idx="3">
                  <c:v>283</c:v>
                </c:pt>
                <c:pt idx="4">
                  <c:v>283</c:v>
                </c:pt>
                <c:pt idx="5">
                  <c:v>527</c:v>
                </c:pt>
                <c:pt idx="6">
                  <c:v>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B9-4F10-96BA-054E8AF03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PRECORTES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'!$F$338:$L$338</c:f>
              <c:numCache>
                <c:formatCode>#,##0_ ;\-#,##0\ </c:formatCode>
                <c:ptCount val="7"/>
                <c:pt idx="0">
                  <c:v>994</c:v>
                </c:pt>
                <c:pt idx="1">
                  <c:v>1932</c:v>
                </c:pt>
                <c:pt idx="2">
                  <c:v>2992</c:v>
                </c:pt>
                <c:pt idx="3">
                  <c:v>3856</c:v>
                </c:pt>
                <c:pt idx="4">
                  <c:v>4906</c:v>
                </c:pt>
                <c:pt idx="5">
                  <c:v>6306</c:v>
                </c:pt>
                <c:pt idx="6">
                  <c:v>7606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76-47DD-92D8-57C8719C40CE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'!$F$361:$L$361</c:f>
              <c:numCache>
                <c:formatCode>#,##0_ ;\-#,##0\ </c:formatCode>
                <c:ptCount val="7"/>
                <c:pt idx="0">
                  <c:v>672</c:v>
                </c:pt>
                <c:pt idx="1">
                  <c:v>1807.5</c:v>
                </c:pt>
                <c:pt idx="2">
                  <c:v>2567.5</c:v>
                </c:pt>
                <c:pt idx="3">
                  <c:v>2979.5</c:v>
                </c:pt>
                <c:pt idx="4">
                  <c:v>3999.5</c:v>
                </c:pt>
                <c:pt idx="5">
                  <c:v>5177.5</c:v>
                </c:pt>
                <c:pt idx="6">
                  <c:v>5524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76-47DD-92D8-57C8719C4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FASE 9 PRECORTES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'!$F$329:$L$329</c:f>
              <c:numCache>
                <c:formatCode>#,##0_ ;\-#,##0\ </c:formatCode>
                <c:ptCount val="7"/>
                <c:pt idx="0">
                  <c:v>666</c:v>
                </c:pt>
                <c:pt idx="1">
                  <c:v>1276</c:v>
                </c:pt>
                <c:pt idx="2">
                  <c:v>1680</c:v>
                </c:pt>
                <c:pt idx="3">
                  <c:v>2084</c:v>
                </c:pt>
                <c:pt idx="4">
                  <c:v>2534</c:v>
                </c:pt>
                <c:pt idx="5">
                  <c:v>3134</c:v>
                </c:pt>
                <c:pt idx="6">
                  <c:v>4034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C-436D-B0C7-860E2BFCF649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'!$F$349:$L$349</c:f>
              <c:numCache>
                <c:formatCode>#,##0_ ;\-#,##0\ </c:formatCode>
                <c:ptCount val="7"/>
                <c:pt idx="0">
                  <c:v>347</c:v>
                </c:pt>
                <c:pt idx="1">
                  <c:v>347</c:v>
                </c:pt>
                <c:pt idx="2">
                  <c:v>347</c:v>
                </c:pt>
                <c:pt idx="3">
                  <c:v>347</c:v>
                </c:pt>
                <c:pt idx="4">
                  <c:v>347</c:v>
                </c:pt>
                <c:pt idx="5">
                  <c:v>347</c:v>
                </c:pt>
                <c:pt idx="6">
                  <c:v>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3C-436D-B0C7-860E2BFCF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FASE 10 PRECORTES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'!$F$332:$L$332</c:f>
              <c:numCache>
                <c:formatCode>#,##0_ ;\-#,##0\ 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F-4D74-A04A-7563F1BC9308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'!$F$352:$L$352</c:f>
              <c:numCache>
                <c:formatCode>#,##0_ ;\-#,##0\ 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EF-4D74-A04A-7563F1BC9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FASE 11 PRECORTES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'!$F$335:$L$335</c:f>
              <c:numCache>
                <c:formatCode>#,##0_ ;\-#,##0\ </c:formatCode>
                <c:ptCount val="7"/>
                <c:pt idx="0">
                  <c:v>328</c:v>
                </c:pt>
                <c:pt idx="1">
                  <c:v>656</c:v>
                </c:pt>
                <c:pt idx="2">
                  <c:v>1312</c:v>
                </c:pt>
                <c:pt idx="3">
                  <c:v>1772</c:v>
                </c:pt>
                <c:pt idx="4">
                  <c:v>2372</c:v>
                </c:pt>
                <c:pt idx="5">
                  <c:v>3172</c:v>
                </c:pt>
                <c:pt idx="6">
                  <c:v>3572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F-4FCF-9B57-6B3E1AC8BE19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'!$F$355:$L$355</c:f>
              <c:numCache>
                <c:formatCode>#,##0_ ;\-#,##0\ </c:formatCode>
                <c:ptCount val="7"/>
                <c:pt idx="0">
                  <c:v>325</c:v>
                </c:pt>
                <c:pt idx="1">
                  <c:v>1460.5</c:v>
                </c:pt>
                <c:pt idx="2">
                  <c:v>2220.5</c:v>
                </c:pt>
                <c:pt idx="3">
                  <c:v>2632.5</c:v>
                </c:pt>
                <c:pt idx="4">
                  <c:v>3652.5</c:v>
                </c:pt>
                <c:pt idx="5">
                  <c:v>4830.5</c:v>
                </c:pt>
                <c:pt idx="6">
                  <c:v>5058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7F-4FCF-9B57-6B3E1AC8B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FASE 12 PRECORTES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'!$F$326:$L$326</c:f>
              <c:numCache>
                <c:formatCode>#,##0_ ;\-#,##0\ 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09-46F5-AD54-6D9192E82251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'!$F$358:$L$358</c:f>
              <c:numCache>
                <c:formatCode>#,##0_ ;\-#,##0\ 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09-46F5-AD54-6D9192E82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'Datos '!$J$3:$P$3</c:f>
              <c:numCache>
                <c:formatCode>[$-409]d/mmm;@</c:formatCode>
                <c:ptCount val="7"/>
                <c:pt idx="0">
                  <c:v>46052</c:v>
                </c:pt>
                <c:pt idx="1">
                  <c:v>46053</c:v>
                </c:pt>
                <c:pt idx="2">
                  <c:v>46054</c:v>
                </c:pt>
                <c:pt idx="3">
                  <c:v>46055</c:v>
                </c:pt>
                <c:pt idx="4">
                  <c:v>46056</c:v>
                </c:pt>
                <c:pt idx="5">
                  <c:v>46057</c:v>
                </c:pt>
                <c:pt idx="6">
                  <c:v>46058</c:v>
                </c:pt>
              </c:numCache>
            </c:numRef>
          </c:cat>
          <c:val>
            <c:numRef>
              <c:f>'Datos '!$J$29:$P$29</c:f>
              <c:numCache>
                <c:formatCode>0</c:formatCode>
                <c:ptCount val="7"/>
                <c:pt idx="0">
                  <c:v>2697</c:v>
                </c:pt>
                <c:pt idx="1">
                  <c:v>4943</c:v>
                </c:pt>
                <c:pt idx="2">
                  <c:v>7920</c:v>
                </c:pt>
                <c:pt idx="3">
                  <c:v>10677</c:v>
                </c:pt>
                <c:pt idx="4">
                  <c:v>13865</c:v>
                </c:pt>
                <c:pt idx="5">
                  <c:v>17140</c:v>
                </c:pt>
                <c:pt idx="6">
                  <c:v>18593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5-43BF-90ED-F661A109F41D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'Datos '!$J$3:$P$3</c:f>
              <c:numCache>
                <c:formatCode>[$-409]d/mmm;@</c:formatCode>
                <c:ptCount val="7"/>
                <c:pt idx="0">
                  <c:v>46052</c:v>
                </c:pt>
                <c:pt idx="1">
                  <c:v>46053</c:v>
                </c:pt>
                <c:pt idx="2">
                  <c:v>46054</c:v>
                </c:pt>
                <c:pt idx="3">
                  <c:v>46055</c:v>
                </c:pt>
                <c:pt idx="4">
                  <c:v>46056</c:v>
                </c:pt>
                <c:pt idx="5">
                  <c:v>46057</c:v>
                </c:pt>
                <c:pt idx="6">
                  <c:v>46058</c:v>
                </c:pt>
              </c:numCache>
            </c:numRef>
          </c:cat>
          <c:val>
            <c:numRef>
              <c:f>'Datos '!$J$58:$P$58</c:f>
              <c:numCache>
                <c:formatCode>0</c:formatCode>
                <c:ptCount val="7"/>
                <c:pt idx="0">
                  <c:v>2213.5</c:v>
                </c:pt>
                <c:pt idx="1">
                  <c:v>5268.5</c:v>
                </c:pt>
                <c:pt idx="2">
                  <c:v>8543.5</c:v>
                </c:pt>
                <c:pt idx="3">
                  <c:v>11821</c:v>
                </c:pt>
                <c:pt idx="4">
                  <c:v>14128.5</c:v>
                </c:pt>
                <c:pt idx="5">
                  <c:v>14128.5</c:v>
                </c:pt>
                <c:pt idx="6">
                  <c:v>14128.5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F5-43BF-90ED-F661A109F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FASE 9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dLbls>
            <c:delete val="1"/>
          </c:dLbls>
          <c:cat>
            <c:numRef>
              <c:f>'Datos '!$J$3:$P$3</c:f>
              <c:numCache>
                <c:formatCode>[$-409]d/mmm;@</c:formatCode>
                <c:ptCount val="7"/>
                <c:pt idx="0">
                  <c:v>46052</c:v>
                </c:pt>
                <c:pt idx="1">
                  <c:v>46053</c:v>
                </c:pt>
                <c:pt idx="2">
                  <c:v>46054</c:v>
                </c:pt>
                <c:pt idx="3">
                  <c:v>46055</c:v>
                </c:pt>
                <c:pt idx="4">
                  <c:v>46056</c:v>
                </c:pt>
                <c:pt idx="5">
                  <c:v>46057</c:v>
                </c:pt>
                <c:pt idx="6">
                  <c:v>46058</c:v>
                </c:pt>
              </c:numCache>
            </c:numRef>
          </c:cat>
          <c:val>
            <c:numRef>
              <c:f>'Datos '!$J$17:$P$17</c:f>
              <c:numCache>
                <c:formatCode>0</c:formatCode>
                <c:ptCount val="7"/>
                <c:pt idx="0">
                  <c:v>1451</c:v>
                </c:pt>
                <c:pt idx="1">
                  <c:v>2238</c:v>
                </c:pt>
                <c:pt idx="2">
                  <c:v>3461</c:v>
                </c:pt>
                <c:pt idx="3">
                  <c:v>4684</c:v>
                </c:pt>
                <c:pt idx="4">
                  <c:v>6058</c:v>
                </c:pt>
                <c:pt idx="5">
                  <c:v>7577</c:v>
                </c:pt>
                <c:pt idx="6">
                  <c:v>8428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0F-4E5B-8D46-1BD0C7B71FE0}"/>
            </c:ext>
          </c:extLst>
        </c:ser>
        <c:ser>
          <c:idx val="5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Lbls>
            <c:delete val="1"/>
          </c:dLbls>
          <c:cat>
            <c:numRef>
              <c:f>'Datos '!$J$3:$P$3</c:f>
              <c:numCache>
                <c:formatCode>[$-409]d/mmm;@</c:formatCode>
                <c:ptCount val="7"/>
                <c:pt idx="0">
                  <c:v>46052</c:v>
                </c:pt>
                <c:pt idx="1">
                  <c:v>46053</c:v>
                </c:pt>
                <c:pt idx="2">
                  <c:v>46054</c:v>
                </c:pt>
                <c:pt idx="3">
                  <c:v>46055</c:v>
                </c:pt>
                <c:pt idx="4">
                  <c:v>46056</c:v>
                </c:pt>
                <c:pt idx="5">
                  <c:v>46057</c:v>
                </c:pt>
                <c:pt idx="6">
                  <c:v>46058</c:v>
                </c:pt>
              </c:numCache>
            </c:numRef>
          </c:cat>
          <c:val>
            <c:numRef>
              <c:f>'Datos '!$J$46:$P$46</c:f>
              <c:numCache>
                <c:formatCode>0</c:formatCode>
                <c:ptCount val="7"/>
                <c:pt idx="0">
                  <c:v>1140</c:v>
                </c:pt>
                <c:pt idx="1">
                  <c:v>2129</c:v>
                </c:pt>
                <c:pt idx="2">
                  <c:v>3002</c:v>
                </c:pt>
                <c:pt idx="3">
                  <c:v>4221</c:v>
                </c:pt>
                <c:pt idx="4">
                  <c:v>5533</c:v>
                </c:pt>
                <c:pt idx="5">
                  <c:v>5533</c:v>
                </c:pt>
                <c:pt idx="6">
                  <c:v>5533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0F-4E5B-8D46-1BD0C7B71F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'Datos '!$C$9</c15:sqref>
                        </c15:formulaRef>
                      </c:ext>
                    </c:extLst>
                    <c:strCache>
                      <c:ptCount val="1"/>
                      <c:pt idx="0">
                        <c:v>ACUMULADO PLAN</c:v>
                      </c:pt>
                    </c:strCache>
                  </c:strRef>
                </c:tx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'Datos '!$J$3:$P$3</c15:sqref>
                        </c15:formulaRef>
                      </c:ext>
                    </c:extLst>
                    <c:numCache>
                      <c:formatCode>[$-409]d/mmm;@</c:formatCode>
                      <c:ptCount val="7"/>
                      <c:pt idx="0">
                        <c:v>46052</c:v>
                      </c:pt>
                      <c:pt idx="1">
                        <c:v>46053</c:v>
                      </c:pt>
                      <c:pt idx="2">
                        <c:v>46054</c:v>
                      </c:pt>
                      <c:pt idx="3">
                        <c:v>46055</c:v>
                      </c:pt>
                      <c:pt idx="4">
                        <c:v>46056</c:v>
                      </c:pt>
                      <c:pt idx="5">
                        <c:v>46057</c:v>
                      </c:pt>
                      <c:pt idx="6">
                        <c:v>46058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'Datos '!$C$15:$I$15</c15:sqref>
                        </c15:formulaRef>
                      </c:ext>
                    </c:extLst>
                    <c:numCache>
                      <c:formatCode>0</c:formatCode>
                      <c:ptCount val="7"/>
                      <c:pt idx="0">
                        <c:v>1482</c:v>
                      </c:pt>
                      <c:pt idx="1">
                        <c:v>3172</c:v>
                      </c:pt>
                      <c:pt idx="2">
                        <c:v>4014</c:v>
                      </c:pt>
                      <c:pt idx="3">
                        <c:v>5200</c:v>
                      </c:pt>
                      <c:pt idx="4">
                        <c:v>5879</c:v>
                      </c:pt>
                      <c:pt idx="5">
                        <c:v>7234</c:v>
                      </c:pt>
                      <c:pt idx="6">
                        <c:v>8035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50F-4E5B-8D46-1BD0C7B71FE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'!$C$38</c15:sqref>
                        </c15:formulaRef>
                      </c:ext>
                    </c:extLst>
                    <c:strCache>
                      <c:ptCount val="1"/>
                      <c:pt idx="0">
                        <c:v>ACUMULADO REAL</c:v>
                      </c:pt>
                    </c:strCache>
                  </c:strRef>
                </c:tx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'!$J$3:$P$3</c15:sqref>
                        </c15:formulaRef>
                      </c:ext>
                    </c:extLst>
                    <c:numCache>
                      <c:formatCode>[$-409]d/mmm;@</c:formatCode>
                      <c:ptCount val="7"/>
                      <c:pt idx="0">
                        <c:v>46052</c:v>
                      </c:pt>
                      <c:pt idx="1">
                        <c:v>46053</c:v>
                      </c:pt>
                      <c:pt idx="2">
                        <c:v>46054</c:v>
                      </c:pt>
                      <c:pt idx="3">
                        <c:v>46055</c:v>
                      </c:pt>
                      <c:pt idx="4">
                        <c:v>46056</c:v>
                      </c:pt>
                      <c:pt idx="5">
                        <c:v>46057</c:v>
                      </c:pt>
                      <c:pt idx="6">
                        <c:v>46058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'!$C$44:$I$44</c15:sqref>
                        </c15:formulaRef>
                      </c:ext>
                    </c:extLst>
                    <c:numCache>
                      <c:formatCode>0</c:formatCode>
                      <c:ptCount val="7"/>
                      <c:pt idx="0">
                        <c:v>1924</c:v>
                      </c:pt>
                      <c:pt idx="1">
                        <c:v>3117</c:v>
                      </c:pt>
                      <c:pt idx="2">
                        <c:v>3587</c:v>
                      </c:pt>
                      <c:pt idx="3">
                        <c:v>4536</c:v>
                      </c:pt>
                      <c:pt idx="4">
                        <c:v>5024</c:v>
                      </c:pt>
                      <c:pt idx="5">
                        <c:v>5854</c:v>
                      </c:pt>
                      <c:pt idx="6">
                        <c:v>6902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0F-4E5B-8D46-1BD0C7B71FE0}"/>
                  </c:ext>
                </c:extLst>
              </c15:ser>
            </c15:filteredBarSeries>
            <c15:filteredBarSeries>
              <c15:ser>
                <c:idx val="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'!$C$9</c15:sqref>
                        </c15:formulaRef>
                      </c:ext>
                    </c:extLst>
                    <c:strCache>
                      <c:ptCount val="1"/>
                      <c:pt idx="0">
                        <c:v>ACUMULADO PLAN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L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'!$J$3:$P$3</c15:sqref>
                        </c15:formulaRef>
                      </c:ext>
                    </c:extLst>
                    <c:numCache>
                      <c:formatCode>[$-409]d/mmm;@</c:formatCode>
                      <c:ptCount val="7"/>
                      <c:pt idx="0">
                        <c:v>46052</c:v>
                      </c:pt>
                      <c:pt idx="1">
                        <c:v>46053</c:v>
                      </c:pt>
                      <c:pt idx="2">
                        <c:v>46054</c:v>
                      </c:pt>
                      <c:pt idx="3">
                        <c:v>46055</c:v>
                      </c:pt>
                      <c:pt idx="4">
                        <c:v>46056</c:v>
                      </c:pt>
                      <c:pt idx="5">
                        <c:v>46057</c:v>
                      </c:pt>
                      <c:pt idx="6">
                        <c:v>46058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'!$C$27:$I$27</c15:sqref>
                        </c15:formulaRef>
                      </c:ext>
                    </c:extLst>
                    <c:numCache>
                      <c:formatCode>0</c:formatCode>
                      <c:ptCount val="7"/>
                      <c:pt idx="0">
                        <c:v>2756</c:v>
                      </c:pt>
                      <c:pt idx="1">
                        <c:v>6370</c:v>
                      </c:pt>
                      <c:pt idx="2">
                        <c:v>8420</c:v>
                      </c:pt>
                      <c:pt idx="3">
                        <c:v>11395</c:v>
                      </c:pt>
                      <c:pt idx="4">
                        <c:v>14155</c:v>
                      </c:pt>
                      <c:pt idx="5">
                        <c:v>17075</c:v>
                      </c:pt>
                      <c:pt idx="6">
                        <c:v>18433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50F-4E5B-8D46-1BD0C7B71FE0}"/>
                  </c:ext>
                </c:extLst>
              </c15:ser>
            </c15:filteredBarSeries>
            <c15:filteredBarSeries>
              <c15:ser>
                <c:idx val="1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'!$C$38</c15:sqref>
                        </c15:formulaRef>
                      </c:ext>
                    </c:extLst>
                    <c:strCache>
                      <c:ptCount val="1"/>
                      <c:pt idx="0">
                        <c:v>ACUMULADO REAL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L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'!$J$3:$P$3</c15:sqref>
                        </c15:formulaRef>
                      </c:ext>
                    </c:extLst>
                    <c:numCache>
                      <c:formatCode>[$-409]d/mmm;@</c:formatCode>
                      <c:ptCount val="7"/>
                      <c:pt idx="0">
                        <c:v>46052</c:v>
                      </c:pt>
                      <c:pt idx="1">
                        <c:v>46053</c:v>
                      </c:pt>
                      <c:pt idx="2">
                        <c:v>46054</c:v>
                      </c:pt>
                      <c:pt idx="3">
                        <c:v>46055</c:v>
                      </c:pt>
                      <c:pt idx="4">
                        <c:v>46056</c:v>
                      </c:pt>
                      <c:pt idx="5">
                        <c:v>46057</c:v>
                      </c:pt>
                      <c:pt idx="6">
                        <c:v>46058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'Datos '!$C$57:$I$57</c15:sqref>
                        </c15:formulaRef>
                      </c:ext>
                    </c:extLst>
                    <c:numCache>
                      <c:formatCode>0</c:formatCode>
                      <c:ptCount val="7"/>
                      <c:pt idx="3">
                        <c:v>1874.5</c:v>
                      </c:pt>
                      <c:pt idx="4">
                        <c:v>3368.5</c:v>
                      </c:pt>
                      <c:pt idx="5">
                        <c:v>5758.4</c:v>
                      </c:pt>
                      <c:pt idx="6">
                        <c:v>7656.4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50F-4E5B-8D46-1BD0C7B71FE0}"/>
                  </c:ext>
                </c:extLst>
              </c15:ser>
            </c15:filteredBarSeries>
          </c:ext>
        </c:extLst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FASE 10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'Datos '!$J$3:$P$3</c:f>
              <c:numCache>
                <c:formatCode>[$-409]d/mmm;@</c:formatCode>
                <c:ptCount val="7"/>
                <c:pt idx="0">
                  <c:v>46052</c:v>
                </c:pt>
                <c:pt idx="1">
                  <c:v>46053</c:v>
                </c:pt>
                <c:pt idx="2">
                  <c:v>46054</c:v>
                </c:pt>
                <c:pt idx="3">
                  <c:v>46055</c:v>
                </c:pt>
                <c:pt idx="4">
                  <c:v>46056</c:v>
                </c:pt>
                <c:pt idx="5">
                  <c:v>46057</c:v>
                </c:pt>
                <c:pt idx="6">
                  <c:v>46058</c:v>
                </c:pt>
              </c:numCache>
            </c:numRef>
          </c:cat>
          <c:val>
            <c:numRef>
              <c:f>'Datos '!$J$21:$P$21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6-40C6-AEB0-680E9B892EBA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'Datos '!$J$3:$P$3</c:f>
              <c:numCache>
                <c:formatCode>[$-409]d/mmm;@</c:formatCode>
                <c:ptCount val="7"/>
                <c:pt idx="0">
                  <c:v>46052</c:v>
                </c:pt>
                <c:pt idx="1">
                  <c:v>46053</c:v>
                </c:pt>
                <c:pt idx="2">
                  <c:v>46054</c:v>
                </c:pt>
                <c:pt idx="3">
                  <c:v>46055</c:v>
                </c:pt>
                <c:pt idx="4">
                  <c:v>46056</c:v>
                </c:pt>
                <c:pt idx="5">
                  <c:v>46057</c:v>
                </c:pt>
                <c:pt idx="6">
                  <c:v>46058</c:v>
                </c:pt>
              </c:numCache>
            </c:numRef>
          </c:cat>
          <c:val>
            <c:numRef>
              <c:f>'Datos '!$J$50:$P$50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66-40C6-AEB0-680E9B892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FASE 11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'Datos '!$J$3:$P$3</c:f>
              <c:numCache>
                <c:formatCode>[$-409]d/mmm;@</c:formatCode>
                <c:ptCount val="7"/>
                <c:pt idx="0">
                  <c:v>46052</c:v>
                </c:pt>
                <c:pt idx="1">
                  <c:v>46053</c:v>
                </c:pt>
                <c:pt idx="2">
                  <c:v>46054</c:v>
                </c:pt>
                <c:pt idx="3">
                  <c:v>46055</c:v>
                </c:pt>
                <c:pt idx="4">
                  <c:v>46056</c:v>
                </c:pt>
                <c:pt idx="5">
                  <c:v>46057</c:v>
                </c:pt>
                <c:pt idx="6">
                  <c:v>46058</c:v>
                </c:pt>
              </c:numCache>
            </c:numRef>
          </c:cat>
          <c:val>
            <c:numRef>
              <c:f>'Datos '!$J$25:$P$25</c:f>
              <c:numCache>
                <c:formatCode>0</c:formatCode>
                <c:ptCount val="7"/>
                <c:pt idx="0">
                  <c:v>602</c:v>
                </c:pt>
                <c:pt idx="1">
                  <c:v>1417</c:v>
                </c:pt>
                <c:pt idx="2">
                  <c:v>2236</c:v>
                </c:pt>
                <c:pt idx="3">
                  <c:v>3096</c:v>
                </c:pt>
                <c:pt idx="4">
                  <c:v>3911</c:v>
                </c:pt>
                <c:pt idx="5">
                  <c:v>4668</c:v>
                </c:pt>
                <c:pt idx="6">
                  <c:v>5270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9B-4D9B-A503-271DB7B20D8C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'Datos '!$J$3:$P$3</c:f>
              <c:numCache>
                <c:formatCode>[$-409]d/mmm;@</c:formatCode>
                <c:ptCount val="7"/>
                <c:pt idx="0">
                  <c:v>46052</c:v>
                </c:pt>
                <c:pt idx="1">
                  <c:v>46053</c:v>
                </c:pt>
                <c:pt idx="2">
                  <c:v>46054</c:v>
                </c:pt>
                <c:pt idx="3">
                  <c:v>46055</c:v>
                </c:pt>
                <c:pt idx="4">
                  <c:v>46056</c:v>
                </c:pt>
                <c:pt idx="5">
                  <c:v>46057</c:v>
                </c:pt>
                <c:pt idx="6">
                  <c:v>46058</c:v>
                </c:pt>
              </c:numCache>
            </c:numRef>
          </c:cat>
          <c:val>
            <c:numRef>
              <c:f>'Datos '!$J$54:$P$54</c:f>
              <c:numCache>
                <c:formatCode>0</c:formatCode>
                <c:ptCount val="7"/>
                <c:pt idx="0">
                  <c:v>609</c:v>
                </c:pt>
                <c:pt idx="1">
                  <c:v>1373</c:v>
                </c:pt>
                <c:pt idx="2">
                  <c:v>2620</c:v>
                </c:pt>
                <c:pt idx="3">
                  <c:v>3657</c:v>
                </c:pt>
                <c:pt idx="4">
                  <c:v>4398</c:v>
                </c:pt>
                <c:pt idx="5">
                  <c:v>4398</c:v>
                </c:pt>
                <c:pt idx="6">
                  <c:v>4398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9B-4D9B-A503-271DB7B20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FASE 12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'Datos '!$J$3:$P$3</c:f>
              <c:numCache>
                <c:formatCode>[$-409]d/mmm;@</c:formatCode>
                <c:ptCount val="7"/>
                <c:pt idx="0">
                  <c:v>46052</c:v>
                </c:pt>
                <c:pt idx="1">
                  <c:v>46053</c:v>
                </c:pt>
                <c:pt idx="2">
                  <c:v>46054</c:v>
                </c:pt>
                <c:pt idx="3">
                  <c:v>46055</c:v>
                </c:pt>
                <c:pt idx="4">
                  <c:v>46056</c:v>
                </c:pt>
                <c:pt idx="5">
                  <c:v>46057</c:v>
                </c:pt>
                <c:pt idx="6">
                  <c:v>46058</c:v>
                </c:pt>
              </c:numCache>
            </c:numRef>
          </c:cat>
          <c:val>
            <c:numRef>
              <c:f>'Datos '!$J$12:$P$12</c:f>
              <c:numCache>
                <c:formatCode>0</c:formatCode>
                <c:ptCount val="7"/>
                <c:pt idx="0">
                  <c:v>644</c:v>
                </c:pt>
                <c:pt idx="1">
                  <c:v>1288</c:v>
                </c:pt>
                <c:pt idx="2">
                  <c:v>2223</c:v>
                </c:pt>
                <c:pt idx="3">
                  <c:v>2897</c:v>
                </c:pt>
                <c:pt idx="4">
                  <c:v>3896</c:v>
                </c:pt>
                <c:pt idx="5">
                  <c:v>4895</c:v>
                </c:pt>
                <c:pt idx="6">
                  <c:v>4895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0-4ECD-90EF-5D7D16B7CEC3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'Datos '!$J$3:$P$3</c:f>
              <c:numCache>
                <c:formatCode>[$-409]d/mmm;@</c:formatCode>
                <c:ptCount val="7"/>
                <c:pt idx="0">
                  <c:v>46052</c:v>
                </c:pt>
                <c:pt idx="1">
                  <c:v>46053</c:v>
                </c:pt>
                <c:pt idx="2">
                  <c:v>46054</c:v>
                </c:pt>
                <c:pt idx="3">
                  <c:v>46055</c:v>
                </c:pt>
                <c:pt idx="4">
                  <c:v>46056</c:v>
                </c:pt>
                <c:pt idx="5">
                  <c:v>46057</c:v>
                </c:pt>
                <c:pt idx="6">
                  <c:v>46058</c:v>
                </c:pt>
              </c:numCache>
            </c:numRef>
          </c:cat>
          <c:val>
            <c:numRef>
              <c:f>'Datos '!$J$41:$P$41</c:f>
              <c:numCache>
                <c:formatCode>0</c:formatCode>
                <c:ptCount val="7"/>
                <c:pt idx="0">
                  <c:v>464.5</c:v>
                </c:pt>
                <c:pt idx="1">
                  <c:v>1766.5</c:v>
                </c:pt>
                <c:pt idx="2">
                  <c:v>2921.5</c:v>
                </c:pt>
                <c:pt idx="3">
                  <c:v>3943</c:v>
                </c:pt>
                <c:pt idx="4">
                  <c:v>4197.5</c:v>
                </c:pt>
                <c:pt idx="5">
                  <c:v>4197.5</c:v>
                </c:pt>
                <c:pt idx="6">
                  <c:v>4197.5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30-4ECD-90EF-5D7D16B7C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PERFORADORA 123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PLAN SEMANAL vs REAL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'!$C$9</c:f>
              <c:strCache>
                <c:ptCount val="1"/>
                <c:pt idx="0">
                  <c:v>ACUMULADO 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'!$F$190:$L$190</c:f>
              <c:numCache>
                <c:formatCode>#,##0_ ;\-#,##0\ </c:formatCode>
                <c:ptCount val="7"/>
                <c:pt idx="0">
                  <c:v>630</c:v>
                </c:pt>
                <c:pt idx="1">
                  <c:v>1197</c:v>
                </c:pt>
                <c:pt idx="2">
                  <c:v>1827</c:v>
                </c:pt>
                <c:pt idx="3">
                  <c:v>1827</c:v>
                </c:pt>
                <c:pt idx="4">
                  <c:v>2140</c:v>
                </c:pt>
                <c:pt idx="5">
                  <c:v>2543</c:v>
                </c:pt>
                <c:pt idx="6">
                  <c:v>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4-4C1F-941C-1CE61D1B814A}"/>
            </c:ext>
          </c:extLst>
        </c:ser>
        <c:ser>
          <c:idx val="1"/>
          <c:order val="1"/>
          <c:tx>
            <c:strRef>
              <c:f>'Datos '!$C$38</c:f>
              <c:strCache>
                <c:ptCount val="1"/>
                <c:pt idx="0">
                  <c:v>ACUMULADO REAL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'Datos '!$F$3:$L$3</c:f>
              <c:numCache>
                <c:formatCode>[$-409]d/mmm;@</c:formatCode>
                <c:ptCount val="7"/>
                <c:pt idx="0">
                  <c:v>46048</c:v>
                </c:pt>
                <c:pt idx="1">
                  <c:v>46049</c:v>
                </c:pt>
                <c:pt idx="2">
                  <c:v>46050</c:v>
                </c:pt>
                <c:pt idx="3">
                  <c:v>46051</c:v>
                </c:pt>
                <c:pt idx="4">
                  <c:v>46052</c:v>
                </c:pt>
                <c:pt idx="5">
                  <c:v>46053</c:v>
                </c:pt>
                <c:pt idx="6">
                  <c:v>46054</c:v>
                </c:pt>
              </c:numCache>
            </c:numRef>
          </c:cat>
          <c:val>
            <c:numRef>
              <c:f>'Datos '!$F$244:$L$244</c:f>
              <c:numCache>
                <c:formatCode>#,##0_ ;\-#,##0\ </c:formatCode>
                <c:ptCount val="7"/>
                <c:pt idx="0">
                  <c:v>119</c:v>
                </c:pt>
                <c:pt idx="1">
                  <c:v>569</c:v>
                </c:pt>
                <c:pt idx="2">
                  <c:v>1082.9000000000001</c:v>
                </c:pt>
                <c:pt idx="3">
                  <c:v>1320.9</c:v>
                </c:pt>
                <c:pt idx="4">
                  <c:v>1371.9</c:v>
                </c:pt>
                <c:pt idx="5">
                  <c:v>1716.9</c:v>
                </c:pt>
                <c:pt idx="6">
                  <c:v>2183.9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34-4C1F-941C-1CE61D1B8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2383"/>
        <c:axId val="570173695"/>
      </c:barChart>
      <c:dateAx>
        <c:axId val="675042383"/>
        <c:scaling>
          <c:orientation val="minMax"/>
        </c:scaling>
        <c:delete val="0"/>
        <c:axPos val="b"/>
        <c:numFmt formatCode="[$-409]d/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70173695"/>
        <c:crosses val="autoZero"/>
        <c:auto val="1"/>
        <c:lblOffset val="100"/>
        <c:baseTimeUnit val="days"/>
      </c:dateAx>
      <c:valAx>
        <c:axId val="5701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7504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152042</xdr:colOff>
      <xdr:row>60</xdr:row>
      <xdr:rowOff>187009</xdr:rowOff>
    </xdr:from>
    <xdr:to>
      <xdr:col>32</xdr:col>
      <xdr:colOff>4472</xdr:colOff>
      <xdr:row>73</xdr:row>
      <xdr:rowOff>95087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BE0CE0-0339-4967-A76B-D48A0D40A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16042" y="12683809"/>
          <a:ext cx="8196330" cy="23020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152042</xdr:colOff>
      <xdr:row>60</xdr:row>
      <xdr:rowOff>187009</xdr:rowOff>
    </xdr:from>
    <xdr:to>
      <xdr:col>32</xdr:col>
      <xdr:colOff>4472</xdr:colOff>
      <xdr:row>73</xdr:row>
      <xdr:rowOff>95087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1238DB-FD7C-4D08-9981-FBD7C0B32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63567" y="12969559"/>
          <a:ext cx="7815330" cy="23845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152042</xdr:colOff>
      <xdr:row>60</xdr:row>
      <xdr:rowOff>187009</xdr:rowOff>
    </xdr:from>
    <xdr:to>
      <xdr:col>32</xdr:col>
      <xdr:colOff>4472</xdr:colOff>
      <xdr:row>73</xdr:row>
      <xdr:rowOff>95087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3D7D47-B543-4249-B822-A6E9734E7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39767" y="12969559"/>
          <a:ext cx="7815330" cy="23845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152042</xdr:colOff>
      <xdr:row>60</xdr:row>
      <xdr:rowOff>187009</xdr:rowOff>
    </xdr:from>
    <xdr:to>
      <xdr:col>32</xdr:col>
      <xdr:colOff>4472</xdr:colOff>
      <xdr:row>73</xdr:row>
      <xdr:rowOff>95087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A88D003-0C9E-4AD5-90A3-EE2680F5B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39767" y="12969559"/>
          <a:ext cx="7815330" cy="23845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49</xdr:row>
      <xdr:rowOff>0</xdr:rowOff>
    </xdr:from>
    <xdr:to>
      <xdr:col>12</xdr:col>
      <xdr:colOff>1592461</xdr:colOff>
      <xdr:row>63</xdr:row>
      <xdr:rowOff>149227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A8E979D-167B-2D45-61EC-63FDE023A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594" y="10373320"/>
          <a:ext cx="10462617" cy="28578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49</xdr:row>
      <xdr:rowOff>0</xdr:rowOff>
    </xdr:from>
    <xdr:to>
      <xdr:col>12</xdr:col>
      <xdr:colOff>1313061</xdr:colOff>
      <xdr:row>64</xdr:row>
      <xdr:rowOff>63502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EFD1D32-4B4C-4A0D-905E-AF3AC349A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582275"/>
          <a:ext cx="10469761" cy="29210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49</xdr:row>
      <xdr:rowOff>0</xdr:rowOff>
    </xdr:from>
    <xdr:to>
      <xdr:col>12</xdr:col>
      <xdr:colOff>1316871</xdr:colOff>
      <xdr:row>64</xdr:row>
      <xdr:rowOff>59692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C8EDB53-28B6-4265-9A3A-08FC9054E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153650"/>
          <a:ext cx="10901561" cy="295910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49</xdr:row>
      <xdr:rowOff>0</xdr:rowOff>
    </xdr:from>
    <xdr:to>
      <xdr:col>12</xdr:col>
      <xdr:colOff>1316871</xdr:colOff>
      <xdr:row>64</xdr:row>
      <xdr:rowOff>59692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7FEB455-FA25-4462-A9DD-FD4F94EA3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153650"/>
          <a:ext cx="10901561" cy="295910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49</xdr:row>
      <xdr:rowOff>0</xdr:rowOff>
    </xdr:from>
    <xdr:to>
      <xdr:col>12</xdr:col>
      <xdr:colOff>1200666</xdr:colOff>
      <xdr:row>65</xdr:row>
      <xdr:rowOff>74932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A9FA44-17C7-462C-80DF-F23E68B0E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258425"/>
          <a:ext cx="10742811" cy="297053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49</xdr:row>
      <xdr:rowOff>0</xdr:rowOff>
    </xdr:from>
    <xdr:to>
      <xdr:col>12</xdr:col>
      <xdr:colOff>1200666</xdr:colOff>
      <xdr:row>65</xdr:row>
      <xdr:rowOff>74932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162F71D-4984-49B5-B40B-791D06969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153650"/>
          <a:ext cx="10808216" cy="315468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49</xdr:row>
      <xdr:rowOff>0</xdr:rowOff>
    </xdr:from>
    <xdr:to>
      <xdr:col>12</xdr:col>
      <xdr:colOff>1200666</xdr:colOff>
      <xdr:row>65</xdr:row>
      <xdr:rowOff>74932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B2AADA4-8A2D-409D-B87C-449AFF5DC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153650"/>
          <a:ext cx="10808216" cy="315468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46</xdr:row>
      <xdr:rowOff>0</xdr:rowOff>
    </xdr:from>
    <xdr:to>
      <xdr:col>10</xdr:col>
      <xdr:colOff>486341</xdr:colOff>
      <xdr:row>56</xdr:row>
      <xdr:rowOff>86943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796D58-285D-AA15-F5BF-8347C0D4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426" y="9543676"/>
          <a:ext cx="8078327" cy="203863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0</xdr:rowOff>
    </xdr:from>
    <xdr:to>
      <xdr:col>10</xdr:col>
      <xdr:colOff>486341</xdr:colOff>
      <xdr:row>57</xdr:row>
      <xdr:rowOff>86943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4731FDA-D096-43C9-B5FA-085335D18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9569450"/>
          <a:ext cx="8087291" cy="204909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0</xdr:rowOff>
    </xdr:from>
    <xdr:to>
      <xdr:col>10</xdr:col>
      <xdr:colOff>486341</xdr:colOff>
      <xdr:row>57</xdr:row>
      <xdr:rowOff>86943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168DE5-7B19-49DD-9D3D-7CA7F6C21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9766300"/>
          <a:ext cx="8087291" cy="204909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0</xdr:rowOff>
    </xdr:from>
    <xdr:to>
      <xdr:col>10</xdr:col>
      <xdr:colOff>486341</xdr:colOff>
      <xdr:row>57</xdr:row>
      <xdr:rowOff>86943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3E08EF-C619-4875-ADBF-34D6CB72B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9766300"/>
          <a:ext cx="8087291" cy="204909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0</xdr:rowOff>
    </xdr:from>
    <xdr:to>
      <xdr:col>10</xdr:col>
      <xdr:colOff>486341</xdr:colOff>
      <xdr:row>57</xdr:row>
      <xdr:rowOff>86943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21E1286-86DD-4B9B-8113-4A5262329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9766300"/>
          <a:ext cx="8087291" cy="204909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0</xdr:rowOff>
    </xdr:from>
    <xdr:to>
      <xdr:col>10</xdr:col>
      <xdr:colOff>486341</xdr:colOff>
      <xdr:row>57</xdr:row>
      <xdr:rowOff>86943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249B2CC-67FC-45AC-BF80-F664980FB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9766300"/>
          <a:ext cx="8087291" cy="204909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0</xdr:rowOff>
    </xdr:from>
    <xdr:to>
      <xdr:col>10</xdr:col>
      <xdr:colOff>486341</xdr:colOff>
      <xdr:row>57</xdr:row>
      <xdr:rowOff>86943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FF10EA8-1956-4442-B8DA-7F67C856A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9766300"/>
          <a:ext cx="8087291" cy="204909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49</xdr:row>
      <xdr:rowOff>-1</xdr:rowOff>
    </xdr:from>
    <xdr:to>
      <xdr:col>13</xdr:col>
      <xdr:colOff>934010</xdr:colOff>
      <xdr:row>70</xdr:row>
      <xdr:rowOff>35223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25779D-C3CF-7DD8-ED95-A4F699F45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088" y="10225367"/>
          <a:ext cx="13699191" cy="404132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-1</xdr:rowOff>
    </xdr:from>
    <xdr:to>
      <xdr:col>13</xdr:col>
      <xdr:colOff>930200</xdr:colOff>
      <xdr:row>71</xdr:row>
      <xdr:rowOff>35223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940F3F0-CD0E-43DC-8E37-7A4DAC439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159999"/>
          <a:ext cx="13932460" cy="405477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-1</xdr:rowOff>
    </xdr:from>
    <xdr:to>
      <xdr:col>13</xdr:col>
      <xdr:colOff>934010</xdr:colOff>
      <xdr:row>72</xdr:row>
      <xdr:rowOff>35223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41B076E-D434-4F6C-A3CB-5671920D6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49"/>
          <a:ext cx="13932460" cy="405477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-1</xdr:rowOff>
    </xdr:from>
    <xdr:to>
      <xdr:col>13</xdr:col>
      <xdr:colOff>934010</xdr:colOff>
      <xdr:row>72</xdr:row>
      <xdr:rowOff>35223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D1A0317-D323-4CD8-8E03-0D17F02F1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553699"/>
          <a:ext cx="13928650" cy="405477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-1</xdr:rowOff>
    </xdr:from>
    <xdr:to>
      <xdr:col>13</xdr:col>
      <xdr:colOff>930200</xdr:colOff>
      <xdr:row>72</xdr:row>
      <xdr:rowOff>35223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9E0A2E7-1ED1-4D97-AD44-2680B6F11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553699"/>
          <a:ext cx="13932460" cy="405477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-1</xdr:rowOff>
    </xdr:from>
    <xdr:to>
      <xdr:col>13</xdr:col>
      <xdr:colOff>930200</xdr:colOff>
      <xdr:row>72</xdr:row>
      <xdr:rowOff>35223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AE5E7D4-7E0E-4160-A62F-DA833BC34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801349"/>
          <a:ext cx="13322225" cy="415002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-1</xdr:rowOff>
    </xdr:from>
    <xdr:to>
      <xdr:col>13</xdr:col>
      <xdr:colOff>930200</xdr:colOff>
      <xdr:row>72</xdr:row>
      <xdr:rowOff>35223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283335-14F0-4BBB-AF45-6E756D3D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801349"/>
          <a:ext cx="13322225" cy="415002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-1</xdr:rowOff>
    </xdr:from>
    <xdr:to>
      <xdr:col>13</xdr:col>
      <xdr:colOff>930200</xdr:colOff>
      <xdr:row>72</xdr:row>
      <xdr:rowOff>35223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AEC51E4-5984-4151-B8FD-B878F4863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801349"/>
          <a:ext cx="13322225" cy="415002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-1</xdr:rowOff>
    </xdr:from>
    <xdr:to>
      <xdr:col>13</xdr:col>
      <xdr:colOff>453950</xdr:colOff>
      <xdr:row>72</xdr:row>
      <xdr:rowOff>35223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1BB009B-ACB6-45AC-AA9D-6C479F8A9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801349"/>
          <a:ext cx="13322225" cy="415002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-1</xdr:rowOff>
    </xdr:from>
    <xdr:to>
      <xdr:col>13</xdr:col>
      <xdr:colOff>453950</xdr:colOff>
      <xdr:row>72</xdr:row>
      <xdr:rowOff>35223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53D90D5-0330-4BE5-B6D5-B0C183E11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801349"/>
          <a:ext cx="13312700" cy="415002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-1</xdr:rowOff>
    </xdr:from>
    <xdr:to>
      <xdr:col>13</xdr:col>
      <xdr:colOff>453950</xdr:colOff>
      <xdr:row>72</xdr:row>
      <xdr:rowOff>35223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364200E-A12B-4EB3-A29A-6B479980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801349"/>
          <a:ext cx="13312700" cy="415002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-1</xdr:rowOff>
    </xdr:from>
    <xdr:to>
      <xdr:col>13</xdr:col>
      <xdr:colOff>453950</xdr:colOff>
      <xdr:row>72</xdr:row>
      <xdr:rowOff>35223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20FB4BE-2694-400F-BFAF-8FF376D89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801349"/>
          <a:ext cx="13312700" cy="4150024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-1</xdr:rowOff>
    </xdr:from>
    <xdr:to>
      <xdr:col>13</xdr:col>
      <xdr:colOff>284405</xdr:colOff>
      <xdr:row>73</xdr:row>
      <xdr:rowOff>96183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B27666E-B253-44B4-A91E-2A0782C0A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667999"/>
          <a:ext cx="13665125" cy="406429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-1</xdr:rowOff>
    </xdr:from>
    <xdr:to>
      <xdr:col>13</xdr:col>
      <xdr:colOff>130100</xdr:colOff>
      <xdr:row>74</xdr:row>
      <xdr:rowOff>132378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9F92C46-EC91-48E4-B48D-F5396E163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667999"/>
          <a:ext cx="13495580" cy="430623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12</xdr:col>
      <xdr:colOff>1067696</xdr:colOff>
      <xdr:row>67</xdr:row>
      <xdr:rowOff>94258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CDC6549-7A85-9D33-F9ED-9EA1D794E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473" y="10404231"/>
          <a:ext cx="10917174" cy="339137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12</xdr:col>
      <xdr:colOff>936251</xdr:colOff>
      <xdr:row>68</xdr:row>
      <xdr:rowOff>172363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379C287-FBAC-4050-A9AA-87877D837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467975"/>
          <a:ext cx="10945121" cy="342229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12</xdr:col>
      <xdr:colOff>820046</xdr:colOff>
      <xdr:row>70</xdr:row>
      <xdr:rowOff>58063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14F9849-1A79-4B6E-9D81-263580CDC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467975"/>
          <a:ext cx="10809866" cy="3673753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12</xdr:col>
      <xdr:colOff>705746</xdr:colOff>
      <xdr:row>71</xdr:row>
      <xdr:rowOff>130453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5467A2-3996-4530-BF09-334D5A738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467975"/>
          <a:ext cx="10693661" cy="3921403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12</xdr:col>
      <xdr:colOff>587636</xdr:colOff>
      <xdr:row>73</xdr:row>
      <xdr:rowOff>19963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27CDDF5-616E-497C-9307-F4ECC89BD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467975"/>
          <a:ext cx="10583171" cy="417857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12</xdr:col>
      <xdr:colOff>587636</xdr:colOff>
      <xdr:row>73</xdr:row>
      <xdr:rowOff>19963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00E9A5-1F9F-4670-93C0-31B4DFAF8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658736" cy="442051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12</xdr:col>
      <xdr:colOff>264754</xdr:colOff>
      <xdr:row>73</xdr:row>
      <xdr:rowOff>19963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B5C4F8-968D-41C7-A2D0-C872467C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658736" cy="4420513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9525</xdr:colOff>
      <xdr:row>65</xdr:row>
      <xdr:rowOff>58641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6EAA16D-3AB1-6DAB-277C-C42C35A5D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601325"/>
          <a:ext cx="10020300" cy="303996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9525</xdr:colOff>
      <xdr:row>65</xdr:row>
      <xdr:rowOff>182466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15DFF71-BC94-4236-AA6C-EF91511C9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601325"/>
          <a:ext cx="10020300" cy="303996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9525</xdr:colOff>
      <xdr:row>66</xdr:row>
      <xdr:rowOff>115791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4ADF6A-4468-4040-88F4-D88993C4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601325"/>
          <a:ext cx="10020300" cy="3163791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9525</xdr:colOff>
      <xdr:row>67</xdr:row>
      <xdr:rowOff>49116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510B903-699F-4EB2-BF63-7B0F18E1D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601325"/>
          <a:ext cx="10020300" cy="328761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9525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38137DD-3252-407B-ACC1-5B3A07DE1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601325"/>
          <a:ext cx="10020300" cy="3411441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9525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F140B9A-FEC3-447A-8421-263B1E6B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93375" cy="3468591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9525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622818-BA02-47D3-AB20-CC7AFB7CD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601325"/>
          <a:ext cx="10020300" cy="3535266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12</xdr:col>
      <xdr:colOff>64378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3BD985-FB12-4627-A830-EBCE754DB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601325"/>
          <a:ext cx="10020300" cy="353526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BD806D-6EB0-4237-AE3E-21EDC26D6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601325"/>
          <a:ext cx="10008478" cy="3535266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3EEF7B-CD23-4B26-B743-71D496B03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601325"/>
          <a:ext cx="10002128" cy="3535266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85546A9-BFD8-42D3-B36F-BE4C60163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601325"/>
          <a:ext cx="10002128" cy="3535266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01C9C06-9596-43E3-87D6-8A18DAC26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601325"/>
          <a:ext cx="10002128" cy="3535266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F8F9D70-D1E3-4EE0-8AF0-76A59DA9D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1BE9004-40FB-410A-8CCF-F843490A8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54002BF-A28F-4FCB-B083-2DF446B4D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58028</xdr:colOff>
      <xdr:row>67</xdr:row>
      <xdr:rowOff>169131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670BA49-ABFC-4893-9DE2-097FF91A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0228850-3DDF-4EE1-9EAD-5A13B0FF9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072B153-E119-4534-A4A2-CDF001971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454080B-E1D5-4033-8E10-03289BAEA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7DC98A3-D62F-4D2B-8BDB-549BF2D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516E552-3497-4D21-80E1-156FF35A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77A04A0-9C87-4711-841A-80B454E8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601325"/>
          <a:ext cx="10002128" cy="3535266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A660611-8F06-4F73-8845-370BEB4DD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601325"/>
          <a:ext cx="10002128" cy="3535266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E294F2C-749F-4F6E-97E0-F505F3625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B112901-6078-4F36-8122-604A50776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08AF95D-29FF-4F72-BAE4-7DB44B1EB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C9C8F06-0274-4832-8E7C-A816C82C4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F619280-93F2-461E-ABB4-C1E6B9443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913276B-1F69-4A05-A286-9F6D352A9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F3F34B9-F44E-48BD-94D4-F257018DD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372D973-8B44-47E0-B7CD-1335DA57D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85E1A2-FCE7-4FDF-AF7E-CD5900BF1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560CB2B-8C7A-442A-B5C1-A14BCF109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8A247F8-C33D-44E3-8CF4-84F82A68A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16692F5-57E2-4F98-8459-5BEA6D5D0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98557A0-45B7-447A-B628-437CE9450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83CDE2A-38F8-4A35-8137-5B36EA6AE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C04C31-DD52-473E-895C-0F886C6DB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5EB6A12-2FD3-4E63-B342-5EFEBF5F9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F1FD004-EF42-4C68-A95D-F2BF9FC39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5A6E292-FB47-4533-9639-1A241FEDA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11</xdr:col>
      <xdr:colOff>48503</xdr:colOff>
      <xdr:row>67</xdr:row>
      <xdr:rowOff>172941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F1E0C10-AF08-4415-A8C1-862C0EBDF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0356850"/>
          <a:ext cx="10468853" cy="3468591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</xdr:colOff>
      <xdr:row>62</xdr:row>
      <xdr:rowOff>12700</xdr:rowOff>
    </xdr:from>
    <xdr:to>
      <xdr:col>8</xdr:col>
      <xdr:colOff>3175</xdr:colOff>
      <xdr:row>76</xdr:row>
      <xdr:rowOff>177800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4338972-19A8-4966-83CE-56ADBF4C93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77</xdr:row>
      <xdr:rowOff>152400</xdr:rowOff>
    </xdr:from>
    <xdr:to>
      <xdr:col>8</xdr:col>
      <xdr:colOff>0</xdr:colOff>
      <xdr:row>92</xdr:row>
      <xdr:rowOff>127000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82D8BDE-81B7-4A09-9D46-91B0EB8AB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94</xdr:row>
      <xdr:rowOff>0</xdr:rowOff>
    </xdr:from>
    <xdr:to>
      <xdr:col>8</xdr:col>
      <xdr:colOff>0</xdr:colOff>
      <xdr:row>108</xdr:row>
      <xdr:rowOff>165100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AA0ADCD-78D8-433F-BC56-F22F01FBA5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110</xdr:row>
      <xdr:rowOff>0</xdr:rowOff>
    </xdr:from>
    <xdr:to>
      <xdr:col>8</xdr:col>
      <xdr:colOff>0</xdr:colOff>
      <xdr:row>124</xdr:row>
      <xdr:rowOff>165100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CB7F2B9-46D1-43EE-B6FB-B5D2A8D09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126</xdr:row>
      <xdr:rowOff>0</xdr:rowOff>
    </xdr:from>
    <xdr:to>
      <xdr:col>8</xdr:col>
      <xdr:colOff>0</xdr:colOff>
      <xdr:row>140</xdr:row>
      <xdr:rowOff>165100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2655877-A0AC-4D8B-9653-80D23D5BF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62</xdr:row>
      <xdr:rowOff>0</xdr:rowOff>
    </xdr:from>
    <xdr:to>
      <xdr:col>15</xdr:col>
      <xdr:colOff>0</xdr:colOff>
      <xdr:row>76</xdr:row>
      <xdr:rowOff>165100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1A3327A-DA93-4CE4-B5F6-4D728E58C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78</xdr:row>
      <xdr:rowOff>0</xdr:rowOff>
    </xdr:from>
    <xdr:to>
      <xdr:col>15</xdr:col>
      <xdr:colOff>0</xdr:colOff>
      <xdr:row>92</xdr:row>
      <xdr:rowOff>165100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8EA1519-B66B-45BC-9468-A0B41A08E5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94</xdr:row>
      <xdr:rowOff>0</xdr:rowOff>
    </xdr:from>
    <xdr:to>
      <xdr:col>15</xdr:col>
      <xdr:colOff>0</xdr:colOff>
      <xdr:row>108</xdr:row>
      <xdr:rowOff>165100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41C9EE0-6A72-4006-9548-82E005E3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0</xdr:colOff>
      <xdr:row>110</xdr:row>
      <xdr:rowOff>0</xdr:rowOff>
    </xdr:from>
    <xdr:to>
      <xdr:col>15</xdr:col>
      <xdr:colOff>0</xdr:colOff>
      <xdr:row>124</xdr:row>
      <xdr:rowOff>165100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AE33277-3E4A-481F-9AB5-07089CDDF2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126</xdr:row>
      <xdr:rowOff>0</xdr:rowOff>
    </xdr:from>
    <xdr:to>
      <xdr:col>15</xdr:col>
      <xdr:colOff>0</xdr:colOff>
      <xdr:row>140</xdr:row>
      <xdr:rowOff>165100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EAC44A11-3B5A-4288-A271-24207A45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251</xdr:row>
      <xdr:rowOff>0</xdr:rowOff>
    </xdr:from>
    <xdr:to>
      <xdr:col>5</xdr:col>
      <xdr:colOff>57150</xdr:colOff>
      <xdr:row>265</xdr:row>
      <xdr:rowOff>165100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13F7AA02-F0D9-47E5-85C3-6218F61F0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0</xdr:colOff>
      <xdr:row>251</xdr:row>
      <xdr:rowOff>0</xdr:rowOff>
    </xdr:from>
    <xdr:to>
      <xdr:col>12</xdr:col>
      <xdr:colOff>0</xdr:colOff>
      <xdr:row>265</xdr:row>
      <xdr:rowOff>165100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979F583B-5882-47D6-817B-162CF0B9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267</xdr:row>
      <xdr:rowOff>0</xdr:rowOff>
    </xdr:from>
    <xdr:to>
      <xdr:col>5</xdr:col>
      <xdr:colOff>57150</xdr:colOff>
      <xdr:row>281</xdr:row>
      <xdr:rowOff>165100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64E70255-43FC-46E1-9643-560C1D242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0</xdr:colOff>
      <xdr:row>267</xdr:row>
      <xdr:rowOff>0</xdr:rowOff>
    </xdr:from>
    <xdr:to>
      <xdr:col>12</xdr:col>
      <xdr:colOff>0</xdr:colOff>
      <xdr:row>281</xdr:row>
      <xdr:rowOff>165100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76D79AEA-7C5C-46F5-8FE0-BF9183A21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283</xdr:row>
      <xdr:rowOff>0</xdr:rowOff>
    </xdr:from>
    <xdr:to>
      <xdr:col>5</xdr:col>
      <xdr:colOff>57150</xdr:colOff>
      <xdr:row>297</xdr:row>
      <xdr:rowOff>165100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B864698A-6F0F-429F-946E-5A0EF2DD4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0</xdr:colOff>
      <xdr:row>283</xdr:row>
      <xdr:rowOff>0</xdr:rowOff>
    </xdr:from>
    <xdr:to>
      <xdr:col>12</xdr:col>
      <xdr:colOff>0</xdr:colOff>
      <xdr:row>297</xdr:row>
      <xdr:rowOff>165100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4BA78B43-AFF6-4957-B48F-D56C130939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299</xdr:row>
      <xdr:rowOff>0</xdr:rowOff>
    </xdr:from>
    <xdr:to>
      <xdr:col>5</xdr:col>
      <xdr:colOff>57150</xdr:colOff>
      <xdr:row>313</xdr:row>
      <xdr:rowOff>165100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1765C87D-7422-400D-9557-9307F1069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0</xdr:colOff>
      <xdr:row>299</xdr:row>
      <xdr:rowOff>0</xdr:rowOff>
    </xdr:from>
    <xdr:to>
      <xdr:col>12</xdr:col>
      <xdr:colOff>0</xdr:colOff>
      <xdr:row>313</xdr:row>
      <xdr:rowOff>165100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92B01AC5-66FE-436C-B555-EE6246ABC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0</xdr:colOff>
      <xdr:row>363</xdr:row>
      <xdr:rowOff>0</xdr:rowOff>
    </xdr:from>
    <xdr:to>
      <xdr:col>11</xdr:col>
      <xdr:colOff>0</xdr:colOff>
      <xdr:row>377</xdr:row>
      <xdr:rowOff>165100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ADB5F2E3-69C4-474B-86B7-03A35199F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0</xdr:colOff>
      <xdr:row>379</xdr:row>
      <xdr:rowOff>0</xdr:rowOff>
    </xdr:from>
    <xdr:to>
      <xdr:col>11</xdr:col>
      <xdr:colOff>0</xdr:colOff>
      <xdr:row>393</xdr:row>
      <xdr:rowOff>165100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FC1E7883-607D-48F8-8E39-BC84FAACA5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0</xdr:colOff>
      <xdr:row>395</xdr:row>
      <xdr:rowOff>0</xdr:rowOff>
    </xdr:from>
    <xdr:to>
      <xdr:col>11</xdr:col>
      <xdr:colOff>0</xdr:colOff>
      <xdr:row>409</xdr:row>
      <xdr:rowOff>165100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80027AE1-DEBC-4826-B62A-55D553813E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</xdr:col>
      <xdr:colOff>0</xdr:colOff>
      <xdr:row>411</xdr:row>
      <xdr:rowOff>0</xdr:rowOff>
    </xdr:from>
    <xdr:to>
      <xdr:col>11</xdr:col>
      <xdr:colOff>0</xdr:colOff>
      <xdr:row>425</xdr:row>
      <xdr:rowOff>165100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FB8C7E98-099B-4ADF-A3AB-B6D2B828F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0</xdr:colOff>
      <xdr:row>427</xdr:row>
      <xdr:rowOff>0</xdr:rowOff>
    </xdr:from>
    <xdr:to>
      <xdr:col>11</xdr:col>
      <xdr:colOff>0</xdr:colOff>
      <xdr:row>441</xdr:row>
      <xdr:rowOff>165100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3A3BBC50-DE3F-43FE-BD77-F2525F4BC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</xdr:col>
      <xdr:colOff>0</xdr:colOff>
      <xdr:row>62</xdr:row>
      <xdr:rowOff>0</xdr:rowOff>
    </xdr:from>
    <xdr:to>
      <xdr:col>22</xdr:col>
      <xdr:colOff>0</xdr:colOff>
      <xdr:row>76</xdr:row>
      <xdr:rowOff>165100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90507409-D772-4C8A-AFB8-3DC8E318C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16</xdr:col>
      <xdr:colOff>0</xdr:colOff>
      <xdr:row>78</xdr:row>
      <xdr:rowOff>0</xdr:rowOff>
    </xdr:from>
    <xdr:to>
      <xdr:col>22</xdr:col>
      <xdr:colOff>0</xdr:colOff>
      <xdr:row>92</xdr:row>
      <xdr:rowOff>165100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7E18D042-6981-477B-BF75-93457E1E2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16</xdr:col>
      <xdr:colOff>0</xdr:colOff>
      <xdr:row>94</xdr:row>
      <xdr:rowOff>0</xdr:rowOff>
    </xdr:from>
    <xdr:to>
      <xdr:col>22</xdr:col>
      <xdr:colOff>0</xdr:colOff>
      <xdr:row>108</xdr:row>
      <xdr:rowOff>165100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11713716-29F0-4D77-B835-A075D8336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16</xdr:col>
      <xdr:colOff>0</xdr:colOff>
      <xdr:row>110</xdr:row>
      <xdr:rowOff>0</xdr:rowOff>
    </xdr:from>
    <xdr:to>
      <xdr:col>22</xdr:col>
      <xdr:colOff>0</xdr:colOff>
      <xdr:row>124</xdr:row>
      <xdr:rowOff>165100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11353690-8249-4D94-A3CC-6A6A6FFAC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16</xdr:col>
      <xdr:colOff>0</xdr:colOff>
      <xdr:row>126</xdr:row>
      <xdr:rowOff>0</xdr:rowOff>
    </xdr:from>
    <xdr:to>
      <xdr:col>22</xdr:col>
      <xdr:colOff>0</xdr:colOff>
      <xdr:row>140</xdr:row>
      <xdr:rowOff>165101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4948A6F7-D601-4E42-9D4E-D4E0C00CD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13</xdr:col>
      <xdr:colOff>0</xdr:colOff>
      <xdr:row>299</xdr:row>
      <xdr:rowOff>0</xdr:rowOff>
    </xdr:from>
    <xdr:to>
      <xdr:col>19</xdr:col>
      <xdr:colOff>544286</xdr:colOff>
      <xdr:row>313</xdr:row>
      <xdr:rowOff>165100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A63439CE-0C3C-47D4-B172-3460DBF15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26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27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28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29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30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31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32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33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34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35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36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37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38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39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40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1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42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43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44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45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46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47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109A3-EA69-430F-AFFD-FFF05F46B6E4}">
  <dimension ref="B2:AG72"/>
  <sheetViews>
    <sheetView topLeftCell="B4" zoomScale="80" zoomScaleNormal="8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4" bestFit="1" customWidth="1"/>
    <col min="4" max="6" width="11.54296875" bestFit="1" customWidth="1"/>
    <col min="7" max="7" width="11" bestFit="1" customWidth="1"/>
    <col min="8" max="9" width="14.363281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216">
        <v>264</v>
      </c>
      <c r="E6" s="216">
        <v>202.5</v>
      </c>
      <c r="F6" s="133">
        <f t="shared" ref="F6" si="0">SUM(D6:E6)</f>
        <v>466.5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 t="s">
        <v>12</v>
      </c>
      <c r="D7" s="132">
        <f>31+115.8</f>
        <v>146.80000000000001</v>
      </c>
      <c r="E7" s="132">
        <v>80</v>
      </c>
      <c r="F7" s="133">
        <f t="shared" ref="F7" si="1">SUM(D7:E7)</f>
        <v>226.8</v>
      </c>
      <c r="G7" s="134">
        <f t="shared" ref="G7" si="2">VLOOKUP(C7,$W$50:$AF$59,$W$41,0)</f>
        <v>353.31299999999999</v>
      </c>
      <c r="H7" s="122">
        <f>IF(G7&lt;&gt;0,D7/(G7/2),0)</f>
        <v>0.83099121741911575</v>
      </c>
      <c r="I7" s="13">
        <f>IF(G7&lt;&gt;0,E7/(G7/2),0)</f>
        <v>0.45285624927472246</v>
      </c>
      <c r="J7" s="14"/>
      <c r="K7" s="15">
        <f>IF(G7&lt;&gt;0,F7/(G7),0)</f>
        <v>0.6419237333469191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/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410.8</v>
      </c>
      <c r="E9" s="136">
        <f>SUM(E6:E8)</f>
        <v>282.5</v>
      </c>
      <c r="F9" s="136">
        <f>SUM(F6:F8)</f>
        <v>693.3</v>
      </c>
      <c r="G9" s="137">
        <f>SUM(G6:G8)</f>
        <v>353.31299999999999</v>
      </c>
      <c r="H9" s="123">
        <f>IF(G9&lt;&gt;0,D9/(G9/2),0)</f>
        <v>2.3254168400256998</v>
      </c>
      <c r="I9" s="21">
        <f>IF(G9&lt;&gt;0,E9/(G9/2),0)</f>
        <v>1.5991486302513636</v>
      </c>
      <c r="J9" s="22"/>
      <c r="K9" s="23">
        <f>IF(G9&lt;&gt;0,F9/(G9),0)</f>
        <v>1.9622827351385315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9"/>
      <c r="D11" s="132"/>
      <c r="E11" s="132"/>
      <c r="F11" s="133">
        <f t="shared" ref="F11" si="3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ref="F12" si="4">SUM(D12:E12)</f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0</v>
      </c>
      <c r="E14" s="136">
        <f>SUM(E11:E13)</f>
        <v>0</v>
      </c>
      <c r="F14" s="136">
        <f>SUM(F11:F13)</f>
        <v>0</v>
      </c>
      <c r="G14" s="137">
        <f>SUM(G11:G13)</f>
        <v>0</v>
      </c>
      <c r="H14" s="124">
        <f>IF(G14&lt;&gt;0,D14/(G14/2),0)</f>
        <v>0</v>
      </c>
      <c r="I14" s="27">
        <f>IF(G14&lt;&gt;0,E14/(G14/2),0)</f>
        <v>0</v>
      </c>
      <c r="J14" s="22"/>
      <c r="K14" s="28">
        <f>IF(G14&lt;&gt;0,F14/(G14),0)</f>
        <v>0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14</v>
      </c>
      <c r="D16" s="132">
        <v>120</v>
      </c>
      <c r="E16" s="132">
        <v>200</v>
      </c>
      <c r="F16" s="133">
        <f>SUM(D16:E16)</f>
        <v>320</v>
      </c>
      <c r="G16" s="134">
        <f t="shared" ref="G16:G21" si="5">VLOOKUP(C16,$W$50:$AF$59,$W$41,0)</f>
        <v>316.55360000000002</v>
      </c>
      <c r="H16" s="122">
        <f t="shared" ref="H16:H23" si="6">IF(G16&lt;&gt;0,D16/(G16/2),0)</f>
        <v>0.75816544180827505</v>
      </c>
      <c r="I16" s="13">
        <f t="shared" ref="I16:I23" si="7">IF(G16&lt;&gt;0,E16/(G16/2),0)</f>
        <v>1.2636090696804585</v>
      </c>
      <c r="J16" s="14"/>
      <c r="K16" s="15">
        <f t="shared" ref="K16:K29" si="8">IF(G16&lt;&gt;0,F16/(G16),0)</f>
        <v>1.0108872557443669</v>
      </c>
      <c r="M16" s="16" t="s">
        <v>67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18</v>
      </c>
      <c r="D17" s="132">
        <v>175</v>
      </c>
      <c r="E17" s="132">
        <v>180</v>
      </c>
      <c r="F17" s="133">
        <f t="shared" ref="F17:F18" si="9">SUM(D17:E17)</f>
        <v>355</v>
      </c>
      <c r="G17" s="134">
        <f t="shared" si="5"/>
        <v>319.69520000000006</v>
      </c>
      <c r="H17" s="122">
        <f>IF(G17&lt;&gt;0,D17/(G17/2),0)</f>
        <v>1.0947927901326011</v>
      </c>
      <c r="I17" s="13">
        <f t="shared" si="7"/>
        <v>1.1260725841363897</v>
      </c>
      <c r="J17" s="14"/>
      <c r="K17" s="15">
        <f t="shared" si="8"/>
        <v>1.1104326871344954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17</v>
      </c>
      <c r="D18" s="132">
        <v>138</v>
      </c>
      <c r="E18" s="132">
        <v>101</v>
      </c>
      <c r="F18" s="133">
        <f t="shared" si="9"/>
        <v>239</v>
      </c>
      <c r="G18" s="134">
        <f t="shared" si="5"/>
        <v>338.25</v>
      </c>
      <c r="H18" s="122">
        <f>IF(G18&lt;&gt;0,D18/(G18/2),0)</f>
        <v>0.81596452328159641</v>
      </c>
      <c r="I18" s="13">
        <f t="shared" si="7"/>
        <v>0.59719142645971912</v>
      </c>
      <c r="J18" s="14"/>
      <c r="K18" s="15">
        <f t="shared" si="8"/>
        <v>0.70657797487065777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28</v>
      </c>
      <c r="D19" s="132">
        <v>140</v>
      </c>
      <c r="E19" s="132">
        <v>0</v>
      </c>
      <c r="F19" s="133">
        <f t="shared" ref="F19" si="10">SUM(D19:E19)</f>
        <v>140</v>
      </c>
      <c r="G19" s="134">
        <f t="shared" si="5"/>
        <v>365.01</v>
      </c>
      <c r="H19" s="122">
        <f t="shared" si="6"/>
        <v>0.76710227117065288</v>
      </c>
      <c r="I19" s="13">
        <f t="shared" si="7"/>
        <v>0</v>
      </c>
      <c r="J19" s="14"/>
      <c r="K19" s="15">
        <f t="shared" si="8"/>
        <v>0.38355113558532644</v>
      </c>
      <c r="M19" s="16"/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24</v>
      </c>
      <c r="D20" s="132"/>
      <c r="E20" s="132">
        <v>0</v>
      </c>
      <c r="F20" s="133">
        <f t="shared" ref="F20:F21" si="11">SUM(D20:E20)</f>
        <v>0</v>
      </c>
      <c r="G20" s="134">
        <f t="shared" si="5"/>
        <v>0</v>
      </c>
      <c r="H20" s="122">
        <f t="shared" si="6"/>
        <v>0</v>
      </c>
      <c r="I20" s="13">
        <f t="shared" si="7"/>
        <v>0</v>
      </c>
      <c r="J20" s="14"/>
      <c r="K20" s="15">
        <f t="shared" si="8"/>
        <v>0</v>
      </c>
      <c r="L20" s="34"/>
      <c r="M20" s="16"/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 t="s">
        <v>19</v>
      </c>
      <c r="D21" s="132">
        <v>190</v>
      </c>
      <c r="E21" s="132">
        <v>147.30000000000001</v>
      </c>
      <c r="F21" s="133">
        <f t="shared" si="11"/>
        <v>337.3</v>
      </c>
      <c r="G21" s="134">
        <f t="shared" si="5"/>
        <v>295.03296000000006</v>
      </c>
      <c r="H21" s="122">
        <f t="shared" si="6"/>
        <v>1.287991687437227</v>
      </c>
      <c r="I21" s="13">
        <f t="shared" si="7"/>
        <v>0.9985325029447556</v>
      </c>
      <c r="J21" s="14"/>
      <c r="K21" s="15">
        <f t="shared" si="8"/>
        <v>1.1432620951909913</v>
      </c>
      <c r="L21" s="34"/>
      <c r="M21" s="16"/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1"/>
      <c r="C22" s="131" t="s">
        <v>69</v>
      </c>
      <c r="D22" s="216">
        <v>115.9</v>
      </c>
      <c r="E22" s="216">
        <v>34.5</v>
      </c>
      <c r="F22" s="133"/>
      <c r="G22" s="134"/>
      <c r="H22" s="122">
        <f t="shared" si="6"/>
        <v>0</v>
      </c>
      <c r="I22" s="13">
        <f t="shared" si="7"/>
        <v>0</v>
      </c>
      <c r="J22" s="14"/>
      <c r="K22" s="15">
        <f t="shared" si="8"/>
        <v>0</v>
      </c>
      <c r="M22" s="16"/>
      <c r="N22" s="201"/>
      <c r="O22" s="9"/>
      <c r="P22" s="324"/>
      <c r="Q22" s="36"/>
      <c r="R22" s="12"/>
      <c r="S22" s="324"/>
      <c r="T22" s="36"/>
      <c r="U22" s="24"/>
    </row>
    <row r="23" spans="2:24" ht="15.75" customHeight="1">
      <c r="C23" s="135" t="s">
        <v>4</v>
      </c>
      <c r="D23" s="137">
        <f>SUM(D16:D22)</f>
        <v>878.9</v>
      </c>
      <c r="E23" s="137">
        <f>SUM(E16:E22)</f>
        <v>662.8</v>
      </c>
      <c r="F23" s="137">
        <f>SUM(F16:F22)</f>
        <v>1391.3</v>
      </c>
      <c r="G23" s="137">
        <f>SUM(G16:G22)</f>
        <v>1634.5417600000001</v>
      </c>
      <c r="H23" s="124">
        <f t="shared" si="6"/>
        <v>1.0754084374081698</v>
      </c>
      <c r="I23" s="27">
        <f t="shared" si="7"/>
        <v>0.81099182195259412</v>
      </c>
      <c r="J23" s="22"/>
      <c r="K23" s="28">
        <f t="shared" si="8"/>
        <v>0.85118657353850657</v>
      </c>
      <c r="L23" s="34"/>
      <c r="M23" s="40"/>
      <c r="N23" s="204"/>
      <c r="O23" s="9"/>
      <c r="P23" s="324"/>
      <c r="Q23" s="36"/>
      <c r="R23" s="9"/>
      <c r="S23" s="324"/>
      <c r="T23" s="36"/>
      <c r="U23" s="24"/>
    </row>
    <row r="24" spans="2:24" ht="15.75" customHeight="1" thickBot="1">
      <c r="C24" s="143"/>
      <c r="D24" s="143"/>
      <c r="E24" s="143"/>
      <c r="F24" s="143"/>
      <c r="G24" s="143"/>
      <c r="L24" s="34"/>
      <c r="M24" s="40"/>
      <c r="N24" s="204"/>
      <c r="O24" s="9"/>
      <c r="P24" s="324"/>
      <c r="Q24" s="36"/>
      <c r="R24" s="9"/>
      <c r="S24" s="324"/>
      <c r="T24" s="36"/>
      <c r="U24" s="24"/>
      <c r="W24" t="s">
        <v>23</v>
      </c>
    </row>
    <row r="25" spans="2:24" ht="15.75" customHeight="1" thickBot="1">
      <c r="B25" s="342" t="s">
        <v>25</v>
      </c>
      <c r="C25" s="131" t="s">
        <v>69</v>
      </c>
      <c r="D25" s="216">
        <v>218</v>
      </c>
      <c r="E25" s="216">
        <f>141.5+211.8</f>
        <v>353.3</v>
      </c>
      <c r="F25" s="133">
        <f>SUM(D25:E25)</f>
        <v>571.29999999999995</v>
      </c>
      <c r="G25" s="134"/>
      <c r="H25" s="122">
        <f>IF(G25&lt;&gt;0,D25/(G25/2),0)</f>
        <v>0</v>
      </c>
      <c r="I25" s="13">
        <f>IF(G25&lt;&gt;0,E25/(G25/2),0)</f>
        <v>0</v>
      </c>
      <c r="J25" s="14"/>
      <c r="K25" s="15">
        <f t="shared" si="8"/>
        <v>0</v>
      </c>
      <c r="L25" s="34"/>
      <c r="M25" s="16"/>
      <c r="N25" s="201"/>
      <c r="O25" s="9"/>
      <c r="P25" s="324"/>
      <c r="Q25" s="36"/>
      <c r="R25" s="9"/>
      <c r="S25" s="324"/>
      <c r="T25" s="36"/>
      <c r="U25" s="24"/>
    </row>
    <row r="26" spans="2:24" ht="15.75" customHeight="1" thickBot="1">
      <c r="B26" s="343"/>
      <c r="C26" s="131" t="s">
        <v>20</v>
      </c>
      <c r="D26" s="132">
        <v>8</v>
      </c>
      <c r="E26" s="132"/>
      <c r="F26" s="133"/>
      <c r="G26" s="134">
        <f>VLOOKUP(C26,$W$50:$AF$59,$W$41,0)</f>
        <v>351.19280000000003</v>
      </c>
      <c r="H26" s="122">
        <f>IF(G26&lt;&gt;0,D26/(G26/2),0)</f>
        <v>4.5559020572175736E-2</v>
      </c>
      <c r="I26" s="13">
        <f>IF(G26&lt;&gt;0,E26/(G26/2),0)</f>
        <v>0</v>
      </c>
      <c r="J26" s="14"/>
      <c r="K26" s="15">
        <f t="shared" si="8"/>
        <v>0</v>
      </c>
      <c r="L26" s="34"/>
      <c r="M26" s="16"/>
      <c r="N26" s="201"/>
      <c r="O26" s="9"/>
      <c r="P26" s="325"/>
      <c r="Q26" s="37"/>
      <c r="R26" s="38"/>
      <c r="S26" s="325"/>
      <c r="T26" s="37"/>
      <c r="U26" s="9"/>
    </row>
    <row r="27" spans="2:24" ht="15" customHeight="1" thickBot="1">
      <c r="B27" s="343"/>
      <c r="C27" s="131"/>
      <c r="D27" s="132"/>
      <c r="E27" s="132"/>
      <c r="F27" s="133"/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8"/>
        <v>0</v>
      </c>
      <c r="L27" s="34"/>
      <c r="M27" s="16"/>
      <c r="N27" s="201"/>
      <c r="O27" s="9"/>
      <c r="P27" s="10"/>
      <c r="Q27" s="10"/>
      <c r="R27" s="24"/>
      <c r="S27" s="10"/>
      <c r="T27" s="10"/>
      <c r="U27" s="9"/>
    </row>
    <row r="28" spans="2:24" ht="15" thickBot="1">
      <c r="B28" s="343"/>
      <c r="C28" s="131"/>
      <c r="D28" s="132"/>
      <c r="E28" s="132"/>
      <c r="F28" s="133"/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8"/>
        <v>0</v>
      </c>
      <c r="L28" s="2"/>
      <c r="M28" s="16"/>
      <c r="N28" s="201"/>
      <c r="O28" s="9"/>
      <c r="P28" s="10"/>
      <c r="Q28" s="24"/>
      <c r="R28" s="11"/>
      <c r="S28" s="10"/>
      <c r="T28" s="24"/>
      <c r="U28" s="12"/>
    </row>
    <row r="29" spans="2:24" ht="15.75" customHeight="1" thickBot="1">
      <c r="C29" s="20" t="s">
        <v>4</v>
      </c>
      <c r="D29" s="130">
        <f>SUM(D25:D28)</f>
        <v>226</v>
      </c>
      <c r="E29" s="130">
        <f>SUM(E25:E28)</f>
        <v>353.3</v>
      </c>
      <c r="F29" s="130">
        <f>SUM(F25:F28)</f>
        <v>571.29999999999995</v>
      </c>
      <c r="G29" s="137">
        <f>SUM(G25:G28)</f>
        <v>351.19280000000003</v>
      </c>
      <c r="H29" s="27">
        <f>IF(G29&lt;&gt;0,D29/(G29/2),0)</f>
        <v>1.2870423311639645</v>
      </c>
      <c r="I29" s="27">
        <f>IF(G29&lt;&gt;0,E29/(G29/2),0)</f>
        <v>2.0120002460187107</v>
      </c>
      <c r="J29" s="22"/>
      <c r="K29" s="28">
        <f t="shared" si="8"/>
        <v>1.6267417783052498</v>
      </c>
      <c r="L29" s="2"/>
      <c r="M29" s="40"/>
      <c r="N29" s="40"/>
      <c r="O29" s="9"/>
      <c r="P29" s="10"/>
      <c r="Q29" s="10"/>
      <c r="R29" s="24"/>
      <c r="S29" s="10"/>
      <c r="T29" s="10"/>
      <c r="U29" s="9"/>
    </row>
    <row r="30" spans="2:24">
      <c r="C30" s="3"/>
      <c r="D30" s="42"/>
      <c r="E30" s="42"/>
      <c r="F30" s="43"/>
      <c r="G30" s="44"/>
      <c r="L30" s="2"/>
      <c r="M30" s="40"/>
      <c r="N30" s="40"/>
      <c r="O30" s="9"/>
      <c r="P30" s="323" t="s">
        <v>26</v>
      </c>
      <c r="Q30" s="35"/>
      <c r="R30" s="24"/>
      <c r="S30" s="323" t="s">
        <v>26</v>
      </c>
      <c r="T30" s="35"/>
      <c r="U30" s="24"/>
      <c r="W30" s="326" t="s">
        <v>27</v>
      </c>
      <c r="X30" s="327"/>
    </row>
    <row r="31" spans="2:24" ht="23.5">
      <c r="C31" s="47" t="s">
        <v>29</v>
      </c>
      <c r="D31" s="108">
        <f>D9+D14+D23+D29</f>
        <v>1515.7</v>
      </c>
      <c r="E31" s="108">
        <f>E9+E14+E23+E29</f>
        <v>1298.5999999999999</v>
      </c>
      <c r="F31" s="108">
        <f>F9+F14+F23+F29</f>
        <v>2655.8999999999996</v>
      </c>
      <c r="G31" s="109">
        <f>G14+G23+G29+G9</f>
        <v>2339.04756</v>
      </c>
      <c r="H31" s="13">
        <f>IF(G31&lt;&gt;0,D31/(G31/2),0)</f>
        <v>1.2959975897198088</v>
      </c>
      <c r="I31" s="13">
        <f>IF(G31&lt;&gt;0,E31/(G31/2),0)</f>
        <v>1.1103664775418247</v>
      </c>
      <c r="J31" s="14"/>
      <c r="K31" s="15">
        <f>IF(G31&lt;&gt;0,F31/(G31),0)</f>
        <v>1.1354621622144356</v>
      </c>
      <c r="L31" s="2"/>
      <c r="M31" s="40"/>
      <c r="N31" s="40"/>
      <c r="O31" s="9"/>
      <c r="P31" s="324"/>
      <c r="Q31" s="36"/>
      <c r="R31" s="38"/>
      <c r="S31" s="324"/>
      <c r="T31" s="36"/>
      <c r="U31" s="24"/>
      <c r="W31" s="328"/>
      <c r="X31" s="329"/>
    </row>
    <row r="32" spans="2:24" ht="15.75" customHeight="1">
      <c r="D32" s="49"/>
      <c r="E32" s="49"/>
      <c r="G32" s="50"/>
      <c r="L32" s="2"/>
      <c r="M32" s="40"/>
      <c r="N32" s="40"/>
      <c r="O32" s="39"/>
      <c r="P32" s="324"/>
      <c r="Q32" s="36"/>
      <c r="R32" s="38"/>
      <c r="S32" s="324" t="s">
        <v>26</v>
      </c>
      <c r="T32" s="36"/>
      <c r="U32" s="39"/>
      <c r="W32" s="328"/>
      <c r="X32" s="329"/>
    </row>
    <row r="33" spans="2:33" ht="15.75" customHeight="1">
      <c r="C33" s="25"/>
      <c r="D33" s="51"/>
      <c r="E33" s="51"/>
      <c r="F33" s="52"/>
      <c r="G33" s="51"/>
      <c r="J33" s="34"/>
      <c r="L33" s="2"/>
      <c r="M33" s="40"/>
      <c r="N33" s="40"/>
      <c r="O33" s="39"/>
      <c r="P33" s="324"/>
      <c r="Q33" s="36"/>
      <c r="R33" s="24"/>
      <c r="S33" s="324"/>
      <c r="T33" s="36"/>
      <c r="U33" s="39"/>
      <c r="W33" s="328"/>
      <c r="X33" s="329"/>
    </row>
    <row r="34" spans="2:33" ht="24" customHeight="1">
      <c r="C34" s="332" t="s">
        <v>31</v>
      </c>
      <c r="D34" s="332"/>
      <c r="E34" s="332"/>
      <c r="F34" s="332"/>
      <c r="G34" s="333" t="s">
        <v>32</v>
      </c>
      <c r="H34" s="333"/>
      <c r="I34" s="333" t="s">
        <v>33</v>
      </c>
      <c r="J34" s="333"/>
      <c r="K34" s="333"/>
      <c r="L34" s="2"/>
      <c r="M34" s="40"/>
      <c r="N34" s="40"/>
      <c r="O34" s="39"/>
      <c r="P34" s="324"/>
      <c r="Q34" s="36"/>
      <c r="S34" s="324"/>
      <c r="T34" s="36"/>
      <c r="U34" s="39"/>
      <c r="W34" s="328"/>
      <c r="X34" s="329"/>
    </row>
    <row r="35" spans="2:33" ht="16" thickBot="1">
      <c r="C35" s="97" t="s">
        <v>34</v>
      </c>
      <c r="D35" s="105"/>
      <c r="E35" s="105">
        <v>0</v>
      </c>
      <c r="F35" s="106"/>
      <c r="G35" s="309"/>
      <c r="H35" s="309"/>
      <c r="I35" s="310"/>
      <c r="J35" s="311"/>
      <c r="K35" s="312"/>
      <c r="L35" s="2"/>
      <c r="M35" s="40"/>
      <c r="N35" s="40"/>
      <c r="O35" s="39"/>
      <c r="P35" s="325"/>
      <c r="Q35" s="37"/>
      <c r="R35" s="41"/>
      <c r="S35" s="325"/>
      <c r="T35" s="37"/>
      <c r="U35" s="39"/>
      <c r="W35" s="328"/>
      <c r="X35" s="329"/>
    </row>
    <row r="36" spans="2:33" ht="15.5">
      <c r="C36" s="98" t="s">
        <v>35</v>
      </c>
      <c r="D36" s="105"/>
      <c r="E36" s="105">
        <v>0</v>
      </c>
      <c r="F36" s="106"/>
      <c r="G36" s="309"/>
      <c r="H36" s="309"/>
      <c r="I36" s="309"/>
      <c r="J36" s="309"/>
      <c r="K36" s="309"/>
      <c r="L36" s="34"/>
      <c r="M36" s="45"/>
      <c r="N36" s="30"/>
      <c r="O36" s="39"/>
      <c r="P36" s="10"/>
      <c r="Q36" s="10"/>
      <c r="R36" s="46"/>
      <c r="S36" s="301"/>
      <c r="T36" s="10"/>
      <c r="U36" s="39"/>
      <c r="W36" s="328"/>
      <c r="X36" s="329"/>
    </row>
    <row r="37" spans="2:33" s="48" customFormat="1" ht="15.5">
      <c r="B37"/>
      <c r="C37" s="98" t="s">
        <v>37</v>
      </c>
      <c r="D37" s="105">
        <v>177</v>
      </c>
      <c r="E37" s="105">
        <v>0</v>
      </c>
      <c r="F37" s="106"/>
      <c r="G37" s="309"/>
      <c r="H37" s="309"/>
      <c r="I37" s="310"/>
      <c r="J37" s="311"/>
      <c r="K37" s="312"/>
      <c r="L37" s="34"/>
      <c r="M37" s="45" t="s">
        <v>68</v>
      </c>
      <c r="N37" s="30"/>
      <c r="O37" s="9"/>
      <c r="P37" s="10"/>
      <c r="Q37" s="10"/>
      <c r="R37" s="46"/>
      <c r="S37" s="301"/>
      <c r="T37" s="10"/>
      <c r="U37" s="9"/>
      <c r="W37" s="328"/>
      <c r="X37" s="329"/>
      <c r="Y37"/>
    </row>
    <row r="38" spans="2:33" s="48" customFormat="1" ht="16" thickBot="1">
      <c r="B38"/>
      <c r="C38" s="98" t="s">
        <v>49</v>
      </c>
      <c r="D38" s="105"/>
      <c r="E38" s="105">
        <v>0</v>
      </c>
      <c r="F38" s="106"/>
      <c r="G38" s="309"/>
      <c r="H38" s="309"/>
      <c r="I38" s="309"/>
      <c r="J38" s="309"/>
      <c r="K38" s="309"/>
      <c r="L38" s="34"/>
      <c r="M38" s="29"/>
      <c r="N38" s="30"/>
      <c r="O38" s="9"/>
      <c r="P38" s="10"/>
      <c r="Q38" s="10"/>
      <c r="R38" s="46"/>
      <c r="S38" s="301"/>
      <c r="T38" s="10"/>
      <c r="U38" s="9"/>
      <c r="W38" s="330"/>
      <c r="X38" s="331"/>
      <c r="Y38"/>
    </row>
    <row r="39" spans="2:33" s="48" customFormat="1" ht="15.5">
      <c r="B39" s="96" t="s">
        <v>50</v>
      </c>
      <c r="C39" s="99">
        <v>800</v>
      </c>
      <c r="D39" s="107">
        <f>SUM(D35:D38)</f>
        <v>177</v>
      </c>
      <c r="E39" s="107">
        <f>SUM(E35:E38)</f>
        <v>0</v>
      </c>
      <c r="F39" s="106">
        <f>D39+E39</f>
        <v>177</v>
      </c>
      <c r="G39" s="313"/>
      <c r="H39" s="314"/>
      <c r="L39" s="2"/>
      <c r="N39" s="48" t="s">
        <v>30</v>
      </c>
      <c r="O39" s="9"/>
      <c r="P39" s="10"/>
      <c r="Q39" s="10"/>
      <c r="R39" s="46"/>
      <c r="S39" s="301"/>
      <c r="T39" s="10"/>
      <c r="U39" s="9"/>
      <c r="Y39"/>
    </row>
    <row r="40" spans="2:33" s="48" customFormat="1" ht="16" thickBot="1">
      <c r="B40"/>
      <c r="L40" s="2"/>
      <c r="M40" s="45"/>
      <c r="N40" s="30"/>
      <c r="O40" s="53"/>
      <c r="P40" s="10"/>
      <c r="Q40" s="10"/>
      <c r="R40" s="9"/>
      <c r="S40" s="301"/>
      <c r="T40" s="10"/>
      <c r="U40" s="9"/>
      <c r="AG40" s="54"/>
    </row>
    <row r="41" spans="2:33" ht="16" thickBot="1">
      <c r="B41" s="315" t="s">
        <v>42</v>
      </c>
      <c r="C41" s="316"/>
      <c r="D41" s="316"/>
      <c r="E41" s="316"/>
      <c r="F41" s="316"/>
      <c r="G41" s="316"/>
      <c r="H41" s="316"/>
      <c r="I41" s="317"/>
      <c r="K41" s="318" t="str">
        <f>+B41</f>
        <v>ACUMULADO SEMANAL</v>
      </c>
      <c r="L41" s="319"/>
      <c r="M41" s="319"/>
      <c r="N41" s="320"/>
      <c r="O41" s="55"/>
      <c r="P41" s="34"/>
      <c r="Q41" s="34"/>
      <c r="R41" s="2"/>
      <c r="S41" s="34"/>
      <c r="T41" s="34"/>
      <c r="U41" s="2"/>
      <c r="V41" s="56"/>
      <c r="W41" s="103">
        <v>6</v>
      </c>
      <c r="X41" s="104" t="str">
        <f>"'"&amp;IF($W$41=4,DAY($Z$50)-1,IF($W$41=5,DAY($AA$50)-1,IF($W$41=6,DAY($AB$50)-1,IF($W$41=7,DAY($AC$50)-1,IF($W$41=8,DAY($AD$50)-1,IF($W$41=9,DAY($AE$50)-1,0))))))&amp;"-"&amp;MONTH($Y$50)&amp;"'!D40"</f>
        <v>'26-10'!D40</v>
      </c>
      <c r="Y41" s="57" t="str">
        <f>"'"&amp;IF($W$41=4,DAY($Z$50)-1,IF($W$41=5,DAY($AA$50)-1,IF($W$41=6,DAY($AB$50)-1,IF($W$41=7,DAY($AC$50)-1,IF($W$41=8,DAY($AD$50)-1,IF($W$41=9,DAY($AE$50)-1,0))))))&amp;"-"&amp;MONTH($Y$50)&amp;"'!F40"</f>
        <v>'26-10'!F40</v>
      </c>
      <c r="Z41" s="58" t="str">
        <f>"'"&amp;IF($W$41=4,DAY($Z$50)-1,IF($W$41=5,DAY($AA$50)-1,IF($W$41=6,DAY($AB$50)-1,IF($W$41=7,DAY($AC$50)-1,IF($W$41=8,DAY($AD$50)-1,IF($W$41=9,DAY($AE$50)-1,0))))))&amp;"-"&amp;MONTH($Y$50)&amp;"'!H40"</f>
        <v>'26-10'!H40</v>
      </c>
      <c r="AA41" s="59" t="str">
        <f>"'"&amp;IF($W$41=4,DAY($Z$50)-1,IF($W$41=5,DAY($AA$50)-1,IF($W$41=6,DAY($AB$50)-1,IF($W$41=7,DAY($AC$50)-1,IF($W$41=8,DAY($AD$50)-1,IF($W$41=9,DAY($AE$50)-1,0))))))&amp;"-"&amp;MONTH($Y$50)&amp;"'!B40"</f>
        <v>'26-10'!B40</v>
      </c>
      <c r="AB41" s="60"/>
      <c r="AC41" s="60"/>
      <c r="AD41" s="60"/>
      <c r="AE41" s="60"/>
      <c r="AF41" s="60"/>
      <c r="AG41" s="61"/>
    </row>
    <row r="42" spans="2:33" ht="16" thickBot="1">
      <c r="B42" s="119" t="s">
        <v>11</v>
      </c>
      <c r="C42" s="72"/>
      <c r="D42" s="321" t="s">
        <v>15</v>
      </c>
      <c r="E42" s="322"/>
      <c r="F42" s="321" t="s">
        <v>21</v>
      </c>
      <c r="G42" s="322"/>
      <c r="H42" s="321" t="s">
        <v>25</v>
      </c>
      <c r="I42" s="322"/>
      <c r="K42" s="120" t="s">
        <v>51</v>
      </c>
      <c r="L42" s="121"/>
      <c r="M42" s="110" t="s">
        <v>52</v>
      </c>
      <c r="N42" s="72" t="s">
        <v>46</v>
      </c>
      <c r="P42" s="34"/>
      <c r="Q42" s="34"/>
      <c r="R42" s="34"/>
      <c r="S42" s="34"/>
      <c r="T42" s="34"/>
      <c r="V42" s="62"/>
      <c r="W42" s="299" t="s">
        <v>36</v>
      </c>
      <c r="X42" s="300"/>
      <c r="Y42" s="101">
        <v>45954</v>
      </c>
      <c r="Z42" s="101">
        <f t="shared" ref="Z42:AE42" si="12">Y42+1</f>
        <v>45955</v>
      </c>
      <c r="AA42" s="101">
        <f t="shared" si="12"/>
        <v>45956</v>
      </c>
      <c r="AB42" s="101">
        <f t="shared" si="12"/>
        <v>45957</v>
      </c>
      <c r="AC42" s="101">
        <f t="shared" si="12"/>
        <v>45958</v>
      </c>
      <c r="AD42" s="101">
        <f t="shared" si="12"/>
        <v>45959</v>
      </c>
      <c r="AE42" s="101">
        <f t="shared" si="12"/>
        <v>45960</v>
      </c>
      <c r="AF42" s="63" t="s">
        <v>63</v>
      </c>
      <c r="AG42" s="64"/>
    </row>
    <row r="43" spans="2:33" ht="29">
      <c r="B43" s="74" t="s">
        <v>44</v>
      </c>
      <c r="C43" s="75" t="s">
        <v>45</v>
      </c>
      <c r="D43" s="74" t="s">
        <v>44</v>
      </c>
      <c r="E43" s="75" t="s">
        <v>45</v>
      </c>
      <c r="F43" s="74" t="s">
        <v>44</v>
      </c>
      <c r="G43" s="75" t="s">
        <v>45</v>
      </c>
      <c r="H43" s="74" t="s">
        <v>44</v>
      </c>
      <c r="I43" s="75" t="s">
        <v>45</v>
      </c>
      <c r="K43" s="111" t="s">
        <v>53</v>
      </c>
      <c r="L43" s="112"/>
      <c r="M43" s="112"/>
      <c r="N43" s="113"/>
      <c r="P43" s="301"/>
      <c r="Q43" s="302"/>
      <c r="R43" s="34"/>
      <c r="S43" s="301"/>
      <c r="T43" s="302"/>
      <c r="V43" s="62"/>
      <c r="W43" s="303" t="s">
        <v>38</v>
      </c>
      <c r="X43" s="304"/>
      <c r="Y43" s="66">
        <v>552.52992000000006</v>
      </c>
      <c r="Z43" s="66">
        <v>621.59616000000005</v>
      </c>
      <c r="AA43" s="66">
        <v>0</v>
      </c>
      <c r="AB43" s="66">
        <v>316.55360000000002</v>
      </c>
      <c r="AC43" s="66">
        <v>227.91859199999999</v>
      </c>
      <c r="AD43" s="66">
        <v>316.55360000000002</v>
      </c>
      <c r="AE43" s="66">
        <v>316.55360000000002</v>
      </c>
      <c r="AF43" s="67">
        <v>2351.7054720000001</v>
      </c>
      <c r="AG43" s="64"/>
    </row>
    <row r="44" spans="2:33" ht="16" thickBot="1">
      <c r="B44" s="76">
        <v>1336.3</v>
      </c>
      <c r="C44" s="77">
        <f>IF($W$41=3,$Y43,IF($W$41=4,SUM($Y43:$Z43),IF($W$41=5,SUM($Y43:$AA43),IF($W$41=6,SUM($Y43:$AB43),IF($W$41=7,SUM($Y43:$AC43),IF($W$41=8,SUM($Y43:$AD43),IF($W$41=9,SUM($Y43:$AE43),"Escribir número")))))))</f>
        <v>1490.67968</v>
      </c>
      <c r="D44" s="78">
        <f>+F14</f>
        <v>0</v>
      </c>
      <c r="E44" s="77">
        <f>IF($W$41=3,$Y45,IF($W$41=4,SUM($Y45:$Z45),IF($W$41=5,SUM($Y45:$AA45),IF($W$41=6,SUM($Y45:$AB45),IF($W$41=7,SUM($Y45:$AC45),IF($W$41=8,SUM($Y45:$AD45),IF($W$41=9,SUM($Y45:$AE45),"Escribir número")))))))</f>
        <v>0</v>
      </c>
      <c r="F44" s="79">
        <v>6427.3</v>
      </c>
      <c r="G44" s="77">
        <f>IF($W$41=3,$Y44,IF($W$41=4,SUM($Y44:$Z44),IF($W$41=5,SUM($Y44:$AA44),IF($W$41=6,SUM($Y44:$AB44),IF($W$41=7,SUM($Y44:$AC44),IF($W$41=8,SUM($Y44:$AD44),IF($W$41=9,SUM($Y44:$AE44),"Escribir número")))))))</f>
        <v>5359.4859799999995</v>
      </c>
      <c r="H44" s="79">
        <v>4270.3</v>
      </c>
      <c r="I44" s="77">
        <f>IF($W$41=3,$Y46,IF($W$41=4,SUM($Y46:$Z46),IF($W$41=5,SUM($Y46:$AA46),IF($W$41=6,SUM($Y46:$AB46),IF($W$41=7,SUM($Y46:$AC46),IF($W$41=8,SUM($Y46:$AD46),IF($W$41=9,SUM($Y46:$AE46),"Escribir número")))))))</f>
        <v>3457.4181000000003</v>
      </c>
      <c r="K44" s="114"/>
      <c r="L44" s="115"/>
      <c r="M44" s="115"/>
      <c r="N44" s="116"/>
      <c r="P44" s="301"/>
      <c r="Q44" s="302"/>
      <c r="R44" s="34"/>
      <c r="S44" s="301"/>
      <c r="T44" s="302"/>
      <c r="V44" s="62"/>
      <c r="W44" s="305" t="s">
        <v>39</v>
      </c>
      <c r="X44" s="306"/>
      <c r="Y44" s="66">
        <v>1688.9828</v>
      </c>
      <c r="Z44" s="66">
        <v>840.53507600000012</v>
      </c>
      <c r="AA44" s="66">
        <v>1511.9799439999999</v>
      </c>
      <c r="AB44" s="66">
        <v>1317.9881600000001</v>
      </c>
      <c r="AC44" s="66">
        <v>705.94853999999998</v>
      </c>
      <c r="AD44" s="66">
        <v>1522.8739680000001</v>
      </c>
      <c r="AE44" s="66">
        <v>1066.4028320000002</v>
      </c>
      <c r="AF44" s="67">
        <v>8654.7113200000003</v>
      </c>
      <c r="AG44" s="64"/>
    </row>
    <row r="45" spans="2:33" ht="16" thickBot="1">
      <c r="B45" s="80"/>
      <c r="C45" s="77"/>
      <c r="D45" s="79"/>
      <c r="E45" s="77"/>
      <c r="F45" s="79"/>
      <c r="G45" s="77"/>
      <c r="H45" s="79"/>
      <c r="I45" s="77"/>
      <c r="J45" s="81"/>
      <c r="K45" s="117">
        <f>+B44+D44+F44+H44</f>
        <v>12033.900000000001</v>
      </c>
      <c r="L45" s="118"/>
      <c r="M45" s="82">
        <f>+C44+E44+G44+I44</f>
        <v>10307.58376</v>
      </c>
      <c r="N45" s="83">
        <f>AF59</f>
        <v>16464.488380000003</v>
      </c>
      <c r="P45" s="301"/>
      <c r="Q45" s="302"/>
      <c r="R45" s="34"/>
      <c r="S45" s="301"/>
      <c r="T45" s="302"/>
      <c r="V45" s="62"/>
      <c r="W45" s="305" t="s">
        <v>40</v>
      </c>
      <c r="X45" s="306"/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7">
        <v>0</v>
      </c>
      <c r="AG45" s="64"/>
    </row>
    <row r="46" spans="2:33" ht="15.5">
      <c r="C46" s="87"/>
      <c r="D46" s="88"/>
      <c r="E46" s="89"/>
      <c r="F46" s="88"/>
      <c r="G46" s="2"/>
      <c r="H46" s="2"/>
      <c r="I46" s="2"/>
      <c r="J46" s="2"/>
      <c r="K46" s="2"/>
      <c r="M46" s="69"/>
      <c r="N46" s="53"/>
      <c r="P46" s="301"/>
      <c r="Q46" s="302"/>
      <c r="R46" s="34"/>
      <c r="S46" s="301"/>
      <c r="T46" s="302"/>
      <c r="V46" s="62"/>
      <c r="W46" s="307" t="s">
        <v>41</v>
      </c>
      <c r="X46" s="308"/>
      <c r="Y46" s="66">
        <v>898.52490000000012</v>
      </c>
      <c r="Z46" s="66">
        <v>1055.6986000000002</v>
      </c>
      <c r="AA46" s="66">
        <v>798.68880000000001</v>
      </c>
      <c r="AB46" s="66">
        <v>704.50580000000002</v>
      </c>
      <c r="AC46" s="66">
        <v>702.38560000000007</v>
      </c>
      <c r="AD46" s="66">
        <v>875.11640000000011</v>
      </c>
      <c r="AE46" s="66">
        <v>423.15148800000003</v>
      </c>
      <c r="AF46" s="67">
        <v>5458.0715880000007</v>
      </c>
      <c r="AG46" s="64"/>
    </row>
    <row r="47" spans="2:33" ht="15.5">
      <c r="P47" s="301"/>
      <c r="Q47" s="302"/>
      <c r="R47" s="34"/>
      <c r="S47" s="301"/>
      <c r="T47" s="302"/>
      <c r="V47" s="62"/>
      <c r="W47" s="299" t="s">
        <v>43</v>
      </c>
      <c r="X47" s="300"/>
      <c r="Y47" s="102">
        <v>3140.0376200000001</v>
      </c>
      <c r="Z47" s="102">
        <v>2517.8298360000003</v>
      </c>
      <c r="AA47" s="102">
        <v>2310.6687440000001</v>
      </c>
      <c r="AB47" s="102">
        <v>2339.04756</v>
      </c>
      <c r="AC47" s="102">
        <v>1636.2527319999999</v>
      </c>
      <c r="AD47" s="102">
        <v>2714.5439679999999</v>
      </c>
      <c r="AE47" s="102">
        <v>1806.1079200000001</v>
      </c>
      <c r="AF47" s="102">
        <v>16464.488380000003</v>
      </c>
      <c r="AG47" s="64"/>
    </row>
    <row r="48" spans="2:33" ht="15.5">
      <c r="P48" s="301"/>
      <c r="Q48" s="302"/>
      <c r="R48" s="34"/>
      <c r="S48" s="301"/>
      <c r="T48" s="302"/>
      <c r="V48" s="62"/>
      <c r="W48" s="73"/>
      <c r="X48" s="73"/>
      <c r="Y48" s="100"/>
      <c r="Z48" s="100"/>
      <c r="AA48" s="100"/>
      <c r="AB48" s="100"/>
      <c r="AC48" s="100"/>
      <c r="AD48" s="100"/>
      <c r="AE48" s="100"/>
      <c r="AF48" s="100"/>
      <c r="AG48" s="64"/>
    </row>
    <row r="49" spans="2:33" ht="15" customHeight="1">
      <c r="P49" s="301"/>
      <c r="Q49" s="302"/>
      <c r="R49" s="34"/>
      <c r="S49" s="301"/>
      <c r="T49" s="302"/>
      <c r="V49" s="62"/>
      <c r="AG49" s="64"/>
    </row>
    <row r="50" spans="2:33" ht="15.5">
      <c r="P50" s="34"/>
      <c r="Q50" s="34"/>
      <c r="R50" s="34"/>
      <c r="S50" s="34"/>
      <c r="T50" s="34"/>
      <c r="V50" s="62"/>
      <c r="W50" s="299" t="s">
        <v>47</v>
      </c>
      <c r="X50" s="300"/>
      <c r="Y50" s="101">
        <f>Y42</f>
        <v>45954</v>
      </c>
      <c r="Z50" s="101">
        <f t="shared" ref="Z50:AE50" si="13">Z42</f>
        <v>45955</v>
      </c>
      <c r="AA50" s="101">
        <f t="shared" si="13"/>
        <v>45956</v>
      </c>
      <c r="AB50" s="101">
        <f t="shared" si="13"/>
        <v>45957</v>
      </c>
      <c r="AC50" s="101">
        <f t="shared" si="13"/>
        <v>45958</v>
      </c>
      <c r="AD50" s="101">
        <f t="shared" si="13"/>
        <v>45959</v>
      </c>
      <c r="AE50" s="101">
        <f t="shared" si="13"/>
        <v>45960</v>
      </c>
      <c r="AF50" s="63" t="s">
        <v>63</v>
      </c>
      <c r="AG50" s="64"/>
    </row>
    <row r="51" spans="2:33" ht="15.5">
      <c r="P51" s="34"/>
      <c r="Q51" s="34"/>
      <c r="R51" s="34"/>
      <c r="S51" s="34"/>
      <c r="T51" s="34"/>
      <c r="V51" s="62"/>
      <c r="W51" s="65" t="s">
        <v>12</v>
      </c>
      <c r="X51" s="84"/>
      <c r="Y51" s="85">
        <v>317.98170000000005</v>
      </c>
      <c r="Z51" s="85">
        <v>353.31299999999999</v>
      </c>
      <c r="AA51" s="85">
        <v>282.65039999999999</v>
      </c>
      <c r="AB51" s="85">
        <v>353.31299999999999</v>
      </c>
      <c r="AC51" s="85">
        <v>0</v>
      </c>
      <c r="AD51" s="85">
        <v>172.73080000000002</v>
      </c>
      <c r="AE51" s="85">
        <v>69.092320000000001</v>
      </c>
      <c r="AF51" s="67">
        <v>1549.08122</v>
      </c>
      <c r="AG51" s="64"/>
    </row>
    <row r="52" spans="2:33" ht="15.5">
      <c r="B52" s="86"/>
      <c r="E52" s="91"/>
      <c r="J52" s="81"/>
      <c r="K52" s="81"/>
      <c r="M52" s="69"/>
      <c r="P52" s="34"/>
      <c r="Q52" s="34"/>
      <c r="R52" s="34"/>
      <c r="S52" s="34"/>
      <c r="T52" s="34"/>
      <c r="V52" s="62"/>
      <c r="W52" s="68" t="s">
        <v>14</v>
      </c>
      <c r="X52" s="90"/>
      <c r="Y52" s="85">
        <v>552.52992000000006</v>
      </c>
      <c r="Z52" s="85">
        <v>621.59616000000005</v>
      </c>
      <c r="AA52" s="85">
        <v>0</v>
      </c>
      <c r="AB52" s="85">
        <v>316.55360000000002</v>
      </c>
      <c r="AC52" s="85">
        <v>227.91859199999999</v>
      </c>
      <c r="AD52" s="85">
        <v>316.55360000000002</v>
      </c>
      <c r="AE52" s="85">
        <v>316.55360000000002</v>
      </c>
      <c r="AF52" s="67">
        <v>2351.7054720000001</v>
      </c>
      <c r="AG52" s="64"/>
    </row>
    <row r="53" spans="2:33" ht="15.5">
      <c r="E53" s="91"/>
      <c r="V53" s="62"/>
      <c r="W53" s="68" t="s">
        <v>18</v>
      </c>
      <c r="X53" s="90"/>
      <c r="Y53" s="85">
        <v>334.22680000000003</v>
      </c>
      <c r="Z53" s="85">
        <v>240.64329600000005</v>
      </c>
      <c r="AA53" s="85">
        <v>319.69520000000006</v>
      </c>
      <c r="AB53" s="85">
        <v>319.69520000000006</v>
      </c>
      <c r="AC53" s="85">
        <v>255.75616000000002</v>
      </c>
      <c r="AD53" s="85">
        <v>319.69520000000006</v>
      </c>
      <c r="AE53" s="85">
        <v>255.75616000000002</v>
      </c>
      <c r="AF53" s="67">
        <v>2045.4680160000003</v>
      </c>
      <c r="AG53" s="64"/>
    </row>
    <row r="54" spans="2:33" ht="15.75" customHeight="1">
      <c r="D54" s="50"/>
      <c r="E54" s="91"/>
      <c r="V54" s="62"/>
      <c r="W54" s="68" t="s">
        <v>20</v>
      </c>
      <c r="X54" s="90"/>
      <c r="Y54" s="85">
        <v>580.54320000000007</v>
      </c>
      <c r="Z54" s="85">
        <v>702.38560000000007</v>
      </c>
      <c r="AA54" s="85">
        <v>516.03840000000002</v>
      </c>
      <c r="AB54" s="85">
        <v>351.19280000000003</v>
      </c>
      <c r="AC54" s="85">
        <v>702.38560000000007</v>
      </c>
      <c r="AD54" s="85">
        <v>702.38560000000007</v>
      </c>
      <c r="AE54" s="85">
        <v>423.15148800000003</v>
      </c>
      <c r="AF54" s="67">
        <v>3978.082688</v>
      </c>
      <c r="AG54" s="64"/>
    </row>
    <row r="55" spans="2:33" ht="15.5">
      <c r="V55" s="62"/>
      <c r="W55" s="68" t="s">
        <v>17</v>
      </c>
      <c r="X55" s="90"/>
      <c r="Y55" s="85">
        <v>338.25</v>
      </c>
      <c r="Z55" s="85">
        <v>169.125</v>
      </c>
      <c r="AA55" s="85">
        <v>297.65999999999997</v>
      </c>
      <c r="AB55" s="85">
        <v>338.25</v>
      </c>
      <c r="AC55" s="85">
        <v>98.092499999999973</v>
      </c>
      <c r="AD55" s="85">
        <v>297.65999999999997</v>
      </c>
      <c r="AE55" s="85">
        <v>169.125</v>
      </c>
      <c r="AF55" s="67">
        <v>1708.1624999999999</v>
      </c>
      <c r="AG55" s="64"/>
    </row>
    <row r="56" spans="2:33" ht="15.5">
      <c r="V56" s="62"/>
      <c r="W56" s="68" t="s">
        <v>28</v>
      </c>
      <c r="X56" s="90"/>
      <c r="Y56" s="85">
        <v>343.10939999999999</v>
      </c>
      <c r="Z56" s="85">
        <v>0</v>
      </c>
      <c r="AA56" s="85">
        <v>301.93627200000003</v>
      </c>
      <c r="AB56" s="85">
        <v>365.01</v>
      </c>
      <c r="AC56" s="85">
        <v>101.25059999999999</v>
      </c>
      <c r="AD56" s="85">
        <v>307.24320000000006</v>
      </c>
      <c r="AE56" s="85">
        <v>174.57000000000002</v>
      </c>
      <c r="AF56" s="67">
        <v>1593.1194720000001</v>
      </c>
      <c r="AG56" s="64"/>
    </row>
    <row r="57" spans="2:33" ht="15.5">
      <c r="V57" s="62"/>
      <c r="W57" s="68" t="s">
        <v>24</v>
      </c>
      <c r="X57" s="90"/>
      <c r="Y57" s="85">
        <v>359.83499999999998</v>
      </c>
      <c r="Z57" s="85">
        <v>179.91749999999999</v>
      </c>
      <c r="AA57" s="85">
        <v>297.65551199999999</v>
      </c>
      <c r="AB57" s="85">
        <v>0</v>
      </c>
      <c r="AC57" s="85">
        <v>0</v>
      </c>
      <c r="AD57" s="85">
        <v>284.71396799999997</v>
      </c>
      <c r="AE57" s="85">
        <v>172.09499999999997</v>
      </c>
      <c r="AF57" s="67">
        <v>1294.2169799999999</v>
      </c>
      <c r="AG57" s="64"/>
    </row>
    <row r="58" spans="2:33" ht="15.5">
      <c r="V58" s="62"/>
      <c r="W58" s="70" t="s">
        <v>19</v>
      </c>
      <c r="X58" s="92"/>
      <c r="Y58" s="85">
        <v>313.56160000000006</v>
      </c>
      <c r="Z58" s="85">
        <v>250.84928000000002</v>
      </c>
      <c r="AA58" s="85">
        <v>295.03296000000006</v>
      </c>
      <c r="AB58" s="85">
        <v>295.03296000000006</v>
      </c>
      <c r="AC58" s="85">
        <v>250.84928000000002</v>
      </c>
      <c r="AD58" s="85">
        <v>313.56160000000006</v>
      </c>
      <c r="AE58" s="85">
        <v>225.76435200000003</v>
      </c>
      <c r="AF58" s="67">
        <v>1944.6520320000004</v>
      </c>
      <c r="AG58" s="64"/>
    </row>
    <row r="59" spans="2:33" ht="15.5">
      <c r="V59" s="62"/>
      <c r="W59" s="299" t="s">
        <v>43</v>
      </c>
      <c r="X59" s="300"/>
      <c r="Y59" s="102">
        <v>3140.0376200000001</v>
      </c>
      <c r="Z59" s="102">
        <v>2517.8298359999999</v>
      </c>
      <c r="AA59" s="102">
        <v>2310.6687440000001</v>
      </c>
      <c r="AB59" s="102">
        <v>2339.0475600000004</v>
      </c>
      <c r="AC59" s="102">
        <v>1636.2527319999999</v>
      </c>
      <c r="AD59" s="102">
        <v>2714.5439679999999</v>
      </c>
      <c r="AE59" s="102">
        <v>1806.1079199999999</v>
      </c>
      <c r="AF59" s="71">
        <v>16464.488380000003</v>
      </c>
      <c r="AG59" s="64"/>
    </row>
    <row r="60" spans="2:33" ht="15" thickBot="1">
      <c r="V60" s="93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5"/>
    </row>
    <row r="62" spans="2:33">
      <c r="N62" t="s">
        <v>48</v>
      </c>
    </row>
    <row r="64" spans="2:33">
      <c r="M64" t="s">
        <v>62</v>
      </c>
    </row>
    <row r="72" spans="29:29">
      <c r="AC72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5"/>
    <mergeCell ref="S10:S15"/>
    <mergeCell ref="B11:B13"/>
    <mergeCell ref="B16:B22"/>
    <mergeCell ref="P21:P26"/>
    <mergeCell ref="S21:S26"/>
    <mergeCell ref="B25:B28"/>
    <mergeCell ref="P30:P35"/>
    <mergeCell ref="S30:S35"/>
    <mergeCell ref="W30:X38"/>
    <mergeCell ref="C34:F34"/>
    <mergeCell ref="G34:H34"/>
    <mergeCell ref="I34:K34"/>
    <mergeCell ref="G35:H35"/>
    <mergeCell ref="I35:K35"/>
    <mergeCell ref="G36:H36"/>
    <mergeCell ref="I36:K36"/>
    <mergeCell ref="W42:X42"/>
    <mergeCell ref="S36:S40"/>
    <mergeCell ref="G37:H37"/>
    <mergeCell ref="I37:K37"/>
    <mergeCell ref="G38:H38"/>
    <mergeCell ref="I38:K38"/>
    <mergeCell ref="G39:H39"/>
    <mergeCell ref="B41:I41"/>
    <mergeCell ref="K41:N41"/>
    <mergeCell ref="D42:E42"/>
    <mergeCell ref="F42:G42"/>
    <mergeCell ref="H42:I42"/>
    <mergeCell ref="W50:X50"/>
    <mergeCell ref="W59:X59"/>
    <mergeCell ref="P43:P49"/>
    <mergeCell ref="Q43:Q49"/>
    <mergeCell ref="S43:S49"/>
    <mergeCell ref="T43:T49"/>
    <mergeCell ref="W43:X43"/>
    <mergeCell ref="W44:X44"/>
    <mergeCell ref="W45:X45"/>
    <mergeCell ref="W46:X46"/>
    <mergeCell ref="W47:X47"/>
  </mergeCells>
  <conditionalFormatting sqref="H11:I13 H6:I9 H25:I28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2">
    <cfRule type="iconSet" priority="26">
      <iconSet>
        <cfvo type="percent" val="0"/>
        <cfvo type="num" val="0.95"/>
        <cfvo type="num" val="1"/>
      </iconSet>
    </cfRule>
  </conditionalFormatting>
  <conditionalFormatting sqref="H23:I23">
    <cfRule type="iconSet" priority="20">
      <iconSet>
        <cfvo type="percent" val="0"/>
        <cfvo type="num" val="0.95"/>
        <cfvo type="num" val="1"/>
      </iconSet>
    </cfRule>
  </conditionalFormatting>
  <conditionalFormatting sqref="H29:I29">
    <cfRule type="iconSet" priority="15">
      <iconSet>
        <cfvo type="percent" val="0"/>
        <cfvo type="num" val="0.95"/>
        <cfvo type="num" val="1"/>
      </iconSet>
    </cfRule>
  </conditionalFormatting>
  <conditionalFormatting sqref="H31:I31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2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2">
    <cfRule type="iconSet" priority="27">
      <iconSet>
        <cfvo type="percent" val="0"/>
        <cfvo type="num" val="0.95"/>
        <cfvo type="num" val="1"/>
      </iconSet>
    </cfRule>
  </conditionalFormatting>
  <conditionalFormatting sqref="K23">
    <cfRule type="iconSet" priority="19">
      <iconSet>
        <cfvo type="percent" val="0"/>
        <cfvo type="num" val="0.95"/>
        <cfvo type="num" val="1"/>
      </iconSet>
    </cfRule>
  </conditionalFormatting>
  <conditionalFormatting sqref="K25:K27">
    <cfRule type="iconSet" priority="25">
      <iconSet>
        <cfvo type="percent" val="0"/>
        <cfvo type="num" val="0.95"/>
        <cfvo type="num" val="1"/>
      </iconSet>
    </cfRule>
  </conditionalFormatting>
  <conditionalFormatting sqref="K28">
    <cfRule type="iconSet" priority="7">
      <iconSet>
        <cfvo type="percent" val="0"/>
        <cfvo type="num" val="0.95"/>
        <cfvo type="num" val="1"/>
      </iconSet>
    </cfRule>
  </conditionalFormatting>
  <conditionalFormatting sqref="K29">
    <cfRule type="iconSet" priority="16">
      <iconSet>
        <cfvo type="percent" val="0"/>
        <cfvo type="num" val="0.95"/>
        <cfvo type="num" val="1"/>
      </iconSet>
    </cfRule>
  </conditionalFormatting>
  <conditionalFormatting sqref="K31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1" xr:uid="{9D88829F-B75C-4484-947A-578A43FAD017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CDF78ED1-5D71-4D8F-91B7-EB85B3CB54D3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B44</xm:sqref>
        </x14:conditionalFormatting>
        <x14:conditionalFormatting xmlns:xm="http://schemas.microsoft.com/office/excel/2006/main">
          <x14:cfRule type="iconSet" priority="29" id="{56E84919-813A-4F0F-9AC5-53F7235D2446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10" id="{B2005239-4B01-4317-A8B9-C012A4908BD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D44</xm:sqref>
        </x14:conditionalFormatting>
        <x14:conditionalFormatting xmlns:xm="http://schemas.microsoft.com/office/excel/2006/main">
          <x14:cfRule type="iconSet" priority="13" id="{65D866D0-2F3D-4146-A2A1-9252101C1E4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9" id="{C07F4BDF-411F-4666-92CB-29607628EF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F44</xm:sqref>
        </x14:conditionalFormatting>
        <x14:conditionalFormatting xmlns:xm="http://schemas.microsoft.com/office/excel/2006/main">
          <x14:cfRule type="iconSet" priority="12" id="{B935AAF7-3B8F-461C-B61C-685E42B3820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8" id="{35BA37EE-8C11-45E6-8A0D-994D0118AF9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H44</xm:sqref>
        </x14:conditionalFormatting>
        <x14:conditionalFormatting xmlns:xm="http://schemas.microsoft.com/office/excel/2006/main">
          <x14:cfRule type="iconSet" priority="11" id="{D2081D98-04B3-4829-A867-D3F4D1DA1C7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4" id="{2E6DB73E-712F-4109-B65C-F1A0C7134C0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2CCAE-AB07-42CE-9F6B-0A4B9739D271}">
  <dimension ref="B2:AG72"/>
  <sheetViews>
    <sheetView topLeftCell="A7" zoomScale="80" zoomScaleNormal="8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4.363281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216">
        <v>272</v>
      </c>
      <c r="E6" s="216">
        <v>144</v>
      </c>
      <c r="F6" s="133">
        <f t="shared" ref="F6:F8" si="0">SUM(D6:E6)</f>
        <v>416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 t="s">
        <v>12</v>
      </c>
      <c r="D7" s="132">
        <v>204</v>
      </c>
      <c r="E7" s="132">
        <v>367</v>
      </c>
      <c r="F7" s="133">
        <f t="shared" si="0"/>
        <v>571</v>
      </c>
      <c r="G7" s="134">
        <f t="shared" ref="G7" si="1">VLOOKUP(C7,$W$50:$AF$59,$W$41,0)</f>
        <v>0</v>
      </c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476</v>
      </c>
      <c r="E9" s="136">
        <f>SUM(E6:E8)</f>
        <v>511</v>
      </c>
      <c r="F9" s="136">
        <f>SUM(F6:F8)</f>
        <v>987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9"/>
      <c r="D11" s="132"/>
      <c r="E11" s="132"/>
      <c r="F11" s="133">
        <f t="shared" ref="F11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ref="F12" si="3">SUM(D12:E12)</f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0</v>
      </c>
      <c r="E14" s="136">
        <f>SUM(E11:E13)</f>
        <v>0</v>
      </c>
      <c r="F14" s="136">
        <f>SUM(F11:F13)</f>
        <v>0</v>
      </c>
      <c r="G14" s="137">
        <f>SUM(G11:G13)</f>
        <v>0</v>
      </c>
      <c r="H14" s="124">
        <f>IF(G14&lt;&gt;0,D14/(G14/2),0)</f>
        <v>0</v>
      </c>
      <c r="I14" s="27">
        <f>IF(G14&lt;&gt;0,E14/(G14/2),0)</f>
        <v>0</v>
      </c>
      <c r="J14" s="22"/>
      <c r="K14" s="28">
        <f>IF(G14&lt;&gt;0,F14/(G14),0)</f>
        <v>0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14</v>
      </c>
      <c r="D16" s="132">
        <v>214</v>
      </c>
      <c r="E16" s="132">
        <v>100</v>
      </c>
      <c r="F16" s="133">
        <f>SUM(D16:E16)</f>
        <v>314</v>
      </c>
      <c r="G16" s="134">
        <f t="shared" ref="G16:G20" si="4">VLOOKUP(C16,$W$50:$AF$59,$W$41,0)</f>
        <v>227.91859199999999</v>
      </c>
      <c r="H16" s="122">
        <f t="shared" ref="H16:H23" si="5">IF(G16&lt;&gt;0,D16/(G16/2),0)</f>
        <v>1.8778634785529038</v>
      </c>
      <c r="I16" s="13">
        <f t="shared" ref="I16:I23" si="6">IF(G16&lt;&gt;0,E16/(G16/2),0)</f>
        <v>0.87750629838920735</v>
      </c>
      <c r="J16" s="14"/>
      <c r="K16" s="15">
        <f t="shared" ref="K16:K29" si="7">IF(G16&lt;&gt;0,F16/(G16),0)</f>
        <v>1.3776848884710555</v>
      </c>
      <c r="M16" s="16" t="s">
        <v>67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18</v>
      </c>
      <c r="D17" s="132">
        <v>216</v>
      </c>
      <c r="E17" s="132">
        <v>100</v>
      </c>
      <c r="F17" s="133">
        <f t="shared" ref="F17:F18" si="8">SUM(D17:E17)</f>
        <v>316</v>
      </c>
      <c r="G17" s="134">
        <f t="shared" si="4"/>
        <v>255.75616000000002</v>
      </c>
      <c r="H17" s="122">
        <f>IF(G17&lt;&gt;0,D17/(G17/2),0)</f>
        <v>1.6891088762045847</v>
      </c>
      <c r="I17" s="13">
        <f t="shared" si="6"/>
        <v>0.78199485009471514</v>
      </c>
      <c r="J17" s="14"/>
      <c r="K17" s="15">
        <f t="shared" si="7"/>
        <v>1.23555186314965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17</v>
      </c>
      <c r="D18" s="132">
        <v>231</v>
      </c>
      <c r="E18" s="132">
        <v>93</v>
      </c>
      <c r="F18" s="133">
        <f t="shared" si="8"/>
        <v>324</v>
      </c>
      <c r="G18" s="134">
        <f t="shared" si="4"/>
        <v>98.092499999999973</v>
      </c>
      <c r="H18" s="122">
        <f>IF(G18&lt;&gt;0,D18/(G18/2),0)</f>
        <v>4.7098402018502954</v>
      </c>
      <c r="I18" s="13">
        <f t="shared" si="6"/>
        <v>1.8961694319137554</v>
      </c>
      <c r="J18" s="14"/>
      <c r="K18" s="15">
        <f t="shared" si="7"/>
        <v>3.3030048168820256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28</v>
      </c>
      <c r="D19" s="132">
        <v>100</v>
      </c>
      <c r="E19" s="132">
        <v>117</v>
      </c>
      <c r="F19" s="133">
        <f t="shared" ref="F19" si="9">SUM(D19:E19)</f>
        <v>217</v>
      </c>
      <c r="G19" s="134">
        <f t="shared" si="4"/>
        <v>101.25059999999999</v>
      </c>
      <c r="H19" s="122">
        <f t="shared" si="5"/>
        <v>1.9752969365119812</v>
      </c>
      <c r="I19" s="13">
        <f t="shared" si="6"/>
        <v>2.3110974157190181</v>
      </c>
      <c r="J19" s="14"/>
      <c r="K19" s="15">
        <f t="shared" si="7"/>
        <v>2.1431971761154998</v>
      </c>
      <c r="M19" s="16"/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24</v>
      </c>
      <c r="D20" s="132">
        <v>0</v>
      </c>
      <c r="E20" s="132">
        <v>0</v>
      </c>
      <c r="F20" s="133">
        <f t="shared" ref="F20:F22" si="10">SUM(D20:E20)</f>
        <v>0</v>
      </c>
      <c r="G20" s="134">
        <f t="shared" si="4"/>
        <v>0</v>
      </c>
      <c r="H20" s="122">
        <f t="shared" si="5"/>
        <v>0</v>
      </c>
      <c r="I20" s="13">
        <f t="shared" si="6"/>
        <v>0</v>
      </c>
      <c r="J20" s="14"/>
      <c r="K20" s="15">
        <f t="shared" si="7"/>
        <v>0</v>
      </c>
      <c r="L20" s="34"/>
      <c r="M20" s="16"/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 t="s">
        <v>19</v>
      </c>
      <c r="D21" s="132">
        <v>208</v>
      </c>
      <c r="E21" s="132">
        <v>124</v>
      </c>
      <c r="F21" s="133">
        <f t="shared" si="10"/>
        <v>332</v>
      </c>
      <c r="G21" s="134">
        <f>VLOOKUP(C21,$W$50:$AF$59,$W$41,0)</f>
        <v>250.84928000000002</v>
      </c>
      <c r="H21" s="122">
        <f t="shared" si="5"/>
        <v>1.6583663305710903</v>
      </c>
      <c r="I21" s="13">
        <f t="shared" si="6"/>
        <v>0.98864146630199612</v>
      </c>
      <c r="J21" s="14"/>
      <c r="K21" s="15">
        <f t="shared" si="7"/>
        <v>1.323503898436543</v>
      </c>
      <c r="L21" s="34"/>
      <c r="M21" s="16"/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1"/>
      <c r="C22" s="131" t="s">
        <v>69</v>
      </c>
      <c r="D22" s="216">
        <v>92</v>
      </c>
      <c r="E22" s="216">
        <v>19.399999999999999</v>
      </c>
      <c r="F22" s="133">
        <f t="shared" si="10"/>
        <v>111.4</v>
      </c>
      <c r="G22" s="134"/>
      <c r="H22" s="122">
        <f t="shared" si="5"/>
        <v>0</v>
      </c>
      <c r="I22" s="13">
        <f t="shared" si="6"/>
        <v>0</v>
      </c>
      <c r="J22" s="14"/>
      <c r="K22" s="15">
        <f t="shared" si="7"/>
        <v>0</v>
      </c>
      <c r="M22" s="16"/>
      <c r="N22" s="201"/>
      <c r="O22" s="9"/>
      <c r="P22" s="324"/>
      <c r="Q22" s="36"/>
      <c r="R22" s="12"/>
      <c r="S22" s="324"/>
      <c r="T22" s="36"/>
      <c r="U22" s="24"/>
    </row>
    <row r="23" spans="2:24" ht="15.75" customHeight="1">
      <c r="C23" s="135" t="s">
        <v>4</v>
      </c>
      <c r="D23" s="137">
        <f>SUM(D16:D22)</f>
        <v>1061</v>
      </c>
      <c r="E23" s="137">
        <f>SUM(E16:E22)</f>
        <v>553.4</v>
      </c>
      <c r="F23" s="137">
        <f>SUM(F16:F22)</f>
        <v>1614.4</v>
      </c>
      <c r="G23" s="137">
        <f>SUM(G16:G22)</f>
        <v>933.86713199999997</v>
      </c>
      <c r="H23" s="124">
        <f t="shared" si="5"/>
        <v>2.2722718546218199</v>
      </c>
      <c r="I23" s="27">
        <f t="shared" si="6"/>
        <v>1.1851793066425214</v>
      </c>
      <c r="J23" s="22"/>
      <c r="K23" s="28">
        <f t="shared" si="7"/>
        <v>1.7287255806321709</v>
      </c>
      <c r="L23" s="34"/>
      <c r="M23" s="40"/>
      <c r="N23" s="204"/>
      <c r="O23" s="9"/>
      <c r="P23" s="324"/>
      <c r="Q23" s="36"/>
      <c r="R23" s="9"/>
      <c r="S23" s="324"/>
      <c r="T23" s="36"/>
      <c r="U23" s="24"/>
    </row>
    <row r="24" spans="2:24" ht="15.75" customHeight="1" thickBot="1">
      <c r="C24" s="143"/>
      <c r="D24" s="143"/>
      <c r="E24" s="143"/>
      <c r="F24" s="143"/>
      <c r="G24" s="143"/>
      <c r="L24" s="34"/>
      <c r="M24" s="40"/>
      <c r="N24" s="204"/>
      <c r="O24" s="9"/>
      <c r="P24" s="324"/>
      <c r="Q24" s="36"/>
      <c r="R24" s="9"/>
      <c r="S24" s="324"/>
      <c r="T24" s="36"/>
      <c r="U24" s="24"/>
      <c r="W24" t="s">
        <v>23</v>
      </c>
    </row>
    <row r="25" spans="2:24" ht="15.75" customHeight="1" thickBot="1">
      <c r="B25" s="342" t="s">
        <v>25</v>
      </c>
      <c r="C25" s="131" t="s">
        <v>20</v>
      </c>
      <c r="D25" s="132">
        <v>454</v>
      </c>
      <c r="E25" s="132">
        <v>246</v>
      </c>
      <c r="F25" s="133">
        <v>454</v>
      </c>
      <c r="G25" s="134">
        <f>VLOOKUP(C25,$W$50:$AF$59,$W$41,0)</f>
        <v>702.38560000000007</v>
      </c>
      <c r="H25" s="122">
        <f>IF(G25&lt;&gt;0,D25/(G25/2),0)</f>
        <v>1.2927372087354865</v>
      </c>
      <c r="I25" s="13">
        <f>IF(G25&lt;&gt;0,E25/(G25/2),0)</f>
        <v>0.70046994129720197</v>
      </c>
      <c r="J25" s="14"/>
      <c r="K25" s="15">
        <f t="shared" si="7"/>
        <v>0.64636860436774324</v>
      </c>
      <c r="L25" s="34"/>
      <c r="M25" s="16"/>
      <c r="N25" s="201"/>
      <c r="O25" s="9"/>
      <c r="P25" s="324"/>
      <c r="Q25" s="36"/>
      <c r="R25" s="9"/>
      <c r="S25" s="324"/>
      <c r="T25" s="36"/>
      <c r="U25" s="24"/>
    </row>
    <row r="26" spans="2:24" ht="15.75" customHeight="1" thickBot="1">
      <c r="B26" s="343"/>
      <c r="C26" s="131" t="s">
        <v>69</v>
      </c>
      <c r="D26" s="132">
        <v>0</v>
      </c>
      <c r="E26" s="216">
        <f>16+60</f>
        <v>76</v>
      </c>
      <c r="F26" s="133"/>
      <c r="G26" s="134"/>
      <c r="H26" s="122">
        <f>IF(G26&lt;&gt;0,D26/(G26/2),0)</f>
        <v>0</v>
      </c>
      <c r="I26" s="13">
        <f>IF(G26&lt;&gt;0,E26/(G26/2),0)</f>
        <v>0</v>
      </c>
      <c r="J26" s="14"/>
      <c r="K26" s="15">
        <f t="shared" si="7"/>
        <v>0</v>
      </c>
      <c r="L26" s="34"/>
      <c r="M26" s="16"/>
      <c r="N26" s="201"/>
      <c r="O26" s="9"/>
      <c r="P26" s="325"/>
      <c r="Q26" s="37"/>
      <c r="R26" s="38"/>
      <c r="S26" s="325"/>
      <c r="T26" s="37"/>
      <c r="U26" s="9"/>
    </row>
    <row r="27" spans="2:24" ht="15" customHeight="1" thickBot="1">
      <c r="B27" s="343"/>
      <c r="C27" s="131"/>
      <c r="D27" s="132"/>
      <c r="E27" s="132"/>
      <c r="F27" s="133"/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7"/>
        <v>0</v>
      </c>
      <c r="L27" s="34"/>
      <c r="M27" s="16"/>
      <c r="N27" s="201"/>
      <c r="O27" s="9"/>
      <c r="P27" s="10"/>
      <c r="Q27" s="10"/>
      <c r="R27" s="24"/>
      <c r="S27" s="10"/>
      <c r="T27" s="10"/>
      <c r="U27" s="9"/>
    </row>
    <row r="28" spans="2:24" ht="15" thickBot="1">
      <c r="B28" s="343"/>
      <c r="C28" s="131"/>
      <c r="D28" s="132"/>
      <c r="E28" s="132"/>
      <c r="F28" s="133"/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2"/>
      <c r="M28" s="16"/>
      <c r="N28" s="201"/>
      <c r="O28" s="9"/>
      <c r="P28" s="10"/>
      <c r="Q28" s="24"/>
      <c r="R28" s="11"/>
      <c r="S28" s="10"/>
      <c r="T28" s="24"/>
      <c r="U28" s="12"/>
    </row>
    <row r="29" spans="2:24" ht="15.75" customHeight="1" thickBot="1">
      <c r="C29" s="20" t="s">
        <v>4</v>
      </c>
      <c r="D29" s="130">
        <f>SUM(D25:D28)</f>
        <v>454</v>
      </c>
      <c r="E29" s="130">
        <f>SUM(E25:E28)</f>
        <v>322</v>
      </c>
      <c r="F29" s="130">
        <f>SUM(F25:F28)</f>
        <v>454</v>
      </c>
      <c r="G29" s="137">
        <f>SUM(G25:G28)</f>
        <v>702.38560000000007</v>
      </c>
      <c r="H29" s="27">
        <f>IF(G29&lt;&gt;0,D29/(G29/2),0)</f>
        <v>1.2927372087354865</v>
      </c>
      <c r="I29" s="27">
        <f>IF(G29&lt;&gt;0,E29/(G29/2),0)</f>
        <v>0.91687528901503668</v>
      </c>
      <c r="J29" s="22"/>
      <c r="K29" s="28">
        <f t="shared" si="7"/>
        <v>0.64636860436774324</v>
      </c>
      <c r="L29" s="2"/>
      <c r="M29" s="40"/>
      <c r="N29" s="40"/>
      <c r="O29" s="9"/>
      <c r="P29" s="10"/>
      <c r="Q29" s="10"/>
      <c r="R29" s="24"/>
      <c r="S29" s="10"/>
      <c r="T29" s="10"/>
      <c r="U29" s="9"/>
    </row>
    <row r="30" spans="2:24">
      <c r="C30" s="3"/>
      <c r="D30" s="42"/>
      <c r="E30" s="42"/>
      <c r="F30" s="43"/>
      <c r="G30" s="44"/>
      <c r="L30" s="2"/>
      <c r="M30" s="40"/>
      <c r="N30" s="40"/>
      <c r="O30" s="9"/>
      <c r="P30" s="323" t="s">
        <v>26</v>
      </c>
      <c r="Q30" s="35"/>
      <c r="R30" s="24"/>
      <c r="S30" s="323" t="s">
        <v>26</v>
      </c>
      <c r="T30" s="35"/>
      <c r="U30" s="24"/>
      <c r="W30" s="326" t="s">
        <v>27</v>
      </c>
      <c r="X30" s="327"/>
    </row>
    <row r="31" spans="2:24" ht="23.5">
      <c r="C31" s="47" t="s">
        <v>29</v>
      </c>
      <c r="D31" s="108">
        <f>D9+D14+D23+D29</f>
        <v>1991</v>
      </c>
      <c r="E31" s="108">
        <f>E9+E14+E23+E29</f>
        <v>1386.4</v>
      </c>
      <c r="F31" s="108">
        <f>F9+F14+F23+F29</f>
        <v>3055.4</v>
      </c>
      <c r="G31" s="109">
        <f>G14+G23+G29+G9</f>
        <v>1636.2527319999999</v>
      </c>
      <c r="H31" s="13">
        <f>IF(G31&lt;&gt;0,D31/(G31/2),0)</f>
        <v>2.4336093820499118</v>
      </c>
      <c r="I31" s="13">
        <f>IF(G31&lt;&gt;0,E31/(G31/2),0)</f>
        <v>1.6946037404691101</v>
      </c>
      <c r="J31" s="14"/>
      <c r="K31" s="15">
        <f>IF(G31&lt;&gt;0,F31/(G31),0)</f>
        <v>1.8673154459857613</v>
      </c>
      <c r="L31" s="2"/>
      <c r="M31" s="40"/>
      <c r="N31" s="40"/>
      <c r="O31" s="9"/>
      <c r="P31" s="324"/>
      <c r="Q31" s="36"/>
      <c r="R31" s="38"/>
      <c r="S31" s="324"/>
      <c r="T31" s="36"/>
      <c r="U31" s="24"/>
      <c r="W31" s="328"/>
      <c r="X31" s="329"/>
    </row>
    <row r="32" spans="2:24" ht="15.75" customHeight="1">
      <c r="D32" s="49"/>
      <c r="E32" s="49"/>
      <c r="G32" s="50"/>
      <c r="L32" s="2"/>
      <c r="M32" s="40"/>
      <c r="N32" s="40"/>
      <c r="O32" s="39"/>
      <c r="P32" s="324"/>
      <c r="Q32" s="36"/>
      <c r="R32" s="38"/>
      <c r="S32" s="324" t="s">
        <v>26</v>
      </c>
      <c r="T32" s="36"/>
      <c r="U32" s="39"/>
      <c r="W32" s="328"/>
      <c r="X32" s="329"/>
    </row>
    <row r="33" spans="2:33" ht="15.75" customHeight="1">
      <c r="C33" s="25"/>
      <c r="D33" s="51"/>
      <c r="E33" s="51"/>
      <c r="F33" s="52"/>
      <c r="G33" s="51"/>
      <c r="J33" s="34"/>
      <c r="L33" s="2"/>
      <c r="M33" s="40"/>
      <c r="N33" s="40"/>
      <c r="O33" s="39"/>
      <c r="P33" s="324"/>
      <c r="Q33" s="36"/>
      <c r="R33" s="24"/>
      <c r="S33" s="324"/>
      <c r="T33" s="36"/>
      <c r="U33" s="39"/>
      <c r="W33" s="328"/>
      <c r="X33" s="329"/>
    </row>
    <row r="34" spans="2:33" ht="24" customHeight="1">
      <c r="C34" s="332" t="s">
        <v>31</v>
      </c>
      <c r="D34" s="332"/>
      <c r="E34" s="332"/>
      <c r="F34" s="332"/>
      <c r="G34" s="333" t="s">
        <v>32</v>
      </c>
      <c r="H34" s="333"/>
      <c r="I34" s="333" t="s">
        <v>33</v>
      </c>
      <c r="J34" s="333"/>
      <c r="K34" s="333"/>
      <c r="L34" s="2"/>
      <c r="M34" s="40"/>
      <c r="N34" s="40"/>
      <c r="O34" s="39"/>
      <c r="P34" s="324"/>
      <c r="Q34" s="36"/>
      <c r="S34" s="324"/>
      <c r="T34" s="36"/>
      <c r="U34" s="39"/>
      <c r="W34" s="328"/>
      <c r="X34" s="329"/>
    </row>
    <row r="35" spans="2:33" ht="16" thickBot="1">
      <c r="C35" s="97" t="s">
        <v>34</v>
      </c>
      <c r="D35" s="105"/>
      <c r="E35" s="105"/>
      <c r="F35" s="106"/>
      <c r="G35" s="309"/>
      <c r="H35" s="309"/>
      <c r="I35" s="310"/>
      <c r="J35" s="311"/>
      <c r="K35" s="312"/>
      <c r="L35" s="2"/>
      <c r="M35" s="40"/>
      <c r="N35" s="40"/>
      <c r="O35" s="39"/>
      <c r="P35" s="325"/>
      <c r="Q35" s="37"/>
      <c r="R35" s="41"/>
      <c r="S35" s="325"/>
      <c r="T35" s="37"/>
      <c r="U35" s="39"/>
      <c r="W35" s="328"/>
      <c r="X35" s="329"/>
    </row>
    <row r="36" spans="2:33" ht="15.5">
      <c r="C36" s="98" t="s">
        <v>35</v>
      </c>
      <c r="D36" s="105"/>
      <c r="E36" s="105"/>
      <c r="F36" s="106"/>
      <c r="G36" s="309"/>
      <c r="H36" s="309"/>
      <c r="I36" s="309"/>
      <c r="J36" s="309"/>
      <c r="K36" s="309"/>
      <c r="L36" s="34"/>
      <c r="M36" s="45"/>
      <c r="N36" s="30"/>
      <c r="O36" s="39"/>
      <c r="P36" s="10"/>
      <c r="Q36" s="10"/>
      <c r="R36" s="46"/>
      <c r="S36" s="301"/>
      <c r="T36" s="10"/>
      <c r="U36" s="39"/>
      <c r="W36" s="328"/>
      <c r="X36" s="329"/>
    </row>
    <row r="37" spans="2:33" s="48" customFormat="1" ht="15.5">
      <c r="B37"/>
      <c r="C37" s="98" t="s">
        <v>37</v>
      </c>
      <c r="D37" s="105">
        <f>157.5+218</f>
        <v>375.5</v>
      </c>
      <c r="E37" s="105">
        <f>16.5+62</f>
        <v>78.5</v>
      </c>
      <c r="F37" s="106"/>
      <c r="G37" s="309"/>
      <c r="H37" s="309"/>
      <c r="I37" s="310"/>
      <c r="J37" s="311"/>
      <c r="K37" s="312"/>
      <c r="L37" s="34"/>
      <c r="M37" s="45" t="s">
        <v>68</v>
      </c>
      <c r="N37" s="30"/>
      <c r="O37" s="9"/>
      <c r="P37" s="10"/>
      <c r="Q37" s="10"/>
      <c r="R37" s="46"/>
      <c r="S37" s="301"/>
      <c r="T37" s="10"/>
      <c r="U37" s="9"/>
      <c r="W37" s="328"/>
      <c r="X37" s="329"/>
      <c r="Y37"/>
    </row>
    <row r="38" spans="2:33" s="48" customFormat="1" ht="16" thickBot="1">
      <c r="B38"/>
      <c r="C38" s="98" t="s">
        <v>49</v>
      </c>
      <c r="D38" s="105"/>
      <c r="E38" s="105"/>
      <c r="F38" s="106"/>
      <c r="G38" s="309"/>
      <c r="H38" s="309"/>
      <c r="I38" s="309"/>
      <c r="J38" s="309"/>
      <c r="K38" s="309"/>
      <c r="L38" s="34"/>
      <c r="M38" s="29"/>
      <c r="N38" s="30"/>
      <c r="O38" s="9"/>
      <c r="P38" s="10"/>
      <c r="Q38" s="10"/>
      <c r="R38" s="46"/>
      <c r="S38" s="301"/>
      <c r="T38" s="10"/>
      <c r="U38" s="9"/>
      <c r="W38" s="330"/>
      <c r="X38" s="331"/>
      <c r="Y38"/>
    </row>
    <row r="39" spans="2:33" s="48" customFormat="1" ht="15.5">
      <c r="B39" s="96" t="s">
        <v>50</v>
      </c>
      <c r="C39" s="99">
        <v>800</v>
      </c>
      <c r="D39" s="107"/>
      <c r="E39" s="107"/>
      <c r="F39" s="106">
        <f>D39+E39</f>
        <v>0</v>
      </c>
      <c r="G39" s="313"/>
      <c r="H39" s="314"/>
      <c r="L39" s="2"/>
      <c r="N39" s="48" t="s">
        <v>30</v>
      </c>
      <c r="O39" s="9"/>
      <c r="P39" s="10"/>
      <c r="Q39" s="10"/>
      <c r="R39" s="46"/>
      <c r="S39" s="301"/>
      <c r="T39" s="10"/>
      <c r="U39" s="9"/>
      <c r="Y39"/>
    </row>
    <row r="40" spans="2:33" s="48" customFormat="1" ht="16" thickBot="1">
      <c r="B40"/>
      <c r="L40" s="2"/>
      <c r="M40" s="45"/>
      <c r="N40" s="30"/>
      <c r="O40" s="53"/>
      <c r="P40" s="10"/>
      <c r="Q40" s="10"/>
      <c r="R40" s="9"/>
      <c r="S40" s="301"/>
      <c r="T40" s="10"/>
      <c r="U40" s="9"/>
      <c r="AG40" s="54"/>
    </row>
    <row r="41" spans="2:33" ht="16" thickBot="1">
      <c r="B41" s="315" t="s">
        <v>42</v>
      </c>
      <c r="C41" s="316"/>
      <c r="D41" s="316"/>
      <c r="E41" s="316"/>
      <c r="F41" s="316"/>
      <c r="G41" s="316"/>
      <c r="H41" s="316"/>
      <c r="I41" s="317"/>
      <c r="K41" s="318" t="str">
        <f>+B41</f>
        <v>ACUMULADO SEMANAL</v>
      </c>
      <c r="L41" s="319"/>
      <c r="M41" s="319"/>
      <c r="N41" s="320"/>
      <c r="O41" s="55"/>
      <c r="P41" s="34"/>
      <c r="Q41" s="34"/>
      <c r="R41" s="2"/>
      <c r="S41" s="34"/>
      <c r="T41" s="34"/>
      <c r="U41" s="2"/>
      <c r="V41" s="56"/>
      <c r="W41" s="103">
        <v>7</v>
      </c>
      <c r="X41" s="104" t="str">
        <f>"'"&amp;IF($W$41=4,DAY($Z$50)-1,IF($W$41=5,DAY($AA$50)-1,IF($W$41=6,DAY($AB$50)-1,IF($W$41=7,DAY($AC$50)-1,IF($W$41=8,DAY($AD$50)-1,IF($W$41=9,DAY($AE$50)-1,0))))))&amp;"-"&amp;MONTH($Y$50)&amp;"'!D40"</f>
        <v>'27-10'!D40</v>
      </c>
      <c r="Y41" s="57" t="str">
        <f>"'"&amp;IF($W$41=4,DAY($Z$50)-1,IF($W$41=5,DAY($AA$50)-1,IF($W$41=6,DAY($AB$50)-1,IF($W$41=7,DAY($AC$50)-1,IF($W$41=8,DAY($AD$50)-1,IF($W$41=9,DAY($AE$50)-1,0))))))&amp;"-"&amp;MONTH($Y$50)&amp;"'!F40"</f>
        <v>'27-10'!F40</v>
      </c>
      <c r="Z41" s="58" t="str">
        <f>"'"&amp;IF($W$41=4,DAY($Z$50)-1,IF($W$41=5,DAY($AA$50)-1,IF($W$41=6,DAY($AB$50)-1,IF($W$41=7,DAY($AC$50)-1,IF($W$41=8,DAY($AD$50)-1,IF($W$41=9,DAY($AE$50)-1,0))))))&amp;"-"&amp;MONTH($Y$50)&amp;"'!H40"</f>
        <v>'27-10'!H40</v>
      </c>
      <c r="AA41" s="59" t="str">
        <f>"'"&amp;IF($W$41=4,DAY($Z$50)-1,IF($W$41=5,DAY($AA$50)-1,IF($W$41=6,DAY($AB$50)-1,IF($W$41=7,DAY($AC$50)-1,IF($W$41=8,DAY($AD$50)-1,IF($W$41=9,DAY($AE$50)-1,0))))))&amp;"-"&amp;MONTH($Y$50)&amp;"'!B40"</f>
        <v>'27-10'!B40</v>
      </c>
      <c r="AB41" s="60"/>
      <c r="AC41" s="60"/>
      <c r="AD41" s="60"/>
      <c r="AE41" s="60"/>
      <c r="AF41" s="60"/>
      <c r="AG41" s="61"/>
    </row>
    <row r="42" spans="2:33" ht="16" thickBot="1">
      <c r="B42" s="119" t="s">
        <v>11</v>
      </c>
      <c r="C42" s="72"/>
      <c r="D42" s="321" t="s">
        <v>15</v>
      </c>
      <c r="E42" s="322"/>
      <c r="F42" s="321" t="s">
        <v>21</v>
      </c>
      <c r="G42" s="322"/>
      <c r="H42" s="321" t="s">
        <v>25</v>
      </c>
      <c r="I42" s="322"/>
      <c r="K42" s="120" t="s">
        <v>51</v>
      </c>
      <c r="L42" s="121"/>
      <c r="M42" s="110" t="s">
        <v>52</v>
      </c>
      <c r="N42" s="72" t="s">
        <v>46</v>
      </c>
      <c r="P42" s="34"/>
      <c r="Q42" s="34"/>
      <c r="R42" s="34"/>
      <c r="S42" s="34"/>
      <c r="T42" s="34"/>
      <c r="V42" s="62"/>
      <c r="W42" s="299" t="s">
        <v>36</v>
      </c>
      <c r="X42" s="300"/>
      <c r="Y42" s="101">
        <v>45954</v>
      </c>
      <c r="Z42" s="101">
        <f t="shared" ref="Z42:AE42" si="11">Y42+1</f>
        <v>45955</v>
      </c>
      <c r="AA42" s="101">
        <f t="shared" si="11"/>
        <v>45956</v>
      </c>
      <c r="AB42" s="101">
        <f t="shared" si="11"/>
        <v>45957</v>
      </c>
      <c r="AC42" s="101">
        <f t="shared" si="11"/>
        <v>45958</v>
      </c>
      <c r="AD42" s="101">
        <f t="shared" si="11"/>
        <v>45959</v>
      </c>
      <c r="AE42" s="101">
        <f t="shared" si="11"/>
        <v>45960</v>
      </c>
      <c r="AF42" s="63" t="s">
        <v>63</v>
      </c>
      <c r="AG42" s="64"/>
    </row>
    <row r="43" spans="2:33" ht="29">
      <c r="B43" s="74" t="s">
        <v>44</v>
      </c>
      <c r="C43" s="75" t="s">
        <v>45</v>
      </c>
      <c r="D43" s="74" t="s">
        <v>44</v>
      </c>
      <c r="E43" s="75" t="s">
        <v>45</v>
      </c>
      <c r="F43" s="74" t="s">
        <v>44</v>
      </c>
      <c r="G43" s="75" t="s">
        <v>45</v>
      </c>
      <c r="H43" s="74" t="s">
        <v>44</v>
      </c>
      <c r="I43" s="75" t="s">
        <v>45</v>
      </c>
      <c r="K43" s="111" t="s">
        <v>53</v>
      </c>
      <c r="L43" s="112"/>
      <c r="M43" s="112"/>
      <c r="N43" s="113"/>
      <c r="P43" s="301"/>
      <c r="Q43" s="302"/>
      <c r="R43" s="34"/>
      <c r="S43" s="301"/>
      <c r="T43" s="302"/>
      <c r="V43" s="62"/>
      <c r="W43" s="303" t="s">
        <v>38</v>
      </c>
      <c r="X43" s="304"/>
      <c r="Y43" s="66">
        <v>552.52992000000006</v>
      </c>
      <c r="Z43" s="66">
        <v>621.59616000000005</v>
      </c>
      <c r="AA43" s="66">
        <v>0</v>
      </c>
      <c r="AB43" s="66">
        <v>316.55360000000002</v>
      </c>
      <c r="AC43" s="66">
        <v>227.91859199999999</v>
      </c>
      <c r="AD43" s="66">
        <v>316.55360000000002</v>
      </c>
      <c r="AE43" s="66">
        <v>316.55360000000002</v>
      </c>
      <c r="AF43" s="67">
        <v>2351.7054720000001</v>
      </c>
      <c r="AG43" s="64"/>
    </row>
    <row r="44" spans="2:33" ht="16" thickBot="1">
      <c r="B44" s="76" t="e">
        <f>+F9+#REF!+#REF!+#REF!+#REF!</f>
        <v>#REF!</v>
      </c>
      <c r="C44" s="77">
        <f>IF($W$41=3,$Y43,IF($W$41=4,SUM($Y43:$Z43),IF($W$41=5,SUM($Y43:$AA43),IF($W$41=6,SUM($Y43:$AB43),IF($W$41=7,SUM($Y43:$AC43),IF($W$41=8,SUM($Y43:$AD43),IF($W$41=9,SUM($Y43:$AE43),"Escribir número")))))))</f>
        <v>1718.598272</v>
      </c>
      <c r="D44" s="78">
        <f>+F14</f>
        <v>0</v>
      </c>
      <c r="E44" s="77">
        <f>IF($W$41=3,$Y45,IF($W$41=4,SUM($Y45:$Z45),IF($W$41=5,SUM($Y45:$AA45),IF($W$41=6,SUM($Y45:$AB45),IF($W$41=7,SUM($Y45:$AC45),IF($W$41=8,SUM($Y45:$AD45),IF($W$41=9,SUM($Y45:$AE45),"Escribir número")))))))</f>
        <v>0</v>
      </c>
      <c r="F44" s="79" t="e">
        <f>F23+#REF!+#REF!+#REF!+#REF!</f>
        <v>#REF!</v>
      </c>
      <c r="G44" s="77">
        <f>IF($W$41=3,$Y44,IF($W$41=4,SUM($Y44:$Z44),IF($W$41=5,SUM($Y44:$AA44),IF($W$41=6,SUM($Y44:$AB44),IF($W$41=7,SUM($Y44:$AC44),IF($W$41=8,SUM($Y44:$AD44),IF($W$41=9,SUM($Y44:$AE44),"Escribir número")))))))</f>
        <v>6065.4345199999998</v>
      </c>
      <c r="H44" s="79" t="e">
        <f>F29+#REF!+#REF!+#REF!+#REF!</f>
        <v>#REF!</v>
      </c>
      <c r="I44" s="77">
        <f>IF($W$41=3,$Y46,IF($W$41=4,SUM($Y46:$Z46),IF($W$41=5,SUM($Y46:$AA46),IF($W$41=6,SUM($Y46:$AB46),IF($W$41=7,SUM($Y46:$AC46),IF($W$41=8,SUM($Y46:$AD46),IF($W$41=9,SUM($Y46:$AE46),"Escribir número")))))))</f>
        <v>4159.8037000000004</v>
      </c>
      <c r="K44" s="114"/>
      <c r="L44" s="115"/>
      <c r="M44" s="115"/>
      <c r="N44" s="116"/>
      <c r="P44" s="301"/>
      <c r="Q44" s="302"/>
      <c r="R44" s="34"/>
      <c r="S44" s="301"/>
      <c r="T44" s="302"/>
      <c r="V44" s="62"/>
      <c r="W44" s="305" t="s">
        <v>39</v>
      </c>
      <c r="X44" s="306"/>
      <c r="Y44" s="66">
        <v>1688.9828</v>
      </c>
      <c r="Z44" s="66">
        <v>840.53507600000012</v>
      </c>
      <c r="AA44" s="66">
        <v>1511.9799439999999</v>
      </c>
      <c r="AB44" s="66">
        <v>1317.9881600000001</v>
      </c>
      <c r="AC44" s="66">
        <v>705.94853999999998</v>
      </c>
      <c r="AD44" s="66">
        <v>1522.8739680000001</v>
      </c>
      <c r="AE44" s="66">
        <v>1066.4028320000002</v>
      </c>
      <c r="AF44" s="67">
        <v>8654.7113200000003</v>
      </c>
      <c r="AG44" s="64"/>
    </row>
    <row r="45" spans="2:33" ht="16" thickBot="1">
      <c r="B45" s="80"/>
      <c r="C45" s="77"/>
      <c r="D45" s="79"/>
      <c r="E45" s="77"/>
      <c r="F45" s="79"/>
      <c r="G45" s="77"/>
      <c r="H45" s="79"/>
      <c r="I45" s="77"/>
      <c r="J45" s="81"/>
      <c r="K45" s="117" t="e">
        <f>+B44+D44+F44+H44</f>
        <v>#REF!</v>
      </c>
      <c r="L45" s="118"/>
      <c r="M45" s="82">
        <f>+C44+E44+G44+I44</f>
        <v>11943.836492</v>
      </c>
      <c r="N45" s="83">
        <f>AF59</f>
        <v>16464.488380000003</v>
      </c>
      <c r="P45" s="301"/>
      <c r="Q45" s="302"/>
      <c r="R45" s="34"/>
      <c r="S45" s="301"/>
      <c r="T45" s="302"/>
      <c r="V45" s="62"/>
      <c r="W45" s="305" t="s">
        <v>40</v>
      </c>
      <c r="X45" s="306"/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7">
        <v>0</v>
      </c>
      <c r="AG45" s="64"/>
    </row>
    <row r="46" spans="2:33" ht="15.5">
      <c r="C46" s="87"/>
      <c r="D46" s="88"/>
      <c r="E46" s="89"/>
      <c r="F46" s="88"/>
      <c r="G46" s="2"/>
      <c r="H46" s="2"/>
      <c r="I46" s="2"/>
      <c r="J46" s="2"/>
      <c r="K46" s="2"/>
      <c r="M46" s="69"/>
      <c r="N46" s="53"/>
      <c r="P46" s="301"/>
      <c r="Q46" s="302"/>
      <c r="R46" s="34"/>
      <c r="S46" s="301"/>
      <c r="T46" s="302"/>
      <c r="V46" s="62"/>
      <c r="W46" s="307" t="s">
        <v>41</v>
      </c>
      <c r="X46" s="308"/>
      <c r="Y46" s="66">
        <v>898.52490000000012</v>
      </c>
      <c r="Z46" s="66">
        <v>1055.6986000000002</v>
      </c>
      <c r="AA46" s="66">
        <v>798.68880000000001</v>
      </c>
      <c r="AB46" s="66">
        <v>704.50580000000002</v>
      </c>
      <c r="AC46" s="66">
        <v>702.38560000000007</v>
      </c>
      <c r="AD46" s="66">
        <v>875.11640000000011</v>
      </c>
      <c r="AE46" s="66">
        <v>423.15148800000003</v>
      </c>
      <c r="AF46" s="67">
        <v>5458.0715880000007</v>
      </c>
      <c r="AG46" s="64"/>
    </row>
    <row r="47" spans="2:33" ht="15.5">
      <c r="P47" s="301"/>
      <c r="Q47" s="302"/>
      <c r="R47" s="34"/>
      <c r="S47" s="301"/>
      <c r="T47" s="302"/>
      <c r="V47" s="62"/>
      <c r="W47" s="299" t="s">
        <v>43</v>
      </c>
      <c r="X47" s="300"/>
      <c r="Y47" s="102">
        <v>3140.0376200000001</v>
      </c>
      <c r="Z47" s="102">
        <v>2517.8298360000003</v>
      </c>
      <c r="AA47" s="102">
        <v>2310.6687440000001</v>
      </c>
      <c r="AB47" s="102">
        <v>2339.04756</v>
      </c>
      <c r="AC47" s="102">
        <v>1636.2527319999999</v>
      </c>
      <c r="AD47" s="102">
        <v>2714.5439679999999</v>
      </c>
      <c r="AE47" s="102">
        <v>1806.1079200000001</v>
      </c>
      <c r="AF47" s="102">
        <v>16464.488380000003</v>
      </c>
      <c r="AG47" s="64"/>
    </row>
    <row r="48" spans="2:33" ht="15.5">
      <c r="P48" s="301"/>
      <c r="Q48" s="302"/>
      <c r="R48" s="34"/>
      <c r="S48" s="301"/>
      <c r="T48" s="302"/>
      <c r="V48" s="62"/>
      <c r="W48" s="73"/>
      <c r="X48" s="73"/>
      <c r="Y48" s="100"/>
      <c r="Z48" s="100"/>
      <c r="AA48" s="100"/>
      <c r="AB48" s="100"/>
      <c r="AC48" s="100"/>
      <c r="AD48" s="100"/>
      <c r="AE48" s="100"/>
      <c r="AF48" s="100"/>
      <c r="AG48" s="64"/>
    </row>
    <row r="49" spans="2:33" ht="15" customHeight="1">
      <c r="P49" s="301"/>
      <c r="Q49" s="302"/>
      <c r="R49" s="34"/>
      <c r="S49" s="301"/>
      <c r="T49" s="302"/>
      <c r="V49" s="62"/>
      <c r="AG49" s="64"/>
    </row>
    <row r="50" spans="2:33" ht="15.5">
      <c r="P50" s="34"/>
      <c r="Q50" s="34"/>
      <c r="R50" s="34"/>
      <c r="S50" s="34"/>
      <c r="T50" s="34"/>
      <c r="V50" s="62"/>
      <c r="W50" s="299" t="s">
        <v>47</v>
      </c>
      <c r="X50" s="300"/>
      <c r="Y50" s="101">
        <f>Y42</f>
        <v>45954</v>
      </c>
      <c r="Z50" s="101">
        <f t="shared" ref="Z50:AE50" si="12">Z42</f>
        <v>45955</v>
      </c>
      <c r="AA50" s="101">
        <f t="shared" si="12"/>
        <v>45956</v>
      </c>
      <c r="AB50" s="101">
        <f t="shared" si="12"/>
        <v>45957</v>
      </c>
      <c r="AC50" s="101">
        <f t="shared" si="12"/>
        <v>45958</v>
      </c>
      <c r="AD50" s="101">
        <f t="shared" si="12"/>
        <v>45959</v>
      </c>
      <c r="AE50" s="101">
        <f t="shared" si="12"/>
        <v>45960</v>
      </c>
      <c r="AF50" s="63" t="s">
        <v>63</v>
      </c>
      <c r="AG50" s="64"/>
    </row>
    <row r="51" spans="2:33" ht="15.5">
      <c r="P51" s="34"/>
      <c r="Q51" s="34"/>
      <c r="R51" s="34"/>
      <c r="S51" s="34"/>
      <c r="T51" s="34"/>
      <c r="V51" s="62"/>
      <c r="W51" s="65" t="s">
        <v>12</v>
      </c>
      <c r="X51" s="84"/>
      <c r="Y51" s="85">
        <v>317.98170000000005</v>
      </c>
      <c r="Z51" s="85">
        <v>353.31299999999999</v>
      </c>
      <c r="AA51" s="85">
        <v>282.65039999999999</v>
      </c>
      <c r="AB51" s="85">
        <v>353.31299999999999</v>
      </c>
      <c r="AC51" s="85">
        <v>0</v>
      </c>
      <c r="AD51" s="85">
        <v>172.73080000000002</v>
      </c>
      <c r="AE51" s="85">
        <v>69.092320000000001</v>
      </c>
      <c r="AF51" s="67">
        <v>1549.08122</v>
      </c>
      <c r="AG51" s="64"/>
    </row>
    <row r="52" spans="2:33" ht="15.5">
      <c r="B52" s="86"/>
      <c r="E52" s="91"/>
      <c r="J52" s="81"/>
      <c r="K52" s="81"/>
      <c r="M52" s="69"/>
      <c r="P52" s="34"/>
      <c r="Q52" s="34"/>
      <c r="R52" s="34"/>
      <c r="S52" s="34"/>
      <c r="T52" s="34"/>
      <c r="V52" s="62"/>
      <c r="W52" s="68" t="s">
        <v>14</v>
      </c>
      <c r="X52" s="90"/>
      <c r="Y52" s="85">
        <v>552.52992000000006</v>
      </c>
      <c r="Z52" s="85">
        <v>621.59616000000005</v>
      </c>
      <c r="AA52" s="85">
        <v>0</v>
      </c>
      <c r="AB52" s="85">
        <v>316.55360000000002</v>
      </c>
      <c r="AC52" s="85">
        <v>227.91859199999999</v>
      </c>
      <c r="AD52" s="85">
        <v>316.55360000000002</v>
      </c>
      <c r="AE52" s="85">
        <v>316.55360000000002</v>
      </c>
      <c r="AF52" s="67">
        <v>2351.7054720000001</v>
      </c>
      <c r="AG52" s="64"/>
    </row>
    <row r="53" spans="2:33" ht="15.5">
      <c r="E53" s="91"/>
      <c r="V53" s="62"/>
      <c r="W53" s="68" t="s">
        <v>18</v>
      </c>
      <c r="X53" s="90"/>
      <c r="Y53" s="85">
        <v>334.22680000000003</v>
      </c>
      <c r="Z53" s="85">
        <v>240.64329600000005</v>
      </c>
      <c r="AA53" s="85">
        <v>319.69520000000006</v>
      </c>
      <c r="AB53" s="85">
        <v>319.69520000000006</v>
      </c>
      <c r="AC53" s="85">
        <v>255.75616000000002</v>
      </c>
      <c r="AD53" s="85">
        <v>319.69520000000006</v>
      </c>
      <c r="AE53" s="85">
        <v>255.75616000000002</v>
      </c>
      <c r="AF53" s="67">
        <v>2045.4680160000003</v>
      </c>
      <c r="AG53" s="64"/>
    </row>
    <row r="54" spans="2:33" ht="15.75" customHeight="1">
      <c r="D54" s="50"/>
      <c r="E54" s="91"/>
      <c r="V54" s="62"/>
      <c r="W54" s="68" t="s">
        <v>20</v>
      </c>
      <c r="X54" s="90"/>
      <c r="Y54" s="85">
        <v>580.54320000000007</v>
      </c>
      <c r="Z54" s="85">
        <v>702.38560000000007</v>
      </c>
      <c r="AA54" s="85">
        <v>516.03840000000002</v>
      </c>
      <c r="AB54" s="85">
        <v>351.19280000000003</v>
      </c>
      <c r="AC54" s="85">
        <v>702.38560000000007</v>
      </c>
      <c r="AD54" s="85">
        <v>702.38560000000007</v>
      </c>
      <c r="AE54" s="85">
        <v>423.15148800000003</v>
      </c>
      <c r="AF54" s="67">
        <v>3978.082688</v>
      </c>
      <c r="AG54" s="64"/>
    </row>
    <row r="55" spans="2:33" ht="15.5">
      <c r="V55" s="62"/>
      <c r="W55" s="68" t="s">
        <v>17</v>
      </c>
      <c r="X55" s="90"/>
      <c r="Y55" s="85">
        <v>338.25</v>
      </c>
      <c r="Z55" s="85">
        <v>169.125</v>
      </c>
      <c r="AA55" s="85">
        <v>297.65999999999997</v>
      </c>
      <c r="AB55" s="85">
        <v>338.25</v>
      </c>
      <c r="AC55" s="85">
        <v>98.092499999999973</v>
      </c>
      <c r="AD55" s="85">
        <v>297.65999999999997</v>
      </c>
      <c r="AE55" s="85">
        <v>169.125</v>
      </c>
      <c r="AF55" s="67">
        <v>1708.1624999999999</v>
      </c>
      <c r="AG55" s="64"/>
    </row>
    <row r="56" spans="2:33" ht="15.5">
      <c r="V56" s="62"/>
      <c r="W56" s="68" t="s">
        <v>28</v>
      </c>
      <c r="X56" s="90"/>
      <c r="Y56" s="85">
        <v>343.10939999999999</v>
      </c>
      <c r="Z56" s="85">
        <v>0</v>
      </c>
      <c r="AA56" s="85">
        <v>301.93627200000003</v>
      </c>
      <c r="AB56" s="85">
        <v>365.01</v>
      </c>
      <c r="AC56" s="85">
        <v>101.25059999999999</v>
      </c>
      <c r="AD56" s="85">
        <v>307.24320000000006</v>
      </c>
      <c r="AE56" s="85">
        <v>174.57000000000002</v>
      </c>
      <c r="AF56" s="67">
        <v>1593.1194720000001</v>
      </c>
      <c r="AG56" s="64"/>
    </row>
    <row r="57" spans="2:33" ht="15.5">
      <c r="V57" s="62"/>
      <c r="W57" s="68" t="s">
        <v>24</v>
      </c>
      <c r="X57" s="90"/>
      <c r="Y57" s="85">
        <v>359.83499999999998</v>
      </c>
      <c r="Z57" s="85">
        <v>179.91749999999999</v>
      </c>
      <c r="AA57" s="85">
        <v>297.65551199999999</v>
      </c>
      <c r="AB57" s="85">
        <v>0</v>
      </c>
      <c r="AC57" s="85">
        <v>0</v>
      </c>
      <c r="AD57" s="85">
        <v>284.71396799999997</v>
      </c>
      <c r="AE57" s="85">
        <v>172.09499999999997</v>
      </c>
      <c r="AF57" s="67">
        <v>1294.2169799999999</v>
      </c>
      <c r="AG57" s="64"/>
    </row>
    <row r="58" spans="2:33" ht="15.5">
      <c r="V58" s="62"/>
      <c r="W58" s="70" t="s">
        <v>19</v>
      </c>
      <c r="X58" s="92"/>
      <c r="Y58" s="85">
        <v>313.56160000000006</v>
      </c>
      <c r="Z58" s="85">
        <v>250.84928000000002</v>
      </c>
      <c r="AA58" s="85">
        <v>295.03296000000006</v>
      </c>
      <c r="AB58" s="85">
        <v>295.03296000000006</v>
      </c>
      <c r="AC58" s="85">
        <v>250.84928000000002</v>
      </c>
      <c r="AD58" s="85">
        <v>313.56160000000006</v>
      </c>
      <c r="AE58" s="85">
        <v>225.76435200000003</v>
      </c>
      <c r="AF58" s="67">
        <v>1944.6520320000004</v>
      </c>
      <c r="AG58" s="64"/>
    </row>
    <row r="59" spans="2:33" ht="15.5">
      <c r="V59" s="62"/>
      <c r="W59" s="299" t="s">
        <v>43</v>
      </c>
      <c r="X59" s="300"/>
      <c r="Y59" s="102">
        <v>3140.0376200000001</v>
      </c>
      <c r="Z59" s="102">
        <v>2517.8298359999999</v>
      </c>
      <c r="AA59" s="102">
        <v>2310.6687440000001</v>
      </c>
      <c r="AB59" s="102">
        <v>2339.0475600000004</v>
      </c>
      <c r="AC59" s="102">
        <v>1636.2527319999999</v>
      </c>
      <c r="AD59" s="102">
        <v>2714.5439679999999</v>
      </c>
      <c r="AE59" s="102">
        <v>1806.1079199999999</v>
      </c>
      <c r="AF59" s="71">
        <v>16464.488380000003</v>
      </c>
      <c r="AG59" s="64"/>
    </row>
    <row r="60" spans="2:33" ht="15" thickBot="1">
      <c r="V60" s="93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5"/>
    </row>
    <row r="62" spans="2:33">
      <c r="N62" t="s">
        <v>48</v>
      </c>
    </row>
    <row r="64" spans="2:33">
      <c r="M64" t="s">
        <v>62</v>
      </c>
    </row>
    <row r="72" spans="29:29">
      <c r="AC72">
        <v>0</v>
      </c>
    </row>
  </sheetData>
  <mergeCells count="48">
    <mergeCell ref="W50:X50"/>
    <mergeCell ref="W59:X59"/>
    <mergeCell ref="P43:P49"/>
    <mergeCell ref="Q43:Q49"/>
    <mergeCell ref="S43:S49"/>
    <mergeCell ref="T43:T49"/>
    <mergeCell ref="W43:X43"/>
    <mergeCell ref="W44:X44"/>
    <mergeCell ref="W45:X45"/>
    <mergeCell ref="W46:X46"/>
    <mergeCell ref="W47:X47"/>
    <mergeCell ref="W42:X42"/>
    <mergeCell ref="S36:S40"/>
    <mergeCell ref="G37:H37"/>
    <mergeCell ref="I37:K37"/>
    <mergeCell ref="G38:H38"/>
    <mergeCell ref="I38:K38"/>
    <mergeCell ref="G39:H39"/>
    <mergeCell ref="B41:I41"/>
    <mergeCell ref="K41:N41"/>
    <mergeCell ref="D42:E42"/>
    <mergeCell ref="F42:G42"/>
    <mergeCell ref="H42:I42"/>
    <mergeCell ref="P30:P35"/>
    <mergeCell ref="S30:S35"/>
    <mergeCell ref="W30:X38"/>
    <mergeCell ref="C34:F34"/>
    <mergeCell ref="G34:H34"/>
    <mergeCell ref="I34:K34"/>
    <mergeCell ref="G35:H35"/>
    <mergeCell ref="I35:K35"/>
    <mergeCell ref="G36:H36"/>
    <mergeCell ref="I36:K36"/>
    <mergeCell ref="P10:P15"/>
    <mergeCell ref="S10:S15"/>
    <mergeCell ref="B11:B13"/>
    <mergeCell ref="B16:B22"/>
    <mergeCell ref="P21:P26"/>
    <mergeCell ref="S21:S26"/>
    <mergeCell ref="B25:B28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3 H6:I9 H25:I28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2">
    <cfRule type="iconSet" priority="26">
      <iconSet>
        <cfvo type="percent" val="0"/>
        <cfvo type="num" val="0.95"/>
        <cfvo type="num" val="1"/>
      </iconSet>
    </cfRule>
  </conditionalFormatting>
  <conditionalFormatting sqref="H23:I23">
    <cfRule type="iconSet" priority="20">
      <iconSet>
        <cfvo type="percent" val="0"/>
        <cfvo type="num" val="0.95"/>
        <cfvo type="num" val="1"/>
      </iconSet>
    </cfRule>
  </conditionalFormatting>
  <conditionalFormatting sqref="H29:I29">
    <cfRule type="iconSet" priority="15">
      <iconSet>
        <cfvo type="percent" val="0"/>
        <cfvo type="num" val="0.95"/>
        <cfvo type="num" val="1"/>
      </iconSet>
    </cfRule>
  </conditionalFormatting>
  <conditionalFormatting sqref="H31:I31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2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2">
    <cfRule type="iconSet" priority="27">
      <iconSet>
        <cfvo type="percent" val="0"/>
        <cfvo type="num" val="0.95"/>
        <cfvo type="num" val="1"/>
      </iconSet>
    </cfRule>
  </conditionalFormatting>
  <conditionalFormatting sqref="K23">
    <cfRule type="iconSet" priority="19">
      <iconSet>
        <cfvo type="percent" val="0"/>
        <cfvo type="num" val="0.95"/>
        <cfvo type="num" val="1"/>
      </iconSet>
    </cfRule>
  </conditionalFormatting>
  <conditionalFormatting sqref="K25:K27">
    <cfRule type="iconSet" priority="25">
      <iconSet>
        <cfvo type="percent" val="0"/>
        <cfvo type="num" val="0.95"/>
        <cfvo type="num" val="1"/>
      </iconSet>
    </cfRule>
  </conditionalFormatting>
  <conditionalFormatting sqref="K28">
    <cfRule type="iconSet" priority="7">
      <iconSet>
        <cfvo type="percent" val="0"/>
        <cfvo type="num" val="0.95"/>
        <cfvo type="num" val="1"/>
      </iconSet>
    </cfRule>
  </conditionalFormatting>
  <conditionalFormatting sqref="K29">
    <cfRule type="iconSet" priority="16">
      <iconSet>
        <cfvo type="percent" val="0"/>
        <cfvo type="num" val="0.95"/>
        <cfvo type="num" val="1"/>
      </iconSet>
    </cfRule>
  </conditionalFormatting>
  <conditionalFormatting sqref="K31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1" xr:uid="{A4C07363-CB5D-47B9-9E0F-2EDA57811532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0B8114E6-8184-4081-B0DD-580F008A5050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B44</xm:sqref>
        </x14:conditionalFormatting>
        <x14:conditionalFormatting xmlns:xm="http://schemas.microsoft.com/office/excel/2006/main">
          <x14:cfRule type="iconSet" priority="29" id="{FECCA313-F065-4663-9E69-FEBB523F7BB3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10" id="{960093EF-06DB-4899-B0D2-F10A706BFF3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D44</xm:sqref>
        </x14:conditionalFormatting>
        <x14:conditionalFormatting xmlns:xm="http://schemas.microsoft.com/office/excel/2006/main">
          <x14:cfRule type="iconSet" priority="13" id="{DB1C5F5A-6795-44A2-BFC5-8FB24A5236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9" id="{900A3AD3-24DA-4E2F-A960-05058641CB1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F44</xm:sqref>
        </x14:conditionalFormatting>
        <x14:conditionalFormatting xmlns:xm="http://schemas.microsoft.com/office/excel/2006/main">
          <x14:cfRule type="iconSet" priority="12" id="{E375B2A4-0034-4471-93E1-B1CB7E1DC52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8" id="{AA799FAF-6BB3-4483-85FC-E6A37D14D8A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H44</xm:sqref>
        </x14:conditionalFormatting>
        <x14:conditionalFormatting xmlns:xm="http://schemas.microsoft.com/office/excel/2006/main">
          <x14:cfRule type="iconSet" priority="11" id="{5DF71373-17E5-4D67-881A-EFC638B524B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4" id="{80519A89-DCB9-42BA-93DF-0566BAF621D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7D9C3-C488-4F0E-9CCB-A8F2256CC822}">
  <dimension ref="B2:AG72"/>
  <sheetViews>
    <sheetView topLeftCell="A7" zoomScale="80" zoomScaleNormal="8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4.363281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216">
        <v>99</v>
      </c>
      <c r="E6" s="216"/>
      <c r="F6" s="133">
        <f t="shared" ref="F6:F8" si="0">SUM(D6:E6)</f>
        <v>99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 t="s">
        <v>12</v>
      </c>
      <c r="D7" s="132">
        <v>150</v>
      </c>
      <c r="E7" s="132">
        <v>150</v>
      </c>
      <c r="F7" s="133">
        <f t="shared" si="0"/>
        <v>300</v>
      </c>
      <c r="G7" s="134">
        <f t="shared" ref="G7" si="1">VLOOKUP(C7,$W$50:$AF$59,$W$41,0)</f>
        <v>172.73080000000002</v>
      </c>
      <c r="H7" s="122">
        <f>IF(G7&lt;&gt;0,D7/(G7/2),0)</f>
        <v>1.7368066378433955</v>
      </c>
      <c r="I7" s="13">
        <f>IF(G7&lt;&gt;0,E7/(G7/2),0)</f>
        <v>1.7368066378433955</v>
      </c>
      <c r="J7" s="14"/>
      <c r="K7" s="15">
        <f>IF(G7&lt;&gt;0,F7/(G7),0)</f>
        <v>1.7368066378433955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249</v>
      </c>
      <c r="E9" s="136">
        <f>SUM(E6:E8)</f>
        <v>150</v>
      </c>
      <c r="F9" s="136">
        <f>SUM(F6:F8)</f>
        <v>399</v>
      </c>
      <c r="G9" s="137">
        <f>SUM(G6:G8)</f>
        <v>172.73080000000002</v>
      </c>
      <c r="H9" s="123">
        <f>IF(G9&lt;&gt;0,D9/(G9/2),0)</f>
        <v>2.8830990188200363</v>
      </c>
      <c r="I9" s="21">
        <f>IF(G9&lt;&gt;0,E9/(G9/2),0)</f>
        <v>1.7368066378433955</v>
      </c>
      <c r="J9" s="22"/>
      <c r="K9" s="23">
        <f>IF(G9&lt;&gt;0,F9/(G9),0)</f>
        <v>2.3099528283317161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9"/>
      <c r="D11" s="132"/>
      <c r="E11" s="132"/>
      <c r="F11" s="133">
        <f t="shared" ref="F11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ref="F12" si="3">SUM(D12:E12)</f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0</v>
      </c>
      <c r="E14" s="136">
        <f>SUM(E11:E13)</f>
        <v>0</v>
      </c>
      <c r="F14" s="136">
        <f>SUM(F11:F13)</f>
        <v>0</v>
      </c>
      <c r="G14" s="137">
        <f>SUM(G11:G13)</f>
        <v>0</v>
      </c>
      <c r="H14" s="124">
        <f>IF(G14&lt;&gt;0,D14/(G14/2),0)</f>
        <v>0</v>
      </c>
      <c r="I14" s="27">
        <f>IF(G14&lt;&gt;0,E14/(G14/2),0)</f>
        <v>0</v>
      </c>
      <c r="J14" s="22"/>
      <c r="K14" s="28">
        <f>IF(G14&lt;&gt;0,F14/(G14),0)</f>
        <v>0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14</v>
      </c>
      <c r="D16" s="132">
        <v>155</v>
      </c>
      <c r="E16" s="132">
        <v>130</v>
      </c>
      <c r="F16" s="133">
        <f>SUM(D16:E16)</f>
        <v>285</v>
      </c>
      <c r="G16" s="134">
        <f t="shared" ref="G16:G20" si="4">VLOOKUP(C16,$W$50:$AF$59,$W$41,0)</f>
        <v>316.55360000000002</v>
      </c>
      <c r="H16" s="122">
        <f t="shared" ref="H16:H23" si="5">IF(G16&lt;&gt;0,D16/(G16/2),0)</f>
        <v>0.97929702900235527</v>
      </c>
      <c r="I16" s="13">
        <f t="shared" ref="I16:I23" si="6">IF(G16&lt;&gt;0,E16/(G16/2),0)</f>
        <v>0.82134589529229796</v>
      </c>
      <c r="J16" s="14"/>
      <c r="K16" s="15">
        <f t="shared" ref="K16:K29" si="7">IF(G16&lt;&gt;0,F16/(G16),0)</f>
        <v>0.90032146214732667</v>
      </c>
      <c r="M16" s="16" t="s">
        <v>67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18</v>
      </c>
      <c r="D17" s="132">
        <v>170</v>
      </c>
      <c r="E17" s="132">
        <v>147</v>
      </c>
      <c r="F17" s="133">
        <f t="shared" ref="F17:F18" si="8">SUM(D17:E17)</f>
        <v>317</v>
      </c>
      <c r="G17" s="134">
        <f t="shared" si="4"/>
        <v>319.69520000000006</v>
      </c>
      <c r="H17" s="122">
        <f>IF(G17&lt;&gt;0,D17/(G17/2),0)</f>
        <v>1.0635129961288126</v>
      </c>
      <c r="I17" s="13">
        <f t="shared" si="6"/>
        <v>0.91962594371138495</v>
      </c>
      <c r="J17" s="14"/>
      <c r="K17" s="15">
        <f t="shared" si="7"/>
        <v>0.99156946992009876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17</v>
      </c>
      <c r="D18" s="132">
        <v>110</v>
      </c>
      <c r="E18" s="132">
        <v>148</v>
      </c>
      <c r="F18" s="133">
        <f t="shared" si="8"/>
        <v>258</v>
      </c>
      <c r="G18" s="134">
        <f t="shared" si="4"/>
        <v>297.65999999999997</v>
      </c>
      <c r="H18" s="122">
        <f>IF(G18&lt;&gt;0,D18/(G18/2),0)</f>
        <v>0.73909830007390986</v>
      </c>
      <c r="I18" s="13">
        <f t="shared" si="6"/>
        <v>0.99442316737216974</v>
      </c>
      <c r="J18" s="14"/>
      <c r="K18" s="15">
        <f t="shared" si="7"/>
        <v>0.86676073372303986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28</v>
      </c>
      <c r="D19" s="132">
        <v>165</v>
      </c>
      <c r="E19" s="132">
        <v>67</v>
      </c>
      <c r="F19" s="133">
        <f t="shared" ref="F19" si="9">SUM(D19:E19)</f>
        <v>232</v>
      </c>
      <c r="G19" s="134">
        <f t="shared" si="4"/>
        <v>307.24320000000006</v>
      </c>
      <c r="H19" s="122">
        <f t="shared" si="5"/>
        <v>1.0740677092283895</v>
      </c>
      <c r="I19" s="13">
        <f t="shared" si="6"/>
        <v>0.43613658495940666</v>
      </c>
      <c r="J19" s="14"/>
      <c r="K19" s="15">
        <f t="shared" si="7"/>
        <v>0.75510214709389811</v>
      </c>
      <c r="M19" s="16"/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24</v>
      </c>
      <c r="D20" s="132">
        <v>0</v>
      </c>
      <c r="E20" s="132"/>
      <c r="F20" s="133">
        <f t="shared" ref="F20:F22" si="10">SUM(D20:E20)</f>
        <v>0</v>
      </c>
      <c r="G20" s="134">
        <f t="shared" si="4"/>
        <v>284.71396799999997</v>
      </c>
      <c r="H20" s="122">
        <f t="shared" si="5"/>
        <v>0</v>
      </c>
      <c r="I20" s="13">
        <f t="shared" si="6"/>
        <v>0</v>
      </c>
      <c r="J20" s="14"/>
      <c r="K20" s="15">
        <f t="shared" si="7"/>
        <v>0</v>
      </c>
      <c r="L20" s="34"/>
      <c r="M20" s="16"/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 t="s">
        <v>19</v>
      </c>
      <c r="D21" s="132">
        <v>160</v>
      </c>
      <c r="E21" s="132">
        <v>152</v>
      </c>
      <c r="F21" s="133">
        <f t="shared" si="10"/>
        <v>312</v>
      </c>
      <c r="G21" s="134">
        <f>VLOOKUP(C21,$W$50:$AF$59,$W$41,0)</f>
        <v>313.56160000000006</v>
      </c>
      <c r="H21" s="122">
        <f t="shared" si="5"/>
        <v>1.0205331265052862</v>
      </c>
      <c r="I21" s="13">
        <f t="shared" si="6"/>
        <v>0.9695064701800219</v>
      </c>
      <c r="J21" s="14"/>
      <c r="K21" s="15">
        <f t="shared" si="7"/>
        <v>0.99501979834265397</v>
      </c>
      <c r="L21" s="34"/>
      <c r="M21" s="16"/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1"/>
      <c r="C22" s="131" t="s">
        <v>69</v>
      </c>
      <c r="D22" s="216"/>
      <c r="E22" s="216"/>
      <c r="F22" s="133">
        <f t="shared" si="10"/>
        <v>0</v>
      </c>
      <c r="G22" s="134"/>
      <c r="H22" s="122">
        <f t="shared" si="5"/>
        <v>0</v>
      </c>
      <c r="I22" s="13">
        <f t="shared" si="6"/>
        <v>0</v>
      </c>
      <c r="J22" s="14"/>
      <c r="K22" s="15">
        <f t="shared" si="7"/>
        <v>0</v>
      </c>
      <c r="M22" s="16"/>
      <c r="N22" s="201"/>
      <c r="O22" s="9"/>
      <c r="P22" s="324"/>
      <c r="Q22" s="36"/>
      <c r="R22" s="12"/>
      <c r="S22" s="324"/>
      <c r="T22" s="36"/>
      <c r="U22" s="24"/>
    </row>
    <row r="23" spans="2:24" ht="15.75" customHeight="1">
      <c r="C23" s="135" t="s">
        <v>4</v>
      </c>
      <c r="D23" s="137">
        <f>SUM(D16:D22)</f>
        <v>760</v>
      </c>
      <c r="E23" s="137">
        <f>SUM(E16:E22)</f>
        <v>644</v>
      </c>
      <c r="F23" s="137">
        <f>SUM(F16:F22)</f>
        <v>1404</v>
      </c>
      <c r="G23" s="137">
        <f>SUM(G16:G22)</f>
        <v>1839.4275680000001</v>
      </c>
      <c r="H23" s="124">
        <f t="shared" si="5"/>
        <v>0.82634403574405924</v>
      </c>
      <c r="I23" s="27">
        <f t="shared" si="6"/>
        <v>0.70021784081470284</v>
      </c>
      <c r="J23" s="22"/>
      <c r="K23" s="28">
        <f t="shared" si="7"/>
        <v>0.76328093827938104</v>
      </c>
      <c r="L23" s="34"/>
      <c r="M23" s="40"/>
      <c r="N23" s="204"/>
      <c r="O23" s="9"/>
      <c r="P23" s="324"/>
      <c r="Q23" s="36"/>
      <c r="R23" s="9"/>
      <c r="S23" s="324"/>
      <c r="T23" s="36"/>
      <c r="U23" s="24"/>
    </row>
    <row r="24" spans="2:24" ht="15.75" customHeight="1" thickBot="1">
      <c r="C24" s="143"/>
      <c r="D24" s="143"/>
      <c r="E24" s="143"/>
      <c r="F24" s="143"/>
      <c r="G24" s="143"/>
      <c r="L24" s="34"/>
      <c r="M24" s="40"/>
      <c r="N24" s="204"/>
      <c r="O24" s="9"/>
      <c r="P24" s="324"/>
      <c r="Q24" s="36"/>
      <c r="R24" s="9"/>
      <c r="S24" s="324"/>
      <c r="T24" s="36"/>
      <c r="U24" s="24"/>
      <c r="W24" t="s">
        <v>23</v>
      </c>
    </row>
    <row r="25" spans="2:24" ht="15.75" customHeight="1" thickBot="1">
      <c r="B25" s="342" t="s">
        <v>25</v>
      </c>
      <c r="C25" s="131" t="s">
        <v>20</v>
      </c>
      <c r="D25" s="132">
        <v>222</v>
      </c>
      <c r="E25" s="132">
        <v>555</v>
      </c>
      <c r="F25" s="133">
        <f t="shared" ref="F25:F26" si="11">SUM(D25:E25)</f>
        <v>777</v>
      </c>
      <c r="G25" s="134">
        <f>VLOOKUP(C25,$W$50:$AF$59,$W$41,0)</f>
        <v>702.38560000000007</v>
      </c>
      <c r="H25" s="122">
        <f>IF(G25&lt;&gt;0,D25/(G25/2),0)</f>
        <v>0.63213141043893828</v>
      </c>
      <c r="I25" s="13">
        <f>IF(G25&lt;&gt;0,E25/(G25/2),0)</f>
        <v>1.5803285260973459</v>
      </c>
      <c r="J25" s="14"/>
      <c r="K25" s="15">
        <f t="shared" si="7"/>
        <v>1.106229968268142</v>
      </c>
      <c r="L25" s="34"/>
      <c r="M25" s="16"/>
      <c r="N25" s="201"/>
      <c r="O25" s="9"/>
      <c r="P25" s="324"/>
      <c r="Q25" s="36"/>
      <c r="R25" s="9"/>
      <c r="S25" s="324"/>
      <c r="T25" s="36"/>
      <c r="U25" s="24"/>
    </row>
    <row r="26" spans="2:24" ht="15.75" customHeight="1" thickBot="1">
      <c r="B26" s="343"/>
      <c r="C26" s="131" t="s">
        <v>69</v>
      </c>
      <c r="D26" s="216">
        <f>163+124</f>
        <v>287</v>
      </c>
      <c r="E26" s="216">
        <v>245</v>
      </c>
      <c r="F26" s="133">
        <f t="shared" si="11"/>
        <v>532</v>
      </c>
      <c r="G26" s="134"/>
      <c r="H26" s="122">
        <f>IF(G26&lt;&gt;0,D26/(G26/2),0)</f>
        <v>0</v>
      </c>
      <c r="I26" s="13">
        <f>IF(G26&lt;&gt;0,E26/(G26/2),0)</f>
        <v>0</v>
      </c>
      <c r="J26" s="14"/>
      <c r="K26" s="15">
        <f t="shared" si="7"/>
        <v>0</v>
      </c>
      <c r="L26" s="34"/>
      <c r="M26" s="16"/>
      <c r="N26" s="201"/>
      <c r="O26" s="9"/>
      <c r="P26" s="325"/>
      <c r="Q26" s="37"/>
      <c r="R26" s="38"/>
      <c r="S26" s="325"/>
      <c r="T26" s="37"/>
      <c r="U26" s="9"/>
    </row>
    <row r="27" spans="2:24" ht="15" customHeight="1" thickBot="1">
      <c r="B27" s="343"/>
      <c r="C27" s="131"/>
      <c r="D27" s="132"/>
      <c r="E27" s="132"/>
      <c r="F27" s="133"/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7"/>
        <v>0</v>
      </c>
      <c r="L27" s="34"/>
      <c r="M27" s="16"/>
      <c r="N27" s="201"/>
      <c r="O27" s="9"/>
      <c r="P27" s="10"/>
      <c r="Q27" s="10"/>
      <c r="R27" s="24"/>
      <c r="S27" s="10"/>
      <c r="T27" s="10"/>
      <c r="U27" s="9"/>
    </row>
    <row r="28" spans="2:24" ht="15" thickBot="1">
      <c r="B28" s="343"/>
      <c r="C28" s="131"/>
      <c r="D28" s="132"/>
      <c r="E28" s="132"/>
      <c r="F28" s="133"/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2"/>
      <c r="M28" s="16"/>
      <c r="N28" s="201"/>
      <c r="O28" s="9"/>
      <c r="P28" s="10"/>
      <c r="Q28" s="24"/>
      <c r="R28" s="11"/>
      <c r="S28" s="10"/>
      <c r="T28" s="24"/>
      <c r="U28" s="12"/>
    </row>
    <row r="29" spans="2:24" ht="15.75" customHeight="1" thickBot="1">
      <c r="C29" s="20" t="s">
        <v>4</v>
      </c>
      <c r="D29" s="130">
        <f>SUM(D25:D28)</f>
        <v>509</v>
      </c>
      <c r="E29" s="130">
        <f>SUM(E25:E28)</f>
        <v>800</v>
      </c>
      <c r="F29" s="130">
        <f>SUM(F25:F28)</f>
        <v>1309</v>
      </c>
      <c r="G29" s="137">
        <f>SUM(G25:G28)</f>
        <v>702.38560000000007</v>
      </c>
      <c r="H29" s="27">
        <f>IF(G29&lt;&gt;0,D29/(G29/2),0)</f>
        <v>1.4493463419523405</v>
      </c>
      <c r="I29" s="27">
        <f>IF(G29&lt;&gt;0,E29/(G29/2),0)</f>
        <v>2.2779510286087867</v>
      </c>
      <c r="J29" s="22"/>
      <c r="K29" s="28">
        <f t="shared" si="7"/>
        <v>1.8636486852805636</v>
      </c>
      <c r="L29" s="2"/>
      <c r="M29" s="40"/>
      <c r="N29" s="40"/>
      <c r="O29" s="9"/>
      <c r="P29" s="10"/>
      <c r="Q29" s="10"/>
      <c r="R29" s="24"/>
      <c r="S29" s="10"/>
      <c r="T29" s="10"/>
      <c r="U29" s="9"/>
    </row>
    <row r="30" spans="2:24">
      <c r="C30" s="3"/>
      <c r="D30" s="42"/>
      <c r="E30" s="42"/>
      <c r="F30" s="43"/>
      <c r="G30" s="44"/>
      <c r="L30" s="2"/>
      <c r="M30" s="40"/>
      <c r="N30" s="40"/>
      <c r="O30" s="9"/>
      <c r="P30" s="323" t="s">
        <v>26</v>
      </c>
      <c r="Q30" s="35"/>
      <c r="R30" s="24"/>
      <c r="S30" s="323" t="s">
        <v>26</v>
      </c>
      <c r="T30" s="35"/>
      <c r="U30" s="24"/>
      <c r="W30" s="326" t="s">
        <v>27</v>
      </c>
      <c r="X30" s="327"/>
    </row>
    <row r="31" spans="2:24" ht="23.5">
      <c r="C31" s="47" t="s">
        <v>29</v>
      </c>
      <c r="D31" s="108">
        <f>D9+D14+D23+D29</f>
        <v>1518</v>
      </c>
      <c r="E31" s="108">
        <f>E9+E14+E23+E29</f>
        <v>1594</v>
      </c>
      <c r="F31" s="108">
        <f>F9+F14+F23+F29</f>
        <v>3112</v>
      </c>
      <c r="G31" s="109">
        <f>G14+G23+G29+G9</f>
        <v>2714.5439679999999</v>
      </c>
      <c r="H31" s="13">
        <f>IF(G31&lt;&gt;0,D31/(G31/2),0)</f>
        <v>1.1184199024917028</v>
      </c>
      <c r="I31" s="13">
        <f>IF(G31&lt;&gt;0,E31/(G31/2),0)</f>
        <v>1.1744145748167156</v>
      </c>
      <c r="J31" s="14"/>
      <c r="K31" s="15">
        <f>IF(G31&lt;&gt;0,F31/(G31),0)</f>
        <v>1.1464172386542093</v>
      </c>
      <c r="L31" s="2"/>
      <c r="M31" s="40"/>
      <c r="N31" s="40"/>
      <c r="O31" s="9"/>
      <c r="P31" s="324"/>
      <c r="Q31" s="36"/>
      <c r="R31" s="38"/>
      <c r="S31" s="324"/>
      <c r="T31" s="36"/>
      <c r="U31" s="24"/>
      <c r="W31" s="328"/>
      <c r="X31" s="329"/>
    </row>
    <row r="32" spans="2:24" ht="15.75" customHeight="1">
      <c r="D32" s="49"/>
      <c r="E32" s="49"/>
      <c r="G32" s="50"/>
      <c r="L32" s="2"/>
      <c r="M32" s="40"/>
      <c r="N32" s="40"/>
      <c r="O32" s="39"/>
      <c r="P32" s="324"/>
      <c r="Q32" s="36"/>
      <c r="R32" s="38"/>
      <c r="S32" s="324" t="s">
        <v>26</v>
      </c>
      <c r="T32" s="36"/>
      <c r="U32" s="39"/>
      <c r="W32" s="328"/>
      <c r="X32" s="329"/>
    </row>
    <row r="33" spans="2:33" ht="15.75" customHeight="1">
      <c r="C33" s="25"/>
      <c r="D33" s="51"/>
      <c r="E33" s="51"/>
      <c r="F33" s="52"/>
      <c r="G33" s="51"/>
      <c r="J33" s="34"/>
      <c r="L33" s="2"/>
      <c r="M33" s="40"/>
      <c r="N33" s="40"/>
      <c r="O33" s="39"/>
      <c r="P33" s="324"/>
      <c r="Q33" s="36"/>
      <c r="R33" s="24"/>
      <c r="S33" s="324"/>
      <c r="T33" s="36"/>
      <c r="U33" s="39"/>
      <c r="W33" s="328"/>
      <c r="X33" s="329"/>
    </row>
    <row r="34" spans="2:33" ht="24" customHeight="1">
      <c r="C34" s="332" t="s">
        <v>31</v>
      </c>
      <c r="D34" s="332"/>
      <c r="E34" s="332"/>
      <c r="F34" s="332"/>
      <c r="G34" s="333" t="s">
        <v>32</v>
      </c>
      <c r="H34" s="333"/>
      <c r="I34" s="333" t="s">
        <v>33</v>
      </c>
      <c r="J34" s="333"/>
      <c r="K34" s="333"/>
      <c r="L34" s="2"/>
      <c r="M34" s="40"/>
      <c r="N34" s="40"/>
      <c r="O34" s="39"/>
      <c r="P34" s="324"/>
      <c r="Q34" s="36"/>
      <c r="S34" s="324"/>
      <c r="T34" s="36"/>
      <c r="U34" s="39"/>
      <c r="W34" s="328"/>
      <c r="X34" s="329"/>
    </row>
    <row r="35" spans="2:33" ht="16" thickBot="1">
      <c r="C35" s="97" t="s">
        <v>34</v>
      </c>
      <c r="D35" s="105">
        <f>68+75</f>
        <v>143</v>
      </c>
      <c r="E35" s="105">
        <v>57</v>
      </c>
      <c r="F35" s="106"/>
      <c r="G35" s="309"/>
      <c r="H35" s="309"/>
      <c r="I35" s="310"/>
      <c r="J35" s="311"/>
      <c r="K35" s="312"/>
      <c r="L35" s="2"/>
      <c r="M35" s="40"/>
      <c r="N35" s="40"/>
      <c r="O35" s="39"/>
      <c r="P35" s="325"/>
      <c r="Q35" s="37"/>
      <c r="R35" s="41"/>
      <c r="S35" s="325"/>
      <c r="T35" s="37"/>
      <c r="U35" s="39"/>
      <c r="W35" s="328"/>
      <c r="X35" s="329"/>
    </row>
    <row r="36" spans="2:33" ht="15.5">
      <c r="C36" s="98" t="s">
        <v>35</v>
      </c>
      <c r="D36" s="105"/>
      <c r="E36" s="105"/>
      <c r="F36" s="106"/>
      <c r="G36" s="309"/>
      <c r="H36" s="309"/>
      <c r="I36" s="309"/>
      <c r="J36" s="309"/>
      <c r="K36" s="309"/>
      <c r="L36" s="34"/>
      <c r="M36" s="45"/>
      <c r="N36" s="30"/>
      <c r="O36" s="39"/>
      <c r="P36" s="10"/>
      <c r="Q36" s="10"/>
      <c r="R36" s="46"/>
      <c r="S36" s="301"/>
      <c r="T36" s="10"/>
      <c r="U36" s="39"/>
      <c r="W36" s="328"/>
      <c r="X36" s="329"/>
    </row>
    <row r="37" spans="2:33" s="48" customFormat="1" ht="15.5">
      <c r="B37"/>
      <c r="C37" s="98" t="s">
        <v>37</v>
      </c>
      <c r="D37" s="105">
        <f>124</f>
        <v>124</v>
      </c>
      <c r="E37" s="105">
        <f>108+137</f>
        <v>245</v>
      </c>
      <c r="F37" s="106"/>
      <c r="G37" s="309"/>
      <c r="H37" s="309"/>
      <c r="I37" s="310"/>
      <c r="J37" s="311"/>
      <c r="K37" s="312"/>
      <c r="L37" s="34"/>
      <c r="M37" s="45"/>
      <c r="N37" s="30"/>
      <c r="O37" s="9"/>
      <c r="P37" s="10"/>
      <c r="Q37" s="10"/>
      <c r="R37" s="46"/>
      <c r="S37" s="301"/>
      <c r="T37" s="10"/>
      <c r="U37" s="9"/>
      <c r="W37" s="328"/>
      <c r="X37" s="329"/>
      <c r="Y37"/>
    </row>
    <row r="38" spans="2:33" s="48" customFormat="1" ht="16" thickBot="1">
      <c r="B38"/>
      <c r="C38" s="98" t="s">
        <v>49</v>
      </c>
      <c r="D38" s="105"/>
      <c r="E38" s="105"/>
      <c r="F38" s="106"/>
      <c r="G38" s="309"/>
      <c r="H38" s="309"/>
      <c r="I38" s="309"/>
      <c r="J38" s="309"/>
      <c r="K38" s="309"/>
      <c r="L38" s="34"/>
      <c r="M38" s="29"/>
      <c r="N38" s="30"/>
      <c r="O38" s="9"/>
      <c r="P38" s="10"/>
      <c r="Q38" s="10"/>
      <c r="R38" s="46"/>
      <c r="S38" s="301"/>
      <c r="T38" s="10"/>
      <c r="U38" s="9"/>
      <c r="W38" s="330"/>
      <c r="X38" s="331"/>
      <c r="Y38"/>
    </row>
    <row r="39" spans="2:33" s="48" customFormat="1" ht="15.5">
      <c r="B39" s="96" t="s">
        <v>50</v>
      </c>
      <c r="C39" s="99">
        <v>800</v>
      </c>
      <c r="D39" s="107">
        <f>SUM(D35:D38)</f>
        <v>267</v>
      </c>
      <c r="E39" s="107"/>
      <c r="F39" s="106">
        <f>D39+E39</f>
        <v>267</v>
      </c>
      <c r="G39" s="313"/>
      <c r="H39" s="314"/>
      <c r="L39" s="2"/>
      <c r="N39" s="48" t="s">
        <v>30</v>
      </c>
      <c r="O39" s="9"/>
      <c r="P39" s="10"/>
      <c r="Q39" s="10"/>
      <c r="R39" s="46"/>
      <c r="S39" s="301"/>
      <c r="T39" s="10"/>
      <c r="U39" s="9"/>
      <c r="Y39"/>
    </row>
    <row r="40" spans="2:33" s="48" customFormat="1" ht="16" thickBot="1">
      <c r="B40"/>
      <c r="L40" s="2"/>
      <c r="M40" s="45"/>
      <c r="N40" s="30"/>
      <c r="O40" s="53"/>
      <c r="P40" s="10"/>
      <c r="Q40" s="10"/>
      <c r="R40" s="9"/>
      <c r="S40" s="301"/>
      <c r="T40" s="10"/>
      <c r="U40" s="9"/>
      <c r="AG40" s="54"/>
    </row>
    <row r="41" spans="2:33" ht="16" thickBot="1">
      <c r="B41" s="315" t="s">
        <v>42</v>
      </c>
      <c r="C41" s="316"/>
      <c r="D41" s="316"/>
      <c r="E41" s="316"/>
      <c r="F41" s="316"/>
      <c r="G41" s="316"/>
      <c r="H41" s="316"/>
      <c r="I41" s="317"/>
      <c r="K41" s="318" t="str">
        <f>+B41</f>
        <v>ACUMULADO SEMANAL</v>
      </c>
      <c r="L41" s="319"/>
      <c r="M41" s="319"/>
      <c r="N41" s="320"/>
      <c r="O41" s="55"/>
      <c r="P41" s="34"/>
      <c r="Q41" s="34"/>
      <c r="R41" s="2"/>
      <c r="S41" s="34"/>
      <c r="T41" s="34"/>
      <c r="U41" s="2"/>
      <c r="V41" s="56"/>
      <c r="W41" s="103">
        <v>8</v>
      </c>
      <c r="X41" s="104" t="str">
        <f>"'"&amp;IF($W$41=4,DAY($Z$50)-1,IF($W$41=5,DAY($AA$50)-1,IF($W$41=6,DAY($AB$50)-1,IF($W$41=7,DAY($AC$50)-1,IF($W$41=8,DAY($AD$50)-1,IF($W$41=9,DAY($AE$50)-1,0))))))&amp;"-"&amp;MONTH($Y$50)&amp;"'!D40"</f>
        <v>'28-10'!D40</v>
      </c>
      <c r="Y41" s="57" t="str">
        <f>"'"&amp;IF($W$41=4,DAY($Z$50)-1,IF($W$41=5,DAY($AA$50)-1,IF($W$41=6,DAY($AB$50)-1,IF($W$41=7,DAY($AC$50)-1,IF($W$41=8,DAY($AD$50)-1,IF($W$41=9,DAY($AE$50)-1,0))))))&amp;"-"&amp;MONTH($Y$50)&amp;"'!F40"</f>
        <v>'28-10'!F40</v>
      </c>
      <c r="Z41" s="58" t="str">
        <f>"'"&amp;IF($W$41=4,DAY($Z$50)-1,IF($W$41=5,DAY($AA$50)-1,IF($W$41=6,DAY($AB$50)-1,IF($W$41=7,DAY($AC$50)-1,IF($W$41=8,DAY($AD$50)-1,IF($W$41=9,DAY($AE$50)-1,0))))))&amp;"-"&amp;MONTH($Y$50)&amp;"'!H40"</f>
        <v>'28-10'!H40</v>
      </c>
      <c r="AA41" s="59" t="str">
        <f>"'"&amp;IF($W$41=4,DAY($Z$50)-1,IF($W$41=5,DAY($AA$50)-1,IF($W$41=6,DAY($AB$50)-1,IF($W$41=7,DAY($AC$50)-1,IF($W$41=8,DAY($AD$50)-1,IF($W$41=9,DAY($AE$50)-1,0))))))&amp;"-"&amp;MONTH($Y$50)&amp;"'!B40"</f>
        <v>'28-10'!B40</v>
      </c>
      <c r="AB41" s="60"/>
      <c r="AC41" s="60"/>
      <c r="AD41" s="60"/>
      <c r="AE41" s="60"/>
      <c r="AF41" s="60"/>
      <c r="AG41" s="61"/>
    </row>
    <row r="42" spans="2:33" ht="16" thickBot="1">
      <c r="B42" s="119" t="s">
        <v>11</v>
      </c>
      <c r="C42" s="72"/>
      <c r="D42" s="321" t="s">
        <v>15</v>
      </c>
      <c r="E42" s="322"/>
      <c r="F42" s="321" t="s">
        <v>21</v>
      </c>
      <c r="G42" s="322"/>
      <c r="H42" s="321" t="s">
        <v>25</v>
      </c>
      <c r="I42" s="322"/>
      <c r="K42" s="120" t="s">
        <v>51</v>
      </c>
      <c r="L42" s="121"/>
      <c r="M42" s="110" t="s">
        <v>52</v>
      </c>
      <c r="N42" s="72" t="s">
        <v>46</v>
      </c>
      <c r="P42" s="34"/>
      <c r="Q42" s="34"/>
      <c r="R42" s="34"/>
      <c r="S42" s="34"/>
      <c r="T42" s="34"/>
      <c r="V42" s="62"/>
      <c r="W42" s="299" t="s">
        <v>36</v>
      </c>
      <c r="X42" s="300"/>
      <c r="Y42" s="101">
        <v>45954</v>
      </c>
      <c r="Z42" s="101">
        <f t="shared" ref="Z42:AE42" si="12">Y42+1</f>
        <v>45955</v>
      </c>
      <c r="AA42" s="101">
        <f t="shared" si="12"/>
        <v>45956</v>
      </c>
      <c r="AB42" s="101">
        <f t="shared" si="12"/>
        <v>45957</v>
      </c>
      <c r="AC42" s="101">
        <f t="shared" si="12"/>
        <v>45958</v>
      </c>
      <c r="AD42" s="101">
        <f t="shared" si="12"/>
        <v>45959</v>
      </c>
      <c r="AE42" s="101">
        <f t="shared" si="12"/>
        <v>45960</v>
      </c>
      <c r="AF42" s="63" t="s">
        <v>63</v>
      </c>
      <c r="AG42" s="64"/>
    </row>
    <row r="43" spans="2:33" ht="29">
      <c r="B43" s="74" t="s">
        <v>44</v>
      </c>
      <c r="C43" s="75" t="s">
        <v>45</v>
      </c>
      <c r="D43" s="74" t="s">
        <v>44</v>
      </c>
      <c r="E43" s="75" t="s">
        <v>45</v>
      </c>
      <c r="F43" s="74" t="s">
        <v>44</v>
      </c>
      <c r="G43" s="75" t="s">
        <v>45</v>
      </c>
      <c r="H43" s="74" t="s">
        <v>44</v>
      </c>
      <c r="I43" s="75" t="s">
        <v>45</v>
      </c>
      <c r="K43" s="111" t="s">
        <v>53</v>
      </c>
      <c r="L43" s="112"/>
      <c r="M43" s="112"/>
      <c r="N43" s="113"/>
      <c r="P43" s="301"/>
      <c r="Q43" s="302"/>
      <c r="R43" s="34"/>
      <c r="S43" s="301"/>
      <c r="T43" s="302"/>
      <c r="V43" s="62"/>
      <c r="W43" s="303" t="s">
        <v>38</v>
      </c>
      <c r="X43" s="304"/>
      <c r="Y43" s="66">
        <v>552.52992000000006</v>
      </c>
      <c r="Z43" s="66">
        <v>621.59616000000005</v>
      </c>
      <c r="AA43" s="66">
        <v>0</v>
      </c>
      <c r="AB43" s="66">
        <v>316.55360000000002</v>
      </c>
      <c r="AC43" s="66">
        <v>227.91859199999999</v>
      </c>
      <c r="AD43" s="66">
        <v>316.55360000000002</v>
      </c>
      <c r="AE43" s="66">
        <v>316.55360000000002</v>
      </c>
      <c r="AF43" s="67">
        <v>2351.7054720000001</v>
      </c>
      <c r="AG43" s="64"/>
    </row>
    <row r="44" spans="2:33" ht="16" thickBot="1">
      <c r="B44" s="76" t="e">
        <f>+F9+#REF!+#REF!+#REF!+#REF!</f>
        <v>#REF!</v>
      </c>
      <c r="C44" s="77">
        <f>IF($W$41=3,$Y43,IF($W$41=4,SUM($Y43:$Z43),IF($W$41=5,SUM($Y43:$AA43),IF($W$41=6,SUM($Y43:$AB43),IF($W$41=7,SUM($Y43:$AC43),IF($W$41=8,SUM($Y43:$AD43),IF($W$41=9,SUM($Y43:$AE43),"Escribir número")))))))</f>
        <v>2035.1518719999999</v>
      </c>
      <c r="D44" s="78">
        <f>+F14</f>
        <v>0</v>
      </c>
      <c r="E44" s="77">
        <f>IF($W$41=3,$Y45,IF($W$41=4,SUM($Y45:$Z45),IF($W$41=5,SUM($Y45:$AA45),IF($W$41=6,SUM($Y45:$AB45),IF($W$41=7,SUM($Y45:$AC45),IF($W$41=8,SUM($Y45:$AD45),IF($W$41=9,SUM($Y45:$AE45),"Escribir número")))))))</f>
        <v>0</v>
      </c>
      <c r="F44" s="79" t="e">
        <f>F23+#REF!+#REF!+#REF!+#REF!</f>
        <v>#REF!</v>
      </c>
      <c r="G44" s="77">
        <f>IF($W$41=3,$Y44,IF($W$41=4,SUM($Y44:$Z44),IF($W$41=5,SUM($Y44:$AA44),IF($W$41=6,SUM($Y44:$AB44),IF($W$41=7,SUM($Y44:$AC44),IF($W$41=8,SUM($Y44:$AD44),IF($W$41=9,SUM($Y44:$AE44),"Escribir número")))))))</f>
        <v>7588.3084879999997</v>
      </c>
      <c r="H44" s="79" t="e">
        <f>F29+#REF!+#REF!+#REF!+#REF!</f>
        <v>#REF!</v>
      </c>
      <c r="I44" s="77">
        <f>IF($W$41=3,$Y46,IF($W$41=4,SUM($Y46:$Z46),IF($W$41=5,SUM($Y46:$AA46),IF($W$41=6,SUM($Y46:$AB46),IF($W$41=7,SUM($Y46:$AC46),IF($W$41=8,SUM($Y46:$AD46),IF($W$41=9,SUM($Y46:$AE46),"Escribir número")))))))</f>
        <v>5034.9201000000003</v>
      </c>
      <c r="K44" s="114"/>
      <c r="L44" s="115"/>
      <c r="M44" s="115"/>
      <c r="N44" s="116"/>
      <c r="P44" s="301"/>
      <c r="Q44" s="302"/>
      <c r="R44" s="34"/>
      <c r="S44" s="301"/>
      <c r="T44" s="302"/>
      <c r="V44" s="62"/>
      <c r="W44" s="305" t="s">
        <v>39</v>
      </c>
      <c r="X44" s="306"/>
      <c r="Y44" s="66">
        <v>1688.9828</v>
      </c>
      <c r="Z44" s="66">
        <v>840.53507600000012</v>
      </c>
      <c r="AA44" s="66">
        <v>1511.9799439999999</v>
      </c>
      <c r="AB44" s="66">
        <v>1317.9881600000001</v>
      </c>
      <c r="AC44" s="66">
        <v>705.94853999999998</v>
      </c>
      <c r="AD44" s="66">
        <v>1522.8739680000001</v>
      </c>
      <c r="AE44" s="66">
        <v>1066.4028320000002</v>
      </c>
      <c r="AF44" s="67">
        <v>8654.7113200000003</v>
      </c>
      <c r="AG44" s="64"/>
    </row>
    <row r="45" spans="2:33" ht="16" thickBot="1">
      <c r="B45" s="80"/>
      <c r="C45" s="77"/>
      <c r="D45" s="79"/>
      <c r="E45" s="77"/>
      <c r="F45" s="79"/>
      <c r="G45" s="77"/>
      <c r="H45" s="79"/>
      <c r="I45" s="77"/>
      <c r="J45" s="81"/>
      <c r="K45" s="117" t="e">
        <f>+B44+D44+F44+H44</f>
        <v>#REF!</v>
      </c>
      <c r="L45" s="118"/>
      <c r="M45" s="82">
        <f>+C44+E44+G44+I44</f>
        <v>14658.38046</v>
      </c>
      <c r="N45" s="83">
        <f>AF59</f>
        <v>16464.488380000003</v>
      </c>
      <c r="P45" s="301"/>
      <c r="Q45" s="302"/>
      <c r="R45" s="34"/>
      <c r="S45" s="301"/>
      <c r="T45" s="302"/>
      <c r="V45" s="62"/>
      <c r="W45" s="305" t="s">
        <v>40</v>
      </c>
      <c r="X45" s="306"/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7">
        <v>0</v>
      </c>
      <c r="AG45" s="64"/>
    </row>
    <row r="46" spans="2:33" ht="15.5">
      <c r="C46" s="87"/>
      <c r="D46" s="88"/>
      <c r="E46" s="89"/>
      <c r="F46" s="88"/>
      <c r="G46" s="2"/>
      <c r="H46" s="2"/>
      <c r="I46" s="2"/>
      <c r="J46" s="2"/>
      <c r="K46" s="2"/>
      <c r="M46" s="69"/>
      <c r="N46" s="53"/>
      <c r="P46" s="301"/>
      <c r="Q46" s="302"/>
      <c r="R46" s="34"/>
      <c r="S46" s="301"/>
      <c r="T46" s="302"/>
      <c r="V46" s="62"/>
      <c r="W46" s="307" t="s">
        <v>41</v>
      </c>
      <c r="X46" s="308"/>
      <c r="Y46" s="66">
        <v>898.52490000000012</v>
      </c>
      <c r="Z46" s="66">
        <v>1055.6986000000002</v>
      </c>
      <c r="AA46" s="66">
        <v>798.68880000000001</v>
      </c>
      <c r="AB46" s="66">
        <v>704.50580000000002</v>
      </c>
      <c r="AC46" s="66">
        <v>702.38560000000007</v>
      </c>
      <c r="AD46" s="66">
        <v>875.11640000000011</v>
      </c>
      <c r="AE46" s="66">
        <v>423.15148800000003</v>
      </c>
      <c r="AF46" s="67">
        <v>5458.0715880000007</v>
      </c>
      <c r="AG46" s="64"/>
    </row>
    <row r="47" spans="2:33" ht="15.5">
      <c r="P47" s="301"/>
      <c r="Q47" s="302"/>
      <c r="R47" s="34"/>
      <c r="S47" s="301"/>
      <c r="T47" s="302"/>
      <c r="V47" s="62"/>
      <c r="W47" s="299" t="s">
        <v>43</v>
      </c>
      <c r="X47" s="300"/>
      <c r="Y47" s="102">
        <v>3140.0376200000001</v>
      </c>
      <c r="Z47" s="102">
        <v>2517.8298360000003</v>
      </c>
      <c r="AA47" s="102">
        <v>2310.6687440000001</v>
      </c>
      <c r="AB47" s="102">
        <v>2339.04756</v>
      </c>
      <c r="AC47" s="102">
        <v>1636.2527319999999</v>
      </c>
      <c r="AD47" s="102">
        <v>2714.5439679999999</v>
      </c>
      <c r="AE47" s="102">
        <v>1806.1079200000001</v>
      </c>
      <c r="AF47" s="102">
        <v>16464.488380000003</v>
      </c>
      <c r="AG47" s="64"/>
    </row>
    <row r="48" spans="2:33" ht="15.5">
      <c r="P48" s="301"/>
      <c r="Q48" s="302"/>
      <c r="R48" s="34"/>
      <c r="S48" s="301"/>
      <c r="T48" s="302"/>
      <c r="V48" s="62"/>
      <c r="W48" s="73"/>
      <c r="X48" s="73"/>
      <c r="Y48" s="100"/>
      <c r="Z48" s="100"/>
      <c r="AA48" s="100"/>
      <c r="AB48" s="100"/>
      <c r="AC48" s="100"/>
      <c r="AD48" s="100"/>
      <c r="AE48" s="100"/>
      <c r="AF48" s="100"/>
      <c r="AG48" s="64"/>
    </row>
    <row r="49" spans="2:33" ht="15" customHeight="1">
      <c r="P49" s="301"/>
      <c r="Q49" s="302"/>
      <c r="R49" s="34"/>
      <c r="S49" s="301"/>
      <c r="T49" s="302"/>
      <c r="V49" s="62"/>
      <c r="AG49" s="64"/>
    </row>
    <row r="50" spans="2:33" ht="15.5">
      <c r="P50" s="34"/>
      <c r="Q50" s="34"/>
      <c r="R50" s="34"/>
      <c r="S50" s="34"/>
      <c r="T50" s="34"/>
      <c r="V50" s="62"/>
      <c r="W50" s="299" t="s">
        <v>47</v>
      </c>
      <c r="X50" s="300"/>
      <c r="Y50" s="101">
        <f>Y42</f>
        <v>45954</v>
      </c>
      <c r="Z50" s="101">
        <f t="shared" ref="Z50:AE50" si="13">Z42</f>
        <v>45955</v>
      </c>
      <c r="AA50" s="101">
        <f t="shared" si="13"/>
        <v>45956</v>
      </c>
      <c r="AB50" s="101">
        <f t="shared" si="13"/>
        <v>45957</v>
      </c>
      <c r="AC50" s="101">
        <f t="shared" si="13"/>
        <v>45958</v>
      </c>
      <c r="AD50" s="101">
        <f t="shared" si="13"/>
        <v>45959</v>
      </c>
      <c r="AE50" s="101">
        <f t="shared" si="13"/>
        <v>45960</v>
      </c>
      <c r="AF50" s="63" t="s">
        <v>63</v>
      </c>
      <c r="AG50" s="64"/>
    </row>
    <row r="51" spans="2:33" ht="15.5">
      <c r="P51" s="34"/>
      <c r="Q51" s="34"/>
      <c r="R51" s="34"/>
      <c r="S51" s="34"/>
      <c r="T51" s="34"/>
      <c r="V51" s="62"/>
      <c r="W51" s="65" t="s">
        <v>12</v>
      </c>
      <c r="X51" s="84"/>
      <c r="Y51" s="85">
        <v>317.98170000000005</v>
      </c>
      <c r="Z51" s="85">
        <v>353.31299999999999</v>
      </c>
      <c r="AA51" s="85">
        <v>282.65039999999999</v>
      </c>
      <c r="AB51" s="85">
        <v>353.31299999999999</v>
      </c>
      <c r="AC51" s="85">
        <v>0</v>
      </c>
      <c r="AD51" s="85">
        <v>172.73080000000002</v>
      </c>
      <c r="AE51" s="85">
        <v>69.092320000000001</v>
      </c>
      <c r="AF51" s="67">
        <v>1549.08122</v>
      </c>
      <c r="AG51" s="64"/>
    </row>
    <row r="52" spans="2:33" ht="15.5">
      <c r="B52" s="86"/>
      <c r="E52" s="91"/>
      <c r="J52" s="81"/>
      <c r="K52" s="81"/>
      <c r="M52" s="69"/>
      <c r="P52" s="34"/>
      <c r="Q52" s="34"/>
      <c r="R52" s="34"/>
      <c r="S52" s="34"/>
      <c r="T52" s="34"/>
      <c r="V52" s="62"/>
      <c r="W52" s="68" t="s">
        <v>14</v>
      </c>
      <c r="X52" s="90"/>
      <c r="Y52" s="85">
        <v>552.52992000000006</v>
      </c>
      <c r="Z52" s="85">
        <v>621.59616000000005</v>
      </c>
      <c r="AA52" s="85">
        <v>0</v>
      </c>
      <c r="AB52" s="85">
        <v>316.55360000000002</v>
      </c>
      <c r="AC52" s="85">
        <v>227.91859199999999</v>
      </c>
      <c r="AD52" s="85">
        <v>316.55360000000002</v>
      </c>
      <c r="AE52" s="85">
        <v>316.55360000000002</v>
      </c>
      <c r="AF52" s="67">
        <v>2351.7054720000001</v>
      </c>
      <c r="AG52" s="64"/>
    </row>
    <row r="53" spans="2:33" ht="15.5">
      <c r="E53" s="91"/>
      <c r="V53" s="62"/>
      <c r="W53" s="68" t="s">
        <v>18</v>
      </c>
      <c r="X53" s="90"/>
      <c r="Y53" s="85">
        <v>334.22680000000003</v>
      </c>
      <c r="Z53" s="85">
        <v>240.64329600000005</v>
      </c>
      <c r="AA53" s="85">
        <v>319.69520000000006</v>
      </c>
      <c r="AB53" s="85">
        <v>319.69520000000006</v>
      </c>
      <c r="AC53" s="85">
        <v>255.75616000000002</v>
      </c>
      <c r="AD53" s="85">
        <v>319.69520000000006</v>
      </c>
      <c r="AE53" s="85">
        <v>255.75616000000002</v>
      </c>
      <c r="AF53" s="67">
        <v>2045.4680160000003</v>
      </c>
      <c r="AG53" s="64"/>
    </row>
    <row r="54" spans="2:33" ht="15.75" customHeight="1">
      <c r="D54" s="50"/>
      <c r="E54" s="91"/>
      <c r="V54" s="62"/>
      <c r="W54" s="68" t="s">
        <v>20</v>
      </c>
      <c r="X54" s="90"/>
      <c r="Y54" s="85">
        <v>580.54320000000007</v>
      </c>
      <c r="Z54" s="85">
        <v>702.38560000000007</v>
      </c>
      <c r="AA54" s="85">
        <v>516.03840000000002</v>
      </c>
      <c r="AB54" s="85">
        <v>351.19280000000003</v>
      </c>
      <c r="AC54" s="85">
        <v>702.38560000000007</v>
      </c>
      <c r="AD54" s="85">
        <v>702.38560000000007</v>
      </c>
      <c r="AE54" s="85">
        <v>423.15148800000003</v>
      </c>
      <c r="AF54" s="67">
        <v>3978.082688</v>
      </c>
      <c r="AG54" s="64"/>
    </row>
    <row r="55" spans="2:33" ht="15.5">
      <c r="V55" s="62"/>
      <c r="W55" s="68" t="s">
        <v>17</v>
      </c>
      <c r="X55" s="90"/>
      <c r="Y55" s="85">
        <v>338.25</v>
      </c>
      <c r="Z55" s="85">
        <v>169.125</v>
      </c>
      <c r="AA55" s="85">
        <v>297.65999999999997</v>
      </c>
      <c r="AB55" s="85">
        <v>338.25</v>
      </c>
      <c r="AC55" s="85">
        <v>98.092499999999973</v>
      </c>
      <c r="AD55" s="85">
        <v>297.65999999999997</v>
      </c>
      <c r="AE55" s="85">
        <v>169.125</v>
      </c>
      <c r="AF55" s="67">
        <v>1708.1624999999999</v>
      </c>
      <c r="AG55" s="64"/>
    </row>
    <row r="56" spans="2:33" ht="15.5">
      <c r="V56" s="62"/>
      <c r="W56" s="68" t="s">
        <v>28</v>
      </c>
      <c r="X56" s="90"/>
      <c r="Y56" s="85">
        <v>343.10939999999999</v>
      </c>
      <c r="Z56" s="85">
        <v>0</v>
      </c>
      <c r="AA56" s="85">
        <v>301.93627200000003</v>
      </c>
      <c r="AB56" s="85">
        <v>365.01</v>
      </c>
      <c r="AC56" s="85">
        <v>101.25059999999999</v>
      </c>
      <c r="AD56" s="85">
        <v>307.24320000000006</v>
      </c>
      <c r="AE56" s="85">
        <v>174.57000000000002</v>
      </c>
      <c r="AF56" s="67">
        <v>1593.1194720000001</v>
      </c>
      <c r="AG56" s="64"/>
    </row>
    <row r="57" spans="2:33" ht="15.5">
      <c r="V57" s="62"/>
      <c r="W57" s="68" t="s">
        <v>24</v>
      </c>
      <c r="X57" s="90"/>
      <c r="Y57" s="85">
        <v>359.83499999999998</v>
      </c>
      <c r="Z57" s="85">
        <v>179.91749999999999</v>
      </c>
      <c r="AA57" s="85">
        <v>297.65551199999999</v>
      </c>
      <c r="AB57" s="85">
        <v>0</v>
      </c>
      <c r="AC57" s="85">
        <v>0</v>
      </c>
      <c r="AD57" s="85">
        <v>284.71396799999997</v>
      </c>
      <c r="AE57" s="85">
        <v>172.09499999999997</v>
      </c>
      <c r="AF57" s="67">
        <v>1294.2169799999999</v>
      </c>
      <c r="AG57" s="64"/>
    </row>
    <row r="58" spans="2:33" ht="15.5">
      <c r="V58" s="62"/>
      <c r="W58" s="70" t="s">
        <v>19</v>
      </c>
      <c r="X58" s="92"/>
      <c r="Y58" s="85">
        <v>313.56160000000006</v>
      </c>
      <c r="Z58" s="85">
        <v>250.84928000000002</v>
      </c>
      <c r="AA58" s="85">
        <v>295.03296000000006</v>
      </c>
      <c r="AB58" s="85">
        <v>295.03296000000006</v>
      </c>
      <c r="AC58" s="85">
        <v>250.84928000000002</v>
      </c>
      <c r="AD58" s="85">
        <v>313.56160000000006</v>
      </c>
      <c r="AE58" s="85">
        <v>225.76435200000003</v>
      </c>
      <c r="AF58" s="67">
        <v>1944.6520320000004</v>
      </c>
      <c r="AG58" s="64"/>
    </row>
    <row r="59" spans="2:33" ht="15.5">
      <c r="V59" s="62"/>
      <c r="W59" s="299" t="s">
        <v>43</v>
      </c>
      <c r="X59" s="300"/>
      <c r="Y59" s="102">
        <v>3140.0376200000001</v>
      </c>
      <c r="Z59" s="102">
        <v>2517.8298359999999</v>
      </c>
      <c r="AA59" s="102">
        <v>2310.6687440000001</v>
      </c>
      <c r="AB59" s="102">
        <v>2339.0475600000004</v>
      </c>
      <c r="AC59" s="102">
        <v>1636.2527319999999</v>
      </c>
      <c r="AD59" s="102">
        <v>2714.5439679999999</v>
      </c>
      <c r="AE59" s="102">
        <v>1806.1079199999999</v>
      </c>
      <c r="AF59" s="71">
        <v>16464.488380000003</v>
      </c>
      <c r="AG59" s="64"/>
    </row>
    <row r="60" spans="2:33" ht="15" thickBot="1">
      <c r="V60" s="93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5"/>
    </row>
    <row r="62" spans="2:33">
      <c r="N62" t="s">
        <v>48</v>
      </c>
    </row>
    <row r="64" spans="2:33">
      <c r="M64" t="s">
        <v>62</v>
      </c>
    </row>
    <row r="72" spans="29:29">
      <c r="AC72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5"/>
    <mergeCell ref="S10:S15"/>
    <mergeCell ref="B11:B13"/>
    <mergeCell ref="B16:B22"/>
    <mergeCell ref="P21:P26"/>
    <mergeCell ref="S21:S26"/>
    <mergeCell ref="B25:B28"/>
    <mergeCell ref="P30:P35"/>
    <mergeCell ref="S30:S35"/>
    <mergeCell ref="W30:X38"/>
    <mergeCell ref="C34:F34"/>
    <mergeCell ref="G34:H34"/>
    <mergeCell ref="I34:K34"/>
    <mergeCell ref="G35:H35"/>
    <mergeCell ref="I35:K35"/>
    <mergeCell ref="G36:H36"/>
    <mergeCell ref="I36:K36"/>
    <mergeCell ref="W42:X42"/>
    <mergeCell ref="S36:S40"/>
    <mergeCell ref="G37:H37"/>
    <mergeCell ref="I37:K37"/>
    <mergeCell ref="G38:H38"/>
    <mergeCell ref="I38:K38"/>
    <mergeCell ref="G39:H39"/>
    <mergeCell ref="B41:I41"/>
    <mergeCell ref="K41:N41"/>
    <mergeCell ref="D42:E42"/>
    <mergeCell ref="F42:G42"/>
    <mergeCell ref="H42:I42"/>
    <mergeCell ref="W50:X50"/>
    <mergeCell ref="W59:X59"/>
    <mergeCell ref="P43:P49"/>
    <mergeCell ref="Q43:Q49"/>
    <mergeCell ref="S43:S49"/>
    <mergeCell ref="T43:T49"/>
    <mergeCell ref="W43:X43"/>
    <mergeCell ref="W44:X44"/>
    <mergeCell ref="W45:X45"/>
    <mergeCell ref="W46:X46"/>
    <mergeCell ref="W47:X47"/>
  </mergeCells>
  <conditionalFormatting sqref="H11:I13 H6:I9 H25:I28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2">
    <cfRule type="iconSet" priority="26">
      <iconSet>
        <cfvo type="percent" val="0"/>
        <cfvo type="num" val="0.95"/>
        <cfvo type="num" val="1"/>
      </iconSet>
    </cfRule>
  </conditionalFormatting>
  <conditionalFormatting sqref="H23:I23">
    <cfRule type="iconSet" priority="20">
      <iconSet>
        <cfvo type="percent" val="0"/>
        <cfvo type="num" val="0.95"/>
        <cfvo type="num" val="1"/>
      </iconSet>
    </cfRule>
  </conditionalFormatting>
  <conditionalFormatting sqref="H29:I29">
    <cfRule type="iconSet" priority="15">
      <iconSet>
        <cfvo type="percent" val="0"/>
        <cfvo type="num" val="0.95"/>
        <cfvo type="num" val="1"/>
      </iconSet>
    </cfRule>
  </conditionalFormatting>
  <conditionalFormatting sqref="H31:I31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2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2">
    <cfRule type="iconSet" priority="27">
      <iconSet>
        <cfvo type="percent" val="0"/>
        <cfvo type="num" val="0.95"/>
        <cfvo type="num" val="1"/>
      </iconSet>
    </cfRule>
  </conditionalFormatting>
  <conditionalFormatting sqref="K23">
    <cfRule type="iconSet" priority="19">
      <iconSet>
        <cfvo type="percent" val="0"/>
        <cfvo type="num" val="0.95"/>
        <cfvo type="num" val="1"/>
      </iconSet>
    </cfRule>
  </conditionalFormatting>
  <conditionalFormatting sqref="K25:K27">
    <cfRule type="iconSet" priority="25">
      <iconSet>
        <cfvo type="percent" val="0"/>
        <cfvo type="num" val="0.95"/>
        <cfvo type="num" val="1"/>
      </iconSet>
    </cfRule>
  </conditionalFormatting>
  <conditionalFormatting sqref="K28">
    <cfRule type="iconSet" priority="7">
      <iconSet>
        <cfvo type="percent" val="0"/>
        <cfvo type="num" val="0.95"/>
        <cfvo type="num" val="1"/>
      </iconSet>
    </cfRule>
  </conditionalFormatting>
  <conditionalFormatting sqref="K29">
    <cfRule type="iconSet" priority="16">
      <iconSet>
        <cfvo type="percent" val="0"/>
        <cfvo type="num" val="0.95"/>
        <cfvo type="num" val="1"/>
      </iconSet>
    </cfRule>
  </conditionalFormatting>
  <conditionalFormatting sqref="K31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1" xr:uid="{0B29112D-D55C-4350-B29F-6AC044DEC7D1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E3CB92C4-DEB5-455E-BD77-9A9D9338E194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B44</xm:sqref>
        </x14:conditionalFormatting>
        <x14:conditionalFormatting xmlns:xm="http://schemas.microsoft.com/office/excel/2006/main">
          <x14:cfRule type="iconSet" priority="29" id="{66BAA548-1F10-46AF-86BB-04FCA2A79040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10" id="{8888599D-56CF-4987-9A13-665C4AA4150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D44</xm:sqref>
        </x14:conditionalFormatting>
        <x14:conditionalFormatting xmlns:xm="http://schemas.microsoft.com/office/excel/2006/main">
          <x14:cfRule type="iconSet" priority="13" id="{B5A0B215-C8D3-43E1-95EE-5ABE37A232F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9" id="{3618B0FD-203F-4178-8910-6EF2FCC2F93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F44</xm:sqref>
        </x14:conditionalFormatting>
        <x14:conditionalFormatting xmlns:xm="http://schemas.microsoft.com/office/excel/2006/main">
          <x14:cfRule type="iconSet" priority="12" id="{A11FDDBE-F499-4821-8EE2-B683500F7B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8" id="{65437241-E9F7-4F77-973E-83BFD198F59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H44</xm:sqref>
        </x14:conditionalFormatting>
        <x14:conditionalFormatting xmlns:xm="http://schemas.microsoft.com/office/excel/2006/main">
          <x14:cfRule type="iconSet" priority="11" id="{801F0DD5-8D14-47E8-9A9A-ADBDDB2D539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4" id="{0A9932A1-FC6F-4AE4-ADFE-40F602C7A0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ACE08-AA83-4A37-9411-92143617E0D2}">
  <dimension ref="B2:AG72"/>
  <sheetViews>
    <sheetView topLeftCell="A13" zoomScale="73" zoomScaleNormal="73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4.363281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216"/>
      <c r="E6" s="216">
        <v>61.8</v>
      </c>
      <c r="F6" s="133">
        <f t="shared" ref="F6:F8" si="0">SUM(D6:E6)</f>
        <v>61.8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 t="s">
        <v>12</v>
      </c>
      <c r="D7" s="132">
        <v>230</v>
      </c>
      <c r="E7" s="132">
        <v>148</v>
      </c>
      <c r="F7" s="133">
        <f t="shared" si="0"/>
        <v>378</v>
      </c>
      <c r="G7" s="134">
        <f t="shared" ref="G7" si="1">VLOOKUP(C7,$W$50:$AF$59,$W$41,0)</f>
        <v>69.092320000000001</v>
      </c>
      <c r="H7" s="122">
        <f>IF(G7&lt;&gt;0,D7/(G7/2),0)</f>
        <v>6.6577587783996828</v>
      </c>
      <c r="I7" s="13">
        <f>IF(G7&lt;&gt;0,E7/(G7/2),0)</f>
        <v>4.2841230400137089</v>
      </c>
      <c r="J7" s="14"/>
      <c r="K7" s="15">
        <f>IF(G7&lt;&gt;0,F7/(G7),0)</f>
        <v>5.4709409092066963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230</v>
      </c>
      <c r="E9" s="136">
        <f>SUM(E6:E8)</f>
        <v>209.8</v>
      </c>
      <c r="F9" s="136">
        <f>SUM(F6:F8)</f>
        <v>439.8</v>
      </c>
      <c r="G9" s="137">
        <f>SUM(G6:G8)</f>
        <v>69.092320000000001</v>
      </c>
      <c r="H9" s="123">
        <f>IF(G9&lt;&gt;0,D9/(G9/2),0)</f>
        <v>6.6577587783996828</v>
      </c>
      <c r="I9" s="21">
        <f>IF(G9&lt;&gt;0,E9/(G9/2),0)</f>
        <v>6.0730338769924073</v>
      </c>
      <c r="J9" s="22"/>
      <c r="K9" s="23">
        <f>IF(G9&lt;&gt;0,F9/(G9),0)</f>
        <v>6.365396327696045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9"/>
      <c r="D11" s="132"/>
      <c r="E11" s="132"/>
      <c r="F11" s="133">
        <f t="shared" ref="F11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ref="F12" si="3">SUM(D12:E12)</f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0</v>
      </c>
      <c r="E14" s="136">
        <f>SUM(E11:E13)</f>
        <v>0</v>
      </c>
      <c r="F14" s="136">
        <f>SUM(F11:F13)</f>
        <v>0</v>
      </c>
      <c r="G14" s="137">
        <f>SUM(G11:G13)</f>
        <v>0</v>
      </c>
      <c r="H14" s="124">
        <f>IF(G14&lt;&gt;0,D14/(G14/2),0)</f>
        <v>0</v>
      </c>
      <c r="I14" s="27">
        <f>IF(G14&lt;&gt;0,E14/(G14/2),0)</f>
        <v>0</v>
      </c>
      <c r="J14" s="22"/>
      <c r="K14" s="28">
        <f>IF(G14&lt;&gt;0,F14/(G14),0)</f>
        <v>0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14</v>
      </c>
      <c r="D16" s="132">
        <v>170</v>
      </c>
      <c r="E16" s="132">
        <v>192</v>
      </c>
      <c r="F16" s="133">
        <f>SUM(D16:E16)</f>
        <v>362</v>
      </c>
      <c r="G16" s="134">
        <f t="shared" ref="G16:G20" si="4">VLOOKUP(C16,$W$50:$AF$59,$W$41,0)</f>
        <v>316.55360000000002</v>
      </c>
      <c r="H16" s="122">
        <f t="shared" ref="H16:H23" si="5">IF(G16&lt;&gt;0,D16/(G16/2),0)</f>
        <v>1.0740677092283897</v>
      </c>
      <c r="I16" s="13">
        <f t="shared" ref="I16:I23" si="6">IF(G16&lt;&gt;0,E16/(G16/2),0)</f>
        <v>1.2130647068932401</v>
      </c>
      <c r="J16" s="14"/>
      <c r="K16" s="15">
        <f t="shared" ref="K16:K29" si="7">IF(G16&lt;&gt;0,F16/(G16),0)</f>
        <v>1.1435662080608149</v>
      </c>
      <c r="M16" s="16" t="s">
        <v>67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18</v>
      </c>
      <c r="D17" s="132">
        <v>170</v>
      </c>
      <c r="E17" s="132">
        <v>191</v>
      </c>
      <c r="F17" s="133">
        <f t="shared" ref="F17:F18" si="8">SUM(D17:E17)</f>
        <v>361</v>
      </c>
      <c r="G17" s="134">
        <f t="shared" si="4"/>
        <v>255.75616000000002</v>
      </c>
      <c r="H17" s="122">
        <f>IF(G17&lt;&gt;0,D17/(G17/2),0)</f>
        <v>1.3293912451610157</v>
      </c>
      <c r="I17" s="13">
        <f t="shared" si="6"/>
        <v>1.4936101636809058</v>
      </c>
      <c r="J17" s="14"/>
      <c r="K17" s="15">
        <f t="shared" si="7"/>
        <v>1.4115007044209609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17</v>
      </c>
      <c r="D18" s="132">
        <v>104</v>
      </c>
      <c r="E18" s="132">
        <v>202</v>
      </c>
      <c r="F18" s="133">
        <f t="shared" si="8"/>
        <v>306</v>
      </c>
      <c r="G18" s="134">
        <f t="shared" si="4"/>
        <v>169.125</v>
      </c>
      <c r="H18" s="122">
        <f>IF(G18&lt;&gt;0,D18/(G18/2),0)</f>
        <v>1.2298595713229861</v>
      </c>
      <c r="I18" s="13">
        <f t="shared" si="6"/>
        <v>2.3887657058388765</v>
      </c>
      <c r="J18" s="14"/>
      <c r="K18" s="15">
        <f t="shared" si="7"/>
        <v>1.8093126385809313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28</v>
      </c>
      <c r="D19" s="132">
        <v>79</v>
      </c>
      <c r="E19" s="132">
        <v>0</v>
      </c>
      <c r="F19" s="133">
        <f t="shared" ref="F19" si="9">SUM(D19:E19)</f>
        <v>79</v>
      </c>
      <c r="G19" s="134">
        <f t="shared" si="4"/>
        <v>174.57000000000002</v>
      </c>
      <c r="H19" s="122">
        <f t="shared" si="5"/>
        <v>0.90508105630978963</v>
      </c>
      <c r="I19" s="13">
        <f t="shared" si="6"/>
        <v>0</v>
      </c>
      <c r="J19" s="14"/>
      <c r="K19" s="15">
        <f t="shared" si="7"/>
        <v>0.45254052815489482</v>
      </c>
      <c r="M19" s="16"/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24</v>
      </c>
      <c r="D20" s="132">
        <v>60</v>
      </c>
      <c r="E20" s="132">
        <v>105</v>
      </c>
      <c r="F20" s="133">
        <f t="shared" ref="F20:F22" si="10">SUM(D20:E20)</f>
        <v>165</v>
      </c>
      <c r="G20" s="134">
        <f t="shared" si="4"/>
        <v>172.09499999999997</v>
      </c>
      <c r="H20" s="122">
        <f t="shared" si="5"/>
        <v>0.6972892878933149</v>
      </c>
      <c r="I20" s="13">
        <f t="shared" si="6"/>
        <v>1.2202562538133011</v>
      </c>
      <c r="J20" s="14"/>
      <c r="K20" s="15">
        <f t="shared" si="7"/>
        <v>0.95877277085330792</v>
      </c>
      <c r="L20" s="34"/>
      <c r="M20" s="16"/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 t="s">
        <v>19</v>
      </c>
      <c r="D21" s="132">
        <v>180</v>
      </c>
      <c r="E21" s="132">
        <v>171</v>
      </c>
      <c r="F21" s="133">
        <f t="shared" si="10"/>
        <v>351</v>
      </c>
      <c r="G21" s="134">
        <f>VLOOKUP(C21,$W$50:$AF$59,$W$41,0)</f>
        <v>225.76435200000003</v>
      </c>
      <c r="H21" s="122">
        <f t="shared" si="5"/>
        <v>1.5945830101645098</v>
      </c>
      <c r="I21" s="13">
        <f t="shared" si="6"/>
        <v>1.5148538596562842</v>
      </c>
      <c r="J21" s="14"/>
      <c r="K21" s="15">
        <f t="shared" si="7"/>
        <v>1.5547184349103971</v>
      </c>
      <c r="L21" s="34"/>
      <c r="M21" s="16"/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1"/>
      <c r="C22" s="131" t="s">
        <v>69</v>
      </c>
      <c r="D22" s="216"/>
      <c r="E22" s="216"/>
      <c r="F22" s="133">
        <f t="shared" si="10"/>
        <v>0</v>
      </c>
      <c r="G22" s="134"/>
      <c r="H22" s="122">
        <f t="shared" si="5"/>
        <v>0</v>
      </c>
      <c r="I22" s="13">
        <f t="shared" si="6"/>
        <v>0</v>
      </c>
      <c r="J22" s="14"/>
      <c r="K22" s="15">
        <f t="shared" si="7"/>
        <v>0</v>
      </c>
      <c r="M22" s="16"/>
      <c r="N22" s="201"/>
      <c r="O22" s="9"/>
      <c r="P22" s="324"/>
      <c r="Q22" s="36"/>
      <c r="R22" s="12"/>
      <c r="S22" s="324"/>
      <c r="T22" s="36"/>
      <c r="U22" s="24"/>
    </row>
    <row r="23" spans="2:24" ht="15.75" customHeight="1">
      <c r="C23" s="135" t="s">
        <v>4</v>
      </c>
      <c r="D23" s="137">
        <f>SUM(D16:D22)</f>
        <v>763</v>
      </c>
      <c r="E23" s="137">
        <f>SUM(E16:E22)</f>
        <v>861</v>
      </c>
      <c r="F23" s="137">
        <f>SUM(F16:F22)</f>
        <v>1624</v>
      </c>
      <c r="G23" s="137">
        <f>SUM(G16:G22)</f>
        <v>1313.8641120000002</v>
      </c>
      <c r="H23" s="124">
        <f t="shared" si="5"/>
        <v>1.1614595345610594</v>
      </c>
      <c r="I23" s="27">
        <f t="shared" si="6"/>
        <v>1.3106378234037643</v>
      </c>
      <c r="J23" s="22"/>
      <c r="K23" s="28">
        <f t="shared" si="7"/>
        <v>1.2360486789824119</v>
      </c>
      <c r="L23" s="34"/>
      <c r="M23" s="40"/>
      <c r="N23" s="204"/>
      <c r="O23" s="9"/>
      <c r="P23" s="324"/>
      <c r="Q23" s="36"/>
      <c r="R23" s="9"/>
      <c r="S23" s="324"/>
      <c r="T23" s="36"/>
      <c r="U23" s="24"/>
    </row>
    <row r="24" spans="2:24" ht="15.75" customHeight="1" thickBot="1">
      <c r="C24" s="143"/>
      <c r="D24" s="143"/>
      <c r="E24" s="143"/>
      <c r="F24" s="143"/>
      <c r="G24" s="143"/>
      <c r="L24" s="34"/>
      <c r="M24" s="40"/>
      <c r="N24" s="204"/>
      <c r="O24" s="9"/>
      <c r="P24" s="324"/>
      <c r="Q24" s="36"/>
      <c r="R24" s="9"/>
      <c r="S24" s="324"/>
      <c r="T24" s="36"/>
      <c r="U24" s="24"/>
      <c r="W24" t="s">
        <v>23</v>
      </c>
    </row>
    <row r="25" spans="2:24" ht="15.75" customHeight="1" thickBot="1">
      <c r="B25" s="342" t="s">
        <v>25</v>
      </c>
      <c r="C25" s="131" t="s">
        <v>20</v>
      </c>
      <c r="D25" s="216">
        <v>468</v>
      </c>
      <c r="E25" s="132">
        <v>466</v>
      </c>
      <c r="F25" s="133">
        <f t="shared" ref="F25:F26" si="11">SUM(D25:E25)</f>
        <v>934</v>
      </c>
      <c r="G25" s="134">
        <f>VLOOKUP(C25,$W$50:$AF$59,$W$41,0)</f>
        <v>423.15148800000003</v>
      </c>
      <c r="H25" s="122">
        <f>IF(G25&lt;&gt;0,D25/(G25/2),0)</f>
        <v>2.2119737884509103</v>
      </c>
      <c r="I25" s="13">
        <f>IF(G25&lt;&gt;0,E25/(G25/2),0)</f>
        <v>2.2025209090130859</v>
      </c>
      <c r="J25" s="14"/>
      <c r="K25" s="15">
        <f t="shared" si="7"/>
        <v>2.2072473487319981</v>
      </c>
      <c r="L25" s="34"/>
      <c r="M25" s="16"/>
      <c r="N25" s="201"/>
      <c r="O25" s="9"/>
      <c r="P25" s="324"/>
      <c r="Q25" s="36"/>
      <c r="R25" s="9"/>
      <c r="S25" s="324"/>
      <c r="T25" s="36"/>
      <c r="U25" s="24"/>
    </row>
    <row r="26" spans="2:24" ht="15.75" customHeight="1" thickBot="1">
      <c r="B26" s="343"/>
      <c r="C26" s="131" t="s">
        <v>69</v>
      </c>
      <c r="D26" s="216">
        <v>328</v>
      </c>
      <c r="E26" s="216">
        <f>57+42</f>
        <v>99</v>
      </c>
      <c r="F26" s="133">
        <f t="shared" si="11"/>
        <v>427</v>
      </c>
      <c r="G26" s="134"/>
      <c r="H26" s="122">
        <f>IF(G26&lt;&gt;0,D26/(G26/2),0)</f>
        <v>0</v>
      </c>
      <c r="I26" s="13">
        <f>IF(G26&lt;&gt;0,E26/(G26/2),0)</f>
        <v>0</v>
      </c>
      <c r="J26" s="14"/>
      <c r="K26" s="15">
        <f t="shared" si="7"/>
        <v>0</v>
      </c>
      <c r="L26" s="34"/>
      <c r="M26" s="16"/>
      <c r="N26" s="201"/>
      <c r="O26" s="9"/>
      <c r="P26" s="325"/>
      <c r="Q26" s="37"/>
      <c r="R26" s="38"/>
      <c r="S26" s="325"/>
      <c r="T26" s="37"/>
      <c r="U26" s="9"/>
    </row>
    <row r="27" spans="2:24" ht="15" customHeight="1" thickBot="1">
      <c r="B27" s="343"/>
      <c r="C27" s="131"/>
      <c r="D27" s="132"/>
      <c r="E27" s="132"/>
      <c r="F27" s="133"/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7"/>
        <v>0</v>
      </c>
      <c r="L27" s="34"/>
      <c r="M27" s="16"/>
      <c r="N27" s="201"/>
      <c r="O27" s="9"/>
      <c r="P27" s="10"/>
      <c r="Q27" s="10"/>
      <c r="R27" s="24"/>
      <c r="S27" s="10"/>
      <c r="T27" s="10"/>
      <c r="U27" s="9"/>
    </row>
    <row r="28" spans="2:24" ht="15" thickBot="1">
      <c r="B28" s="343"/>
      <c r="C28" s="131"/>
      <c r="D28" s="132"/>
      <c r="E28" s="132"/>
      <c r="F28" s="133"/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2"/>
      <c r="M28" s="16"/>
      <c r="N28" s="201"/>
      <c r="O28" s="9"/>
      <c r="P28" s="10"/>
      <c r="Q28" s="24"/>
      <c r="R28" s="11"/>
      <c r="S28" s="10"/>
      <c r="T28" s="24"/>
      <c r="U28" s="12"/>
    </row>
    <row r="29" spans="2:24" ht="15.75" customHeight="1" thickBot="1">
      <c r="C29" s="20" t="s">
        <v>4</v>
      </c>
      <c r="D29" s="130">
        <f>SUM(D25:D28)</f>
        <v>796</v>
      </c>
      <c r="E29" s="130">
        <f>SUM(E25:E28)</f>
        <v>565</v>
      </c>
      <c r="F29" s="130">
        <f>SUM(F25:F28)</f>
        <v>1361</v>
      </c>
      <c r="G29" s="137">
        <f>SUM(G25:G28)</f>
        <v>423.15148800000003</v>
      </c>
      <c r="H29" s="27">
        <f>IF(G29&lt;&gt;0,D29/(G29/2),0)</f>
        <v>3.7622460162541125</v>
      </c>
      <c r="I29" s="27">
        <f>IF(G29&lt;&gt;0,E29/(G29/2),0)</f>
        <v>2.6704384411853939</v>
      </c>
      <c r="J29" s="22"/>
      <c r="K29" s="28">
        <f t="shared" si="7"/>
        <v>3.2163422287197534</v>
      </c>
      <c r="L29" s="2"/>
      <c r="M29" s="40"/>
      <c r="N29" s="40"/>
      <c r="O29" s="9"/>
      <c r="P29" s="10"/>
      <c r="Q29" s="10"/>
      <c r="R29" s="24"/>
      <c r="S29" s="10"/>
      <c r="T29" s="10"/>
      <c r="U29" s="9"/>
    </row>
    <row r="30" spans="2:24">
      <c r="C30" s="3"/>
      <c r="D30" s="42"/>
      <c r="E30" s="42"/>
      <c r="F30" s="43"/>
      <c r="G30" s="44"/>
      <c r="L30" s="2"/>
      <c r="M30" s="40"/>
      <c r="N30" s="40"/>
      <c r="O30" s="9"/>
      <c r="P30" s="323" t="s">
        <v>26</v>
      </c>
      <c r="Q30" s="35"/>
      <c r="R30" s="24"/>
      <c r="S30" s="323" t="s">
        <v>26</v>
      </c>
      <c r="T30" s="35"/>
      <c r="U30" s="24"/>
      <c r="W30" s="326" t="s">
        <v>27</v>
      </c>
      <c r="X30" s="327"/>
    </row>
    <row r="31" spans="2:24" ht="23.5">
      <c r="C31" s="47" t="s">
        <v>29</v>
      </c>
      <c r="D31" s="108">
        <f>D9+D14+D23+D29</f>
        <v>1789</v>
      </c>
      <c r="E31" s="108">
        <f>E9+E14+E23+E29</f>
        <v>1635.8</v>
      </c>
      <c r="F31" s="108">
        <f>F9+F14+F23+F29</f>
        <v>3424.8</v>
      </c>
      <c r="G31" s="109">
        <f>G14+G23+G29+G9</f>
        <v>1806.1079200000001</v>
      </c>
      <c r="H31" s="13">
        <f>IF(G31&lt;&gt;0,D31/(G31/2),0)</f>
        <v>1.9810554842149188</v>
      </c>
      <c r="I31" s="13">
        <f>IF(G31&lt;&gt;0,E31/(G31/2),0)</f>
        <v>1.8114089217880178</v>
      </c>
      <c r="J31" s="14"/>
      <c r="K31" s="15">
        <f>IF(G31&lt;&gt;0,F31/(G31),0)</f>
        <v>1.8962322030014684</v>
      </c>
      <c r="L31" s="2"/>
      <c r="M31" s="40"/>
      <c r="N31" s="40"/>
      <c r="O31" s="9"/>
      <c r="P31" s="324"/>
      <c r="Q31" s="36"/>
      <c r="R31" s="38"/>
      <c r="S31" s="324"/>
      <c r="T31" s="36"/>
      <c r="U31" s="24"/>
      <c r="W31" s="328"/>
      <c r="X31" s="329"/>
    </row>
    <row r="32" spans="2:24" ht="15.75" customHeight="1">
      <c r="D32" s="49"/>
      <c r="E32" s="49"/>
      <c r="G32" s="50"/>
      <c r="L32" s="2"/>
      <c r="M32" s="40"/>
      <c r="N32" s="40"/>
      <c r="O32" s="39"/>
      <c r="P32" s="324"/>
      <c r="Q32" s="36"/>
      <c r="R32" s="38"/>
      <c r="S32" s="324" t="s">
        <v>26</v>
      </c>
      <c r="T32" s="36"/>
      <c r="U32" s="39"/>
      <c r="W32" s="328"/>
      <c r="X32" s="329"/>
    </row>
    <row r="33" spans="2:33" ht="15.75" customHeight="1">
      <c r="C33" s="25"/>
      <c r="D33" s="51"/>
      <c r="E33" s="51"/>
      <c r="F33" s="52"/>
      <c r="G33" s="51"/>
      <c r="J33" s="34"/>
      <c r="L33" s="2"/>
      <c r="M33" s="40"/>
      <c r="N33" s="40"/>
      <c r="O33" s="39"/>
      <c r="P33" s="324"/>
      <c r="Q33" s="36"/>
      <c r="R33" s="24"/>
      <c r="S33" s="324"/>
      <c r="T33" s="36"/>
      <c r="U33" s="39"/>
      <c r="W33" s="328"/>
      <c r="X33" s="329"/>
    </row>
    <row r="34" spans="2:33" ht="24" customHeight="1">
      <c r="C34" s="332" t="s">
        <v>31</v>
      </c>
      <c r="D34" s="332"/>
      <c r="E34" s="332"/>
      <c r="F34" s="332"/>
      <c r="G34" s="333" t="s">
        <v>32</v>
      </c>
      <c r="H34" s="333"/>
      <c r="I34" s="333" t="s">
        <v>33</v>
      </c>
      <c r="J34" s="333"/>
      <c r="K34" s="333"/>
      <c r="L34" s="2"/>
      <c r="M34" s="40"/>
      <c r="N34" s="40"/>
      <c r="O34" s="39"/>
      <c r="P34" s="324"/>
      <c r="Q34" s="36"/>
      <c r="S34" s="324"/>
      <c r="T34" s="36"/>
      <c r="U34" s="39"/>
      <c r="W34" s="328"/>
      <c r="X34" s="329"/>
    </row>
    <row r="35" spans="2:33" ht="16" thickBot="1">
      <c r="C35" s="97" t="s">
        <v>34</v>
      </c>
      <c r="D35" s="105">
        <v>67</v>
      </c>
      <c r="E35" s="105">
        <v>85</v>
      </c>
      <c r="F35" s="106"/>
      <c r="G35" s="309"/>
      <c r="H35" s="309"/>
      <c r="I35" s="310"/>
      <c r="J35" s="311"/>
      <c r="K35" s="312"/>
      <c r="L35" s="2"/>
      <c r="M35" s="40"/>
      <c r="N35" s="40"/>
      <c r="O35" s="39"/>
      <c r="P35" s="325"/>
      <c r="Q35" s="37"/>
      <c r="R35" s="41"/>
      <c r="S35" s="325"/>
      <c r="T35" s="37"/>
      <c r="U35" s="39"/>
      <c r="W35" s="328"/>
      <c r="X35" s="329"/>
    </row>
    <row r="36" spans="2:33" ht="15.5">
      <c r="C36" s="98" t="s">
        <v>35</v>
      </c>
      <c r="D36" s="105"/>
      <c r="E36" s="105"/>
      <c r="F36" s="106"/>
      <c r="G36" s="309"/>
      <c r="H36" s="309"/>
      <c r="I36" s="309"/>
      <c r="J36" s="309"/>
      <c r="K36" s="309"/>
      <c r="L36" s="34"/>
      <c r="M36" s="45"/>
      <c r="N36" s="30"/>
      <c r="O36" s="39"/>
      <c r="P36" s="10"/>
      <c r="Q36" s="10"/>
      <c r="R36" s="46"/>
      <c r="S36" s="301"/>
      <c r="T36" s="10"/>
      <c r="U36" s="39"/>
      <c r="W36" s="328"/>
      <c r="X36" s="329"/>
    </row>
    <row r="37" spans="2:33" s="48" customFormat="1" ht="15.5">
      <c r="B37"/>
      <c r="C37" s="98" t="s">
        <v>37</v>
      </c>
      <c r="D37" s="105"/>
      <c r="E37" s="105"/>
      <c r="F37" s="106"/>
      <c r="G37" s="309"/>
      <c r="H37" s="309"/>
      <c r="I37" s="310"/>
      <c r="J37" s="311"/>
      <c r="K37" s="312"/>
      <c r="L37" s="34"/>
      <c r="M37" s="45"/>
      <c r="N37" s="30"/>
      <c r="O37" s="9"/>
      <c r="P37" s="10"/>
      <c r="Q37" s="10"/>
      <c r="R37" s="46"/>
      <c r="S37" s="301"/>
      <c r="T37" s="10"/>
      <c r="U37" s="9"/>
      <c r="W37" s="328"/>
      <c r="X37" s="329"/>
      <c r="Y37"/>
    </row>
    <row r="38" spans="2:33" s="48" customFormat="1" ht="16" thickBot="1">
      <c r="B38"/>
      <c r="C38" s="98" t="s">
        <v>49</v>
      </c>
      <c r="D38" s="105"/>
      <c r="E38" s="105"/>
      <c r="F38" s="106"/>
      <c r="G38" s="309"/>
      <c r="H38" s="309"/>
      <c r="I38" s="309"/>
      <c r="J38" s="309"/>
      <c r="K38" s="309"/>
      <c r="L38" s="34"/>
      <c r="M38" s="29"/>
      <c r="N38" s="30"/>
      <c r="O38" s="9"/>
      <c r="P38" s="10"/>
      <c r="Q38" s="10"/>
      <c r="R38" s="46"/>
      <c r="S38" s="301"/>
      <c r="T38" s="10"/>
      <c r="U38" s="9"/>
      <c r="W38" s="330"/>
      <c r="X38" s="331"/>
      <c r="Y38"/>
    </row>
    <row r="39" spans="2:33" s="48" customFormat="1" ht="15.5">
      <c r="B39" s="96" t="s">
        <v>50</v>
      </c>
      <c r="C39" s="99">
        <v>800</v>
      </c>
      <c r="D39" s="107">
        <f>SUM(D35:D38)</f>
        <v>67</v>
      </c>
      <c r="E39" s="107"/>
      <c r="F39" s="106">
        <f>D39+E39</f>
        <v>67</v>
      </c>
      <c r="G39" s="313"/>
      <c r="H39" s="314"/>
      <c r="L39" s="2"/>
      <c r="N39" s="48" t="s">
        <v>30</v>
      </c>
      <c r="O39" s="9"/>
      <c r="P39" s="10"/>
      <c r="Q39" s="10"/>
      <c r="R39" s="46"/>
      <c r="S39" s="301"/>
      <c r="T39" s="10"/>
      <c r="U39" s="9"/>
      <c r="Y39"/>
    </row>
    <row r="40" spans="2:33" s="48" customFormat="1" ht="16" thickBot="1">
      <c r="B40"/>
      <c r="L40" s="2"/>
      <c r="M40" s="45"/>
      <c r="N40" s="30"/>
      <c r="O40" s="53"/>
      <c r="P40" s="10"/>
      <c r="Q40" s="10"/>
      <c r="R40" s="9"/>
      <c r="S40" s="301"/>
      <c r="T40" s="10"/>
      <c r="U40" s="9"/>
      <c r="AG40" s="54"/>
    </row>
    <row r="41" spans="2:33" ht="16" thickBot="1">
      <c r="B41" s="315" t="s">
        <v>42</v>
      </c>
      <c r="C41" s="316"/>
      <c r="D41" s="316"/>
      <c r="E41" s="316"/>
      <c r="F41" s="316"/>
      <c r="G41" s="316"/>
      <c r="H41" s="316"/>
      <c r="I41" s="317"/>
      <c r="K41" s="318" t="str">
        <f>+B41</f>
        <v>ACUMULADO SEMANAL</v>
      </c>
      <c r="L41" s="319"/>
      <c r="M41" s="319"/>
      <c r="N41" s="320"/>
      <c r="O41" s="55"/>
      <c r="P41" s="34"/>
      <c r="Q41" s="34"/>
      <c r="R41" s="2"/>
      <c r="S41" s="34"/>
      <c r="T41" s="34"/>
      <c r="U41" s="2"/>
      <c r="V41" s="56"/>
      <c r="W41" s="103">
        <v>9</v>
      </c>
      <c r="X41" s="104" t="str">
        <f>"'"&amp;IF($W$41=4,DAY($Z$50)-1,IF($W$41=5,DAY($AA$50)-1,IF($W$41=6,DAY($AB$50)-1,IF($W$41=7,DAY($AC$50)-1,IF($W$41=8,DAY($AD$50)-1,IF($W$41=9,DAY($AE$50)-1,0))))))&amp;"-"&amp;MONTH($Y$50)&amp;"'!D40"</f>
        <v>'29-10'!D40</v>
      </c>
      <c r="Y41" s="57" t="str">
        <f>"'"&amp;IF($W$41=4,DAY($Z$50)-1,IF($W$41=5,DAY($AA$50)-1,IF($W$41=6,DAY($AB$50)-1,IF($W$41=7,DAY($AC$50)-1,IF($W$41=8,DAY($AD$50)-1,IF($W$41=9,DAY($AE$50)-1,0))))))&amp;"-"&amp;MONTH($Y$50)&amp;"'!F40"</f>
        <v>'29-10'!F40</v>
      </c>
      <c r="Z41" s="58" t="str">
        <f>"'"&amp;IF($W$41=4,DAY($Z$50)-1,IF($W$41=5,DAY($AA$50)-1,IF($W$41=6,DAY($AB$50)-1,IF($W$41=7,DAY($AC$50)-1,IF($W$41=8,DAY($AD$50)-1,IF($W$41=9,DAY($AE$50)-1,0))))))&amp;"-"&amp;MONTH($Y$50)&amp;"'!H40"</f>
        <v>'29-10'!H40</v>
      </c>
      <c r="AA41" s="59" t="str">
        <f>"'"&amp;IF($W$41=4,DAY($Z$50)-1,IF($W$41=5,DAY($AA$50)-1,IF($W$41=6,DAY($AB$50)-1,IF($W$41=7,DAY($AC$50)-1,IF($W$41=8,DAY($AD$50)-1,IF($W$41=9,DAY($AE$50)-1,0))))))&amp;"-"&amp;MONTH($Y$50)&amp;"'!B40"</f>
        <v>'29-10'!B40</v>
      </c>
      <c r="AB41" s="60"/>
      <c r="AC41" s="60"/>
      <c r="AD41" s="60"/>
      <c r="AE41" s="60"/>
      <c r="AF41" s="60"/>
      <c r="AG41" s="61"/>
    </row>
    <row r="42" spans="2:33" ht="16" thickBot="1">
      <c r="B42" s="119" t="s">
        <v>11</v>
      </c>
      <c r="C42" s="72"/>
      <c r="D42" s="321" t="s">
        <v>15</v>
      </c>
      <c r="E42" s="322"/>
      <c r="F42" s="321" t="s">
        <v>21</v>
      </c>
      <c r="G42" s="322"/>
      <c r="H42" s="321" t="s">
        <v>25</v>
      </c>
      <c r="I42" s="322"/>
      <c r="K42" s="120" t="s">
        <v>51</v>
      </c>
      <c r="L42" s="121"/>
      <c r="M42" s="110" t="s">
        <v>52</v>
      </c>
      <c r="N42" s="72" t="s">
        <v>46</v>
      </c>
      <c r="P42" s="34"/>
      <c r="Q42" s="34"/>
      <c r="R42" s="34"/>
      <c r="S42" s="34"/>
      <c r="T42" s="34"/>
      <c r="V42" s="62"/>
      <c r="W42" s="299" t="s">
        <v>36</v>
      </c>
      <c r="X42" s="300"/>
      <c r="Y42" s="101">
        <v>45954</v>
      </c>
      <c r="Z42" s="101">
        <f t="shared" ref="Z42:AE42" si="12">Y42+1</f>
        <v>45955</v>
      </c>
      <c r="AA42" s="101">
        <f t="shared" si="12"/>
        <v>45956</v>
      </c>
      <c r="AB42" s="101">
        <f t="shared" si="12"/>
        <v>45957</v>
      </c>
      <c r="AC42" s="101">
        <f t="shared" si="12"/>
        <v>45958</v>
      </c>
      <c r="AD42" s="101">
        <f t="shared" si="12"/>
        <v>45959</v>
      </c>
      <c r="AE42" s="101">
        <f t="shared" si="12"/>
        <v>45960</v>
      </c>
      <c r="AF42" s="63" t="s">
        <v>63</v>
      </c>
      <c r="AG42" s="64"/>
    </row>
    <row r="43" spans="2:33" ht="29">
      <c r="B43" s="74" t="s">
        <v>44</v>
      </c>
      <c r="C43" s="75" t="s">
        <v>45</v>
      </c>
      <c r="D43" s="74" t="s">
        <v>44</v>
      </c>
      <c r="E43" s="75" t="s">
        <v>45</v>
      </c>
      <c r="F43" s="74" t="s">
        <v>44</v>
      </c>
      <c r="G43" s="75" t="s">
        <v>45</v>
      </c>
      <c r="H43" s="74" t="s">
        <v>44</v>
      </c>
      <c r="I43" s="75" t="s">
        <v>45</v>
      </c>
      <c r="K43" s="111" t="s">
        <v>53</v>
      </c>
      <c r="L43" s="112"/>
      <c r="M43" s="112"/>
      <c r="N43" s="113"/>
      <c r="P43" s="301"/>
      <c r="Q43" s="302"/>
      <c r="R43" s="34"/>
      <c r="S43" s="301"/>
      <c r="T43" s="302"/>
      <c r="V43" s="62"/>
      <c r="W43" s="303" t="s">
        <v>38</v>
      </c>
      <c r="X43" s="304"/>
      <c r="Y43" s="66">
        <v>552.52992000000006</v>
      </c>
      <c r="Z43" s="66">
        <v>621.59616000000005</v>
      </c>
      <c r="AA43" s="66">
        <v>0</v>
      </c>
      <c r="AB43" s="66">
        <v>316.55360000000002</v>
      </c>
      <c r="AC43" s="66">
        <v>227.91859199999999</v>
      </c>
      <c r="AD43" s="66">
        <v>316.55360000000002</v>
      </c>
      <c r="AE43" s="66">
        <v>316.55360000000002</v>
      </c>
      <c r="AF43" s="67">
        <v>2351.7054720000001</v>
      </c>
      <c r="AG43" s="64"/>
    </row>
    <row r="44" spans="2:33" ht="16" thickBot="1">
      <c r="B44" s="76" t="e">
        <f>+F9+#REF!+#REF!+#REF!+#REF!</f>
        <v>#REF!</v>
      </c>
      <c r="C44" s="77">
        <f>IF($W$41=3,$Y43,IF($W$41=4,SUM($Y43:$Z43),IF($W$41=5,SUM($Y43:$AA43),IF($W$41=6,SUM($Y43:$AB43),IF($W$41=7,SUM($Y43:$AC43),IF($W$41=8,SUM($Y43:$AD43),IF($W$41=9,SUM($Y43:$AE43),"Escribir número")))))))</f>
        <v>2351.7054720000001</v>
      </c>
      <c r="D44" s="78">
        <f>+F14</f>
        <v>0</v>
      </c>
      <c r="E44" s="77">
        <f>IF($W$41=3,$Y45,IF($W$41=4,SUM($Y45:$Z45),IF($W$41=5,SUM($Y45:$AA45),IF($W$41=6,SUM($Y45:$AB45),IF($W$41=7,SUM($Y45:$AC45),IF($W$41=8,SUM($Y45:$AD45),IF($W$41=9,SUM($Y45:$AE45),"Escribir número")))))))</f>
        <v>0</v>
      </c>
      <c r="F44" s="79" t="e">
        <f>F23+#REF!+#REF!+#REF!+#REF!</f>
        <v>#REF!</v>
      </c>
      <c r="G44" s="77">
        <f>IF($W$41=3,$Y44,IF($W$41=4,SUM($Y44:$Z44),IF($W$41=5,SUM($Y44:$AA44),IF($W$41=6,SUM($Y44:$AB44),IF($W$41=7,SUM($Y44:$AC44),IF($W$41=8,SUM($Y44:$AD44),IF($W$41=9,SUM($Y44:$AE44),"Escribir número")))))))</f>
        <v>8654.7113200000003</v>
      </c>
      <c r="H44" s="79" t="e">
        <f>F29+#REF!+#REF!+#REF!+#REF!</f>
        <v>#REF!</v>
      </c>
      <c r="I44" s="77">
        <f>IF($W$41=3,$Y46,IF($W$41=4,SUM($Y46:$Z46),IF($W$41=5,SUM($Y46:$AA46),IF($W$41=6,SUM($Y46:$AB46),IF($W$41=7,SUM($Y46:$AC46),IF($W$41=8,SUM($Y46:$AD46),IF($W$41=9,SUM($Y46:$AE46),"Escribir número")))))))</f>
        <v>5458.0715880000007</v>
      </c>
      <c r="K44" s="114"/>
      <c r="L44" s="115"/>
      <c r="M44" s="115"/>
      <c r="N44" s="116"/>
      <c r="P44" s="301"/>
      <c r="Q44" s="302"/>
      <c r="R44" s="34"/>
      <c r="S44" s="301"/>
      <c r="T44" s="302"/>
      <c r="V44" s="62"/>
      <c r="W44" s="305" t="s">
        <v>39</v>
      </c>
      <c r="X44" s="306"/>
      <c r="Y44" s="66">
        <v>1688.9828</v>
      </c>
      <c r="Z44" s="66">
        <v>840.53507600000012</v>
      </c>
      <c r="AA44" s="66">
        <v>1511.9799439999999</v>
      </c>
      <c r="AB44" s="66">
        <v>1317.9881600000001</v>
      </c>
      <c r="AC44" s="66">
        <v>705.94853999999998</v>
      </c>
      <c r="AD44" s="66">
        <v>1522.8739680000001</v>
      </c>
      <c r="AE44" s="66">
        <v>1066.4028320000002</v>
      </c>
      <c r="AF44" s="67">
        <v>8654.7113200000003</v>
      </c>
      <c r="AG44" s="64"/>
    </row>
    <row r="45" spans="2:33" ht="16" thickBot="1">
      <c r="B45" s="80"/>
      <c r="C45" s="77"/>
      <c r="D45" s="79"/>
      <c r="E45" s="77"/>
      <c r="F45" s="79"/>
      <c r="G45" s="77"/>
      <c r="H45" s="79"/>
      <c r="I45" s="77"/>
      <c r="J45" s="81"/>
      <c r="K45" s="117" t="e">
        <f>+B44+D44+F44+H44</f>
        <v>#REF!</v>
      </c>
      <c r="L45" s="118"/>
      <c r="M45" s="82">
        <f>+C44+E44+G44+I44</f>
        <v>16464.488380000003</v>
      </c>
      <c r="N45" s="83">
        <f>AF59</f>
        <v>16464.488380000003</v>
      </c>
      <c r="P45" s="301"/>
      <c r="Q45" s="302"/>
      <c r="R45" s="34"/>
      <c r="S45" s="301"/>
      <c r="T45" s="302"/>
      <c r="V45" s="62"/>
      <c r="W45" s="305" t="s">
        <v>40</v>
      </c>
      <c r="X45" s="306"/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7">
        <v>0</v>
      </c>
      <c r="AG45" s="64"/>
    </row>
    <row r="46" spans="2:33" ht="15.5">
      <c r="C46" s="87"/>
      <c r="D46" s="88"/>
      <c r="E46" s="89"/>
      <c r="F46" s="88"/>
      <c r="G46" s="2"/>
      <c r="H46" s="2"/>
      <c r="I46" s="2"/>
      <c r="J46" s="2"/>
      <c r="K46" s="2"/>
      <c r="M46" s="69"/>
      <c r="N46" s="53"/>
      <c r="P46" s="301"/>
      <c r="Q46" s="302"/>
      <c r="R46" s="34"/>
      <c r="S46" s="301"/>
      <c r="T46" s="302"/>
      <c r="V46" s="62"/>
      <c r="W46" s="307" t="s">
        <v>41</v>
      </c>
      <c r="X46" s="308"/>
      <c r="Y46" s="66">
        <v>898.52490000000012</v>
      </c>
      <c r="Z46" s="66">
        <v>1055.6986000000002</v>
      </c>
      <c r="AA46" s="66">
        <v>798.68880000000001</v>
      </c>
      <c r="AB46" s="66">
        <v>704.50580000000002</v>
      </c>
      <c r="AC46" s="66">
        <v>702.38560000000007</v>
      </c>
      <c r="AD46" s="66">
        <v>875.11640000000011</v>
      </c>
      <c r="AE46" s="66">
        <v>423.15148800000003</v>
      </c>
      <c r="AF46" s="67">
        <v>5458.0715880000007</v>
      </c>
      <c r="AG46" s="64"/>
    </row>
    <row r="47" spans="2:33" ht="15.5">
      <c r="P47" s="301"/>
      <c r="Q47" s="302"/>
      <c r="R47" s="34"/>
      <c r="S47" s="301"/>
      <c r="T47" s="302"/>
      <c r="V47" s="62"/>
      <c r="W47" s="299" t="s">
        <v>43</v>
      </c>
      <c r="X47" s="300"/>
      <c r="Y47" s="102">
        <v>3140.0376200000001</v>
      </c>
      <c r="Z47" s="102">
        <v>2517.8298360000003</v>
      </c>
      <c r="AA47" s="102">
        <v>2310.6687440000001</v>
      </c>
      <c r="AB47" s="102">
        <v>2339.04756</v>
      </c>
      <c r="AC47" s="102">
        <v>1636.2527319999999</v>
      </c>
      <c r="AD47" s="102">
        <v>2714.5439679999999</v>
      </c>
      <c r="AE47" s="102">
        <v>1806.1079200000001</v>
      </c>
      <c r="AF47" s="102">
        <v>16464.488380000003</v>
      </c>
      <c r="AG47" s="64"/>
    </row>
    <row r="48" spans="2:33" ht="15.5">
      <c r="P48" s="301"/>
      <c r="Q48" s="302"/>
      <c r="R48" s="34"/>
      <c r="S48" s="301"/>
      <c r="T48" s="302"/>
      <c r="V48" s="62"/>
      <c r="W48" s="73"/>
      <c r="X48" s="73"/>
      <c r="Y48" s="100"/>
      <c r="Z48" s="100"/>
      <c r="AA48" s="100"/>
      <c r="AB48" s="100"/>
      <c r="AC48" s="100"/>
      <c r="AD48" s="100"/>
      <c r="AE48" s="100"/>
      <c r="AF48" s="100"/>
      <c r="AG48" s="64"/>
    </row>
    <row r="49" spans="2:33" ht="15" customHeight="1">
      <c r="P49" s="301"/>
      <c r="Q49" s="302"/>
      <c r="R49" s="34"/>
      <c r="S49" s="301"/>
      <c r="T49" s="302"/>
      <c r="V49" s="62"/>
      <c r="AG49" s="64"/>
    </row>
    <row r="50" spans="2:33" ht="15.5">
      <c r="P50" s="34"/>
      <c r="Q50" s="34"/>
      <c r="R50" s="34"/>
      <c r="S50" s="34"/>
      <c r="T50" s="34"/>
      <c r="V50" s="62"/>
      <c r="W50" s="299" t="s">
        <v>47</v>
      </c>
      <c r="X50" s="300"/>
      <c r="Y50" s="101">
        <f>Y42</f>
        <v>45954</v>
      </c>
      <c r="Z50" s="101">
        <f t="shared" ref="Z50:AE50" si="13">Z42</f>
        <v>45955</v>
      </c>
      <c r="AA50" s="101">
        <f t="shared" si="13"/>
        <v>45956</v>
      </c>
      <c r="AB50" s="101">
        <f t="shared" si="13"/>
        <v>45957</v>
      </c>
      <c r="AC50" s="101">
        <f t="shared" si="13"/>
        <v>45958</v>
      </c>
      <c r="AD50" s="101">
        <f t="shared" si="13"/>
        <v>45959</v>
      </c>
      <c r="AE50" s="101">
        <f t="shared" si="13"/>
        <v>45960</v>
      </c>
      <c r="AF50" s="63" t="s">
        <v>63</v>
      </c>
      <c r="AG50" s="64"/>
    </row>
    <row r="51" spans="2:33" ht="15.5">
      <c r="P51" s="34"/>
      <c r="Q51" s="34"/>
      <c r="R51" s="34"/>
      <c r="S51" s="34"/>
      <c r="T51" s="34"/>
      <c r="V51" s="62"/>
      <c r="W51" s="65" t="s">
        <v>12</v>
      </c>
      <c r="X51" s="84"/>
      <c r="Y51" s="85">
        <v>317.98170000000005</v>
      </c>
      <c r="Z51" s="85">
        <v>353.31299999999999</v>
      </c>
      <c r="AA51" s="85">
        <v>282.65039999999999</v>
      </c>
      <c r="AB51" s="85">
        <v>353.31299999999999</v>
      </c>
      <c r="AC51" s="85">
        <v>0</v>
      </c>
      <c r="AD51" s="85">
        <v>172.73080000000002</v>
      </c>
      <c r="AE51" s="85">
        <v>69.092320000000001</v>
      </c>
      <c r="AF51" s="67">
        <v>1549.08122</v>
      </c>
      <c r="AG51" s="64"/>
    </row>
    <row r="52" spans="2:33" ht="15.5">
      <c r="B52" s="86"/>
      <c r="E52" s="91"/>
      <c r="J52" s="81"/>
      <c r="K52" s="81"/>
      <c r="M52" s="69"/>
      <c r="P52" s="34"/>
      <c r="Q52" s="34"/>
      <c r="R52" s="34"/>
      <c r="S52" s="34"/>
      <c r="T52" s="34"/>
      <c r="V52" s="62"/>
      <c r="W52" s="68" t="s">
        <v>14</v>
      </c>
      <c r="X52" s="90"/>
      <c r="Y52" s="85">
        <v>552.52992000000006</v>
      </c>
      <c r="Z52" s="85">
        <v>621.59616000000005</v>
      </c>
      <c r="AA52" s="85">
        <v>0</v>
      </c>
      <c r="AB52" s="85">
        <v>316.55360000000002</v>
      </c>
      <c r="AC52" s="85">
        <v>227.91859199999999</v>
      </c>
      <c r="AD52" s="85">
        <v>316.55360000000002</v>
      </c>
      <c r="AE52" s="85">
        <v>316.55360000000002</v>
      </c>
      <c r="AF52" s="67">
        <v>2351.7054720000001</v>
      </c>
      <c r="AG52" s="64"/>
    </row>
    <row r="53" spans="2:33" ht="15.5">
      <c r="E53" s="91"/>
      <c r="V53" s="62"/>
      <c r="W53" s="68" t="s">
        <v>18</v>
      </c>
      <c r="X53" s="90"/>
      <c r="Y53" s="85">
        <v>334.22680000000003</v>
      </c>
      <c r="Z53" s="85">
        <v>240.64329600000005</v>
      </c>
      <c r="AA53" s="85">
        <v>319.69520000000006</v>
      </c>
      <c r="AB53" s="85">
        <v>319.69520000000006</v>
      </c>
      <c r="AC53" s="85">
        <v>255.75616000000002</v>
      </c>
      <c r="AD53" s="85">
        <v>319.69520000000006</v>
      </c>
      <c r="AE53" s="85">
        <v>255.75616000000002</v>
      </c>
      <c r="AF53" s="67">
        <v>2045.4680160000003</v>
      </c>
      <c r="AG53" s="64"/>
    </row>
    <row r="54" spans="2:33" ht="15.75" customHeight="1">
      <c r="D54" s="50"/>
      <c r="E54" s="91"/>
      <c r="V54" s="62"/>
      <c r="W54" s="68" t="s">
        <v>20</v>
      </c>
      <c r="X54" s="90"/>
      <c r="Y54" s="85">
        <v>580.54320000000007</v>
      </c>
      <c r="Z54" s="85">
        <v>702.38560000000007</v>
      </c>
      <c r="AA54" s="85">
        <v>516.03840000000002</v>
      </c>
      <c r="AB54" s="85">
        <v>351.19280000000003</v>
      </c>
      <c r="AC54" s="85">
        <v>702.38560000000007</v>
      </c>
      <c r="AD54" s="85">
        <v>702.38560000000007</v>
      </c>
      <c r="AE54" s="85">
        <v>423.15148800000003</v>
      </c>
      <c r="AF54" s="67">
        <v>3978.082688</v>
      </c>
      <c r="AG54" s="64"/>
    </row>
    <row r="55" spans="2:33" ht="15.5">
      <c r="V55" s="62"/>
      <c r="W55" s="68" t="s">
        <v>17</v>
      </c>
      <c r="X55" s="90"/>
      <c r="Y55" s="85">
        <v>338.25</v>
      </c>
      <c r="Z55" s="85">
        <v>169.125</v>
      </c>
      <c r="AA55" s="85">
        <v>297.65999999999997</v>
      </c>
      <c r="AB55" s="85">
        <v>338.25</v>
      </c>
      <c r="AC55" s="85">
        <v>98.092499999999973</v>
      </c>
      <c r="AD55" s="85">
        <v>297.65999999999997</v>
      </c>
      <c r="AE55" s="85">
        <v>169.125</v>
      </c>
      <c r="AF55" s="67">
        <v>1708.1624999999999</v>
      </c>
      <c r="AG55" s="64"/>
    </row>
    <row r="56" spans="2:33" ht="15.5">
      <c r="V56" s="62"/>
      <c r="W56" s="68" t="s">
        <v>28</v>
      </c>
      <c r="X56" s="90"/>
      <c r="Y56" s="85">
        <v>343.10939999999999</v>
      </c>
      <c r="Z56" s="85">
        <v>0</v>
      </c>
      <c r="AA56" s="85">
        <v>301.93627200000003</v>
      </c>
      <c r="AB56" s="85">
        <v>365.01</v>
      </c>
      <c r="AC56" s="85">
        <v>101.25059999999999</v>
      </c>
      <c r="AD56" s="85">
        <v>307.24320000000006</v>
      </c>
      <c r="AE56" s="85">
        <v>174.57000000000002</v>
      </c>
      <c r="AF56" s="67">
        <v>1593.1194720000001</v>
      </c>
      <c r="AG56" s="64"/>
    </row>
    <row r="57" spans="2:33" ht="15.5">
      <c r="V57" s="62"/>
      <c r="W57" s="68" t="s">
        <v>24</v>
      </c>
      <c r="X57" s="90"/>
      <c r="Y57" s="85">
        <v>359.83499999999998</v>
      </c>
      <c r="Z57" s="85">
        <v>179.91749999999999</v>
      </c>
      <c r="AA57" s="85">
        <v>297.65551199999999</v>
      </c>
      <c r="AB57" s="85">
        <v>0</v>
      </c>
      <c r="AC57" s="85">
        <v>0</v>
      </c>
      <c r="AD57" s="85">
        <v>284.71396799999997</v>
      </c>
      <c r="AE57" s="85">
        <v>172.09499999999997</v>
      </c>
      <c r="AF57" s="67">
        <v>1294.2169799999999</v>
      </c>
      <c r="AG57" s="64"/>
    </row>
    <row r="58" spans="2:33" ht="15.5">
      <c r="V58" s="62"/>
      <c r="W58" s="70" t="s">
        <v>19</v>
      </c>
      <c r="X58" s="92"/>
      <c r="Y58" s="85">
        <v>313.56160000000006</v>
      </c>
      <c r="Z58" s="85">
        <v>250.84928000000002</v>
      </c>
      <c r="AA58" s="85">
        <v>295.03296000000006</v>
      </c>
      <c r="AB58" s="85">
        <v>295.03296000000006</v>
      </c>
      <c r="AC58" s="85">
        <v>250.84928000000002</v>
      </c>
      <c r="AD58" s="85">
        <v>313.56160000000006</v>
      </c>
      <c r="AE58" s="85">
        <v>225.76435200000003</v>
      </c>
      <c r="AF58" s="67">
        <v>1944.6520320000004</v>
      </c>
      <c r="AG58" s="64"/>
    </row>
    <row r="59" spans="2:33" ht="15.5">
      <c r="V59" s="62"/>
      <c r="W59" s="299" t="s">
        <v>43</v>
      </c>
      <c r="X59" s="300"/>
      <c r="Y59" s="102">
        <v>3140.0376200000001</v>
      </c>
      <c r="Z59" s="102">
        <v>2517.8298359999999</v>
      </c>
      <c r="AA59" s="102">
        <v>2310.6687440000001</v>
      </c>
      <c r="AB59" s="102">
        <v>2339.0475600000004</v>
      </c>
      <c r="AC59" s="102">
        <v>1636.2527319999999</v>
      </c>
      <c r="AD59" s="102">
        <v>2714.5439679999999</v>
      </c>
      <c r="AE59" s="102">
        <v>1806.1079199999999</v>
      </c>
      <c r="AF59" s="71">
        <v>16464.488380000003</v>
      </c>
      <c r="AG59" s="64"/>
    </row>
    <row r="60" spans="2:33" ht="15" thickBot="1">
      <c r="V60" s="93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5"/>
    </row>
    <row r="62" spans="2:33">
      <c r="N62" t="s">
        <v>48</v>
      </c>
    </row>
    <row r="64" spans="2:33">
      <c r="M64" t="s">
        <v>62</v>
      </c>
    </row>
    <row r="72" spans="29:29">
      <c r="AC72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5"/>
    <mergeCell ref="S10:S15"/>
    <mergeCell ref="B11:B13"/>
    <mergeCell ref="B16:B22"/>
    <mergeCell ref="P21:P26"/>
    <mergeCell ref="S21:S26"/>
    <mergeCell ref="B25:B28"/>
    <mergeCell ref="P30:P35"/>
    <mergeCell ref="S30:S35"/>
    <mergeCell ref="W30:X38"/>
    <mergeCell ref="C34:F34"/>
    <mergeCell ref="G34:H34"/>
    <mergeCell ref="I34:K34"/>
    <mergeCell ref="G35:H35"/>
    <mergeCell ref="I35:K35"/>
    <mergeCell ref="G36:H36"/>
    <mergeCell ref="I36:K36"/>
    <mergeCell ref="W42:X42"/>
    <mergeCell ref="S36:S40"/>
    <mergeCell ref="G37:H37"/>
    <mergeCell ref="I37:K37"/>
    <mergeCell ref="G38:H38"/>
    <mergeCell ref="I38:K38"/>
    <mergeCell ref="G39:H39"/>
    <mergeCell ref="B41:I41"/>
    <mergeCell ref="K41:N41"/>
    <mergeCell ref="D42:E42"/>
    <mergeCell ref="F42:G42"/>
    <mergeCell ref="H42:I42"/>
    <mergeCell ref="W50:X50"/>
    <mergeCell ref="W59:X59"/>
    <mergeCell ref="P43:P49"/>
    <mergeCell ref="Q43:Q49"/>
    <mergeCell ref="S43:S49"/>
    <mergeCell ref="T43:T49"/>
    <mergeCell ref="W43:X43"/>
    <mergeCell ref="W44:X44"/>
    <mergeCell ref="W45:X45"/>
    <mergeCell ref="W46:X46"/>
    <mergeCell ref="W47:X47"/>
  </mergeCells>
  <conditionalFormatting sqref="H11:I13 H6:I9 H25:I28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2">
    <cfRule type="iconSet" priority="26">
      <iconSet>
        <cfvo type="percent" val="0"/>
        <cfvo type="num" val="0.95"/>
        <cfvo type="num" val="1"/>
      </iconSet>
    </cfRule>
  </conditionalFormatting>
  <conditionalFormatting sqref="H23:I23">
    <cfRule type="iconSet" priority="20">
      <iconSet>
        <cfvo type="percent" val="0"/>
        <cfvo type="num" val="0.95"/>
        <cfvo type="num" val="1"/>
      </iconSet>
    </cfRule>
  </conditionalFormatting>
  <conditionalFormatting sqref="H29:I29">
    <cfRule type="iconSet" priority="15">
      <iconSet>
        <cfvo type="percent" val="0"/>
        <cfvo type="num" val="0.95"/>
        <cfvo type="num" val="1"/>
      </iconSet>
    </cfRule>
  </conditionalFormatting>
  <conditionalFormatting sqref="H31:I31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2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2">
    <cfRule type="iconSet" priority="27">
      <iconSet>
        <cfvo type="percent" val="0"/>
        <cfvo type="num" val="0.95"/>
        <cfvo type="num" val="1"/>
      </iconSet>
    </cfRule>
  </conditionalFormatting>
  <conditionalFormatting sqref="K23">
    <cfRule type="iconSet" priority="19">
      <iconSet>
        <cfvo type="percent" val="0"/>
        <cfvo type="num" val="0.95"/>
        <cfvo type="num" val="1"/>
      </iconSet>
    </cfRule>
  </conditionalFormatting>
  <conditionalFormatting sqref="K25:K27">
    <cfRule type="iconSet" priority="25">
      <iconSet>
        <cfvo type="percent" val="0"/>
        <cfvo type="num" val="0.95"/>
        <cfvo type="num" val="1"/>
      </iconSet>
    </cfRule>
  </conditionalFormatting>
  <conditionalFormatting sqref="K28">
    <cfRule type="iconSet" priority="7">
      <iconSet>
        <cfvo type="percent" val="0"/>
        <cfvo type="num" val="0.95"/>
        <cfvo type="num" val="1"/>
      </iconSet>
    </cfRule>
  </conditionalFormatting>
  <conditionalFormatting sqref="K29">
    <cfRule type="iconSet" priority="16">
      <iconSet>
        <cfvo type="percent" val="0"/>
        <cfvo type="num" val="0.95"/>
        <cfvo type="num" val="1"/>
      </iconSet>
    </cfRule>
  </conditionalFormatting>
  <conditionalFormatting sqref="K31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1" xr:uid="{32B04C8C-6318-45D4-9E30-200BDB3E5EC3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61AF6D03-914F-4333-9980-9F4FB1E7E5C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B44</xm:sqref>
        </x14:conditionalFormatting>
        <x14:conditionalFormatting xmlns:xm="http://schemas.microsoft.com/office/excel/2006/main">
          <x14:cfRule type="iconSet" priority="29" id="{63106A56-370C-4111-ADDC-396723E98E37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10" id="{63026412-7F23-4A71-9B97-757E817B6F5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D44</xm:sqref>
        </x14:conditionalFormatting>
        <x14:conditionalFormatting xmlns:xm="http://schemas.microsoft.com/office/excel/2006/main">
          <x14:cfRule type="iconSet" priority="13" id="{95E2271D-1FA9-482E-A094-0EA40155599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9" id="{743EDDE4-9F9D-40E4-9D33-9C2C24B11C6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F44</xm:sqref>
        </x14:conditionalFormatting>
        <x14:conditionalFormatting xmlns:xm="http://schemas.microsoft.com/office/excel/2006/main">
          <x14:cfRule type="iconSet" priority="12" id="{F15285EC-258D-4D91-9B83-5BFC8C9EBBD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8" id="{CE018C05-BCB0-4ABD-8817-A13215461DE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H44</xm:sqref>
        </x14:conditionalFormatting>
        <x14:conditionalFormatting xmlns:xm="http://schemas.microsoft.com/office/excel/2006/main">
          <x14:cfRule type="iconSet" priority="11" id="{35F9EC79-EC5F-4D89-95F8-F465F5588D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4" id="{CDF4306D-3324-4AD2-9198-B149DF710C5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092E2-DA4E-4F9F-B273-5D6830098459}">
  <sheetPr>
    <tabColor rgb="FF00B050"/>
  </sheetPr>
  <dimension ref="B2:AG72"/>
  <sheetViews>
    <sheetView topLeftCell="A5" zoomScale="71" zoomScaleNormal="71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4.363281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216">
        <f>154+155</f>
        <v>309</v>
      </c>
      <c r="E6" s="216"/>
      <c r="F6" s="133">
        <f t="shared" ref="F6:F8" si="0">SUM(D6:E6)</f>
        <v>309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 t="s">
        <v>12</v>
      </c>
      <c r="D7" s="132">
        <v>38</v>
      </c>
      <c r="E7" s="132">
        <v>17</v>
      </c>
      <c r="F7" s="133">
        <f t="shared" si="0"/>
        <v>55</v>
      </c>
      <c r="G7" s="134">
        <f t="shared" ref="G7" si="1">VLOOKUP(C7,$W$50:$AF$59,$W$41,0)</f>
        <v>377</v>
      </c>
      <c r="H7" s="122">
        <f>IF(G7&lt;&gt;0,D7/(G7/2),0)</f>
        <v>0.20159151193633953</v>
      </c>
      <c r="I7" s="13">
        <f>IF(G7&lt;&gt;0,E7/(G7/2),0)</f>
        <v>9.0185676392572939E-2</v>
      </c>
      <c r="J7" s="14"/>
      <c r="K7" s="15">
        <f>IF(G7&lt;&gt;0,F7/(G7),0)</f>
        <v>0.14588859416445624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347</v>
      </c>
      <c r="E9" s="136">
        <f>SUM(E6:E8)</f>
        <v>17</v>
      </c>
      <c r="F9" s="136">
        <f>SUM(F6:F8)</f>
        <v>364</v>
      </c>
      <c r="G9" s="137">
        <f>SUM(G6:G8)</f>
        <v>377</v>
      </c>
      <c r="H9" s="123">
        <f>IF(G9&lt;&gt;0,D9/(G9/2),0)</f>
        <v>1.8408488063660478</v>
      </c>
      <c r="I9" s="21">
        <f>IF(G9&lt;&gt;0,E9/(G9/2),0)</f>
        <v>9.0185676392572939E-2</v>
      </c>
      <c r="J9" s="22"/>
      <c r="K9" s="23">
        <f>IF(G9&lt;&gt;0,F9/(G9),0)</f>
        <v>0.96551724137931039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9"/>
      <c r="D11" s="132"/>
      <c r="E11" s="132"/>
      <c r="F11" s="133">
        <f t="shared" ref="F11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ref="F12" si="3">SUM(D12:E12)</f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0</v>
      </c>
      <c r="E14" s="136">
        <f>SUM(E11:E13)</f>
        <v>0</v>
      </c>
      <c r="F14" s="136">
        <f>SUM(F11:F13)</f>
        <v>0</v>
      </c>
      <c r="G14" s="137">
        <f>SUM(G11:G13)</f>
        <v>0</v>
      </c>
      <c r="H14" s="124">
        <f>IF(G14&lt;&gt;0,D14/(G14/2),0)</f>
        <v>0</v>
      </c>
      <c r="I14" s="27">
        <f>IF(G14&lt;&gt;0,E14/(G14/2),0)</f>
        <v>0</v>
      </c>
      <c r="J14" s="22"/>
      <c r="K14" s="28">
        <f>IF(G14&lt;&gt;0,F14/(G14),0)</f>
        <v>0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14</v>
      </c>
      <c r="D16" s="132">
        <v>170</v>
      </c>
      <c r="E16" s="132">
        <v>35</v>
      </c>
      <c r="F16" s="133">
        <f>SUM(D16:E16)</f>
        <v>205</v>
      </c>
      <c r="G16" s="134">
        <f t="shared" ref="G16:G20" si="4">VLOOKUP(C16,$W$50:$AF$59,$W$41,0)</f>
        <v>317</v>
      </c>
      <c r="H16" s="122">
        <f t="shared" ref="H16:H23" si="5">IF(G16&lt;&gt;0,D16/(G16/2),0)</f>
        <v>1.0725552050473186</v>
      </c>
      <c r="I16" s="13">
        <f t="shared" ref="I16:I23" si="6">IF(G16&lt;&gt;0,E16/(G16/2),0)</f>
        <v>0.22082018927444794</v>
      </c>
      <c r="J16" s="14"/>
      <c r="K16" s="15">
        <f t="shared" ref="K16:K29" si="7">IF(G16&lt;&gt;0,F16/(G16),0)</f>
        <v>0.64668769716088326</v>
      </c>
      <c r="M16" s="16" t="s">
        <v>67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18</v>
      </c>
      <c r="D17" s="132">
        <v>237</v>
      </c>
      <c r="E17" s="132">
        <v>150</v>
      </c>
      <c r="F17" s="133">
        <f t="shared" ref="F17:F18" si="8">SUM(D17:E17)</f>
        <v>387</v>
      </c>
      <c r="G17" s="134">
        <f t="shared" si="4"/>
        <v>320</v>
      </c>
      <c r="H17" s="122">
        <f>IF(G17&lt;&gt;0,D17/(G17/2),0)</f>
        <v>1.48125</v>
      </c>
      <c r="I17" s="13">
        <f t="shared" si="6"/>
        <v>0.9375</v>
      </c>
      <c r="J17" s="14"/>
      <c r="K17" s="15">
        <f t="shared" si="7"/>
        <v>1.2093750000000001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17</v>
      </c>
      <c r="D18" s="132">
        <v>120</v>
      </c>
      <c r="E18" s="132">
        <v>79</v>
      </c>
      <c r="F18" s="133">
        <f t="shared" si="8"/>
        <v>199</v>
      </c>
      <c r="G18" s="134">
        <f t="shared" si="4"/>
        <v>150</v>
      </c>
      <c r="H18" s="122">
        <f>IF(G18&lt;&gt;0,D18/(G18/2),0)</f>
        <v>1.6</v>
      </c>
      <c r="I18" s="13">
        <f t="shared" si="6"/>
        <v>1.0533333333333332</v>
      </c>
      <c r="J18" s="14"/>
      <c r="K18" s="15">
        <f t="shared" si="7"/>
        <v>1.3266666666666667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28</v>
      </c>
      <c r="D19" s="132">
        <v>0</v>
      </c>
      <c r="E19" s="132">
        <v>204</v>
      </c>
      <c r="F19" s="133">
        <f t="shared" ref="F19" si="9">SUM(D19:E19)</f>
        <v>204</v>
      </c>
      <c r="G19" s="134">
        <f t="shared" si="4"/>
        <v>0</v>
      </c>
      <c r="H19" s="122">
        <f t="shared" si="5"/>
        <v>0</v>
      </c>
      <c r="I19" s="13">
        <f t="shared" si="6"/>
        <v>0</v>
      </c>
      <c r="J19" s="14"/>
      <c r="K19" s="15">
        <f t="shared" si="7"/>
        <v>0</v>
      </c>
      <c r="M19" s="16"/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24</v>
      </c>
      <c r="D20" s="132">
        <v>210</v>
      </c>
      <c r="E20" s="132">
        <v>170</v>
      </c>
      <c r="F20" s="133">
        <f t="shared" ref="F20:F22" si="10">SUM(D20:E20)</f>
        <v>380</v>
      </c>
      <c r="G20" s="134">
        <f t="shared" si="4"/>
        <v>289</v>
      </c>
      <c r="H20" s="122">
        <f t="shared" si="5"/>
        <v>1.453287197231834</v>
      </c>
      <c r="I20" s="13">
        <f t="shared" si="6"/>
        <v>1.1764705882352942</v>
      </c>
      <c r="J20" s="14"/>
      <c r="K20" s="15">
        <f t="shared" si="7"/>
        <v>1.314878892733564</v>
      </c>
      <c r="L20" s="34"/>
      <c r="M20" s="16"/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 t="s">
        <v>19</v>
      </c>
      <c r="D21" s="132">
        <v>115</v>
      </c>
      <c r="E21" s="132">
        <v>201</v>
      </c>
      <c r="F21" s="133">
        <f t="shared" si="10"/>
        <v>316</v>
      </c>
      <c r="G21" s="134">
        <f>VLOOKUP(C21,$W$50:$AF$59,$W$41,0)</f>
        <v>282</v>
      </c>
      <c r="H21" s="122">
        <f t="shared" si="5"/>
        <v>0.81560283687943258</v>
      </c>
      <c r="I21" s="13">
        <f t="shared" si="6"/>
        <v>1.425531914893617</v>
      </c>
      <c r="J21" s="14"/>
      <c r="K21" s="15">
        <f t="shared" si="7"/>
        <v>1.1205673758865249</v>
      </c>
      <c r="L21" s="34"/>
      <c r="M21" s="16"/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1"/>
      <c r="C22" s="131" t="s">
        <v>69</v>
      </c>
      <c r="D22" s="216"/>
      <c r="E22" s="216"/>
      <c r="F22" s="133">
        <f t="shared" si="10"/>
        <v>0</v>
      </c>
      <c r="G22" s="134"/>
      <c r="H22" s="122">
        <f t="shared" si="5"/>
        <v>0</v>
      </c>
      <c r="I22" s="13">
        <f t="shared" si="6"/>
        <v>0</v>
      </c>
      <c r="J22" s="14"/>
      <c r="K22" s="15">
        <f t="shared" si="7"/>
        <v>0</v>
      </c>
      <c r="M22" s="16"/>
      <c r="N22" s="201"/>
      <c r="O22" s="9"/>
      <c r="P22" s="324"/>
      <c r="Q22" s="36"/>
      <c r="R22" s="12"/>
      <c r="S22" s="324"/>
      <c r="T22" s="36"/>
      <c r="U22" s="24"/>
    </row>
    <row r="23" spans="2:24" ht="15.75" customHeight="1">
      <c r="C23" s="135" t="s">
        <v>4</v>
      </c>
      <c r="D23" s="137">
        <f>SUM(D16:D22)</f>
        <v>852</v>
      </c>
      <c r="E23" s="137">
        <f>SUM(E16:E22)</f>
        <v>839</v>
      </c>
      <c r="F23" s="137">
        <f>SUM(F16:F22)</f>
        <v>1691</v>
      </c>
      <c r="G23" s="137">
        <f>SUM(G16:G22)</f>
        <v>1358</v>
      </c>
      <c r="H23" s="124">
        <f t="shared" si="5"/>
        <v>1.2547864506627393</v>
      </c>
      <c r="I23" s="27">
        <f t="shared" si="6"/>
        <v>1.2356406480117821</v>
      </c>
      <c r="J23" s="22"/>
      <c r="K23" s="28">
        <f t="shared" si="7"/>
        <v>1.2452135493372607</v>
      </c>
      <c r="L23" s="34"/>
      <c r="M23" s="40"/>
      <c r="N23" s="204"/>
      <c r="O23" s="9"/>
      <c r="P23" s="324"/>
      <c r="Q23" s="36"/>
      <c r="R23" s="9"/>
      <c r="S23" s="324"/>
      <c r="T23" s="36"/>
      <c r="U23" s="24"/>
    </row>
    <row r="24" spans="2:24" ht="15.75" customHeight="1" thickBot="1">
      <c r="C24" s="143"/>
      <c r="D24" s="143"/>
      <c r="E24" s="143"/>
      <c r="F24" s="143"/>
      <c r="G24" s="143"/>
      <c r="L24" s="34"/>
      <c r="M24" s="40"/>
      <c r="N24" s="204"/>
      <c r="O24" s="9"/>
      <c r="P24" s="324"/>
      <c r="Q24" s="36"/>
      <c r="R24" s="9"/>
      <c r="S24" s="324"/>
      <c r="T24" s="36"/>
      <c r="U24" s="24"/>
      <c r="W24" t="s">
        <v>23</v>
      </c>
    </row>
    <row r="25" spans="2:24" ht="15.75" customHeight="1" thickBot="1">
      <c r="B25" s="342" t="s">
        <v>25</v>
      </c>
      <c r="C25" s="131" t="s">
        <v>20</v>
      </c>
      <c r="D25" s="217">
        <v>130</v>
      </c>
      <c r="E25" s="132">
        <v>216</v>
      </c>
      <c r="F25" s="133">
        <f t="shared" ref="F25:F26" si="11">SUM(D25:E25)</f>
        <v>346</v>
      </c>
      <c r="G25" s="134">
        <f>VLOOKUP(C25,$W$50:$AF$59,$W$41,0)</f>
        <v>602</v>
      </c>
      <c r="H25" s="122">
        <f>IF(G25&lt;&gt;0,D25/(G25/2),0)</f>
        <v>0.43189368770764119</v>
      </c>
      <c r="I25" s="13">
        <f>IF(G25&lt;&gt;0,E25/(G25/2),0)</f>
        <v>0.71760797342192695</v>
      </c>
      <c r="J25" s="14"/>
      <c r="K25" s="15">
        <f t="shared" si="7"/>
        <v>0.57475083056478404</v>
      </c>
      <c r="L25" s="34"/>
      <c r="M25" s="16"/>
      <c r="N25" s="201"/>
      <c r="O25" s="9"/>
      <c r="P25" s="324"/>
      <c r="Q25" s="36"/>
      <c r="R25" s="9"/>
      <c r="S25" s="324"/>
      <c r="T25" s="36"/>
      <c r="U25" s="24"/>
    </row>
    <row r="26" spans="2:24" ht="15.75" customHeight="1" thickBot="1">
      <c r="B26" s="343"/>
      <c r="C26" s="131" t="s">
        <v>69</v>
      </c>
      <c r="D26" s="216">
        <v>120</v>
      </c>
      <c r="E26" s="216">
        <f>135+67</f>
        <v>202</v>
      </c>
      <c r="F26" s="133">
        <f t="shared" si="11"/>
        <v>322</v>
      </c>
      <c r="G26" s="134"/>
      <c r="H26" s="122">
        <f>IF(G26&lt;&gt;0,D26/(G26/2),0)</f>
        <v>0</v>
      </c>
      <c r="I26" s="13">
        <f>IF(G26&lt;&gt;0,E26/(G26/2),0)</f>
        <v>0</v>
      </c>
      <c r="J26" s="14"/>
      <c r="K26" s="15">
        <f t="shared" si="7"/>
        <v>0</v>
      </c>
      <c r="L26" s="34"/>
      <c r="M26" s="16"/>
      <c r="N26" s="201"/>
      <c r="O26" s="9"/>
      <c r="P26" s="325"/>
      <c r="Q26" s="37"/>
      <c r="R26" s="38"/>
      <c r="S26" s="325"/>
      <c r="T26" s="37"/>
      <c r="U26" s="9"/>
    </row>
    <row r="27" spans="2:24" ht="15" customHeight="1" thickBot="1">
      <c r="B27" s="343"/>
      <c r="C27" s="131"/>
      <c r="D27" s="132"/>
      <c r="E27" s="132"/>
      <c r="F27" s="133"/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7"/>
        <v>0</v>
      </c>
      <c r="L27" s="34"/>
      <c r="M27" s="16"/>
      <c r="N27" s="201"/>
      <c r="O27" s="9"/>
      <c r="P27" s="10"/>
      <c r="Q27" s="10"/>
      <c r="R27" s="24"/>
      <c r="S27" s="10"/>
      <c r="T27" s="10"/>
      <c r="U27" s="9"/>
    </row>
    <row r="28" spans="2:24" ht="15" thickBot="1">
      <c r="B28" s="343"/>
      <c r="C28" s="131"/>
      <c r="D28" s="132"/>
      <c r="E28" s="132"/>
      <c r="F28" s="133"/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2"/>
      <c r="M28" s="16"/>
      <c r="N28" s="201"/>
      <c r="O28" s="9"/>
      <c r="P28" s="10"/>
      <c r="Q28" s="24"/>
      <c r="R28" s="11"/>
      <c r="S28" s="10"/>
      <c r="T28" s="24"/>
      <c r="U28" s="12"/>
    </row>
    <row r="29" spans="2:24" ht="15.75" customHeight="1" thickBot="1">
      <c r="C29" s="20" t="s">
        <v>4</v>
      </c>
      <c r="D29" s="130">
        <f>SUM(D25:D28)</f>
        <v>250</v>
      </c>
      <c r="E29" s="130">
        <f>SUM(E25:E28)</f>
        <v>418</v>
      </c>
      <c r="F29" s="130">
        <f>SUM(F25:F28)</f>
        <v>668</v>
      </c>
      <c r="G29" s="137">
        <f>SUM(G25:G28)</f>
        <v>602</v>
      </c>
      <c r="H29" s="27">
        <f>IF(G29&lt;&gt;0,D29/(G29/2),0)</f>
        <v>0.83056478405315615</v>
      </c>
      <c r="I29" s="27">
        <f>IF(G29&lt;&gt;0,E29/(G29/2),0)</f>
        <v>1.3887043189368771</v>
      </c>
      <c r="J29" s="22"/>
      <c r="K29" s="28">
        <f t="shared" si="7"/>
        <v>1.1096345514950166</v>
      </c>
      <c r="L29" s="2"/>
      <c r="M29" s="40"/>
      <c r="N29" s="40"/>
      <c r="O29" s="9"/>
      <c r="P29" s="10"/>
      <c r="Q29" s="10"/>
      <c r="R29" s="24"/>
      <c r="S29" s="10"/>
      <c r="T29" s="10"/>
      <c r="U29" s="9"/>
    </row>
    <row r="30" spans="2:24">
      <c r="C30" s="3"/>
      <c r="D30" s="42"/>
      <c r="E30" s="42"/>
      <c r="F30" s="43"/>
      <c r="G30" s="44"/>
      <c r="L30" s="2"/>
      <c r="M30" s="40"/>
      <c r="N30" s="40"/>
      <c r="O30" s="9"/>
      <c r="P30" s="323" t="s">
        <v>26</v>
      </c>
      <c r="Q30" s="35"/>
      <c r="R30" s="24"/>
      <c r="S30" s="323" t="s">
        <v>26</v>
      </c>
      <c r="T30" s="35"/>
      <c r="U30" s="24"/>
      <c r="W30" s="326" t="s">
        <v>27</v>
      </c>
      <c r="X30" s="327"/>
    </row>
    <row r="31" spans="2:24" ht="23.5">
      <c r="C31" s="47" t="s">
        <v>29</v>
      </c>
      <c r="D31" s="108">
        <f>D9+D14+D23+D29</f>
        <v>1449</v>
      </c>
      <c r="E31" s="108">
        <f>E9+E14+E23+E29</f>
        <v>1274</v>
      </c>
      <c r="F31" s="108">
        <f>F9+F14+F23+F29</f>
        <v>2723</v>
      </c>
      <c r="G31" s="109">
        <f>G14+G23+G29+G9</f>
        <v>2337</v>
      </c>
      <c r="H31" s="13">
        <f>IF(G31&lt;&gt;0,D31/(G31/2),0)</f>
        <v>1.2400513478819</v>
      </c>
      <c r="I31" s="13">
        <f>IF(G31&lt;&gt;0,E31/(G31/2),0)</f>
        <v>1.0902866923406076</v>
      </c>
      <c r="J31" s="14"/>
      <c r="K31" s="15">
        <f>IF(G31&lt;&gt;0,F31/(G31),0)</f>
        <v>1.1651690201112537</v>
      </c>
      <c r="L31" s="2"/>
      <c r="M31" s="40"/>
      <c r="N31" s="40"/>
      <c r="O31" s="9"/>
      <c r="P31" s="324"/>
      <c r="Q31" s="36"/>
      <c r="R31" s="38"/>
      <c r="S31" s="324"/>
      <c r="T31" s="36"/>
      <c r="U31" s="24"/>
      <c r="W31" s="328"/>
      <c r="X31" s="329"/>
    </row>
    <row r="32" spans="2:24" ht="15.75" customHeight="1">
      <c r="D32" s="49"/>
      <c r="E32" s="49"/>
      <c r="G32" s="50"/>
      <c r="L32" s="2"/>
      <c r="M32" s="40"/>
      <c r="N32" s="40"/>
      <c r="O32" s="39"/>
      <c r="P32" s="324"/>
      <c r="Q32" s="36"/>
      <c r="R32" s="38"/>
      <c r="S32" s="324" t="s">
        <v>26</v>
      </c>
      <c r="T32" s="36"/>
      <c r="U32" s="39"/>
      <c r="W32" s="328"/>
      <c r="X32" s="329"/>
    </row>
    <row r="33" spans="2:33" ht="15.75" customHeight="1">
      <c r="C33" s="25"/>
      <c r="D33" s="51"/>
      <c r="E33" s="51"/>
      <c r="F33" s="52"/>
      <c r="G33" s="51"/>
      <c r="J33" s="34"/>
      <c r="L33" s="2"/>
      <c r="M33" s="40"/>
      <c r="N33" s="40"/>
      <c r="O33" s="39"/>
      <c r="P33" s="324"/>
      <c r="Q33" s="36"/>
      <c r="R33" s="24"/>
      <c r="S33" s="324"/>
      <c r="T33" s="36"/>
      <c r="U33" s="39"/>
      <c r="W33" s="328"/>
      <c r="X33" s="329"/>
    </row>
    <row r="34" spans="2:33" ht="24" customHeight="1">
      <c r="C34" s="332" t="s">
        <v>31</v>
      </c>
      <c r="D34" s="332"/>
      <c r="E34" s="332"/>
      <c r="F34" s="332"/>
      <c r="G34" s="333" t="s">
        <v>32</v>
      </c>
      <c r="H34" s="333"/>
      <c r="I34" s="333" t="s">
        <v>33</v>
      </c>
      <c r="J34" s="333"/>
      <c r="K34" s="333"/>
      <c r="L34" s="2"/>
      <c r="M34" s="40"/>
      <c r="N34" s="40"/>
      <c r="O34" s="39"/>
      <c r="P34" s="324"/>
      <c r="Q34" s="36"/>
      <c r="S34" s="324"/>
      <c r="T34" s="36"/>
      <c r="U34" s="39"/>
      <c r="W34" s="328"/>
      <c r="X34" s="329"/>
    </row>
    <row r="35" spans="2:33" ht="16" thickBot="1">
      <c r="C35" s="97" t="s">
        <v>34</v>
      </c>
      <c r="D35" s="105">
        <v>90</v>
      </c>
      <c r="E35" s="105">
        <v>68</v>
      </c>
      <c r="F35" s="106"/>
      <c r="G35" s="309"/>
      <c r="H35" s="309"/>
      <c r="I35" s="310"/>
      <c r="J35" s="311"/>
      <c r="K35" s="312"/>
      <c r="L35" s="2"/>
      <c r="M35" s="40"/>
      <c r="N35" s="40"/>
      <c r="O35" s="39"/>
      <c r="P35" s="325"/>
      <c r="Q35" s="37"/>
      <c r="R35" s="41"/>
      <c r="S35" s="325"/>
      <c r="T35" s="37"/>
      <c r="U35" s="39"/>
      <c r="W35" s="328"/>
      <c r="X35" s="329"/>
    </row>
    <row r="36" spans="2:33" ht="15.5">
      <c r="C36" s="98" t="s">
        <v>35</v>
      </c>
      <c r="D36" s="105"/>
      <c r="E36" s="105"/>
      <c r="F36" s="106"/>
      <c r="G36" s="309"/>
      <c r="H36" s="309"/>
      <c r="I36" s="309"/>
      <c r="J36" s="309"/>
      <c r="K36" s="309"/>
      <c r="L36" s="34"/>
      <c r="M36" s="45"/>
      <c r="N36" s="30"/>
      <c r="O36" s="39"/>
      <c r="P36" s="10"/>
      <c r="Q36" s="10"/>
      <c r="R36" s="46"/>
      <c r="S36" s="301"/>
      <c r="T36" s="10"/>
      <c r="U36" s="39"/>
      <c r="W36" s="328"/>
      <c r="X36" s="329"/>
    </row>
    <row r="37" spans="2:33" s="48" customFormat="1" ht="15.5">
      <c r="B37"/>
      <c r="C37" s="98" t="s">
        <v>37</v>
      </c>
      <c r="D37" s="105"/>
      <c r="E37" s="105">
        <v>30</v>
      </c>
      <c r="F37" s="106"/>
      <c r="G37" s="309"/>
      <c r="H37" s="309"/>
      <c r="I37" s="310"/>
      <c r="J37" s="311"/>
      <c r="K37" s="312"/>
      <c r="L37" s="34"/>
      <c r="M37" s="45"/>
      <c r="N37" s="30"/>
      <c r="O37" s="9"/>
      <c r="P37" s="10"/>
      <c r="Q37" s="10"/>
      <c r="R37" s="46"/>
      <c r="S37" s="301"/>
      <c r="T37" s="10"/>
      <c r="U37" s="9"/>
      <c r="W37" s="328"/>
      <c r="X37" s="329"/>
      <c r="Y37"/>
    </row>
    <row r="38" spans="2:33" s="48" customFormat="1" ht="16" thickBot="1">
      <c r="B38"/>
      <c r="C38" s="98" t="s">
        <v>49</v>
      </c>
      <c r="D38" s="105"/>
      <c r="E38" s="105"/>
      <c r="F38" s="106"/>
      <c r="G38" s="309"/>
      <c r="H38" s="309"/>
      <c r="I38" s="309"/>
      <c r="J38" s="309"/>
      <c r="K38" s="309"/>
      <c r="L38" s="34"/>
      <c r="M38" s="29"/>
      <c r="N38" s="30"/>
      <c r="O38" s="9"/>
      <c r="P38" s="10"/>
      <c r="Q38" s="10"/>
      <c r="R38" s="46"/>
      <c r="S38" s="301"/>
      <c r="T38" s="10"/>
      <c r="U38" s="9"/>
      <c r="W38" s="330"/>
      <c r="X38" s="331"/>
      <c r="Y38"/>
    </row>
    <row r="39" spans="2:33" s="48" customFormat="1" ht="15.5">
      <c r="B39" s="96" t="s">
        <v>50</v>
      </c>
      <c r="C39" s="99">
        <v>0</v>
      </c>
      <c r="D39" s="107">
        <f>SUM(D35:D38)</f>
        <v>90</v>
      </c>
      <c r="E39" s="107"/>
      <c r="F39" s="106">
        <f>D39+E39</f>
        <v>90</v>
      </c>
      <c r="G39" s="313"/>
      <c r="H39" s="314"/>
      <c r="L39" s="2"/>
      <c r="N39" s="48" t="s">
        <v>30</v>
      </c>
      <c r="O39" s="9"/>
      <c r="P39" s="10"/>
      <c r="Q39" s="10"/>
      <c r="R39" s="46"/>
      <c r="S39" s="301"/>
      <c r="T39" s="10"/>
      <c r="U39" s="9"/>
      <c r="Y39"/>
    </row>
    <row r="40" spans="2:33" s="48" customFormat="1" ht="16" thickBot="1">
      <c r="B40"/>
      <c r="L40" s="2"/>
      <c r="M40" s="45"/>
      <c r="N40" s="30"/>
      <c r="O40" s="53"/>
      <c r="P40" s="10"/>
      <c r="Q40" s="10"/>
      <c r="R40" s="9"/>
      <c r="S40" s="301"/>
      <c r="T40" s="10"/>
      <c r="U40" s="9"/>
      <c r="AG40" s="54"/>
    </row>
    <row r="41" spans="2:33" ht="16" thickBot="1">
      <c r="B41" s="315" t="s">
        <v>42</v>
      </c>
      <c r="C41" s="316"/>
      <c r="D41" s="316"/>
      <c r="E41" s="316"/>
      <c r="F41" s="316"/>
      <c r="G41" s="316"/>
      <c r="H41" s="316"/>
      <c r="I41" s="317"/>
      <c r="K41" s="318" t="str">
        <f>+B41</f>
        <v>ACUMULADO SEMANAL</v>
      </c>
      <c r="L41" s="319"/>
      <c r="M41" s="319"/>
      <c r="N41" s="320"/>
      <c r="O41" s="55"/>
      <c r="P41" s="34"/>
      <c r="Q41" s="34"/>
      <c r="R41" s="2"/>
      <c r="S41" s="34"/>
      <c r="T41" s="34"/>
      <c r="U41" s="2"/>
      <c r="V41" s="56"/>
      <c r="W41" s="103">
        <v>3</v>
      </c>
      <c r="X41" s="104" t="str">
        <f>"'"&amp;IF($W$41=4,DAY($Z$50)-1,IF($W$41=5,DAY($AA$50)-1,IF($W$41=6,DAY($AB$50)-1,IF($W$41=7,DAY($AC$50)-1,IF($W$41=8,DAY($AD$50)-1,IF($W$41=9,DAY($AE$50)-1,0))))))&amp;"-"&amp;MONTH($Y$50)&amp;"'!D40"</f>
        <v>'0-10'!D40</v>
      </c>
      <c r="Y41" s="57" t="str">
        <f>"'"&amp;IF($W$41=4,DAY($Z$50)-1,IF($W$41=5,DAY($AA$50)-1,IF($W$41=6,DAY($AB$50)-1,IF($W$41=7,DAY($AC$50)-1,IF($W$41=8,DAY($AD$50)-1,IF($W$41=9,DAY($AE$50)-1,0))))))&amp;"-"&amp;MONTH($Y$50)&amp;"'!F40"</f>
        <v>'0-10'!F40</v>
      </c>
      <c r="Z41" s="58" t="str">
        <f>"'"&amp;IF($W$41=4,DAY($Z$50)-1,IF($W$41=5,DAY($AA$50)-1,IF($W$41=6,DAY($AB$50)-1,IF($W$41=7,DAY($AC$50)-1,IF($W$41=8,DAY($AD$50)-1,IF($W$41=9,DAY($AE$50)-1,0))))))&amp;"-"&amp;MONTH($Y$50)&amp;"'!H40"</f>
        <v>'0-10'!H40</v>
      </c>
      <c r="AA41" s="59" t="str">
        <f>"'"&amp;IF($W$41=4,DAY($Z$50)-1,IF($W$41=5,DAY($AA$50)-1,IF($W$41=6,DAY($AB$50)-1,IF($W$41=7,DAY($AC$50)-1,IF($W$41=8,DAY($AD$50)-1,IF($W$41=9,DAY($AE$50)-1,0))))))&amp;"-"&amp;MONTH($Y$50)&amp;"'!B40"</f>
        <v>'0-10'!B40</v>
      </c>
      <c r="AB41" s="60"/>
      <c r="AC41" s="60"/>
      <c r="AD41" s="60"/>
      <c r="AE41" s="60"/>
      <c r="AF41" s="60"/>
      <c r="AG41" s="61"/>
    </row>
    <row r="42" spans="2:33" ht="16" thickBot="1">
      <c r="B42" s="119" t="s">
        <v>11</v>
      </c>
      <c r="C42" s="72"/>
      <c r="D42" s="321" t="s">
        <v>15</v>
      </c>
      <c r="E42" s="322"/>
      <c r="F42" s="321" t="s">
        <v>21</v>
      </c>
      <c r="G42" s="322"/>
      <c r="H42" s="321" t="s">
        <v>25</v>
      </c>
      <c r="I42" s="322"/>
      <c r="K42" s="120" t="s">
        <v>51</v>
      </c>
      <c r="L42" s="121"/>
      <c r="M42" s="110" t="s">
        <v>52</v>
      </c>
      <c r="N42" s="72" t="s">
        <v>46</v>
      </c>
      <c r="P42" s="34"/>
      <c r="Q42" s="34"/>
      <c r="R42" s="34"/>
      <c r="S42" s="34"/>
      <c r="T42" s="34"/>
      <c r="V42" s="62"/>
      <c r="W42" s="299" t="s">
        <v>36</v>
      </c>
      <c r="X42" s="300"/>
      <c r="Y42" s="101">
        <v>45961</v>
      </c>
      <c r="Z42" s="101">
        <f t="shared" ref="Z42:AE42" si="12">Y42+1</f>
        <v>45962</v>
      </c>
      <c r="AA42" s="101">
        <f t="shared" si="12"/>
        <v>45963</v>
      </c>
      <c r="AB42" s="101">
        <f t="shared" si="12"/>
        <v>45964</v>
      </c>
      <c r="AC42" s="101">
        <f t="shared" si="12"/>
        <v>45965</v>
      </c>
      <c r="AD42" s="101">
        <f t="shared" si="12"/>
        <v>45966</v>
      </c>
      <c r="AE42" s="101">
        <f t="shared" si="12"/>
        <v>45967</v>
      </c>
      <c r="AF42" s="63" t="s">
        <v>63</v>
      </c>
      <c r="AG42" s="64"/>
    </row>
    <row r="43" spans="2:33" ht="29">
      <c r="B43" s="74" t="s">
        <v>44</v>
      </c>
      <c r="C43" s="75" t="s">
        <v>45</v>
      </c>
      <c r="D43" s="74" t="s">
        <v>44</v>
      </c>
      <c r="E43" s="75" t="s">
        <v>45</v>
      </c>
      <c r="F43" s="74" t="s">
        <v>44</v>
      </c>
      <c r="G43" s="75" t="s">
        <v>45</v>
      </c>
      <c r="H43" s="74" t="s">
        <v>44</v>
      </c>
      <c r="I43" s="75" t="s">
        <v>45</v>
      </c>
      <c r="K43" s="111" t="s">
        <v>53</v>
      </c>
      <c r="L43" s="112"/>
      <c r="M43" s="112"/>
      <c r="N43" s="113"/>
      <c r="P43" s="301"/>
      <c r="Q43" s="302"/>
      <c r="R43" s="34"/>
      <c r="S43" s="301"/>
      <c r="T43" s="302"/>
      <c r="V43" s="62"/>
      <c r="W43" s="303" t="s">
        <v>38</v>
      </c>
      <c r="X43" s="304"/>
      <c r="Y43" s="66">
        <v>377</v>
      </c>
      <c r="Z43" s="66">
        <v>0</v>
      </c>
      <c r="AA43" s="66">
        <v>0</v>
      </c>
      <c r="AB43" s="66">
        <v>0</v>
      </c>
      <c r="AC43" s="66">
        <v>0</v>
      </c>
      <c r="AD43" s="66">
        <v>0</v>
      </c>
      <c r="AE43" s="66">
        <v>0</v>
      </c>
      <c r="AF43" s="67">
        <f>SUM(Y43:AE43)</f>
        <v>377</v>
      </c>
      <c r="AG43" s="64"/>
    </row>
    <row r="44" spans="2:33" ht="16" thickBot="1">
      <c r="B44" s="76">
        <f>+F9</f>
        <v>364</v>
      </c>
      <c r="C44" s="77">
        <f>IF($W$41=3,$Y43,IF($W$41=4,SUM($Y43:$Z43),IF($W$41=5,SUM($Y43:$AA43),IF($W$41=6,SUM($Y43:$AB43),IF($W$41=7,SUM($Y43:$AC43),IF($W$41=8,SUM($Y43:$AD43),IF($W$41=9,SUM($Y43:$AE43),"Escribir número")))))))</f>
        <v>377</v>
      </c>
      <c r="D44" s="78">
        <f>+F14</f>
        <v>0</v>
      </c>
      <c r="E44" s="77">
        <f>IF($W$41=3,$Y45,IF($W$41=4,SUM($Y45:$Z45),IF($W$41=5,SUM($Y45:$AA45),IF($W$41=6,SUM($Y45:$AB45),IF($W$41=7,SUM($Y45:$AC45),IF($W$41=8,SUM($Y45:$AD45),IF($W$41=9,SUM($Y45:$AE45),"Escribir número")))))))</f>
        <v>0</v>
      </c>
      <c r="F44" s="79">
        <f>F23</f>
        <v>1691</v>
      </c>
      <c r="G44" s="77">
        <f>IF($W$41=3,$Y44,IF($W$41=4,SUM($Y44:$Z44),IF($W$41=5,SUM($Y44:$AA44),IF($W$41=6,SUM($Y44:$AB44),IF($W$41=7,SUM($Y44:$AC44),IF($W$41=8,SUM($Y44:$AD44),IF($W$41=9,SUM($Y44:$AE44),"Escribir número")))))))</f>
        <v>1358</v>
      </c>
      <c r="H44" s="79">
        <f>F29</f>
        <v>668</v>
      </c>
      <c r="I44" s="77">
        <f>IF($W$41=3,$Y46,IF($W$41=4,SUM($Y46:$Z46),IF($W$41=5,SUM($Y46:$AA46),IF($W$41=6,SUM($Y46:$AB46),IF($W$41=7,SUM($Y46:$AC46),IF($W$41=8,SUM($Y46:$AD46),IF($W$41=9,SUM($Y46:$AE46),"Escribir número")))))))</f>
        <v>602</v>
      </c>
      <c r="K44" s="114"/>
      <c r="L44" s="115"/>
      <c r="M44" s="115"/>
      <c r="N44" s="116"/>
      <c r="P44" s="301"/>
      <c r="Q44" s="302"/>
      <c r="R44" s="34"/>
      <c r="S44" s="301"/>
      <c r="T44" s="302"/>
      <c r="V44" s="62"/>
      <c r="W44" s="305" t="s">
        <v>39</v>
      </c>
      <c r="X44" s="306"/>
      <c r="Y44" s="66">
        <v>1358</v>
      </c>
      <c r="Z44" s="66">
        <v>1182</v>
      </c>
      <c r="AA44" s="66">
        <v>1722</v>
      </c>
      <c r="AB44" s="66">
        <v>1822</v>
      </c>
      <c r="AC44" s="66">
        <v>1615</v>
      </c>
      <c r="AD44" s="66">
        <v>1304</v>
      </c>
      <c r="AE44" s="66">
        <v>833</v>
      </c>
      <c r="AF44" s="67">
        <f t="shared" ref="AF44:AF46" si="13">SUM(Y44:AE44)</f>
        <v>9836</v>
      </c>
      <c r="AG44" s="64"/>
    </row>
    <row r="45" spans="2:33" ht="16" thickBot="1">
      <c r="B45" s="80"/>
      <c r="C45" s="77"/>
      <c r="D45" s="79"/>
      <c r="E45" s="77"/>
      <c r="F45" s="79"/>
      <c r="G45" s="77"/>
      <c r="H45" s="79"/>
      <c r="I45" s="77"/>
      <c r="J45" s="81"/>
      <c r="K45" s="117">
        <f>+B44+D44+F44+H44</f>
        <v>2723</v>
      </c>
      <c r="L45" s="118"/>
      <c r="M45" s="82">
        <f>+C44+E44+G44+I44</f>
        <v>2337</v>
      </c>
      <c r="N45" s="83">
        <f>AF59</f>
        <v>15508</v>
      </c>
      <c r="P45" s="301"/>
      <c r="Q45" s="302"/>
      <c r="R45" s="34"/>
      <c r="S45" s="301"/>
      <c r="T45" s="302"/>
      <c r="V45" s="62"/>
      <c r="W45" s="305" t="s">
        <v>40</v>
      </c>
      <c r="X45" s="306"/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7">
        <f t="shared" si="13"/>
        <v>0</v>
      </c>
      <c r="AG45" s="64"/>
    </row>
    <row r="46" spans="2:33" ht="15.5">
      <c r="C46" s="87"/>
      <c r="D46" s="88"/>
      <c r="E46" s="89"/>
      <c r="F46" s="88"/>
      <c r="G46" s="2"/>
      <c r="H46" s="2"/>
      <c r="I46" s="2"/>
      <c r="J46" s="2"/>
      <c r="K46" s="2"/>
      <c r="M46" s="69"/>
      <c r="N46" s="53"/>
      <c r="P46" s="301"/>
      <c r="Q46" s="302"/>
      <c r="R46" s="34"/>
      <c r="S46" s="301"/>
      <c r="T46" s="302"/>
      <c r="V46" s="62"/>
      <c r="W46" s="307" t="s">
        <v>41</v>
      </c>
      <c r="X46" s="308"/>
      <c r="Y46" s="66">
        <v>602</v>
      </c>
      <c r="Z46" s="66">
        <v>602</v>
      </c>
      <c r="AA46" s="66">
        <v>602</v>
      </c>
      <c r="AB46" s="66">
        <v>632</v>
      </c>
      <c r="AC46" s="66">
        <v>754</v>
      </c>
      <c r="AD46" s="66">
        <v>1017</v>
      </c>
      <c r="AE46" s="66">
        <v>1087</v>
      </c>
      <c r="AF46" s="67">
        <f t="shared" si="13"/>
        <v>5296</v>
      </c>
      <c r="AG46" s="64"/>
    </row>
    <row r="47" spans="2:33" ht="15.5">
      <c r="P47" s="301"/>
      <c r="Q47" s="302"/>
      <c r="R47" s="34"/>
      <c r="S47" s="301"/>
      <c r="T47" s="302"/>
      <c r="V47" s="62"/>
      <c r="W47" s="299" t="s">
        <v>43</v>
      </c>
      <c r="X47" s="300"/>
      <c r="Y47" s="102">
        <f>SUM(Y43:Y46)</f>
        <v>2337</v>
      </c>
      <c r="Z47" s="102">
        <f t="shared" ref="Z47:AE47" si="14">SUM(Z43:Z46)</f>
        <v>1784</v>
      </c>
      <c r="AA47" s="102">
        <f t="shared" si="14"/>
        <v>2324</v>
      </c>
      <c r="AB47" s="102">
        <f t="shared" si="14"/>
        <v>2454</v>
      </c>
      <c r="AC47" s="102">
        <f t="shared" si="14"/>
        <v>2369</v>
      </c>
      <c r="AD47" s="102">
        <f t="shared" si="14"/>
        <v>2321</v>
      </c>
      <c r="AE47" s="102">
        <f t="shared" si="14"/>
        <v>1920</v>
      </c>
      <c r="AF47" s="102">
        <f>SUM(AF43:AF46)</f>
        <v>15509</v>
      </c>
      <c r="AG47" s="64"/>
    </row>
    <row r="48" spans="2:33" ht="15.5">
      <c r="P48" s="301"/>
      <c r="Q48" s="302"/>
      <c r="R48" s="34"/>
      <c r="S48" s="301"/>
      <c r="T48" s="302"/>
      <c r="V48" s="62"/>
      <c r="W48" s="73"/>
      <c r="X48" s="73"/>
      <c r="Y48" s="100"/>
      <c r="Z48" s="100"/>
      <c r="AA48" s="100"/>
      <c r="AB48" s="100"/>
      <c r="AC48" s="100"/>
      <c r="AD48" s="100"/>
      <c r="AE48" s="100"/>
      <c r="AF48" s="100"/>
      <c r="AG48" s="64"/>
    </row>
    <row r="49" spans="2:33" ht="15" customHeight="1">
      <c r="P49" s="301"/>
      <c r="Q49" s="302"/>
      <c r="R49" s="34"/>
      <c r="S49" s="301"/>
      <c r="T49" s="302"/>
      <c r="V49" s="62"/>
      <c r="AG49" s="64"/>
    </row>
    <row r="50" spans="2:33" ht="15.5">
      <c r="P50" s="34"/>
      <c r="Q50" s="34"/>
      <c r="R50" s="34"/>
      <c r="S50" s="34"/>
      <c r="T50" s="34"/>
      <c r="V50" s="62"/>
      <c r="W50" s="299" t="s">
        <v>47</v>
      </c>
      <c r="X50" s="300"/>
      <c r="Y50" s="101">
        <f>Y42</f>
        <v>45961</v>
      </c>
      <c r="Z50" s="101">
        <f t="shared" ref="Z50:AE50" si="15">Z42</f>
        <v>45962</v>
      </c>
      <c r="AA50" s="101">
        <f t="shared" si="15"/>
        <v>45963</v>
      </c>
      <c r="AB50" s="101">
        <f t="shared" si="15"/>
        <v>45964</v>
      </c>
      <c r="AC50" s="101">
        <f t="shared" si="15"/>
        <v>45965</v>
      </c>
      <c r="AD50" s="101">
        <f t="shared" si="15"/>
        <v>45966</v>
      </c>
      <c r="AE50" s="101">
        <f t="shared" si="15"/>
        <v>45967</v>
      </c>
      <c r="AF50" s="63" t="s">
        <v>63</v>
      </c>
      <c r="AG50" s="64"/>
    </row>
    <row r="51" spans="2:33" ht="15.5">
      <c r="P51" s="34"/>
      <c r="Q51" s="34"/>
      <c r="R51" s="34"/>
      <c r="S51" s="34"/>
      <c r="T51" s="34"/>
      <c r="V51" s="62"/>
      <c r="W51" s="65" t="s">
        <v>12</v>
      </c>
      <c r="X51" s="84"/>
      <c r="Y51" s="85">
        <v>377</v>
      </c>
      <c r="Z51" s="85">
        <v>0</v>
      </c>
      <c r="AA51" s="85">
        <v>0</v>
      </c>
      <c r="AB51" s="85">
        <v>0</v>
      </c>
      <c r="AC51" s="85">
        <v>192</v>
      </c>
      <c r="AD51" s="85">
        <v>385</v>
      </c>
      <c r="AE51" s="85">
        <v>385</v>
      </c>
      <c r="AF51" s="67">
        <f>SUM(Y51:AE51)</f>
        <v>1339</v>
      </c>
      <c r="AG51" s="64"/>
    </row>
    <row r="52" spans="2:33" ht="15.5">
      <c r="B52" s="86"/>
      <c r="E52" s="91"/>
      <c r="J52" s="81"/>
      <c r="K52" s="81"/>
      <c r="M52" s="69"/>
      <c r="P52" s="34"/>
      <c r="Q52" s="34"/>
      <c r="R52" s="34"/>
      <c r="S52" s="34"/>
      <c r="T52" s="34"/>
      <c r="V52" s="62"/>
      <c r="W52" s="68" t="s">
        <v>14</v>
      </c>
      <c r="X52" s="90"/>
      <c r="Y52" s="85">
        <v>317</v>
      </c>
      <c r="Z52" s="85">
        <v>238</v>
      </c>
      <c r="AA52" s="85">
        <v>331</v>
      </c>
      <c r="AB52" s="85">
        <v>331</v>
      </c>
      <c r="AC52" s="85">
        <v>124</v>
      </c>
      <c r="AD52" s="85">
        <v>158</v>
      </c>
      <c r="AE52" s="85">
        <v>253</v>
      </c>
      <c r="AF52" s="67">
        <f t="shared" ref="AF52:AF58" si="16">SUM(Y52:AE52)</f>
        <v>1752</v>
      </c>
      <c r="AG52" s="64"/>
    </row>
    <row r="53" spans="2:33" ht="15.5">
      <c r="E53" s="91"/>
      <c r="V53" s="62"/>
      <c r="W53" s="68" t="s">
        <v>18</v>
      </c>
      <c r="X53" s="90"/>
      <c r="Y53" s="85">
        <v>320</v>
      </c>
      <c r="Z53" s="85">
        <v>267</v>
      </c>
      <c r="AA53" s="85">
        <v>334</v>
      </c>
      <c r="AB53" s="85">
        <v>334</v>
      </c>
      <c r="AC53" s="85">
        <v>334</v>
      </c>
      <c r="AD53" s="85">
        <v>334</v>
      </c>
      <c r="AE53" s="85">
        <v>256</v>
      </c>
      <c r="AF53" s="67">
        <f t="shared" si="16"/>
        <v>2179</v>
      </c>
      <c r="AG53" s="64"/>
    </row>
    <row r="54" spans="2:33" ht="15.75" customHeight="1">
      <c r="D54" s="50"/>
      <c r="E54" s="91"/>
      <c r="V54" s="62"/>
      <c r="W54" s="68" t="s">
        <v>20</v>
      </c>
      <c r="X54" s="90"/>
      <c r="Y54" s="85">
        <v>602</v>
      </c>
      <c r="Z54" s="85">
        <v>602</v>
      </c>
      <c r="AA54" s="85">
        <v>602</v>
      </c>
      <c r="AB54" s="85">
        <v>632</v>
      </c>
      <c r="AC54" s="85">
        <v>562</v>
      </c>
      <c r="AD54" s="85">
        <v>632</v>
      </c>
      <c r="AE54" s="85">
        <v>702</v>
      </c>
      <c r="AF54" s="67">
        <f t="shared" si="16"/>
        <v>4334</v>
      </c>
      <c r="AG54" s="64"/>
    </row>
    <row r="55" spans="2:33" ht="15.5">
      <c r="V55" s="62"/>
      <c r="W55" s="68" t="s">
        <v>17</v>
      </c>
      <c r="X55" s="90"/>
      <c r="Y55" s="85">
        <v>150</v>
      </c>
      <c r="Z55" s="85">
        <v>83</v>
      </c>
      <c r="AA55" s="85">
        <v>147</v>
      </c>
      <c r="AB55" s="85">
        <v>167</v>
      </c>
      <c r="AC55" s="85">
        <v>167</v>
      </c>
      <c r="AD55" s="85">
        <v>0</v>
      </c>
      <c r="AE55" s="85">
        <v>0</v>
      </c>
      <c r="AF55" s="67">
        <f t="shared" si="16"/>
        <v>714</v>
      </c>
      <c r="AG55" s="64"/>
    </row>
    <row r="56" spans="2:33" ht="15.5">
      <c r="V56" s="62"/>
      <c r="W56" s="68" t="s">
        <v>28</v>
      </c>
      <c r="X56" s="90"/>
      <c r="Y56" s="85">
        <v>0</v>
      </c>
      <c r="Z56" s="85">
        <v>170</v>
      </c>
      <c r="AA56" s="85">
        <v>300</v>
      </c>
      <c r="AB56" s="85">
        <v>341</v>
      </c>
      <c r="AC56" s="85">
        <v>341</v>
      </c>
      <c r="AD56" s="85">
        <v>326</v>
      </c>
      <c r="AE56" s="85">
        <v>163</v>
      </c>
      <c r="AF56" s="67">
        <f t="shared" si="16"/>
        <v>1641</v>
      </c>
      <c r="AG56" s="64"/>
    </row>
    <row r="57" spans="2:33" ht="15.5">
      <c r="V57" s="62"/>
      <c r="W57" s="68" t="s">
        <v>24</v>
      </c>
      <c r="X57" s="90"/>
      <c r="Y57" s="85">
        <v>289</v>
      </c>
      <c r="Z57" s="85">
        <v>161</v>
      </c>
      <c r="AA57" s="85">
        <v>283</v>
      </c>
      <c r="AB57" s="85">
        <v>321</v>
      </c>
      <c r="AC57" s="85">
        <v>321</v>
      </c>
      <c r="AD57" s="85">
        <v>321</v>
      </c>
      <c r="AE57" s="85">
        <v>161</v>
      </c>
      <c r="AF57" s="67">
        <f t="shared" si="16"/>
        <v>1857</v>
      </c>
      <c r="AG57" s="64"/>
    </row>
    <row r="58" spans="2:33" ht="15.5">
      <c r="V58" s="62"/>
      <c r="W58" s="70" t="s">
        <v>19</v>
      </c>
      <c r="X58" s="92"/>
      <c r="Y58" s="85">
        <v>282</v>
      </c>
      <c r="Z58" s="85">
        <v>262</v>
      </c>
      <c r="AA58" s="85">
        <v>328</v>
      </c>
      <c r="AB58" s="85">
        <v>328</v>
      </c>
      <c r="AC58" s="85">
        <v>328</v>
      </c>
      <c r="AD58" s="85">
        <v>164</v>
      </c>
      <c r="AE58" s="85">
        <v>0</v>
      </c>
      <c r="AF58" s="67">
        <f t="shared" si="16"/>
        <v>1692</v>
      </c>
      <c r="AG58" s="64"/>
    </row>
    <row r="59" spans="2:33" ht="15.5">
      <c r="V59" s="62"/>
      <c r="W59" s="299" t="s">
        <v>43</v>
      </c>
      <c r="X59" s="300"/>
      <c r="Y59" s="102">
        <f>SUM(Y51:Y58)</f>
        <v>2337</v>
      </c>
      <c r="Z59" s="102">
        <f t="shared" ref="Z59:AE59" si="17">SUM(Z51:Z58)</f>
        <v>1783</v>
      </c>
      <c r="AA59" s="102">
        <f t="shared" si="17"/>
        <v>2325</v>
      </c>
      <c r="AB59" s="102">
        <f t="shared" si="17"/>
        <v>2454</v>
      </c>
      <c r="AC59" s="102">
        <f t="shared" si="17"/>
        <v>2369</v>
      </c>
      <c r="AD59" s="102">
        <f t="shared" si="17"/>
        <v>2320</v>
      </c>
      <c r="AE59" s="102">
        <f t="shared" si="17"/>
        <v>1920</v>
      </c>
      <c r="AF59" s="71">
        <f>SUM(AF51:AF58)</f>
        <v>15508</v>
      </c>
      <c r="AG59" s="64"/>
    </row>
    <row r="60" spans="2:33" ht="15" thickBot="1">
      <c r="V60" s="93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5"/>
    </row>
    <row r="62" spans="2:33">
      <c r="N62" t="s">
        <v>48</v>
      </c>
    </row>
    <row r="64" spans="2:33">
      <c r="M64" t="s">
        <v>62</v>
      </c>
    </row>
    <row r="72" spans="29:29">
      <c r="AC72">
        <v>0</v>
      </c>
    </row>
  </sheetData>
  <mergeCells count="48">
    <mergeCell ref="W50:X50"/>
    <mergeCell ref="W59:X59"/>
    <mergeCell ref="P43:P49"/>
    <mergeCell ref="Q43:Q49"/>
    <mergeCell ref="S43:S49"/>
    <mergeCell ref="T43:T49"/>
    <mergeCell ref="W43:X43"/>
    <mergeCell ref="W44:X44"/>
    <mergeCell ref="W45:X45"/>
    <mergeCell ref="W46:X46"/>
    <mergeCell ref="W47:X47"/>
    <mergeCell ref="W42:X42"/>
    <mergeCell ref="S36:S40"/>
    <mergeCell ref="G37:H37"/>
    <mergeCell ref="I37:K37"/>
    <mergeCell ref="G38:H38"/>
    <mergeCell ref="I38:K38"/>
    <mergeCell ref="G39:H39"/>
    <mergeCell ref="B41:I41"/>
    <mergeCell ref="K41:N41"/>
    <mergeCell ref="D42:E42"/>
    <mergeCell ref="F42:G42"/>
    <mergeCell ref="H42:I42"/>
    <mergeCell ref="P30:P35"/>
    <mergeCell ref="S30:S35"/>
    <mergeCell ref="W30:X38"/>
    <mergeCell ref="C34:F34"/>
    <mergeCell ref="G34:H34"/>
    <mergeCell ref="I34:K34"/>
    <mergeCell ref="G35:H35"/>
    <mergeCell ref="I35:K35"/>
    <mergeCell ref="G36:H36"/>
    <mergeCell ref="I36:K36"/>
    <mergeCell ref="P10:P15"/>
    <mergeCell ref="S10:S15"/>
    <mergeCell ref="B11:B13"/>
    <mergeCell ref="B16:B22"/>
    <mergeCell ref="P21:P26"/>
    <mergeCell ref="S21:S26"/>
    <mergeCell ref="B25:B28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3 H6:I9 H25:I28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2">
    <cfRule type="iconSet" priority="26">
      <iconSet>
        <cfvo type="percent" val="0"/>
        <cfvo type="num" val="0.95"/>
        <cfvo type="num" val="1"/>
      </iconSet>
    </cfRule>
  </conditionalFormatting>
  <conditionalFormatting sqref="H23:I23">
    <cfRule type="iconSet" priority="20">
      <iconSet>
        <cfvo type="percent" val="0"/>
        <cfvo type="num" val="0.95"/>
        <cfvo type="num" val="1"/>
      </iconSet>
    </cfRule>
  </conditionalFormatting>
  <conditionalFormatting sqref="H29:I29">
    <cfRule type="iconSet" priority="15">
      <iconSet>
        <cfvo type="percent" val="0"/>
        <cfvo type="num" val="0.95"/>
        <cfvo type="num" val="1"/>
      </iconSet>
    </cfRule>
  </conditionalFormatting>
  <conditionalFormatting sqref="H31:I31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2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2">
    <cfRule type="iconSet" priority="27">
      <iconSet>
        <cfvo type="percent" val="0"/>
        <cfvo type="num" val="0.95"/>
        <cfvo type="num" val="1"/>
      </iconSet>
    </cfRule>
  </conditionalFormatting>
  <conditionalFormatting sqref="K23">
    <cfRule type="iconSet" priority="19">
      <iconSet>
        <cfvo type="percent" val="0"/>
        <cfvo type="num" val="0.95"/>
        <cfvo type="num" val="1"/>
      </iconSet>
    </cfRule>
  </conditionalFormatting>
  <conditionalFormatting sqref="K25:K27">
    <cfRule type="iconSet" priority="25">
      <iconSet>
        <cfvo type="percent" val="0"/>
        <cfvo type="num" val="0.95"/>
        <cfvo type="num" val="1"/>
      </iconSet>
    </cfRule>
  </conditionalFormatting>
  <conditionalFormatting sqref="K28">
    <cfRule type="iconSet" priority="7">
      <iconSet>
        <cfvo type="percent" val="0"/>
        <cfvo type="num" val="0.95"/>
        <cfvo type="num" val="1"/>
      </iconSet>
    </cfRule>
  </conditionalFormatting>
  <conditionalFormatting sqref="K29">
    <cfRule type="iconSet" priority="16">
      <iconSet>
        <cfvo type="percent" val="0"/>
        <cfvo type="num" val="0.95"/>
        <cfvo type="num" val="1"/>
      </iconSet>
    </cfRule>
  </conditionalFormatting>
  <conditionalFormatting sqref="K31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1" xr:uid="{744F7870-C7F5-46AD-B55D-484DBA170B95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C81911F9-CD24-44FC-8127-B2B1F6A03F6B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B44</xm:sqref>
        </x14:conditionalFormatting>
        <x14:conditionalFormatting xmlns:xm="http://schemas.microsoft.com/office/excel/2006/main">
          <x14:cfRule type="iconSet" priority="29" id="{324AAB76-CF69-4794-BBE6-A5C5856F8B5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10" id="{97994CAE-22BE-43D3-B7DA-B602BDF7101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D44</xm:sqref>
        </x14:conditionalFormatting>
        <x14:conditionalFormatting xmlns:xm="http://schemas.microsoft.com/office/excel/2006/main">
          <x14:cfRule type="iconSet" priority="13" id="{9A90CB19-26D8-4B64-9AC7-90150B54BBE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9" id="{9E0FD47B-CEFC-4C26-A791-8EE92127F3A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F44</xm:sqref>
        </x14:conditionalFormatting>
        <x14:conditionalFormatting xmlns:xm="http://schemas.microsoft.com/office/excel/2006/main">
          <x14:cfRule type="iconSet" priority="12" id="{16D55C50-37E1-4A64-93EA-667680DC2ED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8" id="{9CCC9B25-BB19-4A50-9E46-1E6350D6BF0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H44</xm:sqref>
        </x14:conditionalFormatting>
        <x14:conditionalFormatting xmlns:xm="http://schemas.microsoft.com/office/excel/2006/main">
          <x14:cfRule type="iconSet" priority="11" id="{D18867BC-AFF3-40BC-BBF1-3CF316DECC2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4" id="{4DD427F9-7E62-47C9-8B48-25D54B13AB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4803C-561F-4D09-9B82-BF5DB320A29E}">
  <dimension ref="B2:AG72"/>
  <sheetViews>
    <sheetView topLeftCell="A18" zoomScale="73" zoomScaleNormal="73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216">
        <v>77.5</v>
      </c>
      <c r="E6" s="216"/>
      <c r="F6" s="133">
        <f t="shared" ref="F6:F8" si="0">SUM(D6:E6)</f>
        <v>77.5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76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132"/>
      <c r="E7" s="132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77.5</v>
      </c>
      <c r="E9" s="136">
        <f>SUM(E6:E8)</f>
        <v>0</v>
      </c>
      <c r="F9" s="136">
        <f>SUM(F6:F8)</f>
        <v>77.5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9"/>
      <c r="D11" s="132"/>
      <c r="E11" s="132"/>
      <c r="F11" s="133">
        <f t="shared" ref="F11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ref="F12" si="2">SUM(D12:E12)</f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0</v>
      </c>
      <c r="E14" s="136">
        <f>SUM(E11:E13)</f>
        <v>0</v>
      </c>
      <c r="F14" s="136">
        <f>SUM(F11:F13)</f>
        <v>0</v>
      </c>
      <c r="G14" s="137">
        <f>SUM(G11:G13)</f>
        <v>0</v>
      </c>
      <c r="H14" s="124">
        <f>IF(G14&lt;&gt;0,D14/(G14/2),0)</f>
        <v>0</v>
      </c>
      <c r="I14" s="27">
        <f>IF(G14&lt;&gt;0,E14/(G14/2),0)</f>
        <v>0</v>
      </c>
      <c r="J14" s="22"/>
      <c r="K14" s="28">
        <f>IF(G14&lt;&gt;0,F14/(G14),0)</f>
        <v>0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14</v>
      </c>
      <c r="D16" s="132">
        <v>0</v>
      </c>
      <c r="E16" s="132"/>
      <c r="F16" s="133">
        <f>SUM(D16:E16)</f>
        <v>0</v>
      </c>
      <c r="G16" s="134">
        <f t="shared" ref="G16:G20" si="3">VLOOKUP(C16,$W$50:$AF$59,$W$41,0)</f>
        <v>238</v>
      </c>
      <c r="H16" s="122">
        <f t="shared" ref="H16:H23" si="4">IF(G16&lt;&gt;0,D16/(G16/2),0)</f>
        <v>0</v>
      </c>
      <c r="I16" s="13">
        <f t="shared" ref="I16:I23" si="5">IF(G16&lt;&gt;0,E16/(G16/2),0)</f>
        <v>0</v>
      </c>
      <c r="J16" s="14"/>
      <c r="K16" s="15">
        <f t="shared" ref="K16:K29" si="6">IF(G16&lt;&gt;0,F16/(G16),0)</f>
        <v>0</v>
      </c>
      <c r="M16" s="16" t="s">
        <v>71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18</v>
      </c>
      <c r="D17" s="132">
        <v>239</v>
      </c>
      <c r="E17" s="132">
        <v>103</v>
      </c>
      <c r="F17" s="133">
        <f t="shared" ref="F17:F18" si="7">SUM(D17:E17)</f>
        <v>342</v>
      </c>
      <c r="G17" s="134">
        <f t="shared" si="3"/>
        <v>267</v>
      </c>
      <c r="H17" s="122">
        <f>IF(G17&lt;&gt;0,D17/(G17/2),0)</f>
        <v>1.7902621722846441</v>
      </c>
      <c r="I17" s="13">
        <f t="shared" si="5"/>
        <v>0.77153558052434457</v>
      </c>
      <c r="J17" s="14"/>
      <c r="K17" s="15">
        <f t="shared" si="6"/>
        <v>1.2808988764044944</v>
      </c>
      <c r="M17" s="16" t="s">
        <v>70</v>
      </c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17</v>
      </c>
      <c r="D18" s="132">
        <v>0</v>
      </c>
      <c r="E18" s="132"/>
      <c r="F18" s="133">
        <f t="shared" si="7"/>
        <v>0</v>
      </c>
      <c r="G18" s="134">
        <f t="shared" si="3"/>
        <v>83</v>
      </c>
      <c r="H18" s="122">
        <f>IF(G18&lt;&gt;0,D18/(G18/2),0)</f>
        <v>0</v>
      </c>
      <c r="I18" s="13">
        <f t="shared" si="5"/>
        <v>0</v>
      </c>
      <c r="J18" s="14"/>
      <c r="K18" s="15">
        <f t="shared" si="6"/>
        <v>0</v>
      </c>
      <c r="M18" s="16" t="s">
        <v>72</v>
      </c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28</v>
      </c>
      <c r="D19" s="132">
        <v>155</v>
      </c>
      <c r="E19" s="132">
        <v>54</v>
      </c>
      <c r="F19" s="133">
        <f t="shared" ref="F19:F20" si="8">SUM(D19:E19)</f>
        <v>209</v>
      </c>
      <c r="G19" s="134">
        <f t="shared" si="3"/>
        <v>170</v>
      </c>
      <c r="H19" s="122">
        <f t="shared" si="4"/>
        <v>1.8235294117647058</v>
      </c>
      <c r="I19" s="13">
        <f t="shared" si="5"/>
        <v>0.63529411764705879</v>
      </c>
      <c r="J19" s="14"/>
      <c r="K19" s="15">
        <f t="shared" si="6"/>
        <v>1.2294117647058824</v>
      </c>
      <c r="M19" s="16" t="s">
        <v>73</v>
      </c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24</v>
      </c>
      <c r="D20" s="132">
        <v>317</v>
      </c>
      <c r="E20" s="132"/>
      <c r="F20" s="133">
        <f t="shared" si="8"/>
        <v>317</v>
      </c>
      <c r="G20" s="134">
        <f t="shared" si="3"/>
        <v>161</v>
      </c>
      <c r="H20" s="122">
        <f t="shared" si="4"/>
        <v>3.9378881987577641</v>
      </c>
      <c r="I20" s="13">
        <f t="shared" si="5"/>
        <v>0</v>
      </c>
      <c r="J20" s="14"/>
      <c r="K20" s="15">
        <f t="shared" si="6"/>
        <v>1.968944099378882</v>
      </c>
      <c r="L20" s="34"/>
      <c r="M20" s="16" t="s">
        <v>74</v>
      </c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 t="s">
        <v>19</v>
      </c>
      <c r="D21" s="132">
        <v>200</v>
      </c>
      <c r="E21" s="132">
        <v>114</v>
      </c>
      <c r="F21" s="133">
        <f t="shared" ref="F21:F22" si="9">SUM(D21:E21)</f>
        <v>314</v>
      </c>
      <c r="G21" s="134">
        <f>VLOOKUP(C21,$W$50:$AF$59,$W$41,0)</f>
        <v>262</v>
      </c>
      <c r="H21" s="122">
        <f t="shared" si="4"/>
        <v>1.5267175572519085</v>
      </c>
      <c r="I21" s="13">
        <f t="shared" si="5"/>
        <v>0.87022900763358779</v>
      </c>
      <c r="J21" s="14"/>
      <c r="K21" s="15">
        <f t="shared" si="6"/>
        <v>1.1984732824427482</v>
      </c>
      <c r="L21" s="34"/>
      <c r="M21" s="16" t="s">
        <v>75</v>
      </c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1"/>
      <c r="C22" s="131" t="s">
        <v>12</v>
      </c>
      <c r="D22" s="216"/>
      <c r="E22" s="216"/>
      <c r="F22" s="133">
        <f t="shared" si="9"/>
        <v>0</v>
      </c>
      <c r="G22" s="134">
        <f>VLOOKUP(C22,$W$50:$AF$59,$W$41,0)</f>
        <v>0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M22" s="16" t="s">
        <v>64</v>
      </c>
      <c r="N22" s="201"/>
      <c r="O22" s="9"/>
      <c r="P22" s="324"/>
      <c r="Q22" s="36"/>
      <c r="R22" s="12"/>
      <c r="S22" s="324"/>
      <c r="T22" s="36"/>
      <c r="U22" s="24"/>
    </row>
    <row r="23" spans="2:24" ht="15.75" customHeight="1">
      <c r="C23" s="135" t="s">
        <v>4</v>
      </c>
      <c r="D23" s="137">
        <f>SUM(D16:D22)</f>
        <v>911</v>
      </c>
      <c r="E23" s="137">
        <f>SUM(E16:E22)</f>
        <v>271</v>
      </c>
      <c r="F23" s="137">
        <f>SUM(F16:F22)</f>
        <v>1182</v>
      </c>
      <c r="G23" s="137">
        <f>SUM(G16:G22)</f>
        <v>1181</v>
      </c>
      <c r="H23" s="124">
        <f t="shared" si="4"/>
        <v>1.5427603725656223</v>
      </c>
      <c r="I23" s="27">
        <f t="shared" si="5"/>
        <v>0.45893310753598643</v>
      </c>
      <c r="J23" s="22"/>
      <c r="K23" s="28">
        <f t="shared" si="6"/>
        <v>1.0008467400508043</v>
      </c>
      <c r="L23" s="34"/>
      <c r="M23" s="40"/>
      <c r="N23" s="204"/>
      <c r="O23" s="9"/>
      <c r="P23" s="324"/>
      <c r="Q23" s="36"/>
      <c r="R23" s="9"/>
      <c r="S23" s="324"/>
      <c r="T23" s="36"/>
      <c r="U23" s="24"/>
    </row>
    <row r="24" spans="2:24" ht="15.75" customHeight="1" thickBot="1">
      <c r="C24" s="143"/>
      <c r="D24" s="143"/>
      <c r="E24" s="143"/>
      <c r="F24" s="143"/>
      <c r="G24" s="143"/>
      <c r="L24" s="34"/>
      <c r="M24" s="40"/>
      <c r="N24" s="204"/>
      <c r="O24" s="9"/>
      <c r="P24" s="324"/>
      <c r="Q24" s="36"/>
      <c r="R24" s="9"/>
      <c r="S24" s="324"/>
      <c r="T24" s="36"/>
      <c r="U24" s="24"/>
      <c r="W24" t="s">
        <v>23</v>
      </c>
    </row>
    <row r="25" spans="2:24" ht="15.75" customHeight="1" thickBot="1">
      <c r="B25" s="342" t="s">
        <v>25</v>
      </c>
      <c r="C25" s="131" t="s">
        <v>20</v>
      </c>
      <c r="D25" s="217">
        <v>360</v>
      </c>
      <c r="E25" s="132">
        <v>556</v>
      </c>
      <c r="F25" s="133">
        <f t="shared" ref="F25:F26" si="10">SUM(D25:E25)</f>
        <v>916</v>
      </c>
      <c r="G25" s="134">
        <f>VLOOKUP(C25,$W$50:$AF$59,$W$41,0)</f>
        <v>602</v>
      </c>
      <c r="H25" s="122">
        <f>IF(G25&lt;&gt;0,D25/(G25/2),0)</f>
        <v>1.1960132890365449</v>
      </c>
      <c r="I25" s="13">
        <f>IF(G25&lt;&gt;0,E25/(G25/2),0)</f>
        <v>1.8471760797342194</v>
      </c>
      <c r="J25" s="14"/>
      <c r="K25" s="15">
        <f t="shared" si="6"/>
        <v>1.521594684385382</v>
      </c>
      <c r="L25" s="34"/>
      <c r="M25" s="16" t="s">
        <v>76</v>
      </c>
      <c r="N25" s="201"/>
      <c r="O25" s="9"/>
      <c r="P25" s="324"/>
      <c r="Q25" s="36"/>
      <c r="R25" s="9"/>
      <c r="S25" s="324"/>
      <c r="T25" s="36"/>
      <c r="U25" s="24"/>
    </row>
    <row r="26" spans="2:24" ht="15.75" customHeight="1" thickBot="1">
      <c r="B26" s="343"/>
      <c r="C26" s="131" t="s">
        <v>69</v>
      </c>
      <c r="D26" s="216">
        <v>78</v>
      </c>
      <c r="E26" s="216"/>
      <c r="F26" s="133">
        <f t="shared" si="10"/>
        <v>78</v>
      </c>
      <c r="G26" s="134"/>
      <c r="H26" s="122">
        <f>IF(G26&lt;&gt;0,D26/(G26/2),0)</f>
        <v>0</v>
      </c>
      <c r="I26" s="13">
        <f>IF(G26&lt;&gt;0,E26/(G26/2),0)</f>
        <v>0</v>
      </c>
      <c r="J26" s="14"/>
      <c r="K26" s="15">
        <f t="shared" si="6"/>
        <v>0</v>
      </c>
      <c r="L26" s="34"/>
      <c r="M26" s="16" t="s">
        <v>76</v>
      </c>
      <c r="N26" s="201"/>
      <c r="O26" s="9"/>
      <c r="P26" s="325"/>
      <c r="Q26" s="37"/>
      <c r="R26" s="38"/>
      <c r="S26" s="325"/>
      <c r="T26" s="37"/>
      <c r="U26" s="9"/>
    </row>
    <row r="27" spans="2:24" ht="15" customHeight="1" thickBot="1">
      <c r="B27" s="343"/>
      <c r="C27" s="131"/>
      <c r="D27" s="132"/>
      <c r="E27" s="132"/>
      <c r="F27" s="133"/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/>
      <c r="N27" s="201"/>
      <c r="O27" s="9"/>
      <c r="P27" s="10"/>
      <c r="Q27" s="10"/>
      <c r="R27" s="24"/>
      <c r="S27" s="10"/>
      <c r="T27" s="10"/>
      <c r="U27" s="9"/>
    </row>
    <row r="28" spans="2:24" ht="15" thickBot="1">
      <c r="B28" s="343"/>
      <c r="C28" s="131"/>
      <c r="D28" s="132"/>
      <c r="E28" s="132"/>
      <c r="F28" s="133"/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2"/>
      <c r="M28" s="16"/>
      <c r="N28" s="201"/>
      <c r="O28" s="9"/>
      <c r="P28" s="10"/>
      <c r="Q28" s="24"/>
      <c r="R28" s="11"/>
      <c r="S28" s="10"/>
      <c r="T28" s="24"/>
      <c r="U28" s="12"/>
    </row>
    <row r="29" spans="2:24" ht="15.75" customHeight="1" thickBot="1">
      <c r="C29" s="20" t="s">
        <v>4</v>
      </c>
      <c r="D29" s="130">
        <f>SUM(D25:D28)</f>
        <v>438</v>
      </c>
      <c r="E29" s="130">
        <f>SUM(E25:E28)</f>
        <v>556</v>
      </c>
      <c r="F29" s="130">
        <f>SUM(F25:F28)</f>
        <v>994</v>
      </c>
      <c r="G29" s="137">
        <f>SUM(G25:G28)</f>
        <v>602</v>
      </c>
      <c r="H29" s="27">
        <f>IF(G29&lt;&gt;0,D29/(G29/2),0)</f>
        <v>1.4551495016611296</v>
      </c>
      <c r="I29" s="27">
        <f>IF(G29&lt;&gt;0,E29/(G29/2),0)</f>
        <v>1.8471760797342194</v>
      </c>
      <c r="J29" s="22"/>
      <c r="K29" s="28">
        <f t="shared" si="6"/>
        <v>1.6511627906976745</v>
      </c>
      <c r="L29" s="2"/>
      <c r="M29" s="40"/>
      <c r="N29" s="40"/>
      <c r="O29" s="9"/>
      <c r="P29" s="10"/>
      <c r="Q29" s="10"/>
      <c r="R29" s="24"/>
      <c r="S29" s="10"/>
      <c r="T29" s="10"/>
      <c r="U29" s="9"/>
    </row>
    <row r="30" spans="2:24">
      <c r="C30" s="3"/>
      <c r="D30" s="42"/>
      <c r="E30" s="42"/>
      <c r="F30" s="43"/>
      <c r="G30" s="44"/>
      <c r="L30" s="2"/>
      <c r="M30" s="40"/>
      <c r="N30" s="40"/>
      <c r="O30" s="9"/>
      <c r="P30" s="323" t="s">
        <v>26</v>
      </c>
      <c r="Q30" s="35"/>
      <c r="R30" s="24"/>
      <c r="S30" s="323" t="s">
        <v>26</v>
      </c>
      <c r="T30" s="35"/>
      <c r="U30" s="24"/>
      <c r="W30" s="326" t="s">
        <v>27</v>
      </c>
      <c r="X30" s="327"/>
    </row>
    <row r="31" spans="2:24" ht="23.5">
      <c r="C31" s="47" t="s">
        <v>29</v>
      </c>
      <c r="D31" s="108">
        <f>D9+D14+D23+D29</f>
        <v>1426.5</v>
      </c>
      <c r="E31" s="108">
        <f>E9+E14+E23+E29</f>
        <v>827</v>
      </c>
      <c r="F31" s="108">
        <f>F9+F14+F23+F29</f>
        <v>2253.5</v>
      </c>
      <c r="G31" s="109">
        <f>G14+G23+G29+G9</f>
        <v>1783</v>
      </c>
      <c r="H31" s="13">
        <f>IF(G31&lt;&gt;0,D31/(G31/2),0)</f>
        <v>1.6001121704991588</v>
      </c>
      <c r="I31" s="13">
        <f>IF(G31&lt;&gt;0,E31/(G31/2),0)</f>
        <v>0.92765002804262475</v>
      </c>
      <c r="J31" s="14"/>
      <c r="K31" s="15">
        <f>IF(G31&lt;&gt;0,F31/(G31),0)</f>
        <v>1.2638810992708918</v>
      </c>
      <c r="L31" s="2"/>
      <c r="M31" s="40"/>
      <c r="N31" s="40"/>
      <c r="O31" s="9"/>
      <c r="P31" s="324"/>
      <c r="Q31" s="36"/>
      <c r="R31" s="38"/>
      <c r="S31" s="324"/>
      <c r="T31" s="36"/>
      <c r="U31" s="24"/>
      <c r="W31" s="328"/>
      <c r="X31" s="329"/>
    </row>
    <row r="32" spans="2:24" ht="15.75" customHeight="1">
      <c r="D32" s="49"/>
      <c r="E32" s="49"/>
      <c r="G32" s="50"/>
      <c r="L32" s="2"/>
      <c r="M32" s="40"/>
      <c r="N32" s="40"/>
      <c r="O32" s="39"/>
      <c r="P32" s="324"/>
      <c r="Q32" s="36"/>
      <c r="R32" s="38"/>
      <c r="S32" s="324" t="s">
        <v>26</v>
      </c>
      <c r="T32" s="36"/>
      <c r="U32" s="39"/>
      <c r="W32" s="328"/>
      <c r="X32" s="329"/>
    </row>
    <row r="33" spans="2:33" ht="15.75" customHeight="1">
      <c r="C33" s="25"/>
      <c r="D33" s="51"/>
      <c r="E33" s="51"/>
      <c r="F33" s="52"/>
      <c r="G33" s="51"/>
      <c r="J33" s="34"/>
      <c r="L33" s="2"/>
      <c r="M33" s="40"/>
      <c r="N33" s="40"/>
      <c r="O33" s="39"/>
      <c r="P33" s="324"/>
      <c r="Q33" s="36"/>
      <c r="R33" s="24"/>
      <c r="S33" s="324"/>
      <c r="T33" s="36"/>
      <c r="U33" s="39"/>
      <c r="W33" s="328"/>
      <c r="X33" s="329"/>
    </row>
    <row r="34" spans="2:33" ht="24" customHeight="1">
      <c r="C34" s="332" t="s">
        <v>31</v>
      </c>
      <c r="D34" s="332"/>
      <c r="E34" s="332"/>
      <c r="F34" s="332"/>
      <c r="G34" s="333" t="s">
        <v>32</v>
      </c>
      <c r="H34" s="333"/>
      <c r="I34" s="333" t="s">
        <v>33</v>
      </c>
      <c r="J34" s="333"/>
      <c r="K34" s="333"/>
      <c r="L34" s="2"/>
      <c r="M34" s="40"/>
      <c r="N34" s="40"/>
      <c r="O34" s="39"/>
      <c r="P34" s="324"/>
      <c r="Q34" s="36"/>
      <c r="S34" s="324"/>
      <c r="T34" s="36"/>
      <c r="U34" s="39"/>
      <c r="W34" s="328"/>
      <c r="X34" s="329"/>
    </row>
    <row r="35" spans="2:33" ht="16" thickBot="1">
      <c r="C35" s="97" t="s">
        <v>34</v>
      </c>
      <c r="D35" s="105"/>
      <c r="E35" s="105"/>
      <c r="F35" s="106"/>
      <c r="G35" s="309"/>
      <c r="H35" s="309"/>
      <c r="I35" s="310"/>
      <c r="J35" s="311"/>
      <c r="K35" s="312"/>
      <c r="L35" s="2"/>
      <c r="M35" s="40"/>
      <c r="N35" s="40"/>
      <c r="O35" s="39"/>
      <c r="P35" s="325"/>
      <c r="Q35" s="37"/>
      <c r="R35" s="41"/>
      <c r="S35" s="325"/>
      <c r="T35" s="37"/>
      <c r="U35" s="39"/>
      <c r="W35" s="328"/>
      <c r="X35" s="329"/>
    </row>
    <row r="36" spans="2:33" ht="15.5">
      <c r="C36" s="98" t="s">
        <v>35</v>
      </c>
      <c r="D36" s="105"/>
      <c r="E36" s="105"/>
      <c r="F36" s="106"/>
      <c r="G36" s="309"/>
      <c r="H36" s="309"/>
      <c r="I36" s="309"/>
      <c r="J36" s="309"/>
      <c r="K36" s="309"/>
      <c r="L36" s="34"/>
      <c r="M36" s="45"/>
      <c r="N36" s="30"/>
      <c r="O36" s="39"/>
      <c r="P36" s="10"/>
      <c r="Q36" s="10"/>
      <c r="R36" s="46"/>
      <c r="S36" s="301"/>
      <c r="T36" s="10"/>
      <c r="U36" s="39"/>
      <c r="W36" s="328"/>
      <c r="X36" s="329"/>
    </row>
    <row r="37" spans="2:33" s="48" customFormat="1" ht="15.5">
      <c r="B37"/>
      <c r="C37" s="98" t="s">
        <v>37</v>
      </c>
      <c r="D37" s="105">
        <v>181</v>
      </c>
      <c r="E37" s="105">
        <v>143</v>
      </c>
      <c r="F37" s="106"/>
      <c r="G37" s="309"/>
      <c r="H37" s="309"/>
      <c r="I37" s="310"/>
      <c r="J37" s="311"/>
      <c r="K37" s="312"/>
      <c r="L37" s="34"/>
      <c r="M37" s="45"/>
      <c r="N37" s="30"/>
      <c r="O37" s="9"/>
      <c r="P37" s="10"/>
      <c r="Q37" s="10"/>
      <c r="R37" s="46"/>
      <c r="S37" s="301"/>
      <c r="T37" s="10"/>
      <c r="U37" s="9"/>
      <c r="W37" s="328"/>
      <c r="X37" s="329"/>
      <c r="Y37"/>
    </row>
    <row r="38" spans="2:33" s="48" customFormat="1" ht="16" thickBot="1">
      <c r="B38"/>
      <c r="C38" s="98" t="s">
        <v>49</v>
      </c>
      <c r="D38" s="105"/>
      <c r="E38" s="105">
        <v>58</v>
      </c>
      <c r="F38" s="106"/>
      <c r="G38" s="309"/>
      <c r="H38" s="309"/>
      <c r="I38" s="309"/>
      <c r="J38" s="309"/>
      <c r="K38" s="309"/>
      <c r="L38" s="34"/>
      <c r="M38" s="29"/>
      <c r="N38" s="30"/>
      <c r="O38" s="9"/>
      <c r="P38" s="10"/>
      <c r="Q38" s="10"/>
      <c r="R38" s="46"/>
      <c r="S38" s="301"/>
      <c r="T38" s="10"/>
      <c r="U38" s="9"/>
      <c r="W38" s="330"/>
      <c r="X38" s="331"/>
      <c r="Y38"/>
    </row>
    <row r="39" spans="2:33" s="48" customFormat="1" ht="15.5">
      <c r="B39" s="96" t="s">
        <v>50</v>
      </c>
      <c r="C39" s="99">
        <v>800</v>
      </c>
      <c r="D39" s="107">
        <f>SUM(D35:D38)</f>
        <v>181</v>
      </c>
      <c r="E39" s="107"/>
      <c r="F39" s="106">
        <f>D39+E39</f>
        <v>181</v>
      </c>
      <c r="G39" s="313"/>
      <c r="H39" s="314"/>
      <c r="L39" s="2"/>
      <c r="N39" s="48" t="s">
        <v>30</v>
      </c>
      <c r="O39" s="9"/>
      <c r="P39" s="10"/>
      <c r="Q39" s="10"/>
      <c r="R39" s="46"/>
      <c r="S39" s="301"/>
      <c r="T39" s="10"/>
      <c r="U39" s="9"/>
      <c r="Y39"/>
    </row>
    <row r="40" spans="2:33" s="48" customFormat="1" ht="16" thickBot="1">
      <c r="B40"/>
      <c r="L40" s="2"/>
      <c r="M40" s="45"/>
      <c r="N40" s="30"/>
      <c r="O40" s="53"/>
      <c r="P40" s="10"/>
      <c r="Q40" s="10"/>
      <c r="R40" s="9"/>
      <c r="S40" s="301"/>
      <c r="T40" s="10"/>
      <c r="U40" s="9"/>
      <c r="AG40" s="54"/>
    </row>
    <row r="41" spans="2:33" ht="16" thickBot="1">
      <c r="B41" s="315" t="s">
        <v>42</v>
      </c>
      <c r="C41" s="316"/>
      <c r="D41" s="316"/>
      <c r="E41" s="316"/>
      <c r="F41" s="316"/>
      <c r="G41" s="316"/>
      <c r="H41" s="316"/>
      <c r="I41" s="317"/>
      <c r="K41" s="318" t="str">
        <f>+B41</f>
        <v>ACUMULADO SEMANAL</v>
      </c>
      <c r="L41" s="319"/>
      <c r="M41" s="319"/>
      <c r="N41" s="320"/>
      <c r="O41" s="55"/>
      <c r="P41" s="34"/>
      <c r="Q41" s="34"/>
      <c r="R41" s="2"/>
      <c r="S41" s="34"/>
      <c r="T41" s="34"/>
      <c r="U41" s="2"/>
      <c r="V41" s="56"/>
      <c r="W41" s="103">
        <v>4</v>
      </c>
      <c r="X41" s="104" t="str">
        <f>"'"&amp;IF($W$41=4,DAY($Z$50)-1,IF($W$41=5,DAY($AA$50)-1,IF($W$41=6,DAY($AB$50)-1,IF($W$41=7,DAY($AC$50)-1,IF($W$41=8,DAY($AD$50)-1,IF($W$41=9,DAY($AE$50)-1,0))))))&amp;"-"&amp;MONTH($Y$50)&amp;"'!D40"</f>
        <v>'0-10'!D40</v>
      </c>
      <c r="Y41" s="57" t="str">
        <f>"'"&amp;IF($W$41=4,DAY($Z$50)-1,IF($W$41=5,DAY($AA$50)-1,IF($W$41=6,DAY($AB$50)-1,IF($W$41=7,DAY($AC$50)-1,IF($W$41=8,DAY($AD$50)-1,IF($W$41=9,DAY($AE$50)-1,0))))))&amp;"-"&amp;MONTH($Y$50)&amp;"'!F40"</f>
        <v>'0-10'!F40</v>
      </c>
      <c r="Z41" s="58" t="str">
        <f>"'"&amp;IF($W$41=4,DAY($Z$50)-1,IF($W$41=5,DAY($AA$50)-1,IF($W$41=6,DAY($AB$50)-1,IF($W$41=7,DAY($AC$50)-1,IF($W$41=8,DAY($AD$50)-1,IF($W$41=9,DAY($AE$50)-1,0))))))&amp;"-"&amp;MONTH($Y$50)&amp;"'!H40"</f>
        <v>'0-10'!H40</v>
      </c>
      <c r="AA41" s="59" t="str">
        <f>"'"&amp;IF($W$41=4,DAY($Z$50)-1,IF($W$41=5,DAY($AA$50)-1,IF($W$41=6,DAY($AB$50)-1,IF($W$41=7,DAY($AC$50)-1,IF($W$41=8,DAY($AD$50)-1,IF($W$41=9,DAY($AE$50)-1,0))))))&amp;"-"&amp;MONTH($Y$50)&amp;"'!B40"</f>
        <v>'0-10'!B40</v>
      </c>
      <c r="AB41" s="60"/>
      <c r="AC41" s="60"/>
      <c r="AD41" s="60"/>
      <c r="AE41" s="60"/>
      <c r="AF41" s="60"/>
      <c r="AG41" s="61"/>
    </row>
    <row r="42" spans="2:33" ht="16" thickBot="1">
      <c r="B42" s="119" t="s">
        <v>11</v>
      </c>
      <c r="C42" s="72"/>
      <c r="D42" s="321" t="s">
        <v>15</v>
      </c>
      <c r="E42" s="322"/>
      <c r="F42" s="321" t="s">
        <v>21</v>
      </c>
      <c r="G42" s="322"/>
      <c r="H42" s="321" t="s">
        <v>25</v>
      </c>
      <c r="I42" s="322"/>
      <c r="K42" s="120" t="s">
        <v>51</v>
      </c>
      <c r="L42" s="121"/>
      <c r="M42" s="110" t="s">
        <v>52</v>
      </c>
      <c r="N42" s="72" t="s">
        <v>46</v>
      </c>
      <c r="P42" s="34"/>
      <c r="Q42" s="34"/>
      <c r="R42" s="34"/>
      <c r="S42" s="34"/>
      <c r="T42" s="34"/>
      <c r="V42" s="62"/>
      <c r="W42" s="299" t="s">
        <v>36</v>
      </c>
      <c r="X42" s="300"/>
      <c r="Y42" s="101">
        <v>45961</v>
      </c>
      <c r="Z42" s="101">
        <f t="shared" ref="Z42:AE42" si="11">Y42+1</f>
        <v>45962</v>
      </c>
      <c r="AA42" s="101">
        <f t="shared" si="11"/>
        <v>45963</v>
      </c>
      <c r="AB42" s="101">
        <f t="shared" si="11"/>
        <v>45964</v>
      </c>
      <c r="AC42" s="101">
        <f t="shared" si="11"/>
        <v>45965</v>
      </c>
      <c r="AD42" s="101">
        <f t="shared" si="11"/>
        <v>45966</v>
      </c>
      <c r="AE42" s="101">
        <f t="shared" si="11"/>
        <v>45967</v>
      </c>
      <c r="AF42" s="63" t="s">
        <v>63</v>
      </c>
      <c r="AG42" s="64"/>
    </row>
    <row r="43" spans="2:33" ht="29">
      <c r="B43" s="74" t="s">
        <v>44</v>
      </c>
      <c r="C43" s="75" t="s">
        <v>45</v>
      </c>
      <c r="D43" s="74" t="s">
        <v>44</v>
      </c>
      <c r="E43" s="75" t="s">
        <v>45</v>
      </c>
      <c r="F43" s="74" t="s">
        <v>44</v>
      </c>
      <c r="G43" s="75" t="s">
        <v>45</v>
      </c>
      <c r="H43" s="74" t="s">
        <v>44</v>
      </c>
      <c r="I43" s="75" t="s">
        <v>45</v>
      </c>
      <c r="K43" s="111" t="s">
        <v>53</v>
      </c>
      <c r="L43" s="112"/>
      <c r="M43" s="112"/>
      <c r="N43" s="113"/>
      <c r="P43" s="301"/>
      <c r="Q43" s="302"/>
      <c r="R43" s="34"/>
      <c r="S43" s="301"/>
      <c r="T43" s="302"/>
      <c r="V43" s="62"/>
      <c r="W43" s="303" t="s">
        <v>38</v>
      </c>
      <c r="X43" s="304"/>
      <c r="Y43" s="66">
        <v>377</v>
      </c>
      <c r="Z43" s="66">
        <v>0</v>
      </c>
      <c r="AA43" s="66">
        <v>0</v>
      </c>
      <c r="AB43" s="66">
        <v>0</v>
      </c>
      <c r="AC43" s="66">
        <v>0</v>
      </c>
      <c r="AD43" s="66">
        <v>0</v>
      </c>
      <c r="AE43" s="66">
        <v>0</v>
      </c>
      <c r="AF43" s="67">
        <f>SUM(Y43:AE43)</f>
        <v>377</v>
      </c>
      <c r="AG43" s="64"/>
    </row>
    <row r="44" spans="2:33" ht="16" thickBot="1">
      <c r="B44" s="76">
        <f>+F9+'31-10'!F9</f>
        <v>441.5</v>
      </c>
      <c r="C44" s="77">
        <f>IF($W$41=3,$Y43,IF($W$41=4,SUM($Y43:$Z43),IF($W$41=5,SUM($Y43:$AA43),IF($W$41=6,SUM($Y43:$AB43),IF($W$41=7,SUM($Y43:$AC43),IF($W$41=8,SUM($Y43:$AD43),IF($W$41=9,SUM($Y43:$AE43),"Escribir número")))))))</f>
        <v>377</v>
      </c>
      <c r="D44" s="78">
        <f>+F14+'31-10'!F14</f>
        <v>0</v>
      </c>
      <c r="E44" s="77">
        <f>IF($W$41=3,$Y45,IF($W$41=4,SUM($Y45:$Z45),IF($W$41=5,SUM($Y45:$AA45),IF($W$41=6,SUM($Y45:$AB45),IF($W$41=7,SUM($Y45:$AC45),IF($W$41=8,SUM($Y45:$AD45),IF($W$41=9,SUM($Y45:$AE45),"Escribir número")))))))</f>
        <v>0</v>
      </c>
      <c r="F44" s="79">
        <f>F23+'31-10'!F23</f>
        <v>2873</v>
      </c>
      <c r="G44" s="77">
        <f>IF($W$41=3,$Y44,IF($W$41=4,SUM($Y44:$Z44),IF($W$41=5,SUM($Y44:$AA44),IF($W$41=6,SUM($Y44:$AB44),IF($W$41=7,SUM($Y44:$AC44),IF($W$41=8,SUM($Y44:$AD44),IF($W$41=9,SUM($Y44:$AE44),"Escribir número")))))))</f>
        <v>2540</v>
      </c>
      <c r="H44" s="79">
        <f>F29+'31-10'!F29</f>
        <v>1662</v>
      </c>
      <c r="I44" s="77">
        <f>IF($W$41=3,$Y46,IF($W$41=4,SUM($Y46:$Z46),IF($W$41=5,SUM($Y46:$AA46),IF($W$41=6,SUM($Y46:$AB46),IF($W$41=7,SUM($Y46:$AC46),IF($W$41=8,SUM($Y46:$AD46),IF($W$41=9,SUM($Y46:$AE46),"Escribir número")))))))</f>
        <v>1204</v>
      </c>
      <c r="K44" s="114"/>
      <c r="L44" s="115"/>
      <c r="M44" s="115"/>
      <c r="N44" s="116"/>
      <c r="P44" s="301"/>
      <c r="Q44" s="302"/>
      <c r="R44" s="34"/>
      <c r="S44" s="301"/>
      <c r="T44" s="302"/>
      <c r="V44" s="62"/>
      <c r="W44" s="305" t="s">
        <v>39</v>
      </c>
      <c r="X44" s="306"/>
      <c r="Y44" s="66">
        <v>1358</v>
      </c>
      <c r="Z44" s="66">
        <v>1182</v>
      </c>
      <c r="AA44" s="66">
        <v>1722</v>
      </c>
      <c r="AB44" s="66">
        <v>1822</v>
      </c>
      <c r="AC44" s="66">
        <v>1615</v>
      </c>
      <c r="AD44" s="66">
        <v>1304</v>
      </c>
      <c r="AE44" s="66">
        <v>833</v>
      </c>
      <c r="AF44" s="67">
        <f t="shared" ref="AF44:AF46" si="12">SUM(Y44:AE44)</f>
        <v>9836</v>
      </c>
      <c r="AG44" s="64"/>
    </row>
    <row r="45" spans="2:33" ht="16" thickBot="1">
      <c r="B45" s="80"/>
      <c r="C45" s="77"/>
      <c r="D45" s="79"/>
      <c r="E45" s="77"/>
      <c r="F45" s="79"/>
      <c r="G45" s="77"/>
      <c r="H45" s="79"/>
      <c r="I45" s="77"/>
      <c r="J45" s="81"/>
      <c r="K45" s="117">
        <f>+B44+D44+F44+H44</f>
        <v>4976.5</v>
      </c>
      <c r="L45" s="118"/>
      <c r="M45" s="82">
        <f>+C44+E44+G44+I44</f>
        <v>4121</v>
      </c>
      <c r="N45" s="83">
        <f>AF59</f>
        <v>15508</v>
      </c>
      <c r="P45" s="301"/>
      <c r="Q45" s="302"/>
      <c r="R45" s="34"/>
      <c r="S45" s="301"/>
      <c r="T45" s="302"/>
      <c r="V45" s="62"/>
      <c r="W45" s="305" t="s">
        <v>40</v>
      </c>
      <c r="X45" s="306"/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7">
        <f t="shared" si="12"/>
        <v>0</v>
      </c>
      <c r="AG45" s="64"/>
    </row>
    <row r="46" spans="2:33" ht="15.5">
      <c r="C46" s="87"/>
      <c r="D46" s="88"/>
      <c r="E46" s="89"/>
      <c r="F46" s="88"/>
      <c r="G46" s="2"/>
      <c r="H46" s="2"/>
      <c r="I46" s="2"/>
      <c r="J46" s="2"/>
      <c r="K46" s="2"/>
      <c r="M46" s="69"/>
      <c r="N46" s="53"/>
      <c r="P46" s="301"/>
      <c r="Q46" s="302"/>
      <c r="R46" s="34"/>
      <c r="S46" s="301"/>
      <c r="T46" s="302"/>
      <c r="V46" s="62"/>
      <c r="W46" s="307" t="s">
        <v>41</v>
      </c>
      <c r="X46" s="308"/>
      <c r="Y46" s="66">
        <v>602</v>
      </c>
      <c r="Z46" s="66">
        <v>602</v>
      </c>
      <c r="AA46" s="66">
        <v>602</v>
      </c>
      <c r="AB46" s="66">
        <v>632</v>
      </c>
      <c r="AC46" s="66">
        <v>754</v>
      </c>
      <c r="AD46" s="66">
        <v>1017</v>
      </c>
      <c r="AE46" s="66">
        <v>1087</v>
      </c>
      <c r="AF46" s="67">
        <f t="shared" si="12"/>
        <v>5296</v>
      </c>
      <c r="AG46" s="64"/>
    </row>
    <row r="47" spans="2:33" ht="15.5">
      <c r="P47" s="301"/>
      <c r="Q47" s="302"/>
      <c r="R47" s="34"/>
      <c r="S47" s="301"/>
      <c r="T47" s="302"/>
      <c r="V47" s="62"/>
      <c r="W47" s="299" t="s">
        <v>43</v>
      </c>
      <c r="X47" s="300"/>
      <c r="Y47" s="102">
        <f>SUM(Y43:Y46)</f>
        <v>2337</v>
      </c>
      <c r="Z47" s="102">
        <f t="shared" ref="Z47:AE47" si="13">SUM(Z43:Z46)</f>
        <v>1784</v>
      </c>
      <c r="AA47" s="102">
        <f t="shared" si="13"/>
        <v>2324</v>
      </c>
      <c r="AB47" s="102">
        <f t="shared" si="13"/>
        <v>2454</v>
      </c>
      <c r="AC47" s="102">
        <f t="shared" si="13"/>
        <v>2369</v>
      </c>
      <c r="AD47" s="102">
        <f t="shared" si="13"/>
        <v>2321</v>
      </c>
      <c r="AE47" s="102">
        <f t="shared" si="13"/>
        <v>1920</v>
      </c>
      <c r="AF47" s="102">
        <f>SUM(AF43:AF46)</f>
        <v>15509</v>
      </c>
      <c r="AG47" s="64"/>
    </row>
    <row r="48" spans="2:33" ht="15.5">
      <c r="P48" s="301"/>
      <c r="Q48" s="302"/>
      <c r="R48" s="34"/>
      <c r="S48" s="301"/>
      <c r="T48" s="302"/>
      <c r="V48" s="62"/>
      <c r="W48" s="73"/>
      <c r="X48" s="73"/>
      <c r="Y48" s="100"/>
      <c r="Z48" s="100"/>
      <c r="AA48" s="100"/>
      <c r="AB48" s="100"/>
      <c r="AC48" s="100"/>
      <c r="AD48" s="100"/>
      <c r="AE48" s="100"/>
      <c r="AF48" s="100"/>
      <c r="AG48" s="64"/>
    </row>
    <row r="49" spans="2:33" ht="15" customHeight="1">
      <c r="P49" s="301"/>
      <c r="Q49" s="302"/>
      <c r="R49" s="34"/>
      <c r="S49" s="301"/>
      <c r="T49" s="302"/>
      <c r="V49" s="62"/>
      <c r="AG49" s="64"/>
    </row>
    <row r="50" spans="2:33" ht="15.5">
      <c r="P50" s="34"/>
      <c r="Q50" s="34"/>
      <c r="R50" s="34"/>
      <c r="S50" s="34"/>
      <c r="T50" s="34"/>
      <c r="V50" s="62"/>
      <c r="W50" s="299" t="s">
        <v>47</v>
      </c>
      <c r="X50" s="300"/>
      <c r="Y50" s="101">
        <f>Y42</f>
        <v>45961</v>
      </c>
      <c r="Z50" s="101">
        <f t="shared" ref="Z50:AE50" si="14">Z42</f>
        <v>45962</v>
      </c>
      <c r="AA50" s="101">
        <f t="shared" si="14"/>
        <v>45963</v>
      </c>
      <c r="AB50" s="101">
        <f t="shared" si="14"/>
        <v>45964</v>
      </c>
      <c r="AC50" s="101">
        <f t="shared" si="14"/>
        <v>45965</v>
      </c>
      <c r="AD50" s="101">
        <f t="shared" si="14"/>
        <v>45966</v>
      </c>
      <c r="AE50" s="101">
        <f t="shared" si="14"/>
        <v>45967</v>
      </c>
      <c r="AF50" s="63" t="s">
        <v>63</v>
      </c>
      <c r="AG50" s="64"/>
    </row>
    <row r="51" spans="2:33" ht="15.5">
      <c r="P51" s="34"/>
      <c r="Q51" s="34"/>
      <c r="R51" s="34"/>
      <c r="S51" s="34"/>
      <c r="T51" s="34"/>
      <c r="V51" s="62"/>
      <c r="W51" s="65" t="s">
        <v>12</v>
      </c>
      <c r="X51" s="84"/>
      <c r="Y51" s="85">
        <v>377</v>
      </c>
      <c r="Z51" s="85">
        <v>0</v>
      </c>
      <c r="AA51" s="85">
        <v>0</v>
      </c>
      <c r="AB51" s="85">
        <v>0</v>
      </c>
      <c r="AC51" s="85">
        <v>192</v>
      </c>
      <c r="AD51" s="85">
        <v>385</v>
      </c>
      <c r="AE51" s="85">
        <v>385</v>
      </c>
      <c r="AF51" s="67">
        <f>SUM(Y51:AE51)</f>
        <v>1339</v>
      </c>
      <c r="AG51" s="64"/>
    </row>
    <row r="52" spans="2:33" ht="15.5">
      <c r="B52" s="86"/>
      <c r="E52" s="91"/>
      <c r="J52" s="81"/>
      <c r="K52" s="81"/>
      <c r="M52" s="69"/>
      <c r="P52" s="34"/>
      <c r="Q52" s="34"/>
      <c r="R52" s="34"/>
      <c r="S52" s="34"/>
      <c r="T52" s="34"/>
      <c r="V52" s="62"/>
      <c r="W52" s="68" t="s">
        <v>14</v>
      </c>
      <c r="X52" s="90"/>
      <c r="Y52" s="85">
        <v>317</v>
      </c>
      <c r="Z52" s="85">
        <v>238</v>
      </c>
      <c r="AA52" s="85">
        <v>331</v>
      </c>
      <c r="AB52" s="85">
        <v>331</v>
      </c>
      <c r="AC52" s="85">
        <v>124</v>
      </c>
      <c r="AD52" s="85">
        <v>158</v>
      </c>
      <c r="AE52" s="85">
        <v>253</v>
      </c>
      <c r="AF52" s="67">
        <f t="shared" ref="AF52:AF58" si="15">SUM(Y52:AE52)</f>
        <v>1752</v>
      </c>
      <c r="AG52" s="64"/>
    </row>
    <row r="53" spans="2:33" ht="15.5">
      <c r="E53" s="91"/>
      <c r="V53" s="62"/>
      <c r="W53" s="68" t="s">
        <v>18</v>
      </c>
      <c r="X53" s="90"/>
      <c r="Y53" s="85">
        <v>320</v>
      </c>
      <c r="Z53" s="85">
        <v>267</v>
      </c>
      <c r="AA53" s="85">
        <v>334</v>
      </c>
      <c r="AB53" s="85">
        <v>334</v>
      </c>
      <c r="AC53" s="85">
        <v>334</v>
      </c>
      <c r="AD53" s="85">
        <v>334</v>
      </c>
      <c r="AE53" s="85">
        <v>256</v>
      </c>
      <c r="AF53" s="67">
        <f t="shared" si="15"/>
        <v>2179</v>
      </c>
      <c r="AG53" s="64"/>
    </row>
    <row r="54" spans="2:33" ht="15.75" customHeight="1">
      <c r="D54" s="50"/>
      <c r="E54" s="91"/>
      <c r="V54" s="62"/>
      <c r="W54" s="68" t="s">
        <v>20</v>
      </c>
      <c r="X54" s="90"/>
      <c r="Y54" s="85">
        <v>602</v>
      </c>
      <c r="Z54" s="85">
        <v>602</v>
      </c>
      <c r="AA54" s="85">
        <v>602</v>
      </c>
      <c r="AB54" s="85">
        <v>632</v>
      </c>
      <c r="AC54" s="85">
        <v>562</v>
      </c>
      <c r="AD54" s="85">
        <v>632</v>
      </c>
      <c r="AE54" s="85">
        <v>702</v>
      </c>
      <c r="AF54" s="67">
        <f t="shared" si="15"/>
        <v>4334</v>
      </c>
      <c r="AG54" s="64"/>
    </row>
    <row r="55" spans="2:33" ht="15.5">
      <c r="V55" s="62"/>
      <c r="W55" s="68" t="s">
        <v>17</v>
      </c>
      <c r="X55" s="90"/>
      <c r="Y55" s="85">
        <v>150</v>
      </c>
      <c r="Z55" s="85">
        <v>83</v>
      </c>
      <c r="AA55" s="85">
        <v>147</v>
      </c>
      <c r="AB55" s="85">
        <v>167</v>
      </c>
      <c r="AC55" s="85">
        <v>167</v>
      </c>
      <c r="AD55" s="85">
        <v>0</v>
      </c>
      <c r="AE55" s="85">
        <v>0</v>
      </c>
      <c r="AF55" s="67">
        <f t="shared" si="15"/>
        <v>714</v>
      </c>
      <c r="AG55" s="64"/>
    </row>
    <row r="56" spans="2:33" ht="15.5">
      <c r="V56" s="62"/>
      <c r="W56" s="68" t="s">
        <v>28</v>
      </c>
      <c r="X56" s="90"/>
      <c r="Y56" s="85">
        <v>0</v>
      </c>
      <c r="Z56" s="85">
        <v>170</v>
      </c>
      <c r="AA56" s="85">
        <v>300</v>
      </c>
      <c r="AB56" s="85">
        <v>341</v>
      </c>
      <c r="AC56" s="85">
        <v>341</v>
      </c>
      <c r="AD56" s="85">
        <v>326</v>
      </c>
      <c r="AE56" s="85">
        <v>163</v>
      </c>
      <c r="AF56" s="67">
        <f t="shared" si="15"/>
        <v>1641</v>
      </c>
      <c r="AG56" s="64"/>
    </row>
    <row r="57" spans="2:33" ht="15.5">
      <c r="V57" s="62"/>
      <c r="W57" s="68" t="s">
        <v>24</v>
      </c>
      <c r="X57" s="90"/>
      <c r="Y57" s="85">
        <v>289</v>
      </c>
      <c r="Z57" s="85">
        <v>161</v>
      </c>
      <c r="AA57" s="85">
        <v>283</v>
      </c>
      <c r="AB57" s="85">
        <v>321</v>
      </c>
      <c r="AC57" s="85">
        <v>321</v>
      </c>
      <c r="AD57" s="85">
        <v>321</v>
      </c>
      <c r="AE57" s="85">
        <v>161</v>
      </c>
      <c r="AF57" s="67">
        <f t="shared" si="15"/>
        <v>1857</v>
      </c>
      <c r="AG57" s="64"/>
    </row>
    <row r="58" spans="2:33" ht="15.5">
      <c r="V58" s="62"/>
      <c r="W58" s="70" t="s">
        <v>19</v>
      </c>
      <c r="X58" s="92"/>
      <c r="Y58" s="85">
        <v>282</v>
      </c>
      <c r="Z58" s="85">
        <v>262</v>
      </c>
      <c r="AA58" s="85">
        <v>328</v>
      </c>
      <c r="AB58" s="85">
        <v>328</v>
      </c>
      <c r="AC58" s="85">
        <v>328</v>
      </c>
      <c r="AD58" s="85">
        <v>164</v>
      </c>
      <c r="AE58" s="85">
        <v>0</v>
      </c>
      <c r="AF58" s="67">
        <f t="shared" si="15"/>
        <v>1692</v>
      </c>
      <c r="AG58" s="64"/>
    </row>
    <row r="59" spans="2:33" ht="15.5">
      <c r="V59" s="62"/>
      <c r="W59" s="299" t="s">
        <v>43</v>
      </c>
      <c r="X59" s="300"/>
      <c r="Y59" s="102">
        <f>SUM(Y51:Y58)</f>
        <v>2337</v>
      </c>
      <c r="Z59" s="102">
        <f t="shared" ref="Z59:AE59" si="16">SUM(Z51:Z58)</f>
        <v>1783</v>
      </c>
      <c r="AA59" s="102">
        <f t="shared" si="16"/>
        <v>2325</v>
      </c>
      <c r="AB59" s="102">
        <f t="shared" si="16"/>
        <v>2454</v>
      </c>
      <c r="AC59" s="102">
        <f t="shared" si="16"/>
        <v>2369</v>
      </c>
      <c r="AD59" s="102">
        <f t="shared" si="16"/>
        <v>2320</v>
      </c>
      <c r="AE59" s="102">
        <f t="shared" si="16"/>
        <v>1920</v>
      </c>
      <c r="AF59" s="71">
        <f>SUM(AF51:AF58)</f>
        <v>15508</v>
      </c>
      <c r="AG59" s="64"/>
    </row>
    <row r="60" spans="2:33" ht="15" thickBot="1">
      <c r="V60" s="93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5"/>
    </row>
    <row r="62" spans="2:33">
      <c r="N62" t="s">
        <v>48</v>
      </c>
    </row>
    <row r="64" spans="2:33">
      <c r="M64" t="s">
        <v>62</v>
      </c>
    </row>
    <row r="72" spans="29:29">
      <c r="AC72">
        <v>0</v>
      </c>
    </row>
  </sheetData>
  <mergeCells count="48">
    <mergeCell ref="W50:X50"/>
    <mergeCell ref="W59:X59"/>
    <mergeCell ref="P43:P49"/>
    <mergeCell ref="Q43:Q49"/>
    <mergeCell ref="S43:S49"/>
    <mergeCell ref="T43:T49"/>
    <mergeCell ref="W43:X43"/>
    <mergeCell ref="W44:X44"/>
    <mergeCell ref="W45:X45"/>
    <mergeCell ref="W46:X46"/>
    <mergeCell ref="W47:X47"/>
    <mergeCell ref="W42:X42"/>
    <mergeCell ref="S36:S40"/>
    <mergeCell ref="G37:H37"/>
    <mergeCell ref="I37:K37"/>
    <mergeCell ref="G38:H38"/>
    <mergeCell ref="I38:K38"/>
    <mergeCell ref="G39:H39"/>
    <mergeCell ref="B41:I41"/>
    <mergeCell ref="K41:N41"/>
    <mergeCell ref="D42:E42"/>
    <mergeCell ref="F42:G42"/>
    <mergeCell ref="H42:I42"/>
    <mergeCell ref="P30:P35"/>
    <mergeCell ref="S30:S35"/>
    <mergeCell ref="W30:X38"/>
    <mergeCell ref="C34:F34"/>
    <mergeCell ref="G34:H34"/>
    <mergeCell ref="I34:K34"/>
    <mergeCell ref="G35:H35"/>
    <mergeCell ref="I35:K35"/>
    <mergeCell ref="G36:H36"/>
    <mergeCell ref="I36:K36"/>
    <mergeCell ref="P10:P15"/>
    <mergeCell ref="S10:S15"/>
    <mergeCell ref="B11:B13"/>
    <mergeCell ref="B16:B22"/>
    <mergeCell ref="P21:P26"/>
    <mergeCell ref="S21:S26"/>
    <mergeCell ref="B25:B28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3 H6:I9 H25:I28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2">
    <cfRule type="iconSet" priority="26">
      <iconSet>
        <cfvo type="percent" val="0"/>
        <cfvo type="num" val="0.95"/>
        <cfvo type="num" val="1"/>
      </iconSet>
    </cfRule>
  </conditionalFormatting>
  <conditionalFormatting sqref="H23:I23">
    <cfRule type="iconSet" priority="20">
      <iconSet>
        <cfvo type="percent" val="0"/>
        <cfvo type="num" val="0.95"/>
        <cfvo type="num" val="1"/>
      </iconSet>
    </cfRule>
  </conditionalFormatting>
  <conditionalFormatting sqref="H29:I29">
    <cfRule type="iconSet" priority="15">
      <iconSet>
        <cfvo type="percent" val="0"/>
        <cfvo type="num" val="0.95"/>
        <cfvo type="num" val="1"/>
      </iconSet>
    </cfRule>
  </conditionalFormatting>
  <conditionalFormatting sqref="H31:I31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2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2">
    <cfRule type="iconSet" priority="27">
      <iconSet>
        <cfvo type="percent" val="0"/>
        <cfvo type="num" val="0.95"/>
        <cfvo type="num" val="1"/>
      </iconSet>
    </cfRule>
  </conditionalFormatting>
  <conditionalFormatting sqref="K23">
    <cfRule type="iconSet" priority="19">
      <iconSet>
        <cfvo type="percent" val="0"/>
        <cfvo type="num" val="0.95"/>
        <cfvo type="num" val="1"/>
      </iconSet>
    </cfRule>
  </conditionalFormatting>
  <conditionalFormatting sqref="K25:K27">
    <cfRule type="iconSet" priority="25">
      <iconSet>
        <cfvo type="percent" val="0"/>
        <cfvo type="num" val="0.95"/>
        <cfvo type="num" val="1"/>
      </iconSet>
    </cfRule>
  </conditionalFormatting>
  <conditionalFormatting sqref="K28">
    <cfRule type="iconSet" priority="7">
      <iconSet>
        <cfvo type="percent" val="0"/>
        <cfvo type="num" val="0.95"/>
        <cfvo type="num" val="1"/>
      </iconSet>
    </cfRule>
  </conditionalFormatting>
  <conditionalFormatting sqref="K29">
    <cfRule type="iconSet" priority="16">
      <iconSet>
        <cfvo type="percent" val="0"/>
        <cfvo type="num" val="0.95"/>
        <cfvo type="num" val="1"/>
      </iconSet>
    </cfRule>
  </conditionalFormatting>
  <conditionalFormatting sqref="K31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1" xr:uid="{AE23261C-BFD4-428F-88EE-8B6C1C40DC36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D259769D-6D69-4261-934F-038A18CA6BFB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B44</xm:sqref>
        </x14:conditionalFormatting>
        <x14:conditionalFormatting xmlns:xm="http://schemas.microsoft.com/office/excel/2006/main">
          <x14:cfRule type="iconSet" priority="29" id="{37DD27C6-0552-457B-AFBC-F2E0B21E52ED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10" id="{69C3D633-3EAA-4A84-95EE-BC719CD999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D44</xm:sqref>
        </x14:conditionalFormatting>
        <x14:conditionalFormatting xmlns:xm="http://schemas.microsoft.com/office/excel/2006/main">
          <x14:cfRule type="iconSet" priority="13" id="{47D320FC-468E-4E8A-98A0-1AAEE8BE11C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9" id="{1A364C2B-689D-4746-A5B8-EF770C1F9D4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F44</xm:sqref>
        </x14:conditionalFormatting>
        <x14:conditionalFormatting xmlns:xm="http://schemas.microsoft.com/office/excel/2006/main">
          <x14:cfRule type="iconSet" priority="12" id="{6F7775A8-D216-4071-96DC-BE7DB1A184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8" id="{A1ADD4E4-53A2-4A94-B068-8BA476A73D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H44</xm:sqref>
        </x14:conditionalFormatting>
        <x14:conditionalFormatting xmlns:xm="http://schemas.microsoft.com/office/excel/2006/main">
          <x14:cfRule type="iconSet" priority="11" id="{35DC57F5-34A2-452D-B0FE-35A30DBEB46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4" id="{D2B1B4AC-03D0-44CB-99D2-DC938433DDD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79E09-28A1-4870-BD49-0FBB6CCC458B}">
  <dimension ref="B2:AG72"/>
  <sheetViews>
    <sheetView topLeftCell="A3" zoomScale="73" zoomScaleNormal="73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216"/>
      <c r="E6" s="216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76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132"/>
      <c r="E7" s="132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9"/>
      <c r="D11" s="132"/>
      <c r="E11" s="132"/>
      <c r="F11" s="133">
        <f t="shared" ref="F11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ref="F12" si="2">SUM(D12:E12)</f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0</v>
      </c>
      <c r="E14" s="136">
        <f>SUM(E11:E13)</f>
        <v>0</v>
      </c>
      <c r="F14" s="136">
        <f>SUM(F11:F13)</f>
        <v>0</v>
      </c>
      <c r="G14" s="137">
        <f>SUM(G11:G13)</f>
        <v>0</v>
      </c>
      <c r="H14" s="124">
        <f>IF(G14&lt;&gt;0,D14/(G14/2),0)</f>
        <v>0</v>
      </c>
      <c r="I14" s="27">
        <f>IF(G14&lt;&gt;0,E14/(G14/2),0)</f>
        <v>0</v>
      </c>
      <c r="J14" s="22"/>
      <c r="K14" s="28">
        <f>IF(G14&lt;&gt;0,F14/(G14),0)</f>
        <v>0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14</v>
      </c>
      <c r="D16" s="132">
        <v>210</v>
      </c>
      <c r="E16" s="132">
        <v>221</v>
      </c>
      <c r="F16" s="133">
        <f>SUM(D16:E16)</f>
        <v>431</v>
      </c>
      <c r="G16" s="134">
        <f t="shared" ref="G16:G20" si="3">VLOOKUP(C16,$W$50:$AF$59,$W$41,0)</f>
        <v>331</v>
      </c>
      <c r="H16" s="122">
        <f t="shared" ref="H16:H23" si="4">IF(G16&lt;&gt;0,D16/(G16/2),0)</f>
        <v>1.2688821752265862</v>
      </c>
      <c r="I16" s="13">
        <f t="shared" ref="I16:I23" si="5">IF(G16&lt;&gt;0,E16/(G16/2),0)</f>
        <v>1.3353474320241692</v>
      </c>
      <c r="J16" s="14"/>
      <c r="K16" s="15">
        <f t="shared" ref="K16:K29" si="6">IF(G16&lt;&gt;0,F16/(G16),0)</f>
        <v>1.3021148036253776</v>
      </c>
      <c r="M16" s="16" t="s">
        <v>71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18</v>
      </c>
      <c r="D17" s="132">
        <v>255</v>
      </c>
      <c r="E17" s="132">
        <v>181</v>
      </c>
      <c r="F17" s="133">
        <f t="shared" ref="F17:F18" si="7">SUM(D17:E17)</f>
        <v>436</v>
      </c>
      <c r="G17" s="134">
        <f t="shared" si="3"/>
        <v>334</v>
      </c>
      <c r="H17" s="122">
        <f>IF(G17&lt;&gt;0,D17/(G17/2),0)</f>
        <v>1.5269461077844311</v>
      </c>
      <c r="I17" s="13">
        <f t="shared" si="5"/>
        <v>1.0838323353293413</v>
      </c>
      <c r="J17" s="14"/>
      <c r="K17" s="15">
        <f t="shared" si="6"/>
        <v>1.3053892215568863</v>
      </c>
      <c r="M17" s="16" t="s">
        <v>70</v>
      </c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17</v>
      </c>
      <c r="D18" s="132">
        <v>100</v>
      </c>
      <c r="E18" s="132">
        <v>153</v>
      </c>
      <c r="F18" s="133">
        <f t="shared" si="7"/>
        <v>253</v>
      </c>
      <c r="G18" s="134">
        <f t="shared" si="3"/>
        <v>147</v>
      </c>
      <c r="H18" s="122">
        <f>IF(G18&lt;&gt;0,D18/(G18/2),0)</f>
        <v>1.3605442176870748</v>
      </c>
      <c r="I18" s="13">
        <f t="shared" si="5"/>
        <v>2.0816326530612246</v>
      </c>
      <c r="J18" s="14"/>
      <c r="K18" s="15">
        <f t="shared" si="6"/>
        <v>1.7210884353741496</v>
      </c>
      <c r="M18" s="16" t="s">
        <v>72</v>
      </c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28</v>
      </c>
      <c r="D19" s="132">
        <v>90</v>
      </c>
      <c r="E19" s="132">
        <v>144</v>
      </c>
      <c r="F19" s="133">
        <f t="shared" ref="F19:F20" si="8">SUM(D19:E19)</f>
        <v>234</v>
      </c>
      <c r="G19" s="134">
        <f t="shared" si="3"/>
        <v>300</v>
      </c>
      <c r="H19" s="122">
        <f t="shared" si="4"/>
        <v>0.6</v>
      </c>
      <c r="I19" s="13">
        <f t="shared" si="5"/>
        <v>0.96</v>
      </c>
      <c r="J19" s="14"/>
      <c r="K19" s="15">
        <f t="shared" si="6"/>
        <v>0.78</v>
      </c>
      <c r="M19" s="16" t="s">
        <v>73</v>
      </c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24</v>
      </c>
      <c r="D20" s="132">
        <v>118</v>
      </c>
      <c r="E20" s="132">
        <v>139</v>
      </c>
      <c r="F20" s="133">
        <f t="shared" si="8"/>
        <v>257</v>
      </c>
      <c r="G20" s="134">
        <f t="shared" si="3"/>
        <v>283</v>
      </c>
      <c r="H20" s="122">
        <f t="shared" si="4"/>
        <v>0.83392226148409898</v>
      </c>
      <c r="I20" s="13">
        <f t="shared" si="5"/>
        <v>0.98233215547703179</v>
      </c>
      <c r="J20" s="14"/>
      <c r="K20" s="15">
        <f t="shared" si="6"/>
        <v>0.90812720848056538</v>
      </c>
      <c r="L20" s="34"/>
      <c r="M20" s="16" t="s">
        <v>74</v>
      </c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 t="s">
        <v>19</v>
      </c>
      <c r="D21" s="132">
        <v>216</v>
      </c>
      <c r="E21" s="132">
        <v>180</v>
      </c>
      <c r="F21" s="133">
        <f t="shared" ref="F21:F22" si="9">SUM(D21:E21)</f>
        <v>396</v>
      </c>
      <c r="G21" s="134">
        <f>VLOOKUP(C21,$W$50:$AF$59,$W$41,0)</f>
        <v>328</v>
      </c>
      <c r="H21" s="122">
        <f t="shared" si="4"/>
        <v>1.3170731707317074</v>
      </c>
      <c r="I21" s="13">
        <f t="shared" si="5"/>
        <v>1.0975609756097562</v>
      </c>
      <c r="J21" s="14"/>
      <c r="K21" s="15">
        <f t="shared" si="6"/>
        <v>1.2073170731707317</v>
      </c>
      <c r="L21" s="34"/>
      <c r="M21" s="16" t="s">
        <v>75</v>
      </c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1"/>
      <c r="C22" s="131" t="s">
        <v>12</v>
      </c>
      <c r="D22" s="216"/>
      <c r="E22" s="216"/>
      <c r="F22" s="133">
        <f t="shared" si="9"/>
        <v>0</v>
      </c>
      <c r="G22" s="134">
        <f>VLOOKUP(C22,$W$50:$AF$59,$W$41,0)</f>
        <v>0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M22" s="16" t="s">
        <v>64</v>
      </c>
      <c r="N22" s="201"/>
      <c r="O22" s="9"/>
      <c r="P22" s="324"/>
      <c r="Q22" s="36"/>
      <c r="R22" s="12"/>
      <c r="S22" s="324"/>
      <c r="T22" s="36"/>
      <c r="U22" s="24"/>
    </row>
    <row r="23" spans="2:24" ht="15.75" customHeight="1">
      <c r="C23" s="135" t="s">
        <v>4</v>
      </c>
      <c r="D23" s="137">
        <f>SUM(D16:D22)</f>
        <v>989</v>
      </c>
      <c r="E23" s="137">
        <f>SUM(E16:E22)</f>
        <v>1018</v>
      </c>
      <c r="F23" s="137">
        <f>SUM(F16:F22)</f>
        <v>2007</v>
      </c>
      <c r="G23" s="137">
        <f>SUM(G16:G22)</f>
        <v>1723</v>
      </c>
      <c r="H23" s="124">
        <f t="shared" si="4"/>
        <v>1.1479976784677888</v>
      </c>
      <c r="I23" s="27">
        <f t="shared" si="5"/>
        <v>1.1816598955310504</v>
      </c>
      <c r="J23" s="22"/>
      <c r="K23" s="28">
        <f t="shared" si="6"/>
        <v>1.1648287869994196</v>
      </c>
      <c r="L23" s="34"/>
      <c r="M23" s="40"/>
      <c r="N23" s="204"/>
      <c r="O23" s="9"/>
      <c r="P23" s="324"/>
      <c r="Q23" s="36"/>
      <c r="R23" s="9"/>
      <c r="S23" s="324"/>
      <c r="T23" s="36"/>
      <c r="U23" s="24"/>
    </row>
    <row r="24" spans="2:24" ht="15.75" customHeight="1" thickBot="1">
      <c r="C24" s="143"/>
      <c r="D24" s="143"/>
      <c r="E24" s="143"/>
      <c r="F24" s="143"/>
      <c r="G24" s="143"/>
      <c r="L24" s="34"/>
      <c r="M24" s="40"/>
      <c r="N24" s="204"/>
      <c r="O24" s="9"/>
      <c r="P24" s="324"/>
      <c r="Q24" s="36"/>
      <c r="R24" s="9"/>
      <c r="S24" s="324"/>
      <c r="T24" s="36"/>
      <c r="U24" s="24"/>
      <c r="W24" t="s">
        <v>23</v>
      </c>
    </row>
    <row r="25" spans="2:24" ht="15.75" customHeight="1" thickBot="1">
      <c r="B25" s="342" t="s">
        <v>25</v>
      </c>
      <c r="C25" s="131" t="s">
        <v>20</v>
      </c>
      <c r="D25" s="217">
        <v>501</v>
      </c>
      <c r="E25" s="132"/>
      <c r="F25" s="133">
        <f t="shared" ref="F25:F26" si="10">SUM(D25:E25)</f>
        <v>501</v>
      </c>
      <c r="G25" s="134">
        <f>VLOOKUP(C25,$W$50:$AF$59,$W$41,0)</f>
        <v>602</v>
      </c>
      <c r="H25" s="122">
        <f>IF(G25&lt;&gt;0,D25/(G25/2),0)</f>
        <v>1.6644518272425248</v>
      </c>
      <c r="I25" s="13">
        <f>IF(G25&lt;&gt;0,E25/(G25/2),0)</f>
        <v>0</v>
      </c>
      <c r="J25" s="14"/>
      <c r="K25" s="15">
        <f t="shared" si="6"/>
        <v>0.83222591362126241</v>
      </c>
      <c r="L25" s="34"/>
      <c r="M25" s="16" t="s">
        <v>76</v>
      </c>
      <c r="N25" s="201"/>
      <c r="O25" s="9"/>
      <c r="P25" s="324"/>
      <c r="Q25" s="36"/>
      <c r="R25" s="9"/>
      <c r="S25" s="324"/>
      <c r="T25" s="36"/>
      <c r="U25" s="24"/>
    </row>
    <row r="26" spans="2:24" ht="15.75" customHeight="1" thickBot="1">
      <c r="B26" s="343"/>
      <c r="C26" s="131" t="s">
        <v>69</v>
      </c>
      <c r="D26" s="216"/>
      <c r="E26" s="216"/>
      <c r="F26" s="133">
        <f t="shared" si="10"/>
        <v>0</v>
      </c>
      <c r="G26" s="134"/>
      <c r="H26" s="122">
        <f>IF(G26&lt;&gt;0,D26/(G26/2),0)</f>
        <v>0</v>
      </c>
      <c r="I26" s="13">
        <f>IF(G26&lt;&gt;0,E26/(G26/2),0)</f>
        <v>0</v>
      </c>
      <c r="J26" s="14"/>
      <c r="K26" s="15">
        <f t="shared" si="6"/>
        <v>0</v>
      </c>
      <c r="L26" s="34"/>
      <c r="M26" s="16" t="s">
        <v>76</v>
      </c>
      <c r="N26" s="201"/>
      <c r="O26" s="9"/>
      <c r="P26" s="325"/>
      <c r="Q26" s="37"/>
      <c r="R26" s="38"/>
      <c r="S26" s="325"/>
      <c r="T26" s="37"/>
      <c r="U26" s="9"/>
    </row>
    <row r="27" spans="2:24" ht="15" customHeight="1" thickBot="1">
      <c r="B27" s="343"/>
      <c r="C27" s="131"/>
      <c r="D27" s="132"/>
      <c r="E27" s="132"/>
      <c r="F27" s="133"/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/>
      <c r="N27" s="201"/>
      <c r="O27" s="9"/>
      <c r="P27" s="10"/>
      <c r="Q27" s="10"/>
      <c r="R27" s="24"/>
      <c r="S27" s="10"/>
      <c r="T27" s="10"/>
      <c r="U27" s="9"/>
    </row>
    <row r="28" spans="2:24" ht="15" thickBot="1">
      <c r="B28" s="343"/>
      <c r="C28" s="131"/>
      <c r="D28" s="132"/>
      <c r="E28" s="132"/>
      <c r="F28" s="133"/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2"/>
      <c r="M28" s="16"/>
      <c r="N28" s="201"/>
      <c r="O28" s="9"/>
      <c r="P28" s="10"/>
      <c r="Q28" s="24"/>
      <c r="R28" s="11"/>
      <c r="S28" s="10"/>
      <c r="T28" s="24"/>
      <c r="U28" s="12"/>
    </row>
    <row r="29" spans="2:24" ht="15.75" customHeight="1" thickBot="1">
      <c r="C29" s="20" t="s">
        <v>4</v>
      </c>
      <c r="D29" s="130">
        <f>SUM(D25:D28)</f>
        <v>501</v>
      </c>
      <c r="E29" s="130">
        <f>SUM(E25:E28)</f>
        <v>0</v>
      </c>
      <c r="F29" s="130">
        <f>SUM(F25:F28)</f>
        <v>501</v>
      </c>
      <c r="G29" s="137">
        <f>SUM(G25:G28)</f>
        <v>602</v>
      </c>
      <c r="H29" s="27">
        <f>IF(G29&lt;&gt;0,D29/(G29/2),0)</f>
        <v>1.6644518272425248</v>
      </c>
      <c r="I29" s="27">
        <f>IF(G29&lt;&gt;0,E29/(G29/2),0)</f>
        <v>0</v>
      </c>
      <c r="J29" s="22"/>
      <c r="K29" s="28">
        <f t="shared" si="6"/>
        <v>0.83222591362126241</v>
      </c>
      <c r="L29" s="2"/>
      <c r="M29" s="40"/>
      <c r="N29" s="40"/>
      <c r="O29" s="9"/>
      <c r="P29" s="10"/>
      <c r="Q29" s="10"/>
      <c r="R29" s="24"/>
      <c r="S29" s="10"/>
      <c r="T29" s="10"/>
      <c r="U29" s="9"/>
    </row>
    <row r="30" spans="2:24">
      <c r="C30" s="3"/>
      <c r="D30" s="42"/>
      <c r="E30" s="42"/>
      <c r="F30" s="43"/>
      <c r="G30" s="44"/>
      <c r="L30" s="2"/>
      <c r="M30" s="40"/>
      <c r="N30" s="40"/>
      <c r="O30" s="9"/>
      <c r="P30" s="323" t="s">
        <v>26</v>
      </c>
      <c r="Q30" s="35"/>
      <c r="R30" s="24"/>
      <c r="S30" s="323" t="s">
        <v>26</v>
      </c>
      <c r="T30" s="35"/>
      <c r="U30" s="24"/>
      <c r="W30" s="326" t="s">
        <v>27</v>
      </c>
      <c r="X30" s="327"/>
    </row>
    <row r="31" spans="2:24" ht="23.5">
      <c r="C31" s="47" t="s">
        <v>29</v>
      </c>
      <c r="D31" s="108">
        <f>D9+D14+D23+D29</f>
        <v>1490</v>
      </c>
      <c r="E31" s="108">
        <f>E9+E14+E23+E29</f>
        <v>1018</v>
      </c>
      <c r="F31" s="108">
        <f>F9+F14+F23+F29</f>
        <v>2508</v>
      </c>
      <c r="G31" s="109">
        <f>G14+G23+G29+G9</f>
        <v>2325</v>
      </c>
      <c r="H31" s="13">
        <f>IF(G31&lt;&gt;0,D31/(G31/2),0)</f>
        <v>1.2817204301075269</v>
      </c>
      <c r="I31" s="13">
        <f>IF(G31&lt;&gt;0,E31/(G31/2),0)</f>
        <v>0.87569892473118283</v>
      </c>
      <c r="J31" s="14"/>
      <c r="K31" s="15">
        <f>IF(G31&lt;&gt;0,F31/(G31),0)</f>
        <v>1.0787096774193548</v>
      </c>
      <c r="L31" s="2"/>
      <c r="M31" s="40"/>
      <c r="N31" s="40"/>
      <c r="O31" s="9"/>
      <c r="P31" s="324"/>
      <c r="Q31" s="36"/>
      <c r="R31" s="38"/>
      <c r="S31" s="324"/>
      <c r="T31" s="36"/>
      <c r="U31" s="24"/>
      <c r="W31" s="328"/>
      <c r="X31" s="329"/>
    </row>
    <row r="32" spans="2:24" ht="15.75" customHeight="1">
      <c r="D32" s="49"/>
      <c r="E32" s="49"/>
      <c r="G32" s="50"/>
      <c r="L32" s="2"/>
      <c r="M32" s="40"/>
      <c r="N32" s="40"/>
      <c r="O32" s="39"/>
      <c r="P32" s="324"/>
      <c r="Q32" s="36"/>
      <c r="R32" s="38"/>
      <c r="S32" s="324" t="s">
        <v>26</v>
      </c>
      <c r="T32" s="36"/>
      <c r="U32" s="39"/>
      <c r="W32" s="328"/>
      <c r="X32" s="329"/>
    </row>
    <row r="33" spans="2:33" ht="15.75" customHeight="1">
      <c r="C33" s="25"/>
      <c r="D33" s="51"/>
      <c r="E33" s="51"/>
      <c r="F33" s="52"/>
      <c r="G33" s="51"/>
      <c r="J33" s="34"/>
      <c r="L33" s="2"/>
      <c r="M33" s="40"/>
      <c r="N33" s="40"/>
      <c r="O33" s="39"/>
      <c r="P33" s="324"/>
      <c r="Q33" s="36"/>
      <c r="R33" s="24"/>
      <c r="S33" s="324"/>
      <c r="T33" s="36"/>
      <c r="U33" s="39"/>
      <c r="W33" s="328"/>
      <c r="X33" s="329"/>
    </row>
    <row r="34" spans="2:33" ht="24" customHeight="1">
      <c r="C34" s="332" t="s">
        <v>31</v>
      </c>
      <c r="D34" s="332"/>
      <c r="E34" s="332"/>
      <c r="F34" s="332"/>
      <c r="G34" s="333" t="s">
        <v>32</v>
      </c>
      <c r="H34" s="333"/>
      <c r="I34" s="333" t="s">
        <v>33</v>
      </c>
      <c r="J34" s="333"/>
      <c r="K34" s="333"/>
      <c r="L34" s="2"/>
      <c r="M34" s="40"/>
      <c r="N34" s="40"/>
      <c r="O34" s="39"/>
      <c r="P34" s="324"/>
      <c r="Q34" s="36"/>
      <c r="S34" s="324"/>
      <c r="T34" s="36"/>
      <c r="U34" s="39"/>
      <c r="W34" s="328"/>
      <c r="X34" s="329"/>
    </row>
    <row r="35" spans="2:33" ht="16" thickBot="1">
      <c r="C35" s="97" t="s">
        <v>34</v>
      </c>
      <c r="D35" s="105">
        <f>102.5+132</f>
        <v>234.5</v>
      </c>
      <c r="E35" s="105">
        <f>55+16+101</f>
        <v>172</v>
      </c>
      <c r="F35" s="106"/>
      <c r="G35" s="309"/>
      <c r="H35" s="309"/>
      <c r="I35" s="310"/>
      <c r="J35" s="311"/>
      <c r="K35" s="312"/>
      <c r="L35" s="2"/>
      <c r="M35" s="40"/>
      <c r="N35" s="40"/>
      <c r="O35" s="39"/>
      <c r="P35" s="325"/>
      <c r="Q35" s="37"/>
      <c r="R35" s="41"/>
      <c r="S35" s="325"/>
      <c r="T35" s="37"/>
      <c r="U35" s="39"/>
      <c r="W35" s="328"/>
      <c r="X35" s="329"/>
    </row>
    <row r="36" spans="2:33" ht="15.5">
      <c r="C36" s="98" t="s">
        <v>35</v>
      </c>
      <c r="D36" s="105"/>
      <c r="E36" s="105"/>
      <c r="F36" s="106"/>
      <c r="G36" s="309"/>
      <c r="H36" s="309"/>
      <c r="I36" s="309"/>
      <c r="J36" s="309"/>
      <c r="K36" s="309"/>
      <c r="L36" s="34"/>
      <c r="M36" s="45"/>
      <c r="N36" s="30"/>
      <c r="O36" s="39"/>
      <c r="P36" s="10"/>
      <c r="Q36" s="10"/>
      <c r="R36" s="46"/>
      <c r="S36" s="301"/>
      <c r="T36" s="10"/>
      <c r="U36" s="39"/>
      <c r="W36" s="328"/>
      <c r="X36" s="329"/>
    </row>
    <row r="37" spans="2:33" s="48" customFormat="1" ht="15.5">
      <c r="B37"/>
      <c r="C37" s="98" t="s">
        <v>37</v>
      </c>
      <c r="D37" s="105"/>
      <c r="E37" s="105">
        <v>34</v>
      </c>
      <c r="F37" s="106"/>
      <c r="G37" s="309"/>
      <c r="H37" s="309"/>
      <c r="I37" s="310"/>
      <c r="J37" s="311"/>
      <c r="K37" s="312"/>
      <c r="L37" s="34"/>
      <c r="M37" s="45"/>
      <c r="N37" s="30"/>
      <c r="O37" s="9"/>
      <c r="P37" s="10"/>
      <c r="Q37" s="10"/>
      <c r="R37" s="46"/>
      <c r="S37" s="301"/>
      <c r="T37" s="10"/>
      <c r="U37" s="9"/>
      <c r="W37" s="328"/>
      <c r="X37" s="329"/>
      <c r="Y37"/>
    </row>
    <row r="38" spans="2:33" s="48" customFormat="1" ht="16" thickBot="1">
      <c r="B38"/>
      <c r="C38" s="98" t="s">
        <v>49</v>
      </c>
      <c r="D38" s="105"/>
      <c r="E38" s="105"/>
      <c r="F38" s="106"/>
      <c r="G38" s="309"/>
      <c r="H38" s="309"/>
      <c r="I38" s="309"/>
      <c r="J38" s="309"/>
      <c r="K38" s="309"/>
      <c r="L38" s="34"/>
      <c r="M38" s="29"/>
      <c r="N38" s="30"/>
      <c r="O38" s="9"/>
      <c r="P38" s="10"/>
      <c r="Q38" s="10"/>
      <c r="R38" s="46"/>
      <c r="S38" s="301"/>
      <c r="T38" s="10"/>
      <c r="U38" s="9"/>
      <c r="W38" s="330"/>
      <c r="X38" s="331"/>
      <c r="Y38"/>
    </row>
    <row r="39" spans="2:33" s="48" customFormat="1" ht="15.5">
      <c r="B39" s="96" t="s">
        <v>50</v>
      </c>
      <c r="C39" s="99">
        <v>800</v>
      </c>
      <c r="D39" s="107">
        <f>SUM(D35:D38)</f>
        <v>234.5</v>
      </c>
      <c r="E39" s="107">
        <f>SUM(E35:E38)</f>
        <v>206</v>
      </c>
      <c r="F39" s="106">
        <f>D39+E39</f>
        <v>440.5</v>
      </c>
      <c r="G39" s="313"/>
      <c r="H39" s="314"/>
      <c r="L39" s="2"/>
      <c r="N39" s="48" t="s">
        <v>30</v>
      </c>
      <c r="O39" s="9"/>
      <c r="P39" s="10"/>
      <c r="Q39" s="10"/>
      <c r="R39" s="46"/>
      <c r="S39" s="301"/>
      <c r="T39" s="10"/>
      <c r="U39" s="9"/>
      <c r="Y39"/>
    </row>
    <row r="40" spans="2:33" s="48" customFormat="1" ht="16" thickBot="1">
      <c r="B40"/>
      <c r="L40" s="2"/>
      <c r="M40" s="45"/>
      <c r="N40" s="30"/>
      <c r="O40" s="53"/>
      <c r="P40" s="10"/>
      <c r="Q40" s="10"/>
      <c r="R40" s="9"/>
      <c r="S40" s="301"/>
      <c r="T40" s="10"/>
      <c r="U40" s="9"/>
      <c r="AG40" s="54"/>
    </row>
    <row r="41" spans="2:33" ht="16" thickBot="1">
      <c r="B41" s="315" t="s">
        <v>42</v>
      </c>
      <c r="C41" s="316"/>
      <c r="D41" s="316"/>
      <c r="E41" s="316"/>
      <c r="F41" s="316"/>
      <c r="G41" s="316"/>
      <c r="H41" s="316"/>
      <c r="I41" s="317"/>
      <c r="K41" s="318" t="str">
        <f>+B41</f>
        <v>ACUMULADO SEMANAL</v>
      </c>
      <c r="L41" s="319"/>
      <c r="M41" s="319"/>
      <c r="N41" s="320"/>
      <c r="O41" s="55"/>
      <c r="P41" s="34"/>
      <c r="Q41" s="34"/>
      <c r="R41" s="2"/>
      <c r="S41" s="34"/>
      <c r="T41" s="34"/>
      <c r="U41" s="2"/>
      <c r="V41" s="56"/>
      <c r="W41" s="103">
        <v>5</v>
      </c>
      <c r="X41" s="104" t="str">
        <f>"'"&amp;IF($W$41=4,DAY($Z$50)-1,IF($W$41=5,DAY($AA$50)-1,IF($W$41=6,DAY($AB$50)-1,IF($W$41=7,DAY($AC$50)-1,IF($W$41=8,DAY($AD$50)-1,IF($W$41=9,DAY($AE$50)-1,0))))))&amp;"-"&amp;MONTH($Y$50)&amp;"'!D40"</f>
        <v>'1-10'!D40</v>
      </c>
      <c r="Y41" s="57" t="str">
        <f>"'"&amp;IF($W$41=4,DAY($Z$50)-1,IF($W$41=5,DAY($AA$50)-1,IF($W$41=6,DAY($AB$50)-1,IF($W$41=7,DAY($AC$50)-1,IF($W$41=8,DAY($AD$50)-1,IF($W$41=9,DAY($AE$50)-1,0))))))&amp;"-"&amp;MONTH($Y$50)&amp;"'!F40"</f>
        <v>'1-10'!F40</v>
      </c>
      <c r="Z41" s="58" t="str">
        <f>"'"&amp;IF($W$41=4,DAY($Z$50)-1,IF($W$41=5,DAY($AA$50)-1,IF($W$41=6,DAY($AB$50)-1,IF($W$41=7,DAY($AC$50)-1,IF($W$41=8,DAY($AD$50)-1,IF($W$41=9,DAY($AE$50)-1,0))))))&amp;"-"&amp;MONTH($Y$50)&amp;"'!H40"</f>
        <v>'1-10'!H40</v>
      </c>
      <c r="AA41" s="59" t="str">
        <f>"'"&amp;IF($W$41=4,DAY($Z$50)-1,IF($W$41=5,DAY($AA$50)-1,IF($W$41=6,DAY($AB$50)-1,IF($W$41=7,DAY($AC$50)-1,IF($W$41=8,DAY($AD$50)-1,IF($W$41=9,DAY($AE$50)-1,0))))))&amp;"-"&amp;MONTH($Y$50)&amp;"'!B40"</f>
        <v>'1-10'!B40</v>
      </c>
      <c r="AB41" s="60"/>
      <c r="AC41" s="60"/>
      <c r="AD41" s="60"/>
      <c r="AE41" s="60"/>
      <c r="AF41" s="60"/>
      <c r="AG41" s="61"/>
    </row>
    <row r="42" spans="2:33" ht="16" thickBot="1">
      <c r="B42" s="119" t="s">
        <v>11</v>
      </c>
      <c r="C42" s="72"/>
      <c r="D42" s="321" t="s">
        <v>15</v>
      </c>
      <c r="E42" s="322"/>
      <c r="F42" s="321" t="s">
        <v>21</v>
      </c>
      <c r="G42" s="322"/>
      <c r="H42" s="321" t="s">
        <v>25</v>
      </c>
      <c r="I42" s="322"/>
      <c r="K42" s="120" t="s">
        <v>51</v>
      </c>
      <c r="L42" s="121"/>
      <c r="M42" s="110" t="s">
        <v>52</v>
      </c>
      <c r="N42" s="72" t="s">
        <v>46</v>
      </c>
      <c r="P42" s="34"/>
      <c r="Q42" s="34"/>
      <c r="R42" s="34"/>
      <c r="S42" s="34"/>
      <c r="T42" s="34"/>
      <c r="V42" s="62"/>
      <c r="W42" s="299" t="s">
        <v>36</v>
      </c>
      <c r="X42" s="300"/>
      <c r="Y42" s="101">
        <v>45961</v>
      </c>
      <c r="Z42" s="101">
        <f t="shared" ref="Z42:AE42" si="11">Y42+1</f>
        <v>45962</v>
      </c>
      <c r="AA42" s="101">
        <f t="shared" si="11"/>
        <v>45963</v>
      </c>
      <c r="AB42" s="101">
        <f t="shared" si="11"/>
        <v>45964</v>
      </c>
      <c r="AC42" s="101">
        <f t="shared" si="11"/>
        <v>45965</v>
      </c>
      <c r="AD42" s="101">
        <f t="shared" si="11"/>
        <v>45966</v>
      </c>
      <c r="AE42" s="101">
        <f t="shared" si="11"/>
        <v>45967</v>
      </c>
      <c r="AF42" s="63" t="s">
        <v>63</v>
      </c>
      <c r="AG42" s="64"/>
    </row>
    <row r="43" spans="2:33" ht="29">
      <c r="B43" s="74" t="s">
        <v>44</v>
      </c>
      <c r="C43" s="75" t="s">
        <v>45</v>
      </c>
      <c r="D43" s="74" t="s">
        <v>44</v>
      </c>
      <c r="E43" s="75" t="s">
        <v>45</v>
      </c>
      <c r="F43" s="74" t="s">
        <v>44</v>
      </c>
      <c r="G43" s="75" t="s">
        <v>45</v>
      </c>
      <c r="H43" s="74" t="s">
        <v>44</v>
      </c>
      <c r="I43" s="75" t="s">
        <v>45</v>
      </c>
      <c r="K43" s="111" t="s">
        <v>53</v>
      </c>
      <c r="L43" s="112"/>
      <c r="M43" s="112"/>
      <c r="N43" s="113"/>
      <c r="P43" s="301"/>
      <c r="Q43" s="302"/>
      <c r="R43" s="34"/>
      <c r="S43" s="301"/>
      <c r="T43" s="302"/>
      <c r="V43" s="62"/>
      <c r="W43" s="303" t="s">
        <v>38</v>
      </c>
      <c r="X43" s="304"/>
      <c r="Y43" s="66">
        <v>377</v>
      </c>
      <c r="Z43" s="66">
        <v>0</v>
      </c>
      <c r="AA43" s="66">
        <v>0</v>
      </c>
      <c r="AB43" s="66">
        <v>0</v>
      </c>
      <c r="AC43" s="66">
        <v>0</v>
      </c>
      <c r="AD43" s="66">
        <v>0</v>
      </c>
      <c r="AE43" s="66">
        <v>0</v>
      </c>
      <c r="AF43" s="67">
        <f>SUM(Y43:AE43)</f>
        <v>377</v>
      </c>
      <c r="AG43" s="64"/>
    </row>
    <row r="44" spans="2:33" ht="16" thickBot="1">
      <c r="B44" s="76">
        <f>+F9+'31-10'!F9+'01-11'!F9</f>
        <v>441.5</v>
      </c>
      <c r="C44" s="77">
        <f>IF($W$41=3,$Y43,IF($W$41=4,SUM($Y43:$Z43),IF($W$41=5,SUM($Y43:$AA43),IF($W$41=6,SUM($Y43:$AB43),IF($W$41=7,SUM($Y43:$AC43),IF($W$41=8,SUM($Y43:$AD43),IF($W$41=9,SUM($Y43:$AE43),"Escribir número")))))))</f>
        <v>377</v>
      </c>
      <c r="D44" s="78">
        <f>+F14+'31-10'!F14</f>
        <v>0</v>
      </c>
      <c r="E44" s="77">
        <f>IF($W$41=3,$Y45,IF($W$41=4,SUM($Y45:$Z45),IF($W$41=5,SUM($Y45:$AA45),IF($W$41=6,SUM($Y45:$AB45),IF($W$41=7,SUM($Y45:$AC45),IF($W$41=8,SUM($Y45:$AD45),IF($W$41=9,SUM($Y45:$AE45),"Escribir número")))))))</f>
        <v>0</v>
      </c>
      <c r="F44" s="79">
        <f>F23+'31-10'!F23+'01-11'!F23</f>
        <v>4880</v>
      </c>
      <c r="G44" s="77">
        <f>IF($W$41=3,$Y44,IF($W$41=4,SUM($Y44:$Z44),IF($W$41=5,SUM($Y44:$AA44),IF($W$41=6,SUM($Y44:$AB44),IF($W$41=7,SUM($Y44:$AC44),IF($W$41=8,SUM($Y44:$AD44),IF($W$41=9,SUM($Y44:$AE44),"Escribir número")))))))</f>
        <v>4262</v>
      </c>
      <c r="H44" s="79">
        <f>F29+'31-10'!F29+'01-11'!F29</f>
        <v>2163</v>
      </c>
      <c r="I44" s="77">
        <f>IF($W$41=3,$Y46,IF($W$41=4,SUM($Y46:$Z46),IF($W$41=5,SUM($Y46:$AA46),IF($W$41=6,SUM($Y46:$AB46),IF($W$41=7,SUM($Y46:$AC46),IF($W$41=8,SUM($Y46:$AD46),IF($W$41=9,SUM($Y46:$AE46),"Escribir número")))))))</f>
        <v>1806</v>
      </c>
      <c r="K44" s="114"/>
      <c r="L44" s="115"/>
      <c r="M44" s="115"/>
      <c r="N44" s="116"/>
      <c r="P44" s="301"/>
      <c r="Q44" s="302"/>
      <c r="R44" s="34"/>
      <c r="S44" s="301"/>
      <c r="T44" s="302"/>
      <c r="V44" s="62"/>
      <c r="W44" s="305" t="s">
        <v>39</v>
      </c>
      <c r="X44" s="306"/>
      <c r="Y44" s="66">
        <v>1358</v>
      </c>
      <c r="Z44" s="66">
        <v>1182</v>
      </c>
      <c r="AA44" s="66">
        <v>1722</v>
      </c>
      <c r="AB44" s="66">
        <v>1822</v>
      </c>
      <c r="AC44" s="66">
        <v>1615</v>
      </c>
      <c r="AD44" s="66">
        <v>1304</v>
      </c>
      <c r="AE44" s="66">
        <v>833</v>
      </c>
      <c r="AF44" s="67">
        <f t="shared" ref="AF44:AF46" si="12">SUM(Y44:AE44)</f>
        <v>9836</v>
      </c>
      <c r="AG44" s="64"/>
    </row>
    <row r="45" spans="2:33" ht="16" thickBot="1">
      <c r="B45" s="80"/>
      <c r="C45" s="77"/>
      <c r="D45" s="79"/>
      <c r="E45" s="77"/>
      <c r="F45" s="79"/>
      <c r="G45" s="77"/>
      <c r="H45" s="79"/>
      <c r="I45" s="77"/>
      <c r="J45" s="81"/>
      <c r="K45" s="117">
        <f>+B44+D44+F44+H44</f>
        <v>7484.5</v>
      </c>
      <c r="L45" s="118"/>
      <c r="M45" s="82">
        <f>+C44+E44+G44+I44</f>
        <v>6445</v>
      </c>
      <c r="N45" s="83">
        <f>AF59</f>
        <v>15508</v>
      </c>
      <c r="P45" s="301"/>
      <c r="Q45" s="302"/>
      <c r="R45" s="34"/>
      <c r="S45" s="301"/>
      <c r="T45" s="302"/>
      <c r="V45" s="62"/>
      <c r="W45" s="305" t="s">
        <v>40</v>
      </c>
      <c r="X45" s="306"/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7">
        <f t="shared" si="12"/>
        <v>0</v>
      </c>
      <c r="AG45" s="64"/>
    </row>
    <row r="46" spans="2:33" ht="15.5">
      <c r="C46" s="87"/>
      <c r="D46" s="88"/>
      <c r="E46" s="89"/>
      <c r="F46" s="88"/>
      <c r="G46" s="2"/>
      <c r="H46" s="2"/>
      <c r="I46" s="2"/>
      <c r="J46" s="2"/>
      <c r="K46" s="2"/>
      <c r="M46" s="69"/>
      <c r="N46" s="53"/>
      <c r="P46" s="301"/>
      <c r="Q46" s="302"/>
      <c r="R46" s="34"/>
      <c r="S46" s="301"/>
      <c r="T46" s="302"/>
      <c r="V46" s="62"/>
      <c r="W46" s="307" t="s">
        <v>41</v>
      </c>
      <c r="X46" s="308"/>
      <c r="Y46" s="66">
        <v>602</v>
      </c>
      <c r="Z46" s="66">
        <v>602</v>
      </c>
      <c r="AA46" s="66">
        <v>602</v>
      </c>
      <c r="AB46" s="66">
        <v>632</v>
      </c>
      <c r="AC46" s="66">
        <v>754</v>
      </c>
      <c r="AD46" s="66">
        <v>1017</v>
      </c>
      <c r="AE46" s="66">
        <v>1087</v>
      </c>
      <c r="AF46" s="67">
        <f t="shared" si="12"/>
        <v>5296</v>
      </c>
      <c r="AG46" s="64"/>
    </row>
    <row r="47" spans="2:33" ht="15.5">
      <c r="P47" s="301"/>
      <c r="Q47" s="302"/>
      <c r="R47" s="34"/>
      <c r="S47" s="301"/>
      <c r="T47" s="302"/>
      <c r="V47" s="62"/>
      <c r="W47" s="299" t="s">
        <v>43</v>
      </c>
      <c r="X47" s="300"/>
      <c r="Y47" s="102">
        <f>SUM(Y43:Y46)</f>
        <v>2337</v>
      </c>
      <c r="Z47" s="102">
        <f t="shared" ref="Z47:AE47" si="13">SUM(Z43:Z46)</f>
        <v>1784</v>
      </c>
      <c r="AA47" s="102">
        <f t="shared" si="13"/>
        <v>2324</v>
      </c>
      <c r="AB47" s="102">
        <f t="shared" si="13"/>
        <v>2454</v>
      </c>
      <c r="AC47" s="102">
        <f t="shared" si="13"/>
        <v>2369</v>
      </c>
      <c r="AD47" s="102">
        <f t="shared" si="13"/>
        <v>2321</v>
      </c>
      <c r="AE47" s="102">
        <f t="shared" si="13"/>
        <v>1920</v>
      </c>
      <c r="AF47" s="102">
        <f>SUM(AF43:AF46)</f>
        <v>15509</v>
      </c>
      <c r="AG47" s="64"/>
    </row>
    <row r="48" spans="2:33" ht="15.5">
      <c r="P48" s="301"/>
      <c r="Q48" s="302"/>
      <c r="R48" s="34"/>
      <c r="S48" s="301"/>
      <c r="T48" s="302"/>
      <c r="V48" s="62"/>
      <c r="W48" s="73"/>
      <c r="X48" s="73"/>
      <c r="Y48" s="100"/>
      <c r="Z48" s="100"/>
      <c r="AA48" s="100"/>
      <c r="AB48" s="100"/>
      <c r="AC48" s="100"/>
      <c r="AD48" s="100"/>
      <c r="AE48" s="100"/>
      <c r="AF48" s="100"/>
      <c r="AG48" s="64"/>
    </row>
    <row r="49" spans="2:33" ht="15" customHeight="1">
      <c r="P49" s="301"/>
      <c r="Q49" s="302"/>
      <c r="R49" s="34"/>
      <c r="S49" s="301"/>
      <c r="T49" s="302"/>
      <c r="V49" s="62"/>
      <c r="AG49" s="64"/>
    </row>
    <row r="50" spans="2:33" ht="15.5">
      <c r="P50" s="34"/>
      <c r="Q50" s="34"/>
      <c r="R50" s="34"/>
      <c r="S50" s="34"/>
      <c r="T50" s="34"/>
      <c r="V50" s="62"/>
      <c r="W50" s="299" t="s">
        <v>47</v>
      </c>
      <c r="X50" s="300"/>
      <c r="Y50" s="101">
        <f>Y42</f>
        <v>45961</v>
      </c>
      <c r="Z50" s="101">
        <f t="shared" ref="Z50:AE50" si="14">Z42</f>
        <v>45962</v>
      </c>
      <c r="AA50" s="101">
        <f t="shared" si="14"/>
        <v>45963</v>
      </c>
      <c r="AB50" s="101">
        <f t="shared" si="14"/>
        <v>45964</v>
      </c>
      <c r="AC50" s="101">
        <f t="shared" si="14"/>
        <v>45965</v>
      </c>
      <c r="AD50" s="101">
        <f t="shared" si="14"/>
        <v>45966</v>
      </c>
      <c r="AE50" s="101">
        <f t="shared" si="14"/>
        <v>45967</v>
      </c>
      <c r="AF50" s="63" t="s">
        <v>63</v>
      </c>
      <c r="AG50" s="64"/>
    </row>
    <row r="51" spans="2:33" ht="15.5">
      <c r="P51" s="34"/>
      <c r="Q51" s="34"/>
      <c r="R51" s="34"/>
      <c r="S51" s="34"/>
      <c r="T51" s="34"/>
      <c r="V51" s="62"/>
      <c r="W51" s="65" t="s">
        <v>12</v>
      </c>
      <c r="X51" s="84"/>
      <c r="Y51" s="85">
        <v>377</v>
      </c>
      <c r="Z51" s="85">
        <v>0</v>
      </c>
      <c r="AA51" s="85">
        <v>0</v>
      </c>
      <c r="AB51" s="85">
        <v>0</v>
      </c>
      <c r="AC51" s="85">
        <v>192</v>
      </c>
      <c r="AD51" s="85">
        <v>385</v>
      </c>
      <c r="AE51" s="85">
        <v>385</v>
      </c>
      <c r="AF51" s="67">
        <f>SUM(Y51:AE51)</f>
        <v>1339</v>
      </c>
      <c r="AG51" s="64"/>
    </row>
    <row r="52" spans="2:33" ht="15.5">
      <c r="B52" s="86"/>
      <c r="E52" s="91"/>
      <c r="J52" s="81"/>
      <c r="K52" s="81"/>
      <c r="M52" s="69"/>
      <c r="P52" s="34"/>
      <c r="Q52" s="34"/>
      <c r="R52" s="34"/>
      <c r="S52" s="34"/>
      <c r="T52" s="34"/>
      <c r="V52" s="62"/>
      <c r="W52" s="68" t="s">
        <v>14</v>
      </c>
      <c r="X52" s="90"/>
      <c r="Y52" s="85">
        <v>317</v>
      </c>
      <c r="Z52" s="85">
        <v>238</v>
      </c>
      <c r="AA52" s="85">
        <v>331</v>
      </c>
      <c r="AB52" s="85">
        <v>331</v>
      </c>
      <c r="AC52" s="85">
        <v>124</v>
      </c>
      <c r="AD52" s="85">
        <v>158</v>
      </c>
      <c r="AE52" s="85">
        <v>253</v>
      </c>
      <c r="AF52" s="67">
        <f t="shared" ref="AF52:AF58" si="15">SUM(Y52:AE52)</f>
        <v>1752</v>
      </c>
      <c r="AG52" s="64"/>
    </row>
    <row r="53" spans="2:33" ht="15.5">
      <c r="E53" s="91"/>
      <c r="V53" s="62"/>
      <c r="W53" s="68" t="s">
        <v>18</v>
      </c>
      <c r="X53" s="90"/>
      <c r="Y53" s="85">
        <v>320</v>
      </c>
      <c r="Z53" s="85">
        <v>267</v>
      </c>
      <c r="AA53" s="85">
        <v>334</v>
      </c>
      <c r="AB53" s="85">
        <v>334</v>
      </c>
      <c r="AC53" s="85">
        <v>334</v>
      </c>
      <c r="AD53" s="85">
        <v>334</v>
      </c>
      <c r="AE53" s="85">
        <v>256</v>
      </c>
      <c r="AF53" s="67">
        <f t="shared" si="15"/>
        <v>2179</v>
      </c>
      <c r="AG53" s="64"/>
    </row>
    <row r="54" spans="2:33" ht="15.75" customHeight="1">
      <c r="D54" s="50"/>
      <c r="E54" s="91"/>
      <c r="V54" s="62"/>
      <c r="W54" s="68" t="s">
        <v>20</v>
      </c>
      <c r="X54" s="90"/>
      <c r="Y54" s="85">
        <v>602</v>
      </c>
      <c r="Z54" s="85">
        <v>602</v>
      </c>
      <c r="AA54" s="85">
        <v>602</v>
      </c>
      <c r="AB54" s="85">
        <v>632</v>
      </c>
      <c r="AC54" s="85">
        <v>562</v>
      </c>
      <c r="AD54" s="85">
        <v>632</v>
      </c>
      <c r="AE54" s="85">
        <v>702</v>
      </c>
      <c r="AF54" s="67">
        <f t="shared" si="15"/>
        <v>4334</v>
      </c>
      <c r="AG54" s="64"/>
    </row>
    <row r="55" spans="2:33" ht="15.5">
      <c r="V55" s="62"/>
      <c r="W55" s="68" t="s">
        <v>17</v>
      </c>
      <c r="X55" s="90"/>
      <c r="Y55" s="85">
        <v>150</v>
      </c>
      <c r="Z55" s="85">
        <v>83</v>
      </c>
      <c r="AA55" s="85">
        <v>147</v>
      </c>
      <c r="AB55" s="85">
        <v>167</v>
      </c>
      <c r="AC55" s="85">
        <v>167</v>
      </c>
      <c r="AD55" s="85">
        <v>0</v>
      </c>
      <c r="AE55" s="85">
        <v>0</v>
      </c>
      <c r="AF55" s="67">
        <f t="shared" si="15"/>
        <v>714</v>
      </c>
      <c r="AG55" s="64"/>
    </row>
    <row r="56" spans="2:33" ht="15.5">
      <c r="V56" s="62"/>
      <c r="W56" s="68" t="s">
        <v>28</v>
      </c>
      <c r="X56" s="90"/>
      <c r="Y56" s="85">
        <v>0</v>
      </c>
      <c r="Z56" s="85">
        <v>170</v>
      </c>
      <c r="AA56" s="85">
        <v>300</v>
      </c>
      <c r="AB56" s="85">
        <v>341</v>
      </c>
      <c r="AC56" s="85">
        <v>341</v>
      </c>
      <c r="AD56" s="85">
        <v>326</v>
      </c>
      <c r="AE56" s="85">
        <v>163</v>
      </c>
      <c r="AF56" s="67">
        <f t="shared" si="15"/>
        <v>1641</v>
      </c>
      <c r="AG56" s="64"/>
    </row>
    <row r="57" spans="2:33" ht="15.5">
      <c r="V57" s="62"/>
      <c r="W57" s="68" t="s">
        <v>24</v>
      </c>
      <c r="X57" s="90"/>
      <c r="Y57" s="85">
        <v>289</v>
      </c>
      <c r="Z57" s="85">
        <v>161</v>
      </c>
      <c r="AA57" s="85">
        <v>283</v>
      </c>
      <c r="AB57" s="85">
        <v>321</v>
      </c>
      <c r="AC57" s="85">
        <v>321</v>
      </c>
      <c r="AD57" s="85">
        <v>321</v>
      </c>
      <c r="AE57" s="85">
        <v>161</v>
      </c>
      <c r="AF57" s="67">
        <f t="shared" si="15"/>
        <v>1857</v>
      </c>
      <c r="AG57" s="64"/>
    </row>
    <row r="58" spans="2:33" ht="15.5">
      <c r="V58" s="62"/>
      <c r="W58" s="70" t="s">
        <v>19</v>
      </c>
      <c r="X58" s="92"/>
      <c r="Y58" s="85">
        <v>282</v>
      </c>
      <c r="Z58" s="85">
        <v>262</v>
      </c>
      <c r="AA58" s="85">
        <v>328</v>
      </c>
      <c r="AB58" s="85">
        <v>328</v>
      </c>
      <c r="AC58" s="85">
        <v>328</v>
      </c>
      <c r="AD58" s="85">
        <v>164</v>
      </c>
      <c r="AE58" s="85">
        <v>0</v>
      </c>
      <c r="AF58" s="67">
        <f t="shared" si="15"/>
        <v>1692</v>
      </c>
      <c r="AG58" s="64"/>
    </row>
    <row r="59" spans="2:33" ht="15.5">
      <c r="V59" s="62"/>
      <c r="W59" s="299" t="s">
        <v>43</v>
      </c>
      <c r="X59" s="300"/>
      <c r="Y59" s="102">
        <f>SUM(Y51:Y58)</f>
        <v>2337</v>
      </c>
      <c r="Z59" s="102">
        <f t="shared" ref="Z59:AE59" si="16">SUM(Z51:Z58)</f>
        <v>1783</v>
      </c>
      <c r="AA59" s="102">
        <f t="shared" si="16"/>
        <v>2325</v>
      </c>
      <c r="AB59" s="102">
        <f t="shared" si="16"/>
        <v>2454</v>
      </c>
      <c r="AC59" s="102">
        <f t="shared" si="16"/>
        <v>2369</v>
      </c>
      <c r="AD59" s="102">
        <f t="shared" si="16"/>
        <v>2320</v>
      </c>
      <c r="AE59" s="102">
        <f t="shared" si="16"/>
        <v>1920</v>
      </c>
      <c r="AF59" s="71">
        <f>SUM(AF51:AF58)</f>
        <v>15508</v>
      </c>
      <c r="AG59" s="64"/>
    </row>
    <row r="60" spans="2:33" ht="15" thickBot="1">
      <c r="V60" s="93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5"/>
    </row>
    <row r="62" spans="2:33">
      <c r="N62" t="s">
        <v>48</v>
      </c>
    </row>
    <row r="64" spans="2:33">
      <c r="M64" t="s">
        <v>62</v>
      </c>
    </row>
    <row r="72" spans="29:29">
      <c r="AC72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5"/>
    <mergeCell ref="S10:S15"/>
    <mergeCell ref="B11:B13"/>
    <mergeCell ref="B16:B22"/>
    <mergeCell ref="P21:P26"/>
    <mergeCell ref="S21:S26"/>
    <mergeCell ref="B25:B28"/>
    <mergeCell ref="P30:P35"/>
    <mergeCell ref="S30:S35"/>
    <mergeCell ref="W30:X38"/>
    <mergeCell ref="C34:F34"/>
    <mergeCell ref="G34:H34"/>
    <mergeCell ref="I34:K34"/>
    <mergeCell ref="G35:H35"/>
    <mergeCell ref="I35:K35"/>
    <mergeCell ref="G36:H36"/>
    <mergeCell ref="I36:K36"/>
    <mergeCell ref="W42:X42"/>
    <mergeCell ref="S36:S40"/>
    <mergeCell ref="G37:H37"/>
    <mergeCell ref="I37:K37"/>
    <mergeCell ref="G38:H38"/>
    <mergeCell ref="I38:K38"/>
    <mergeCell ref="G39:H39"/>
    <mergeCell ref="B41:I41"/>
    <mergeCell ref="K41:N41"/>
    <mergeCell ref="D42:E42"/>
    <mergeCell ref="F42:G42"/>
    <mergeCell ref="H42:I42"/>
    <mergeCell ref="W50:X50"/>
    <mergeCell ref="W59:X59"/>
    <mergeCell ref="P43:P49"/>
    <mergeCell ref="Q43:Q49"/>
    <mergeCell ref="S43:S49"/>
    <mergeCell ref="T43:T49"/>
    <mergeCell ref="W43:X43"/>
    <mergeCell ref="W44:X44"/>
    <mergeCell ref="W45:X45"/>
    <mergeCell ref="W46:X46"/>
    <mergeCell ref="W47:X47"/>
  </mergeCells>
  <conditionalFormatting sqref="H11:I13 H6:I9 H25:I28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2">
    <cfRule type="iconSet" priority="26">
      <iconSet>
        <cfvo type="percent" val="0"/>
        <cfvo type="num" val="0.95"/>
        <cfvo type="num" val="1"/>
      </iconSet>
    </cfRule>
  </conditionalFormatting>
  <conditionalFormatting sqref="H23:I23">
    <cfRule type="iconSet" priority="20">
      <iconSet>
        <cfvo type="percent" val="0"/>
        <cfvo type="num" val="0.95"/>
        <cfvo type="num" val="1"/>
      </iconSet>
    </cfRule>
  </conditionalFormatting>
  <conditionalFormatting sqref="H29:I29">
    <cfRule type="iconSet" priority="15">
      <iconSet>
        <cfvo type="percent" val="0"/>
        <cfvo type="num" val="0.95"/>
        <cfvo type="num" val="1"/>
      </iconSet>
    </cfRule>
  </conditionalFormatting>
  <conditionalFormatting sqref="H31:I31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2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2">
    <cfRule type="iconSet" priority="27">
      <iconSet>
        <cfvo type="percent" val="0"/>
        <cfvo type="num" val="0.95"/>
        <cfvo type="num" val="1"/>
      </iconSet>
    </cfRule>
  </conditionalFormatting>
  <conditionalFormatting sqref="K23">
    <cfRule type="iconSet" priority="19">
      <iconSet>
        <cfvo type="percent" val="0"/>
        <cfvo type="num" val="0.95"/>
        <cfvo type="num" val="1"/>
      </iconSet>
    </cfRule>
  </conditionalFormatting>
  <conditionalFormatting sqref="K25:K27">
    <cfRule type="iconSet" priority="25">
      <iconSet>
        <cfvo type="percent" val="0"/>
        <cfvo type="num" val="0.95"/>
        <cfvo type="num" val="1"/>
      </iconSet>
    </cfRule>
  </conditionalFormatting>
  <conditionalFormatting sqref="K28">
    <cfRule type="iconSet" priority="7">
      <iconSet>
        <cfvo type="percent" val="0"/>
        <cfvo type="num" val="0.95"/>
        <cfvo type="num" val="1"/>
      </iconSet>
    </cfRule>
  </conditionalFormatting>
  <conditionalFormatting sqref="K29">
    <cfRule type="iconSet" priority="16">
      <iconSet>
        <cfvo type="percent" val="0"/>
        <cfvo type="num" val="0.95"/>
        <cfvo type="num" val="1"/>
      </iconSet>
    </cfRule>
  </conditionalFormatting>
  <conditionalFormatting sqref="K31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1" xr:uid="{D5597D7F-FD5A-49D1-887A-BF3514EC96FB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D9204262-0EE7-4097-990B-4E14E7FBCFB5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B44</xm:sqref>
        </x14:conditionalFormatting>
        <x14:conditionalFormatting xmlns:xm="http://schemas.microsoft.com/office/excel/2006/main">
          <x14:cfRule type="iconSet" priority="29" id="{27914679-04C1-4E33-901D-8EFAECF3A5F9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10" id="{739BE98F-2BC9-4D9F-B920-3698E1C1E37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D44</xm:sqref>
        </x14:conditionalFormatting>
        <x14:conditionalFormatting xmlns:xm="http://schemas.microsoft.com/office/excel/2006/main">
          <x14:cfRule type="iconSet" priority="13" id="{885D2202-FDCF-4CDE-8E7A-E1D0A873240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9" id="{56C45E7F-A37D-4BF6-9047-CCEC9BA70E6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F44</xm:sqref>
        </x14:conditionalFormatting>
        <x14:conditionalFormatting xmlns:xm="http://schemas.microsoft.com/office/excel/2006/main">
          <x14:cfRule type="iconSet" priority="12" id="{1C0E296F-D2A0-4E93-AEF2-C6A30785AE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8" id="{5EFD59D6-5E8F-48F7-B968-A60F2B185E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H44</xm:sqref>
        </x14:conditionalFormatting>
        <x14:conditionalFormatting xmlns:xm="http://schemas.microsoft.com/office/excel/2006/main">
          <x14:cfRule type="iconSet" priority="11" id="{29E19225-80CB-4CBB-B3DE-83B3EDDB35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4" id="{0913AA20-774C-4352-921F-D14E699262F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39395-23AB-4D3B-BC84-91AADD1FFE94}">
  <dimension ref="B2:AG72"/>
  <sheetViews>
    <sheetView topLeftCell="A7" zoomScale="73" zoomScaleNormal="73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216"/>
      <c r="E6" s="216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76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132"/>
      <c r="E7" s="132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9"/>
      <c r="D11" s="132"/>
      <c r="E11" s="132"/>
      <c r="F11" s="133">
        <f t="shared" ref="F11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ref="F12" si="2">SUM(D12:E12)</f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0</v>
      </c>
      <c r="E14" s="136">
        <f>SUM(E11:E13)</f>
        <v>0</v>
      </c>
      <c r="F14" s="136">
        <f>SUM(F11:F13)</f>
        <v>0</v>
      </c>
      <c r="G14" s="137">
        <f>SUM(G11:G13)</f>
        <v>0</v>
      </c>
      <c r="H14" s="124">
        <f>IF(G14&lt;&gt;0,D14/(G14/2),0)</f>
        <v>0</v>
      </c>
      <c r="I14" s="27">
        <f>IF(G14&lt;&gt;0,E14/(G14/2),0)</f>
        <v>0</v>
      </c>
      <c r="J14" s="22"/>
      <c r="K14" s="28">
        <f>IF(G14&lt;&gt;0,F14/(G14),0)</f>
        <v>0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14</v>
      </c>
      <c r="D16" s="132">
        <v>220</v>
      </c>
      <c r="E16" s="132">
        <v>170</v>
      </c>
      <c r="F16" s="133">
        <f>SUM(D16:E16)</f>
        <v>390</v>
      </c>
      <c r="G16" s="134">
        <f t="shared" ref="G16:G20" si="3">VLOOKUP(C16,$W$50:$AF$59,$W$41,0)</f>
        <v>331</v>
      </c>
      <c r="H16" s="122">
        <f t="shared" ref="H16:H23" si="4">IF(G16&lt;&gt;0,D16/(G16/2),0)</f>
        <v>1.3293051359516617</v>
      </c>
      <c r="I16" s="13">
        <f t="shared" ref="I16:I23" si="5">IF(G16&lt;&gt;0,E16/(G16/2),0)</f>
        <v>1.0271903323262841</v>
      </c>
      <c r="J16" s="14"/>
      <c r="K16" s="15">
        <f t="shared" ref="K16:K29" si="6">IF(G16&lt;&gt;0,F16/(G16),0)</f>
        <v>1.1782477341389728</v>
      </c>
      <c r="M16" s="16" t="s">
        <v>71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18</v>
      </c>
      <c r="D17" s="132">
        <v>275</v>
      </c>
      <c r="E17" s="132">
        <v>150</v>
      </c>
      <c r="F17" s="133">
        <f t="shared" ref="F17:F18" si="7">SUM(D17:E17)</f>
        <v>425</v>
      </c>
      <c r="G17" s="134">
        <f t="shared" si="3"/>
        <v>334</v>
      </c>
      <c r="H17" s="122">
        <f>IF(G17&lt;&gt;0,D17/(G17/2),0)</f>
        <v>1.6467065868263473</v>
      </c>
      <c r="I17" s="13">
        <f t="shared" si="5"/>
        <v>0.89820359281437123</v>
      </c>
      <c r="J17" s="14"/>
      <c r="K17" s="15">
        <f t="shared" si="6"/>
        <v>1.2724550898203593</v>
      </c>
      <c r="M17" s="16" t="s">
        <v>70</v>
      </c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17</v>
      </c>
      <c r="D18" s="132">
        <v>223</v>
      </c>
      <c r="E18" s="132">
        <v>205</v>
      </c>
      <c r="F18" s="133">
        <f t="shared" si="7"/>
        <v>428</v>
      </c>
      <c r="G18" s="134">
        <f t="shared" si="3"/>
        <v>167</v>
      </c>
      <c r="H18" s="122">
        <f>IF(G18&lt;&gt;0,D18/(G18/2),0)</f>
        <v>2.6706586826347305</v>
      </c>
      <c r="I18" s="13">
        <f t="shared" si="5"/>
        <v>2.4550898203592815</v>
      </c>
      <c r="J18" s="14"/>
      <c r="K18" s="15">
        <f t="shared" si="6"/>
        <v>2.5628742514970062</v>
      </c>
      <c r="M18" s="16" t="s">
        <v>72</v>
      </c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28</v>
      </c>
      <c r="D19" s="132"/>
      <c r="E19" s="132"/>
      <c r="F19" s="133">
        <f t="shared" ref="F19:F20" si="8">SUM(D19:E19)</f>
        <v>0</v>
      </c>
      <c r="G19" s="134">
        <f t="shared" si="3"/>
        <v>341</v>
      </c>
      <c r="H19" s="122">
        <f t="shared" si="4"/>
        <v>0</v>
      </c>
      <c r="I19" s="13">
        <f t="shared" si="5"/>
        <v>0</v>
      </c>
      <c r="J19" s="14"/>
      <c r="K19" s="15">
        <f t="shared" si="6"/>
        <v>0</v>
      </c>
      <c r="M19" s="16" t="s">
        <v>73</v>
      </c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24</v>
      </c>
      <c r="D20" s="132">
        <v>328</v>
      </c>
      <c r="E20" s="132">
        <v>231</v>
      </c>
      <c r="F20" s="133">
        <f t="shared" si="8"/>
        <v>559</v>
      </c>
      <c r="G20" s="134">
        <f t="shared" si="3"/>
        <v>321</v>
      </c>
      <c r="H20" s="122">
        <f t="shared" si="4"/>
        <v>2.0436137071651088</v>
      </c>
      <c r="I20" s="13">
        <f t="shared" si="5"/>
        <v>1.4392523364485981</v>
      </c>
      <c r="J20" s="14"/>
      <c r="K20" s="15">
        <f t="shared" si="6"/>
        <v>1.7414330218068537</v>
      </c>
      <c r="L20" s="34"/>
      <c r="M20" s="16" t="s">
        <v>74</v>
      </c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 t="s">
        <v>19</v>
      </c>
      <c r="D21" s="132">
        <v>197</v>
      </c>
      <c r="E21" s="132">
        <v>26</v>
      </c>
      <c r="F21" s="133">
        <f t="shared" ref="F21:F22" si="9">SUM(D21:E21)</f>
        <v>223</v>
      </c>
      <c r="G21" s="134">
        <f>VLOOKUP(C21,$W$50:$AF$59,$W$41,0)</f>
        <v>328</v>
      </c>
      <c r="H21" s="122">
        <f t="shared" si="4"/>
        <v>1.2012195121951219</v>
      </c>
      <c r="I21" s="13">
        <f t="shared" si="5"/>
        <v>0.15853658536585366</v>
      </c>
      <c r="J21" s="14"/>
      <c r="K21" s="15">
        <f t="shared" si="6"/>
        <v>0.67987804878048785</v>
      </c>
      <c r="L21" s="34"/>
      <c r="M21" s="16" t="s">
        <v>75</v>
      </c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1"/>
      <c r="C22" s="131" t="s">
        <v>12</v>
      </c>
      <c r="D22" s="216"/>
      <c r="E22" s="216"/>
      <c r="F22" s="133">
        <f t="shared" si="9"/>
        <v>0</v>
      </c>
      <c r="G22" s="134">
        <f>VLOOKUP(C22,$W$50:$AF$59,$W$41,0)</f>
        <v>0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M22" s="16" t="s">
        <v>64</v>
      </c>
      <c r="N22" s="201"/>
      <c r="O22" s="9"/>
      <c r="P22" s="324"/>
      <c r="Q22" s="36"/>
      <c r="R22" s="12"/>
      <c r="S22" s="324"/>
      <c r="T22" s="36"/>
      <c r="U22" s="24"/>
    </row>
    <row r="23" spans="2:24" ht="15.75" customHeight="1">
      <c r="C23" s="135" t="s">
        <v>4</v>
      </c>
      <c r="D23" s="137">
        <f>SUM(D16:D22)</f>
        <v>1243</v>
      </c>
      <c r="E23" s="137">
        <f>SUM(E16:E22)</f>
        <v>782</v>
      </c>
      <c r="F23" s="137">
        <f>SUM(F16:F22)</f>
        <v>2025</v>
      </c>
      <c r="G23" s="137">
        <f>SUM(G16:G22)</f>
        <v>1822</v>
      </c>
      <c r="H23" s="124">
        <f t="shared" si="4"/>
        <v>1.3644346871569704</v>
      </c>
      <c r="I23" s="27">
        <f t="shared" si="5"/>
        <v>0.858397365532382</v>
      </c>
      <c r="J23" s="22"/>
      <c r="K23" s="28">
        <f t="shared" si="6"/>
        <v>1.1114160263446762</v>
      </c>
      <c r="L23" s="34"/>
      <c r="M23" s="40"/>
      <c r="N23" s="204"/>
      <c r="O23" s="9"/>
      <c r="P23" s="324"/>
      <c r="Q23" s="36"/>
      <c r="R23" s="9"/>
      <c r="S23" s="324"/>
      <c r="T23" s="36"/>
      <c r="U23" s="24"/>
    </row>
    <row r="24" spans="2:24" ht="15.75" customHeight="1" thickBot="1">
      <c r="C24" s="143"/>
      <c r="D24" s="143"/>
      <c r="E24" s="143"/>
      <c r="F24" s="143"/>
      <c r="G24" s="143"/>
      <c r="L24" s="34"/>
      <c r="M24" s="40"/>
      <c r="N24" s="204"/>
      <c r="O24" s="9"/>
      <c r="P24" s="324"/>
      <c r="Q24" s="36"/>
      <c r="R24" s="9"/>
      <c r="S24" s="324"/>
      <c r="T24" s="36"/>
      <c r="U24" s="24"/>
      <c r="W24" t="s">
        <v>23</v>
      </c>
    </row>
    <row r="25" spans="2:24" ht="15.75" customHeight="1" thickBot="1">
      <c r="B25" s="342" t="s">
        <v>25</v>
      </c>
      <c r="C25" s="131" t="s">
        <v>20</v>
      </c>
      <c r="D25" s="217"/>
      <c r="E25" s="132">
        <v>132</v>
      </c>
      <c r="F25" s="133">
        <f t="shared" ref="F25:F26" si="10">SUM(D25:E25)</f>
        <v>132</v>
      </c>
      <c r="G25" s="134">
        <f>VLOOKUP(C25,$W$50:$AF$59,$W$41,0)</f>
        <v>632</v>
      </c>
      <c r="H25" s="122">
        <f>IF(G25&lt;&gt;0,D25/(G25/2),0)</f>
        <v>0</v>
      </c>
      <c r="I25" s="13">
        <f>IF(G25&lt;&gt;0,E25/(G25/2),0)</f>
        <v>0.41772151898734178</v>
      </c>
      <c r="J25" s="14"/>
      <c r="K25" s="15">
        <f t="shared" si="6"/>
        <v>0.20886075949367089</v>
      </c>
      <c r="L25" s="34"/>
      <c r="M25" s="16" t="s">
        <v>76</v>
      </c>
      <c r="N25" s="201"/>
      <c r="O25" s="9"/>
      <c r="P25" s="324"/>
      <c r="Q25" s="36"/>
      <c r="R25" s="9"/>
      <c r="S25" s="324"/>
      <c r="T25" s="36"/>
      <c r="U25" s="24"/>
    </row>
    <row r="26" spans="2:24" ht="15.75" customHeight="1" thickBot="1">
      <c r="B26" s="343"/>
      <c r="C26" s="131" t="s">
        <v>69</v>
      </c>
      <c r="D26" s="216"/>
      <c r="E26" s="216"/>
      <c r="F26" s="133">
        <f t="shared" si="10"/>
        <v>0</v>
      </c>
      <c r="G26" s="134"/>
      <c r="H26" s="122">
        <f>IF(G26&lt;&gt;0,D26/(G26/2),0)</f>
        <v>0</v>
      </c>
      <c r="I26" s="13">
        <f>IF(G26&lt;&gt;0,E26/(G26/2),0)</f>
        <v>0</v>
      </c>
      <c r="J26" s="14"/>
      <c r="K26" s="15">
        <f t="shared" si="6"/>
        <v>0</v>
      </c>
      <c r="L26" s="34"/>
      <c r="M26" s="16" t="s">
        <v>76</v>
      </c>
      <c r="N26" s="201"/>
      <c r="O26" s="9"/>
      <c r="P26" s="325"/>
      <c r="Q26" s="37"/>
      <c r="R26" s="38"/>
      <c r="S26" s="325"/>
      <c r="T26" s="37"/>
      <c r="U26" s="9"/>
    </row>
    <row r="27" spans="2:24" ht="15" customHeight="1" thickBot="1">
      <c r="B27" s="343"/>
      <c r="C27" s="131"/>
      <c r="D27" s="132"/>
      <c r="E27" s="132"/>
      <c r="F27" s="133"/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/>
      <c r="N27" s="201"/>
      <c r="O27" s="9"/>
      <c r="P27" s="10"/>
      <c r="Q27" s="10"/>
      <c r="R27" s="24"/>
      <c r="S27" s="10"/>
      <c r="T27" s="10"/>
      <c r="U27" s="9"/>
    </row>
    <row r="28" spans="2:24" ht="15" thickBot="1">
      <c r="B28" s="343"/>
      <c r="C28" s="131"/>
      <c r="D28" s="132"/>
      <c r="E28" s="132"/>
      <c r="F28" s="133"/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2"/>
      <c r="M28" s="16"/>
      <c r="N28" s="201"/>
      <c r="O28" s="9"/>
      <c r="P28" s="10"/>
      <c r="Q28" s="24"/>
      <c r="R28" s="11"/>
      <c r="S28" s="10"/>
      <c r="T28" s="24"/>
      <c r="U28" s="12"/>
    </row>
    <row r="29" spans="2:24" ht="15.75" customHeight="1" thickBot="1">
      <c r="C29" s="20" t="s">
        <v>4</v>
      </c>
      <c r="D29" s="130">
        <f>SUM(D25:D28)</f>
        <v>0</v>
      </c>
      <c r="E29" s="130">
        <f>SUM(E25:E28)</f>
        <v>132</v>
      </c>
      <c r="F29" s="130">
        <f>SUM(F25:F28)</f>
        <v>132</v>
      </c>
      <c r="G29" s="137">
        <f>SUM(G25:G28)</f>
        <v>632</v>
      </c>
      <c r="H29" s="27">
        <f>IF(G29&lt;&gt;0,D29/(G29/2),0)</f>
        <v>0</v>
      </c>
      <c r="I29" s="27">
        <f>IF(G29&lt;&gt;0,E29/(G29/2),0)</f>
        <v>0.41772151898734178</v>
      </c>
      <c r="J29" s="22"/>
      <c r="K29" s="28">
        <f t="shared" si="6"/>
        <v>0.20886075949367089</v>
      </c>
      <c r="L29" s="2"/>
      <c r="M29" s="40"/>
      <c r="N29" s="40"/>
      <c r="O29" s="9"/>
      <c r="P29" s="10"/>
      <c r="Q29" s="10"/>
      <c r="R29" s="24"/>
      <c r="S29" s="10"/>
      <c r="T29" s="10"/>
      <c r="U29" s="9"/>
    </row>
    <row r="30" spans="2:24">
      <c r="C30" s="3"/>
      <c r="D30" s="42"/>
      <c r="E30" s="42"/>
      <c r="F30" s="43"/>
      <c r="G30" s="44"/>
      <c r="L30" s="2"/>
      <c r="M30" s="40"/>
      <c r="N30" s="40"/>
      <c r="O30" s="9"/>
      <c r="P30" s="323" t="s">
        <v>26</v>
      </c>
      <c r="Q30" s="35"/>
      <c r="R30" s="24"/>
      <c r="S30" s="323" t="s">
        <v>26</v>
      </c>
      <c r="T30" s="35"/>
      <c r="U30" s="24"/>
      <c r="W30" s="326" t="s">
        <v>27</v>
      </c>
      <c r="X30" s="327"/>
    </row>
    <row r="31" spans="2:24" ht="23.5">
      <c r="C31" s="47" t="s">
        <v>29</v>
      </c>
      <c r="D31" s="108">
        <f>D9+D14+D23+D29</f>
        <v>1243</v>
      </c>
      <c r="E31" s="108">
        <f>E9+E14+E23+E29</f>
        <v>914</v>
      </c>
      <c r="F31" s="108">
        <f>F9+F14+F23+F29</f>
        <v>2157</v>
      </c>
      <c r="G31" s="109">
        <f>G14+G23+G29+G9</f>
        <v>2454</v>
      </c>
      <c r="H31" s="13">
        <f>IF(G31&lt;&gt;0,D31/(G31/2),0)</f>
        <v>1.0130399348003261</v>
      </c>
      <c r="I31" s="13">
        <f>IF(G31&lt;&gt;0,E31/(G31/2),0)</f>
        <v>0.74490627546862265</v>
      </c>
      <c r="J31" s="14"/>
      <c r="K31" s="15">
        <f>IF(G31&lt;&gt;0,F31/(G31),0)</f>
        <v>0.87897310513447435</v>
      </c>
      <c r="L31" s="2"/>
      <c r="M31" s="40"/>
      <c r="N31" s="40"/>
      <c r="O31" s="9"/>
      <c r="P31" s="324"/>
      <c r="Q31" s="36"/>
      <c r="R31" s="38"/>
      <c r="S31" s="324"/>
      <c r="T31" s="36"/>
      <c r="U31" s="24"/>
      <c r="W31" s="328"/>
      <c r="X31" s="329"/>
    </row>
    <row r="32" spans="2:24" ht="15.75" customHeight="1">
      <c r="D32" s="49"/>
      <c r="E32" s="49"/>
      <c r="G32" s="50"/>
      <c r="L32" s="2"/>
      <c r="M32" s="40"/>
      <c r="N32" s="40"/>
      <c r="O32" s="39"/>
      <c r="P32" s="324"/>
      <c r="Q32" s="36"/>
      <c r="R32" s="38"/>
      <c r="S32" s="324" t="s">
        <v>26</v>
      </c>
      <c r="T32" s="36"/>
      <c r="U32" s="39"/>
      <c r="W32" s="328"/>
      <c r="X32" s="329"/>
    </row>
    <row r="33" spans="2:33" ht="15.75" customHeight="1">
      <c r="C33" s="25"/>
      <c r="D33" s="51"/>
      <c r="E33" s="51"/>
      <c r="F33" s="52"/>
      <c r="G33" s="51"/>
      <c r="J33" s="34"/>
      <c r="L33" s="2"/>
      <c r="M33" s="40"/>
      <c r="N33" s="40"/>
      <c r="O33" s="39"/>
      <c r="P33" s="324"/>
      <c r="Q33" s="36"/>
      <c r="R33" s="24"/>
      <c r="S33" s="324"/>
      <c r="T33" s="36"/>
      <c r="U33" s="39"/>
      <c r="W33" s="328"/>
      <c r="X33" s="329"/>
    </row>
    <row r="34" spans="2:33" ht="24" customHeight="1">
      <c r="C34" s="332" t="s">
        <v>31</v>
      </c>
      <c r="D34" s="332"/>
      <c r="E34" s="332"/>
      <c r="F34" s="332"/>
      <c r="G34" s="333" t="s">
        <v>32</v>
      </c>
      <c r="H34" s="333"/>
      <c r="I34" s="333" t="s">
        <v>33</v>
      </c>
      <c r="J34" s="333"/>
      <c r="K34" s="333"/>
      <c r="L34" s="2"/>
      <c r="M34" s="40"/>
      <c r="N34" s="40"/>
      <c r="O34" s="39"/>
      <c r="P34" s="324"/>
      <c r="Q34" s="36"/>
      <c r="S34" s="324"/>
      <c r="T34" s="36"/>
      <c r="U34" s="39"/>
      <c r="W34" s="328"/>
      <c r="X34" s="329"/>
    </row>
    <row r="35" spans="2:33" ht="16" thickBot="1">
      <c r="C35" s="97" t="s">
        <v>34</v>
      </c>
      <c r="D35" s="105">
        <v>475</v>
      </c>
      <c r="E35" s="105">
        <f>83+64+42</f>
        <v>189</v>
      </c>
      <c r="F35" s="106"/>
      <c r="G35" s="309"/>
      <c r="H35" s="309"/>
      <c r="I35" s="310"/>
      <c r="J35" s="311"/>
      <c r="K35" s="312"/>
      <c r="L35" s="2"/>
      <c r="M35" s="40"/>
      <c r="N35" s="40"/>
      <c r="O35" s="39"/>
      <c r="P35" s="325"/>
      <c r="Q35" s="37"/>
      <c r="R35" s="41"/>
      <c r="S35" s="325"/>
      <c r="T35" s="37"/>
      <c r="U35" s="39"/>
      <c r="W35" s="328"/>
      <c r="X35" s="329"/>
    </row>
    <row r="36" spans="2:33" ht="15.5">
      <c r="C36" s="98" t="s">
        <v>35</v>
      </c>
      <c r="D36" s="105"/>
      <c r="E36" s="105"/>
      <c r="F36" s="106"/>
      <c r="G36" s="309"/>
      <c r="H36" s="309"/>
      <c r="I36" s="309"/>
      <c r="J36" s="309"/>
      <c r="K36" s="309"/>
      <c r="L36" s="34"/>
      <c r="M36" s="45"/>
      <c r="N36" s="30"/>
      <c r="O36" s="39"/>
      <c r="P36" s="10"/>
      <c r="Q36" s="10"/>
      <c r="R36" s="46"/>
      <c r="S36" s="301"/>
      <c r="T36" s="10"/>
      <c r="U36" s="39"/>
      <c r="W36" s="328"/>
      <c r="X36" s="329"/>
    </row>
    <row r="37" spans="2:33" s="48" customFormat="1" ht="15.5">
      <c r="B37"/>
      <c r="C37" s="98" t="s">
        <v>37</v>
      </c>
      <c r="D37" s="105"/>
      <c r="E37" s="105"/>
      <c r="F37" s="106"/>
      <c r="G37" s="309"/>
      <c r="H37" s="309"/>
      <c r="I37" s="310"/>
      <c r="J37" s="311"/>
      <c r="K37" s="312"/>
      <c r="L37" s="34"/>
      <c r="M37" s="45"/>
      <c r="N37" s="30"/>
      <c r="O37" s="9"/>
      <c r="P37" s="10"/>
      <c r="Q37" s="10"/>
      <c r="R37" s="46"/>
      <c r="S37" s="301"/>
      <c r="T37" s="10"/>
      <c r="U37" s="9"/>
      <c r="W37" s="328"/>
      <c r="X37" s="329"/>
      <c r="Y37"/>
    </row>
    <row r="38" spans="2:33" s="48" customFormat="1" ht="16" thickBot="1">
      <c r="B38"/>
      <c r="C38" s="98" t="s">
        <v>49</v>
      </c>
      <c r="D38" s="105"/>
      <c r="E38" s="105">
        <v>63</v>
      </c>
      <c r="F38" s="106"/>
      <c r="G38" s="309"/>
      <c r="H38" s="309"/>
      <c r="I38" s="309"/>
      <c r="J38" s="309"/>
      <c r="K38" s="309"/>
      <c r="L38" s="34"/>
      <c r="M38" s="29"/>
      <c r="N38" s="30"/>
      <c r="O38" s="9"/>
      <c r="P38" s="10"/>
      <c r="Q38" s="10"/>
      <c r="R38" s="46"/>
      <c r="S38" s="301"/>
      <c r="T38" s="10"/>
      <c r="U38" s="9"/>
      <c r="W38" s="330"/>
      <c r="X38" s="331"/>
      <c r="Y38"/>
    </row>
    <row r="39" spans="2:33" s="48" customFormat="1" ht="15.5">
      <c r="B39" s="96" t="s">
        <v>50</v>
      </c>
      <c r="C39" s="99">
        <v>800</v>
      </c>
      <c r="D39" s="107">
        <f>SUM(D35:D38)</f>
        <v>475</v>
      </c>
      <c r="E39" s="107">
        <f>SUM(E35:E38)</f>
        <v>252</v>
      </c>
      <c r="F39" s="106">
        <f>D39+E39</f>
        <v>727</v>
      </c>
      <c r="G39" s="313"/>
      <c r="H39" s="314"/>
      <c r="L39" s="2"/>
      <c r="N39" s="48" t="s">
        <v>30</v>
      </c>
      <c r="O39" s="9"/>
      <c r="P39" s="10"/>
      <c r="Q39" s="10"/>
      <c r="R39" s="46"/>
      <c r="S39" s="301"/>
      <c r="T39" s="10"/>
      <c r="U39" s="9"/>
      <c r="Y39"/>
    </row>
    <row r="40" spans="2:33" s="48" customFormat="1" ht="16" thickBot="1">
      <c r="B40"/>
      <c r="L40" s="2"/>
      <c r="M40" s="45"/>
      <c r="N40" s="30"/>
      <c r="O40" s="53"/>
      <c r="P40" s="10"/>
      <c r="Q40" s="10"/>
      <c r="R40" s="9"/>
      <c r="S40" s="301"/>
      <c r="T40" s="10"/>
      <c r="U40" s="9"/>
      <c r="AG40" s="54"/>
    </row>
    <row r="41" spans="2:33" ht="16" thickBot="1">
      <c r="B41" s="315" t="s">
        <v>42</v>
      </c>
      <c r="C41" s="316"/>
      <c r="D41" s="316"/>
      <c r="E41" s="316"/>
      <c r="F41" s="316"/>
      <c r="G41" s="316"/>
      <c r="H41" s="316"/>
      <c r="I41" s="317"/>
      <c r="K41" s="318" t="str">
        <f>+B41</f>
        <v>ACUMULADO SEMANAL</v>
      </c>
      <c r="L41" s="319"/>
      <c r="M41" s="319"/>
      <c r="N41" s="320"/>
      <c r="O41" s="55"/>
      <c r="P41" s="34"/>
      <c r="Q41" s="34"/>
      <c r="R41" s="2"/>
      <c r="S41" s="34"/>
      <c r="T41" s="34"/>
      <c r="U41" s="2"/>
      <c r="V41" s="56"/>
      <c r="W41" s="103">
        <v>6</v>
      </c>
      <c r="X41" s="104" t="str">
        <f>"'"&amp;IF($W$41=4,DAY($Z$50)-1,IF($W$41=5,DAY($AA$50)-1,IF($W$41=6,DAY($AB$50)-1,IF($W$41=7,DAY($AC$50)-1,IF($W$41=8,DAY($AD$50)-1,IF($W$41=9,DAY($AE$50)-1,0))))))&amp;"-"&amp;MONTH($Y$50)&amp;"'!D40"</f>
        <v>'2-10'!D40</v>
      </c>
      <c r="Y41" s="57" t="str">
        <f>"'"&amp;IF($W$41=4,DAY($Z$50)-1,IF($W$41=5,DAY($AA$50)-1,IF($W$41=6,DAY($AB$50)-1,IF($W$41=7,DAY($AC$50)-1,IF($W$41=8,DAY($AD$50)-1,IF($W$41=9,DAY($AE$50)-1,0))))))&amp;"-"&amp;MONTH($Y$50)&amp;"'!F40"</f>
        <v>'2-10'!F40</v>
      </c>
      <c r="Z41" s="58" t="str">
        <f>"'"&amp;IF($W$41=4,DAY($Z$50)-1,IF($W$41=5,DAY($AA$50)-1,IF($W$41=6,DAY($AB$50)-1,IF($W$41=7,DAY($AC$50)-1,IF($W$41=8,DAY($AD$50)-1,IF($W$41=9,DAY($AE$50)-1,0))))))&amp;"-"&amp;MONTH($Y$50)&amp;"'!H40"</f>
        <v>'2-10'!H40</v>
      </c>
      <c r="AA41" s="59" t="str">
        <f>"'"&amp;IF($W$41=4,DAY($Z$50)-1,IF($W$41=5,DAY($AA$50)-1,IF($W$41=6,DAY($AB$50)-1,IF($W$41=7,DAY($AC$50)-1,IF($W$41=8,DAY($AD$50)-1,IF($W$41=9,DAY($AE$50)-1,0))))))&amp;"-"&amp;MONTH($Y$50)&amp;"'!B40"</f>
        <v>'2-10'!B40</v>
      </c>
      <c r="AB41" s="60"/>
      <c r="AC41" s="60"/>
      <c r="AD41" s="60"/>
      <c r="AE41" s="60"/>
      <c r="AF41" s="60"/>
      <c r="AG41" s="61"/>
    </row>
    <row r="42" spans="2:33" ht="16" thickBot="1">
      <c r="B42" s="119" t="s">
        <v>11</v>
      </c>
      <c r="C42" s="72"/>
      <c r="D42" s="321" t="s">
        <v>15</v>
      </c>
      <c r="E42" s="322"/>
      <c r="F42" s="321" t="s">
        <v>21</v>
      </c>
      <c r="G42" s="322"/>
      <c r="H42" s="321" t="s">
        <v>25</v>
      </c>
      <c r="I42" s="322"/>
      <c r="K42" s="120" t="s">
        <v>51</v>
      </c>
      <c r="L42" s="121"/>
      <c r="M42" s="110" t="s">
        <v>52</v>
      </c>
      <c r="N42" s="72" t="s">
        <v>46</v>
      </c>
      <c r="P42" s="34"/>
      <c r="Q42" s="34"/>
      <c r="R42" s="34"/>
      <c r="S42" s="34"/>
      <c r="T42" s="34"/>
      <c r="V42" s="62"/>
      <c r="W42" s="299" t="s">
        <v>36</v>
      </c>
      <c r="X42" s="300"/>
      <c r="Y42" s="101">
        <v>45961</v>
      </c>
      <c r="Z42" s="101">
        <f t="shared" ref="Z42:AE42" si="11">Y42+1</f>
        <v>45962</v>
      </c>
      <c r="AA42" s="101">
        <f t="shared" si="11"/>
        <v>45963</v>
      </c>
      <c r="AB42" s="101">
        <f t="shared" si="11"/>
        <v>45964</v>
      </c>
      <c r="AC42" s="101">
        <f t="shared" si="11"/>
        <v>45965</v>
      </c>
      <c r="AD42" s="101">
        <f t="shared" si="11"/>
        <v>45966</v>
      </c>
      <c r="AE42" s="101">
        <f t="shared" si="11"/>
        <v>45967</v>
      </c>
      <c r="AF42" s="63" t="s">
        <v>63</v>
      </c>
      <c r="AG42" s="64"/>
    </row>
    <row r="43" spans="2:33" ht="29">
      <c r="B43" s="74" t="s">
        <v>44</v>
      </c>
      <c r="C43" s="75" t="s">
        <v>45</v>
      </c>
      <c r="D43" s="74" t="s">
        <v>44</v>
      </c>
      <c r="E43" s="75" t="s">
        <v>45</v>
      </c>
      <c r="F43" s="74" t="s">
        <v>44</v>
      </c>
      <c r="G43" s="75" t="s">
        <v>45</v>
      </c>
      <c r="H43" s="74" t="s">
        <v>44</v>
      </c>
      <c r="I43" s="75" t="s">
        <v>45</v>
      </c>
      <c r="K43" s="111" t="s">
        <v>53</v>
      </c>
      <c r="L43" s="112"/>
      <c r="M43" s="112"/>
      <c r="N43" s="113"/>
      <c r="P43" s="301"/>
      <c r="Q43" s="302"/>
      <c r="R43" s="34"/>
      <c r="S43" s="301"/>
      <c r="T43" s="302"/>
      <c r="V43" s="62"/>
      <c r="W43" s="303" t="s">
        <v>38</v>
      </c>
      <c r="X43" s="304"/>
      <c r="Y43" s="66">
        <v>377</v>
      </c>
      <c r="Z43" s="66">
        <v>0</v>
      </c>
      <c r="AA43" s="66">
        <v>0</v>
      </c>
      <c r="AB43" s="66">
        <v>0</v>
      </c>
      <c r="AC43" s="66">
        <v>0</v>
      </c>
      <c r="AD43" s="66">
        <v>0</v>
      </c>
      <c r="AE43" s="66">
        <v>0</v>
      </c>
      <c r="AF43" s="67">
        <f>SUM(Y43:AE43)</f>
        <v>377</v>
      </c>
      <c r="AG43" s="64"/>
    </row>
    <row r="44" spans="2:33" ht="16" thickBot="1">
      <c r="B44" s="76">
        <f>+F9+'31-10'!F9+'01-11'!F9+'02-11'!F9</f>
        <v>441.5</v>
      </c>
      <c r="C44" s="77">
        <f>IF($W$41=3,$Y43,IF($W$41=4,SUM($Y43:$Z43),IF($W$41=5,SUM($Y43:$AA43),IF($W$41=6,SUM($Y43:$AB43),IF($W$41=7,SUM($Y43:$AC43),IF($W$41=8,SUM($Y43:$AD43),IF($W$41=9,SUM($Y43:$AE43),"Escribir número")))))))</f>
        <v>377</v>
      </c>
      <c r="D44" s="78">
        <f>+F14+'31-10'!F14</f>
        <v>0</v>
      </c>
      <c r="E44" s="77">
        <f>IF($W$41=3,$Y45,IF($W$41=4,SUM($Y45:$Z45),IF($W$41=5,SUM($Y45:$AA45),IF($W$41=6,SUM($Y45:$AB45),IF($W$41=7,SUM($Y45:$AC45),IF($W$41=8,SUM($Y45:$AD45),IF($W$41=9,SUM($Y45:$AE45),"Escribir número")))))))</f>
        <v>0</v>
      </c>
      <c r="F44" s="79">
        <f>F23+'31-10'!F23+'01-11'!F23+'02-11'!F23</f>
        <v>6905</v>
      </c>
      <c r="G44" s="77">
        <f>IF($W$41=3,$Y44,IF($W$41=4,SUM($Y44:$Z44),IF($W$41=5,SUM($Y44:$AA44),IF($W$41=6,SUM($Y44:$AB44),IF($W$41=7,SUM($Y44:$AC44),IF($W$41=8,SUM($Y44:$AD44),IF($W$41=9,SUM($Y44:$AE44),"Escribir número")))))))</f>
        <v>6084</v>
      </c>
      <c r="H44" s="79">
        <f>F29+'31-10'!F29+'01-11'!F29+'02-11'!F29</f>
        <v>2295</v>
      </c>
      <c r="I44" s="77">
        <f>IF($W$41=3,$Y46,IF($W$41=4,SUM($Y46:$Z46),IF($W$41=5,SUM($Y46:$AA46),IF($W$41=6,SUM($Y46:$AB46),IF($W$41=7,SUM($Y46:$AC46),IF($W$41=8,SUM($Y46:$AD46),IF($W$41=9,SUM($Y46:$AE46),"Escribir número")))))))</f>
        <v>2438</v>
      </c>
      <c r="K44" s="114"/>
      <c r="L44" s="115"/>
      <c r="M44" s="115"/>
      <c r="N44" s="116"/>
      <c r="P44" s="301"/>
      <c r="Q44" s="302"/>
      <c r="R44" s="34"/>
      <c r="S44" s="301"/>
      <c r="T44" s="302"/>
      <c r="V44" s="62"/>
      <c r="W44" s="305" t="s">
        <v>39</v>
      </c>
      <c r="X44" s="306"/>
      <c r="Y44" s="66">
        <v>1358</v>
      </c>
      <c r="Z44" s="66">
        <v>1182</v>
      </c>
      <c r="AA44" s="66">
        <v>1722</v>
      </c>
      <c r="AB44" s="66">
        <v>1822</v>
      </c>
      <c r="AC44" s="66">
        <v>1615</v>
      </c>
      <c r="AD44" s="66">
        <v>1304</v>
      </c>
      <c r="AE44" s="66">
        <v>833</v>
      </c>
      <c r="AF44" s="67">
        <f t="shared" ref="AF44:AF46" si="12">SUM(Y44:AE44)</f>
        <v>9836</v>
      </c>
      <c r="AG44" s="64"/>
    </row>
    <row r="45" spans="2:33" ht="16" thickBot="1">
      <c r="B45" s="80"/>
      <c r="C45" s="77"/>
      <c r="D45" s="79"/>
      <c r="E45" s="77"/>
      <c r="F45" s="79"/>
      <c r="G45" s="77"/>
      <c r="H45" s="79"/>
      <c r="I45" s="77"/>
      <c r="J45" s="81"/>
      <c r="K45" s="117">
        <f>+B44+D44+F44+H44</f>
        <v>9641.5</v>
      </c>
      <c r="L45" s="118"/>
      <c r="M45" s="82">
        <f>+C44+E44+G44+I44</f>
        <v>8899</v>
      </c>
      <c r="N45" s="83">
        <f>AF59</f>
        <v>15508</v>
      </c>
      <c r="P45" s="301"/>
      <c r="Q45" s="302"/>
      <c r="R45" s="34"/>
      <c r="S45" s="301"/>
      <c r="T45" s="302"/>
      <c r="V45" s="62"/>
      <c r="W45" s="305" t="s">
        <v>40</v>
      </c>
      <c r="X45" s="306"/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7">
        <f t="shared" si="12"/>
        <v>0</v>
      </c>
      <c r="AG45" s="64"/>
    </row>
    <row r="46" spans="2:33" ht="15.5">
      <c r="C46" s="87"/>
      <c r="D46" s="88"/>
      <c r="E46" s="89"/>
      <c r="F46" s="88"/>
      <c r="G46" s="2"/>
      <c r="H46" s="2"/>
      <c r="I46" s="2"/>
      <c r="J46" s="2"/>
      <c r="K46" s="2"/>
      <c r="M46" s="69"/>
      <c r="N46" s="53"/>
      <c r="P46" s="301"/>
      <c r="Q46" s="302"/>
      <c r="R46" s="34"/>
      <c r="S46" s="301"/>
      <c r="T46" s="302"/>
      <c r="V46" s="62"/>
      <c r="W46" s="307" t="s">
        <v>41</v>
      </c>
      <c r="X46" s="308"/>
      <c r="Y46" s="66">
        <v>602</v>
      </c>
      <c r="Z46" s="66">
        <v>602</v>
      </c>
      <c r="AA46" s="66">
        <v>602</v>
      </c>
      <c r="AB46" s="66">
        <v>632</v>
      </c>
      <c r="AC46" s="66">
        <v>754</v>
      </c>
      <c r="AD46" s="66">
        <v>1017</v>
      </c>
      <c r="AE46" s="66">
        <v>1087</v>
      </c>
      <c r="AF46" s="67">
        <f t="shared" si="12"/>
        <v>5296</v>
      </c>
      <c r="AG46" s="64"/>
    </row>
    <row r="47" spans="2:33" ht="15.5">
      <c r="P47" s="301"/>
      <c r="Q47" s="302"/>
      <c r="R47" s="34"/>
      <c r="S47" s="301"/>
      <c r="T47" s="302"/>
      <c r="V47" s="62"/>
      <c r="W47" s="299" t="s">
        <v>43</v>
      </c>
      <c r="X47" s="300"/>
      <c r="Y47" s="102">
        <f>SUM(Y43:Y46)</f>
        <v>2337</v>
      </c>
      <c r="Z47" s="102">
        <f t="shared" ref="Z47:AE47" si="13">SUM(Z43:Z46)</f>
        <v>1784</v>
      </c>
      <c r="AA47" s="102">
        <f t="shared" si="13"/>
        <v>2324</v>
      </c>
      <c r="AB47" s="102">
        <f t="shared" si="13"/>
        <v>2454</v>
      </c>
      <c r="AC47" s="102">
        <f t="shared" si="13"/>
        <v>2369</v>
      </c>
      <c r="AD47" s="102">
        <f t="shared" si="13"/>
        <v>2321</v>
      </c>
      <c r="AE47" s="102">
        <f t="shared" si="13"/>
        <v>1920</v>
      </c>
      <c r="AF47" s="102">
        <f>SUM(AF43:AF46)</f>
        <v>15509</v>
      </c>
      <c r="AG47" s="64"/>
    </row>
    <row r="48" spans="2:33" ht="15.5">
      <c r="P48" s="301"/>
      <c r="Q48" s="302"/>
      <c r="R48" s="34"/>
      <c r="S48" s="301"/>
      <c r="T48" s="302"/>
      <c r="V48" s="62"/>
      <c r="W48" s="73"/>
      <c r="X48" s="73"/>
      <c r="Y48" s="100"/>
      <c r="Z48" s="100"/>
      <c r="AA48" s="100"/>
      <c r="AB48" s="100"/>
      <c r="AC48" s="100"/>
      <c r="AD48" s="100"/>
      <c r="AE48" s="100"/>
      <c r="AF48" s="100"/>
      <c r="AG48" s="64"/>
    </row>
    <row r="49" spans="2:33" ht="15" customHeight="1">
      <c r="P49" s="301"/>
      <c r="Q49" s="302"/>
      <c r="R49" s="34"/>
      <c r="S49" s="301"/>
      <c r="T49" s="302"/>
      <c r="V49" s="62"/>
      <c r="AG49" s="64"/>
    </row>
    <row r="50" spans="2:33" ht="15.5">
      <c r="P50" s="34"/>
      <c r="Q50" s="34"/>
      <c r="R50" s="34"/>
      <c r="S50" s="34"/>
      <c r="T50" s="34"/>
      <c r="V50" s="62"/>
      <c r="W50" s="299" t="s">
        <v>47</v>
      </c>
      <c r="X50" s="300"/>
      <c r="Y50" s="101">
        <f>Y42</f>
        <v>45961</v>
      </c>
      <c r="Z50" s="101">
        <f t="shared" ref="Z50:AE50" si="14">Z42</f>
        <v>45962</v>
      </c>
      <c r="AA50" s="101">
        <f t="shared" si="14"/>
        <v>45963</v>
      </c>
      <c r="AB50" s="101">
        <f t="shared" si="14"/>
        <v>45964</v>
      </c>
      <c r="AC50" s="101">
        <f t="shared" si="14"/>
        <v>45965</v>
      </c>
      <c r="AD50" s="101">
        <f t="shared" si="14"/>
        <v>45966</v>
      </c>
      <c r="AE50" s="101">
        <f t="shared" si="14"/>
        <v>45967</v>
      </c>
      <c r="AF50" s="63" t="s">
        <v>63</v>
      </c>
      <c r="AG50" s="64"/>
    </row>
    <row r="51" spans="2:33" ht="15.5">
      <c r="P51" s="34"/>
      <c r="Q51" s="34"/>
      <c r="R51" s="34"/>
      <c r="S51" s="34"/>
      <c r="T51" s="34"/>
      <c r="V51" s="62"/>
      <c r="W51" s="65" t="s">
        <v>12</v>
      </c>
      <c r="X51" s="84"/>
      <c r="Y51" s="85">
        <v>377</v>
      </c>
      <c r="Z51" s="85">
        <v>0</v>
      </c>
      <c r="AA51" s="85">
        <v>0</v>
      </c>
      <c r="AB51" s="85">
        <v>0</v>
      </c>
      <c r="AC51" s="85">
        <v>192</v>
      </c>
      <c r="AD51" s="85">
        <v>385</v>
      </c>
      <c r="AE51" s="85">
        <v>385</v>
      </c>
      <c r="AF51" s="67">
        <f>SUM(Y51:AE51)</f>
        <v>1339</v>
      </c>
      <c r="AG51" s="64"/>
    </row>
    <row r="52" spans="2:33" ht="15.5">
      <c r="B52" s="86"/>
      <c r="E52" s="91"/>
      <c r="J52" s="81"/>
      <c r="K52" s="81"/>
      <c r="M52" s="69"/>
      <c r="P52" s="34"/>
      <c r="Q52" s="34"/>
      <c r="R52" s="34"/>
      <c r="S52" s="34"/>
      <c r="T52" s="34"/>
      <c r="V52" s="62"/>
      <c r="W52" s="68" t="s">
        <v>14</v>
      </c>
      <c r="X52" s="90"/>
      <c r="Y52" s="85">
        <v>317</v>
      </c>
      <c r="Z52" s="85">
        <v>238</v>
      </c>
      <c r="AA52" s="85">
        <v>331</v>
      </c>
      <c r="AB52" s="85">
        <v>331</v>
      </c>
      <c r="AC52" s="85">
        <v>124</v>
      </c>
      <c r="AD52" s="85">
        <v>158</v>
      </c>
      <c r="AE52" s="85">
        <v>253</v>
      </c>
      <c r="AF52" s="67">
        <f t="shared" ref="AF52:AF58" si="15">SUM(Y52:AE52)</f>
        <v>1752</v>
      </c>
      <c r="AG52" s="64"/>
    </row>
    <row r="53" spans="2:33" ht="15.5">
      <c r="E53" s="91"/>
      <c r="V53" s="62"/>
      <c r="W53" s="68" t="s">
        <v>18</v>
      </c>
      <c r="X53" s="90"/>
      <c r="Y53" s="85">
        <v>320</v>
      </c>
      <c r="Z53" s="85">
        <v>267</v>
      </c>
      <c r="AA53" s="85">
        <v>334</v>
      </c>
      <c r="AB53" s="85">
        <v>334</v>
      </c>
      <c r="AC53" s="85">
        <v>334</v>
      </c>
      <c r="AD53" s="85">
        <v>334</v>
      </c>
      <c r="AE53" s="85">
        <v>256</v>
      </c>
      <c r="AF53" s="67">
        <f t="shared" si="15"/>
        <v>2179</v>
      </c>
      <c r="AG53" s="64"/>
    </row>
    <row r="54" spans="2:33" ht="15.75" customHeight="1">
      <c r="D54" s="50"/>
      <c r="E54" s="91"/>
      <c r="V54" s="62"/>
      <c r="W54" s="68" t="s">
        <v>20</v>
      </c>
      <c r="X54" s="90"/>
      <c r="Y54" s="85">
        <v>602</v>
      </c>
      <c r="Z54" s="85">
        <v>602</v>
      </c>
      <c r="AA54" s="85">
        <v>602</v>
      </c>
      <c r="AB54" s="85">
        <v>632</v>
      </c>
      <c r="AC54" s="85">
        <v>562</v>
      </c>
      <c r="AD54" s="85">
        <v>632</v>
      </c>
      <c r="AE54" s="85">
        <v>702</v>
      </c>
      <c r="AF54" s="67">
        <f t="shared" si="15"/>
        <v>4334</v>
      </c>
      <c r="AG54" s="64"/>
    </row>
    <row r="55" spans="2:33" ht="15.5">
      <c r="V55" s="62"/>
      <c r="W55" s="68" t="s">
        <v>17</v>
      </c>
      <c r="X55" s="90"/>
      <c r="Y55" s="85">
        <v>150</v>
      </c>
      <c r="Z55" s="85">
        <v>83</v>
      </c>
      <c r="AA55" s="85">
        <v>147</v>
      </c>
      <c r="AB55" s="85">
        <v>167</v>
      </c>
      <c r="AC55" s="85">
        <v>167</v>
      </c>
      <c r="AD55" s="85">
        <v>0</v>
      </c>
      <c r="AE55" s="85">
        <v>0</v>
      </c>
      <c r="AF55" s="67">
        <f t="shared" si="15"/>
        <v>714</v>
      </c>
      <c r="AG55" s="64"/>
    </row>
    <row r="56" spans="2:33" ht="15.5">
      <c r="V56" s="62"/>
      <c r="W56" s="68" t="s">
        <v>28</v>
      </c>
      <c r="X56" s="90"/>
      <c r="Y56" s="85">
        <v>0</v>
      </c>
      <c r="Z56" s="85">
        <v>170</v>
      </c>
      <c r="AA56" s="85">
        <v>300</v>
      </c>
      <c r="AB56" s="85">
        <v>341</v>
      </c>
      <c r="AC56" s="85">
        <v>341</v>
      </c>
      <c r="AD56" s="85">
        <v>326</v>
      </c>
      <c r="AE56" s="85">
        <v>163</v>
      </c>
      <c r="AF56" s="67">
        <f t="shared" si="15"/>
        <v>1641</v>
      </c>
      <c r="AG56" s="64"/>
    </row>
    <row r="57" spans="2:33" ht="15.5">
      <c r="V57" s="62"/>
      <c r="W57" s="68" t="s">
        <v>24</v>
      </c>
      <c r="X57" s="90"/>
      <c r="Y57" s="85">
        <v>289</v>
      </c>
      <c r="Z57" s="85">
        <v>161</v>
      </c>
      <c r="AA57" s="85">
        <v>283</v>
      </c>
      <c r="AB57" s="85">
        <v>321</v>
      </c>
      <c r="AC57" s="85">
        <v>321</v>
      </c>
      <c r="AD57" s="85">
        <v>321</v>
      </c>
      <c r="AE57" s="85">
        <v>161</v>
      </c>
      <c r="AF57" s="67">
        <f t="shared" si="15"/>
        <v>1857</v>
      </c>
      <c r="AG57" s="64"/>
    </row>
    <row r="58" spans="2:33" ht="15.5">
      <c r="V58" s="62"/>
      <c r="W58" s="70" t="s">
        <v>19</v>
      </c>
      <c r="X58" s="92"/>
      <c r="Y58" s="85">
        <v>282</v>
      </c>
      <c r="Z58" s="85">
        <v>262</v>
      </c>
      <c r="AA58" s="85">
        <v>328</v>
      </c>
      <c r="AB58" s="85">
        <v>328</v>
      </c>
      <c r="AC58" s="85">
        <v>328</v>
      </c>
      <c r="AD58" s="85">
        <v>164</v>
      </c>
      <c r="AE58" s="85">
        <v>0</v>
      </c>
      <c r="AF58" s="67">
        <f t="shared" si="15"/>
        <v>1692</v>
      </c>
      <c r="AG58" s="64"/>
    </row>
    <row r="59" spans="2:33" ht="15.5">
      <c r="V59" s="62"/>
      <c r="W59" s="299" t="s">
        <v>43</v>
      </c>
      <c r="X59" s="300"/>
      <c r="Y59" s="102">
        <f>SUM(Y51:Y58)</f>
        <v>2337</v>
      </c>
      <c r="Z59" s="102">
        <f t="shared" ref="Z59:AE59" si="16">SUM(Z51:Z58)</f>
        <v>1783</v>
      </c>
      <c r="AA59" s="102">
        <f t="shared" si="16"/>
        <v>2325</v>
      </c>
      <c r="AB59" s="102">
        <f t="shared" si="16"/>
        <v>2454</v>
      </c>
      <c r="AC59" s="102">
        <f t="shared" si="16"/>
        <v>2369</v>
      </c>
      <c r="AD59" s="102">
        <f t="shared" si="16"/>
        <v>2320</v>
      </c>
      <c r="AE59" s="102">
        <f t="shared" si="16"/>
        <v>1920</v>
      </c>
      <c r="AF59" s="71">
        <f>SUM(AF51:AF58)</f>
        <v>15508</v>
      </c>
      <c r="AG59" s="64"/>
    </row>
    <row r="60" spans="2:33" ht="15" thickBot="1">
      <c r="V60" s="93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5"/>
    </row>
    <row r="62" spans="2:33">
      <c r="N62" t="s">
        <v>48</v>
      </c>
    </row>
    <row r="64" spans="2:33">
      <c r="M64" t="s">
        <v>62</v>
      </c>
    </row>
    <row r="72" spans="29:29">
      <c r="AC72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5"/>
    <mergeCell ref="S10:S15"/>
    <mergeCell ref="B11:B13"/>
    <mergeCell ref="B16:B22"/>
    <mergeCell ref="P21:P26"/>
    <mergeCell ref="S21:S26"/>
    <mergeCell ref="B25:B28"/>
    <mergeCell ref="P30:P35"/>
    <mergeCell ref="S30:S35"/>
    <mergeCell ref="W30:X38"/>
    <mergeCell ref="C34:F34"/>
    <mergeCell ref="G34:H34"/>
    <mergeCell ref="I34:K34"/>
    <mergeCell ref="G35:H35"/>
    <mergeCell ref="I35:K35"/>
    <mergeCell ref="G36:H36"/>
    <mergeCell ref="I36:K36"/>
    <mergeCell ref="W42:X42"/>
    <mergeCell ref="S36:S40"/>
    <mergeCell ref="G37:H37"/>
    <mergeCell ref="I37:K37"/>
    <mergeCell ref="G38:H38"/>
    <mergeCell ref="I38:K38"/>
    <mergeCell ref="G39:H39"/>
    <mergeCell ref="B41:I41"/>
    <mergeCell ref="K41:N41"/>
    <mergeCell ref="D42:E42"/>
    <mergeCell ref="F42:G42"/>
    <mergeCell ref="H42:I42"/>
    <mergeCell ref="W50:X50"/>
    <mergeCell ref="W59:X59"/>
    <mergeCell ref="P43:P49"/>
    <mergeCell ref="Q43:Q49"/>
    <mergeCell ref="S43:S49"/>
    <mergeCell ref="T43:T49"/>
    <mergeCell ref="W43:X43"/>
    <mergeCell ref="W44:X44"/>
    <mergeCell ref="W45:X45"/>
    <mergeCell ref="W46:X46"/>
    <mergeCell ref="W47:X47"/>
  </mergeCells>
  <conditionalFormatting sqref="H11:I13 H6:I9 H25:I28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2">
    <cfRule type="iconSet" priority="26">
      <iconSet>
        <cfvo type="percent" val="0"/>
        <cfvo type="num" val="0.95"/>
        <cfvo type="num" val="1"/>
      </iconSet>
    </cfRule>
  </conditionalFormatting>
  <conditionalFormatting sqref="H23:I23">
    <cfRule type="iconSet" priority="20">
      <iconSet>
        <cfvo type="percent" val="0"/>
        <cfvo type="num" val="0.95"/>
        <cfvo type="num" val="1"/>
      </iconSet>
    </cfRule>
  </conditionalFormatting>
  <conditionalFormatting sqref="H29:I29">
    <cfRule type="iconSet" priority="15">
      <iconSet>
        <cfvo type="percent" val="0"/>
        <cfvo type="num" val="0.95"/>
        <cfvo type="num" val="1"/>
      </iconSet>
    </cfRule>
  </conditionalFormatting>
  <conditionalFormatting sqref="H31:I31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2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2">
    <cfRule type="iconSet" priority="27">
      <iconSet>
        <cfvo type="percent" val="0"/>
        <cfvo type="num" val="0.95"/>
        <cfvo type="num" val="1"/>
      </iconSet>
    </cfRule>
  </conditionalFormatting>
  <conditionalFormatting sqref="K23">
    <cfRule type="iconSet" priority="19">
      <iconSet>
        <cfvo type="percent" val="0"/>
        <cfvo type="num" val="0.95"/>
        <cfvo type="num" val="1"/>
      </iconSet>
    </cfRule>
  </conditionalFormatting>
  <conditionalFormatting sqref="K25:K27">
    <cfRule type="iconSet" priority="25">
      <iconSet>
        <cfvo type="percent" val="0"/>
        <cfvo type="num" val="0.95"/>
        <cfvo type="num" val="1"/>
      </iconSet>
    </cfRule>
  </conditionalFormatting>
  <conditionalFormatting sqref="K28">
    <cfRule type="iconSet" priority="7">
      <iconSet>
        <cfvo type="percent" val="0"/>
        <cfvo type="num" val="0.95"/>
        <cfvo type="num" val="1"/>
      </iconSet>
    </cfRule>
  </conditionalFormatting>
  <conditionalFormatting sqref="K29">
    <cfRule type="iconSet" priority="16">
      <iconSet>
        <cfvo type="percent" val="0"/>
        <cfvo type="num" val="0.95"/>
        <cfvo type="num" val="1"/>
      </iconSet>
    </cfRule>
  </conditionalFormatting>
  <conditionalFormatting sqref="K31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1" xr:uid="{4E004F6C-9919-49D6-B0A3-42290BE1EDBA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D33868BD-2489-4B62-A780-CA9D6A9C9B18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B44</xm:sqref>
        </x14:conditionalFormatting>
        <x14:conditionalFormatting xmlns:xm="http://schemas.microsoft.com/office/excel/2006/main">
          <x14:cfRule type="iconSet" priority="29" id="{A462852A-4158-49F5-8799-CBBDC3B01498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10" id="{7C342ED0-599A-4D36-B999-77FBD7AC10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D44</xm:sqref>
        </x14:conditionalFormatting>
        <x14:conditionalFormatting xmlns:xm="http://schemas.microsoft.com/office/excel/2006/main">
          <x14:cfRule type="iconSet" priority="13" id="{701D7D41-0E62-45A6-83BA-34F11D3EA1D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9" id="{49344F6C-FE33-44C8-A9A5-4A82DBD736D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F44</xm:sqref>
        </x14:conditionalFormatting>
        <x14:conditionalFormatting xmlns:xm="http://schemas.microsoft.com/office/excel/2006/main">
          <x14:cfRule type="iconSet" priority="12" id="{E7CEA4EB-9187-4BA6-A77A-38339B74456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8" id="{03943289-C8CC-4B26-ACE5-3668BC1FE6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H44</xm:sqref>
        </x14:conditionalFormatting>
        <x14:conditionalFormatting xmlns:xm="http://schemas.microsoft.com/office/excel/2006/main">
          <x14:cfRule type="iconSet" priority="11" id="{6438B6C9-ABF5-45D0-AA9C-1EFD0502F2F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4" id="{A207B8DB-2940-4A0E-AE78-D0C3B1A919D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K45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D7852-8C78-4E4E-8D93-70902142DAEB}">
  <dimension ref="B2:AG72"/>
  <sheetViews>
    <sheetView topLeftCell="A7"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216"/>
      <c r="E6" s="216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132"/>
      <c r="E7" s="132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9"/>
      <c r="D11" s="132"/>
      <c r="E11" s="132"/>
      <c r="F11" s="133">
        <f t="shared" ref="F11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ref="F12" si="2">SUM(D12:E12)</f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0</v>
      </c>
      <c r="E14" s="136">
        <f>SUM(E11:E13)</f>
        <v>0</v>
      </c>
      <c r="F14" s="136">
        <f>SUM(F11:F13)</f>
        <v>0</v>
      </c>
      <c r="G14" s="137">
        <f>SUM(G11:G13)</f>
        <v>0</v>
      </c>
      <c r="H14" s="124">
        <f>IF(G14&lt;&gt;0,D14/(G14/2),0)</f>
        <v>0</v>
      </c>
      <c r="I14" s="27">
        <f>IF(G14&lt;&gt;0,E14/(G14/2),0)</f>
        <v>0</v>
      </c>
      <c r="J14" s="22"/>
      <c r="K14" s="28">
        <f>IF(G14&lt;&gt;0,F14/(G14),0)</f>
        <v>0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14</v>
      </c>
      <c r="D16" s="132">
        <v>136</v>
      </c>
      <c r="E16" s="132">
        <v>160</v>
      </c>
      <c r="F16" s="133">
        <f>SUM(D16:E16)</f>
        <v>296</v>
      </c>
      <c r="G16" s="134">
        <f t="shared" ref="G16:G20" si="3">VLOOKUP(C16,$W$50:$AF$59,$W$41,0)</f>
        <v>124</v>
      </c>
      <c r="H16" s="122">
        <f t="shared" ref="H16:H23" si="4">IF(G16&lt;&gt;0,D16/(G16/2),0)</f>
        <v>2.193548387096774</v>
      </c>
      <c r="I16" s="13">
        <f t="shared" ref="I16:I23" si="5">IF(G16&lt;&gt;0,E16/(G16/2),0)</f>
        <v>2.5806451612903225</v>
      </c>
      <c r="J16" s="14"/>
      <c r="K16" s="15">
        <f t="shared" ref="K16:K29" si="6">IF(G16&lt;&gt;0,F16/(G16),0)</f>
        <v>2.3870967741935485</v>
      </c>
      <c r="M16" s="16" t="s">
        <v>78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18</v>
      </c>
      <c r="D17" s="132">
        <v>261</v>
      </c>
      <c r="E17" s="132">
        <v>96</v>
      </c>
      <c r="F17" s="133">
        <f t="shared" ref="F17:F18" si="7">SUM(D17:E17)</f>
        <v>357</v>
      </c>
      <c r="G17" s="134">
        <f t="shared" si="3"/>
        <v>334</v>
      </c>
      <c r="H17" s="122">
        <f>IF(G17&lt;&gt;0,D17/(G17/2),0)</f>
        <v>1.562874251497006</v>
      </c>
      <c r="I17" s="13">
        <f t="shared" si="5"/>
        <v>0.57485029940119758</v>
      </c>
      <c r="J17" s="14"/>
      <c r="K17" s="15">
        <f t="shared" si="6"/>
        <v>1.0688622754491017</v>
      </c>
      <c r="M17" s="16" t="s">
        <v>74</v>
      </c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17</v>
      </c>
      <c r="D18" s="132">
        <v>165</v>
      </c>
      <c r="E18" s="132">
        <v>12</v>
      </c>
      <c r="F18" s="133">
        <f t="shared" si="7"/>
        <v>177</v>
      </c>
      <c r="G18" s="134">
        <f t="shared" si="3"/>
        <v>167</v>
      </c>
      <c r="H18" s="122">
        <f>IF(G18&lt;&gt;0,D18/(G18/2),0)</f>
        <v>1.9760479041916168</v>
      </c>
      <c r="I18" s="13">
        <f t="shared" si="5"/>
        <v>0.1437125748502994</v>
      </c>
      <c r="J18" s="14"/>
      <c r="K18" s="15">
        <f t="shared" si="6"/>
        <v>1.0598802395209581</v>
      </c>
      <c r="M18" s="16" t="s">
        <v>79</v>
      </c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28</v>
      </c>
      <c r="D19" s="132">
        <v>107</v>
      </c>
      <c r="E19" s="132">
        <v>54</v>
      </c>
      <c r="F19" s="133">
        <f t="shared" ref="F19:F20" si="8">SUM(D19:E19)</f>
        <v>161</v>
      </c>
      <c r="G19" s="134">
        <f t="shared" si="3"/>
        <v>341</v>
      </c>
      <c r="H19" s="122">
        <f t="shared" si="4"/>
        <v>0.62756598240469208</v>
      </c>
      <c r="I19" s="13">
        <f t="shared" si="5"/>
        <v>0.31671554252199413</v>
      </c>
      <c r="J19" s="14"/>
      <c r="K19" s="15">
        <f t="shared" si="6"/>
        <v>0.47214076246334313</v>
      </c>
      <c r="M19" s="16" t="s">
        <v>79</v>
      </c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24</v>
      </c>
      <c r="D20" s="132">
        <v>171</v>
      </c>
      <c r="E20" s="132">
        <v>136</v>
      </c>
      <c r="F20" s="133">
        <f t="shared" si="8"/>
        <v>307</v>
      </c>
      <c r="G20" s="134">
        <f t="shared" si="3"/>
        <v>321</v>
      </c>
      <c r="H20" s="122">
        <f t="shared" si="4"/>
        <v>1.0654205607476634</v>
      </c>
      <c r="I20" s="13">
        <f t="shared" si="5"/>
        <v>0.84735202492211836</v>
      </c>
      <c r="J20" s="14"/>
      <c r="K20" s="15">
        <f t="shared" si="6"/>
        <v>0.95638629283489096</v>
      </c>
      <c r="L20" s="34"/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 t="s">
        <v>19</v>
      </c>
      <c r="D21" s="132">
        <v>69</v>
      </c>
      <c r="E21" s="132">
        <v>112</v>
      </c>
      <c r="F21" s="133">
        <f t="shared" ref="F21:F22" si="9">SUM(D21:E21)</f>
        <v>181</v>
      </c>
      <c r="G21" s="134">
        <f>VLOOKUP(C21,$W$50:$AF$59,$W$41,0)</f>
        <v>328</v>
      </c>
      <c r="H21" s="122">
        <f t="shared" si="4"/>
        <v>0.42073170731707316</v>
      </c>
      <c r="I21" s="13">
        <f t="shared" si="5"/>
        <v>0.68292682926829273</v>
      </c>
      <c r="J21" s="14"/>
      <c r="K21" s="15">
        <f t="shared" si="6"/>
        <v>0.55182926829268297</v>
      </c>
      <c r="L21" s="34"/>
      <c r="M21" s="16" t="s">
        <v>80</v>
      </c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1"/>
      <c r="C22" s="131" t="s">
        <v>12</v>
      </c>
      <c r="D22" s="216"/>
      <c r="E22" s="216"/>
      <c r="F22" s="133">
        <f t="shared" si="9"/>
        <v>0</v>
      </c>
      <c r="G22" s="134">
        <f>VLOOKUP(C22,$W$50:$AF$59,$W$41,0)</f>
        <v>192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M22" s="16" t="s">
        <v>77</v>
      </c>
      <c r="N22" s="201"/>
      <c r="O22" s="9"/>
      <c r="P22" s="324"/>
      <c r="Q22" s="36"/>
      <c r="R22" s="12"/>
      <c r="S22" s="324"/>
      <c r="T22" s="36"/>
      <c r="U22" s="24"/>
    </row>
    <row r="23" spans="2:24" ht="15.75" customHeight="1">
      <c r="C23" s="135" t="s">
        <v>4</v>
      </c>
      <c r="D23" s="137">
        <f>SUM(D16:D22)</f>
        <v>909</v>
      </c>
      <c r="E23" s="137">
        <f>SUM(E16:E22)</f>
        <v>570</v>
      </c>
      <c r="F23" s="137">
        <f>SUM(F16:F22)</f>
        <v>1479</v>
      </c>
      <c r="G23" s="137">
        <f>SUM(G16:G22)</f>
        <v>1807</v>
      </c>
      <c r="H23" s="124">
        <f t="shared" si="4"/>
        <v>1.0060874377421141</v>
      </c>
      <c r="I23" s="27">
        <f t="shared" si="5"/>
        <v>0.63087991145545097</v>
      </c>
      <c r="J23" s="22"/>
      <c r="K23" s="28">
        <f t="shared" si="6"/>
        <v>0.81848367459878246</v>
      </c>
      <c r="L23" s="34"/>
      <c r="M23" s="40"/>
      <c r="N23" s="204"/>
      <c r="O23" s="9"/>
      <c r="P23" s="324"/>
      <c r="Q23" s="36"/>
      <c r="R23" s="9"/>
      <c r="S23" s="324"/>
      <c r="T23" s="36"/>
      <c r="U23" s="24"/>
    </row>
    <row r="24" spans="2:24" ht="15.75" customHeight="1" thickBot="1">
      <c r="C24" s="143"/>
      <c r="D24" s="143"/>
      <c r="E24" s="143"/>
      <c r="F24" s="143"/>
      <c r="G24" s="143"/>
      <c r="L24" s="34"/>
      <c r="M24" s="40"/>
      <c r="N24" s="204"/>
      <c r="O24" s="9"/>
      <c r="P24" s="324"/>
      <c r="Q24" s="36"/>
      <c r="R24" s="9"/>
      <c r="S24" s="324"/>
      <c r="T24" s="36"/>
      <c r="U24" s="24"/>
      <c r="W24" t="s">
        <v>23</v>
      </c>
    </row>
    <row r="25" spans="2:24" ht="15.75" customHeight="1" thickBot="1">
      <c r="B25" s="342" t="s">
        <v>25</v>
      </c>
      <c r="C25" s="131" t="s">
        <v>20</v>
      </c>
      <c r="D25" s="217">
        <v>431</v>
      </c>
      <c r="E25" s="132">
        <v>162</v>
      </c>
      <c r="F25" s="133">
        <f t="shared" ref="F25:F26" si="10">SUM(D25:E25)</f>
        <v>593</v>
      </c>
      <c r="G25" s="134">
        <f>VLOOKUP(C25,$W$50:$AF$59,$W$41,0)</f>
        <v>562</v>
      </c>
      <c r="H25" s="122">
        <f>IF(G25&lt;&gt;0,D25/(G25/2),0)</f>
        <v>1.5338078291814947</v>
      </c>
      <c r="I25" s="13">
        <f>IF(G25&lt;&gt;0,E25/(G25/2),0)</f>
        <v>0.57651245551601427</v>
      </c>
      <c r="J25" s="14"/>
      <c r="K25" s="15">
        <f t="shared" si="6"/>
        <v>1.0551601423487544</v>
      </c>
      <c r="L25" s="34"/>
      <c r="M25" s="16" t="s">
        <v>76</v>
      </c>
      <c r="N25" s="201"/>
      <c r="O25" s="9"/>
      <c r="P25" s="324"/>
      <c r="Q25" s="36"/>
      <c r="R25" s="9"/>
      <c r="S25" s="324"/>
      <c r="T25" s="36"/>
      <c r="U25" s="24"/>
    </row>
    <row r="26" spans="2:24" ht="15.75" customHeight="1" thickBot="1">
      <c r="B26" s="343"/>
      <c r="C26" s="131" t="s">
        <v>81</v>
      </c>
      <c r="D26" s="216"/>
      <c r="E26" s="216"/>
      <c r="F26" s="133">
        <f t="shared" si="10"/>
        <v>0</v>
      </c>
      <c r="G26" s="134"/>
      <c r="H26" s="122">
        <f>IF(G26&lt;&gt;0,D26/(G26/2),0)</f>
        <v>0</v>
      </c>
      <c r="I26" s="13">
        <f>IF(G26&lt;&gt;0,E26/(G26/2),0)</f>
        <v>0</v>
      </c>
      <c r="J26" s="14"/>
      <c r="K26" s="15">
        <f t="shared" si="6"/>
        <v>0</v>
      </c>
      <c r="L26" s="34"/>
      <c r="M26" s="16" t="s">
        <v>82</v>
      </c>
      <c r="N26" s="201"/>
      <c r="O26" s="9"/>
      <c r="P26" s="325"/>
      <c r="Q26" s="37"/>
      <c r="R26" s="38"/>
      <c r="S26" s="325"/>
      <c r="T26" s="37"/>
      <c r="U26" s="9"/>
    </row>
    <row r="27" spans="2:24" ht="15" customHeight="1" thickBot="1">
      <c r="B27" s="343"/>
      <c r="C27" s="131"/>
      <c r="D27" s="132"/>
      <c r="E27" s="132"/>
      <c r="F27" s="133"/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/>
      <c r="N27" s="201"/>
      <c r="O27" s="9"/>
      <c r="P27" s="10"/>
      <c r="Q27" s="10"/>
      <c r="R27" s="24"/>
      <c r="S27" s="10"/>
      <c r="T27" s="10"/>
      <c r="U27" s="9"/>
    </row>
    <row r="28" spans="2:24" ht="15" thickBot="1">
      <c r="B28" s="343"/>
      <c r="C28" s="131"/>
      <c r="D28" s="132"/>
      <c r="E28" s="132"/>
      <c r="F28" s="133"/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2"/>
      <c r="M28" s="16"/>
      <c r="N28" s="201"/>
      <c r="O28" s="9"/>
      <c r="P28" s="10"/>
      <c r="Q28" s="24"/>
      <c r="R28" s="11"/>
      <c r="S28" s="10"/>
      <c r="T28" s="24"/>
      <c r="U28" s="12"/>
    </row>
    <row r="29" spans="2:24" ht="15.75" customHeight="1" thickBot="1">
      <c r="C29" s="20" t="s">
        <v>4</v>
      </c>
      <c r="D29" s="130">
        <f>SUM(D25:D28)</f>
        <v>431</v>
      </c>
      <c r="E29" s="130">
        <f>SUM(E25:E28)</f>
        <v>162</v>
      </c>
      <c r="F29" s="130">
        <f>SUM(F25:F28)</f>
        <v>593</v>
      </c>
      <c r="G29" s="137">
        <f>SUM(G25:G28)</f>
        <v>562</v>
      </c>
      <c r="H29" s="27">
        <f>IF(G29&lt;&gt;0,D29/(G29/2),0)</f>
        <v>1.5338078291814947</v>
      </c>
      <c r="I29" s="27">
        <f>IF(G29&lt;&gt;0,E29/(G29/2),0)</f>
        <v>0.57651245551601427</v>
      </c>
      <c r="J29" s="22"/>
      <c r="K29" s="28">
        <f t="shared" si="6"/>
        <v>1.0551601423487544</v>
      </c>
      <c r="L29" s="2"/>
      <c r="M29" s="40"/>
      <c r="N29" s="40"/>
      <c r="O29" s="9"/>
      <c r="P29" s="10"/>
      <c r="Q29" s="10"/>
      <c r="R29" s="24"/>
      <c r="S29" s="10"/>
      <c r="T29" s="10"/>
      <c r="U29" s="9"/>
    </row>
    <row r="30" spans="2:24">
      <c r="C30" s="3"/>
      <c r="D30" s="42"/>
      <c r="E30" s="42"/>
      <c r="F30" s="43"/>
      <c r="G30" s="44"/>
      <c r="L30" s="2"/>
      <c r="M30" s="40"/>
      <c r="N30" s="40"/>
      <c r="O30" s="9"/>
      <c r="P30" s="323" t="s">
        <v>26</v>
      </c>
      <c r="Q30" s="35"/>
      <c r="R30" s="24"/>
      <c r="S30" s="323" t="s">
        <v>26</v>
      </c>
      <c r="T30" s="35"/>
      <c r="U30" s="24"/>
      <c r="W30" s="326" t="s">
        <v>27</v>
      </c>
      <c r="X30" s="327"/>
    </row>
    <row r="31" spans="2:24" ht="23.5">
      <c r="C31" s="47" t="s">
        <v>29</v>
      </c>
      <c r="D31" s="108">
        <f>D9+D14+D23+D29</f>
        <v>1340</v>
      </c>
      <c r="E31" s="108">
        <f>E9+E14+E23+E29</f>
        <v>732</v>
      </c>
      <c r="F31" s="108">
        <f>F9+F14+F23+F29</f>
        <v>2072</v>
      </c>
      <c r="G31" s="109">
        <f>G14+G23+G29+G9</f>
        <v>2369</v>
      </c>
      <c r="H31" s="13">
        <f>IF(G31&lt;&gt;0,D31/(G31/2),0)</f>
        <v>1.1312790206838328</v>
      </c>
      <c r="I31" s="13">
        <f>IF(G31&lt;&gt;0,E31/(G31/2),0)</f>
        <v>0.61798227100042213</v>
      </c>
      <c r="J31" s="14"/>
      <c r="K31" s="15">
        <f>IF(G31&lt;&gt;0,F31/(G31),0)</f>
        <v>0.87463064584212746</v>
      </c>
      <c r="L31" s="2"/>
      <c r="M31" s="40"/>
      <c r="N31" s="40"/>
      <c r="O31" s="9"/>
      <c r="P31" s="324"/>
      <c r="Q31" s="36"/>
      <c r="R31" s="38"/>
      <c r="S31" s="324"/>
      <c r="T31" s="36"/>
      <c r="U31" s="24"/>
      <c r="W31" s="328"/>
      <c r="X31" s="329"/>
    </row>
    <row r="32" spans="2:24" ht="15.75" customHeight="1">
      <c r="D32" s="49"/>
      <c r="E32" s="49"/>
      <c r="G32" s="50"/>
      <c r="L32" s="2"/>
      <c r="M32" s="40"/>
      <c r="N32" s="40"/>
      <c r="O32" s="39"/>
      <c r="P32" s="324"/>
      <c r="Q32" s="36"/>
      <c r="R32" s="38"/>
      <c r="S32" s="324" t="s">
        <v>26</v>
      </c>
      <c r="T32" s="36"/>
      <c r="U32" s="39"/>
      <c r="W32" s="328"/>
      <c r="X32" s="329"/>
    </row>
    <row r="33" spans="2:33" ht="15.75" customHeight="1">
      <c r="C33" s="25"/>
      <c r="D33" s="51"/>
      <c r="E33" s="51"/>
      <c r="F33" s="52"/>
      <c r="G33" s="51"/>
      <c r="J33" s="34"/>
      <c r="L33" s="2"/>
      <c r="M33" s="40"/>
      <c r="N33" s="40"/>
      <c r="O33" s="39"/>
      <c r="P33" s="324"/>
      <c r="Q33" s="36"/>
      <c r="R33" s="24"/>
      <c r="S33" s="324"/>
      <c r="T33" s="36"/>
      <c r="U33" s="39"/>
      <c r="W33" s="328"/>
      <c r="X33" s="329"/>
    </row>
    <row r="34" spans="2:33" ht="24" customHeight="1">
      <c r="C34" s="332" t="s">
        <v>31</v>
      </c>
      <c r="D34" s="332"/>
      <c r="E34" s="332"/>
      <c r="F34" s="332"/>
      <c r="G34" s="333" t="s">
        <v>32</v>
      </c>
      <c r="H34" s="333"/>
      <c r="I34" s="333" t="s">
        <v>33</v>
      </c>
      <c r="J34" s="333"/>
      <c r="K34" s="333"/>
      <c r="L34" s="2"/>
      <c r="M34" s="40"/>
      <c r="N34" s="40"/>
      <c r="O34" s="39"/>
      <c r="P34" s="324"/>
      <c r="Q34" s="36"/>
      <c r="S34" s="324"/>
      <c r="T34" s="36"/>
      <c r="U34" s="39"/>
      <c r="W34" s="328"/>
      <c r="X34" s="329"/>
    </row>
    <row r="35" spans="2:33" ht="16" thickBot="1">
      <c r="C35" s="97" t="s">
        <v>34</v>
      </c>
      <c r="D35" s="105">
        <v>431</v>
      </c>
      <c r="E35" s="105">
        <f>112+120</f>
        <v>232</v>
      </c>
      <c r="F35" s="106"/>
      <c r="G35" s="309"/>
      <c r="H35" s="309"/>
      <c r="I35" s="310"/>
      <c r="J35" s="311"/>
      <c r="K35" s="312"/>
      <c r="L35" s="2"/>
      <c r="M35" s="40"/>
      <c r="N35" s="40"/>
      <c r="O35" s="39"/>
      <c r="P35" s="325"/>
      <c r="Q35" s="37"/>
      <c r="R35" s="41"/>
      <c r="S35" s="325"/>
      <c r="T35" s="37"/>
      <c r="U35" s="39"/>
      <c r="W35" s="328"/>
      <c r="X35" s="329"/>
    </row>
    <row r="36" spans="2:33" ht="15.5">
      <c r="C36" s="98" t="s">
        <v>35</v>
      </c>
      <c r="D36" s="105"/>
      <c r="E36" s="105"/>
      <c r="F36" s="106"/>
      <c r="G36" s="309"/>
      <c r="H36" s="309"/>
      <c r="I36" s="309"/>
      <c r="J36" s="309"/>
      <c r="K36" s="309"/>
      <c r="L36" s="34"/>
      <c r="M36" s="45"/>
      <c r="N36" s="30"/>
      <c r="O36" s="39"/>
      <c r="P36" s="10"/>
      <c r="Q36" s="10"/>
      <c r="R36" s="46"/>
      <c r="S36" s="301"/>
      <c r="T36" s="10"/>
      <c r="U36" s="39"/>
      <c r="W36" s="328"/>
      <c r="X36" s="329"/>
    </row>
    <row r="37" spans="2:33" s="48" customFormat="1" ht="15.5">
      <c r="B37"/>
      <c r="C37" s="98" t="s">
        <v>37</v>
      </c>
      <c r="D37" s="105"/>
      <c r="E37" s="105">
        <f>19+19</f>
        <v>38</v>
      </c>
      <c r="F37" s="106"/>
      <c r="G37" s="309"/>
      <c r="H37" s="309"/>
      <c r="I37" s="310"/>
      <c r="J37" s="311"/>
      <c r="K37" s="312"/>
      <c r="L37" s="34"/>
      <c r="M37" s="45"/>
      <c r="N37" s="30"/>
      <c r="O37" s="9"/>
      <c r="P37" s="10"/>
      <c r="Q37" s="10"/>
      <c r="R37" s="46"/>
      <c r="S37" s="301"/>
      <c r="T37" s="10"/>
      <c r="U37" s="9"/>
      <c r="W37" s="328"/>
      <c r="X37" s="329"/>
      <c r="Y37"/>
    </row>
    <row r="38" spans="2:33" s="48" customFormat="1" ht="16" thickBot="1">
      <c r="B38"/>
      <c r="C38" s="98" t="s">
        <v>49</v>
      </c>
      <c r="D38" s="105"/>
      <c r="E38" s="105"/>
      <c r="F38" s="106"/>
      <c r="G38" s="309"/>
      <c r="H38" s="309"/>
      <c r="I38" s="309"/>
      <c r="J38" s="309"/>
      <c r="K38" s="309"/>
      <c r="L38" s="34"/>
      <c r="M38" s="29"/>
      <c r="N38" s="30"/>
      <c r="O38" s="9"/>
      <c r="P38" s="10"/>
      <c r="Q38" s="10"/>
      <c r="R38" s="46"/>
      <c r="S38" s="301"/>
      <c r="T38" s="10"/>
      <c r="U38" s="9"/>
      <c r="W38" s="330"/>
      <c r="X38" s="331"/>
      <c r="Y38"/>
    </row>
    <row r="39" spans="2:33" s="48" customFormat="1" ht="15.5">
      <c r="B39" s="96" t="s">
        <v>50</v>
      </c>
      <c r="C39" s="99">
        <v>1500</v>
      </c>
      <c r="D39" s="107">
        <f>SUM(D35:D38)</f>
        <v>431</v>
      </c>
      <c r="E39" s="107">
        <f>SUM(E35:E38)</f>
        <v>270</v>
      </c>
      <c r="F39" s="106">
        <f>D39+E39</f>
        <v>701</v>
      </c>
      <c r="G39" s="313"/>
      <c r="H39" s="314"/>
      <c r="L39" s="2"/>
      <c r="N39" s="48" t="s">
        <v>30</v>
      </c>
      <c r="O39" s="9"/>
      <c r="P39" s="10"/>
      <c r="Q39" s="10"/>
      <c r="R39" s="46"/>
      <c r="S39" s="301"/>
      <c r="T39" s="10"/>
      <c r="U39" s="9"/>
      <c r="Y39"/>
    </row>
    <row r="40" spans="2:33" s="48" customFormat="1" ht="16" thickBot="1">
      <c r="B40"/>
      <c r="L40" s="2"/>
      <c r="M40" s="45"/>
      <c r="N40" s="30"/>
      <c r="O40" s="53"/>
      <c r="P40" s="10"/>
      <c r="Q40" s="10"/>
      <c r="R40" s="9"/>
      <c r="S40" s="301"/>
      <c r="T40" s="10"/>
      <c r="U40" s="9"/>
      <c r="AG40" s="54"/>
    </row>
    <row r="41" spans="2:33" ht="16" thickBot="1">
      <c r="B41" s="315" t="s">
        <v>42</v>
      </c>
      <c r="C41" s="316"/>
      <c r="D41" s="316"/>
      <c r="E41" s="316"/>
      <c r="F41" s="316"/>
      <c r="G41" s="316"/>
      <c r="H41" s="316"/>
      <c r="I41" s="317"/>
      <c r="K41" s="318" t="str">
        <f>+B41</f>
        <v>ACUMULADO SEMANAL</v>
      </c>
      <c r="L41" s="319"/>
      <c r="M41" s="319"/>
      <c r="N41" s="320"/>
      <c r="O41" s="55"/>
      <c r="P41" s="34"/>
      <c r="Q41" s="34"/>
      <c r="R41" s="2"/>
      <c r="S41" s="34"/>
      <c r="T41" s="34"/>
      <c r="U41" s="2"/>
      <c r="V41" s="56"/>
      <c r="W41" s="103">
        <v>7</v>
      </c>
      <c r="X41" s="104" t="str">
        <f>"'"&amp;IF($W$41=4,DAY($Z$50)-1,IF($W$41=5,DAY($AA$50)-1,IF($W$41=6,DAY($AB$50)-1,IF($W$41=7,DAY($AC$50)-1,IF($W$41=8,DAY($AD$50)-1,IF($W$41=9,DAY($AE$50)-1,0))))))&amp;"-"&amp;MONTH($Y$50)&amp;"'!D40"</f>
        <v>'3-10'!D40</v>
      </c>
      <c r="Y41" s="57" t="str">
        <f>"'"&amp;IF($W$41=4,DAY($Z$50)-1,IF($W$41=5,DAY($AA$50)-1,IF($W$41=6,DAY($AB$50)-1,IF($W$41=7,DAY($AC$50)-1,IF($W$41=8,DAY($AD$50)-1,IF($W$41=9,DAY($AE$50)-1,0))))))&amp;"-"&amp;MONTH($Y$50)&amp;"'!F40"</f>
        <v>'3-10'!F40</v>
      </c>
      <c r="Z41" s="58" t="str">
        <f>"'"&amp;IF($W$41=4,DAY($Z$50)-1,IF($W$41=5,DAY($AA$50)-1,IF($W$41=6,DAY($AB$50)-1,IF($W$41=7,DAY($AC$50)-1,IF($W$41=8,DAY($AD$50)-1,IF($W$41=9,DAY($AE$50)-1,0))))))&amp;"-"&amp;MONTH($Y$50)&amp;"'!H40"</f>
        <v>'3-10'!H40</v>
      </c>
      <c r="AA41" s="59" t="str">
        <f>"'"&amp;IF($W$41=4,DAY($Z$50)-1,IF($W$41=5,DAY($AA$50)-1,IF($W$41=6,DAY($AB$50)-1,IF($W$41=7,DAY($AC$50)-1,IF($W$41=8,DAY($AD$50)-1,IF($W$41=9,DAY($AE$50)-1,0))))))&amp;"-"&amp;MONTH($Y$50)&amp;"'!B40"</f>
        <v>'3-10'!B40</v>
      </c>
      <c r="AB41" s="60"/>
      <c r="AC41" s="60"/>
      <c r="AD41" s="60"/>
      <c r="AE41" s="60"/>
      <c r="AF41" s="60"/>
      <c r="AG41" s="61"/>
    </row>
    <row r="42" spans="2:33" ht="16" thickBot="1">
      <c r="B42" s="119" t="s">
        <v>11</v>
      </c>
      <c r="C42" s="72"/>
      <c r="D42" s="321" t="s">
        <v>15</v>
      </c>
      <c r="E42" s="322"/>
      <c r="F42" s="321" t="s">
        <v>21</v>
      </c>
      <c r="G42" s="322"/>
      <c r="H42" s="321" t="s">
        <v>25</v>
      </c>
      <c r="I42" s="322"/>
      <c r="K42" s="120" t="s">
        <v>51</v>
      </c>
      <c r="L42" s="121"/>
      <c r="M42" s="110" t="s">
        <v>52</v>
      </c>
      <c r="N42" s="72" t="s">
        <v>46</v>
      </c>
      <c r="P42" s="34"/>
      <c r="Q42" s="34"/>
      <c r="R42" s="34"/>
      <c r="S42" s="34"/>
      <c r="T42" s="34"/>
      <c r="V42" s="62"/>
      <c r="W42" s="299" t="s">
        <v>36</v>
      </c>
      <c r="X42" s="300"/>
      <c r="Y42" s="101">
        <v>45961</v>
      </c>
      <c r="Z42" s="101">
        <f t="shared" ref="Z42:AE42" si="11">Y42+1</f>
        <v>45962</v>
      </c>
      <c r="AA42" s="101">
        <f t="shared" si="11"/>
        <v>45963</v>
      </c>
      <c r="AB42" s="101">
        <f t="shared" si="11"/>
        <v>45964</v>
      </c>
      <c r="AC42" s="101">
        <f t="shared" si="11"/>
        <v>45965</v>
      </c>
      <c r="AD42" s="101">
        <f t="shared" si="11"/>
        <v>45966</v>
      </c>
      <c r="AE42" s="101">
        <f t="shared" si="11"/>
        <v>45967</v>
      </c>
      <c r="AF42" s="63" t="s">
        <v>63</v>
      </c>
      <c r="AG42" s="64"/>
    </row>
    <row r="43" spans="2:33" ht="29">
      <c r="B43" s="74" t="s">
        <v>44</v>
      </c>
      <c r="C43" s="75" t="s">
        <v>45</v>
      </c>
      <c r="D43" s="74" t="s">
        <v>44</v>
      </c>
      <c r="E43" s="75" t="s">
        <v>45</v>
      </c>
      <c r="F43" s="74" t="s">
        <v>44</v>
      </c>
      <c r="G43" s="75" t="s">
        <v>45</v>
      </c>
      <c r="H43" s="74" t="s">
        <v>44</v>
      </c>
      <c r="I43" s="75" t="s">
        <v>45</v>
      </c>
      <c r="K43" s="111" t="s">
        <v>53</v>
      </c>
      <c r="L43" s="112"/>
      <c r="M43" s="112"/>
      <c r="N43" s="113"/>
      <c r="P43" s="301"/>
      <c r="Q43" s="302"/>
      <c r="R43" s="34"/>
      <c r="S43" s="301"/>
      <c r="T43" s="302"/>
      <c r="V43" s="62"/>
      <c r="W43" s="303" t="s">
        <v>38</v>
      </c>
      <c r="X43" s="304"/>
      <c r="Y43" s="66">
        <v>377</v>
      </c>
      <c r="Z43" s="66">
        <v>0</v>
      </c>
      <c r="AA43" s="66">
        <v>0</v>
      </c>
      <c r="AB43" s="66">
        <v>0</v>
      </c>
      <c r="AC43" s="66">
        <v>0</v>
      </c>
      <c r="AD43" s="66">
        <v>0</v>
      </c>
      <c r="AE43" s="66">
        <v>0</v>
      </c>
      <c r="AF43" s="67">
        <f>SUM(Y43:AE43)</f>
        <v>377</v>
      </c>
      <c r="AG43" s="64"/>
    </row>
    <row r="44" spans="2:33" ht="16" thickBot="1">
      <c r="B44" s="76">
        <f>+F9+'31-10'!F9+'01-11'!F9+'02-11'!F9+'03-11'!F9</f>
        <v>441.5</v>
      </c>
      <c r="C44" s="77">
        <f>IF($W$41=3,$Y43,IF($W$41=4,SUM($Y43:$Z43),IF($W$41=5,SUM($Y43:$AA43),IF($W$41=6,SUM($Y43:$AB43),IF($W$41=7,SUM($Y43:$AC43),IF($W$41=8,SUM($Y43:$AD43),IF($W$41=9,SUM($Y43:$AE43),"Escribir número")))))))</f>
        <v>377</v>
      </c>
      <c r="D44" s="78">
        <f>+F14+'31-10'!F14</f>
        <v>0</v>
      </c>
      <c r="E44" s="77">
        <f>IF($W$41=3,$Y45,IF($W$41=4,SUM($Y45:$Z45),IF($W$41=5,SUM($Y45:$AA45),IF($W$41=6,SUM($Y45:$AB45),IF($W$41=7,SUM($Y45:$AC45),IF($W$41=8,SUM($Y45:$AD45),IF($W$41=9,SUM($Y45:$AE45),"Escribir número")))))))</f>
        <v>0</v>
      </c>
      <c r="F44" s="79">
        <f>F23+'31-10'!F23+'01-11'!F23+'02-11'!F23+'03-11'!F23</f>
        <v>8384</v>
      </c>
      <c r="G44" s="77">
        <f>IF($W$41=3,$Y44,IF($W$41=4,SUM($Y44:$Z44),IF($W$41=5,SUM($Y44:$AA44),IF($W$41=6,SUM($Y44:$AB44),IF($W$41=7,SUM($Y44:$AC44),IF($W$41=8,SUM($Y44:$AD44),IF($W$41=9,SUM($Y44:$AE44),"Escribir número")))))))</f>
        <v>7699</v>
      </c>
      <c r="H44" s="79">
        <f>F29+'31-10'!F29+'01-11'!F29+'02-11'!F29+'03-11'!F29</f>
        <v>2888</v>
      </c>
      <c r="I44" s="77">
        <f>IF($W$41=3,$Y46,IF($W$41=4,SUM($Y46:$Z46),IF($W$41=5,SUM($Y46:$AA46),IF($W$41=6,SUM($Y46:$AB46),IF($W$41=7,SUM($Y46:$AC46),IF($W$41=8,SUM($Y46:$AD46),IF($W$41=9,SUM($Y46:$AE46),"Escribir número")))))))</f>
        <v>3192</v>
      </c>
      <c r="K44" s="114"/>
      <c r="L44" s="115"/>
      <c r="M44" s="115"/>
      <c r="N44" s="116"/>
      <c r="P44" s="301"/>
      <c r="Q44" s="302"/>
      <c r="R44" s="34"/>
      <c r="S44" s="301"/>
      <c r="T44" s="302"/>
      <c r="V44" s="62"/>
      <c r="W44" s="305" t="s">
        <v>39</v>
      </c>
      <c r="X44" s="306"/>
      <c r="Y44" s="66">
        <v>1358</v>
      </c>
      <c r="Z44" s="66">
        <v>1182</v>
      </c>
      <c r="AA44" s="66">
        <v>1722</v>
      </c>
      <c r="AB44" s="66">
        <v>1822</v>
      </c>
      <c r="AC44" s="66">
        <v>1615</v>
      </c>
      <c r="AD44" s="66">
        <v>1304</v>
      </c>
      <c r="AE44" s="66">
        <v>833</v>
      </c>
      <c r="AF44" s="67">
        <f t="shared" ref="AF44:AF46" si="12">SUM(Y44:AE44)</f>
        <v>9836</v>
      </c>
      <c r="AG44" s="64"/>
    </row>
    <row r="45" spans="2:33" ht="16" thickBot="1">
      <c r="B45" s="80"/>
      <c r="C45" s="77"/>
      <c r="D45" s="79"/>
      <c r="E45" s="77"/>
      <c r="F45" s="79"/>
      <c r="G45" s="77"/>
      <c r="H45" s="79"/>
      <c r="I45" s="77"/>
      <c r="J45" s="81"/>
      <c r="K45" s="117">
        <f>+B44+D44+F44+H44</f>
        <v>11713.5</v>
      </c>
      <c r="L45" s="118"/>
      <c r="M45" s="82">
        <f>+C44+E44+G44+I44</f>
        <v>11268</v>
      </c>
      <c r="N45" s="83">
        <f>AF59</f>
        <v>15508</v>
      </c>
      <c r="P45" s="301"/>
      <c r="Q45" s="302"/>
      <c r="R45" s="34"/>
      <c r="S45" s="301"/>
      <c r="T45" s="302"/>
      <c r="V45" s="62"/>
      <c r="W45" s="305" t="s">
        <v>40</v>
      </c>
      <c r="X45" s="306"/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7">
        <f t="shared" si="12"/>
        <v>0</v>
      </c>
      <c r="AG45" s="64"/>
    </row>
    <row r="46" spans="2:33" ht="15.5">
      <c r="C46" s="87"/>
      <c r="D46" s="88"/>
      <c r="E46" s="89"/>
      <c r="F46" s="88"/>
      <c r="G46" s="2"/>
      <c r="H46" s="2"/>
      <c r="I46" s="2"/>
      <c r="J46" s="2"/>
      <c r="K46" s="2"/>
      <c r="M46" s="69"/>
      <c r="N46" s="53"/>
      <c r="P46" s="301"/>
      <c r="Q46" s="302"/>
      <c r="R46" s="34"/>
      <c r="S46" s="301"/>
      <c r="T46" s="302"/>
      <c r="V46" s="62"/>
      <c r="W46" s="307" t="s">
        <v>41</v>
      </c>
      <c r="X46" s="308"/>
      <c r="Y46" s="66">
        <v>602</v>
      </c>
      <c r="Z46" s="66">
        <v>602</v>
      </c>
      <c r="AA46" s="66">
        <v>602</v>
      </c>
      <c r="AB46" s="66">
        <v>632</v>
      </c>
      <c r="AC46" s="66">
        <v>754</v>
      </c>
      <c r="AD46" s="66">
        <v>1017</v>
      </c>
      <c r="AE46" s="66">
        <v>1087</v>
      </c>
      <c r="AF46" s="67">
        <f t="shared" si="12"/>
        <v>5296</v>
      </c>
      <c r="AG46" s="64"/>
    </row>
    <row r="47" spans="2:33" ht="15.5">
      <c r="P47" s="301"/>
      <c r="Q47" s="302"/>
      <c r="R47" s="34"/>
      <c r="S47" s="301"/>
      <c r="T47" s="302"/>
      <c r="V47" s="62"/>
      <c r="W47" s="299" t="s">
        <v>43</v>
      </c>
      <c r="X47" s="300"/>
      <c r="Y47" s="102">
        <f>SUM(Y43:Y46)</f>
        <v>2337</v>
      </c>
      <c r="Z47" s="102">
        <f t="shared" ref="Z47:AE47" si="13">SUM(Z43:Z46)</f>
        <v>1784</v>
      </c>
      <c r="AA47" s="102">
        <f t="shared" si="13"/>
        <v>2324</v>
      </c>
      <c r="AB47" s="102">
        <f t="shared" si="13"/>
        <v>2454</v>
      </c>
      <c r="AC47" s="102">
        <f t="shared" si="13"/>
        <v>2369</v>
      </c>
      <c r="AD47" s="102">
        <f t="shared" si="13"/>
        <v>2321</v>
      </c>
      <c r="AE47" s="102">
        <f t="shared" si="13"/>
        <v>1920</v>
      </c>
      <c r="AF47" s="102">
        <f>SUM(AF43:AF46)</f>
        <v>15509</v>
      </c>
      <c r="AG47" s="64"/>
    </row>
    <row r="48" spans="2:33" ht="15.5">
      <c r="P48" s="301"/>
      <c r="Q48" s="302"/>
      <c r="R48" s="34"/>
      <c r="S48" s="301"/>
      <c r="T48" s="302"/>
      <c r="V48" s="62"/>
      <c r="W48" s="73"/>
      <c r="X48" s="73"/>
      <c r="Y48" s="100"/>
      <c r="Z48" s="100"/>
      <c r="AA48" s="100"/>
      <c r="AB48" s="100"/>
      <c r="AC48" s="100"/>
      <c r="AD48" s="100"/>
      <c r="AE48" s="100"/>
      <c r="AF48" s="100"/>
      <c r="AG48" s="64"/>
    </row>
    <row r="49" spans="2:33" ht="15" customHeight="1">
      <c r="P49" s="301"/>
      <c r="Q49" s="302"/>
      <c r="R49" s="34"/>
      <c r="S49" s="301"/>
      <c r="T49" s="302"/>
      <c r="V49" s="62"/>
      <c r="AG49" s="64"/>
    </row>
    <row r="50" spans="2:33" ht="15.5">
      <c r="P50" s="34"/>
      <c r="Q50" s="34"/>
      <c r="R50" s="34"/>
      <c r="S50" s="34"/>
      <c r="T50" s="34"/>
      <c r="V50" s="62"/>
      <c r="W50" s="299" t="s">
        <v>47</v>
      </c>
      <c r="X50" s="300"/>
      <c r="Y50" s="101">
        <f>Y42</f>
        <v>45961</v>
      </c>
      <c r="Z50" s="101">
        <f t="shared" ref="Z50:AE50" si="14">Z42</f>
        <v>45962</v>
      </c>
      <c r="AA50" s="101">
        <f t="shared" si="14"/>
        <v>45963</v>
      </c>
      <c r="AB50" s="101">
        <f t="shared" si="14"/>
        <v>45964</v>
      </c>
      <c r="AC50" s="101">
        <f t="shared" si="14"/>
        <v>45965</v>
      </c>
      <c r="AD50" s="101">
        <f t="shared" si="14"/>
        <v>45966</v>
      </c>
      <c r="AE50" s="101">
        <f t="shared" si="14"/>
        <v>45967</v>
      </c>
      <c r="AF50" s="63" t="s">
        <v>63</v>
      </c>
      <c r="AG50" s="64"/>
    </row>
    <row r="51" spans="2:33" ht="15.5">
      <c r="P51" s="34"/>
      <c r="Q51" s="34"/>
      <c r="R51" s="34"/>
      <c r="S51" s="34"/>
      <c r="T51" s="34"/>
      <c r="V51" s="62"/>
      <c r="W51" s="65" t="s">
        <v>12</v>
      </c>
      <c r="X51" s="84"/>
      <c r="Y51" s="85">
        <v>377</v>
      </c>
      <c r="Z51" s="85">
        <v>0</v>
      </c>
      <c r="AA51" s="85">
        <v>0</v>
      </c>
      <c r="AB51" s="85">
        <v>0</v>
      </c>
      <c r="AC51" s="85">
        <v>192</v>
      </c>
      <c r="AD51" s="85">
        <v>385</v>
      </c>
      <c r="AE51" s="85">
        <v>385</v>
      </c>
      <c r="AF51" s="67">
        <f>SUM(Y51:AE51)</f>
        <v>1339</v>
      </c>
      <c r="AG51" s="64"/>
    </row>
    <row r="52" spans="2:33" ht="15.5">
      <c r="B52" s="86"/>
      <c r="E52" s="91"/>
      <c r="J52" s="81"/>
      <c r="K52" s="81"/>
      <c r="M52" s="69"/>
      <c r="P52" s="34"/>
      <c r="Q52" s="34"/>
      <c r="R52" s="34"/>
      <c r="S52" s="34"/>
      <c r="T52" s="34"/>
      <c r="V52" s="62"/>
      <c r="W52" s="68" t="s">
        <v>14</v>
      </c>
      <c r="X52" s="90"/>
      <c r="Y52" s="85">
        <v>317</v>
      </c>
      <c r="Z52" s="85">
        <v>238</v>
      </c>
      <c r="AA52" s="85">
        <v>331</v>
      </c>
      <c r="AB52" s="85">
        <v>331</v>
      </c>
      <c r="AC52" s="85">
        <v>124</v>
      </c>
      <c r="AD52" s="85">
        <v>158</v>
      </c>
      <c r="AE52" s="85">
        <v>253</v>
      </c>
      <c r="AF52" s="67">
        <f t="shared" ref="AF52:AF58" si="15">SUM(Y52:AE52)</f>
        <v>1752</v>
      </c>
      <c r="AG52" s="64"/>
    </row>
    <row r="53" spans="2:33" ht="15.5">
      <c r="E53" s="91"/>
      <c r="V53" s="62"/>
      <c r="W53" s="68" t="s">
        <v>18</v>
      </c>
      <c r="X53" s="90"/>
      <c r="Y53" s="85">
        <v>320</v>
      </c>
      <c r="Z53" s="85">
        <v>267</v>
      </c>
      <c r="AA53" s="85">
        <v>334</v>
      </c>
      <c r="AB53" s="85">
        <v>334</v>
      </c>
      <c r="AC53" s="85">
        <v>334</v>
      </c>
      <c r="AD53" s="85">
        <v>334</v>
      </c>
      <c r="AE53" s="85">
        <v>256</v>
      </c>
      <c r="AF53" s="67">
        <f t="shared" si="15"/>
        <v>2179</v>
      </c>
      <c r="AG53" s="64"/>
    </row>
    <row r="54" spans="2:33" ht="15.75" customHeight="1">
      <c r="D54" s="50"/>
      <c r="E54" s="91"/>
      <c r="V54" s="62"/>
      <c r="W54" s="68" t="s">
        <v>20</v>
      </c>
      <c r="X54" s="90"/>
      <c r="Y54" s="85">
        <v>602</v>
      </c>
      <c r="Z54" s="85">
        <v>602</v>
      </c>
      <c r="AA54" s="85">
        <v>602</v>
      </c>
      <c r="AB54" s="85">
        <v>632</v>
      </c>
      <c r="AC54" s="85">
        <v>562</v>
      </c>
      <c r="AD54" s="85">
        <v>632</v>
      </c>
      <c r="AE54" s="85">
        <v>702</v>
      </c>
      <c r="AF54" s="67">
        <f t="shared" si="15"/>
        <v>4334</v>
      </c>
      <c r="AG54" s="64"/>
    </row>
    <row r="55" spans="2:33" ht="15.5">
      <c r="V55" s="62"/>
      <c r="W55" s="68" t="s">
        <v>17</v>
      </c>
      <c r="X55" s="90"/>
      <c r="Y55" s="85">
        <v>150</v>
      </c>
      <c r="Z55" s="85">
        <v>83</v>
      </c>
      <c r="AA55" s="85">
        <v>147</v>
      </c>
      <c r="AB55" s="85">
        <v>167</v>
      </c>
      <c r="AC55" s="85">
        <v>167</v>
      </c>
      <c r="AD55" s="85">
        <v>0</v>
      </c>
      <c r="AE55" s="85">
        <v>0</v>
      </c>
      <c r="AF55" s="67">
        <f t="shared" si="15"/>
        <v>714</v>
      </c>
      <c r="AG55" s="64"/>
    </row>
    <row r="56" spans="2:33" ht="15.5">
      <c r="V56" s="62"/>
      <c r="W56" s="68" t="s">
        <v>28</v>
      </c>
      <c r="X56" s="90"/>
      <c r="Y56" s="85">
        <v>0</v>
      </c>
      <c r="Z56" s="85">
        <v>170</v>
      </c>
      <c r="AA56" s="85">
        <v>300</v>
      </c>
      <c r="AB56" s="85">
        <v>341</v>
      </c>
      <c r="AC56" s="85">
        <v>341</v>
      </c>
      <c r="AD56" s="85">
        <v>326</v>
      </c>
      <c r="AE56" s="85">
        <v>163</v>
      </c>
      <c r="AF56" s="67">
        <f t="shared" si="15"/>
        <v>1641</v>
      </c>
      <c r="AG56" s="64"/>
    </row>
    <row r="57" spans="2:33" ht="15.5">
      <c r="V57" s="62"/>
      <c r="W57" s="68" t="s">
        <v>24</v>
      </c>
      <c r="X57" s="90"/>
      <c r="Y57" s="85">
        <v>289</v>
      </c>
      <c r="Z57" s="85">
        <v>161</v>
      </c>
      <c r="AA57" s="85">
        <v>283</v>
      </c>
      <c r="AB57" s="85">
        <v>321</v>
      </c>
      <c r="AC57" s="85">
        <v>321</v>
      </c>
      <c r="AD57" s="85">
        <v>321</v>
      </c>
      <c r="AE57" s="85">
        <v>161</v>
      </c>
      <c r="AF57" s="67">
        <f t="shared" si="15"/>
        <v>1857</v>
      </c>
      <c r="AG57" s="64"/>
    </row>
    <row r="58" spans="2:33" ht="15.5">
      <c r="V58" s="62"/>
      <c r="W58" s="70" t="s">
        <v>19</v>
      </c>
      <c r="X58" s="92"/>
      <c r="Y58" s="85">
        <v>282</v>
      </c>
      <c r="Z58" s="85">
        <v>262</v>
      </c>
      <c r="AA58" s="85">
        <v>328</v>
      </c>
      <c r="AB58" s="85">
        <v>328</v>
      </c>
      <c r="AC58" s="85">
        <v>328</v>
      </c>
      <c r="AD58" s="85">
        <v>164</v>
      </c>
      <c r="AE58" s="85">
        <v>0</v>
      </c>
      <c r="AF58" s="67">
        <f t="shared" si="15"/>
        <v>1692</v>
      </c>
      <c r="AG58" s="64"/>
    </row>
    <row r="59" spans="2:33" ht="15.5">
      <c r="V59" s="62"/>
      <c r="W59" s="299" t="s">
        <v>43</v>
      </c>
      <c r="X59" s="300"/>
      <c r="Y59" s="102">
        <f>SUM(Y51:Y58)</f>
        <v>2337</v>
      </c>
      <c r="Z59" s="102">
        <f t="shared" ref="Z59:AE59" si="16">SUM(Z51:Z58)</f>
        <v>1783</v>
      </c>
      <c r="AA59" s="102">
        <f t="shared" si="16"/>
        <v>2325</v>
      </c>
      <c r="AB59" s="102">
        <f t="shared" si="16"/>
        <v>2454</v>
      </c>
      <c r="AC59" s="102">
        <f t="shared" si="16"/>
        <v>2369</v>
      </c>
      <c r="AD59" s="102">
        <f t="shared" si="16"/>
        <v>2320</v>
      </c>
      <c r="AE59" s="102">
        <f t="shared" si="16"/>
        <v>1920</v>
      </c>
      <c r="AF59" s="71">
        <f>SUM(AF51:AF58)</f>
        <v>15508</v>
      </c>
      <c r="AG59" s="64"/>
    </row>
    <row r="60" spans="2:33" ht="15" thickBot="1">
      <c r="V60" s="93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5"/>
    </row>
    <row r="62" spans="2:33">
      <c r="N62" t="s">
        <v>48</v>
      </c>
    </row>
    <row r="64" spans="2:33">
      <c r="M64" t="s">
        <v>62</v>
      </c>
    </row>
    <row r="72" spans="29:29">
      <c r="AC72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5"/>
    <mergeCell ref="S10:S15"/>
    <mergeCell ref="B11:B13"/>
    <mergeCell ref="B16:B22"/>
    <mergeCell ref="P21:P26"/>
    <mergeCell ref="S21:S26"/>
    <mergeCell ref="B25:B28"/>
    <mergeCell ref="P30:P35"/>
    <mergeCell ref="S30:S35"/>
    <mergeCell ref="W30:X38"/>
    <mergeCell ref="C34:F34"/>
    <mergeCell ref="G34:H34"/>
    <mergeCell ref="I34:K34"/>
    <mergeCell ref="G35:H35"/>
    <mergeCell ref="I35:K35"/>
    <mergeCell ref="G36:H36"/>
    <mergeCell ref="I36:K36"/>
    <mergeCell ref="W42:X42"/>
    <mergeCell ref="S36:S40"/>
    <mergeCell ref="G37:H37"/>
    <mergeCell ref="I37:K37"/>
    <mergeCell ref="G38:H38"/>
    <mergeCell ref="I38:K38"/>
    <mergeCell ref="G39:H39"/>
    <mergeCell ref="B41:I41"/>
    <mergeCell ref="K41:N41"/>
    <mergeCell ref="D42:E42"/>
    <mergeCell ref="F42:G42"/>
    <mergeCell ref="H42:I42"/>
    <mergeCell ref="W50:X50"/>
    <mergeCell ref="W59:X59"/>
    <mergeCell ref="P43:P49"/>
    <mergeCell ref="Q43:Q49"/>
    <mergeCell ref="S43:S49"/>
    <mergeCell ref="T43:T49"/>
    <mergeCell ref="W43:X43"/>
    <mergeCell ref="W44:X44"/>
    <mergeCell ref="W45:X45"/>
    <mergeCell ref="W46:X46"/>
    <mergeCell ref="W47:X47"/>
  </mergeCells>
  <conditionalFormatting sqref="H11:I13 H6:I9 H25:I28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2">
    <cfRule type="iconSet" priority="26">
      <iconSet>
        <cfvo type="percent" val="0"/>
        <cfvo type="num" val="0.95"/>
        <cfvo type="num" val="1"/>
      </iconSet>
    </cfRule>
  </conditionalFormatting>
  <conditionalFormatting sqref="H23:I23">
    <cfRule type="iconSet" priority="20">
      <iconSet>
        <cfvo type="percent" val="0"/>
        <cfvo type="num" val="0.95"/>
        <cfvo type="num" val="1"/>
      </iconSet>
    </cfRule>
  </conditionalFormatting>
  <conditionalFormatting sqref="H29:I29">
    <cfRule type="iconSet" priority="15">
      <iconSet>
        <cfvo type="percent" val="0"/>
        <cfvo type="num" val="0.95"/>
        <cfvo type="num" val="1"/>
      </iconSet>
    </cfRule>
  </conditionalFormatting>
  <conditionalFormatting sqref="H31:I31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2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2">
    <cfRule type="iconSet" priority="27">
      <iconSet>
        <cfvo type="percent" val="0"/>
        <cfvo type="num" val="0.95"/>
        <cfvo type="num" val="1"/>
      </iconSet>
    </cfRule>
  </conditionalFormatting>
  <conditionalFormatting sqref="K23">
    <cfRule type="iconSet" priority="19">
      <iconSet>
        <cfvo type="percent" val="0"/>
        <cfvo type="num" val="0.95"/>
        <cfvo type="num" val="1"/>
      </iconSet>
    </cfRule>
  </conditionalFormatting>
  <conditionalFormatting sqref="K25:K27">
    <cfRule type="iconSet" priority="25">
      <iconSet>
        <cfvo type="percent" val="0"/>
        <cfvo type="num" val="0.95"/>
        <cfvo type="num" val="1"/>
      </iconSet>
    </cfRule>
  </conditionalFormatting>
  <conditionalFormatting sqref="K28">
    <cfRule type="iconSet" priority="7">
      <iconSet>
        <cfvo type="percent" val="0"/>
        <cfvo type="num" val="0.95"/>
        <cfvo type="num" val="1"/>
      </iconSet>
    </cfRule>
  </conditionalFormatting>
  <conditionalFormatting sqref="K29">
    <cfRule type="iconSet" priority="16">
      <iconSet>
        <cfvo type="percent" val="0"/>
        <cfvo type="num" val="0.95"/>
        <cfvo type="num" val="1"/>
      </iconSet>
    </cfRule>
  </conditionalFormatting>
  <conditionalFormatting sqref="K31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1" xr:uid="{A37861B7-6360-4349-9148-8374787A0C40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16D83776-23AE-46E3-9E0F-987823A720B3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B44</xm:sqref>
        </x14:conditionalFormatting>
        <x14:conditionalFormatting xmlns:xm="http://schemas.microsoft.com/office/excel/2006/main">
          <x14:cfRule type="iconSet" priority="29" id="{4AF6E408-766F-4E82-BBF3-6C6C14237732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10" id="{9A7A6EEF-87C9-4139-A4C1-ABFCA49F644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D44</xm:sqref>
        </x14:conditionalFormatting>
        <x14:conditionalFormatting xmlns:xm="http://schemas.microsoft.com/office/excel/2006/main">
          <x14:cfRule type="iconSet" priority="13" id="{D60EEFF6-8B77-4817-AA13-9C8CD8FC6A0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9" id="{E1E73545-569B-4D8F-9BE1-347E875728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F44</xm:sqref>
        </x14:conditionalFormatting>
        <x14:conditionalFormatting xmlns:xm="http://schemas.microsoft.com/office/excel/2006/main">
          <x14:cfRule type="iconSet" priority="12" id="{E2E63A29-1D27-4F70-8B6D-C04CF83F6D2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8" id="{AF78EEE4-FE13-4B04-A234-95D932FFA2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H44</xm:sqref>
        </x14:conditionalFormatting>
        <x14:conditionalFormatting xmlns:xm="http://schemas.microsoft.com/office/excel/2006/main">
          <x14:cfRule type="iconSet" priority="11" id="{E8743888-6260-4305-BA51-7D4A2308A7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4" id="{B7045755-0F82-4744-A1A0-CAB990C22DC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K45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5BF2B-D760-41EC-B378-1C599BF393A6}">
  <dimension ref="B2:AG72"/>
  <sheetViews>
    <sheetView topLeftCell="A6"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216"/>
      <c r="E6" s="216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132"/>
      <c r="E7" s="132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9"/>
      <c r="D11" s="132"/>
      <c r="E11" s="132"/>
      <c r="F11" s="133">
        <f t="shared" ref="F11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ref="F12" si="2">SUM(D12:E12)</f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0</v>
      </c>
      <c r="E14" s="136">
        <f>SUM(E11:E13)</f>
        <v>0</v>
      </c>
      <c r="F14" s="136">
        <f>SUM(F11:F13)</f>
        <v>0</v>
      </c>
      <c r="G14" s="137">
        <f>SUM(G11:G13)</f>
        <v>0</v>
      </c>
      <c r="H14" s="124">
        <f>IF(G14&lt;&gt;0,D14/(G14/2),0)</f>
        <v>0</v>
      </c>
      <c r="I14" s="27">
        <f>IF(G14&lt;&gt;0,E14/(G14/2),0)</f>
        <v>0</v>
      </c>
      <c r="J14" s="22"/>
      <c r="K14" s="28">
        <f>IF(G14&lt;&gt;0,F14/(G14),0)</f>
        <v>0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12</v>
      </c>
      <c r="D16" s="216">
        <v>0</v>
      </c>
      <c r="E16" s="216"/>
      <c r="F16" s="133">
        <f t="shared" ref="F16:F22" si="3">SUM(D16:E16)</f>
        <v>0</v>
      </c>
      <c r="G16" s="134">
        <f t="shared" ref="G16:G22" si="4">VLOOKUP(C16,$W$50:$AF$59,$W$41,0)</f>
        <v>385</v>
      </c>
      <c r="H16" s="122">
        <f t="shared" ref="H16:H23" si="5">IF(G16&lt;&gt;0,D16/(G16/2),0)</f>
        <v>0</v>
      </c>
      <c r="I16" s="13">
        <f t="shared" ref="I16:I23" si="6">IF(G16&lt;&gt;0,E16/(G16/2),0)</f>
        <v>0</v>
      </c>
      <c r="J16" s="14"/>
      <c r="K16" s="15">
        <f t="shared" ref="K16:K29" si="7">IF(G16&lt;&gt;0,F16/(G16),0)</f>
        <v>0</v>
      </c>
      <c r="M16" s="16" t="s">
        <v>78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14</v>
      </c>
      <c r="D17" s="132">
        <v>97</v>
      </c>
      <c r="E17" s="132">
        <v>85</v>
      </c>
      <c r="F17" s="133">
        <f t="shared" si="3"/>
        <v>182</v>
      </c>
      <c r="G17" s="134">
        <f t="shared" si="4"/>
        <v>158</v>
      </c>
      <c r="H17" s="122">
        <f>IF(G17&lt;&gt;0,D17/(G17/2),0)</f>
        <v>1.2278481012658229</v>
      </c>
      <c r="I17" s="13">
        <f t="shared" si="6"/>
        <v>1.0759493670886076</v>
      </c>
      <c r="J17" s="14"/>
      <c r="K17" s="15">
        <f t="shared" si="7"/>
        <v>1.1518987341772151</v>
      </c>
      <c r="M17" s="16" t="s">
        <v>74</v>
      </c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18</v>
      </c>
      <c r="D18" s="132">
        <v>130</v>
      </c>
      <c r="E18" s="132">
        <v>300</v>
      </c>
      <c r="F18" s="133">
        <f t="shared" si="3"/>
        <v>430</v>
      </c>
      <c r="G18" s="134">
        <f t="shared" si="4"/>
        <v>334</v>
      </c>
      <c r="H18" s="122">
        <f>IF(G18&lt;&gt;0,D18/(G18/2),0)</f>
        <v>0.77844311377245512</v>
      </c>
      <c r="I18" s="13">
        <f t="shared" si="6"/>
        <v>1.7964071856287425</v>
      </c>
      <c r="J18" s="14"/>
      <c r="K18" s="15">
        <f t="shared" si="7"/>
        <v>1.2874251497005988</v>
      </c>
      <c r="M18" s="16" t="s">
        <v>79</v>
      </c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17</v>
      </c>
      <c r="D19" s="132">
        <v>133</v>
      </c>
      <c r="E19" s="132">
        <v>50</v>
      </c>
      <c r="F19" s="133">
        <f t="shared" si="3"/>
        <v>183</v>
      </c>
      <c r="G19" s="134">
        <f t="shared" si="4"/>
        <v>0</v>
      </c>
      <c r="H19" s="122">
        <f t="shared" si="5"/>
        <v>0</v>
      </c>
      <c r="I19" s="13">
        <f t="shared" si="6"/>
        <v>0</v>
      </c>
      <c r="J19" s="14"/>
      <c r="K19" s="15">
        <f t="shared" si="7"/>
        <v>0</v>
      </c>
      <c r="M19" s="16" t="s">
        <v>79</v>
      </c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28</v>
      </c>
      <c r="D20" s="132">
        <v>150</v>
      </c>
      <c r="E20" s="132">
        <v>150</v>
      </c>
      <c r="F20" s="133">
        <f t="shared" si="3"/>
        <v>300</v>
      </c>
      <c r="G20" s="134">
        <f t="shared" si="4"/>
        <v>326</v>
      </c>
      <c r="H20" s="122">
        <f t="shared" si="5"/>
        <v>0.92024539877300615</v>
      </c>
      <c r="I20" s="13">
        <f t="shared" si="6"/>
        <v>0.92024539877300615</v>
      </c>
      <c r="J20" s="14"/>
      <c r="K20" s="15">
        <f t="shared" si="7"/>
        <v>0.92024539877300615</v>
      </c>
      <c r="L20" s="34"/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 t="s">
        <v>24</v>
      </c>
      <c r="D21" s="132">
        <v>159</v>
      </c>
      <c r="E21" s="132">
        <v>120</v>
      </c>
      <c r="F21" s="133">
        <f t="shared" si="3"/>
        <v>279</v>
      </c>
      <c r="G21" s="134">
        <f t="shared" si="4"/>
        <v>321</v>
      </c>
      <c r="H21" s="122">
        <f t="shared" si="5"/>
        <v>0.99065420560747663</v>
      </c>
      <c r="I21" s="13">
        <f t="shared" si="6"/>
        <v>0.74766355140186913</v>
      </c>
      <c r="J21" s="14"/>
      <c r="K21" s="15">
        <f t="shared" si="7"/>
        <v>0.86915887850467288</v>
      </c>
      <c r="L21" s="34"/>
      <c r="M21" s="16" t="s">
        <v>80</v>
      </c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1"/>
      <c r="C22" s="131" t="s">
        <v>19</v>
      </c>
      <c r="D22" s="132">
        <v>152.9</v>
      </c>
      <c r="E22" s="132">
        <v>158</v>
      </c>
      <c r="F22" s="133">
        <f t="shared" si="3"/>
        <v>310.89999999999998</v>
      </c>
      <c r="G22" s="134">
        <f t="shared" si="4"/>
        <v>164</v>
      </c>
      <c r="H22" s="122">
        <f t="shared" si="5"/>
        <v>1.8646341463414635</v>
      </c>
      <c r="I22" s="13">
        <f t="shared" si="6"/>
        <v>1.9268292682926829</v>
      </c>
      <c r="J22" s="14"/>
      <c r="K22" s="15">
        <f t="shared" si="7"/>
        <v>1.895731707317073</v>
      </c>
      <c r="M22" s="16" t="s">
        <v>77</v>
      </c>
      <c r="N22" s="201"/>
      <c r="O22" s="9"/>
      <c r="P22" s="324"/>
      <c r="Q22" s="36"/>
      <c r="R22" s="12"/>
      <c r="S22" s="324"/>
      <c r="T22" s="36"/>
      <c r="U22" s="24"/>
    </row>
    <row r="23" spans="2:24" ht="15.75" customHeight="1">
      <c r="C23" s="135" t="s">
        <v>4</v>
      </c>
      <c r="D23" s="137">
        <f>SUM(D16:D22)</f>
        <v>821.9</v>
      </c>
      <c r="E23" s="137">
        <f>SUM(E16:E22)</f>
        <v>863</v>
      </c>
      <c r="F23" s="137">
        <f>SUM(F16:F22)</f>
        <v>1684.9</v>
      </c>
      <c r="G23" s="137">
        <f>SUM(G16:G22)</f>
        <v>1688</v>
      </c>
      <c r="H23" s="124">
        <f t="shared" si="5"/>
        <v>0.97381516587677719</v>
      </c>
      <c r="I23" s="27">
        <f t="shared" si="6"/>
        <v>1.0225118483412323</v>
      </c>
      <c r="J23" s="22"/>
      <c r="K23" s="28">
        <f t="shared" si="7"/>
        <v>0.99816350710900481</v>
      </c>
      <c r="L23" s="34"/>
      <c r="M23" s="40"/>
      <c r="N23" s="204"/>
      <c r="O23" s="9"/>
      <c r="P23" s="324"/>
      <c r="Q23" s="36"/>
      <c r="R23" s="9"/>
      <c r="S23" s="324"/>
      <c r="T23" s="36"/>
      <c r="U23" s="24"/>
    </row>
    <row r="24" spans="2:24" ht="15.75" customHeight="1" thickBot="1">
      <c r="C24" s="143"/>
      <c r="D24" s="143"/>
      <c r="E24" s="143"/>
      <c r="F24" s="143"/>
      <c r="G24" s="143"/>
      <c r="L24" s="34"/>
      <c r="M24" s="40"/>
      <c r="N24" s="204"/>
      <c r="O24" s="9"/>
      <c r="P24" s="324"/>
      <c r="Q24" s="36"/>
      <c r="R24" s="9"/>
      <c r="S24" s="324"/>
      <c r="T24" s="36"/>
      <c r="U24" s="24"/>
      <c r="W24" t="s">
        <v>23</v>
      </c>
    </row>
    <row r="25" spans="2:24" ht="15.75" customHeight="1" thickBot="1">
      <c r="B25" s="342" t="s">
        <v>25</v>
      </c>
      <c r="C25" s="131" t="s">
        <v>20</v>
      </c>
      <c r="D25" s="217">
        <v>175</v>
      </c>
      <c r="E25" s="132">
        <v>260</v>
      </c>
      <c r="F25" s="133">
        <f t="shared" ref="F25:F26" si="8">SUM(D25:E25)</f>
        <v>435</v>
      </c>
      <c r="G25" s="134">
        <f>VLOOKUP(C25,$W$50:$AF$59,$W$41,0)</f>
        <v>632</v>
      </c>
      <c r="H25" s="122">
        <f>IF(G25&lt;&gt;0,D25/(G25/2),0)</f>
        <v>0.55379746835443033</v>
      </c>
      <c r="I25" s="13">
        <f>IF(G25&lt;&gt;0,E25/(G25/2),0)</f>
        <v>0.82278481012658233</v>
      </c>
      <c r="J25" s="14"/>
      <c r="K25" s="15">
        <f t="shared" si="7"/>
        <v>0.68829113924050633</v>
      </c>
      <c r="L25" s="34"/>
      <c r="M25" s="16" t="s">
        <v>76</v>
      </c>
      <c r="N25" s="201"/>
      <c r="O25" s="9"/>
      <c r="P25" s="324"/>
      <c r="Q25" s="36"/>
      <c r="R25" s="9"/>
      <c r="S25" s="324"/>
      <c r="T25" s="36"/>
      <c r="U25" s="24"/>
    </row>
    <row r="26" spans="2:24" ht="15.75" customHeight="1" thickBot="1">
      <c r="B26" s="343"/>
      <c r="C26" s="131" t="s">
        <v>81</v>
      </c>
      <c r="D26" s="216">
        <f>159.4+203</f>
        <v>362.4</v>
      </c>
      <c r="E26" s="216">
        <v>150</v>
      </c>
      <c r="F26" s="133">
        <f t="shared" si="8"/>
        <v>512.4</v>
      </c>
      <c r="G26" s="134"/>
      <c r="H26" s="122">
        <f>IF(G26&lt;&gt;0,D26/(G26/2),0)</f>
        <v>0</v>
      </c>
      <c r="I26" s="13">
        <f>IF(G26&lt;&gt;0,E26/(G26/2),0)</f>
        <v>0</v>
      </c>
      <c r="J26" s="14"/>
      <c r="K26" s="15">
        <f t="shared" si="7"/>
        <v>0</v>
      </c>
      <c r="L26" s="34"/>
      <c r="M26" s="16" t="s">
        <v>82</v>
      </c>
      <c r="N26" s="201"/>
      <c r="O26" s="9"/>
      <c r="P26" s="325"/>
      <c r="Q26" s="37"/>
      <c r="R26" s="38"/>
      <c r="S26" s="325"/>
      <c r="T26" s="37"/>
      <c r="U26" s="9"/>
    </row>
    <row r="27" spans="2:24" ht="15" customHeight="1" thickBot="1">
      <c r="B27" s="343"/>
      <c r="C27" s="131"/>
      <c r="D27" s="132"/>
      <c r="E27" s="132"/>
      <c r="F27" s="133"/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7"/>
        <v>0</v>
      </c>
      <c r="L27" s="34"/>
      <c r="M27" s="16"/>
      <c r="N27" s="201"/>
      <c r="O27" s="9"/>
      <c r="P27" s="10"/>
      <c r="Q27" s="10"/>
      <c r="R27" s="24"/>
      <c r="S27" s="10"/>
      <c r="T27" s="10"/>
      <c r="U27" s="9"/>
    </row>
    <row r="28" spans="2:24" ht="15" thickBot="1">
      <c r="B28" s="343"/>
      <c r="C28" s="131"/>
      <c r="D28" s="132"/>
      <c r="E28" s="132"/>
      <c r="F28" s="133"/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2"/>
      <c r="M28" s="16"/>
      <c r="N28" s="201"/>
      <c r="O28" s="9"/>
      <c r="P28" s="10"/>
      <c r="Q28" s="24"/>
      <c r="R28" s="11"/>
      <c r="S28" s="10"/>
      <c r="T28" s="24"/>
      <c r="U28" s="12"/>
    </row>
    <row r="29" spans="2:24" ht="15.75" customHeight="1" thickBot="1">
      <c r="C29" s="20" t="s">
        <v>4</v>
      </c>
      <c r="D29" s="130">
        <f>SUM(D25:D28)</f>
        <v>537.4</v>
      </c>
      <c r="E29" s="130">
        <f>SUM(E25:E28)</f>
        <v>410</v>
      </c>
      <c r="F29" s="130">
        <f>SUM(F25:F28)</f>
        <v>947.4</v>
      </c>
      <c r="G29" s="137">
        <f>SUM(G25:G28)</f>
        <v>632</v>
      </c>
      <c r="H29" s="27">
        <f>IF(G29&lt;&gt;0,D29/(G29/2),0)</f>
        <v>1.700632911392405</v>
      </c>
      <c r="I29" s="27">
        <f>IF(G29&lt;&gt;0,E29/(G29/2),0)</f>
        <v>1.2974683544303798</v>
      </c>
      <c r="J29" s="22"/>
      <c r="K29" s="28">
        <f t="shared" si="7"/>
        <v>1.4990506329113924</v>
      </c>
      <c r="L29" s="2"/>
      <c r="M29" s="40"/>
      <c r="N29" s="40"/>
      <c r="O29" s="9"/>
      <c r="P29" s="10"/>
      <c r="Q29" s="10"/>
      <c r="R29" s="24"/>
      <c r="S29" s="10"/>
      <c r="T29" s="10"/>
      <c r="U29" s="9"/>
    </row>
    <row r="30" spans="2:24">
      <c r="C30" s="3"/>
      <c r="D30" s="42"/>
      <c r="E30" s="42"/>
      <c r="F30" s="43"/>
      <c r="G30" s="44"/>
      <c r="L30" s="2"/>
      <c r="M30" s="40"/>
      <c r="N30" s="40"/>
      <c r="O30" s="9"/>
      <c r="P30" s="323" t="s">
        <v>26</v>
      </c>
      <c r="Q30" s="35"/>
      <c r="R30" s="24"/>
      <c r="S30" s="323" t="s">
        <v>26</v>
      </c>
      <c r="T30" s="35"/>
      <c r="U30" s="24"/>
      <c r="W30" s="326" t="s">
        <v>27</v>
      </c>
      <c r="X30" s="327"/>
    </row>
    <row r="31" spans="2:24" ht="23.5">
      <c r="C31" s="47" t="s">
        <v>29</v>
      </c>
      <c r="D31" s="108">
        <f>D9+D14+D23+D29</f>
        <v>1359.3</v>
      </c>
      <c r="E31" s="108">
        <f>E9+E14+E23+E29</f>
        <v>1273</v>
      </c>
      <c r="F31" s="108">
        <f>F9+F14+F23+F29</f>
        <v>2632.3</v>
      </c>
      <c r="G31" s="109">
        <f>G14+G23+G29+G9</f>
        <v>2320</v>
      </c>
      <c r="H31" s="13">
        <f>IF(G31&lt;&gt;0,D31/(G31/2),0)</f>
        <v>1.1718103448275861</v>
      </c>
      <c r="I31" s="13">
        <f>IF(G31&lt;&gt;0,E31/(G31/2),0)</f>
        <v>1.0974137931034482</v>
      </c>
      <c r="J31" s="14"/>
      <c r="K31" s="15">
        <f>IF(G31&lt;&gt;0,F31/(G31),0)</f>
        <v>1.1346120689655173</v>
      </c>
      <c r="L31" s="2"/>
      <c r="M31" s="40"/>
      <c r="N31" s="40"/>
      <c r="O31" s="9"/>
      <c r="P31" s="324"/>
      <c r="Q31" s="36"/>
      <c r="R31" s="38"/>
      <c r="S31" s="324"/>
      <c r="T31" s="36"/>
      <c r="U31" s="24"/>
      <c r="W31" s="328"/>
      <c r="X31" s="329"/>
    </row>
    <row r="32" spans="2:24" ht="15.75" customHeight="1">
      <c r="D32" s="49"/>
      <c r="E32" s="49"/>
      <c r="G32" s="50"/>
      <c r="L32" s="2"/>
      <c r="M32" s="40"/>
      <c r="N32" s="40"/>
      <c r="O32" s="39"/>
      <c r="P32" s="324"/>
      <c r="Q32" s="36"/>
      <c r="R32" s="38"/>
      <c r="S32" s="324" t="s">
        <v>26</v>
      </c>
      <c r="T32" s="36"/>
      <c r="U32" s="39"/>
      <c r="W32" s="328"/>
      <c r="X32" s="329"/>
    </row>
    <row r="33" spans="2:33" ht="15.75" customHeight="1">
      <c r="C33" s="25"/>
      <c r="D33" s="51"/>
      <c r="E33" s="51"/>
      <c r="F33" s="52"/>
      <c r="G33" s="51"/>
      <c r="J33" s="34"/>
      <c r="L33" s="2"/>
      <c r="M33" s="40"/>
      <c r="N33" s="40"/>
      <c r="O33" s="39"/>
      <c r="P33" s="324"/>
      <c r="Q33" s="36"/>
      <c r="R33" s="24"/>
      <c r="S33" s="324"/>
      <c r="T33" s="36"/>
      <c r="U33" s="39"/>
      <c r="W33" s="328"/>
      <c r="X33" s="329"/>
    </row>
    <row r="34" spans="2:33" ht="24" customHeight="1">
      <c r="C34" s="332" t="s">
        <v>31</v>
      </c>
      <c r="D34" s="332"/>
      <c r="E34" s="332"/>
      <c r="F34" s="332"/>
      <c r="G34" s="333" t="s">
        <v>32</v>
      </c>
      <c r="H34" s="333"/>
      <c r="I34" s="333" t="s">
        <v>33</v>
      </c>
      <c r="J34" s="333"/>
      <c r="K34" s="333"/>
      <c r="L34" s="2"/>
      <c r="M34" s="40"/>
      <c r="N34" s="40"/>
      <c r="O34" s="39"/>
      <c r="P34" s="324"/>
      <c r="Q34" s="36"/>
      <c r="S34" s="324"/>
      <c r="T34" s="36"/>
      <c r="U34" s="39"/>
      <c r="W34" s="328"/>
      <c r="X34" s="329"/>
    </row>
    <row r="35" spans="2:33" ht="16" thickBot="1">
      <c r="C35" s="97" t="s">
        <v>34</v>
      </c>
      <c r="D35" s="105">
        <f>108+162</f>
        <v>270</v>
      </c>
      <c r="E35" s="105"/>
      <c r="F35" s="106"/>
      <c r="G35" s="309" t="s">
        <v>84</v>
      </c>
      <c r="H35" s="309"/>
      <c r="I35" s="310"/>
      <c r="J35" s="311"/>
      <c r="K35" s="312"/>
      <c r="L35" s="2"/>
      <c r="M35" s="40"/>
      <c r="N35" s="40"/>
      <c r="O35" s="39"/>
      <c r="P35" s="325"/>
      <c r="Q35" s="37"/>
      <c r="R35" s="41"/>
      <c r="S35" s="325"/>
      <c r="T35" s="37"/>
      <c r="U35" s="39"/>
      <c r="W35" s="328"/>
      <c r="X35" s="329"/>
    </row>
    <row r="36" spans="2:33" ht="15.5">
      <c r="C36" s="98" t="s">
        <v>35</v>
      </c>
      <c r="D36" s="105"/>
      <c r="E36" s="105"/>
      <c r="F36" s="106"/>
      <c r="G36" s="309"/>
      <c r="H36" s="309"/>
      <c r="I36" s="309"/>
      <c r="J36" s="309"/>
      <c r="K36" s="309"/>
      <c r="L36" s="34"/>
      <c r="M36" s="45"/>
      <c r="N36" s="30"/>
      <c r="O36" s="39"/>
      <c r="P36" s="10"/>
      <c r="Q36" s="10"/>
      <c r="R36" s="46"/>
      <c r="S36" s="301"/>
      <c r="T36" s="10"/>
      <c r="U36" s="39"/>
      <c r="W36" s="328"/>
      <c r="X36" s="329"/>
    </row>
    <row r="37" spans="2:33" s="48" customFormat="1" ht="15.5">
      <c r="B37"/>
      <c r="C37" s="98" t="s">
        <v>37</v>
      </c>
      <c r="D37" s="105"/>
      <c r="E37" s="105"/>
      <c r="F37" s="106"/>
      <c r="G37" s="309"/>
      <c r="H37" s="309"/>
      <c r="I37" s="310"/>
      <c r="J37" s="311"/>
      <c r="K37" s="312"/>
      <c r="L37" s="34"/>
      <c r="M37" s="45"/>
      <c r="N37" s="30"/>
      <c r="O37" s="9"/>
      <c r="P37" s="10"/>
      <c r="Q37" s="10"/>
      <c r="R37" s="46"/>
      <c r="S37" s="301"/>
      <c r="T37" s="10"/>
      <c r="U37" s="9"/>
      <c r="W37" s="328"/>
      <c r="X37" s="329"/>
      <c r="Y37"/>
    </row>
    <row r="38" spans="2:33" s="48" customFormat="1" ht="16" thickBot="1">
      <c r="B38"/>
      <c r="C38" s="98" t="s">
        <v>49</v>
      </c>
      <c r="D38" s="105"/>
      <c r="E38" s="105"/>
      <c r="F38" s="106"/>
      <c r="G38" s="309"/>
      <c r="H38" s="309"/>
      <c r="I38" s="309"/>
      <c r="J38" s="309"/>
      <c r="K38" s="309"/>
      <c r="L38" s="34"/>
      <c r="M38" s="29"/>
      <c r="N38" s="30"/>
      <c r="O38" s="9"/>
      <c r="P38" s="10"/>
      <c r="Q38" s="10"/>
      <c r="R38" s="46"/>
      <c r="S38" s="301"/>
      <c r="T38" s="10"/>
      <c r="U38" s="9"/>
      <c r="W38" s="330"/>
      <c r="X38" s="331"/>
      <c r="Y38"/>
    </row>
    <row r="39" spans="2:33" s="48" customFormat="1" ht="15.5">
      <c r="B39" s="96" t="s">
        <v>50</v>
      </c>
      <c r="C39" s="99">
        <v>1500</v>
      </c>
      <c r="D39" s="107">
        <f>SUM(D35:D38)</f>
        <v>270</v>
      </c>
      <c r="E39" s="107">
        <f>SUM(E35:E38)</f>
        <v>0</v>
      </c>
      <c r="F39" s="106">
        <f>D39+E39</f>
        <v>270</v>
      </c>
      <c r="G39" s="313"/>
      <c r="H39" s="314"/>
      <c r="L39" s="2"/>
      <c r="N39" s="48" t="s">
        <v>30</v>
      </c>
      <c r="O39" s="9"/>
      <c r="P39" s="10"/>
      <c r="Q39" s="10"/>
      <c r="R39" s="46"/>
      <c r="S39" s="301"/>
      <c r="T39" s="10"/>
      <c r="U39" s="9"/>
      <c r="Y39"/>
    </row>
    <row r="40" spans="2:33" s="48" customFormat="1" ht="16" thickBot="1">
      <c r="B40"/>
      <c r="L40" s="2"/>
      <c r="M40" s="45"/>
      <c r="N40" s="30"/>
      <c r="O40" s="53"/>
      <c r="P40" s="10"/>
      <c r="Q40" s="10"/>
      <c r="R40" s="9"/>
      <c r="S40" s="301"/>
      <c r="T40" s="10"/>
      <c r="U40" s="9"/>
      <c r="AG40" s="54"/>
    </row>
    <row r="41" spans="2:33" ht="16" thickBot="1">
      <c r="B41" s="315" t="s">
        <v>42</v>
      </c>
      <c r="C41" s="316"/>
      <c r="D41" s="316"/>
      <c r="E41" s="316"/>
      <c r="F41" s="316"/>
      <c r="G41" s="316"/>
      <c r="H41" s="316"/>
      <c r="I41" s="317"/>
      <c r="K41" s="318" t="str">
        <f>+B41</f>
        <v>ACUMULADO SEMANAL</v>
      </c>
      <c r="L41" s="319"/>
      <c r="M41" s="319"/>
      <c r="N41" s="320"/>
      <c r="O41" s="55"/>
      <c r="P41" s="34"/>
      <c r="Q41" s="34"/>
      <c r="R41" s="2"/>
      <c r="S41" s="34"/>
      <c r="T41" s="34"/>
      <c r="U41" s="2"/>
      <c r="V41" s="56"/>
      <c r="W41" s="103">
        <v>8</v>
      </c>
      <c r="X41" s="104" t="str">
        <f>"'"&amp;IF($W$41=4,DAY($Z$50)-1,IF($W$41=5,DAY($AA$50)-1,IF($W$41=6,DAY($AB$50)-1,IF($W$41=7,DAY($AC$50)-1,IF($W$41=8,DAY($AD$50)-1,IF($W$41=9,DAY($AE$50)-1,0))))))&amp;"-"&amp;MONTH($Y$50)&amp;"'!D40"</f>
        <v>'4-10'!D40</v>
      </c>
      <c r="Y41" s="57" t="str">
        <f>"'"&amp;IF($W$41=4,DAY($Z$50)-1,IF($W$41=5,DAY($AA$50)-1,IF($W$41=6,DAY($AB$50)-1,IF($W$41=7,DAY($AC$50)-1,IF($W$41=8,DAY($AD$50)-1,IF($W$41=9,DAY($AE$50)-1,0))))))&amp;"-"&amp;MONTH($Y$50)&amp;"'!F40"</f>
        <v>'4-10'!F40</v>
      </c>
      <c r="Z41" s="58" t="str">
        <f>"'"&amp;IF($W$41=4,DAY($Z$50)-1,IF($W$41=5,DAY($AA$50)-1,IF($W$41=6,DAY($AB$50)-1,IF($W$41=7,DAY($AC$50)-1,IF($W$41=8,DAY($AD$50)-1,IF($W$41=9,DAY($AE$50)-1,0))))))&amp;"-"&amp;MONTH($Y$50)&amp;"'!H40"</f>
        <v>'4-10'!H40</v>
      </c>
      <c r="AA41" s="59" t="str">
        <f>"'"&amp;IF($W$41=4,DAY($Z$50)-1,IF($W$41=5,DAY($AA$50)-1,IF($W$41=6,DAY($AB$50)-1,IF($W$41=7,DAY($AC$50)-1,IF($W$41=8,DAY($AD$50)-1,IF($W$41=9,DAY($AE$50)-1,0))))))&amp;"-"&amp;MONTH($Y$50)&amp;"'!B40"</f>
        <v>'4-10'!B40</v>
      </c>
      <c r="AB41" s="60"/>
      <c r="AC41" s="60"/>
      <c r="AD41" s="60"/>
      <c r="AE41" s="60"/>
      <c r="AF41" s="60"/>
      <c r="AG41" s="61"/>
    </row>
    <row r="42" spans="2:33" ht="16" thickBot="1">
      <c r="B42" s="119" t="s">
        <v>11</v>
      </c>
      <c r="C42" s="72"/>
      <c r="D42" s="321" t="s">
        <v>15</v>
      </c>
      <c r="E42" s="322"/>
      <c r="F42" s="321" t="s">
        <v>21</v>
      </c>
      <c r="G42" s="322"/>
      <c r="H42" s="321" t="s">
        <v>25</v>
      </c>
      <c r="I42" s="322"/>
      <c r="K42" s="120" t="s">
        <v>51</v>
      </c>
      <c r="L42" s="121"/>
      <c r="M42" s="110" t="s">
        <v>52</v>
      </c>
      <c r="N42" s="72" t="s">
        <v>46</v>
      </c>
      <c r="P42" s="34"/>
      <c r="Q42" s="34"/>
      <c r="R42" s="34"/>
      <c r="S42" s="34"/>
      <c r="T42" s="34"/>
      <c r="V42" s="62"/>
      <c r="W42" s="299" t="s">
        <v>36</v>
      </c>
      <c r="X42" s="300"/>
      <c r="Y42" s="101">
        <v>45961</v>
      </c>
      <c r="Z42" s="101">
        <f t="shared" ref="Z42:AE42" si="9">Y42+1</f>
        <v>45962</v>
      </c>
      <c r="AA42" s="101">
        <f t="shared" si="9"/>
        <v>45963</v>
      </c>
      <c r="AB42" s="101">
        <f t="shared" si="9"/>
        <v>45964</v>
      </c>
      <c r="AC42" s="101">
        <f t="shared" si="9"/>
        <v>45965</v>
      </c>
      <c r="AD42" s="101">
        <f t="shared" si="9"/>
        <v>45966</v>
      </c>
      <c r="AE42" s="101">
        <f t="shared" si="9"/>
        <v>45967</v>
      </c>
      <c r="AF42" s="63" t="s">
        <v>63</v>
      </c>
      <c r="AG42" s="64"/>
    </row>
    <row r="43" spans="2:33" ht="29">
      <c r="B43" s="74" t="s">
        <v>44</v>
      </c>
      <c r="C43" s="75" t="s">
        <v>45</v>
      </c>
      <c r="D43" s="74" t="s">
        <v>44</v>
      </c>
      <c r="E43" s="75" t="s">
        <v>45</v>
      </c>
      <c r="F43" s="74" t="s">
        <v>44</v>
      </c>
      <c r="G43" s="75" t="s">
        <v>45</v>
      </c>
      <c r="H43" s="74" t="s">
        <v>44</v>
      </c>
      <c r="I43" s="75" t="s">
        <v>45</v>
      </c>
      <c r="K43" s="111" t="s">
        <v>53</v>
      </c>
      <c r="L43" s="112"/>
      <c r="M43" s="112"/>
      <c r="N43" s="113"/>
      <c r="P43" s="301"/>
      <c r="Q43" s="302"/>
      <c r="R43" s="34"/>
      <c r="S43" s="301"/>
      <c r="T43" s="302"/>
      <c r="V43" s="62"/>
      <c r="W43" s="303" t="s">
        <v>38</v>
      </c>
      <c r="X43" s="304"/>
      <c r="Y43" s="66">
        <v>377</v>
      </c>
      <c r="Z43" s="66">
        <v>0</v>
      </c>
      <c r="AA43" s="66">
        <v>0</v>
      </c>
      <c r="AB43" s="66">
        <v>0</v>
      </c>
      <c r="AC43" s="66">
        <v>0</v>
      </c>
      <c r="AD43" s="66">
        <v>0</v>
      </c>
      <c r="AE43" s="66">
        <v>0</v>
      </c>
      <c r="AF43" s="67">
        <f>SUM(Y43:AE43)</f>
        <v>377</v>
      </c>
      <c r="AG43" s="64"/>
    </row>
    <row r="44" spans="2:33" ht="16" thickBot="1">
      <c r="B44" s="76">
        <f>+F9+'31-10'!F9+'01-11'!F9+'02-11'!F9+'03-11'!F9</f>
        <v>441.5</v>
      </c>
      <c r="C44" s="77">
        <f>IF($W$41=3,$Y43,IF($W$41=4,SUM($Y43:$Z43),IF($W$41=5,SUM($Y43:$AA43),IF($W$41=6,SUM($Y43:$AB43),IF($W$41=7,SUM($Y43:$AC43),IF($W$41=8,SUM($Y43:$AD43),IF($W$41=9,SUM($Y43:$AE43),"Escribir número")))))))</f>
        <v>377</v>
      </c>
      <c r="D44" s="78">
        <f>+F14+'31-10'!F14</f>
        <v>0</v>
      </c>
      <c r="E44" s="77">
        <f>IF($W$41=3,$Y45,IF($W$41=4,SUM($Y45:$Z45),IF($W$41=5,SUM($Y45:$AA45),IF($W$41=6,SUM($Y45:$AB45),IF($W$41=7,SUM($Y45:$AC45),IF($W$41=8,SUM($Y45:$AD45),IF($W$41=9,SUM($Y45:$AE45),"Escribir número")))))))</f>
        <v>0</v>
      </c>
      <c r="F44" s="79">
        <f>F23+'31-10'!F23+'01-11'!F23+'02-11'!F23+'03-11'!F23</f>
        <v>8589.9</v>
      </c>
      <c r="G44" s="77">
        <f>IF($W$41=3,$Y44,IF($W$41=4,SUM($Y44:$Z44),IF($W$41=5,SUM($Y44:$AA44),IF($W$41=6,SUM($Y44:$AB44),IF($W$41=7,SUM($Y44:$AC44),IF($W$41=8,SUM($Y44:$AD44),IF($W$41=9,SUM($Y44:$AE44),"Escribir número")))))))</f>
        <v>9003</v>
      </c>
      <c r="H44" s="79">
        <f>F29+'31-10'!F29+'01-11'!F29+'02-11'!F29+'03-11'!F29</f>
        <v>3242.4</v>
      </c>
      <c r="I44" s="77">
        <f>IF($W$41=3,$Y46,IF($W$41=4,SUM($Y46:$Z46),IF($W$41=5,SUM($Y46:$AA46),IF($W$41=6,SUM($Y46:$AB46),IF($W$41=7,SUM($Y46:$AC46),IF($W$41=8,SUM($Y46:$AD46),IF($W$41=9,SUM($Y46:$AE46),"Escribir número")))))))</f>
        <v>4209</v>
      </c>
      <c r="K44" s="114"/>
      <c r="L44" s="115"/>
      <c r="M44" s="115"/>
      <c r="N44" s="116"/>
      <c r="P44" s="301"/>
      <c r="Q44" s="302"/>
      <c r="R44" s="34"/>
      <c r="S44" s="301"/>
      <c r="T44" s="302"/>
      <c r="V44" s="62"/>
      <c r="W44" s="305" t="s">
        <v>39</v>
      </c>
      <c r="X44" s="306"/>
      <c r="Y44" s="66">
        <v>1358</v>
      </c>
      <c r="Z44" s="66">
        <v>1182</v>
      </c>
      <c r="AA44" s="66">
        <v>1722</v>
      </c>
      <c r="AB44" s="66">
        <v>1822</v>
      </c>
      <c r="AC44" s="66">
        <v>1615</v>
      </c>
      <c r="AD44" s="66">
        <v>1304</v>
      </c>
      <c r="AE44" s="66">
        <v>833</v>
      </c>
      <c r="AF44" s="67">
        <f t="shared" ref="AF44:AF46" si="10">SUM(Y44:AE44)</f>
        <v>9836</v>
      </c>
      <c r="AG44" s="64"/>
    </row>
    <row r="45" spans="2:33" ht="16" thickBot="1">
      <c r="B45" s="80"/>
      <c r="C45" s="77"/>
      <c r="D45" s="79"/>
      <c r="E45" s="77"/>
      <c r="F45" s="79"/>
      <c r="G45" s="77"/>
      <c r="H45" s="79"/>
      <c r="I45" s="77"/>
      <c r="J45" s="81"/>
      <c r="K45" s="117">
        <f>+B44+D44+F44+H44</f>
        <v>12273.8</v>
      </c>
      <c r="L45" s="118"/>
      <c r="M45" s="82">
        <f>+C44+E44+G44+I44</f>
        <v>13589</v>
      </c>
      <c r="N45" s="83">
        <f>AF59</f>
        <v>15508</v>
      </c>
      <c r="P45" s="301"/>
      <c r="Q45" s="302"/>
      <c r="R45" s="34"/>
      <c r="S45" s="301"/>
      <c r="T45" s="302"/>
      <c r="V45" s="62"/>
      <c r="W45" s="305" t="s">
        <v>40</v>
      </c>
      <c r="X45" s="306"/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7">
        <f t="shared" si="10"/>
        <v>0</v>
      </c>
      <c r="AG45" s="64"/>
    </row>
    <row r="46" spans="2:33" ht="15.5">
      <c r="C46" s="87"/>
      <c r="D46" s="88"/>
      <c r="E46" s="89"/>
      <c r="F46" s="88"/>
      <c r="G46" s="2"/>
      <c r="H46" s="2"/>
      <c r="I46" s="2"/>
      <c r="J46" s="2"/>
      <c r="K46" s="2"/>
      <c r="M46" s="69"/>
      <c r="N46" s="53"/>
      <c r="P46" s="301"/>
      <c r="Q46" s="302"/>
      <c r="R46" s="34"/>
      <c r="S46" s="301"/>
      <c r="T46" s="302"/>
      <c r="V46" s="62"/>
      <c r="W46" s="307" t="s">
        <v>41</v>
      </c>
      <c r="X46" s="308"/>
      <c r="Y46" s="66">
        <v>602</v>
      </c>
      <c r="Z46" s="66">
        <v>602</v>
      </c>
      <c r="AA46" s="66">
        <v>602</v>
      </c>
      <c r="AB46" s="66">
        <v>632</v>
      </c>
      <c r="AC46" s="66">
        <v>754</v>
      </c>
      <c r="AD46" s="66">
        <v>1017</v>
      </c>
      <c r="AE46" s="66">
        <v>1087</v>
      </c>
      <c r="AF46" s="67">
        <f t="shared" si="10"/>
        <v>5296</v>
      </c>
      <c r="AG46" s="64"/>
    </row>
    <row r="47" spans="2:33" ht="15.5">
      <c r="P47" s="301"/>
      <c r="Q47" s="302"/>
      <c r="R47" s="34"/>
      <c r="S47" s="301"/>
      <c r="T47" s="302"/>
      <c r="V47" s="62"/>
      <c r="W47" s="299" t="s">
        <v>43</v>
      </c>
      <c r="X47" s="300"/>
      <c r="Y47" s="102">
        <f>SUM(Y43:Y46)</f>
        <v>2337</v>
      </c>
      <c r="Z47" s="102">
        <f t="shared" ref="Z47:AE47" si="11">SUM(Z43:Z46)</f>
        <v>1784</v>
      </c>
      <c r="AA47" s="102">
        <f t="shared" si="11"/>
        <v>2324</v>
      </c>
      <c r="AB47" s="102">
        <f t="shared" si="11"/>
        <v>2454</v>
      </c>
      <c r="AC47" s="102">
        <f t="shared" si="11"/>
        <v>2369</v>
      </c>
      <c r="AD47" s="102">
        <f t="shared" si="11"/>
        <v>2321</v>
      </c>
      <c r="AE47" s="102">
        <f t="shared" si="11"/>
        <v>1920</v>
      </c>
      <c r="AF47" s="102">
        <f>SUM(AF43:AF46)</f>
        <v>15509</v>
      </c>
      <c r="AG47" s="64"/>
    </row>
    <row r="48" spans="2:33" ht="15.5">
      <c r="P48" s="301"/>
      <c r="Q48" s="302"/>
      <c r="R48" s="34"/>
      <c r="S48" s="301"/>
      <c r="T48" s="302"/>
      <c r="V48" s="62"/>
      <c r="W48" s="73"/>
      <c r="X48" s="73"/>
      <c r="Y48" s="100"/>
      <c r="Z48" s="100"/>
      <c r="AA48" s="100"/>
      <c r="AB48" s="100"/>
      <c r="AC48" s="100"/>
      <c r="AD48" s="100"/>
      <c r="AE48" s="100"/>
      <c r="AF48" s="100"/>
      <c r="AG48" s="64"/>
    </row>
    <row r="49" spans="2:33" ht="15" customHeight="1">
      <c r="P49" s="301"/>
      <c r="Q49" s="302"/>
      <c r="R49" s="34"/>
      <c r="S49" s="301"/>
      <c r="T49" s="302"/>
      <c r="V49" s="62"/>
      <c r="AG49" s="64"/>
    </row>
    <row r="50" spans="2:33" ht="15.5">
      <c r="P50" s="34"/>
      <c r="Q50" s="34"/>
      <c r="R50" s="34"/>
      <c r="S50" s="34"/>
      <c r="T50" s="34"/>
      <c r="V50" s="62"/>
      <c r="W50" s="299" t="s">
        <v>47</v>
      </c>
      <c r="X50" s="300"/>
      <c r="Y50" s="101">
        <f>Y42</f>
        <v>45961</v>
      </c>
      <c r="Z50" s="101">
        <f t="shared" ref="Z50:AE50" si="12">Z42</f>
        <v>45962</v>
      </c>
      <c r="AA50" s="101">
        <f t="shared" si="12"/>
        <v>45963</v>
      </c>
      <c r="AB50" s="101">
        <f t="shared" si="12"/>
        <v>45964</v>
      </c>
      <c r="AC50" s="101">
        <f t="shared" si="12"/>
        <v>45965</v>
      </c>
      <c r="AD50" s="101">
        <f t="shared" si="12"/>
        <v>45966</v>
      </c>
      <c r="AE50" s="101">
        <f t="shared" si="12"/>
        <v>45967</v>
      </c>
      <c r="AF50" s="63" t="s">
        <v>63</v>
      </c>
      <c r="AG50" s="64"/>
    </row>
    <row r="51" spans="2:33" ht="15.5">
      <c r="P51" s="34"/>
      <c r="Q51" s="34"/>
      <c r="R51" s="34"/>
      <c r="S51" s="34"/>
      <c r="T51" s="34"/>
      <c r="V51" s="62"/>
      <c r="W51" s="65" t="s">
        <v>12</v>
      </c>
      <c r="X51" s="84"/>
      <c r="Y51" s="85">
        <v>377</v>
      </c>
      <c r="Z51" s="85">
        <v>0</v>
      </c>
      <c r="AA51" s="85">
        <v>0</v>
      </c>
      <c r="AB51" s="85">
        <v>0</v>
      </c>
      <c r="AC51" s="85">
        <v>192</v>
      </c>
      <c r="AD51" s="85">
        <v>385</v>
      </c>
      <c r="AE51" s="85">
        <v>385</v>
      </c>
      <c r="AF51" s="67">
        <f>SUM(Y51:AE51)</f>
        <v>1339</v>
      </c>
      <c r="AG51" s="64"/>
    </row>
    <row r="52" spans="2:33" ht="15.5">
      <c r="B52" s="86"/>
      <c r="E52" s="91"/>
      <c r="J52" s="81"/>
      <c r="K52" s="81"/>
      <c r="M52" s="69"/>
      <c r="P52" s="34"/>
      <c r="Q52" s="34"/>
      <c r="R52" s="34"/>
      <c r="S52" s="34"/>
      <c r="T52" s="34"/>
      <c r="V52" s="62"/>
      <c r="W52" s="68" t="s">
        <v>14</v>
      </c>
      <c r="X52" s="90"/>
      <c r="Y52" s="85">
        <v>317</v>
      </c>
      <c r="Z52" s="85">
        <v>238</v>
      </c>
      <c r="AA52" s="85">
        <v>331</v>
      </c>
      <c r="AB52" s="85">
        <v>331</v>
      </c>
      <c r="AC52" s="85">
        <v>124</v>
      </c>
      <c r="AD52" s="85">
        <v>158</v>
      </c>
      <c r="AE52" s="85">
        <v>253</v>
      </c>
      <c r="AF52" s="67">
        <f t="shared" ref="AF52:AF58" si="13">SUM(Y52:AE52)</f>
        <v>1752</v>
      </c>
      <c r="AG52" s="64"/>
    </row>
    <row r="53" spans="2:33" ht="15.5">
      <c r="E53" s="91"/>
      <c r="V53" s="62"/>
      <c r="W53" s="68" t="s">
        <v>18</v>
      </c>
      <c r="X53" s="90"/>
      <c r="Y53" s="85">
        <v>320</v>
      </c>
      <c r="Z53" s="85">
        <v>267</v>
      </c>
      <c r="AA53" s="85">
        <v>334</v>
      </c>
      <c r="AB53" s="85">
        <v>334</v>
      </c>
      <c r="AC53" s="85">
        <v>334</v>
      </c>
      <c r="AD53" s="85">
        <v>334</v>
      </c>
      <c r="AE53" s="85">
        <v>256</v>
      </c>
      <c r="AF53" s="67">
        <f t="shared" si="13"/>
        <v>2179</v>
      </c>
      <c r="AG53" s="64"/>
    </row>
    <row r="54" spans="2:33" ht="15.75" customHeight="1">
      <c r="D54" s="50"/>
      <c r="E54" s="91"/>
      <c r="V54" s="62"/>
      <c r="W54" s="68" t="s">
        <v>20</v>
      </c>
      <c r="X54" s="90"/>
      <c r="Y54" s="85">
        <v>602</v>
      </c>
      <c r="Z54" s="85">
        <v>602</v>
      </c>
      <c r="AA54" s="85">
        <v>602</v>
      </c>
      <c r="AB54" s="85">
        <v>632</v>
      </c>
      <c r="AC54" s="85">
        <v>562</v>
      </c>
      <c r="AD54" s="85">
        <v>632</v>
      </c>
      <c r="AE54" s="85">
        <v>702</v>
      </c>
      <c r="AF54" s="67">
        <f t="shared" si="13"/>
        <v>4334</v>
      </c>
      <c r="AG54" s="64"/>
    </row>
    <row r="55" spans="2:33" ht="15.5">
      <c r="V55" s="62"/>
      <c r="W55" s="68" t="s">
        <v>17</v>
      </c>
      <c r="X55" s="90"/>
      <c r="Y55" s="85">
        <v>150</v>
      </c>
      <c r="Z55" s="85">
        <v>83</v>
      </c>
      <c r="AA55" s="85">
        <v>147</v>
      </c>
      <c r="AB55" s="85">
        <v>167</v>
      </c>
      <c r="AC55" s="85">
        <v>167</v>
      </c>
      <c r="AD55" s="85">
        <v>0</v>
      </c>
      <c r="AE55" s="85">
        <v>0</v>
      </c>
      <c r="AF55" s="67">
        <f t="shared" si="13"/>
        <v>714</v>
      </c>
      <c r="AG55" s="64"/>
    </row>
    <row r="56" spans="2:33" ht="15.5">
      <c r="V56" s="62"/>
      <c r="W56" s="68" t="s">
        <v>28</v>
      </c>
      <c r="X56" s="90"/>
      <c r="Y56" s="85">
        <v>0</v>
      </c>
      <c r="Z56" s="85">
        <v>170</v>
      </c>
      <c r="AA56" s="85">
        <v>300</v>
      </c>
      <c r="AB56" s="85">
        <v>341</v>
      </c>
      <c r="AC56" s="85">
        <v>341</v>
      </c>
      <c r="AD56" s="85">
        <v>326</v>
      </c>
      <c r="AE56" s="85">
        <v>163</v>
      </c>
      <c r="AF56" s="67">
        <f t="shared" si="13"/>
        <v>1641</v>
      </c>
      <c r="AG56" s="64"/>
    </row>
    <row r="57" spans="2:33" ht="15.5">
      <c r="V57" s="62"/>
      <c r="W57" s="68" t="s">
        <v>24</v>
      </c>
      <c r="X57" s="90"/>
      <c r="Y57" s="85">
        <v>289</v>
      </c>
      <c r="Z57" s="85">
        <v>161</v>
      </c>
      <c r="AA57" s="85">
        <v>283</v>
      </c>
      <c r="AB57" s="85">
        <v>321</v>
      </c>
      <c r="AC57" s="85">
        <v>321</v>
      </c>
      <c r="AD57" s="85">
        <v>321</v>
      </c>
      <c r="AE57" s="85">
        <v>161</v>
      </c>
      <c r="AF57" s="67">
        <f t="shared" si="13"/>
        <v>1857</v>
      </c>
      <c r="AG57" s="64"/>
    </row>
    <row r="58" spans="2:33" ht="15.5">
      <c r="V58" s="62"/>
      <c r="W58" s="70" t="s">
        <v>19</v>
      </c>
      <c r="X58" s="92"/>
      <c r="Y58" s="85">
        <v>282</v>
      </c>
      <c r="Z58" s="85">
        <v>262</v>
      </c>
      <c r="AA58" s="85">
        <v>328</v>
      </c>
      <c r="AB58" s="85">
        <v>328</v>
      </c>
      <c r="AC58" s="85">
        <v>328</v>
      </c>
      <c r="AD58" s="85">
        <v>164</v>
      </c>
      <c r="AE58" s="85">
        <v>0</v>
      </c>
      <c r="AF58" s="67">
        <f t="shared" si="13"/>
        <v>1692</v>
      </c>
      <c r="AG58" s="64"/>
    </row>
    <row r="59" spans="2:33" ht="15.5">
      <c r="V59" s="62"/>
      <c r="W59" s="299" t="s">
        <v>43</v>
      </c>
      <c r="X59" s="300"/>
      <c r="Y59" s="102">
        <f>SUM(Y51:Y58)</f>
        <v>2337</v>
      </c>
      <c r="Z59" s="102">
        <f t="shared" ref="Z59:AE59" si="14">SUM(Z51:Z58)</f>
        <v>1783</v>
      </c>
      <c r="AA59" s="102">
        <f t="shared" si="14"/>
        <v>2325</v>
      </c>
      <c r="AB59" s="102">
        <f t="shared" si="14"/>
        <v>2454</v>
      </c>
      <c r="AC59" s="102">
        <f t="shared" si="14"/>
        <v>2369</v>
      </c>
      <c r="AD59" s="102">
        <f t="shared" si="14"/>
        <v>2320</v>
      </c>
      <c r="AE59" s="102">
        <f t="shared" si="14"/>
        <v>1920</v>
      </c>
      <c r="AF59" s="71">
        <f>SUM(AF51:AF58)</f>
        <v>15508</v>
      </c>
      <c r="AG59" s="64"/>
    </row>
    <row r="60" spans="2:33" ht="15" thickBot="1">
      <c r="V60" s="93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5"/>
    </row>
    <row r="62" spans="2:33">
      <c r="N62" t="s">
        <v>48</v>
      </c>
    </row>
    <row r="64" spans="2:33">
      <c r="M64" t="s">
        <v>62</v>
      </c>
    </row>
    <row r="72" spans="29:29">
      <c r="AC72">
        <v>0</v>
      </c>
    </row>
  </sheetData>
  <sortState xmlns:xlrd2="http://schemas.microsoft.com/office/spreadsheetml/2017/richdata2" ref="C16:G22">
    <sortCondition ref="C16:C22"/>
  </sortState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5"/>
    <mergeCell ref="S10:S15"/>
    <mergeCell ref="B11:B13"/>
    <mergeCell ref="B16:B22"/>
    <mergeCell ref="P21:P26"/>
    <mergeCell ref="S21:S26"/>
    <mergeCell ref="B25:B28"/>
    <mergeCell ref="P30:P35"/>
    <mergeCell ref="S30:S35"/>
    <mergeCell ref="W30:X38"/>
    <mergeCell ref="C34:F34"/>
    <mergeCell ref="G34:H34"/>
    <mergeCell ref="I34:K34"/>
    <mergeCell ref="G35:H35"/>
    <mergeCell ref="I35:K35"/>
    <mergeCell ref="G36:H36"/>
    <mergeCell ref="I36:K36"/>
    <mergeCell ref="W42:X42"/>
    <mergeCell ref="S36:S40"/>
    <mergeCell ref="G37:H37"/>
    <mergeCell ref="I37:K37"/>
    <mergeCell ref="G38:H38"/>
    <mergeCell ref="I38:K38"/>
    <mergeCell ref="G39:H39"/>
    <mergeCell ref="B41:I41"/>
    <mergeCell ref="K41:N41"/>
    <mergeCell ref="D42:E42"/>
    <mergeCell ref="F42:G42"/>
    <mergeCell ref="H42:I42"/>
    <mergeCell ref="W50:X50"/>
    <mergeCell ref="W59:X59"/>
    <mergeCell ref="P43:P49"/>
    <mergeCell ref="Q43:Q49"/>
    <mergeCell ref="S43:S49"/>
    <mergeCell ref="T43:T49"/>
    <mergeCell ref="W43:X43"/>
    <mergeCell ref="W44:X44"/>
    <mergeCell ref="W45:X45"/>
    <mergeCell ref="W46:X46"/>
    <mergeCell ref="W47:X47"/>
  </mergeCells>
  <conditionalFormatting sqref="H11:I13 H6:I9 H25:I28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2">
    <cfRule type="iconSet" priority="26">
      <iconSet>
        <cfvo type="percent" val="0"/>
        <cfvo type="num" val="0.95"/>
        <cfvo type="num" val="1"/>
      </iconSet>
    </cfRule>
  </conditionalFormatting>
  <conditionalFormatting sqref="H23:I23">
    <cfRule type="iconSet" priority="20">
      <iconSet>
        <cfvo type="percent" val="0"/>
        <cfvo type="num" val="0.95"/>
        <cfvo type="num" val="1"/>
      </iconSet>
    </cfRule>
  </conditionalFormatting>
  <conditionalFormatting sqref="H29:I29">
    <cfRule type="iconSet" priority="15">
      <iconSet>
        <cfvo type="percent" val="0"/>
        <cfvo type="num" val="0.95"/>
        <cfvo type="num" val="1"/>
      </iconSet>
    </cfRule>
  </conditionalFormatting>
  <conditionalFormatting sqref="H31:I31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2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2">
    <cfRule type="iconSet" priority="27">
      <iconSet>
        <cfvo type="percent" val="0"/>
        <cfvo type="num" val="0.95"/>
        <cfvo type="num" val="1"/>
      </iconSet>
    </cfRule>
  </conditionalFormatting>
  <conditionalFormatting sqref="K23">
    <cfRule type="iconSet" priority="19">
      <iconSet>
        <cfvo type="percent" val="0"/>
        <cfvo type="num" val="0.95"/>
        <cfvo type="num" val="1"/>
      </iconSet>
    </cfRule>
  </conditionalFormatting>
  <conditionalFormatting sqref="K25:K27">
    <cfRule type="iconSet" priority="25">
      <iconSet>
        <cfvo type="percent" val="0"/>
        <cfvo type="num" val="0.95"/>
        <cfvo type="num" val="1"/>
      </iconSet>
    </cfRule>
  </conditionalFormatting>
  <conditionalFormatting sqref="K28">
    <cfRule type="iconSet" priority="7">
      <iconSet>
        <cfvo type="percent" val="0"/>
        <cfvo type="num" val="0.95"/>
        <cfvo type="num" val="1"/>
      </iconSet>
    </cfRule>
  </conditionalFormatting>
  <conditionalFormatting sqref="K29">
    <cfRule type="iconSet" priority="16">
      <iconSet>
        <cfvo type="percent" val="0"/>
        <cfvo type="num" val="0.95"/>
        <cfvo type="num" val="1"/>
      </iconSet>
    </cfRule>
  </conditionalFormatting>
  <conditionalFormatting sqref="K31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1" xr:uid="{55A493A4-5B8D-4E73-A67D-BF5F037F53A8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4257B837-9A06-44E3-A9FF-D871D24552C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B44</xm:sqref>
        </x14:conditionalFormatting>
        <x14:conditionalFormatting xmlns:xm="http://schemas.microsoft.com/office/excel/2006/main">
          <x14:cfRule type="iconSet" priority="29" id="{C258F2B6-E693-4655-86A1-7A3D56EAAEA7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10" id="{1202C7D3-CCFA-421B-8755-9A2AFD6785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D44</xm:sqref>
        </x14:conditionalFormatting>
        <x14:conditionalFormatting xmlns:xm="http://schemas.microsoft.com/office/excel/2006/main">
          <x14:cfRule type="iconSet" priority="13" id="{C681C932-126F-443C-A46D-E81E15987E5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9" id="{769CEB5A-BC91-48C0-B4FD-00C716E46CD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F44</xm:sqref>
        </x14:conditionalFormatting>
        <x14:conditionalFormatting xmlns:xm="http://schemas.microsoft.com/office/excel/2006/main">
          <x14:cfRule type="iconSet" priority="12" id="{FBBA0A2C-7DBC-4AB1-AF28-E54500273B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8" id="{B3E219B0-43DC-4320-B508-46B8B9AFA7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H44</xm:sqref>
        </x14:conditionalFormatting>
        <x14:conditionalFormatting xmlns:xm="http://schemas.microsoft.com/office/excel/2006/main">
          <x14:cfRule type="iconSet" priority="11" id="{94B64861-F6FD-490C-A382-766CC264F8F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4" id="{7C2F18DE-3E03-4015-95ED-51A843BADB5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K45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BB920-A1F2-439A-AEE6-99930A8E20D2}">
  <dimension ref="B2:AG72"/>
  <sheetViews>
    <sheetView topLeftCell="A13"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216"/>
      <c r="E6" s="216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132"/>
      <c r="E7" s="132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9"/>
      <c r="D11" s="132"/>
      <c r="E11" s="132"/>
      <c r="F11" s="133">
        <f t="shared" ref="F11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ref="F12" si="2">SUM(D12:E12)</f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0</v>
      </c>
      <c r="E14" s="136">
        <f>SUM(E11:E13)</f>
        <v>0</v>
      </c>
      <c r="F14" s="136">
        <f>SUM(F11:F13)</f>
        <v>0</v>
      </c>
      <c r="G14" s="137">
        <f>SUM(G11:G13)</f>
        <v>0</v>
      </c>
      <c r="H14" s="124">
        <f>IF(G14&lt;&gt;0,D14/(G14/2),0)</f>
        <v>0</v>
      </c>
      <c r="I14" s="27">
        <f>IF(G14&lt;&gt;0,E14/(G14/2),0)</f>
        <v>0</v>
      </c>
      <c r="J14" s="22"/>
      <c r="K14" s="28">
        <f>IF(G14&lt;&gt;0,F14/(G14),0)</f>
        <v>0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14</v>
      </c>
      <c r="D16" s="132">
        <v>145</v>
      </c>
      <c r="E16" s="132">
        <v>185</v>
      </c>
      <c r="F16" s="133">
        <f t="shared" ref="F16:F21" si="3">SUM(D16:E16)</f>
        <v>330</v>
      </c>
      <c r="G16" s="134">
        <f t="shared" ref="G16:G21" si="4">VLOOKUP(C16,$W$50:$AF$59,$W$41,0)</f>
        <v>253</v>
      </c>
      <c r="H16" s="122">
        <f t="shared" ref="H16:H23" si="5">IF(G16&lt;&gt;0,D16/(G16/2),0)</f>
        <v>1.1462450592885376</v>
      </c>
      <c r="I16" s="13">
        <f t="shared" ref="I16:I23" si="6">IF(G16&lt;&gt;0,E16/(G16/2),0)</f>
        <v>1.4624505928853755</v>
      </c>
      <c r="J16" s="14"/>
      <c r="K16" s="15">
        <f t="shared" ref="K16:K29" si="7">IF(G16&lt;&gt;0,F16/(G16),0)</f>
        <v>1.3043478260869565</v>
      </c>
      <c r="M16" s="16" t="s">
        <v>78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18</v>
      </c>
      <c r="D17" s="132">
        <v>220</v>
      </c>
      <c r="E17" s="132">
        <v>162</v>
      </c>
      <c r="F17" s="133">
        <f t="shared" si="3"/>
        <v>382</v>
      </c>
      <c r="G17" s="134">
        <f t="shared" si="4"/>
        <v>256</v>
      </c>
      <c r="H17" s="122">
        <f>IF(G17&lt;&gt;0,D17/(G17/2),0)</f>
        <v>1.71875</v>
      </c>
      <c r="I17" s="13">
        <f t="shared" si="6"/>
        <v>1.265625</v>
      </c>
      <c r="J17" s="14"/>
      <c r="K17" s="15">
        <f t="shared" si="7"/>
        <v>1.4921875</v>
      </c>
      <c r="M17" s="16" t="s">
        <v>74</v>
      </c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17</v>
      </c>
      <c r="D18" s="132">
        <v>0</v>
      </c>
      <c r="E18" s="132"/>
      <c r="F18" s="133">
        <f t="shared" si="3"/>
        <v>0</v>
      </c>
      <c r="G18" s="134">
        <f t="shared" si="4"/>
        <v>0</v>
      </c>
      <c r="H18" s="122">
        <f>IF(G18&lt;&gt;0,D18/(G18/2),0)</f>
        <v>0</v>
      </c>
      <c r="I18" s="13">
        <f t="shared" si="6"/>
        <v>0</v>
      </c>
      <c r="J18" s="14"/>
      <c r="K18" s="15">
        <f t="shared" si="7"/>
        <v>0</v>
      </c>
      <c r="M18" s="16" t="s">
        <v>79</v>
      </c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28</v>
      </c>
      <c r="D19" s="132">
        <v>160</v>
      </c>
      <c r="E19" s="132">
        <v>204</v>
      </c>
      <c r="F19" s="133">
        <f t="shared" si="3"/>
        <v>364</v>
      </c>
      <c r="G19" s="134">
        <f t="shared" si="4"/>
        <v>163</v>
      </c>
      <c r="H19" s="122">
        <f t="shared" si="5"/>
        <v>1.9631901840490797</v>
      </c>
      <c r="I19" s="13">
        <f t="shared" si="6"/>
        <v>2.5030674846625769</v>
      </c>
      <c r="J19" s="14"/>
      <c r="K19" s="15">
        <f t="shared" si="7"/>
        <v>2.2331288343558282</v>
      </c>
      <c r="M19" s="16" t="s">
        <v>79</v>
      </c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24</v>
      </c>
      <c r="D20" s="132">
        <v>101</v>
      </c>
      <c r="E20" s="132">
        <v>240</v>
      </c>
      <c r="F20" s="133">
        <f t="shared" si="3"/>
        <v>341</v>
      </c>
      <c r="G20" s="134">
        <f t="shared" si="4"/>
        <v>161</v>
      </c>
      <c r="H20" s="122">
        <f t="shared" si="5"/>
        <v>1.2546583850931676</v>
      </c>
      <c r="I20" s="13">
        <f t="shared" si="6"/>
        <v>2.981366459627329</v>
      </c>
      <c r="J20" s="14"/>
      <c r="K20" s="15">
        <f t="shared" si="7"/>
        <v>2.1180124223602483</v>
      </c>
      <c r="L20" s="34"/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 t="s">
        <v>19</v>
      </c>
      <c r="D21" s="132">
        <f>19.6+19.5+6</f>
        <v>45.1</v>
      </c>
      <c r="E21" s="132"/>
      <c r="F21" s="133">
        <f t="shared" si="3"/>
        <v>45.1</v>
      </c>
      <c r="G21" s="134">
        <f t="shared" si="4"/>
        <v>0</v>
      </c>
      <c r="H21" s="122">
        <f t="shared" si="5"/>
        <v>0</v>
      </c>
      <c r="I21" s="13">
        <f t="shared" si="6"/>
        <v>0</v>
      </c>
      <c r="J21" s="14"/>
      <c r="K21" s="15">
        <f t="shared" si="7"/>
        <v>0</v>
      </c>
      <c r="L21" s="34"/>
      <c r="M21" s="16" t="s">
        <v>80</v>
      </c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1"/>
      <c r="C22" s="131"/>
      <c r="D22" s="132"/>
      <c r="E22" s="132"/>
      <c r="F22" s="133"/>
      <c r="G22" s="134"/>
      <c r="H22" s="122">
        <f t="shared" si="5"/>
        <v>0</v>
      </c>
      <c r="I22" s="13">
        <f t="shared" si="6"/>
        <v>0</v>
      </c>
      <c r="J22" s="14"/>
      <c r="K22" s="15">
        <f t="shared" si="7"/>
        <v>0</v>
      </c>
      <c r="M22" s="16" t="s">
        <v>77</v>
      </c>
      <c r="N22" s="201"/>
      <c r="O22" s="9"/>
      <c r="P22" s="324"/>
      <c r="Q22" s="36"/>
      <c r="R22" s="12"/>
      <c r="S22" s="324"/>
      <c r="T22" s="36"/>
      <c r="U22" s="24"/>
    </row>
    <row r="23" spans="2:24" ht="15.75" customHeight="1">
      <c r="C23" s="135" t="s">
        <v>4</v>
      </c>
      <c r="D23" s="137">
        <f>SUM(D16:D22)</f>
        <v>671.1</v>
      </c>
      <c r="E23" s="137">
        <f>SUM(E16:E22)</f>
        <v>791</v>
      </c>
      <c r="F23" s="137">
        <f>SUM(F16:F22)</f>
        <v>1462.1</v>
      </c>
      <c r="G23" s="137">
        <f>SUM(G16:G22)</f>
        <v>833</v>
      </c>
      <c r="H23" s="124">
        <f t="shared" si="5"/>
        <v>1.6112845138055223</v>
      </c>
      <c r="I23" s="27">
        <f t="shared" si="6"/>
        <v>1.8991596638655461</v>
      </c>
      <c r="J23" s="22"/>
      <c r="K23" s="28">
        <f t="shared" si="7"/>
        <v>1.7552220888355341</v>
      </c>
      <c r="L23" s="34"/>
      <c r="M23" s="40"/>
      <c r="N23" s="204"/>
      <c r="O23" s="9"/>
      <c r="P23" s="324"/>
      <c r="Q23" s="36"/>
      <c r="R23" s="9"/>
      <c r="S23" s="324"/>
      <c r="T23" s="36"/>
      <c r="U23" s="24"/>
    </row>
    <row r="24" spans="2:24" ht="15.75" customHeight="1" thickBot="1">
      <c r="C24" s="143"/>
      <c r="D24" s="143"/>
      <c r="E24" s="143"/>
      <c r="F24" s="143"/>
      <c r="G24" s="143"/>
      <c r="L24" s="34"/>
      <c r="M24" s="40"/>
      <c r="N24" s="204"/>
      <c r="O24" s="9"/>
      <c r="P24" s="324"/>
      <c r="Q24" s="36"/>
      <c r="R24" s="9"/>
      <c r="S24" s="324"/>
      <c r="T24" s="36"/>
      <c r="U24" s="24"/>
      <c r="W24" t="s">
        <v>23</v>
      </c>
    </row>
    <row r="25" spans="2:24" ht="15.75" customHeight="1" thickBot="1">
      <c r="B25" s="342" t="s">
        <v>25</v>
      </c>
      <c r="C25" s="131" t="s">
        <v>20</v>
      </c>
      <c r="D25" s="217">
        <v>306.5</v>
      </c>
      <c r="E25" s="132">
        <v>434</v>
      </c>
      <c r="F25" s="133">
        <f t="shared" ref="F25" si="8">SUM(D25:E25)</f>
        <v>740.5</v>
      </c>
      <c r="G25" s="134">
        <f>VLOOKUP(C25,$W$50:$AF$59,$W$41,0)</f>
        <v>702</v>
      </c>
      <c r="H25" s="122">
        <f>IF(G25&lt;&gt;0,D25/(G25/2),0)</f>
        <v>0.87321937321937326</v>
      </c>
      <c r="I25" s="13">
        <f>IF(G25&lt;&gt;0,E25/(G25/2),0)</f>
        <v>1.2364672364672364</v>
      </c>
      <c r="J25" s="14"/>
      <c r="K25" s="15">
        <f t="shared" si="7"/>
        <v>1.0548433048433048</v>
      </c>
      <c r="L25" s="34"/>
      <c r="M25" s="16" t="s">
        <v>76</v>
      </c>
      <c r="N25" s="201"/>
      <c r="O25" s="9"/>
      <c r="P25" s="324"/>
      <c r="Q25" s="36"/>
      <c r="R25" s="9"/>
      <c r="S25" s="324"/>
      <c r="T25" s="36"/>
      <c r="U25" s="24"/>
    </row>
    <row r="26" spans="2:24" ht="15.75" customHeight="1" thickBot="1">
      <c r="B26" s="343"/>
      <c r="C26" s="131" t="s">
        <v>12</v>
      </c>
      <c r="D26" s="132">
        <v>272</v>
      </c>
      <c r="E26" s="132">
        <v>340</v>
      </c>
      <c r="F26" s="133">
        <f t="shared" ref="F26:F27" si="9">SUM(D26:E26)</f>
        <v>612</v>
      </c>
      <c r="G26" s="134">
        <f t="shared" ref="G26" si="10">VLOOKUP(C26,$W$50:$AF$59,$W$41,0)</f>
        <v>385</v>
      </c>
      <c r="H26" s="122">
        <f>IF(G26&lt;&gt;0,D26/(G26/2),0)</f>
        <v>1.412987012987013</v>
      </c>
      <c r="I26" s="13">
        <f>IF(G26&lt;&gt;0,E26/(G26/2),0)</f>
        <v>1.7662337662337662</v>
      </c>
      <c r="J26" s="14"/>
      <c r="K26" s="15">
        <f t="shared" si="7"/>
        <v>1.5896103896103897</v>
      </c>
      <c r="L26" s="34"/>
      <c r="M26" s="16" t="s">
        <v>82</v>
      </c>
      <c r="N26" s="201"/>
      <c r="O26" s="9"/>
      <c r="P26" s="325"/>
      <c r="Q26" s="37"/>
      <c r="R26" s="38"/>
      <c r="S26" s="325"/>
      <c r="T26" s="37"/>
      <c r="U26" s="9"/>
    </row>
    <row r="27" spans="2:24" ht="15" customHeight="1" thickBot="1">
      <c r="B27" s="343"/>
      <c r="C27" s="131" t="s">
        <v>81</v>
      </c>
      <c r="D27" s="216">
        <v>232</v>
      </c>
      <c r="E27" s="216">
        <v>375</v>
      </c>
      <c r="F27" s="133">
        <f t="shared" si="9"/>
        <v>607</v>
      </c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7"/>
        <v>0</v>
      </c>
      <c r="L27" s="34"/>
      <c r="M27" s="16"/>
      <c r="N27" s="201"/>
      <c r="O27" s="9"/>
      <c r="P27" s="10"/>
      <c r="Q27" s="10"/>
      <c r="R27" s="24"/>
      <c r="S27" s="10"/>
      <c r="T27" s="10"/>
      <c r="U27" s="9"/>
    </row>
    <row r="28" spans="2:24" ht="15" thickBot="1">
      <c r="B28" s="343"/>
      <c r="C28" s="131"/>
      <c r="D28" s="132"/>
      <c r="E28" s="132"/>
      <c r="F28" s="133"/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2"/>
      <c r="M28" s="16"/>
      <c r="N28" s="201"/>
      <c r="O28" s="9"/>
      <c r="P28" s="10"/>
      <c r="Q28" s="24"/>
      <c r="R28" s="11"/>
      <c r="S28" s="10"/>
      <c r="T28" s="24"/>
      <c r="U28" s="12"/>
    </row>
    <row r="29" spans="2:24" ht="15.75" customHeight="1" thickBot="1">
      <c r="C29" s="20" t="s">
        <v>4</v>
      </c>
      <c r="D29" s="130">
        <f>SUM(D25:D28)</f>
        <v>810.5</v>
      </c>
      <c r="E29" s="130">
        <f>SUM(E25:E28)</f>
        <v>1149</v>
      </c>
      <c r="F29" s="130">
        <f>SUM(F25:F28)</f>
        <v>1959.5</v>
      </c>
      <c r="G29" s="137">
        <f>SUM(G25:G28)</f>
        <v>1087</v>
      </c>
      <c r="H29" s="27">
        <f>IF(G29&lt;&gt;0,D29/(G29/2),0)</f>
        <v>1.4912603495860166</v>
      </c>
      <c r="I29" s="27">
        <f>IF(G29&lt;&gt;0,E29/(G29/2),0)</f>
        <v>2.1140754369825205</v>
      </c>
      <c r="J29" s="22"/>
      <c r="K29" s="28">
        <f t="shared" si="7"/>
        <v>1.8026678932842686</v>
      </c>
      <c r="L29" s="2"/>
      <c r="M29" s="40"/>
      <c r="N29" s="40"/>
      <c r="O29" s="9"/>
      <c r="P29" s="10"/>
      <c r="Q29" s="10"/>
      <c r="R29" s="24"/>
      <c r="S29" s="10"/>
      <c r="T29" s="10"/>
      <c r="U29" s="9"/>
    </row>
    <row r="30" spans="2:24">
      <c r="C30" s="3"/>
      <c r="D30" s="42"/>
      <c r="E30" s="42"/>
      <c r="F30" s="43"/>
      <c r="G30" s="44"/>
      <c r="L30" s="2"/>
      <c r="M30" s="40"/>
      <c r="N30" s="40"/>
      <c r="O30" s="9"/>
      <c r="P30" s="323" t="s">
        <v>26</v>
      </c>
      <c r="Q30" s="35"/>
      <c r="R30" s="24"/>
      <c r="S30" s="323" t="s">
        <v>26</v>
      </c>
      <c r="T30" s="35"/>
      <c r="U30" s="24"/>
      <c r="W30" s="326" t="s">
        <v>27</v>
      </c>
      <c r="X30" s="327"/>
    </row>
    <row r="31" spans="2:24" ht="23.5">
      <c r="C31" s="47" t="s">
        <v>29</v>
      </c>
      <c r="D31" s="108">
        <f>D9+D14+D23+D29</f>
        <v>1481.6</v>
      </c>
      <c r="E31" s="108">
        <f>E9+E14+E23+E29</f>
        <v>1940</v>
      </c>
      <c r="F31" s="108">
        <f>F9+F14+F23+F29</f>
        <v>3421.6</v>
      </c>
      <c r="G31" s="109">
        <f>G14+G23+G29+G9</f>
        <v>1920</v>
      </c>
      <c r="H31" s="13">
        <f>IF(G31&lt;&gt;0,D31/(G31/2),0)</f>
        <v>1.5433333333333332</v>
      </c>
      <c r="I31" s="13">
        <f>IF(G31&lt;&gt;0,E31/(G31/2),0)</f>
        <v>2.0208333333333335</v>
      </c>
      <c r="J31" s="14"/>
      <c r="K31" s="15">
        <f>IF(G31&lt;&gt;0,F31/(G31),0)</f>
        <v>1.7820833333333332</v>
      </c>
      <c r="L31" s="2"/>
      <c r="M31" s="40"/>
      <c r="N31" s="40"/>
      <c r="O31" s="9"/>
      <c r="P31" s="324"/>
      <c r="Q31" s="36"/>
      <c r="R31" s="38"/>
      <c r="S31" s="324"/>
      <c r="T31" s="36"/>
      <c r="U31" s="24"/>
      <c r="W31" s="328"/>
      <c r="X31" s="329"/>
    </row>
    <row r="32" spans="2:24" ht="15.75" customHeight="1">
      <c r="D32" s="49"/>
      <c r="E32" s="49"/>
      <c r="G32" s="50"/>
      <c r="L32" s="2"/>
      <c r="M32" s="40"/>
      <c r="N32" s="40"/>
      <c r="O32" s="39"/>
      <c r="P32" s="324"/>
      <c r="Q32" s="36"/>
      <c r="R32" s="38"/>
      <c r="S32" s="324" t="s">
        <v>26</v>
      </c>
      <c r="T32" s="36"/>
      <c r="U32" s="39"/>
      <c r="W32" s="328"/>
      <c r="X32" s="329"/>
    </row>
    <row r="33" spans="2:33" ht="15.75" customHeight="1">
      <c r="C33" s="25"/>
      <c r="D33" s="51"/>
      <c r="E33" s="51"/>
      <c r="F33" s="52"/>
      <c r="G33" s="51"/>
      <c r="J33" s="34"/>
      <c r="L33" s="2"/>
      <c r="M33" s="40"/>
      <c r="N33" s="40"/>
      <c r="O33" s="39"/>
      <c r="P33" s="324"/>
      <c r="Q33" s="36"/>
      <c r="R33" s="24"/>
      <c r="S33" s="324"/>
      <c r="T33" s="36"/>
      <c r="U33" s="39"/>
      <c r="W33" s="328"/>
      <c r="X33" s="329"/>
    </row>
    <row r="34" spans="2:33" ht="24" customHeight="1">
      <c r="C34" s="332" t="s">
        <v>31</v>
      </c>
      <c r="D34" s="332"/>
      <c r="E34" s="332"/>
      <c r="F34" s="332"/>
      <c r="G34" s="333" t="s">
        <v>32</v>
      </c>
      <c r="H34" s="333"/>
      <c r="I34" s="333" t="s">
        <v>33</v>
      </c>
      <c r="J34" s="333"/>
      <c r="K34" s="333"/>
      <c r="L34" s="2"/>
      <c r="M34" s="40"/>
      <c r="N34" s="40"/>
      <c r="O34" s="39"/>
      <c r="P34" s="324"/>
      <c r="Q34" s="36"/>
      <c r="S34" s="324"/>
      <c r="T34" s="36"/>
      <c r="U34" s="39"/>
      <c r="W34" s="328"/>
      <c r="X34" s="329"/>
    </row>
    <row r="35" spans="2:33" ht="16" thickBot="1">
      <c r="C35" s="97" t="s">
        <v>34</v>
      </c>
      <c r="D35" s="105"/>
      <c r="E35" s="105">
        <v>224</v>
      </c>
      <c r="F35" s="106"/>
      <c r="G35" s="309"/>
      <c r="H35" s="309"/>
      <c r="I35" s="310"/>
      <c r="J35" s="311"/>
      <c r="K35" s="312"/>
      <c r="L35" s="2"/>
      <c r="M35" s="40"/>
      <c r="N35" s="40"/>
      <c r="O35" s="39"/>
      <c r="P35" s="325"/>
      <c r="Q35" s="37"/>
      <c r="R35" s="41"/>
      <c r="S35" s="325"/>
      <c r="T35" s="37"/>
      <c r="U35" s="39"/>
      <c r="W35" s="328"/>
      <c r="X35" s="329"/>
    </row>
    <row r="36" spans="2:33" ht="15.5">
      <c r="C36" s="98" t="s">
        <v>35</v>
      </c>
      <c r="D36" s="105"/>
      <c r="E36" s="105"/>
      <c r="F36" s="106"/>
      <c r="G36" s="309"/>
      <c r="H36" s="309"/>
      <c r="I36" s="309"/>
      <c r="J36" s="309"/>
      <c r="K36" s="309"/>
      <c r="L36" s="34"/>
      <c r="M36" s="45"/>
      <c r="N36" s="30"/>
      <c r="O36" s="39"/>
      <c r="P36" s="10"/>
      <c r="Q36" s="10"/>
      <c r="R36" s="46"/>
      <c r="S36" s="301"/>
      <c r="T36" s="10"/>
      <c r="U36" s="39"/>
      <c r="W36" s="328"/>
      <c r="X36" s="329"/>
    </row>
    <row r="37" spans="2:33" s="48" customFormat="1" ht="15.5">
      <c r="B37"/>
      <c r="C37" s="98" t="s">
        <v>37</v>
      </c>
      <c r="D37" s="105"/>
      <c r="E37" s="105"/>
      <c r="F37" s="106"/>
      <c r="G37" s="309"/>
      <c r="H37" s="309"/>
      <c r="I37" s="310"/>
      <c r="J37" s="311"/>
      <c r="K37" s="312"/>
      <c r="L37" s="34"/>
      <c r="M37" s="45"/>
      <c r="N37" s="30"/>
      <c r="O37" s="9"/>
      <c r="P37" s="10"/>
      <c r="Q37" s="10"/>
      <c r="R37" s="46"/>
      <c r="S37" s="301"/>
      <c r="T37" s="10"/>
      <c r="U37" s="9"/>
      <c r="W37" s="328"/>
      <c r="X37" s="329"/>
      <c r="Y37"/>
    </row>
    <row r="38" spans="2:33" s="48" customFormat="1" ht="16" thickBot="1">
      <c r="B38"/>
      <c r="C38" s="98" t="s">
        <v>49</v>
      </c>
      <c r="D38" s="105"/>
      <c r="E38" s="105"/>
      <c r="F38" s="106"/>
      <c r="G38" s="309"/>
      <c r="H38" s="309"/>
      <c r="I38" s="309"/>
      <c r="J38" s="309"/>
      <c r="K38" s="309"/>
      <c r="L38" s="34"/>
      <c r="M38" s="29"/>
      <c r="N38" s="30"/>
      <c r="O38" s="9"/>
      <c r="P38" s="10"/>
      <c r="Q38" s="10"/>
      <c r="R38" s="46"/>
      <c r="S38" s="301"/>
      <c r="T38" s="10"/>
      <c r="U38" s="9"/>
      <c r="W38" s="330"/>
      <c r="X38" s="331"/>
      <c r="Y38"/>
    </row>
    <row r="39" spans="2:33" s="48" customFormat="1" ht="15.5">
      <c r="B39" s="96" t="s">
        <v>50</v>
      </c>
      <c r="C39" s="99">
        <v>1500</v>
      </c>
      <c r="D39" s="107">
        <f>SUM(D35:D38)</f>
        <v>0</v>
      </c>
      <c r="E39" s="107">
        <f>SUM(E35:E38)</f>
        <v>224</v>
      </c>
      <c r="F39" s="106">
        <f>D39+E39</f>
        <v>224</v>
      </c>
      <c r="G39" s="313"/>
      <c r="H39" s="314"/>
      <c r="L39" s="2"/>
      <c r="N39" s="48" t="s">
        <v>30</v>
      </c>
      <c r="O39" s="9"/>
      <c r="P39" s="10"/>
      <c r="Q39" s="10"/>
      <c r="R39" s="46"/>
      <c r="S39" s="301"/>
      <c r="T39" s="10"/>
      <c r="U39" s="9"/>
      <c r="Y39"/>
    </row>
    <row r="40" spans="2:33" s="48" customFormat="1" ht="16" thickBot="1">
      <c r="B40"/>
      <c r="L40" s="2"/>
      <c r="M40" s="45"/>
      <c r="N40" s="30"/>
      <c r="O40" s="53"/>
      <c r="P40" s="10"/>
      <c r="Q40" s="10"/>
      <c r="R40" s="9"/>
      <c r="S40" s="301"/>
      <c r="T40" s="10"/>
      <c r="U40" s="9"/>
      <c r="AG40" s="54"/>
    </row>
    <row r="41" spans="2:33" ht="16" thickBot="1">
      <c r="B41" s="315" t="s">
        <v>42</v>
      </c>
      <c r="C41" s="316"/>
      <c r="D41" s="316"/>
      <c r="E41" s="316"/>
      <c r="F41" s="316"/>
      <c r="G41" s="316"/>
      <c r="H41" s="316"/>
      <c r="I41" s="317"/>
      <c r="K41" s="318" t="str">
        <f>+B41</f>
        <v>ACUMULADO SEMANAL</v>
      </c>
      <c r="L41" s="319"/>
      <c r="M41" s="319"/>
      <c r="N41" s="320"/>
      <c r="O41" s="55"/>
      <c r="P41" s="34"/>
      <c r="Q41" s="34"/>
      <c r="R41" s="2"/>
      <c r="S41" s="34"/>
      <c r="T41" s="34"/>
      <c r="U41" s="2"/>
      <c r="V41" s="56"/>
      <c r="W41" s="103">
        <v>9</v>
      </c>
      <c r="X41" s="104" t="str">
        <f>"'"&amp;IF($W$41=4,DAY($Z$50)-1,IF($W$41=5,DAY($AA$50)-1,IF($W$41=6,DAY($AB$50)-1,IF($W$41=7,DAY($AC$50)-1,IF($W$41=8,DAY($AD$50)-1,IF($W$41=9,DAY($AE$50)-1,0))))))&amp;"-"&amp;MONTH($Y$50)&amp;"'!D40"</f>
        <v>'5-10'!D40</v>
      </c>
      <c r="Y41" s="57" t="str">
        <f>"'"&amp;IF($W$41=4,DAY($Z$50)-1,IF($W$41=5,DAY($AA$50)-1,IF($W$41=6,DAY($AB$50)-1,IF($W$41=7,DAY($AC$50)-1,IF($W$41=8,DAY($AD$50)-1,IF($W$41=9,DAY($AE$50)-1,0))))))&amp;"-"&amp;MONTH($Y$50)&amp;"'!F40"</f>
        <v>'5-10'!F40</v>
      </c>
      <c r="Z41" s="58" t="str">
        <f>"'"&amp;IF($W$41=4,DAY($Z$50)-1,IF($W$41=5,DAY($AA$50)-1,IF($W$41=6,DAY($AB$50)-1,IF($W$41=7,DAY($AC$50)-1,IF($W$41=8,DAY($AD$50)-1,IF($W$41=9,DAY($AE$50)-1,0))))))&amp;"-"&amp;MONTH($Y$50)&amp;"'!H40"</f>
        <v>'5-10'!H40</v>
      </c>
      <c r="AA41" s="59" t="str">
        <f>"'"&amp;IF($W$41=4,DAY($Z$50)-1,IF($W$41=5,DAY($AA$50)-1,IF($W$41=6,DAY($AB$50)-1,IF($W$41=7,DAY($AC$50)-1,IF($W$41=8,DAY($AD$50)-1,IF($W$41=9,DAY($AE$50)-1,0))))))&amp;"-"&amp;MONTH($Y$50)&amp;"'!B40"</f>
        <v>'5-10'!B40</v>
      </c>
      <c r="AB41" s="60"/>
      <c r="AC41" s="60"/>
      <c r="AD41" s="60"/>
      <c r="AE41" s="60"/>
      <c r="AF41" s="60"/>
      <c r="AG41" s="61"/>
    </row>
    <row r="42" spans="2:33" ht="16" thickBot="1">
      <c r="B42" s="119" t="s">
        <v>11</v>
      </c>
      <c r="C42" s="72"/>
      <c r="D42" s="321" t="s">
        <v>15</v>
      </c>
      <c r="E42" s="322"/>
      <c r="F42" s="321" t="s">
        <v>21</v>
      </c>
      <c r="G42" s="322"/>
      <c r="H42" s="321" t="s">
        <v>25</v>
      </c>
      <c r="I42" s="322"/>
      <c r="K42" s="120" t="s">
        <v>51</v>
      </c>
      <c r="L42" s="121"/>
      <c r="M42" s="110" t="s">
        <v>52</v>
      </c>
      <c r="N42" s="72" t="s">
        <v>46</v>
      </c>
      <c r="P42" s="34"/>
      <c r="Q42" s="34"/>
      <c r="R42" s="34"/>
      <c r="S42" s="34"/>
      <c r="T42" s="34"/>
      <c r="V42" s="62"/>
      <c r="W42" s="299" t="s">
        <v>36</v>
      </c>
      <c r="X42" s="300"/>
      <c r="Y42" s="101">
        <v>45961</v>
      </c>
      <c r="Z42" s="101">
        <f t="shared" ref="Z42:AE42" si="11">Y42+1</f>
        <v>45962</v>
      </c>
      <c r="AA42" s="101">
        <f t="shared" si="11"/>
        <v>45963</v>
      </c>
      <c r="AB42" s="101">
        <f t="shared" si="11"/>
        <v>45964</v>
      </c>
      <c r="AC42" s="101">
        <f t="shared" si="11"/>
        <v>45965</v>
      </c>
      <c r="AD42" s="101">
        <f t="shared" si="11"/>
        <v>45966</v>
      </c>
      <c r="AE42" s="101">
        <f t="shared" si="11"/>
        <v>45967</v>
      </c>
      <c r="AF42" s="63" t="s">
        <v>63</v>
      </c>
      <c r="AG42" s="64"/>
    </row>
    <row r="43" spans="2:33" ht="29">
      <c r="B43" s="74" t="s">
        <v>44</v>
      </c>
      <c r="C43" s="75" t="s">
        <v>45</v>
      </c>
      <c r="D43" s="74" t="s">
        <v>44</v>
      </c>
      <c r="E43" s="75" t="s">
        <v>45</v>
      </c>
      <c r="F43" s="74" t="s">
        <v>44</v>
      </c>
      <c r="G43" s="75" t="s">
        <v>45</v>
      </c>
      <c r="H43" s="74" t="s">
        <v>44</v>
      </c>
      <c r="I43" s="75" t="s">
        <v>45</v>
      </c>
      <c r="K43" s="111" t="s">
        <v>53</v>
      </c>
      <c r="L43" s="112"/>
      <c r="M43" s="112"/>
      <c r="N43" s="113"/>
      <c r="P43" s="301"/>
      <c r="Q43" s="302"/>
      <c r="R43" s="34"/>
      <c r="S43" s="301"/>
      <c r="T43" s="302"/>
      <c r="V43" s="62"/>
      <c r="W43" s="303" t="s">
        <v>38</v>
      </c>
      <c r="X43" s="304"/>
      <c r="Y43" s="66">
        <v>377</v>
      </c>
      <c r="Z43" s="66">
        <v>0</v>
      </c>
      <c r="AA43" s="66">
        <v>0</v>
      </c>
      <c r="AB43" s="66">
        <v>0</v>
      </c>
      <c r="AC43" s="66">
        <v>0</v>
      </c>
      <c r="AD43" s="66">
        <v>0</v>
      </c>
      <c r="AE43" s="66">
        <v>0</v>
      </c>
      <c r="AF43" s="67">
        <f>SUM(Y43:AE43)</f>
        <v>377</v>
      </c>
      <c r="AG43" s="64"/>
    </row>
    <row r="44" spans="2:33" ht="16" thickBot="1">
      <c r="B44" s="76">
        <f>+F9+'31-10'!F9+'01-11'!F9+'02-11'!F9+'03-11'!F9</f>
        <v>441.5</v>
      </c>
      <c r="C44" s="77">
        <f>IF($W$41=3,$Y43,IF($W$41=4,SUM($Y43:$Z43),IF($W$41=5,SUM($Y43:$AA43),IF($W$41=6,SUM($Y43:$AB43),IF($W$41=7,SUM($Y43:$AC43),IF($W$41=8,SUM($Y43:$AD43),IF($W$41=9,SUM($Y43:$AE43),"Escribir número")))))))</f>
        <v>377</v>
      </c>
      <c r="D44" s="78">
        <f>+F14+'31-10'!F14</f>
        <v>0</v>
      </c>
      <c r="E44" s="77">
        <f>IF($W$41=3,$Y45,IF($W$41=4,SUM($Y45:$Z45),IF($W$41=5,SUM($Y45:$AA45),IF($W$41=6,SUM($Y45:$AB45),IF($W$41=7,SUM($Y45:$AC45),IF($W$41=8,SUM($Y45:$AD45),IF($W$41=9,SUM($Y45:$AE45),"Escribir número")))))))</f>
        <v>0</v>
      </c>
      <c r="F44" s="79">
        <f>F23+'31-10'!F23+'01-11'!F23+'02-11'!F23+'03-11'!F23</f>
        <v>8367.1</v>
      </c>
      <c r="G44" s="77">
        <f>IF($W$41=3,$Y44,IF($W$41=4,SUM($Y44:$Z44),IF($W$41=5,SUM($Y44:$AA44),IF($W$41=6,SUM($Y44:$AB44),IF($W$41=7,SUM($Y44:$AC44),IF($W$41=8,SUM($Y44:$AD44),IF($W$41=9,SUM($Y44:$AE44),"Escribir número")))))))</f>
        <v>9836</v>
      </c>
      <c r="H44" s="79">
        <f>F29+'31-10'!F29+'01-11'!F29+'02-11'!F29+'03-11'!F29</f>
        <v>4254.5</v>
      </c>
      <c r="I44" s="77">
        <f>IF($W$41=3,$Y46,IF($W$41=4,SUM($Y46:$Z46),IF($W$41=5,SUM($Y46:$AA46),IF($W$41=6,SUM($Y46:$AB46),IF($W$41=7,SUM($Y46:$AC46),IF($W$41=8,SUM($Y46:$AD46),IF($W$41=9,SUM($Y46:$AE46),"Escribir número")))))))</f>
        <v>5296</v>
      </c>
      <c r="K44" s="114"/>
      <c r="L44" s="115"/>
      <c r="M44" s="115"/>
      <c r="N44" s="116"/>
      <c r="P44" s="301"/>
      <c r="Q44" s="302"/>
      <c r="R44" s="34"/>
      <c r="S44" s="301"/>
      <c r="T44" s="302"/>
      <c r="V44" s="62"/>
      <c r="W44" s="305" t="s">
        <v>39</v>
      </c>
      <c r="X44" s="306"/>
      <c r="Y44" s="66">
        <v>1358</v>
      </c>
      <c r="Z44" s="66">
        <v>1182</v>
      </c>
      <c r="AA44" s="66">
        <v>1722</v>
      </c>
      <c r="AB44" s="66">
        <v>1822</v>
      </c>
      <c r="AC44" s="66">
        <v>1615</v>
      </c>
      <c r="AD44" s="66">
        <v>1304</v>
      </c>
      <c r="AE44" s="66">
        <v>833</v>
      </c>
      <c r="AF44" s="67">
        <f t="shared" ref="AF44:AF46" si="12">SUM(Y44:AE44)</f>
        <v>9836</v>
      </c>
      <c r="AG44" s="64"/>
    </row>
    <row r="45" spans="2:33" ht="16" thickBot="1">
      <c r="B45" s="80"/>
      <c r="C45" s="77"/>
      <c r="D45" s="79"/>
      <c r="E45" s="77"/>
      <c r="F45" s="79"/>
      <c r="G45" s="77"/>
      <c r="H45" s="79"/>
      <c r="I45" s="77"/>
      <c r="J45" s="81"/>
      <c r="K45" s="117">
        <f>+B44+D44+F44+H44</f>
        <v>13063.1</v>
      </c>
      <c r="L45" s="118"/>
      <c r="M45" s="82">
        <f>+C44+E44+G44+I44</f>
        <v>15509</v>
      </c>
      <c r="N45" s="83">
        <f>AF59</f>
        <v>15508</v>
      </c>
      <c r="P45" s="301"/>
      <c r="Q45" s="302"/>
      <c r="R45" s="34"/>
      <c r="S45" s="301"/>
      <c r="T45" s="302"/>
      <c r="V45" s="62"/>
      <c r="W45" s="305" t="s">
        <v>40</v>
      </c>
      <c r="X45" s="306"/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7">
        <f t="shared" si="12"/>
        <v>0</v>
      </c>
      <c r="AG45" s="64"/>
    </row>
    <row r="46" spans="2:33" ht="15.5">
      <c r="C46" s="87"/>
      <c r="D46" s="88"/>
      <c r="E46" s="89"/>
      <c r="F46" s="88"/>
      <c r="G46" s="2"/>
      <c r="H46" s="2"/>
      <c r="I46" s="2"/>
      <c r="J46" s="2"/>
      <c r="K46" s="2"/>
      <c r="M46" s="69"/>
      <c r="N46" s="53"/>
      <c r="P46" s="301"/>
      <c r="Q46" s="302"/>
      <c r="R46" s="34"/>
      <c r="S46" s="301"/>
      <c r="T46" s="302"/>
      <c r="V46" s="62"/>
      <c r="W46" s="307" t="s">
        <v>41</v>
      </c>
      <c r="X46" s="308"/>
      <c r="Y46" s="66">
        <v>602</v>
      </c>
      <c r="Z46" s="66">
        <v>602</v>
      </c>
      <c r="AA46" s="66">
        <v>602</v>
      </c>
      <c r="AB46" s="66">
        <v>632</v>
      </c>
      <c r="AC46" s="66">
        <v>754</v>
      </c>
      <c r="AD46" s="66">
        <v>1017</v>
      </c>
      <c r="AE46" s="66">
        <v>1087</v>
      </c>
      <c r="AF46" s="67">
        <f t="shared" si="12"/>
        <v>5296</v>
      </c>
      <c r="AG46" s="64"/>
    </row>
    <row r="47" spans="2:33" ht="15.5">
      <c r="P47" s="301"/>
      <c r="Q47" s="302"/>
      <c r="R47" s="34"/>
      <c r="S47" s="301"/>
      <c r="T47" s="302"/>
      <c r="V47" s="62"/>
      <c r="W47" s="299" t="s">
        <v>43</v>
      </c>
      <c r="X47" s="300"/>
      <c r="Y47" s="102">
        <f>SUM(Y43:Y46)</f>
        <v>2337</v>
      </c>
      <c r="Z47" s="102">
        <f t="shared" ref="Z47:AE47" si="13">SUM(Z43:Z46)</f>
        <v>1784</v>
      </c>
      <c r="AA47" s="102">
        <f t="shared" si="13"/>
        <v>2324</v>
      </c>
      <c r="AB47" s="102">
        <f t="shared" si="13"/>
        <v>2454</v>
      </c>
      <c r="AC47" s="102">
        <f t="shared" si="13"/>
        <v>2369</v>
      </c>
      <c r="AD47" s="102">
        <f t="shared" si="13"/>
        <v>2321</v>
      </c>
      <c r="AE47" s="102">
        <f t="shared" si="13"/>
        <v>1920</v>
      </c>
      <c r="AF47" s="102">
        <f>SUM(AF43:AF46)</f>
        <v>15509</v>
      </c>
      <c r="AG47" s="64"/>
    </row>
    <row r="48" spans="2:33" ht="15.5">
      <c r="P48" s="301"/>
      <c r="Q48" s="302"/>
      <c r="R48" s="34"/>
      <c r="S48" s="301"/>
      <c r="T48" s="302"/>
      <c r="V48" s="62"/>
      <c r="W48" s="73"/>
      <c r="X48" s="73"/>
      <c r="Y48" s="100"/>
      <c r="Z48" s="100"/>
      <c r="AA48" s="100"/>
      <c r="AB48" s="100"/>
      <c r="AC48" s="100"/>
      <c r="AD48" s="100"/>
      <c r="AE48" s="100"/>
      <c r="AF48" s="100"/>
      <c r="AG48" s="64"/>
    </row>
    <row r="49" spans="2:33" ht="15" customHeight="1">
      <c r="P49" s="301"/>
      <c r="Q49" s="302"/>
      <c r="R49" s="34"/>
      <c r="S49" s="301"/>
      <c r="T49" s="302"/>
      <c r="V49" s="62"/>
      <c r="AG49" s="64"/>
    </row>
    <row r="50" spans="2:33" ht="15.5">
      <c r="P50" s="34"/>
      <c r="Q50" s="34"/>
      <c r="R50" s="34"/>
      <c r="S50" s="34"/>
      <c r="T50" s="34"/>
      <c r="V50" s="62"/>
      <c r="W50" s="299" t="s">
        <v>47</v>
      </c>
      <c r="X50" s="300"/>
      <c r="Y50" s="101">
        <f>Y42</f>
        <v>45961</v>
      </c>
      <c r="Z50" s="101">
        <f t="shared" ref="Z50:AE50" si="14">Z42</f>
        <v>45962</v>
      </c>
      <c r="AA50" s="101">
        <f t="shared" si="14"/>
        <v>45963</v>
      </c>
      <c r="AB50" s="101">
        <f t="shared" si="14"/>
        <v>45964</v>
      </c>
      <c r="AC50" s="101">
        <f t="shared" si="14"/>
        <v>45965</v>
      </c>
      <c r="AD50" s="101">
        <f t="shared" si="14"/>
        <v>45966</v>
      </c>
      <c r="AE50" s="101">
        <f t="shared" si="14"/>
        <v>45967</v>
      </c>
      <c r="AF50" s="63" t="s">
        <v>63</v>
      </c>
      <c r="AG50" s="64"/>
    </row>
    <row r="51" spans="2:33" ht="15.5">
      <c r="P51" s="34"/>
      <c r="Q51" s="34"/>
      <c r="R51" s="34"/>
      <c r="S51" s="34"/>
      <c r="T51" s="34"/>
      <c r="V51" s="62"/>
      <c r="W51" s="65" t="s">
        <v>12</v>
      </c>
      <c r="X51" s="84"/>
      <c r="Y51" s="85">
        <v>377</v>
      </c>
      <c r="Z51" s="85">
        <v>0</v>
      </c>
      <c r="AA51" s="85">
        <v>0</v>
      </c>
      <c r="AB51" s="85">
        <v>0</v>
      </c>
      <c r="AC51" s="85">
        <v>192</v>
      </c>
      <c r="AD51" s="85">
        <v>385</v>
      </c>
      <c r="AE51" s="85">
        <v>385</v>
      </c>
      <c r="AF51" s="67">
        <f>SUM(Y51:AE51)</f>
        <v>1339</v>
      </c>
      <c r="AG51" s="64"/>
    </row>
    <row r="52" spans="2:33" ht="15.5">
      <c r="B52" s="86"/>
      <c r="E52" s="91"/>
      <c r="J52" s="81"/>
      <c r="K52" s="81"/>
      <c r="M52" s="69"/>
      <c r="P52" s="34"/>
      <c r="Q52" s="34"/>
      <c r="R52" s="34"/>
      <c r="S52" s="34"/>
      <c r="T52" s="34"/>
      <c r="V52" s="62"/>
      <c r="W52" s="68" t="s">
        <v>14</v>
      </c>
      <c r="X52" s="90"/>
      <c r="Y52" s="85">
        <v>317</v>
      </c>
      <c r="Z52" s="85">
        <v>238</v>
      </c>
      <c r="AA52" s="85">
        <v>331</v>
      </c>
      <c r="AB52" s="85">
        <v>331</v>
      </c>
      <c r="AC52" s="85">
        <v>124</v>
      </c>
      <c r="AD52" s="85">
        <v>158</v>
      </c>
      <c r="AE52" s="85">
        <v>253</v>
      </c>
      <c r="AF52" s="67">
        <f t="shared" ref="AF52:AF58" si="15">SUM(Y52:AE52)</f>
        <v>1752</v>
      </c>
      <c r="AG52" s="64"/>
    </row>
    <row r="53" spans="2:33" ht="15.5">
      <c r="E53" s="91"/>
      <c r="V53" s="62"/>
      <c r="W53" s="68" t="s">
        <v>18</v>
      </c>
      <c r="X53" s="90"/>
      <c r="Y53" s="85">
        <v>320</v>
      </c>
      <c r="Z53" s="85">
        <v>267</v>
      </c>
      <c r="AA53" s="85">
        <v>334</v>
      </c>
      <c r="AB53" s="85">
        <v>334</v>
      </c>
      <c r="AC53" s="85">
        <v>334</v>
      </c>
      <c r="AD53" s="85">
        <v>334</v>
      </c>
      <c r="AE53" s="85">
        <v>256</v>
      </c>
      <c r="AF53" s="67">
        <f t="shared" si="15"/>
        <v>2179</v>
      </c>
      <c r="AG53" s="64"/>
    </row>
    <row r="54" spans="2:33" ht="15.75" customHeight="1">
      <c r="D54" s="50"/>
      <c r="E54" s="91"/>
      <c r="V54" s="62"/>
      <c r="W54" s="68" t="s">
        <v>20</v>
      </c>
      <c r="X54" s="90"/>
      <c r="Y54" s="85">
        <v>602</v>
      </c>
      <c r="Z54" s="85">
        <v>602</v>
      </c>
      <c r="AA54" s="85">
        <v>602</v>
      </c>
      <c r="AB54" s="85">
        <v>632</v>
      </c>
      <c r="AC54" s="85">
        <v>562</v>
      </c>
      <c r="AD54" s="85">
        <v>632</v>
      </c>
      <c r="AE54" s="85">
        <v>702</v>
      </c>
      <c r="AF54" s="67">
        <f t="shared" si="15"/>
        <v>4334</v>
      </c>
      <c r="AG54" s="64"/>
    </row>
    <row r="55" spans="2:33" ht="15.5">
      <c r="V55" s="62"/>
      <c r="W55" s="68" t="s">
        <v>17</v>
      </c>
      <c r="X55" s="90"/>
      <c r="Y55" s="85">
        <v>150</v>
      </c>
      <c r="Z55" s="85">
        <v>83</v>
      </c>
      <c r="AA55" s="85">
        <v>147</v>
      </c>
      <c r="AB55" s="85">
        <v>167</v>
      </c>
      <c r="AC55" s="85">
        <v>167</v>
      </c>
      <c r="AD55" s="85">
        <v>0</v>
      </c>
      <c r="AE55" s="85">
        <v>0</v>
      </c>
      <c r="AF55" s="67">
        <f t="shared" si="15"/>
        <v>714</v>
      </c>
      <c r="AG55" s="64"/>
    </row>
    <row r="56" spans="2:33" ht="15.5">
      <c r="V56" s="62"/>
      <c r="W56" s="68" t="s">
        <v>28</v>
      </c>
      <c r="X56" s="90"/>
      <c r="Y56" s="85">
        <v>0</v>
      </c>
      <c r="Z56" s="85">
        <v>170</v>
      </c>
      <c r="AA56" s="85">
        <v>300</v>
      </c>
      <c r="AB56" s="85">
        <v>341</v>
      </c>
      <c r="AC56" s="85">
        <v>341</v>
      </c>
      <c r="AD56" s="85">
        <v>326</v>
      </c>
      <c r="AE56" s="85">
        <v>163</v>
      </c>
      <c r="AF56" s="67">
        <f t="shared" si="15"/>
        <v>1641</v>
      </c>
      <c r="AG56" s="64"/>
    </row>
    <row r="57" spans="2:33" ht="15.5">
      <c r="V57" s="62"/>
      <c r="W57" s="68" t="s">
        <v>24</v>
      </c>
      <c r="X57" s="90"/>
      <c r="Y57" s="85">
        <v>289</v>
      </c>
      <c r="Z57" s="85">
        <v>161</v>
      </c>
      <c r="AA57" s="85">
        <v>283</v>
      </c>
      <c r="AB57" s="85">
        <v>321</v>
      </c>
      <c r="AC57" s="85">
        <v>321</v>
      </c>
      <c r="AD57" s="85">
        <v>321</v>
      </c>
      <c r="AE57" s="85">
        <v>161</v>
      </c>
      <c r="AF57" s="67">
        <f t="shared" si="15"/>
        <v>1857</v>
      </c>
      <c r="AG57" s="64"/>
    </row>
    <row r="58" spans="2:33" ht="15.5">
      <c r="V58" s="62"/>
      <c r="W58" s="70" t="s">
        <v>19</v>
      </c>
      <c r="X58" s="92"/>
      <c r="Y58" s="85">
        <v>282</v>
      </c>
      <c r="Z58" s="85">
        <v>262</v>
      </c>
      <c r="AA58" s="85">
        <v>328</v>
      </c>
      <c r="AB58" s="85">
        <v>328</v>
      </c>
      <c r="AC58" s="85">
        <v>328</v>
      </c>
      <c r="AD58" s="85">
        <v>164</v>
      </c>
      <c r="AE58" s="85">
        <v>0</v>
      </c>
      <c r="AF58" s="67">
        <f t="shared" si="15"/>
        <v>1692</v>
      </c>
      <c r="AG58" s="64"/>
    </row>
    <row r="59" spans="2:33" ht="15.5">
      <c r="V59" s="62"/>
      <c r="W59" s="299" t="s">
        <v>43</v>
      </c>
      <c r="X59" s="300"/>
      <c r="Y59" s="102">
        <f>SUM(Y51:Y58)</f>
        <v>2337</v>
      </c>
      <c r="Z59" s="102">
        <f t="shared" ref="Z59:AE59" si="16">SUM(Z51:Z58)</f>
        <v>1783</v>
      </c>
      <c r="AA59" s="102">
        <f t="shared" si="16"/>
        <v>2325</v>
      </c>
      <c r="AB59" s="102">
        <f t="shared" si="16"/>
        <v>2454</v>
      </c>
      <c r="AC59" s="102">
        <f t="shared" si="16"/>
        <v>2369</v>
      </c>
      <c r="AD59" s="102">
        <f t="shared" si="16"/>
        <v>2320</v>
      </c>
      <c r="AE59" s="102">
        <f t="shared" si="16"/>
        <v>1920</v>
      </c>
      <c r="AF59" s="71">
        <f>SUM(AF51:AF58)</f>
        <v>15508</v>
      </c>
      <c r="AG59" s="64"/>
    </row>
    <row r="60" spans="2:33" ht="15" thickBot="1">
      <c r="V60" s="93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5"/>
    </row>
    <row r="62" spans="2:33">
      <c r="N62" t="s">
        <v>48</v>
      </c>
    </row>
    <row r="64" spans="2:33">
      <c r="M64" t="s">
        <v>62</v>
      </c>
    </row>
    <row r="72" spans="29:29">
      <c r="AC72">
        <v>0</v>
      </c>
    </row>
  </sheetData>
  <sortState xmlns:xlrd2="http://schemas.microsoft.com/office/spreadsheetml/2017/richdata2" ref="C26:G27">
    <sortCondition ref="C25:C27"/>
  </sortState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5"/>
    <mergeCell ref="S10:S15"/>
    <mergeCell ref="B11:B13"/>
    <mergeCell ref="B16:B22"/>
    <mergeCell ref="P21:P26"/>
    <mergeCell ref="S21:S26"/>
    <mergeCell ref="B25:B28"/>
    <mergeCell ref="P30:P35"/>
    <mergeCell ref="S30:S35"/>
    <mergeCell ref="W30:X38"/>
    <mergeCell ref="C34:F34"/>
    <mergeCell ref="G34:H34"/>
    <mergeCell ref="I34:K34"/>
    <mergeCell ref="G35:H35"/>
    <mergeCell ref="I35:K35"/>
    <mergeCell ref="G36:H36"/>
    <mergeCell ref="I36:K36"/>
    <mergeCell ref="W42:X42"/>
    <mergeCell ref="S36:S40"/>
    <mergeCell ref="G37:H37"/>
    <mergeCell ref="I37:K37"/>
    <mergeCell ref="G38:H38"/>
    <mergeCell ref="I38:K38"/>
    <mergeCell ref="G39:H39"/>
    <mergeCell ref="B41:I41"/>
    <mergeCell ref="K41:N41"/>
    <mergeCell ref="D42:E42"/>
    <mergeCell ref="F42:G42"/>
    <mergeCell ref="H42:I42"/>
    <mergeCell ref="W50:X50"/>
    <mergeCell ref="W59:X59"/>
    <mergeCell ref="P43:P49"/>
    <mergeCell ref="Q43:Q49"/>
    <mergeCell ref="S43:S49"/>
    <mergeCell ref="T43:T49"/>
    <mergeCell ref="W43:X43"/>
    <mergeCell ref="W44:X44"/>
    <mergeCell ref="W45:X45"/>
    <mergeCell ref="W46:X46"/>
    <mergeCell ref="W47:X47"/>
  </mergeCells>
  <conditionalFormatting sqref="H11:I13 H6:I9 H25:I28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2">
    <cfRule type="iconSet" priority="26">
      <iconSet>
        <cfvo type="percent" val="0"/>
        <cfvo type="num" val="0.95"/>
        <cfvo type="num" val="1"/>
      </iconSet>
    </cfRule>
  </conditionalFormatting>
  <conditionalFormatting sqref="H23:I23">
    <cfRule type="iconSet" priority="20">
      <iconSet>
        <cfvo type="percent" val="0"/>
        <cfvo type="num" val="0.95"/>
        <cfvo type="num" val="1"/>
      </iconSet>
    </cfRule>
  </conditionalFormatting>
  <conditionalFormatting sqref="H29:I29">
    <cfRule type="iconSet" priority="15">
      <iconSet>
        <cfvo type="percent" val="0"/>
        <cfvo type="num" val="0.95"/>
        <cfvo type="num" val="1"/>
      </iconSet>
    </cfRule>
  </conditionalFormatting>
  <conditionalFormatting sqref="H31:I31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2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2">
    <cfRule type="iconSet" priority="27">
      <iconSet>
        <cfvo type="percent" val="0"/>
        <cfvo type="num" val="0.95"/>
        <cfvo type="num" val="1"/>
      </iconSet>
    </cfRule>
  </conditionalFormatting>
  <conditionalFormatting sqref="K23">
    <cfRule type="iconSet" priority="19">
      <iconSet>
        <cfvo type="percent" val="0"/>
        <cfvo type="num" val="0.95"/>
        <cfvo type="num" val="1"/>
      </iconSet>
    </cfRule>
  </conditionalFormatting>
  <conditionalFormatting sqref="K25:K27">
    <cfRule type="iconSet" priority="25">
      <iconSet>
        <cfvo type="percent" val="0"/>
        <cfvo type="num" val="0.95"/>
        <cfvo type="num" val="1"/>
      </iconSet>
    </cfRule>
  </conditionalFormatting>
  <conditionalFormatting sqref="K28">
    <cfRule type="iconSet" priority="7">
      <iconSet>
        <cfvo type="percent" val="0"/>
        <cfvo type="num" val="0.95"/>
        <cfvo type="num" val="1"/>
      </iconSet>
    </cfRule>
  </conditionalFormatting>
  <conditionalFormatting sqref="K29">
    <cfRule type="iconSet" priority="16">
      <iconSet>
        <cfvo type="percent" val="0"/>
        <cfvo type="num" val="0.95"/>
        <cfvo type="num" val="1"/>
      </iconSet>
    </cfRule>
  </conditionalFormatting>
  <conditionalFormatting sqref="K31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1" xr:uid="{33806F29-1548-4835-9A64-679297D42087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2BA55487-28B7-4397-ACFA-8C5EC541C9CF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B44</xm:sqref>
        </x14:conditionalFormatting>
        <x14:conditionalFormatting xmlns:xm="http://schemas.microsoft.com/office/excel/2006/main">
          <x14:cfRule type="iconSet" priority="29" id="{C27E87E0-D7EA-4413-B8BA-F9B2C31D8E55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10" id="{9BDF716D-9361-4E3D-BB75-BFAD6AE6776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D44</xm:sqref>
        </x14:conditionalFormatting>
        <x14:conditionalFormatting xmlns:xm="http://schemas.microsoft.com/office/excel/2006/main">
          <x14:cfRule type="iconSet" priority="13" id="{8A12B007-E879-444B-8DED-A4CC4202EFB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9" id="{9AD6A5CC-F3F9-4189-9C00-E801CE26BA3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F44</xm:sqref>
        </x14:conditionalFormatting>
        <x14:conditionalFormatting xmlns:xm="http://schemas.microsoft.com/office/excel/2006/main">
          <x14:cfRule type="iconSet" priority="12" id="{E482F3E6-FF23-418B-A822-632F712F2A1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8" id="{521A9C1D-D476-400D-9EAF-977FC66D045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H44</xm:sqref>
        </x14:conditionalFormatting>
        <x14:conditionalFormatting xmlns:xm="http://schemas.microsoft.com/office/excel/2006/main">
          <x14:cfRule type="iconSet" priority="11" id="{91DECC05-E48F-4EC4-8D15-EF283F1253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4" id="{820EE203-0CD5-46F6-9EA2-12456F40B17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K45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C379F-7411-4BDE-B7C8-947833849B69}">
  <dimension ref="B2:AG72"/>
  <sheetViews>
    <sheetView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216"/>
      <c r="E6" s="216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132"/>
      <c r="E7" s="132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9"/>
      <c r="D11" s="132"/>
      <c r="E11" s="132"/>
      <c r="F11" s="133">
        <f t="shared" ref="F11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ref="F12" si="2">SUM(D12:E12)</f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0</v>
      </c>
      <c r="E14" s="136">
        <f>SUM(E11:E13)</f>
        <v>0</v>
      </c>
      <c r="F14" s="136">
        <f>SUM(F11:F13)</f>
        <v>0</v>
      </c>
      <c r="G14" s="137">
        <f>SUM(G11:G13)</f>
        <v>0</v>
      </c>
      <c r="H14" s="124">
        <f>IF(G14&lt;&gt;0,D14/(G14/2),0)</f>
        <v>0</v>
      </c>
      <c r="I14" s="27">
        <f>IF(G14&lt;&gt;0,E14/(G14/2),0)</f>
        <v>0</v>
      </c>
      <c r="J14" s="22"/>
      <c r="K14" s="28">
        <f>IF(G14&lt;&gt;0,F14/(G14),0)</f>
        <v>0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14</v>
      </c>
      <c r="D16" s="132">
        <v>215</v>
      </c>
      <c r="E16" s="132">
        <v>200</v>
      </c>
      <c r="F16" s="133">
        <f t="shared" ref="F16:F21" si="3">SUM(D16:E16)</f>
        <v>415</v>
      </c>
      <c r="G16" s="134">
        <f t="shared" ref="G16:G21" si="4">VLOOKUP(C16,$W$50:$AF$59,$W$41,0)</f>
        <v>325</v>
      </c>
      <c r="H16" s="122">
        <f t="shared" ref="H16:H23" si="5">IF(G16&lt;&gt;0,D16/(G16/2),0)</f>
        <v>1.323076923076923</v>
      </c>
      <c r="I16" s="13">
        <f t="shared" ref="I16:I23" si="6">IF(G16&lt;&gt;0,E16/(G16/2),0)</f>
        <v>1.2307692307692308</v>
      </c>
      <c r="J16" s="14"/>
      <c r="K16" s="15">
        <f t="shared" ref="K16:K29" si="7">IF(G16&lt;&gt;0,F16/(G16),0)</f>
        <v>1.2769230769230768</v>
      </c>
      <c r="M16" s="16" t="s">
        <v>78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18</v>
      </c>
      <c r="D17" s="132">
        <v>150</v>
      </c>
      <c r="E17" s="132">
        <v>73</v>
      </c>
      <c r="F17" s="133">
        <f t="shared" si="3"/>
        <v>223</v>
      </c>
      <c r="G17" s="134">
        <f t="shared" si="4"/>
        <v>314</v>
      </c>
      <c r="H17" s="122">
        <f>IF(G17&lt;&gt;0,D17/(G17/2),0)</f>
        <v>0.95541401273885351</v>
      </c>
      <c r="I17" s="13">
        <f t="shared" si="6"/>
        <v>0.46496815286624205</v>
      </c>
      <c r="J17" s="14"/>
      <c r="K17" s="15">
        <f t="shared" si="7"/>
        <v>0.71019108280254772</v>
      </c>
      <c r="M17" s="16" t="s">
        <v>74</v>
      </c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17</v>
      </c>
      <c r="D18" s="132">
        <v>0</v>
      </c>
      <c r="E18" s="132">
        <v>0</v>
      </c>
      <c r="F18" s="133">
        <f t="shared" si="3"/>
        <v>0</v>
      </c>
      <c r="G18" s="134">
        <f t="shared" si="4"/>
        <v>0</v>
      </c>
      <c r="H18" s="122">
        <f>IF(G18&lt;&gt;0,D18/(G18/2),0)</f>
        <v>0</v>
      </c>
      <c r="I18" s="13">
        <f t="shared" si="6"/>
        <v>0</v>
      </c>
      <c r="J18" s="14"/>
      <c r="K18" s="15">
        <f t="shared" si="7"/>
        <v>0</v>
      </c>
      <c r="M18" s="16" t="s">
        <v>79</v>
      </c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28</v>
      </c>
      <c r="D19" s="132">
        <v>153</v>
      </c>
      <c r="E19" s="132">
        <v>200</v>
      </c>
      <c r="F19" s="133">
        <f t="shared" si="3"/>
        <v>353</v>
      </c>
      <c r="G19" s="134">
        <f t="shared" si="4"/>
        <v>337</v>
      </c>
      <c r="H19" s="122">
        <f t="shared" si="5"/>
        <v>0.90801186943620182</v>
      </c>
      <c r="I19" s="13">
        <f t="shared" si="6"/>
        <v>1.1869436201780414</v>
      </c>
      <c r="J19" s="14"/>
      <c r="K19" s="15">
        <f t="shared" si="7"/>
        <v>1.0474777448071217</v>
      </c>
      <c r="M19" s="16" t="s">
        <v>79</v>
      </c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24</v>
      </c>
      <c r="D20" s="132">
        <v>170</v>
      </c>
      <c r="E20" s="132">
        <v>238</v>
      </c>
      <c r="F20" s="133">
        <f t="shared" si="3"/>
        <v>408</v>
      </c>
      <c r="G20" s="134">
        <f t="shared" si="4"/>
        <v>343</v>
      </c>
      <c r="H20" s="122">
        <f t="shared" si="5"/>
        <v>0.99125364431486884</v>
      </c>
      <c r="I20" s="13">
        <f t="shared" si="6"/>
        <v>1.3877551020408163</v>
      </c>
      <c r="J20" s="14"/>
      <c r="K20" s="15">
        <f t="shared" si="7"/>
        <v>1.1895043731778425</v>
      </c>
      <c r="L20" s="34"/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 t="s">
        <v>19</v>
      </c>
      <c r="D21" s="132">
        <v>157.5</v>
      </c>
      <c r="E21" s="132">
        <v>170</v>
      </c>
      <c r="F21" s="133">
        <f t="shared" si="3"/>
        <v>327.5</v>
      </c>
      <c r="G21" s="134">
        <f t="shared" si="4"/>
        <v>322</v>
      </c>
      <c r="H21" s="122">
        <f t="shared" si="5"/>
        <v>0.97826086956521741</v>
      </c>
      <c r="I21" s="13">
        <f t="shared" si="6"/>
        <v>1.0559006211180124</v>
      </c>
      <c r="J21" s="14"/>
      <c r="K21" s="15">
        <f t="shared" si="7"/>
        <v>1.0170807453416149</v>
      </c>
      <c r="L21" s="34"/>
      <c r="M21" s="16" t="s">
        <v>80</v>
      </c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1"/>
      <c r="C22" s="131"/>
      <c r="D22" s="132"/>
      <c r="E22" s="132"/>
      <c r="F22" s="133"/>
      <c r="G22" s="134"/>
      <c r="H22" s="122">
        <f t="shared" si="5"/>
        <v>0</v>
      </c>
      <c r="I22" s="13">
        <f t="shared" si="6"/>
        <v>0</v>
      </c>
      <c r="J22" s="14"/>
      <c r="K22" s="15">
        <f t="shared" si="7"/>
        <v>0</v>
      </c>
      <c r="M22" s="16" t="s">
        <v>77</v>
      </c>
      <c r="N22" s="201"/>
      <c r="O22" s="9"/>
      <c r="P22" s="324"/>
      <c r="Q22" s="36"/>
      <c r="R22" s="12"/>
      <c r="S22" s="324"/>
      <c r="T22" s="36"/>
      <c r="U22" s="24"/>
    </row>
    <row r="23" spans="2:24" ht="15.75" customHeight="1">
      <c r="C23" s="135" t="s">
        <v>4</v>
      </c>
      <c r="D23" s="137">
        <f>SUM(D16:D22)</f>
        <v>845.5</v>
      </c>
      <c r="E23" s="137">
        <f>SUM(E16:E22)</f>
        <v>881</v>
      </c>
      <c r="F23" s="137">
        <f>SUM(F16:F22)</f>
        <v>1726.5</v>
      </c>
      <c r="G23" s="137">
        <f>SUM(G16:G22)</f>
        <v>1641</v>
      </c>
      <c r="H23" s="124">
        <f t="shared" si="5"/>
        <v>1.0304692260816575</v>
      </c>
      <c r="I23" s="27">
        <f t="shared" si="6"/>
        <v>1.0737355271176112</v>
      </c>
      <c r="J23" s="22"/>
      <c r="K23" s="28">
        <f t="shared" si="7"/>
        <v>1.0521023765996345</v>
      </c>
      <c r="L23" s="34"/>
      <c r="M23" s="40"/>
      <c r="N23" s="204"/>
      <c r="O23" s="9"/>
      <c r="P23" s="324"/>
      <c r="Q23" s="36"/>
      <c r="R23" s="9"/>
      <c r="S23" s="324"/>
      <c r="T23" s="36"/>
      <c r="U23" s="24"/>
    </row>
    <row r="24" spans="2:24" ht="15.75" customHeight="1" thickBot="1">
      <c r="C24" s="143"/>
      <c r="D24" s="143"/>
      <c r="E24" s="143"/>
      <c r="F24" s="143"/>
      <c r="G24" s="143"/>
      <c r="L24" s="34"/>
      <c r="M24" s="40"/>
      <c r="N24" s="204"/>
      <c r="O24" s="9"/>
      <c r="P24" s="324"/>
      <c r="Q24" s="36"/>
      <c r="R24" s="9"/>
      <c r="S24" s="324"/>
      <c r="T24" s="36"/>
      <c r="U24" s="24"/>
      <c r="W24" t="s">
        <v>23</v>
      </c>
    </row>
    <row r="25" spans="2:24" ht="15.75" customHeight="1" thickBot="1">
      <c r="B25" s="342" t="s">
        <v>25</v>
      </c>
      <c r="C25" s="131" t="s">
        <v>20</v>
      </c>
      <c r="D25" s="217">
        <v>188</v>
      </c>
      <c r="E25" s="132">
        <v>0</v>
      </c>
      <c r="F25" s="133">
        <f t="shared" ref="F25" si="8">SUM(D25:E25)</f>
        <v>188</v>
      </c>
      <c r="G25" s="134">
        <f>VLOOKUP(C25,$W$50:$AF$59,$W$41,0)</f>
        <v>0</v>
      </c>
      <c r="H25" s="122">
        <f>IF(G25&lt;&gt;0,D25/(G25/2),0)</f>
        <v>0</v>
      </c>
      <c r="I25" s="13">
        <f>IF(G25&lt;&gt;0,E25/(G25/2),0)</f>
        <v>0</v>
      </c>
      <c r="J25" s="14"/>
      <c r="K25" s="15">
        <f t="shared" si="7"/>
        <v>0</v>
      </c>
      <c r="L25" s="34"/>
      <c r="M25" s="16" t="s">
        <v>76</v>
      </c>
      <c r="N25" s="201"/>
      <c r="O25" s="9"/>
      <c r="P25" s="324"/>
      <c r="Q25" s="36"/>
      <c r="R25" s="9"/>
      <c r="S25" s="324"/>
      <c r="T25" s="36"/>
      <c r="U25" s="24"/>
    </row>
    <row r="26" spans="2:24" ht="15.75" customHeight="1" thickBot="1">
      <c r="B26" s="343"/>
      <c r="C26" s="131" t="s">
        <v>12</v>
      </c>
      <c r="D26" s="132">
        <v>166</v>
      </c>
      <c r="E26" s="132">
        <v>0</v>
      </c>
      <c r="F26" s="133">
        <f t="shared" ref="F26:F27" si="9">SUM(D26:E26)</f>
        <v>166</v>
      </c>
      <c r="G26" s="134">
        <f t="shared" ref="G26" si="10">VLOOKUP(C26,$W$50:$AF$59,$W$41,0)</f>
        <v>284</v>
      </c>
      <c r="H26" s="122">
        <f>IF(G26&lt;&gt;0,D26/(G26/2),0)</f>
        <v>1.1690140845070423</v>
      </c>
      <c r="I26" s="13">
        <f>IF(G26&lt;&gt;0,E26/(G26/2),0)</f>
        <v>0</v>
      </c>
      <c r="J26" s="14"/>
      <c r="K26" s="15">
        <f t="shared" si="7"/>
        <v>0.58450704225352113</v>
      </c>
      <c r="L26" s="34"/>
      <c r="M26" s="16" t="s">
        <v>82</v>
      </c>
      <c r="N26" s="201"/>
      <c r="O26" s="9"/>
      <c r="P26" s="325"/>
      <c r="Q26" s="37"/>
      <c r="R26" s="38"/>
      <c r="S26" s="325"/>
      <c r="T26" s="37"/>
      <c r="U26" s="9"/>
    </row>
    <row r="27" spans="2:24" ht="15" customHeight="1" thickBot="1">
      <c r="B27" s="343"/>
      <c r="C27" s="131" t="s">
        <v>69</v>
      </c>
      <c r="D27" s="216">
        <v>144.1</v>
      </c>
      <c r="E27" s="216">
        <v>289.60000000000002</v>
      </c>
      <c r="F27" s="133">
        <f t="shared" si="9"/>
        <v>433.70000000000005</v>
      </c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7"/>
        <v>0</v>
      </c>
      <c r="L27" s="34"/>
      <c r="M27" s="16"/>
      <c r="N27" s="201"/>
      <c r="O27" s="9"/>
      <c r="P27" s="10"/>
      <c r="Q27" s="10"/>
      <c r="R27" s="24"/>
      <c r="S27" s="10"/>
      <c r="T27" s="10"/>
      <c r="U27" s="9"/>
    </row>
    <row r="28" spans="2:24" ht="15" thickBot="1">
      <c r="B28" s="343"/>
      <c r="C28" s="131"/>
      <c r="D28" s="132"/>
      <c r="E28" s="132"/>
      <c r="F28" s="133"/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2"/>
      <c r="M28" s="16"/>
      <c r="N28" s="201"/>
      <c r="O28" s="9"/>
      <c r="P28" s="10"/>
      <c r="Q28" s="24"/>
      <c r="R28" s="11"/>
      <c r="S28" s="10"/>
      <c r="T28" s="24"/>
      <c r="U28" s="12"/>
    </row>
    <row r="29" spans="2:24" ht="15.75" customHeight="1" thickBot="1">
      <c r="C29" s="20" t="s">
        <v>4</v>
      </c>
      <c r="D29" s="130">
        <f>SUM(D25:D28)</f>
        <v>498.1</v>
      </c>
      <c r="E29" s="130">
        <f>SUM(E25:E28)</f>
        <v>289.60000000000002</v>
      </c>
      <c r="F29" s="130">
        <f>SUM(F25:F28)</f>
        <v>787.7</v>
      </c>
      <c r="G29" s="137">
        <f>SUM(G25:G28)</f>
        <v>284</v>
      </c>
      <c r="H29" s="27">
        <f>IF(G29&lt;&gt;0,D29/(G29/2),0)</f>
        <v>3.5077464788732398</v>
      </c>
      <c r="I29" s="27">
        <f>IF(G29&lt;&gt;0,E29/(G29/2),0)</f>
        <v>2.0394366197183098</v>
      </c>
      <c r="J29" s="22"/>
      <c r="K29" s="28">
        <f t="shared" si="7"/>
        <v>2.7735915492957748</v>
      </c>
      <c r="L29" s="2"/>
      <c r="M29" s="40"/>
      <c r="N29" s="40"/>
      <c r="O29" s="9"/>
      <c r="P29" s="10"/>
      <c r="Q29" s="10"/>
      <c r="R29" s="24"/>
      <c r="S29" s="10"/>
      <c r="T29" s="10"/>
      <c r="U29" s="9"/>
    </row>
    <row r="30" spans="2:24">
      <c r="C30" s="3"/>
      <c r="D30" s="42"/>
      <c r="E30" s="42"/>
      <c r="F30" s="43"/>
      <c r="G30" s="44"/>
      <c r="L30" s="2"/>
      <c r="M30" s="40"/>
      <c r="N30" s="40"/>
      <c r="O30" s="9"/>
      <c r="P30" s="323" t="s">
        <v>26</v>
      </c>
      <c r="Q30" s="35"/>
      <c r="R30" s="24"/>
      <c r="S30" s="323" t="s">
        <v>26</v>
      </c>
      <c r="T30" s="35"/>
      <c r="U30" s="24"/>
      <c r="W30" s="326" t="s">
        <v>27</v>
      </c>
      <c r="X30" s="327"/>
    </row>
    <row r="31" spans="2:24" ht="23.5">
      <c r="C31" s="47" t="s">
        <v>29</v>
      </c>
      <c r="D31" s="108">
        <f>D9+D14+D23+D29</f>
        <v>1343.6</v>
      </c>
      <c r="E31" s="108">
        <f>E9+E14+E23+E29</f>
        <v>1170.5999999999999</v>
      </c>
      <c r="F31" s="108">
        <f>F9+F14+F23+F29</f>
        <v>2514.1999999999998</v>
      </c>
      <c r="G31" s="109">
        <f>G14+G23+G29+G9</f>
        <v>1925</v>
      </c>
      <c r="H31" s="13">
        <f>IF(G31&lt;&gt;0,D31/(G31/2),0)</f>
        <v>1.3959480519480518</v>
      </c>
      <c r="I31" s="13">
        <f>IF(G31&lt;&gt;0,E31/(G31/2),0)</f>
        <v>1.2162077922077921</v>
      </c>
      <c r="J31" s="14"/>
      <c r="K31" s="15">
        <f>IF(G31&lt;&gt;0,F31/(G31),0)</f>
        <v>1.3060779220779219</v>
      </c>
      <c r="L31" s="2"/>
      <c r="M31" s="40"/>
      <c r="N31" s="40"/>
      <c r="O31" s="9"/>
      <c r="P31" s="324"/>
      <c r="Q31" s="36"/>
      <c r="R31" s="38"/>
      <c r="S31" s="324"/>
      <c r="T31" s="36"/>
      <c r="U31" s="24"/>
      <c r="W31" s="328"/>
      <c r="X31" s="329"/>
    </row>
    <row r="32" spans="2:24" ht="15.75" customHeight="1">
      <c r="D32" s="49"/>
      <c r="E32" s="49"/>
      <c r="G32" s="50"/>
      <c r="L32" s="2"/>
      <c r="M32" s="40"/>
      <c r="N32" s="40"/>
      <c r="O32" s="39"/>
      <c r="P32" s="324"/>
      <c r="Q32" s="36"/>
      <c r="R32" s="38"/>
      <c r="S32" s="324" t="s">
        <v>26</v>
      </c>
      <c r="T32" s="36"/>
      <c r="U32" s="39"/>
      <c r="W32" s="328"/>
      <c r="X32" s="329"/>
    </row>
    <row r="33" spans="2:33" ht="15.75" customHeight="1">
      <c r="C33" s="25"/>
      <c r="D33" s="51"/>
      <c r="E33" s="51"/>
      <c r="F33" s="52"/>
      <c r="G33" s="51"/>
      <c r="J33" s="34"/>
      <c r="L33" s="2"/>
      <c r="M33" s="40"/>
      <c r="N33" s="40"/>
      <c r="O33" s="39"/>
      <c r="P33" s="324"/>
      <c r="Q33" s="36"/>
      <c r="R33" s="24"/>
      <c r="S33" s="324"/>
      <c r="T33" s="36"/>
      <c r="U33" s="39"/>
      <c r="W33" s="328"/>
      <c r="X33" s="329"/>
    </row>
    <row r="34" spans="2:33" ht="24" customHeight="1">
      <c r="C34" s="332" t="s">
        <v>31</v>
      </c>
      <c r="D34" s="332"/>
      <c r="E34" s="332"/>
      <c r="F34" s="332"/>
      <c r="G34" s="333" t="s">
        <v>32</v>
      </c>
      <c r="H34" s="333"/>
      <c r="I34" s="333" t="s">
        <v>33</v>
      </c>
      <c r="J34" s="333"/>
      <c r="K34" s="333"/>
      <c r="L34" s="2"/>
      <c r="M34" s="40"/>
      <c r="N34" s="40"/>
      <c r="O34" s="39"/>
      <c r="P34" s="324"/>
      <c r="Q34" s="36"/>
      <c r="S34" s="324"/>
      <c r="T34" s="36"/>
      <c r="U34" s="39"/>
      <c r="W34" s="328"/>
      <c r="X34" s="329"/>
    </row>
    <row r="35" spans="2:33" ht="16" thickBot="1">
      <c r="C35" s="97" t="s">
        <v>34</v>
      </c>
      <c r="D35" s="105">
        <f>657.1-D27</f>
        <v>513</v>
      </c>
      <c r="E35" s="105">
        <f>1199.6-E27</f>
        <v>909.99999999999989</v>
      </c>
      <c r="F35" s="106"/>
      <c r="G35" s="309"/>
      <c r="H35" s="309"/>
      <c r="I35" s="310"/>
      <c r="J35" s="311"/>
      <c r="K35" s="312"/>
      <c r="L35" s="2"/>
      <c r="M35" s="40"/>
      <c r="N35" s="40"/>
      <c r="O35" s="39"/>
      <c r="P35" s="325"/>
      <c r="Q35" s="37"/>
      <c r="R35" s="41"/>
      <c r="S35" s="325"/>
      <c r="T35" s="37"/>
      <c r="U35" s="39"/>
      <c r="W35" s="328"/>
      <c r="X35" s="329"/>
    </row>
    <row r="36" spans="2:33" ht="15.5">
      <c r="C36" s="98" t="s">
        <v>35</v>
      </c>
      <c r="D36" s="105"/>
      <c r="E36" s="105"/>
      <c r="F36" s="106"/>
      <c r="G36" s="309"/>
      <c r="H36" s="309"/>
      <c r="I36" s="309"/>
      <c r="J36" s="309"/>
      <c r="K36" s="309"/>
      <c r="L36" s="34"/>
      <c r="M36" s="45"/>
      <c r="N36" s="30"/>
      <c r="O36" s="39"/>
      <c r="P36" s="10"/>
      <c r="Q36" s="10"/>
      <c r="R36" s="46"/>
      <c r="S36" s="301"/>
      <c r="T36" s="10"/>
      <c r="U36" s="39"/>
      <c r="W36" s="328"/>
      <c r="X36" s="329"/>
    </row>
    <row r="37" spans="2:33" s="48" customFormat="1" ht="15.5">
      <c r="B37"/>
      <c r="C37" s="98" t="s">
        <v>37</v>
      </c>
      <c r="D37" s="105"/>
      <c r="E37" s="105"/>
      <c r="F37" s="106"/>
      <c r="G37" s="309"/>
      <c r="H37" s="309"/>
      <c r="I37" s="310"/>
      <c r="J37" s="311"/>
      <c r="K37" s="312"/>
      <c r="L37" s="34"/>
      <c r="M37" s="45"/>
      <c r="N37" s="30"/>
      <c r="O37" s="9"/>
      <c r="P37" s="10"/>
      <c r="Q37" s="10"/>
      <c r="R37" s="46"/>
      <c r="S37" s="301"/>
      <c r="T37" s="10"/>
      <c r="U37" s="9"/>
      <c r="W37" s="328"/>
      <c r="X37" s="329"/>
      <c r="Y37"/>
    </row>
    <row r="38" spans="2:33" s="48" customFormat="1" ht="16" thickBot="1">
      <c r="B38"/>
      <c r="C38" s="98" t="s">
        <v>49</v>
      </c>
      <c r="D38" s="105"/>
      <c r="E38" s="105"/>
      <c r="F38" s="106"/>
      <c r="G38" s="309"/>
      <c r="H38" s="309"/>
      <c r="I38" s="309"/>
      <c r="J38" s="309"/>
      <c r="K38" s="309"/>
      <c r="L38" s="34"/>
      <c r="M38" s="29"/>
      <c r="N38" s="30"/>
      <c r="O38" s="9"/>
      <c r="P38" s="10"/>
      <c r="Q38" s="10"/>
      <c r="R38" s="46"/>
      <c r="S38" s="301"/>
      <c r="T38" s="10"/>
      <c r="U38" s="9"/>
      <c r="W38" s="330"/>
      <c r="X38" s="331"/>
      <c r="Y38"/>
    </row>
    <row r="39" spans="2:33" s="48" customFormat="1" ht="15.5">
      <c r="B39" s="96" t="s">
        <v>50</v>
      </c>
      <c r="C39" s="99">
        <v>1150</v>
      </c>
      <c r="D39" s="107">
        <f>SUM(D35:D38)</f>
        <v>513</v>
      </c>
      <c r="E39" s="107">
        <f>SUM(E35:E38)</f>
        <v>909.99999999999989</v>
      </c>
      <c r="F39" s="106">
        <f>D39+E39</f>
        <v>1423</v>
      </c>
      <c r="G39" s="313"/>
      <c r="H39" s="314"/>
      <c r="L39" s="2"/>
      <c r="N39" s="48" t="s">
        <v>30</v>
      </c>
      <c r="O39" s="9"/>
      <c r="P39" s="10"/>
      <c r="Q39" s="10"/>
      <c r="R39" s="46"/>
      <c r="S39" s="301"/>
      <c r="T39" s="10"/>
      <c r="U39" s="9"/>
      <c r="Y39"/>
    </row>
    <row r="40" spans="2:33" s="48" customFormat="1" ht="16" thickBot="1">
      <c r="B40"/>
      <c r="L40" s="2"/>
      <c r="M40" s="45"/>
      <c r="N40" s="30"/>
      <c r="O40" s="53"/>
      <c r="P40" s="10"/>
      <c r="Q40" s="10"/>
      <c r="R40" s="9"/>
      <c r="S40" s="301"/>
      <c r="T40" s="10"/>
      <c r="U40" s="9"/>
      <c r="AG40" s="54"/>
    </row>
    <row r="41" spans="2:33" ht="16" thickBot="1">
      <c r="B41" s="315" t="s">
        <v>42</v>
      </c>
      <c r="C41" s="316"/>
      <c r="D41" s="316"/>
      <c r="E41" s="316"/>
      <c r="F41" s="316"/>
      <c r="G41" s="316"/>
      <c r="H41" s="316"/>
      <c r="I41" s="317"/>
      <c r="K41" s="318" t="str">
        <f>+B41</f>
        <v>ACUMULADO SEMANAL</v>
      </c>
      <c r="L41" s="319"/>
      <c r="M41" s="319"/>
      <c r="N41" s="320"/>
      <c r="O41" s="55"/>
      <c r="P41" s="34"/>
      <c r="Q41" s="34"/>
      <c r="R41" s="2"/>
      <c r="S41" s="34"/>
      <c r="T41" s="34"/>
      <c r="U41" s="2"/>
      <c r="V41" s="56"/>
      <c r="W41" s="103">
        <v>3</v>
      </c>
      <c r="X41" s="104" t="str">
        <f>"'"&amp;IF($W$41=4,DAY($Z$50)-1,IF($W$41=5,DAY($AA$50)-1,IF($W$41=6,DAY($AB$50)-1,IF($W$41=7,DAY($AC$50)-1,IF($W$41=8,DAY($AD$50)-1,IF($W$41=9,DAY($AE$50)-1,0))))))&amp;"-"&amp;MONTH($Y$50)&amp;"'!D40"</f>
        <v>'0-11'!D40</v>
      </c>
      <c r="Y41" s="57" t="str">
        <f>"'"&amp;IF($W$41=4,DAY($Z$50)-1,IF($W$41=5,DAY($AA$50)-1,IF($W$41=6,DAY($AB$50)-1,IF($W$41=7,DAY($AC$50)-1,IF($W$41=8,DAY($AD$50)-1,IF($W$41=9,DAY($AE$50)-1,0))))))&amp;"-"&amp;MONTH($Y$50)&amp;"'!F40"</f>
        <v>'0-11'!F40</v>
      </c>
      <c r="Z41" s="58" t="str">
        <f>"'"&amp;IF($W$41=4,DAY($Z$50)-1,IF($W$41=5,DAY($AA$50)-1,IF($W$41=6,DAY($AB$50)-1,IF($W$41=7,DAY($AC$50)-1,IF($W$41=8,DAY($AD$50)-1,IF($W$41=9,DAY($AE$50)-1,0))))))&amp;"-"&amp;MONTH($Y$50)&amp;"'!H40"</f>
        <v>'0-11'!H40</v>
      </c>
      <c r="AA41" s="59" t="str">
        <f>"'"&amp;IF($W$41=4,DAY($Z$50)-1,IF($W$41=5,DAY($AA$50)-1,IF($W$41=6,DAY($AB$50)-1,IF($W$41=7,DAY($AC$50)-1,IF($W$41=8,DAY($AD$50)-1,IF($W$41=9,DAY($AE$50)-1,0))))))&amp;"-"&amp;MONTH($Y$50)&amp;"'!B40"</f>
        <v>'0-11'!B40</v>
      </c>
      <c r="AB41" s="60"/>
      <c r="AC41" s="60"/>
      <c r="AD41" s="60"/>
      <c r="AE41" s="60"/>
      <c r="AF41" s="60"/>
      <c r="AG41" s="61"/>
    </row>
    <row r="42" spans="2:33" ht="16" thickBot="1">
      <c r="B42" s="119" t="s">
        <v>11</v>
      </c>
      <c r="C42" s="72"/>
      <c r="D42" s="321" t="s">
        <v>15</v>
      </c>
      <c r="E42" s="322"/>
      <c r="F42" s="321" t="s">
        <v>21</v>
      </c>
      <c r="G42" s="322"/>
      <c r="H42" s="321" t="s">
        <v>25</v>
      </c>
      <c r="I42" s="322"/>
      <c r="K42" s="120" t="s">
        <v>51</v>
      </c>
      <c r="L42" s="121"/>
      <c r="M42" s="110" t="s">
        <v>52</v>
      </c>
      <c r="N42" s="72" t="s">
        <v>46</v>
      </c>
      <c r="P42" s="34"/>
      <c r="Q42" s="34"/>
      <c r="R42" s="34"/>
      <c r="S42" s="34"/>
      <c r="T42" s="34"/>
      <c r="V42" s="62"/>
      <c r="W42" s="299" t="s">
        <v>36</v>
      </c>
      <c r="X42" s="300"/>
      <c r="Y42" s="101">
        <v>45968</v>
      </c>
      <c r="Z42" s="101">
        <f t="shared" ref="Z42:AE42" si="11">Y42+1</f>
        <v>45969</v>
      </c>
      <c r="AA42" s="101">
        <f t="shared" si="11"/>
        <v>45970</v>
      </c>
      <c r="AB42" s="101">
        <f t="shared" si="11"/>
        <v>45971</v>
      </c>
      <c r="AC42" s="101">
        <f t="shared" si="11"/>
        <v>45972</v>
      </c>
      <c r="AD42" s="101">
        <f t="shared" si="11"/>
        <v>45973</v>
      </c>
      <c r="AE42" s="101">
        <f t="shared" si="11"/>
        <v>45974</v>
      </c>
      <c r="AF42" s="63" t="s">
        <v>63</v>
      </c>
      <c r="AG42" s="64"/>
    </row>
    <row r="43" spans="2:33" ht="29">
      <c r="B43" s="74" t="s">
        <v>44</v>
      </c>
      <c r="C43" s="75" t="s">
        <v>45</v>
      </c>
      <c r="D43" s="74" t="s">
        <v>44</v>
      </c>
      <c r="E43" s="75" t="s">
        <v>45</v>
      </c>
      <c r="F43" s="74" t="s">
        <v>44</v>
      </c>
      <c r="G43" s="75" t="s">
        <v>45</v>
      </c>
      <c r="H43" s="74" t="s">
        <v>44</v>
      </c>
      <c r="I43" s="75" t="s">
        <v>45</v>
      </c>
      <c r="K43" s="111" t="s">
        <v>53</v>
      </c>
      <c r="L43" s="112"/>
      <c r="M43" s="112"/>
      <c r="N43" s="113"/>
      <c r="P43" s="301"/>
      <c r="Q43" s="302"/>
      <c r="R43" s="34"/>
      <c r="S43" s="301"/>
      <c r="T43" s="302"/>
      <c r="V43" s="62"/>
      <c r="W43" s="303" t="s">
        <v>38</v>
      </c>
      <c r="X43" s="304"/>
      <c r="Y43" s="66">
        <v>0</v>
      </c>
      <c r="Z43" s="66">
        <v>0</v>
      </c>
      <c r="AA43" s="66">
        <v>0</v>
      </c>
      <c r="AB43" s="66">
        <v>0</v>
      </c>
      <c r="AC43" s="66">
        <v>243</v>
      </c>
      <c r="AD43" s="66">
        <v>556</v>
      </c>
      <c r="AE43" s="66">
        <v>556</v>
      </c>
      <c r="AF43" s="67">
        <f>SUM(Y43:AE43)</f>
        <v>1355</v>
      </c>
      <c r="AG43" s="64"/>
    </row>
    <row r="44" spans="2:33" ht="16" thickBot="1">
      <c r="B44" s="76">
        <f>+F9+'31-10'!F9+'01-11'!F9+'02-11'!F9+'03-11'!F9</f>
        <v>441.5</v>
      </c>
      <c r="C44" s="77">
        <f>IF($W$41=3,$Y43,IF($W$41=4,SUM($Y43:$Z43),IF($W$41=5,SUM($Y43:$AA43),IF($W$41=6,SUM($Y43:$AB43),IF($W$41=7,SUM($Y43:$AC43),IF($W$41=8,SUM($Y43:$AD43),IF($W$41=9,SUM($Y43:$AE43),"Escribir número")))))))</f>
        <v>0</v>
      </c>
      <c r="D44" s="78">
        <f>+F14+'31-10'!F14</f>
        <v>0</v>
      </c>
      <c r="E44" s="77">
        <f>IF($W$41=3,$Y45,IF($W$41=4,SUM($Y45:$Z45),IF($W$41=5,SUM($Y45:$AA45),IF($W$41=6,SUM($Y45:$AB45),IF($W$41=7,SUM($Y45:$AC45),IF($W$41=8,SUM($Y45:$AD45),IF($W$41=9,SUM($Y45:$AE45),"Escribir número")))))))</f>
        <v>0</v>
      </c>
      <c r="F44" s="79">
        <f>F23+'31-10'!F23+'01-11'!F23+'02-11'!F23+'03-11'!F23</f>
        <v>8631.5</v>
      </c>
      <c r="G44" s="77">
        <f>IF($W$41=3,$Y44,IF($W$41=4,SUM($Y44:$Z44),IF($W$41=5,SUM($Y44:$AA44),IF($W$41=6,SUM($Y44:$AB44),IF($W$41=7,SUM($Y44:$AC44),IF($W$41=8,SUM($Y44:$AD44),IF($W$41=9,SUM($Y44:$AE44),"Escribir número")))))))</f>
        <v>1642</v>
      </c>
      <c r="H44" s="79">
        <f>F29+'31-10'!F29+'01-11'!F29+'02-11'!F29+'03-11'!F29</f>
        <v>3082.7</v>
      </c>
      <c r="I44" s="77">
        <f>IF($W$41=3,$Y46,IF($W$41=4,SUM($Y46:$Z46),IF($W$41=5,SUM($Y46:$AA46),IF($W$41=6,SUM($Y46:$AB46),IF($W$41=7,SUM($Y46:$AC46),IF($W$41=8,SUM($Y46:$AD46),IF($W$41=9,SUM($Y46:$AE46),"Escribir número")))))))</f>
        <v>284</v>
      </c>
      <c r="K44" s="114"/>
      <c r="L44" s="115"/>
      <c r="M44" s="115"/>
      <c r="N44" s="116"/>
      <c r="P44" s="301"/>
      <c r="Q44" s="302"/>
      <c r="R44" s="34"/>
      <c r="S44" s="301"/>
      <c r="T44" s="302"/>
      <c r="V44" s="62"/>
      <c r="W44" s="305" t="s">
        <v>39</v>
      </c>
      <c r="X44" s="306"/>
      <c r="Y44" s="66">
        <v>1642</v>
      </c>
      <c r="Z44" s="66">
        <v>1114</v>
      </c>
      <c r="AA44" s="66">
        <v>1582</v>
      </c>
      <c r="AB44" s="66">
        <v>1514</v>
      </c>
      <c r="AC44" s="66">
        <v>734</v>
      </c>
      <c r="AD44" s="66">
        <v>1177</v>
      </c>
      <c r="AE44" s="66">
        <v>760</v>
      </c>
      <c r="AF44" s="67">
        <f t="shared" ref="AF44:AF46" si="12">SUM(Y44:AE44)</f>
        <v>8523</v>
      </c>
      <c r="AG44" s="64"/>
    </row>
    <row r="45" spans="2:33" ht="16" thickBot="1">
      <c r="B45" s="80"/>
      <c r="C45" s="77"/>
      <c r="D45" s="79"/>
      <c r="E45" s="77"/>
      <c r="F45" s="79"/>
      <c r="G45" s="77"/>
      <c r="H45" s="79"/>
      <c r="I45" s="77"/>
      <c r="J45" s="81"/>
      <c r="K45" s="117">
        <f>+B44+D44+F44+H44</f>
        <v>12155.7</v>
      </c>
      <c r="L45" s="118"/>
      <c r="M45" s="82">
        <f>+C44+E44+G44+I44</f>
        <v>1926</v>
      </c>
      <c r="N45" s="83">
        <f>AF59</f>
        <v>16368</v>
      </c>
      <c r="P45" s="301"/>
      <c r="Q45" s="302"/>
      <c r="R45" s="34"/>
      <c r="S45" s="301"/>
      <c r="T45" s="302"/>
      <c r="V45" s="62"/>
      <c r="W45" s="305" t="s">
        <v>40</v>
      </c>
      <c r="X45" s="306"/>
      <c r="Y45" s="66">
        <v>0</v>
      </c>
      <c r="Z45" s="66">
        <v>268</v>
      </c>
      <c r="AA45" s="66">
        <v>398</v>
      </c>
      <c r="AB45" s="66">
        <v>650</v>
      </c>
      <c r="AC45" s="66">
        <v>650</v>
      </c>
      <c r="AD45" s="66">
        <v>650</v>
      </c>
      <c r="AE45" s="66">
        <v>493</v>
      </c>
      <c r="AF45" s="67">
        <f t="shared" si="12"/>
        <v>3109</v>
      </c>
      <c r="AG45" s="64"/>
    </row>
    <row r="46" spans="2:33" ht="15.5">
      <c r="C46" s="87"/>
      <c r="D46" s="88"/>
      <c r="E46" s="89"/>
      <c r="F46" s="88"/>
      <c r="G46" s="2"/>
      <c r="H46" s="2"/>
      <c r="I46" s="2"/>
      <c r="J46" s="2"/>
      <c r="K46" s="2"/>
      <c r="M46" s="69"/>
      <c r="N46" s="53"/>
      <c r="P46" s="301"/>
      <c r="Q46" s="302"/>
      <c r="R46" s="34"/>
      <c r="S46" s="301"/>
      <c r="T46" s="302"/>
      <c r="V46" s="62"/>
      <c r="W46" s="307" t="s">
        <v>41</v>
      </c>
      <c r="X46" s="308"/>
      <c r="Y46" s="66">
        <v>284</v>
      </c>
      <c r="Z46" s="66">
        <v>0</v>
      </c>
      <c r="AA46" s="66">
        <v>620</v>
      </c>
      <c r="AB46" s="66">
        <v>620</v>
      </c>
      <c r="AC46" s="66">
        <v>620</v>
      </c>
      <c r="AD46" s="66">
        <v>620</v>
      </c>
      <c r="AE46" s="66">
        <v>620</v>
      </c>
      <c r="AF46" s="67">
        <f t="shared" si="12"/>
        <v>3384</v>
      </c>
      <c r="AG46" s="64"/>
    </row>
    <row r="47" spans="2:33" ht="15.5">
      <c r="P47" s="301"/>
      <c r="Q47" s="302"/>
      <c r="R47" s="34"/>
      <c r="S47" s="301"/>
      <c r="T47" s="302"/>
      <c r="V47" s="62"/>
      <c r="W47" s="299" t="s">
        <v>43</v>
      </c>
      <c r="X47" s="300"/>
      <c r="Y47" s="102">
        <f>SUM(Y43:Y46)</f>
        <v>1926</v>
      </c>
      <c r="Z47" s="102">
        <f t="shared" ref="Z47:AE47" si="13">SUM(Z43:Z46)</f>
        <v>1382</v>
      </c>
      <c r="AA47" s="102">
        <f t="shared" si="13"/>
        <v>2600</v>
      </c>
      <c r="AB47" s="102">
        <f t="shared" si="13"/>
        <v>2784</v>
      </c>
      <c r="AC47" s="102">
        <f t="shared" si="13"/>
        <v>2247</v>
      </c>
      <c r="AD47" s="102">
        <f t="shared" si="13"/>
        <v>3003</v>
      </c>
      <c r="AE47" s="102">
        <f t="shared" si="13"/>
        <v>2429</v>
      </c>
      <c r="AF47" s="102">
        <f>SUM(AF43:AF46)</f>
        <v>16371</v>
      </c>
      <c r="AG47" s="64"/>
    </row>
    <row r="48" spans="2:33" ht="15.5">
      <c r="P48" s="301"/>
      <c r="Q48" s="302"/>
      <c r="R48" s="34"/>
      <c r="S48" s="301"/>
      <c r="T48" s="302"/>
      <c r="V48" s="62"/>
      <c r="W48" s="73"/>
      <c r="X48" s="73"/>
      <c r="Y48" s="100"/>
      <c r="Z48" s="100"/>
      <c r="AA48" s="100"/>
      <c r="AB48" s="100"/>
      <c r="AC48" s="100"/>
      <c r="AD48" s="100"/>
      <c r="AE48" s="100"/>
      <c r="AF48" s="100"/>
      <c r="AG48" s="64"/>
    </row>
    <row r="49" spans="2:33" ht="15" customHeight="1">
      <c r="P49" s="301"/>
      <c r="Q49" s="302"/>
      <c r="R49" s="34"/>
      <c r="S49" s="301"/>
      <c r="T49" s="302"/>
      <c r="V49" s="62"/>
      <c r="AG49" s="64"/>
    </row>
    <row r="50" spans="2:33" ht="15.5">
      <c r="P50" s="34"/>
      <c r="Q50" s="34"/>
      <c r="R50" s="34"/>
      <c r="S50" s="34"/>
      <c r="T50" s="34"/>
      <c r="V50" s="62"/>
      <c r="W50" s="299" t="s">
        <v>47</v>
      </c>
      <c r="X50" s="300"/>
      <c r="Y50" s="101">
        <f>Y42</f>
        <v>45968</v>
      </c>
      <c r="Z50" s="101">
        <f t="shared" ref="Z50:AE50" si="14">Z42</f>
        <v>45969</v>
      </c>
      <c r="AA50" s="101">
        <f t="shared" si="14"/>
        <v>45970</v>
      </c>
      <c r="AB50" s="101">
        <f t="shared" si="14"/>
        <v>45971</v>
      </c>
      <c r="AC50" s="101">
        <f t="shared" si="14"/>
        <v>45972</v>
      </c>
      <c r="AD50" s="101">
        <f t="shared" si="14"/>
        <v>45973</v>
      </c>
      <c r="AE50" s="101">
        <f t="shared" si="14"/>
        <v>45974</v>
      </c>
      <c r="AF50" s="63" t="s">
        <v>63</v>
      </c>
      <c r="AG50" s="64"/>
    </row>
    <row r="51" spans="2:33" ht="15.5">
      <c r="P51" s="34"/>
      <c r="Q51" s="34"/>
      <c r="R51" s="34"/>
      <c r="S51" s="34"/>
      <c r="T51" s="34"/>
      <c r="V51" s="62"/>
      <c r="W51" s="65" t="s">
        <v>12</v>
      </c>
      <c r="X51" s="84"/>
      <c r="Y51" s="85">
        <v>284</v>
      </c>
      <c r="Z51" s="85">
        <v>102</v>
      </c>
      <c r="AA51" s="85">
        <v>255</v>
      </c>
      <c r="AB51" s="85">
        <v>255</v>
      </c>
      <c r="AC51" s="85">
        <v>243</v>
      </c>
      <c r="AD51" s="85">
        <v>556</v>
      </c>
      <c r="AE51" s="85">
        <v>556</v>
      </c>
      <c r="AF51" s="67">
        <f>SUM(Y51:AE51)</f>
        <v>2251</v>
      </c>
      <c r="AG51" s="64"/>
    </row>
    <row r="52" spans="2:33" ht="15.5">
      <c r="B52" s="86"/>
      <c r="E52" s="91"/>
      <c r="J52" s="81"/>
      <c r="K52" s="81"/>
      <c r="M52" s="69"/>
      <c r="P52" s="34"/>
      <c r="Q52" s="34"/>
      <c r="R52" s="34"/>
      <c r="S52" s="34"/>
      <c r="T52" s="34"/>
      <c r="V52" s="62"/>
      <c r="W52" s="68" t="s">
        <v>14</v>
      </c>
      <c r="X52" s="90"/>
      <c r="Y52" s="85">
        <v>325</v>
      </c>
      <c r="Z52" s="85">
        <v>0</v>
      </c>
      <c r="AA52" s="85">
        <v>620</v>
      </c>
      <c r="AB52" s="85">
        <v>620</v>
      </c>
      <c r="AC52" s="85">
        <v>620</v>
      </c>
      <c r="AD52" s="85">
        <v>620</v>
      </c>
      <c r="AE52" s="85">
        <v>620</v>
      </c>
      <c r="AF52" s="67">
        <f t="shared" ref="AF52:AF58" si="15">SUM(Y52:AE52)</f>
        <v>3425</v>
      </c>
      <c r="AG52" s="64"/>
    </row>
    <row r="53" spans="2:33" ht="15.5">
      <c r="E53" s="91"/>
      <c r="V53" s="62"/>
      <c r="W53" s="68" t="s">
        <v>18</v>
      </c>
      <c r="X53" s="90"/>
      <c r="Y53" s="85">
        <v>314</v>
      </c>
      <c r="Z53" s="85">
        <v>252</v>
      </c>
      <c r="AA53" s="85">
        <v>63</v>
      </c>
      <c r="AB53" s="85">
        <v>314</v>
      </c>
      <c r="AC53" s="85">
        <v>314</v>
      </c>
      <c r="AD53" s="85">
        <v>314</v>
      </c>
      <c r="AE53" s="85">
        <v>157</v>
      </c>
      <c r="AF53" s="67">
        <f t="shared" si="15"/>
        <v>1728</v>
      </c>
      <c r="AG53" s="64"/>
    </row>
    <row r="54" spans="2:33" ht="15.75" customHeight="1">
      <c r="D54" s="50"/>
      <c r="E54" s="91"/>
      <c r="V54" s="62"/>
      <c r="W54" s="68" t="s">
        <v>20</v>
      </c>
      <c r="X54" s="90"/>
      <c r="Y54" s="85">
        <v>0</v>
      </c>
      <c r="Z54" s="85">
        <v>268</v>
      </c>
      <c r="AA54" s="85">
        <v>335</v>
      </c>
      <c r="AB54" s="85">
        <v>335</v>
      </c>
      <c r="AC54" s="85">
        <v>335</v>
      </c>
      <c r="AD54" s="85">
        <v>335</v>
      </c>
      <c r="AE54" s="85">
        <v>335</v>
      </c>
      <c r="AF54" s="67">
        <f t="shared" si="15"/>
        <v>1943</v>
      </c>
      <c r="AG54" s="64"/>
    </row>
    <row r="55" spans="2:33" ht="15.5">
      <c r="V55" s="62"/>
      <c r="W55" s="68" t="s">
        <v>17</v>
      </c>
      <c r="X55" s="90"/>
      <c r="Y55" s="85">
        <v>0</v>
      </c>
      <c r="Z55" s="85">
        <v>162</v>
      </c>
      <c r="AA55" s="85">
        <v>325</v>
      </c>
      <c r="AB55" s="85">
        <v>325</v>
      </c>
      <c r="AC55" s="85">
        <v>162</v>
      </c>
      <c r="AD55" s="85">
        <v>286</v>
      </c>
      <c r="AE55" s="85">
        <v>162</v>
      </c>
      <c r="AF55" s="67">
        <f t="shared" si="15"/>
        <v>1422</v>
      </c>
      <c r="AG55" s="64"/>
    </row>
    <row r="56" spans="2:33" ht="15.5">
      <c r="V56" s="62"/>
      <c r="W56" s="68" t="s">
        <v>28</v>
      </c>
      <c r="X56" s="90"/>
      <c r="Y56" s="85">
        <v>337</v>
      </c>
      <c r="Z56" s="85">
        <v>169</v>
      </c>
      <c r="AA56" s="85">
        <v>337</v>
      </c>
      <c r="AB56" s="85">
        <v>304</v>
      </c>
      <c r="AC56" s="85">
        <v>169</v>
      </c>
      <c r="AD56" s="85">
        <v>267</v>
      </c>
      <c r="AE56" s="85">
        <v>169</v>
      </c>
      <c r="AF56" s="67">
        <f t="shared" si="15"/>
        <v>1752</v>
      </c>
      <c r="AG56" s="64"/>
    </row>
    <row r="57" spans="2:33" ht="15.5">
      <c r="V57" s="62"/>
      <c r="W57" s="68" t="s">
        <v>24</v>
      </c>
      <c r="X57" s="90"/>
      <c r="Y57" s="85">
        <v>343</v>
      </c>
      <c r="Z57" s="85">
        <v>172</v>
      </c>
      <c r="AA57" s="85">
        <v>343</v>
      </c>
      <c r="AB57" s="85">
        <v>309</v>
      </c>
      <c r="AC57" s="85">
        <v>172</v>
      </c>
      <c r="AD57" s="85">
        <v>302</v>
      </c>
      <c r="AE57" s="85">
        <v>172</v>
      </c>
      <c r="AF57" s="67">
        <f t="shared" si="15"/>
        <v>1813</v>
      </c>
      <c r="AG57" s="64"/>
    </row>
    <row r="58" spans="2:33" ht="15.5">
      <c r="V58" s="62"/>
      <c r="W58" s="70" t="s">
        <v>19</v>
      </c>
      <c r="X58" s="92"/>
      <c r="Y58" s="85">
        <v>322</v>
      </c>
      <c r="Z58" s="85">
        <v>257</v>
      </c>
      <c r="AA58" s="85">
        <v>322</v>
      </c>
      <c r="AB58" s="85">
        <v>322</v>
      </c>
      <c r="AC58" s="85">
        <v>232</v>
      </c>
      <c r="AD58" s="85">
        <v>322</v>
      </c>
      <c r="AE58" s="85">
        <v>257</v>
      </c>
      <c r="AF58" s="67">
        <f t="shared" si="15"/>
        <v>2034</v>
      </c>
      <c r="AG58" s="64"/>
    </row>
    <row r="59" spans="2:33" ht="15.5">
      <c r="V59" s="62"/>
      <c r="W59" s="299" t="s">
        <v>43</v>
      </c>
      <c r="X59" s="300"/>
      <c r="Y59" s="102">
        <f>SUM(Y51:Y58)</f>
        <v>1925</v>
      </c>
      <c r="Z59" s="102">
        <f t="shared" ref="Z59:AE59" si="16">SUM(Z51:Z58)</f>
        <v>1382</v>
      </c>
      <c r="AA59" s="102">
        <f t="shared" si="16"/>
        <v>2600</v>
      </c>
      <c r="AB59" s="102">
        <f t="shared" si="16"/>
        <v>2784</v>
      </c>
      <c r="AC59" s="102">
        <f t="shared" si="16"/>
        <v>2247</v>
      </c>
      <c r="AD59" s="102">
        <f t="shared" si="16"/>
        <v>3002</v>
      </c>
      <c r="AE59" s="102">
        <f t="shared" si="16"/>
        <v>2428</v>
      </c>
      <c r="AF59" s="71">
        <f>SUM(AF51:AF58)</f>
        <v>16368</v>
      </c>
      <c r="AG59" s="64"/>
    </row>
    <row r="60" spans="2:33" ht="15" thickBot="1">
      <c r="V60" s="93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5"/>
    </row>
    <row r="62" spans="2:33">
      <c r="N62" t="s">
        <v>48</v>
      </c>
    </row>
    <row r="64" spans="2:33">
      <c r="M64" t="s">
        <v>62</v>
      </c>
    </row>
    <row r="72" spans="29:29">
      <c r="AC72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5"/>
    <mergeCell ref="S10:S15"/>
    <mergeCell ref="B11:B13"/>
    <mergeCell ref="B16:B22"/>
    <mergeCell ref="P21:P26"/>
    <mergeCell ref="S21:S26"/>
    <mergeCell ref="B25:B28"/>
    <mergeCell ref="P30:P35"/>
    <mergeCell ref="S30:S35"/>
    <mergeCell ref="W30:X38"/>
    <mergeCell ref="C34:F34"/>
    <mergeCell ref="G34:H34"/>
    <mergeCell ref="I34:K34"/>
    <mergeCell ref="G35:H35"/>
    <mergeCell ref="I35:K35"/>
    <mergeCell ref="G36:H36"/>
    <mergeCell ref="I36:K36"/>
    <mergeCell ref="W42:X42"/>
    <mergeCell ref="S36:S40"/>
    <mergeCell ref="G37:H37"/>
    <mergeCell ref="I37:K37"/>
    <mergeCell ref="G38:H38"/>
    <mergeCell ref="I38:K38"/>
    <mergeCell ref="G39:H39"/>
    <mergeCell ref="B41:I41"/>
    <mergeCell ref="K41:N41"/>
    <mergeCell ref="D42:E42"/>
    <mergeCell ref="F42:G42"/>
    <mergeCell ref="H42:I42"/>
    <mergeCell ref="W50:X50"/>
    <mergeCell ref="W59:X59"/>
    <mergeCell ref="P43:P49"/>
    <mergeCell ref="Q43:Q49"/>
    <mergeCell ref="S43:S49"/>
    <mergeCell ref="T43:T49"/>
    <mergeCell ref="W43:X43"/>
    <mergeCell ref="W44:X44"/>
    <mergeCell ref="W45:X45"/>
    <mergeCell ref="W46:X46"/>
    <mergeCell ref="W47:X47"/>
  </mergeCells>
  <conditionalFormatting sqref="H11:I13 H6:I9 H25:I28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2">
    <cfRule type="iconSet" priority="26">
      <iconSet>
        <cfvo type="percent" val="0"/>
        <cfvo type="num" val="0.95"/>
        <cfvo type="num" val="1"/>
      </iconSet>
    </cfRule>
  </conditionalFormatting>
  <conditionalFormatting sqref="H23:I23">
    <cfRule type="iconSet" priority="20">
      <iconSet>
        <cfvo type="percent" val="0"/>
        <cfvo type="num" val="0.95"/>
        <cfvo type="num" val="1"/>
      </iconSet>
    </cfRule>
  </conditionalFormatting>
  <conditionalFormatting sqref="H29:I29">
    <cfRule type="iconSet" priority="15">
      <iconSet>
        <cfvo type="percent" val="0"/>
        <cfvo type="num" val="0.95"/>
        <cfvo type="num" val="1"/>
      </iconSet>
    </cfRule>
  </conditionalFormatting>
  <conditionalFormatting sqref="H31:I31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2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2">
    <cfRule type="iconSet" priority="27">
      <iconSet>
        <cfvo type="percent" val="0"/>
        <cfvo type="num" val="0.95"/>
        <cfvo type="num" val="1"/>
      </iconSet>
    </cfRule>
  </conditionalFormatting>
  <conditionalFormatting sqref="K23">
    <cfRule type="iconSet" priority="19">
      <iconSet>
        <cfvo type="percent" val="0"/>
        <cfvo type="num" val="0.95"/>
        <cfvo type="num" val="1"/>
      </iconSet>
    </cfRule>
  </conditionalFormatting>
  <conditionalFormatting sqref="K25:K27">
    <cfRule type="iconSet" priority="25">
      <iconSet>
        <cfvo type="percent" val="0"/>
        <cfvo type="num" val="0.95"/>
        <cfvo type="num" val="1"/>
      </iconSet>
    </cfRule>
  </conditionalFormatting>
  <conditionalFormatting sqref="K28">
    <cfRule type="iconSet" priority="7">
      <iconSet>
        <cfvo type="percent" val="0"/>
        <cfvo type="num" val="0.95"/>
        <cfvo type="num" val="1"/>
      </iconSet>
    </cfRule>
  </conditionalFormatting>
  <conditionalFormatting sqref="K29">
    <cfRule type="iconSet" priority="16">
      <iconSet>
        <cfvo type="percent" val="0"/>
        <cfvo type="num" val="0.95"/>
        <cfvo type="num" val="1"/>
      </iconSet>
    </cfRule>
  </conditionalFormatting>
  <conditionalFormatting sqref="K31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1" xr:uid="{D4AB8B0A-A12F-4CF1-B860-244C7403F346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ED9F1654-F950-4A06-8E05-BF801418E59B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B44</xm:sqref>
        </x14:conditionalFormatting>
        <x14:conditionalFormatting xmlns:xm="http://schemas.microsoft.com/office/excel/2006/main">
          <x14:cfRule type="iconSet" priority="29" id="{F2EF3672-27D8-4F2A-8489-F30943AA29F9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10" id="{3480B0F1-4C1B-40F9-A733-6023B6F3D64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D44</xm:sqref>
        </x14:conditionalFormatting>
        <x14:conditionalFormatting xmlns:xm="http://schemas.microsoft.com/office/excel/2006/main">
          <x14:cfRule type="iconSet" priority="13" id="{493DAB1B-3233-4947-A096-A7B8070E25E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9" id="{F751342A-B972-4BBA-BBDE-8EFEF8C2FFA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F44</xm:sqref>
        </x14:conditionalFormatting>
        <x14:conditionalFormatting xmlns:xm="http://schemas.microsoft.com/office/excel/2006/main">
          <x14:cfRule type="iconSet" priority="12" id="{D217B4E0-C0F0-4185-A4BF-ADF9463FA4F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8" id="{BA6680D2-BA8C-45D8-9902-36D73581E39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H44</xm:sqref>
        </x14:conditionalFormatting>
        <x14:conditionalFormatting xmlns:xm="http://schemas.microsoft.com/office/excel/2006/main">
          <x14:cfRule type="iconSet" priority="11" id="{57C37CA2-2EF9-4F2A-88E1-E73FB08C3F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$I$44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4" id="{8CE6737F-D6D4-4159-BFEC-134B9EDB7F6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K45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D08C0-F795-40F7-ABC5-DA05F13DEB11}">
  <dimension ref="B2:AG73"/>
  <sheetViews>
    <sheetView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216"/>
      <c r="E6" s="216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132"/>
      <c r="E7" s="132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20</v>
      </c>
      <c r="D11" s="132">
        <v>184</v>
      </c>
      <c r="E11" s="132">
        <v>57</v>
      </c>
      <c r="F11" s="133">
        <f t="shared" ref="F11" si="1">SUM(D11:E11)</f>
        <v>241</v>
      </c>
      <c r="G11" s="134">
        <f>VLOOKUP(C11,$W$51:$AF$60,$W$42,0)</f>
        <v>268</v>
      </c>
      <c r="H11" s="122">
        <f>IF(G11&lt;&gt;0,D11/(G11/2),0)</f>
        <v>1.3731343283582089</v>
      </c>
      <c r="I11" s="13">
        <f>IF(G11&lt;&gt;0,E11/(G11/2),0)</f>
        <v>0.42537313432835822</v>
      </c>
      <c r="J11" s="14"/>
      <c r="K11" s="15">
        <f>IF(G11&lt;&gt;0,F11/(G11),0)</f>
        <v>0.89925373134328357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/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184</v>
      </c>
      <c r="E14" s="136">
        <f t="shared" ref="E14:F14" si="2">SUM(E11:E13)</f>
        <v>57</v>
      </c>
      <c r="F14" s="136">
        <f t="shared" si="2"/>
        <v>241</v>
      </c>
      <c r="G14" s="137">
        <f>SUM(G11:G13)</f>
        <v>268</v>
      </c>
      <c r="H14" s="124">
        <f>IF(G14&lt;&gt;0,D14/(G14/2),0)</f>
        <v>1.3731343283582089</v>
      </c>
      <c r="I14" s="27">
        <f>IF(G14&lt;&gt;0,E14/(G14/2),0)</f>
        <v>0.42537313432835822</v>
      </c>
      <c r="J14" s="22"/>
      <c r="K14" s="28">
        <f>IF(G14&lt;&gt;0,F14/(G14),0)</f>
        <v>0.89925373134328357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12</v>
      </c>
      <c r="D16" s="132">
        <v>75</v>
      </c>
      <c r="E16" s="132">
        <v>155</v>
      </c>
      <c r="F16" s="133">
        <f t="shared" ref="F16:F23" si="3">SUM(D16:E16)</f>
        <v>230</v>
      </c>
      <c r="G16" s="134">
        <f t="shared" ref="G16:G22" si="4">VLOOKUP(C16,$W$51:$AF$60,$W$42,0)</f>
        <v>102</v>
      </c>
      <c r="H16" s="122">
        <f t="shared" ref="H16:H24" si="5">IF(G16&lt;&gt;0,D16/(G16/2),0)</f>
        <v>1.4705882352941178</v>
      </c>
      <c r="I16" s="13">
        <f t="shared" ref="I16:I24" si="6">IF(G16&lt;&gt;0,E16/(G16/2),0)</f>
        <v>3.0392156862745097</v>
      </c>
      <c r="J16" s="14"/>
      <c r="K16" s="15">
        <f t="shared" ref="K16:K30" si="7">IF(G16&lt;&gt;0,F16/(G16),0)</f>
        <v>2.2549019607843137</v>
      </c>
      <c r="M16" s="16" t="s">
        <v>78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14</v>
      </c>
      <c r="D17" s="132">
        <v>215</v>
      </c>
      <c r="E17" s="132">
        <v>83</v>
      </c>
      <c r="F17" s="133">
        <f t="shared" si="3"/>
        <v>298</v>
      </c>
      <c r="G17" s="134">
        <f t="shared" si="4"/>
        <v>0</v>
      </c>
      <c r="H17" s="122">
        <f>IF(G17&lt;&gt;0,D17/(G17/2),0)</f>
        <v>0</v>
      </c>
      <c r="I17" s="13">
        <f t="shared" si="6"/>
        <v>0</v>
      </c>
      <c r="J17" s="14"/>
      <c r="K17" s="15">
        <f t="shared" si="7"/>
        <v>0</v>
      </c>
      <c r="M17" s="16" t="s">
        <v>74</v>
      </c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18</v>
      </c>
      <c r="D18" s="132">
        <v>210</v>
      </c>
      <c r="E18" s="132">
        <v>194</v>
      </c>
      <c r="F18" s="133">
        <f t="shared" si="3"/>
        <v>404</v>
      </c>
      <c r="G18" s="134">
        <f t="shared" si="4"/>
        <v>252</v>
      </c>
      <c r="H18" s="122">
        <f>IF(G18&lt;&gt;0,D18/(G18/2),0)</f>
        <v>1.6666666666666667</v>
      </c>
      <c r="I18" s="13">
        <f t="shared" si="6"/>
        <v>1.5396825396825398</v>
      </c>
      <c r="J18" s="14"/>
      <c r="K18" s="15">
        <f t="shared" si="7"/>
        <v>1.6031746031746033</v>
      </c>
      <c r="M18" s="16" t="s">
        <v>79</v>
      </c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17</v>
      </c>
      <c r="D19" s="132">
        <v>0</v>
      </c>
      <c r="E19" s="132"/>
      <c r="F19" s="133">
        <f t="shared" si="3"/>
        <v>0</v>
      </c>
      <c r="G19" s="134">
        <f t="shared" si="4"/>
        <v>162</v>
      </c>
      <c r="H19" s="122">
        <f t="shared" si="5"/>
        <v>0</v>
      </c>
      <c r="I19" s="13">
        <f t="shared" si="6"/>
        <v>0</v>
      </c>
      <c r="J19" s="14"/>
      <c r="K19" s="15">
        <f t="shared" si="7"/>
        <v>0</v>
      </c>
      <c r="M19" s="16" t="s">
        <v>79</v>
      </c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28</v>
      </c>
      <c r="D20" s="132">
        <v>220</v>
      </c>
      <c r="E20" s="132">
        <v>160</v>
      </c>
      <c r="F20" s="133">
        <f t="shared" si="3"/>
        <v>380</v>
      </c>
      <c r="G20" s="134">
        <f t="shared" si="4"/>
        <v>169</v>
      </c>
      <c r="H20" s="122">
        <f t="shared" si="5"/>
        <v>2.6035502958579881</v>
      </c>
      <c r="I20" s="13">
        <f t="shared" si="6"/>
        <v>1.8934911242603549</v>
      </c>
      <c r="J20" s="14"/>
      <c r="K20" s="15">
        <f t="shared" si="7"/>
        <v>2.2485207100591715</v>
      </c>
      <c r="L20" s="34"/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 t="s">
        <v>24</v>
      </c>
      <c r="D21" s="132">
        <v>248</v>
      </c>
      <c r="E21" s="132">
        <v>186</v>
      </c>
      <c r="F21" s="133">
        <f t="shared" si="3"/>
        <v>434</v>
      </c>
      <c r="G21" s="134">
        <f t="shared" si="4"/>
        <v>172</v>
      </c>
      <c r="H21" s="122">
        <f t="shared" si="5"/>
        <v>2.8837209302325579</v>
      </c>
      <c r="I21" s="13">
        <f t="shared" si="6"/>
        <v>2.1627906976744184</v>
      </c>
      <c r="J21" s="14"/>
      <c r="K21" s="15">
        <f t="shared" si="7"/>
        <v>2.5232558139534884</v>
      </c>
      <c r="L21" s="34"/>
      <c r="M21" s="16" t="s">
        <v>80</v>
      </c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0"/>
      <c r="C22" s="131" t="s">
        <v>19</v>
      </c>
      <c r="D22" s="132">
        <v>210</v>
      </c>
      <c r="E22" s="132">
        <v>175</v>
      </c>
      <c r="F22" s="133">
        <f t="shared" si="3"/>
        <v>385</v>
      </c>
      <c r="G22" s="134">
        <f t="shared" si="4"/>
        <v>257</v>
      </c>
      <c r="H22" s="122">
        <f t="shared" si="5"/>
        <v>1.6342412451361867</v>
      </c>
      <c r="I22" s="13">
        <f t="shared" si="6"/>
        <v>1.3618677042801557</v>
      </c>
      <c r="J22" s="14"/>
      <c r="K22" s="15">
        <f t="shared" si="7"/>
        <v>1.4980544747081712</v>
      </c>
      <c r="M22" s="16" t="s">
        <v>77</v>
      </c>
      <c r="N22" s="201"/>
      <c r="O22" s="9"/>
      <c r="P22" s="324"/>
      <c r="Q22" s="36"/>
      <c r="R22" s="12"/>
      <c r="S22" s="324"/>
      <c r="T22" s="36"/>
      <c r="U22" s="24"/>
    </row>
    <row r="23" spans="2:24" ht="15.75" customHeight="1" thickBot="1">
      <c r="B23" s="340"/>
      <c r="C23" s="131" t="s">
        <v>69</v>
      </c>
      <c r="D23" s="216">
        <f>34.4+114</f>
        <v>148.4</v>
      </c>
      <c r="E23" s="132">
        <v>64</v>
      </c>
      <c r="F23" s="133">
        <f t="shared" si="3"/>
        <v>212.4</v>
      </c>
      <c r="G23" s="134"/>
      <c r="H23" s="122">
        <f t="shared" ref="H23" si="8">IF(G23&lt;&gt;0,D23/(G23/2),0)</f>
        <v>0</v>
      </c>
      <c r="I23" s="13">
        <f t="shared" ref="I23" si="9">IF(G23&lt;&gt;0,E23/(G23/2),0)</f>
        <v>0</v>
      </c>
      <c r="J23" s="14"/>
      <c r="K23" s="15">
        <f t="shared" ref="K23" si="10">IF(G23&lt;&gt;0,F23/(G23),0)</f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24" ht="15.75" customHeight="1">
      <c r="C24" s="135" t="s">
        <v>4</v>
      </c>
      <c r="D24" s="137">
        <f>SUM(D16:D23)</f>
        <v>1326.4</v>
      </c>
      <c r="E24" s="137">
        <f t="shared" ref="E24:F24" si="11">SUM(E16:E23)</f>
        <v>1017</v>
      </c>
      <c r="F24" s="137">
        <f t="shared" si="11"/>
        <v>2343.4</v>
      </c>
      <c r="G24" s="137">
        <f>SUM(G16:G22)</f>
        <v>1114</v>
      </c>
      <c r="H24" s="124">
        <f t="shared" si="5"/>
        <v>2.3813285457809696</v>
      </c>
      <c r="I24" s="27">
        <f t="shared" si="6"/>
        <v>1.8258527827648114</v>
      </c>
      <c r="J24" s="22"/>
      <c r="K24" s="28">
        <f t="shared" si="7"/>
        <v>2.1035906642728905</v>
      </c>
      <c r="L24" s="34"/>
      <c r="M24" s="40"/>
      <c r="N24" s="204"/>
      <c r="O24" s="9"/>
      <c r="P24" s="324"/>
      <c r="Q24" s="36"/>
      <c r="R24" s="9"/>
      <c r="S24" s="324"/>
      <c r="T24" s="36"/>
      <c r="U24" s="24"/>
    </row>
    <row r="25" spans="2:24" ht="15.75" customHeight="1" thickBot="1">
      <c r="C25" s="143"/>
      <c r="D25" s="143"/>
      <c r="E25" s="143"/>
      <c r="F25" s="143"/>
      <c r="G25" s="143"/>
      <c r="L25" s="34"/>
      <c r="M25" s="40"/>
      <c r="N25" s="204"/>
      <c r="O25" s="9"/>
      <c r="P25" s="324"/>
      <c r="Q25" s="36"/>
      <c r="R25" s="9"/>
      <c r="S25" s="324"/>
      <c r="T25" s="36"/>
      <c r="U25" s="24"/>
      <c r="W25" t="s">
        <v>23</v>
      </c>
    </row>
    <row r="26" spans="2:24" ht="15.75" customHeight="1" thickBot="1">
      <c r="B26" s="342" t="s">
        <v>25</v>
      </c>
      <c r="C26" s="131" t="s">
        <v>69</v>
      </c>
      <c r="D26" s="216">
        <f>187.5-138.5</f>
        <v>49</v>
      </c>
      <c r="E26" s="216"/>
      <c r="F26" s="133">
        <f t="shared" ref="F26" si="12">SUM(D26:E26)</f>
        <v>49</v>
      </c>
      <c r="G26" s="134"/>
      <c r="H26" s="122">
        <f>IF(G26&lt;&gt;0,D26/(G26/2),0)</f>
        <v>0</v>
      </c>
      <c r="I26" s="13">
        <f>IF(G26&lt;&gt;0,E26/(G26/2),0)</f>
        <v>0</v>
      </c>
      <c r="J26" s="14"/>
      <c r="K26" s="15">
        <f t="shared" si="7"/>
        <v>0</v>
      </c>
      <c r="L26" s="34"/>
      <c r="M26" s="16" t="s">
        <v>76</v>
      </c>
      <c r="N26" s="201"/>
      <c r="O26" s="9"/>
      <c r="P26" s="324"/>
      <c r="Q26" s="36"/>
      <c r="R26" s="9"/>
      <c r="S26" s="324"/>
      <c r="T26" s="36"/>
      <c r="U26" s="24"/>
    </row>
    <row r="27" spans="2:24" ht="15.75" customHeight="1" thickBot="1">
      <c r="B27" s="343"/>
      <c r="C27" s="131"/>
      <c r="D27" s="132"/>
      <c r="E27" s="132"/>
      <c r="F27" s="133"/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7"/>
        <v>0</v>
      </c>
      <c r="L27" s="34"/>
      <c r="M27" s="16" t="s">
        <v>82</v>
      </c>
      <c r="N27" s="201"/>
      <c r="O27" s="9"/>
      <c r="P27" s="325"/>
      <c r="Q27" s="37"/>
      <c r="R27" s="38"/>
      <c r="S27" s="325"/>
      <c r="T27" s="37"/>
      <c r="U27" s="9"/>
    </row>
    <row r="28" spans="2:24" ht="15" customHeight="1" thickBot="1">
      <c r="B28" s="343"/>
      <c r="C28" s="131"/>
      <c r="D28" s="216"/>
      <c r="E28" s="216"/>
      <c r="F28" s="133"/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/>
      <c r="N28" s="201"/>
      <c r="O28" s="9"/>
      <c r="P28" s="10"/>
      <c r="Q28" s="10"/>
      <c r="R28" s="24"/>
      <c r="S28" s="10"/>
      <c r="T28" s="10"/>
      <c r="U28" s="9"/>
    </row>
    <row r="29" spans="2:24" ht="15" thickBot="1">
      <c r="B29" s="343"/>
      <c r="C29" s="131"/>
      <c r="D29" s="132"/>
      <c r="E29" s="132"/>
      <c r="F29" s="133"/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2"/>
      <c r="M29" s="16"/>
      <c r="N29" s="201"/>
      <c r="O29" s="9"/>
      <c r="P29" s="10"/>
      <c r="Q29" s="24"/>
      <c r="R29" s="11"/>
      <c r="S29" s="10"/>
      <c r="T29" s="24"/>
      <c r="U29" s="12"/>
    </row>
    <row r="30" spans="2:24" ht="15.75" customHeight="1" thickBot="1">
      <c r="C30" s="20" t="s">
        <v>4</v>
      </c>
      <c r="D30" s="130">
        <f>SUM(D26:D29)</f>
        <v>49</v>
      </c>
      <c r="E30" s="130">
        <f>SUM(E26:E29)</f>
        <v>0</v>
      </c>
      <c r="F30" s="130">
        <f>SUM(F26:F29)</f>
        <v>49</v>
      </c>
      <c r="G30" s="137">
        <f>SUM(G26:G29)</f>
        <v>0</v>
      </c>
      <c r="H30" s="27">
        <f>IF(G30&lt;&gt;0,D30/(G30/2),0)</f>
        <v>0</v>
      </c>
      <c r="I30" s="27">
        <f>IF(G30&lt;&gt;0,E30/(G30/2),0)</f>
        <v>0</v>
      </c>
      <c r="J30" s="22"/>
      <c r="K30" s="28">
        <f t="shared" si="7"/>
        <v>0</v>
      </c>
      <c r="L30" s="2"/>
      <c r="M30" s="40"/>
      <c r="N30" s="40"/>
      <c r="O30" s="9"/>
      <c r="P30" s="10"/>
      <c r="Q30" s="10"/>
      <c r="R30" s="24"/>
      <c r="S30" s="10"/>
      <c r="T30" s="10"/>
      <c r="U30" s="9"/>
    </row>
    <row r="31" spans="2:24">
      <c r="C31" s="3"/>
      <c r="D31" s="42"/>
      <c r="E31" s="42"/>
      <c r="F31" s="43"/>
      <c r="G31" s="44"/>
      <c r="L31" s="2"/>
      <c r="M31" s="40"/>
      <c r="N31" s="40"/>
      <c r="O31" s="9"/>
      <c r="P31" s="323" t="s">
        <v>26</v>
      </c>
      <c r="Q31" s="35"/>
      <c r="R31" s="24"/>
      <c r="S31" s="323" t="s">
        <v>26</v>
      </c>
      <c r="T31" s="35"/>
      <c r="U31" s="24"/>
      <c r="W31" s="326" t="s">
        <v>27</v>
      </c>
      <c r="X31" s="327"/>
    </row>
    <row r="32" spans="2:24" ht="23.5">
      <c r="C32" s="47" t="s">
        <v>29</v>
      </c>
      <c r="D32" s="108">
        <f>D9+D14+D24+D30</f>
        <v>1559.4</v>
      </c>
      <c r="E32" s="108">
        <f>E9+E14+E24+E30</f>
        <v>1074</v>
      </c>
      <c r="F32" s="108">
        <f>F9+F14+F24+F30</f>
        <v>2633.4</v>
      </c>
      <c r="G32" s="109">
        <f>G14+G24+G30+G9</f>
        <v>1382</v>
      </c>
      <c r="H32" s="13">
        <f>IF(G32&lt;&gt;0,D32/(G32/2),0)</f>
        <v>2.2567293777134587</v>
      </c>
      <c r="I32" s="13">
        <f>IF(G32&lt;&gt;0,E32/(G32/2),0)</f>
        <v>1.5542691751085385</v>
      </c>
      <c r="J32" s="14"/>
      <c r="K32" s="15">
        <f>IF(G32&lt;&gt;0,F32/(G32),0)</f>
        <v>1.9054992764109986</v>
      </c>
      <c r="L32" s="2"/>
      <c r="M32" s="40"/>
      <c r="N32" s="40"/>
      <c r="O32" s="9"/>
      <c r="P32" s="324"/>
      <c r="Q32" s="36"/>
      <c r="R32" s="38"/>
      <c r="S32" s="324"/>
      <c r="T32" s="36"/>
      <c r="U32" s="24"/>
      <c r="W32" s="328"/>
      <c r="X32" s="329"/>
    </row>
    <row r="33" spans="2:33" ht="15.75" customHeight="1">
      <c r="D33" s="49"/>
      <c r="E33" s="49"/>
      <c r="G33" s="50"/>
      <c r="L33" s="2"/>
      <c r="M33" s="40"/>
      <c r="N33" s="40"/>
      <c r="O33" s="39"/>
      <c r="P33" s="324"/>
      <c r="Q33" s="36"/>
      <c r="R33" s="38"/>
      <c r="S33" s="324" t="s">
        <v>26</v>
      </c>
      <c r="T33" s="36"/>
      <c r="U33" s="39"/>
      <c r="W33" s="328"/>
      <c r="X33" s="329"/>
    </row>
    <row r="34" spans="2:33" ht="15.75" customHeight="1">
      <c r="C34" s="25"/>
      <c r="D34" s="51"/>
      <c r="E34" s="51"/>
      <c r="F34" s="52"/>
      <c r="G34" s="51"/>
      <c r="J34" s="34"/>
      <c r="L34" s="2"/>
      <c r="M34" s="40"/>
      <c r="N34" s="40"/>
      <c r="O34" s="39"/>
      <c r="P34" s="324"/>
      <c r="Q34" s="36"/>
      <c r="R34" s="24"/>
      <c r="S34" s="324"/>
      <c r="T34" s="36"/>
      <c r="U34" s="39"/>
      <c r="W34" s="328"/>
      <c r="X34" s="329"/>
    </row>
    <row r="35" spans="2:33" ht="24" customHeight="1">
      <c r="C35" s="332" t="s">
        <v>31</v>
      </c>
      <c r="D35" s="332"/>
      <c r="E35" s="332"/>
      <c r="F35" s="332"/>
      <c r="G35" s="333" t="s">
        <v>32</v>
      </c>
      <c r="H35" s="333"/>
      <c r="I35" s="333" t="s">
        <v>33</v>
      </c>
      <c r="J35" s="333"/>
      <c r="K35" s="333"/>
      <c r="L35" s="2"/>
      <c r="M35" s="40"/>
      <c r="N35" s="40"/>
      <c r="O35" s="39"/>
      <c r="P35" s="324"/>
      <c r="Q35" s="36"/>
      <c r="S35" s="324"/>
      <c r="T35" s="36"/>
      <c r="U35" s="39"/>
      <c r="W35" s="328"/>
      <c r="X35" s="329"/>
    </row>
    <row r="36" spans="2:33" ht="16" thickBot="1">
      <c r="C36" s="97" t="s">
        <v>34</v>
      </c>
      <c r="D36" s="105">
        <f>161+106+18+138.5</f>
        <v>423.5</v>
      </c>
      <c r="E36" s="105">
        <v>88</v>
      </c>
      <c r="F36" s="106"/>
      <c r="G36" s="309"/>
      <c r="H36" s="309"/>
      <c r="I36" s="310"/>
      <c r="J36" s="311"/>
      <c r="K36" s="312"/>
      <c r="L36" s="2"/>
      <c r="M36" s="40"/>
      <c r="N36" s="40"/>
      <c r="O36" s="39"/>
      <c r="P36" s="325"/>
      <c r="Q36" s="37"/>
      <c r="R36" s="41"/>
      <c r="S36" s="325"/>
      <c r="T36" s="37"/>
      <c r="U36" s="39"/>
      <c r="W36" s="328"/>
      <c r="X36" s="329"/>
    </row>
    <row r="37" spans="2:33" ht="15.5">
      <c r="C37" s="98" t="s">
        <v>35</v>
      </c>
      <c r="D37" s="105"/>
      <c r="E37" s="105"/>
      <c r="F37" s="106"/>
      <c r="G37" s="309"/>
      <c r="H37" s="309"/>
      <c r="I37" s="309"/>
      <c r="J37" s="309"/>
      <c r="K37" s="309"/>
      <c r="L37" s="34"/>
      <c r="M37" s="45"/>
      <c r="N37" s="30"/>
      <c r="O37" s="39"/>
      <c r="P37" s="10"/>
      <c r="Q37" s="10"/>
      <c r="R37" s="46"/>
      <c r="S37" s="301"/>
      <c r="T37" s="10"/>
      <c r="U37" s="39"/>
      <c r="W37" s="328"/>
      <c r="X37" s="329"/>
    </row>
    <row r="38" spans="2:33" s="48" customFormat="1" ht="15.5">
      <c r="B38"/>
      <c r="C38" s="98" t="s">
        <v>37</v>
      </c>
      <c r="D38" s="105"/>
      <c r="E38" s="105"/>
      <c r="F38" s="106"/>
      <c r="G38" s="309"/>
      <c r="H38" s="309"/>
      <c r="I38" s="310"/>
      <c r="J38" s="311"/>
      <c r="K38" s="312"/>
      <c r="L38" s="34"/>
      <c r="M38" s="45"/>
      <c r="N38" s="30"/>
      <c r="O38" s="9"/>
      <c r="P38" s="10"/>
      <c r="Q38" s="10"/>
      <c r="R38" s="46"/>
      <c r="S38" s="301"/>
      <c r="T38" s="10"/>
      <c r="U38" s="9"/>
      <c r="W38" s="328"/>
      <c r="X38" s="329"/>
      <c r="Y38"/>
    </row>
    <row r="39" spans="2:33" s="48" customFormat="1" ht="16" thickBot="1">
      <c r="B39"/>
      <c r="C39" s="98" t="s">
        <v>49</v>
      </c>
      <c r="D39" s="105"/>
      <c r="E39" s="105"/>
      <c r="F39" s="106"/>
      <c r="G39" s="309"/>
      <c r="H39" s="309"/>
      <c r="I39" s="309"/>
      <c r="J39" s="309"/>
      <c r="K39" s="309"/>
      <c r="L39" s="34"/>
      <c r="M39" s="29"/>
      <c r="N39" s="30"/>
      <c r="O39" s="9"/>
      <c r="P39" s="10"/>
      <c r="Q39" s="10"/>
      <c r="R39" s="46"/>
      <c r="S39" s="301"/>
      <c r="T39" s="10"/>
      <c r="U39" s="9"/>
      <c r="W39" s="330"/>
      <c r="X39" s="331"/>
      <c r="Y39"/>
    </row>
    <row r="40" spans="2:33" s="48" customFormat="1" ht="15.5">
      <c r="B40" s="96" t="s">
        <v>50</v>
      </c>
      <c r="C40" s="99">
        <v>1500</v>
      </c>
      <c r="D40" s="107">
        <f>SUM(D36:D39)</f>
        <v>423.5</v>
      </c>
      <c r="E40" s="107">
        <f>SUM(E36:E39)</f>
        <v>88</v>
      </c>
      <c r="F40" s="106">
        <f>D40+E40</f>
        <v>511.5</v>
      </c>
      <c r="G40" s="313"/>
      <c r="H40" s="314"/>
      <c r="L40" s="2"/>
      <c r="N40" s="48" t="s">
        <v>30</v>
      </c>
      <c r="O40" s="9"/>
      <c r="P40" s="10"/>
      <c r="Q40" s="10"/>
      <c r="R40" s="46"/>
      <c r="S40" s="301"/>
      <c r="T40" s="10"/>
      <c r="U40" s="9"/>
      <c r="Y40"/>
    </row>
    <row r="41" spans="2:33" s="48" customFormat="1" ht="16" thickBot="1">
      <c r="B41"/>
      <c r="L41" s="2"/>
      <c r="M41" s="45"/>
      <c r="N41" s="30"/>
      <c r="O41" s="53"/>
      <c r="P41" s="10"/>
      <c r="Q41" s="10"/>
      <c r="R41" s="9"/>
      <c r="S41" s="301"/>
      <c r="T41" s="10"/>
      <c r="U41" s="9"/>
      <c r="AG41" s="54"/>
    </row>
    <row r="42" spans="2:33" ht="16" thickBot="1">
      <c r="B42" s="315" t="s">
        <v>42</v>
      </c>
      <c r="C42" s="316"/>
      <c r="D42" s="316"/>
      <c r="E42" s="316"/>
      <c r="F42" s="316"/>
      <c r="G42" s="316"/>
      <c r="H42" s="316"/>
      <c r="I42" s="317"/>
      <c r="K42" s="318" t="str">
        <f>+B42</f>
        <v>ACUMULADO SEMANAL</v>
      </c>
      <c r="L42" s="319"/>
      <c r="M42" s="319"/>
      <c r="N42" s="320"/>
      <c r="O42" s="55"/>
      <c r="P42" s="34"/>
      <c r="Q42" s="34"/>
      <c r="R42" s="2"/>
      <c r="S42" s="34"/>
      <c r="T42" s="34"/>
      <c r="U42" s="2"/>
      <c r="V42" s="56"/>
      <c r="W42" s="103">
        <v>4</v>
      </c>
      <c r="X42" s="104" t="str">
        <f>"'"&amp;IF($W$42=4,DAY($Z$51)-1,IF($W$42=5,DAY($AA$51)-1,IF($W$42=6,DAY($AB$51)-1,IF($W$42=7,DAY($AC$51)-1,IF($W$42=8,DAY($AD$51)-1,IF($W$42=9,DAY($AE$51)-1,0))))))&amp;"-"&amp;MONTH($Y$51)&amp;"'!D40"</f>
        <v>'7-11'!D40</v>
      </c>
      <c r="Y42" s="57" t="str">
        <f>"'"&amp;IF($W$42=4,DAY($Z$51)-1,IF($W$42=5,DAY($AA$51)-1,IF($W$42=6,DAY($AB$51)-1,IF($W$42=7,DAY($AC$51)-1,IF($W$42=8,DAY($AD$51)-1,IF($W$42=9,DAY($AE$51)-1,0))))))&amp;"-"&amp;MONTH($Y$51)&amp;"'!F40"</f>
        <v>'7-11'!F40</v>
      </c>
      <c r="Z42" s="58" t="str">
        <f>"'"&amp;IF($W$42=4,DAY($Z$51)-1,IF($W$42=5,DAY($AA$51)-1,IF($W$42=6,DAY($AB$51)-1,IF($W$42=7,DAY($AC$51)-1,IF($W$42=8,DAY($AD$51)-1,IF($W$42=9,DAY($AE$51)-1,0))))))&amp;"-"&amp;MONTH($Y$51)&amp;"'!H40"</f>
        <v>'7-11'!H40</v>
      </c>
      <c r="AA42" s="59" t="str">
        <f>"'"&amp;IF($W$42=4,DAY($Z$51)-1,IF($W$42=5,DAY($AA$51)-1,IF($W$42=6,DAY($AB$51)-1,IF($W$42=7,DAY($AC$51)-1,IF($W$42=8,DAY($AD$51)-1,IF($W$42=9,DAY($AE$51)-1,0))))))&amp;"-"&amp;MONTH($Y$51)&amp;"'!B40"</f>
        <v>'7-11'!B40</v>
      </c>
      <c r="AB42" s="60"/>
      <c r="AC42" s="60"/>
      <c r="AD42" s="60"/>
      <c r="AE42" s="60"/>
      <c r="AF42" s="60"/>
      <c r="AG42" s="61"/>
    </row>
    <row r="43" spans="2:33" ht="16" thickBot="1">
      <c r="B43" s="119" t="s">
        <v>11</v>
      </c>
      <c r="C43" s="72"/>
      <c r="D43" s="321" t="s">
        <v>15</v>
      </c>
      <c r="E43" s="322"/>
      <c r="F43" s="321" t="s">
        <v>21</v>
      </c>
      <c r="G43" s="322"/>
      <c r="H43" s="321" t="s">
        <v>25</v>
      </c>
      <c r="I43" s="322"/>
      <c r="K43" s="120" t="s">
        <v>51</v>
      </c>
      <c r="L43" s="121"/>
      <c r="M43" s="110" t="s">
        <v>52</v>
      </c>
      <c r="N43" s="72" t="s">
        <v>46</v>
      </c>
      <c r="P43" s="34"/>
      <c r="Q43" s="34"/>
      <c r="R43" s="34"/>
      <c r="S43" s="34"/>
      <c r="T43" s="34"/>
      <c r="V43" s="62"/>
      <c r="W43" s="299" t="s">
        <v>36</v>
      </c>
      <c r="X43" s="300"/>
      <c r="Y43" s="101">
        <v>45968</v>
      </c>
      <c r="Z43" s="101">
        <f t="shared" ref="Z43:AE43" si="13">Y43+1</f>
        <v>45969</v>
      </c>
      <c r="AA43" s="101">
        <f t="shared" si="13"/>
        <v>45970</v>
      </c>
      <c r="AB43" s="101">
        <f t="shared" si="13"/>
        <v>45971</v>
      </c>
      <c r="AC43" s="101">
        <f t="shared" si="13"/>
        <v>45972</v>
      </c>
      <c r="AD43" s="101">
        <f t="shared" si="13"/>
        <v>45973</v>
      </c>
      <c r="AE43" s="101">
        <f t="shared" si="13"/>
        <v>45974</v>
      </c>
      <c r="AF43" s="63" t="s">
        <v>63</v>
      </c>
      <c r="AG43" s="64"/>
    </row>
    <row r="44" spans="2:33" ht="29">
      <c r="B44" s="74" t="s">
        <v>44</v>
      </c>
      <c r="C44" s="75" t="s">
        <v>45</v>
      </c>
      <c r="D44" s="74" t="s">
        <v>44</v>
      </c>
      <c r="E44" s="75" t="s">
        <v>45</v>
      </c>
      <c r="F44" s="74" t="s">
        <v>44</v>
      </c>
      <c r="G44" s="75" t="s">
        <v>45</v>
      </c>
      <c r="H44" s="74" t="s">
        <v>44</v>
      </c>
      <c r="I44" s="75" t="s">
        <v>45</v>
      </c>
      <c r="K44" s="111" t="s">
        <v>53</v>
      </c>
      <c r="L44" s="112"/>
      <c r="M44" s="112"/>
      <c r="N44" s="113"/>
      <c r="P44" s="301"/>
      <c r="Q44" s="302"/>
      <c r="R44" s="34"/>
      <c r="S44" s="301"/>
      <c r="T44" s="302"/>
      <c r="V44" s="62"/>
      <c r="W44" s="303" t="s">
        <v>38</v>
      </c>
      <c r="X44" s="304"/>
      <c r="Y44" s="66">
        <v>0</v>
      </c>
      <c r="Z44" s="66">
        <v>0</v>
      </c>
      <c r="AA44" s="66">
        <v>0</v>
      </c>
      <c r="AB44" s="66">
        <v>0</v>
      </c>
      <c r="AC44" s="66">
        <v>243</v>
      </c>
      <c r="AD44" s="66">
        <v>556</v>
      </c>
      <c r="AE44" s="66">
        <v>556</v>
      </c>
      <c r="AF44" s="67">
        <f>SUM(Y44:AE44)</f>
        <v>1355</v>
      </c>
      <c r="AG44" s="64"/>
    </row>
    <row r="45" spans="2:33" ht="16" thickBot="1">
      <c r="B45" s="76">
        <f>+F9+'31-10'!F9+'01-11'!F9+'02-11'!F9+'03-11'!F9</f>
        <v>441.5</v>
      </c>
      <c r="C45" s="77">
        <f>IF($W$42=3,$Y44,IF($W$42=4,SUM($Y44:$Z44),IF($W$42=5,SUM($Y44:$AA44),IF($W$42=6,SUM($Y44:$AB44),IF($W$42=7,SUM($Y44:$AC44),IF($W$42=8,SUM($Y44:$AD44),IF($W$42=9,SUM($Y44:$AE44),"Escribir número")))))))</f>
        <v>0</v>
      </c>
      <c r="D45" s="78">
        <f>+F14+'31-10'!F14</f>
        <v>241</v>
      </c>
      <c r="E45" s="77">
        <f>IF($W$42=3,$Y46,IF($W$42=4,SUM($Y46:$Z46),IF($W$42=5,SUM($Y46:$AA46),IF($W$42=6,SUM($Y46:$AB46),IF($W$42=7,SUM($Y46:$AC46),IF($W$42=8,SUM($Y46:$AD46),IF($W$42=9,SUM($Y46:$AE46),"Escribir número")))))))</f>
        <v>268</v>
      </c>
      <c r="F45" s="79">
        <f>F24+'31-10'!F23+'01-11'!F23+'02-11'!F23+'03-11'!F23</f>
        <v>9248.4</v>
      </c>
      <c r="G45" s="77">
        <f>IF($W$42=3,$Y45,IF($W$42=4,SUM($Y45:$Z45),IF($W$42=5,SUM($Y45:$AA45),IF($W$42=6,SUM($Y45:$AB45),IF($W$42=7,SUM($Y45:$AC45),IF($W$42=8,SUM($Y45:$AD45),IF($W$42=9,SUM($Y45:$AE45),"Escribir número")))))))</f>
        <v>2756</v>
      </c>
      <c r="H45" s="79">
        <f>F30+'31-10'!F29+'01-11'!F29+'02-11'!F29+'03-11'!F29</f>
        <v>2344</v>
      </c>
      <c r="I45" s="77">
        <f>IF($W$42=3,$Y47,IF($W$42=4,SUM($Y47:$Z47),IF($W$42=5,SUM($Y47:$AA47),IF($W$42=6,SUM($Y47:$AB47),IF($W$42=7,SUM($Y47:$AC47),IF($W$42=8,SUM($Y47:$AD47),IF($W$42=9,SUM($Y47:$AE47),"Escribir número")))))))</f>
        <v>284</v>
      </c>
      <c r="K45" s="114"/>
      <c r="L45" s="115"/>
      <c r="M45" s="115"/>
      <c r="N45" s="116"/>
      <c r="P45" s="301"/>
      <c r="Q45" s="302"/>
      <c r="R45" s="34"/>
      <c r="S45" s="301"/>
      <c r="T45" s="302"/>
      <c r="V45" s="62"/>
      <c r="W45" s="305" t="s">
        <v>39</v>
      </c>
      <c r="X45" s="306"/>
      <c r="Y45" s="66">
        <v>1642</v>
      </c>
      <c r="Z45" s="66">
        <v>1114</v>
      </c>
      <c r="AA45" s="66">
        <v>1582</v>
      </c>
      <c r="AB45" s="66">
        <v>1514</v>
      </c>
      <c r="AC45" s="66">
        <v>734</v>
      </c>
      <c r="AD45" s="66">
        <v>1177</v>
      </c>
      <c r="AE45" s="66">
        <v>760</v>
      </c>
      <c r="AF45" s="67">
        <f t="shared" ref="AF45:AF47" si="14">SUM(Y45:AE45)</f>
        <v>8523</v>
      </c>
      <c r="AG45" s="64"/>
    </row>
    <row r="46" spans="2:33" ht="16" thickBot="1">
      <c r="B46" s="80"/>
      <c r="C46" s="77"/>
      <c r="D46" s="79"/>
      <c r="E46" s="77"/>
      <c r="F46" s="79"/>
      <c r="G46" s="77"/>
      <c r="H46" s="79"/>
      <c r="I46" s="77"/>
      <c r="J46" s="81"/>
      <c r="K46" s="117">
        <f>+B45+D45+F45+H45</f>
        <v>12274.9</v>
      </c>
      <c r="L46" s="118"/>
      <c r="M46" s="82">
        <f>+C45+E45+G45+I45</f>
        <v>3308</v>
      </c>
      <c r="N46" s="83">
        <f>AF60</f>
        <v>16368</v>
      </c>
      <c r="P46" s="301"/>
      <c r="Q46" s="302"/>
      <c r="R46" s="34"/>
      <c r="S46" s="301"/>
      <c r="T46" s="302"/>
      <c r="V46" s="62"/>
      <c r="W46" s="305" t="s">
        <v>40</v>
      </c>
      <c r="X46" s="306"/>
      <c r="Y46" s="66">
        <v>0</v>
      </c>
      <c r="Z46" s="66">
        <v>268</v>
      </c>
      <c r="AA46" s="66">
        <v>398</v>
      </c>
      <c r="AB46" s="66">
        <v>650</v>
      </c>
      <c r="AC46" s="66">
        <v>650</v>
      </c>
      <c r="AD46" s="66">
        <v>650</v>
      </c>
      <c r="AE46" s="66">
        <v>493</v>
      </c>
      <c r="AF46" s="67">
        <f t="shared" si="14"/>
        <v>3109</v>
      </c>
      <c r="AG46" s="64"/>
    </row>
    <row r="47" spans="2:33" ht="15.5">
      <c r="C47" s="87"/>
      <c r="D47" s="88"/>
      <c r="E47" s="89"/>
      <c r="F47" s="88"/>
      <c r="G47" s="2"/>
      <c r="H47" s="2"/>
      <c r="I47" s="2"/>
      <c r="J47" s="2"/>
      <c r="K47" s="2"/>
      <c r="M47" s="69"/>
      <c r="N47" s="53"/>
      <c r="P47" s="301"/>
      <c r="Q47" s="302"/>
      <c r="R47" s="34"/>
      <c r="S47" s="301"/>
      <c r="T47" s="302"/>
      <c r="V47" s="62"/>
      <c r="W47" s="307" t="s">
        <v>41</v>
      </c>
      <c r="X47" s="308"/>
      <c r="Y47" s="66">
        <v>284</v>
      </c>
      <c r="Z47" s="66">
        <v>0</v>
      </c>
      <c r="AA47" s="66">
        <v>620</v>
      </c>
      <c r="AB47" s="66">
        <v>620</v>
      </c>
      <c r="AC47" s="66">
        <v>620</v>
      </c>
      <c r="AD47" s="66">
        <v>620</v>
      </c>
      <c r="AE47" s="66">
        <v>620</v>
      </c>
      <c r="AF47" s="67">
        <f t="shared" si="14"/>
        <v>3384</v>
      </c>
      <c r="AG47" s="64"/>
    </row>
    <row r="48" spans="2:33" ht="15.5">
      <c r="P48" s="301"/>
      <c r="Q48" s="302"/>
      <c r="R48" s="34"/>
      <c r="S48" s="301"/>
      <c r="T48" s="302"/>
      <c r="V48" s="62"/>
      <c r="W48" s="299" t="s">
        <v>43</v>
      </c>
      <c r="X48" s="300"/>
      <c r="Y48" s="102">
        <f>SUM(Y44:Y47)</f>
        <v>1926</v>
      </c>
      <c r="Z48" s="102">
        <f t="shared" ref="Z48:AE48" si="15">SUM(Z44:Z47)</f>
        <v>1382</v>
      </c>
      <c r="AA48" s="102">
        <f t="shared" si="15"/>
        <v>2600</v>
      </c>
      <c r="AB48" s="102">
        <f t="shared" si="15"/>
        <v>2784</v>
      </c>
      <c r="AC48" s="102">
        <f t="shared" si="15"/>
        <v>2247</v>
      </c>
      <c r="AD48" s="102">
        <f t="shared" si="15"/>
        <v>3003</v>
      </c>
      <c r="AE48" s="102">
        <f t="shared" si="15"/>
        <v>2429</v>
      </c>
      <c r="AF48" s="102">
        <f>SUM(AF44:AF47)</f>
        <v>16371</v>
      </c>
      <c r="AG48" s="64"/>
    </row>
    <row r="49" spans="2:33" ht="15.5">
      <c r="P49" s="301"/>
      <c r="Q49" s="302"/>
      <c r="R49" s="34"/>
      <c r="S49" s="301"/>
      <c r="T49" s="302"/>
      <c r="V49" s="62"/>
      <c r="W49" s="73"/>
      <c r="X49" s="73"/>
      <c r="Y49" s="100"/>
      <c r="Z49" s="100"/>
      <c r="AA49" s="100"/>
      <c r="AB49" s="100"/>
      <c r="AC49" s="100"/>
      <c r="AD49" s="100"/>
      <c r="AE49" s="100"/>
      <c r="AF49" s="100"/>
      <c r="AG49" s="64"/>
    </row>
    <row r="50" spans="2:33" ht="15" customHeight="1">
      <c r="P50" s="301"/>
      <c r="Q50" s="302"/>
      <c r="R50" s="34"/>
      <c r="S50" s="301"/>
      <c r="T50" s="302"/>
      <c r="V50" s="62"/>
      <c r="AG50" s="64"/>
    </row>
    <row r="51" spans="2:33" ht="15.5">
      <c r="P51" s="34"/>
      <c r="Q51" s="34"/>
      <c r="R51" s="34"/>
      <c r="S51" s="34"/>
      <c r="T51" s="34"/>
      <c r="V51" s="62"/>
      <c r="W51" s="299" t="s">
        <v>47</v>
      </c>
      <c r="X51" s="300"/>
      <c r="Y51" s="101">
        <f>Y43</f>
        <v>45968</v>
      </c>
      <c r="Z51" s="101">
        <f t="shared" ref="Z51:AE51" si="16">Z43</f>
        <v>45969</v>
      </c>
      <c r="AA51" s="101">
        <f t="shared" si="16"/>
        <v>45970</v>
      </c>
      <c r="AB51" s="101">
        <f t="shared" si="16"/>
        <v>45971</v>
      </c>
      <c r="AC51" s="101">
        <f t="shared" si="16"/>
        <v>45972</v>
      </c>
      <c r="AD51" s="101">
        <f t="shared" si="16"/>
        <v>45973</v>
      </c>
      <c r="AE51" s="101">
        <f t="shared" si="16"/>
        <v>45974</v>
      </c>
      <c r="AF51" s="63" t="s">
        <v>63</v>
      </c>
      <c r="AG51" s="64"/>
    </row>
    <row r="52" spans="2:33" ht="15.5">
      <c r="P52" s="34"/>
      <c r="Q52" s="34"/>
      <c r="R52" s="34"/>
      <c r="S52" s="34"/>
      <c r="T52" s="34"/>
      <c r="V52" s="62"/>
      <c r="W52" s="65" t="s">
        <v>12</v>
      </c>
      <c r="X52" s="84"/>
      <c r="Y52" s="85">
        <v>284</v>
      </c>
      <c r="Z52" s="85">
        <v>102</v>
      </c>
      <c r="AA52" s="85">
        <v>255</v>
      </c>
      <c r="AB52" s="85">
        <v>255</v>
      </c>
      <c r="AC52" s="85">
        <v>243</v>
      </c>
      <c r="AD52" s="85">
        <v>556</v>
      </c>
      <c r="AE52" s="85">
        <v>556</v>
      </c>
      <c r="AF52" s="67">
        <f>SUM(Y52:AE52)</f>
        <v>2251</v>
      </c>
      <c r="AG52" s="64"/>
    </row>
    <row r="53" spans="2:33" ht="15.5">
      <c r="B53" s="86"/>
      <c r="E53" s="91"/>
      <c r="J53" s="81"/>
      <c r="K53" s="81"/>
      <c r="M53" s="69"/>
      <c r="P53" s="34"/>
      <c r="Q53" s="34"/>
      <c r="R53" s="34"/>
      <c r="S53" s="34"/>
      <c r="T53" s="34"/>
      <c r="V53" s="62"/>
      <c r="W53" s="68" t="s">
        <v>14</v>
      </c>
      <c r="X53" s="90"/>
      <c r="Y53" s="85">
        <v>325</v>
      </c>
      <c r="Z53" s="85">
        <v>0</v>
      </c>
      <c r="AA53" s="85">
        <v>620</v>
      </c>
      <c r="AB53" s="85">
        <v>620</v>
      </c>
      <c r="AC53" s="85">
        <v>620</v>
      </c>
      <c r="AD53" s="85">
        <v>620</v>
      </c>
      <c r="AE53" s="85">
        <v>620</v>
      </c>
      <c r="AF53" s="67">
        <f t="shared" ref="AF53:AF59" si="17">SUM(Y53:AE53)</f>
        <v>3425</v>
      </c>
      <c r="AG53" s="64"/>
    </row>
    <row r="54" spans="2:33" ht="15.5">
      <c r="E54" s="91"/>
      <c r="V54" s="62"/>
      <c r="W54" s="68" t="s">
        <v>18</v>
      </c>
      <c r="X54" s="90"/>
      <c r="Y54" s="85">
        <v>314</v>
      </c>
      <c r="Z54" s="85">
        <v>252</v>
      </c>
      <c r="AA54" s="85">
        <v>63</v>
      </c>
      <c r="AB54" s="85">
        <v>314</v>
      </c>
      <c r="AC54" s="85">
        <v>314</v>
      </c>
      <c r="AD54" s="85">
        <v>314</v>
      </c>
      <c r="AE54" s="85">
        <v>157</v>
      </c>
      <c r="AF54" s="67">
        <f t="shared" si="17"/>
        <v>1728</v>
      </c>
      <c r="AG54" s="64"/>
    </row>
    <row r="55" spans="2:33" ht="15.75" customHeight="1">
      <c r="D55" s="50"/>
      <c r="E55" s="91"/>
      <c r="V55" s="62"/>
      <c r="W55" s="68" t="s">
        <v>20</v>
      </c>
      <c r="X55" s="90"/>
      <c r="Y55" s="85">
        <v>0</v>
      </c>
      <c r="Z55" s="85">
        <v>268</v>
      </c>
      <c r="AA55" s="85">
        <v>335</v>
      </c>
      <c r="AB55" s="85">
        <v>335</v>
      </c>
      <c r="AC55" s="85">
        <v>335</v>
      </c>
      <c r="AD55" s="85">
        <v>335</v>
      </c>
      <c r="AE55" s="85">
        <v>335</v>
      </c>
      <c r="AF55" s="67">
        <f t="shared" si="17"/>
        <v>1943</v>
      </c>
      <c r="AG55" s="64"/>
    </row>
    <row r="56" spans="2:33" ht="15.5">
      <c r="V56" s="62"/>
      <c r="W56" s="68" t="s">
        <v>17</v>
      </c>
      <c r="X56" s="90"/>
      <c r="Y56" s="85">
        <v>0</v>
      </c>
      <c r="Z56" s="85">
        <v>162</v>
      </c>
      <c r="AA56" s="85">
        <v>325</v>
      </c>
      <c r="AB56" s="85">
        <v>325</v>
      </c>
      <c r="AC56" s="85">
        <v>162</v>
      </c>
      <c r="AD56" s="85">
        <v>286</v>
      </c>
      <c r="AE56" s="85">
        <v>162</v>
      </c>
      <c r="AF56" s="67">
        <f t="shared" si="17"/>
        <v>1422</v>
      </c>
      <c r="AG56" s="64"/>
    </row>
    <row r="57" spans="2:33" ht="15.5">
      <c r="V57" s="62"/>
      <c r="W57" s="68" t="s">
        <v>28</v>
      </c>
      <c r="X57" s="90"/>
      <c r="Y57" s="85">
        <v>337</v>
      </c>
      <c r="Z57" s="85">
        <v>169</v>
      </c>
      <c r="AA57" s="85">
        <v>337</v>
      </c>
      <c r="AB57" s="85">
        <v>304</v>
      </c>
      <c r="AC57" s="85">
        <v>169</v>
      </c>
      <c r="AD57" s="85">
        <v>267</v>
      </c>
      <c r="AE57" s="85">
        <v>169</v>
      </c>
      <c r="AF57" s="67">
        <f t="shared" si="17"/>
        <v>1752</v>
      </c>
      <c r="AG57" s="64"/>
    </row>
    <row r="58" spans="2:33" ht="15.5">
      <c r="V58" s="62"/>
      <c r="W58" s="68" t="s">
        <v>24</v>
      </c>
      <c r="X58" s="90"/>
      <c r="Y58" s="85">
        <v>343</v>
      </c>
      <c r="Z58" s="85">
        <v>172</v>
      </c>
      <c r="AA58" s="85">
        <v>343</v>
      </c>
      <c r="AB58" s="85">
        <v>309</v>
      </c>
      <c r="AC58" s="85">
        <v>172</v>
      </c>
      <c r="AD58" s="85">
        <v>302</v>
      </c>
      <c r="AE58" s="85">
        <v>172</v>
      </c>
      <c r="AF58" s="67">
        <f t="shared" si="17"/>
        <v>1813</v>
      </c>
      <c r="AG58" s="64"/>
    </row>
    <row r="59" spans="2:33" ht="15.5">
      <c r="V59" s="62"/>
      <c r="W59" s="70" t="s">
        <v>19</v>
      </c>
      <c r="X59" s="92"/>
      <c r="Y59" s="85">
        <v>322</v>
      </c>
      <c r="Z59" s="85">
        <v>257</v>
      </c>
      <c r="AA59" s="85">
        <v>322</v>
      </c>
      <c r="AB59" s="85">
        <v>322</v>
      </c>
      <c r="AC59" s="85">
        <v>232</v>
      </c>
      <c r="AD59" s="85">
        <v>322</v>
      </c>
      <c r="AE59" s="85">
        <v>257</v>
      </c>
      <c r="AF59" s="67">
        <f t="shared" si="17"/>
        <v>2034</v>
      </c>
      <c r="AG59" s="64"/>
    </row>
    <row r="60" spans="2:33" ht="15.5">
      <c r="V60" s="62"/>
      <c r="W60" s="299" t="s">
        <v>43</v>
      </c>
      <c r="X60" s="300"/>
      <c r="Y60" s="102">
        <f>SUM(Y52:Y59)</f>
        <v>1925</v>
      </c>
      <c r="Z60" s="102">
        <f t="shared" ref="Z60:AE60" si="18">SUM(Z52:Z59)</f>
        <v>1382</v>
      </c>
      <c r="AA60" s="102">
        <f t="shared" si="18"/>
        <v>2600</v>
      </c>
      <c r="AB60" s="102">
        <f t="shared" si="18"/>
        <v>2784</v>
      </c>
      <c r="AC60" s="102">
        <f t="shared" si="18"/>
        <v>2247</v>
      </c>
      <c r="AD60" s="102">
        <f t="shared" si="18"/>
        <v>3002</v>
      </c>
      <c r="AE60" s="102">
        <f t="shared" si="18"/>
        <v>2428</v>
      </c>
      <c r="AF60" s="71">
        <f>SUM(AF52:AF59)</f>
        <v>16368</v>
      </c>
      <c r="AG60" s="64"/>
    </row>
    <row r="61" spans="2:33" ht="15" thickBot="1">
      <c r="V61" s="93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5"/>
    </row>
    <row r="63" spans="2:33">
      <c r="N63" t="s">
        <v>48</v>
      </c>
    </row>
    <row r="65" spans="13:29">
      <c r="M65" t="s">
        <v>62</v>
      </c>
    </row>
    <row r="73" spans="13:29">
      <c r="AC73">
        <v>0</v>
      </c>
    </row>
  </sheetData>
  <sortState xmlns:xlrd2="http://schemas.microsoft.com/office/spreadsheetml/2017/richdata2" ref="C16:G22">
    <sortCondition ref="C16:C22"/>
  </sortState>
  <mergeCells count="48">
    <mergeCell ref="W51:X51"/>
    <mergeCell ref="W60:X60"/>
    <mergeCell ref="B16:B23"/>
    <mergeCell ref="P44:P50"/>
    <mergeCell ref="Q44:Q50"/>
    <mergeCell ref="S44:S50"/>
    <mergeCell ref="T44:T50"/>
    <mergeCell ref="W44:X44"/>
    <mergeCell ref="W45:X45"/>
    <mergeCell ref="W46:X46"/>
    <mergeCell ref="W47:X47"/>
    <mergeCell ref="W48:X48"/>
    <mergeCell ref="B42:I42"/>
    <mergeCell ref="K42:N42"/>
    <mergeCell ref="D43:E43"/>
    <mergeCell ref="F43:G43"/>
    <mergeCell ref="H43:I43"/>
    <mergeCell ref="W43:X43"/>
    <mergeCell ref="S37:S41"/>
    <mergeCell ref="G38:H38"/>
    <mergeCell ref="I38:K38"/>
    <mergeCell ref="G39:H39"/>
    <mergeCell ref="I39:K39"/>
    <mergeCell ref="G40:H40"/>
    <mergeCell ref="P31:P36"/>
    <mergeCell ref="S31:S36"/>
    <mergeCell ref="W31:X39"/>
    <mergeCell ref="C35:F35"/>
    <mergeCell ref="G35:H35"/>
    <mergeCell ref="I35:K35"/>
    <mergeCell ref="G36:H36"/>
    <mergeCell ref="I36:K36"/>
    <mergeCell ref="G37:H37"/>
    <mergeCell ref="I37:K37"/>
    <mergeCell ref="P10:P15"/>
    <mergeCell ref="S10:S15"/>
    <mergeCell ref="B11:B13"/>
    <mergeCell ref="P21:P27"/>
    <mergeCell ref="S21:S27"/>
    <mergeCell ref="B26:B29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3 H6:I9 H26:I29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3">
    <cfRule type="iconSet" priority="26">
      <iconSet>
        <cfvo type="percent" val="0"/>
        <cfvo type="num" val="0.95"/>
        <cfvo type="num" val="1"/>
      </iconSet>
    </cfRule>
  </conditionalFormatting>
  <conditionalFormatting sqref="H24:I24">
    <cfRule type="iconSet" priority="20">
      <iconSet>
        <cfvo type="percent" val="0"/>
        <cfvo type="num" val="0.95"/>
        <cfvo type="num" val="1"/>
      </iconSet>
    </cfRule>
  </conditionalFormatting>
  <conditionalFormatting sqref="H30:I30">
    <cfRule type="iconSet" priority="15">
      <iconSet>
        <cfvo type="percent" val="0"/>
        <cfvo type="num" val="0.95"/>
        <cfvo type="num" val="1"/>
      </iconSet>
    </cfRule>
  </conditionalFormatting>
  <conditionalFormatting sqref="H32:I32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3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3">
    <cfRule type="iconSet" priority="27">
      <iconSet>
        <cfvo type="percent" val="0"/>
        <cfvo type="num" val="0.95"/>
        <cfvo type="num" val="1"/>
      </iconSet>
    </cfRule>
  </conditionalFormatting>
  <conditionalFormatting sqref="K24">
    <cfRule type="iconSet" priority="19">
      <iconSet>
        <cfvo type="percent" val="0"/>
        <cfvo type="num" val="0.95"/>
        <cfvo type="num" val="1"/>
      </iconSet>
    </cfRule>
  </conditionalFormatting>
  <conditionalFormatting sqref="K26:K28">
    <cfRule type="iconSet" priority="25">
      <iconSet>
        <cfvo type="percent" val="0"/>
        <cfvo type="num" val="0.95"/>
        <cfvo type="num" val="1"/>
      </iconSet>
    </cfRule>
  </conditionalFormatting>
  <conditionalFormatting sqref="K29">
    <cfRule type="iconSet" priority="7">
      <iconSet>
        <cfvo type="percent" val="0"/>
        <cfvo type="num" val="0.95"/>
        <cfvo type="num" val="1"/>
      </iconSet>
    </cfRule>
  </conditionalFormatting>
  <conditionalFormatting sqref="K30">
    <cfRule type="iconSet" priority="16">
      <iconSet>
        <cfvo type="percent" val="0"/>
        <cfvo type="num" val="0.95"/>
        <cfvo type="num" val="1"/>
      </iconSet>
    </cfRule>
  </conditionalFormatting>
  <conditionalFormatting sqref="K32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2" xr:uid="{4207A155-BA2C-423D-BCBA-06E74B9F76B2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050336BD-1024-4DC1-AE64-E0B2BC8DDDDA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29" id="{17ADE428-87C3-47B9-838A-A2F22F1F5B34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B46</xm:sqref>
        </x14:conditionalFormatting>
        <x14:conditionalFormatting xmlns:xm="http://schemas.microsoft.com/office/excel/2006/main">
          <x14:cfRule type="iconSet" priority="10" id="{1927A06E-243C-4746-BFA3-3C4F3D8B41F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13" id="{AE92E5C8-F77A-4341-9B20-65127C72B3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D46</xm:sqref>
        </x14:conditionalFormatting>
        <x14:conditionalFormatting xmlns:xm="http://schemas.microsoft.com/office/excel/2006/main">
          <x14:cfRule type="iconSet" priority="9" id="{62DE11C4-C57D-4643-B552-66A51AC987B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12" id="{6B41C7A3-9320-4A18-9BB9-319E145BD8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F46</xm:sqref>
        </x14:conditionalFormatting>
        <x14:conditionalFormatting xmlns:xm="http://schemas.microsoft.com/office/excel/2006/main">
          <x14:cfRule type="iconSet" priority="8" id="{5168B78E-5992-4912-8B91-49F58326279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1" id="{0398B23A-7940-430F-8FD1-97B6694488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H46</xm:sqref>
        </x14:conditionalFormatting>
        <x14:conditionalFormatting xmlns:xm="http://schemas.microsoft.com/office/excel/2006/main">
          <x14:cfRule type="iconSet" priority="14" id="{C95A1CAB-9C2C-441A-918C-673148BF1B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$M$46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K46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03083-E13E-45D9-93D3-9823DCAF077E}">
  <dimension ref="B2:AG73"/>
  <sheetViews>
    <sheetView topLeftCell="A11"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216"/>
      <c r="E6" s="216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132"/>
      <c r="E7" s="132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20</v>
      </c>
      <c r="D11" s="132">
        <v>185</v>
      </c>
      <c r="E11" s="132">
        <v>30</v>
      </c>
      <c r="F11" s="133">
        <f t="shared" ref="F11" si="1">SUM(D11:E11)</f>
        <v>215</v>
      </c>
      <c r="G11" s="134">
        <f>VLOOKUP(C11,$W$51:$AF$60,$W$42,0)</f>
        <v>335</v>
      </c>
      <c r="H11" s="122">
        <f>IF(G11&lt;&gt;0,D11/(G11/2),0)</f>
        <v>1.1044776119402986</v>
      </c>
      <c r="I11" s="13">
        <f>IF(G11&lt;&gt;0,E11/(G11/2),0)</f>
        <v>0.17910447761194029</v>
      </c>
      <c r="J11" s="14"/>
      <c r="K11" s="15">
        <f>IF(G11&lt;&gt;0,F11/(G11),0)</f>
        <v>0.64179104477611937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/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185</v>
      </c>
      <c r="E14" s="136">
        <f>SUM(E11:E13)</f>
        <v>30</v>
      </c>
      <c r="F14" s="136">
        <f>SUM(F11:F13)</f>
        <v>215</v>
      </c>
      <c r="G14" s="137">
        <f>SUM(G11:G13)</f>
        <v>335</v>
      </c>
      <c r="H14" s="124">
        <f>IF(G14&lt;&gt;0,D14/(G14/2),0)</f>
        <v>1.1044776119402986</v>
      </c>
      <c r="I14" s="27">
        <f>IF(G14&lt;&gt;0,E14/(G14/2),0)</f>
        <v>0.17910447761194029</v>
      </c>
      <c r="J14" s="22"/>
      <c r="K14" s="28">
        <f>IF(G14&lt;&gt;0,F14/(G14),0)</f>
        <v>0.64179104477611937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12</v>
      </c>
      <c r="D16" s="132">
        <v>150</v>
      </c>
      <c r="E16" s="132">
        <v>25</v>
      </c>
      <c r="F16" s="133">
        <f t="shared" ref="F16:F23" si="2">SUM(D16:E16)</f>
        <v>175</v>
      </c>
      <c r="G16" s="134">
        <f t="shared" ref="G16:G22" si="3">VLOOKUP(C16,$W$51:$AF$60,$W$42,0)</f>
        <v>255</v>
      </c>
      <c r="H16" s="122">
        <f t="shared" ref="H16:H24" si="4">IF(G16&lt;&gt;0,D16/(G16/2),0)</f>
        <v>1.1764705882352942</v>
      </c>
      <c r="I16" s="13">
        <f t="shared" ref="I16:I24" si="5">IF(G16&lt;&gt;0,E16/(G16/2),0)</f>
        <v>0.19607843137254902</v>
      </c>
      <c r="J16" s="14"/>
      <c r="K16" s="15">
        <f t="shared" ref="K16:K30" si="6">IF(G16&lt;&gt;0,F16/(G16),0)</f>
        <v>0.68627450980392157</v>
      </c>
      <c r="M16" s="16" t="s">
        <v>78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14</v>
      </c>
      <c r="D17" s="132">
        <v>0</v>
      </c>
      <c r="E17" s="132">
        <v>20</v>
      </c>
      <c r="F17" s="133">
        <f t="shared" si="2"/>
        <v>20</v>
      </c>
      <c r="G17" s="134">
        <f t="shared" si="3"/>
        <v>620</v>
      </c>
      <c r="H17" s="122">
        <f>IF(G17&lt;&gt;0,D17/(G17/2),0)</f>
        <v>0</v>
      </c>
      <c r="I17" s="13">
        <f t="shared" si="5"/>
        <v>6.4516129032258063E-2</v>
      </c>
      <c r="J17" s="14"/>
      <c r="K17" s="15">
        <f t="shared" si="6"/>
        <v>3.2258064516129031E-2</v>
      </c>
      <c r="M17" s="16" t="s">
        <v>74</v>
      </c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18</v>
      </c>
      <c r="D18" s="132">
        <v>200</v>
      </c>
      <c r="E18" s="132">
        <v>45</v>
      </c>
      <c r="F18" s="133">
        <f t="shared" si="2"/>
        <v>245</v>
      </c>
      <c r="G18" s="134">
        <f t="shared" si="3"/>
        <v>63</v>
      </c>
      <c r="H18" s="122">
        <f>IF(G18&lt;&gt;0,D18/(G18/2),0)</f>
        <v>6.3492063492063489</v>
      </c>
      <c r="I18" s="13">
        <f t="shared" si="5"/>
        <v>1.4285714285714286</v>
      </c>
      <c r="J18" s="14"/>
      <c r="K18" s="15">
        <f t="shared" si="6"/>
        <v>3.8888888888888888</v>
      </c>
      <c r="M18" s="16" t="s">
        <v>79</v>
      </c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17</v>
      </c>
      <c r="D19" s="132">
        <v>93</v>
      </c>
      <c r="E19" s="132">
        <v>185</v>
      </c>
      <c r="F19" s="133">
        <f t="shared" si="2"/>
        <v>278</v>
      </c>
      <c r="G19" s="134">
        <f t="shared" si="3"/>
        <v>325</v>
      </c>
      <c r="H19" s="122">
        <f t="shared" si="4"/>
        <v>0.5723076923076923</v>
      </c>
      <c r="I19" s="13">
        <f t="shared" si="5"/>
        <v>1.1384615384615384</v>
      </c>
      <c r="J19" s="14"/>
      <c r="K19" s="15">
        <f t="shared" si="6"/>
        <v>0.85538461538461541</v>
      </c>
      <c r="M19" s="16" t="s">
        <v>79</v>
      </c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28</v>
      </c>
      <c r="D20" s="132">
        <v>200</v>
      </c>
      <c r="E20" s="132">
        <v>142</v>
      </c>
      <c r="F20" s="133">
        <f t="shared" si="2"/>
        <v>342</v>
      </c>
      <c r="G20" s="134">
        <f t="shared" si="3"/>
        <v>337</v>
      </c>
      <c r="H20" s="122">
        <f t="shared" si="4"/>
        <v>1.1869436201780414</v>
      </c>
      <c r="I20" s="13">
        <f t="shared" si="5"/>
        <v>0.84272997032640951</v>
      </c>
      <c r="J20" s="14"/>
      <c r="K20" s="15">
        <f t="shared" si="6"/>
        <v>1.0148367952522255</v>
      </c>
      <c r="L20" s="34"/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 t="s">
        <v>24</v>
      </c>
      <c r="D21" s="132">
        <v>157</v>
      </c>
      <c r="E21" s="132">
        <v>173</v>
      </c>
      <c r="F21" s="133">
        <f t="shared" si="2"/>
        <v>330</v>
      </c>
      <c r="G21" s="134">
        <f t="shared" si="3"/>
        <v>343</v>
      </c>
      <c r="H21" s="122">
        <f t="shared" si="4"/>
        <v>0.91545189504373181</v>
      </c>
      <c r="I21" s="13">
        <f t="shared" si="5"/>
        <v>1.0087463556851313</v>
      </c>
      <c r="J21" s="14"/>
      <c r="K21" s="15">
        <f t="shared" si="6"/>
        <v>0.96209912536443154</v>
      </c>
      <c r="L21" s="34"/>
      <c r="M21" s="16" t="s">
        <v>80</v>
      </c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0"/>
      <c r="C22" s="131" t="s">
        <v>19</v>
      </c>
      <c r="D22" s="132">
        <v>175</v>
      </c>
      <c r="E22" s="132">
        <v>174</v>
      </c>
      <c r="F22" s="133">
        <f t="shared" si="2"/>
        <v>349</v>
      </c>
      <c r="G22" s="134">
        <f t="shared" si="3"/>
        <v>322</v>
      </c>
      <c r="H22" s="122">
        <f t="shared" si="4"/>
        <v>1.0869565217391304</v>
      </c>
      <c r="I22" s="13">
        <f t="shared" si="5"/>
        <v>1.0807453416149069</v>
      </c>
      <c r="J22" s="14"/>
      <c r="K22" s="15">
        <f t="shared" si="6"/>
        <v>1.0838509316770186</v>
      </c>
      <c r="M22" s="16" t="s">
        <v>77</v>
      </c>
      <c r="N22" s="201"/>
      <c r="O22" s="9"/>
      <c r="P22" s="324"/>
      <c r="Q22" s="36"/>
      <c r="R22" s="12"/>
      <c r="S22" s="324"/>
      <c r="T22" s="36"/>
      <c r="U22" s="24"/>
    </row>
    <row r="23" spans="2:24" ht="15.75" customHeight="1" thickBot="1">
      <c r="B23" s="340"/>
      <c r="C23" s="131" t="s">
        <v>69</v>
      </c>
      <c r="D23" s="216">
        <f>68+150</f>
        <v>218</v>
      </c>
      <c r="E23" s="216">
        <v>131</v>
      </c>
      <c r="F23" s="133">
        <f t="shared" si="2"/>
        <v>349</v>
      </c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24" ht="15.75" customHeight="1">
      <c r="C24" s="135" t="s">
        <v>4</v>
      </c>
      <c r="D24" s="137">
        <f>SUM(D16:D23)</f>
        <v>1193</v>
      </c>
      <c r="E24" s="137">
        <f t="shared" ref="E24:F24" si="7">SUM(E16:E23)</f>
        <v>895</v>
      </c>
      <c r="F24" s="137">
        <f t="shared" si="7"/>
        <v>2088</v>
      </c>
      <c r="G24" s="137">
        <f>SUM(G16:G22)</f>
        <v>2265</v>
      </c>
      <c r="H24" s="124">
        <f t="shared" si="4"/>
        <v>1.0534216335540838</v>
      </c>
      <c r="I24" s="27">
        <f t="shared" si="5"/>
        <v>0.79028697571743933</v>
      </c>
      <c r="J24" s="22"/>
      <c r="K24" s="28">
        <f t="shared" si="6"/>
        <v>0.92185430463576157</v>
      </c>
      <c r="L24" s="34"/>
      <c r="M24" s="40"/>
      <c r="N24" s="204"/>
      <c r="O24" s="9"/>
      <c r="P24" s="324"/>
      <c r="Q24" s="36"/>
      <c r="R24" s="9"/>
      <c r="S24" s="324"/>
      <c r="T24" s="36"/>
      <c r="U24" s="24"/>
    </row>
    <row r="25" spans="2:24" ht="15.75" customHeight="1" thickBot="1">
      <c r="C25" s="143"/>
      <c r="D25" s="143"/>
      <c r="E25" s="143"/>
      <c r="F25" s="143"/>
      <c r="G25" s="143"/>
      <c r="L25" s="34"/>
      <c r="M25" s="40"/>
      <c r="N25" s="204"/>
      <c r="O25" s="9"/>
      <c r="P25" s="324"/>
      <c r="Q25" s="36"/>
      <c r="R25" s="9"/>
      <c r="S25" s="324"/>
      <c r="T25" s="36"/>
      <c r="U25" s="24"/>
      <c r="W25" t="s">
        <v>23</v>
      </c>
    </row>
    <row r="26" spans="2:24" ht="15.75" customHeight="1" thickBot="1">
      <c r="B26" s="342" t="s">
        <v>25</v>
      </c>
      <c r="C26" s="131" t="s">
        <v>69</v>
      </c>
      <c r="D26" s="216"/>
      <c r="E26" s="216"/>
      <c r="F26" s="133"/>
      <c r="G26" s="134"/>
      <c r="H26" s="122">
        <f>IF(G26&lt;&gt;0,D26/(G26/2),0)</f>
        <v>0</v>
      </c>
      <c r="I26" s="13">
        <f>IF(G26&lt;&gt;0,E26/(G26/2),0)</f>
        <v>0</v>
      </c>
      <c r="J26" s="14"/>
      <c r="K26" s="15">
        <f t="shared" si="6"/>
        <v>0</v>
      </c>
      <c r="L26" s="34"/>
      <c r="M26" s="16" t="s">
        <v>76</v>
      </c>
      <c r="N26" s="201"/>
      <c r="O26" s="9"/>
      <c r="P26" s="324"/>
      <c r="Q26" s="36"/>
      <c r="R26" s="9"/>
      <c r="S26" s="324"/>
      <c r="T26" s="36"/>
      <c r="U26" s="24"/>
    </row>
    <row r="27" spans="2:24" ht="15.75" customHeight="1" thickBot="1">
      <c r="B27" s="343"/>
      <c r="C27" s="131"/>
      <c r="D27" s="132"/>
      <c r="E27" s="132"/>
      <c r="F27" s="133"/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 t="s">
        <v>82</v>
      </c>
      <c r="N27" s="201"/>
      <c r="O27" s="9"/>
      <c r="P27" s="325"/>
      <c r="Q27" s="37"/>
      <c r="R27" s="38"/>
      <c r="S27" s="325"/>
      <c r="T27" s="37"/>
      <c r="U27" s="9"/>
    </row>
    <row r="28" spans="2:24" ht="15" customHeight="1" thickBot="1">
      <c r="B28" s="343"/>
      <c r="C28" s="131"/>
      <c r="D28" s="216"/>
      <c r="E28" s="216"/>
      <c r="F28" s="133"/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10"/>
      <c r="Q28" s="10"/>
      <c r="R28" s="24"/>
      <c r="S28" s="10"/>
      <c r="T28" s="10"/>
      <c r="U28" s="9"/>
    </row>
    <row r="29" spans="2:24" ht="15" thickBot="1">
      <c r="B29" s="343"/>
      <c r="C29" s="131"/>
      <c r="D29" s="132"/>
      <c r="E29" s="132"/>
      <c r="F29" s="133"/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2"/>
      <c r="M29" s="16"/>
      <c r="N29" s="201"/>
      <c r="O29" s="9"/>
      <c r="P29" s="10"/>
      <c r="Q29" s="24"/>
      <c r="R29" s="11"/>
      <c r="S29" s="10"/>
      <c r="T29" s="24"/>
      <c r="U29" s="12"/>
    </row>
    <row r="30" spans="2:24" ht="15.75" customHeight="1" thickBot="1">
      <c r="C30" s="20" t="s">
        <v>4</v>
      </c>
      <c r="D30" s="130">
        <f>SUM(D26:D29)</f>
        <v>0</v>
      </c>
      <c r="E30" s="130">
        <f>SUM(E26:E29)</f>
        <v>0</v>
      </c>
      <c r="F30" s="130">
        <f>SUM(F26:F29)</f>
        <v>0</v>
      </c>
      <c r="G30" s="137">
        <f>SUM(G26:G29)</f>
        <v>0</v>
      </c>
      <c r="H30" s="27">
        <f>IF(G30&lt;&gt;0,D30/(G30/2),0)</f>
        <v>0</v>
      </c>
      <c r="I30" s="27">
        <f>IF(G30&lt;&gt;0,E30/(G30/2),0)</f>
        <v>0</v>
      </c>
      <c r="J30" s="22"/>
      <c r="K30" s="28">
        <f t="shared" si="6"/>
        <v>0</v>
      </c>
      <c r="L30" s="2"/>
      <c r="M30" s="40"/>
      <c r="N30" s="40"/>
      <c r="O30" s="9"/>
      <c r="P30" s="10"/>
      <c r="Q30" s="10"/>
      <c r="R30" s="24"/>
      <c r="S30" s="10"/>
      <c r="T30" s="10"/>
      <c r="U30" s="9"/>
    </row>
    <row r="31" spans="2:24">
      <c r="C31" s="3"/>
      <c r="D31" s="42"/>
      <c r="E31" s="42"/>
      <c r="F31" s="43"/>
      <c r="G31" s="44"/>
      <c r="L31" s="2"/>
      <c r="M31" s="40"/>
      <c r="N31" s="40"/>
      <c r="O31" s="9"/>
      <c r="P31" s="323" t="s">
        <v>26</v>
      </c>
      <c r="Q31" s="35"/>
      <c r="R31" s="24"/>
      <c r="S31" s="323" t="s">
        <v>26</v>
      </c>
      <c r="T31" s="35"/>
      <c r="U31" s="24"/>
      <c r="W31" s="326" t="s">
        <v>27</v>
      </c>
      <c r="X31" s="327"/>
    </row>
    <row r="32" spans="2:24" ht="23.5">
      <c r="C32" s="47" t="s">
        <v>29</v>
      </c>
      <c r="D32" s="108">
        <f>D9+D14+D24+D30</f>
        <v>1378</v>
      </c>
      <c r="E32" s="108">
        <f>E9+E14+E24+E30</f>
        <v>925</v>
      </c>
      <c r="F32" s="108">
        <f>F9+F14+F24+F30</f>
        <v>2303</v>
      </c>
      <c r="G32" s="109">
        <f>G14+G24+G30+G9</f>
        <v>2600</v>
      </c>
      <c r="H32" s="13">
        <f>IF(G32&lt;&gt;0,D32/(G32/2),0)</f>
        <v>1.06</v>
      </c>
      <c r="I32" s="13">
        <f>IF(G32&lt;&gt;0,E32/(G32/2),0)</f>
        <v>0.71153846153846156</v>
      </c>
      <c r="J32" s="14"/>
      <c r="K32" s="15">
        <f>IF(G32&lt;&gt;0,F32/(G32),0)</f>
        <v>0.88576923076923075</v>
      </c>
      <c r="L32" s="2"/>
      <c r="M32" s="40"/>
      <c r="N32" s="40"/>
      <c r="O32" s="9"/>
      <c r="P32" s="324"/>
      <c r="Q32" s="36"/>
      <c r="R32" s="38"/>
      <c r="S32" s="324"/>
      <c r="T32" s="36"/>
      <c r="U32" s="24"/>
      <c r="W32" s="328"/>
      <c r="X32" s="329"/>
    </row>
    <row r="33" spans="2:33" ht="15.75" customHeight="1">
      <c r="D33" s="49"/>
      <c r="E33" s="49"/>
      <c r="G33" s="50"/>
      <c r="L33" s="2"/>
      <c r="M33" s="40"/>
      <c r="N33" s="40"/>
      <c r="O33" s="39"/>
      <c r="P33" s="324"/>
      <c r="Q33" s="36"/>
      <c r="R33" s="38"/>
      <c r="S33" s="324" t="s">
        <v>26</v>
      </c>
      <c r="T33" s="36"/>
      <c r="U33" s="39"/>
      <c r="W33" s="328"/>
      <c r="X33" s="329"/>
    </row>
    <row r="34" spans="2:33" ht="15.75" customHeight="1">
      <c r="C34" s="25"/>
      <c r="D34" s="51"/>
      <c r="E34" s="51"/>
      <c r="F34" s="52"/>
      <c r="G34" s="51"/>
      <c r="J34" s="34"/>
      <c r="L34" s="2"/>
      <c r="M34" s="40"/>
      <c r="N34" s="40"/>
      <c r="O34" s="39"/>
      <c r="P34" s="324"/>
      <c r="Q34" s="36"/>
      <c r="R34" s="24"/>
      <c r="S34" s="324"/>
      <c r="T34" s="36"/>
      <c r="U34" s="39"/>
      <c r="W34" s="328"/>
      <c r="X34" s="329"/>
    </row>
    <row r="35" spans="2:33" ht="24" customHeight="1">
      <c r="C35" s="332" t="s">
        <v>31</v>
      </c>
      <c r="D35" s="332"/>
      <c r="E35" s="332"/>
      <c r="F35" s="332"/>
      <c r="G35" s="333" t="s">
        <v>32</v>
      </c>
      <c r="H35" s="333"/>
      <c r="I35" s="333" t="s">
        <v>33</v>
      </c>
      <c r="J35" s="333"/>
      <c r="K35" s="333"/>
      <c r="L35" s="2"/>
      <c r="M35" s="40"/>
      <c r="N35" s="40"/>
      <c r="O35" s="39"/>
      <c r="P35" s="324"/>
      <c r="Q35" s="36"/>
      <c r="S35" s="324"/>
      <c r="T35" s="36"/>
      <c r="U35" s="39"/>
      <c r="W35" s="328"/>
      <c r="X35" s="329"/>
    </row>
    <row r="36" spans="2:33" ht="16" thickBot="1">
      <c r="C36" s="97" t="s">
        <v>34</v>
      </c>
      <c r="D36" s="105">
        <v>183.4</v>
      </c>
      <c r="E36" s="105"/>
      <c r="F36" s="106"/>
      <c r="G36" s="309"/>
      <c r="H36" s="309"/>
      <c r="I36" s="310"/>
      <c r="J36" s="311"/>
      <c r="K36" s="312"/>
      <c r="L36" s="2"/>
      <c r="M36" s="40"/>
      <c r="N36" s="40"/>
      <c r="O36" s="39"/>
      <c r="P36" s="325"/>
      <c r="Q36" s="37"/>
      <c r="R36" s="41"/>
      <c r="S36" s="325"/>
      <c r="T36" s="37"/>
      <c r="U36" s="39"/>
      <c r="W36" s="328"/>
      <c r="X36" s="329"/>
    </row>
    <row r="37" spans="2:33" ht="15.5">
      <c r="C37" s="98" t="s">
        <v>35</v>
      </c>
      <c r="D37" s="105"/>
      <c r="E37" s="105"/>
      <c r="F37" s="106"/>
      <c r="G37" s="309"/>
      <c r="H37" s="309"/>
      <c r="I37" s="309"/>
      <c r="J37" s="309"/>
      <c r="K37" s="309"/>
      <c r="L37" s="34"/>
      <c r="M37" s="45"/>
      <c r="N37" s="30"/>
      <c r="O37" s="39"/>
      <c r="P37" s="10"/>
      <c r="Q37" s="10"/>
      <c r="R37" s="46"/>
      <c r="S37" s="301"/>
      <c r="T37" s="10"/>
      <c r="U37" s="39"/>
      <c r="W37" s="328"/>
      <c r="X37" s="329"/>
    </row>
    <row r="38" spans="2:33" s="48" customFormat="1" ht="15.5">
      <c r="B38"/>
      <c r="C38" s="98" t="s">
        <v>37</v>
      </c>
      <c r="D38" s="105">
        <v>173.5</v>
      </c>
      <c r="E38" s="105">
        <f>212+14</f>
        <v>226</v>
      </c>
      <c r="F38" s="106"/>
      <c r="G38" s="309"/>
      <c r="H38" s="309"/>
      <c r="I38" s="310"/>
      <c r="J38" s="311"/>
      <c r="K38" s="312"/>
      <c r="L38" s="34"/>
      <c r="M38" s="45"/>
      <c r="N38" s="30"/>
      <c r="O38" s="9"/>
      <c r="P38" s="10"/>
      <c r="Q38" s="10"/>
      <c r="R38" s="46"/>
      <c r="S38" s="301"/>
      <c r="T38" s="10"/>
      <c r="U38" s="9"/>
      <c r="W38" s="328"/>
      <c r="X38" s="329"/>
      <c r="Y38"/>
    </row>
    <row r="39" spans="2:33" s="48" customFormat="1" ht="16" thickBot="1">
      <c r="B39"/>
      <c r="C39" s="98" t="s">
        <v>49</v>
      </c>
      <c r="D39" s="105"/>
      <c r="E39" s="105"/>
      <c r="F39" s="106"/>
      <c r="G39" s="309"/>
      <c r="H39" s="309"/>
      <c r="I39" s="309"/>
      <c r="J39" s="309"/>
      <c r="K39" s="309"/>
      <c r="L39" s="34"/>
      <c r="M39" s="29"/>
      <c r="N39" s="30"/>
      <c r="O39" s="9"/>
      <c r="P39" s="10"/>
      <c r="Q39" s="10"/>
      <c r="R39" s="46"/>
      <c r="S39" s="301"/>
      <c r="T39" s="10"/>
      <c r="U39" s="9"/>
      <c r="W39" s="330"/>
      <c r="X39" s="331"/>
      <c r="Y39"/>
    </row>
    <row r="40" spans="2:33" s="48" customFormat="1" ht="15.5">
      <c r="B40" s="96" t="s">
        <v>50</v>
      </c>
      <c r="C40" s="99">
        <v>1450</v>
      </c>
      <c r="D40" s="107">
        <f>SUM(D36:D39)</f>
        <v>356.9</v>
      </c>
      <c r="E40" s="107">
        <f>SUM(E36:E39)</f>
        <v>226</v>
      </c>
      <c r="F40" s="106">
        <f>D40+E40</f>
        <v>582.9</v>
      </c>
      <c r="G40" s="313"/>
      <c r="H40" s="314"/>
      <c r="L40" s="2"/>
      <c r="N40" s="48" t="s">
        <v>30</v>
      </c>
      <c r="O40" s="9"/>
      <c r="P40" s="10"/>
      <c r="Q40" s="10"/>
      <c r="R40" s="46"/>
      <c r="S40" s="301"/>
      <c r="T40" s="10"/>
      <c r="U40" s="9"/>
      <c r="Y40"/>
    </row>
    <row r="41" spans="2:33" s="48" customFormat="1" ht="16" thickBot="1">
      <c r="B41"/>
      <c r="L41" s="2"/>
      <c r="M41" s="45"/>
      <c r="N41" s="30"/>
      <c r="O41" s="53"/>
      <c r="P41" s="10"/>
      <c r="Q41" s="10"/>
      <c r="R41" s="9"/>
      <c r="S41" s="301"/>
      <c r="T41" s="10"/>
      <c r="U41" s="9"/>
      <c r="AG41" s="54"/>
    </row>
    <row r="42" spans="2:33" ht="16" thickBot="1">
      <c r="B42" s="315" t="s">
        <v>42</v>
      </c>
      <c r="C42" s="316"/>
      <c r="D42" s="316"/>
      <c r="E42" s="316"/>
      <c r="F42" s="316"/>
      <c r="G42" s="316"/>
      <c r="H42" s="316"/>
      <c r="I42" s="317"/>
      <c r="K42" s="318" t="str">
        <f>+B42</f>
        <v>ACUMULADO SEMANAL</v>
      </c>
      <c r="L42" s="319"/>
      <c r="M42" s="319"/>
      <c r="N42" s="320"/>
      <c r="O42" s="55"/>
      <c r="P42" s="34"/>
      <c r="Q42" s="34"/>
      <c r="R42" s="2"/>
      <c r="S42" s="34"/>
      <c r="T42" s="34"/>
      <c r="U42" s="2"/>
      <c r="V42" s="56"/>
      <c r="W42" s="103">
        <v>5</v>
      </c>
      <c r="X42" s="104" t="str">
        <f>"'"&amp;IF($W$42=4,DAY($Z$51)-1,IF($W$42=5,DAY($AA$51)-1,IF($W$42=6,DAY($AB$51)-1,IF($W$42=7,DAY($AC$51)-1,IF($W$42=8,DAY($AD$51)-1,IF($W$42=9,DAY($AE$51)-1,0))))))&amp;"-"&amp;MONTH($Y$51)&amp;"'!D40"</f>
        <v>'8-11'!D40</v>
      </c>
      <c r="Y42" s="57" t="str">
        <f>"'"&amp;IF($W$42=4,DAY($Z$51)-1,IF($W$42=5,DAY($AA$51)-1,IF($W$42=6,DAY($AB$51)-1,IF($W$42=7,DAY($AC$51)-1,IF($W$42=8,DAY($AD$51)-1,IF($W$42=9,DAY($AE$51)-1,0))))))&amp;"-"&amp;MONTH($Y$51)&amp;"'!F40"</f>
        <v>'8-11'!F40</v>
      </c>
      <c r="Z42" s="58" t="str">
        <f>"'"&amp;IF($W$42=4,DAY($Z$51)-1,IF($W$42=5,DAY($AA$51)-1,IF($W$42=6,DAY($AB$51)-1,IF($W$42=7,DAY($AC$51)-1,IF($W$42=8,DAY($AD$51)-1,IF($W$42=9,DAY($AE$51)-1,0))))))&amp;"-"&amp;MONTH($Y$51)&amp;"'!H40"</f>
        <v>'8-11'!H40</v>
      </c>
      <c r="AA42" s="59" t="str">
        <f>"'"&amp;IF($W$42=4,DAY($Z$51)-1,IF($W$42=5,DAY($AA$51)-1,IF($W$42=6,DAY($AB$51)-1,IF($W$42=7,DAY($AC$51)-1,IF($W$42=8,DAY($AD$51)-1,IF($W$42=9,DAY($AE$51)-1,0))))))&amp;"-"&amp;MONTH($Y$51)&amp;"'!B40"</f>
        <v>'8-11'!B40</v>
      </c>
      <c r="AB42" s="60"/>
      <c r="AC42" s="60"/>
      <c r="AD42" s="60"/>
      <c r="AE42" s="60"/>
      <c r="AF42" s="60"/>
      <c r="AG42" s="61"/>
    </row>
    <row r="43" spans="2:33" ht="16" thickBot="1">
      <c r="B43" s="119" t="s">
        <v>11</v>
      </c>
      <c r="C43" s="72"/>
      <c r="D43" s="321" t="s">
        <v>15</v>
      </c>
      <c r="E43" s="322"/>
      <c r="F43" s="321" t="s">
        <v>21</v>
      </c>
      <c r="G43" s="322"/>
      <c r="H43" s="321" t="s">
        <v>25</v>
      </c>
      <c r="I43" s="322"/>
      <c r="K43" s="120" t="s">
        <v>51</v>
      </c>
      <c r="L43" s="121"/>
      <c r="M43" s="110" t="s">
        <v>52</v>
      </c>
      <c r="N43" s="72" t="s">
        <v>46</v>
      </c>
      <c r="P43" s="34"/>
      <c r="Q43" s="34"/>
      <c r="R43" s="34"/>
      <c r="S43" s="34"/>
      <c r="T43" s="34"/>
      <c r="V43" s="62"/>
      <c r="W43" s="299" t="s">
        <v>36</v>
      </c>
      <c r="X43" s="300"/>
      <c r="Y43" s="101">
        <v>45968</v>
      </c>
      <c r="Z43" s="101">
        <f t="shared" ref="Z43:AE43" si="8">Y43+1</f>
        <v>45969</v>
      </c>
      <c r="AA43" s="101">
        <f t="shared" si="8"/>
        <v>45970</v>
      </c>
      <c r="AB43" s="101">
        <f t="shared" si="8"/>
        <v>45971</v>
      </c>
      <c r="AC43" s="101">
        <f t="shared" si="8"/>
        <v>45972</v>
      </c>
      <c r="AD43" s="101">
        <f t="shared" si="8"/>
        <v>45973</v>
      </c>
      <c r="AE43" s="101">
        <f t="shared" si="8"/>
        <v>45974</v>
      </c>
      <c r="AF43" s="63" t="s">
        <v>63</v>
      </c>
      <c r="AG43" s="64"/>
    </row>
    <row r="44" spans="2:33" ht="29">
      <c r="B44" s="74" t="s">
        <v>44</v>
      </c>
      <c r="C44" s="75" t="s">
        <v>45</v>
      </c>
      <c r="D44" s="74" t="s">
        <v>44</v>
      </c>
      <c r="E44" s="75" t="s">
        <v>45</v>
      </c>
      <c r="F44" s="74" t="s">
        <v>44</v>
      </c>
      <c r="G44" s="75" t="s">
        <v>45</v>
      </c>
      <c r="H44" s="74" t="s">
        <v>44</v>
      </c>
      <c r="I44" s="75" t="s">
        <v>45</v>
      </c>
      <c r="K44" s="111" t="s">
        <v>53</v>
      </c>
      <c r="L44" s="112"/>
      <c r="M44" s="112"/>
      <c r="N44" s="113"/>
      <c r="P44" s="301"/>
      <c r="Q44" s="302"/>
      <c r="R44" s="34"/>
      <c r="S44" s="301"/>
      <c r="T44" s="302"/>
      <c r="V44" s="62"/>
      <c r="W44" s="303" t="s">
        <v>38</v>
      </c>
      <c r="X44" s="304"/>
      <c r="Y44" s="66">
        <v>0</v>
      </c>
      <c r="Z44" s="66">
        <v>0</v>
      </c>
      <c r="AA44" s="66">
        <v>0</v>
      </c>
      <c r="AB44" s="66">
        <v>0</v>
      </c>
      <c r="AC44" s="66">
        <v>243</v>
      </c>
      <c r="AD44" s="66">
        <v>556</v>
      </c>
      <c r="AE44" s="66">
        <v>556</v>
      </c>
      <c r="AF44" s="67">
        <f>SUM(Y44:AE44)</f>
        <v>1355</v>
      </c>
      <c r="AG44" s="64"/>
    </row>
    <row r="45" spans="2:33" ht="16" thickBot="1">
      <c r="B45" s="76">
        <f>+F9+'31-10'!F9+'01-11'!F9+'02-11'!F9+'03-11'!F9</f>
        <v>441.5</v>
      </c>
      <c r="C45" s="77">
        <f>IF($W$42=3,$Y44,IF($W$42=4,SUM($Y44:$Z44),IF($W$42=5,SUM($Y44:$AA44),IF($W$42=6,SUM($Y44:$AB44),IF($W$42=7,SUM($Y44:$AC44),IF($W$42=8,SUM($Y44:$AD44),IF($W$42=9,SUM($Y44:$AE44),"Escribir número")))))))</f>
        <v>0</v>
      </c>
      <c r="D45" s="78">
        <f>+F14+'31-10'!F14</f>
        <v>215</v>
      </c>
      <c r="E45" s="77">
        <f>IF($W$42=3,$Y46,IF($W$42=4,SUM($Y46:$Z46),IF($W$42=5,SUM($Y46:$AA46),IF($W$42=6,SUM($Y46:$AB46),IF($W$42=7,SUM($Y46:$AC46),IF($W$42=8,SUM($Y46:$AD46),IF($W$42=9,SUM($Y46:$AE46),"Escribir número")))))))</f>
        <v>666</v>
      </c>
      <c r="F45" s="79">
        <f>F24+'31-10'!F23+'01-11'!F23+'02-11'!F23+'03-11'!F23</f>
        <v>8993</v>
      </c>
      <c r="G45" s="77">
        <f>IF($W$42=3,$Y45,IF($W$42=4,SUM($Y45:$Z45),IF($W$42=5,SUM($Y45:$AA45),IF($W$42=6,SUM($Y45:$AB45),IF($W$42=7,SUM($Y45:$AC45),IF($W$42=8,SUM($Y45:$AD45),IF($W$42=9,SUM($Y45:$AE45),"Escribir número")))))))</f>
        <v>4338</v>
      </c>
      <c r="H45" s="79">
        <f>F30+'31-10'!F29+'01-11'!F29+'02-11'!F29+'03-11'!F29</f>
        <v>2295</v>
      </c>
      <c r="I45" s="77">
        <f>IF($W$42=3,$Y47,IF($W$42=4,SUM($Y47:$Z47),IF($W$42=5,SUM($Y47:$AA47),IF($W$42=6,SUM($Y47:$AB47),IF($W$42=7,SUM($Y47:$AC47),IF($W$42=8,SUM($Y47:$AD47),IF($W$42=9,SUM($Y47:$AE47),"Escribir número")))))))</f>
        <v>904</v>
      </c>
      <c r="K45" s="114"/>
      <c r="L45" s="115"/>
      <c r="M45" s="115"/>
      <c r="N45" s="116"/>
      <c r="P45" s="301"/>
      <c r="Q45" s="302"/>
      <c r="R45" s="34"/>
      <c r="S45" s="301"/>
      <c r="T45" s="302"/>
      <c r="V45" s="62"/>
      <c r="W45" s="305" t="s">
        <v>39</v>
      </c>
      <c r="X45" s="306"/>
      <c r="Y45" s="66">
        <v>1642</v>
      </c>
      <c r="Z45" s="66">
        <v>1114</v>
      </c>
      <c r="AA45" s="66">
        <v>1582</v>
      </c>
      <c r="AB45" s="66">
        <v>1514</v>
      </c>
      <c r="AC45" s="66">
        <v>734</v>
      </c>
      <c r="AD45" s="66">
        <v>1177</v>
      </c>
      <c r="AE45" s="66">
        <v>760</v>
      </c>
      <c r="AF45" s="67">
        <f t="shared" ref="AF45:AF47" si="9">SUM(Y45:AE45)</f>
        <v>8523</v>
      </c>
      <c r="AG45" s="64"/>
    </row>
    <row r="46" spans="2:33" ht="16" thickBot="1">
      <c r="B46" s="80"/>
      <c r="C46" s="77"/>
      <c r="D46" s="79"/>
      <c r="E46" s="77"/>
      <c r="F46" s="79"/>
      <c r="G46" s="77"/>
      <c r="H46" s="79"/>
      <c r="I46" s="77"/>
      <c r="J46" s="81"/>
      <c r="K46" s="117">
        <f>+B45+D45+F45+H45</f>
        <v>11944.5</v>
      </c>
      <c r="L46" s="118"/>
      <c r="M46" s="82">
        <f>+C45+E45+G45+I45</f>
        <v>5908</v>
      </c>
      <c r="N46" s="83">
        <f>AF60</f>
        <v>16368</v>
      </c>
      <c r="P46" s="301"/>
      <c r="Q46" s="302"/>
      <c r="R46" s="34"/>
      <c r="S46" s="301"/>
      <c r="T46" s="302"/>
      <c r="V46" s="62"/>
      <c r="W46" s="305" t="s">
        <v>40</v>
      </c>
      <c r="X46" s="306"/>
      <c r="Y46" s="66">
        <v>0</v>
      </c>
      <c r="Z46" s="66">
        <v>268</v>
      </c>
      <c r="AA46" s="66">
        <v>398</v>
      </c>
      <c r="AB46" s="66">
        <v>650</v>
      </c>
      <c r="AC46" s="66">
        <v>650</v>
      </c>
      <c r="AD46" s="66">
        <v>650</v>
      </c>
      <c r="AE46" s="66">
        <v>493</v>
      </c>
      <c r="AF46" s="67">
        <f t="shared" si="9"/>
        <v>3109</v>
      </c>
      <c r="AG46" s="64"/>
    </row>
    <row r="47" spans="2:33" ht="15.5">
      <c r="C47" s="87"/>
      <c r="D47" s="88"/>
      <c r="E47" s="89"/>
      <c r="F47" s="88"/>
      <c r="G47" s="2"/>
      <c r="H47" s="2"/>
      <c r="I47" s="2"/>
      <c r="J47" s="2"/>
      <c r="K47" s="2"/>
      <c r="M47" s="69"/>
      <c r="N47" s="53"/>
      <c r="P47" s="301"/>
      <c r="Q47" s="302"/>
      <c r="R47" s="34"/>
      <c r="S47" s="301"/>
      <c r="T47" s="302"/>
      <c r="V47" s="62"/>
      <c r="W47" s="307" t="s">
        <v>41</v>
      </c>
      <c r="X47" s="308"/>
      <c r="Y47" s="66">
        <v>284</v>
      </c>
      <c r="Z47" s="66">
        <v>0</v>
      </c>
      <c r="AA47" s="66">
        <v>620</v>
      </c>
      <c r="AB47" s="66">
        <v>620</v>
      </c>
      <c r="AC47" s="66">
        <v>620</v>
      </c>
      <c r="AD47" s="66">
        <v>620</v>
      </c>
      <c r="AE47" s="66">
        <v>620</v>
      </c>
      <c r="AF47" s="67">
        <f t="shared" si="9"/>
        <v>3384</v>
      </c>
      <c r="AG47" s="64"/>
    </row>
    <row r="48" spans="2:33" ht="15.5">
      <c r="P48" s="301"/>
      <c r="Q48" s="302"/>
      <c r="R48" s="34"/>
      <c r="S48" s="301"/>
      <c r="T48" s="302"/>
      <c r="V48" s="62"/>
      <c r="W48" s="299" t="s">
        <v>43</v>
      </c>
      <c r="X48" s="300"/>
      <c r="Y48" s="102">
        <f>SUM(Y44:Y47)</f>
        <v>1926</v>
      </c>
      <c r="Z48" s="102">
        <f t="shared" ref="Z48:AE48" si="10">SUM(Z44:Z47)</f>
        <v>1382</v>
      </c>
      <c r="AA48" s="102">
        <f t="shared" si="10"/>
        <v>2600</v>
      </c>
      <c r="AB48" s="102">
        <f t="shared" si="10"/>
        <v>2784</v>
      </c>
      <c r="AC48" s="102">
        <f t="shared" si="10"/>
        <v>2247</v>
      </c>
      <c r="AD48" s="102">
        <f t="shared" si="10"/>
        <v>3003</v>
      </c>
      <c r="AE48" s="102">
        <f t="shared" si="10"/>
        <v>2429</v>
      </c>
      <c r="AF48" s="102">
        <f>SUM(AF44:AF47)</f>
        <v>16371</v>
      </c>
      <c r="AG48" s="64"/>
    </row>
    <row r="49" spans="2:33" ht="15.5">
      <c r="P49" s="301"/>
      <c r="Q49" s="302"/>
      <c r="R49" s="34"/>
      <c r="S49" s="301"/>
      <c r="T49" s="302"/>
      <c r="V49" s="62"/>
      <c r="W49" s="73"/>
      <c r="X49" s="73"/>
      <c r="Y49" s="100"/>
      <c r="Z49" s="100"/>
      <c r="AA49" s="100"/>
      <c r="AB49" s="100"/>
      <c r="AC49" s="100"/>
      <c r="AD49" s="100"/>
      <c r="AE49" s="100"/>
      <c r="AF49" s="100"/>
      <c r="AG49" s="64"/>
    </row>
    <row r="50" spans="2:33" ht="15" customHeight="1">
      <c r="P50" s="301"/>
      <c r="Q50" s="302"/>
      <c r="R50" s="34"/>
      <c r="S50" s="301"/>
      <c r="T50" s="302"/>
      <c r="V50" s="62"/>
      <c r="AG50" s="64"/>
    </row>
    <row r="51" spans="2:33" ht="15.5">
      <c r="P51" s="34"/>
      <c r="Q51" s="34"/>
      <c r="R51" s="34"/>
      <c r="S51" s="34"/>
      <c r="T51" s="34"/>
      <c r="V51" s="62"/>
      <c r="W51" s="299" t="s">
        <v>47</v>
      </c>
      <c r="X51" s="300"/>
      <c r="Y51" s="101">
        <f>Y43</f>
        <v>45968</v>
      </c>
      <c r="Z51" s="101">
        <f t="shared" ref="Z51:AE51" si="11">Z43</f>
        <v>45969</v>
      </c>
      <c r="AA51" s="101">
        <f t="shared" si="11"/>
        <v>45970</v>
      </c>
      <c r="AB51" s="101">
        <f t="shared" si="11"/>
        <v>45971</v>
      </c>
      <c r="AC51" s="101">
        <f t="shared" si="11"/>
        <v>45972</v>
      </c>
      <c r="AD51" s="101">
        <f t="shared" si="11"/>
        <v>45973</v>
      </c>
      <c r="AE51" s="101">
        <f t="shared" si="11"/>
        <v>45974</v>
      </c>
      <c r="AF51" s="63" t="s">
        <v>63</v>
      </c>
      <c r="AG51" s="64"/>
    </row>
    <row r="52" spans="2:33" ht="15.5">
      <c r="P52" s="34"/>
      <c r="Q52" s="34"/>
      <c r="R52" s="34"/>
      <c r="S52" s="34"/>
      <c r="T52" s="34"/>
      <c r="V52" s="62"/>
      <c r="W52" s="65" t="s">
        <v>12</v>
      </c>
      <c r="X52" s="84"/>
      <c r="Y52" s="85">
        <v>284</v>
      </c>
      <c r="Z52" s="85">
        <v>102</v>
      </c>
      <c r="AA52" s="85">
        <v>255</v>
      </c>
      <c r="AB52" s="85">
        <v>255</v>
      </c>
      <c r="AC52" s="85">
        <v>243</v>
      </c>
      <c r="AD52" s="85">
        <v>556</v>
      </c>
      <c r="AE52" s="85">
        <v>556</v>
      </c>
      <c r="AF52" s="67">
        <f>SUM(Y52:AE52)</f>
        <v>2251</v>
      </c>
      <c r="AG52" s="64"/>
    </row>
    <row r="53" spans="2:33" ht="15.5">
      <c r="B53" s="86"/>
      <c r="E53" s="91"/>
      <c r="J53" s="81"/>
      <c r="K53" s="81"/>
      <c r="M53" s="69"/>
      <c r="P53" s="34"/>
      <c r="Q53" s="34"/>
      <c r="R53" s="34"/>
      <c r="S53" s="34"/>
      <c r="T53" s="34"/>
      <c r="V53" s="62"/>
      <c r="W53" s="68" t="s">
        <v>14</v>
      </c>
      <c r="X53" s="90"/>
      <c r="Y53" s="85">
        <v>325</v>
      </c>
      <c r="Z53" s="85">
        <v>0</v>
      </c>
      <c r="AA53" s="85">
        <v>620</v>
      </c>
      <c r="AB53" s="85">
        <v>620</v>
      </c>
      <c r="AC53" s="85">
        <v>620</v>
      </c>
      <c r="AD53" s="85">
        <v>620</v>
      </c>
      <c r="AE53" s="85">
        <v>620</v>
      </c>
      <c r="AF53" s="67">
        <f t="shared" ref="AF53:AF59" si="12">SUM(Y53:AE53)</f>
        <v>3425</v>
      </c>
      <c r="AG53" s="64"/>
    </row>
    <row r="54" spans="2:33" ht="15.5">
      <c r="E54" s="91"/>
      <c r="V54" s="62"/>
      <c r="W54" s="68" t="s">
        <v>18</v>
      </c>
      <c r="X54" s="90"/>
      <c r="Y54" s="85">
        <v>314</v>
      </c>
      <c r="Z54" s="85">
        <v>252</v>
      </c>
      <c r="AA54" s="85">
        <v>63</v>
      </c>
      <c r="AB54" s="85">
        <v>314</v>
      </c>
      <c r="AC54" s="85">
        <v>314</v>
      </c>
      <c r="AD54" s="85">
        <v>314</v>
      </c>
      <c r="AE54" s="85">
        <v>157</v>
      </c>
      <c r="AF54" s="67">
        <f t="shared" si="12"/>
        <v>1728</v>
      </c>
      <c r="AG54" s="64"/>
    </row>
    <row r="55" spans="2:33" ht="15.75" customHeight="1">
      <c r="D55" s="50"/>
      <c r="E55" s="91"/>
      <c r="V55" s="62"/>
      <c r="W55" s="68" t="s">
        <v>20</v>
      </c>
      <c r="X55" s="90"/>
      <c r="Y55" s="85">
        <v>0</v>
      </c>
      <c r="Z55" s="85">
        <v>268</v>
      </c>
      <c r="AA55" s="85">
        <v>335</v>
      </c>
      <c r="AB55" s="85">
        <v>335</v>
      </c>
      <c r="AC55" s="85">
        <v>335</v>
      </c>
      <c r="AD55" s="85">
        <v>335</v>
      </c>
      <c r="AE55" s="85">
        <v>335</v>
      </c>
      <c r="AF55" s="67">
        <f t="shared" si="12"/>
        <v>1943</v>
      </c>
      <c r="AG55" s="64"/>
    </row>
    <row r="56" spans="2:33" ht="15.5">
      <c r="V56" s="62"/>
      <c r="W56" s="68" t="s">
        <v>17</v>
      </c>
      <c r="X56" s="90"/>
      <c r="Y56" s="85">
        <v>0</v>
      </c>
      <c r="Z56" s="85">
        <v>162</v>
      </c>
      <c r="AA56" s="85">
        <v>325</v>
      </c>
      <c r="AB56" s="85">
        <v>325</v>
      </c>
      <c r="AC56" s="85">
        <v>162</v>
      </c>
      <c r="AD56" s="85">
        <v>286</v>
      </c>
      <c r="AE56" s="85">
        <v>162</v>
      </c>
      <c r="AF56" s="67">
        <f t="shared" si="12"/>
        <v>1422</v>
      </c>
      <c r="AG56" s="64"/>
    </row>
    <row r="57" spans="2:33" ht="15.5">
      <c r="V57" s="62"/>
      <c r="W57" s="68" t="s">
        <v>28</v>
      </c>
      <c r="X57" s="90"/>
      <c r="Y57" s="85">
        <v>337</v>
      </c>
      <c r="Z57" s="85">
        <v>169</v>
      </c>
      <c r="AA57" s="85">
        <v>337</v>
      </c>
      <c r="AB57" s="85">
        <v>304</v>
      </c>
      <c r="AC57" s="85">
        <v>169</v>
      </c>
      <c r="AD57" s="85">
        <v>267</v>
      </c>
      <c r="AE57" s="85">
        <v>169</v>
      </c>
      <c r="AF57" s="67">
        <f t="shared" si="12"/>
        <v>1752</v>
      </c>
      <c r="AG57" s="64"/>
    </row>
    <row r="58" spans="2:33" ht="15.5">
      <c r="V58" s="62"/>
      <c r="W58" s="68" t="s">
        <v>24</v>
      </c>
      <c r="X58" s="90"/>
      <c r="Y58" s="85">
        <v>343</v>
      </c>
      <c r="Z58" s="85">
        <v>172</v>
      </c>
      <c r="AA58" s="85">
        <v>343</v>
      </c>
      <c r="AB58" s="85">
        <v>309</v>
      </c>
      <c r="AC58" s="85">
        <v>172</v>
      </c>
      <c r="AD58" s="85">
        <v>302</v>
      </c>
      <c r="AE58" s="85">
        <v>172</v>
      </c>
      <c r="AF58" s="67">
        <f t="shared" si="12"/>
        <v>1813</v>
      </c>
      <c r="AG58" s="64"/>
    </row>
    <row r="59" spans="2:33" ht="15.5">
      <c r="V59" s="62"/>
      <c r="W59" s="70" t="s">
        <v>19</v>
      </c>
      <c r="X59" s="92"/>
      <c r="Y59" s="85">
        <v>322</v>
      </c>
      <c r="Z59" s="85">
        <v>257</v>
      </c>
      <c r="AA59" s="85">
        <v>322</v>
      </c>
      <c r="AB59" s="85">
        <v>322</v>
      </c>
      <c r="AC59" s="85">
        <v>232</v>
      </c>
      <c r="AD59" s="85">
        <v>322</v>
      </c>
      <c r="AE59" s="85">
        <v>257</v>
      </c>
      <c r="AF59" s="67">
        <f t="shared" si="12"/>
        <v>2034</v>
      </c>
      <c r="AG59" s="64"/>
    </row>
    <row r="60" spans="2:33" ht="15.5">
      <c r="V60" s="62"/>
      <c r="W60" s="299" t="s">
        <v>43</v>
      </c>
      <c r="X60" s="300"/>
      <c r="Y60" s="102">
        <f>SUM(Y52:Y59)</f>
        <v>1925</v>
      </c>
      <c r="Z60" s="102">
        <f t="shared" ref="Z60:AE60" si="13">SUM(Z52:Z59)</f>
        <v>1382</v>
      </c>
      <c r="AA60" s="102">
        <f t="shared" si="13"/>
        <v>2600</v>
      </c>
      <c r="AB60" s="102">
        <f t="shared" si="13"/>
        <v>2784</v>
      </c>
      <c r="AC60" s="102">
        <f t="shared" si="13"/>
        <v>2247</v>
      </c>
      <c r="AD60" s="102">
        <f t="shared" si="13"/>
        <v>3002</v>
      </c>
      <c r="AE60" s="102">
        <f t="shared" si="13"/>
        <v>2428</v>
      </c>
      <c r="AF60" s="71">
        <f>SUM(AF52:AF59)</f>
        <v>16368</v>
      </c>
      <c r="AG60" s="64"/>
    </row>
    <row r="61" spans="2:33" ht="15" thickBot="1">
      <c r="V61" s="93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5"/>
    </row>
    <row r="63" spans="2:33">
      <c r="N63" t="s">
        <v>48</v>
      </c>
    </row>
    <row r="65" spans="13:29">
      <c r="M65" t="s">
        <v>62</v>
      </c>
    </row>
    <row r="73" spans="13:29">
      <c r="AC73">
        <v>0</v>
      </c>
    </row>
  </sheetData>
  <mergeCells count="48">
    <mergeCell ref="W51:X51"/>
    <mergeCell ref="W60:X60"/>
    <mergeCell ref="P44:P50"/>
    <mergeCell ref="Q44:Q50"/>
    <mergeCell ref="S44:S50"/>
    <mergeCell ref="T44:T50"/>
    <mergeCell ref="W44:X44"/>
    <mergeCell ref="W45:X45"/>
    <mergeCell ref="W46:X46"/>
    <mergeCell ref="W47:X47"/>
    <mergeCell ref="W48:X48"/>
    <mergeCell ref="W43:X43"/>
    <mergeCell ref="S37:S41"/>
    <mergeCell ref="G38:H38"/>
    <mergeCell ref="I38:K38"/>
    <mergeCell ref="G39:H39"/>
    <mergeCell ref="I39:K39"/>
    <mergeCell ref="G40:H40"/>
    <mergeCell ref="B42:I42"/>
    <mergeCell ref="K42:N42"/>
    <mergeCell ref="D43:E43"/>
    <mergeCell ref="F43:G43"/>
    <mergeCell ref="H43:I43"/>
    <mergeCell ref="P31:P36"/>
    <mergeCell ref="S31:S36"/>
    <mergeCell ref="W31:X39"/>
    <mergeCell ref="C35:F35"/>
    <mergeCell ref="G35:H35"/>
    <mergeCell ref="I35:K35"/>
    <mergeCell ref="G36:H36"/>
    <mergeCell ref="I36:K36"/>
    <mergeCell ref="G37:H37"/>
    <mergeCell ref="I37:K37"/>
    <mergeCell ref="P10:P15"/>
    <mergeCell ref="S10:S15"/>
    <mergeCell ref="B11:B13"/>
    <mergeCell ref="B16:B23"/>
    <mergeCell ref="P21:P27"/>
    <mergeCell ref="S21:S27"/>
    <mergeCell ref="B26:B29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3 H6:I9 H26:I29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3">
    <cfRule type="iconSet" priority="26">
      <iconSet>
        <cfvo type="percent" val="0"/>
        <cfvo type="num" val="0.95"/>
        <cfvo type="num" val="1"/>
      </iconSet>
    </cfRule>
  </conditionalFormatting>
  <conditionalFormatting sqref="H24:I24">
    <cfRule type="iconSet" priority="20">
      <iconSet>
        <cfvo type="percent" val="0"/>
        <cfvo type="num" val="0.95"/>
        <cfvo type="num" val="1"/>
      </iconSet>
    </cfRule>
  </conditionalFormatting>
  <conditionalFormatting sqref="H30:I30">
    <cfRule type="iconSet" priority="15">
      <iconSet>
        <cfvo type="percent" val="0"/>
        <cfvo type="num" val="0.95"/>
        <cfvo type="num" val="1"/>
      </iconSet>
    </cfRule>
  </conditionalFormatting>
  <conditionalFormatting sqref="H32:I32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3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3">
    <cfRule type="iconSet" priority="27">
      <iconSet>
        <cfvo type="percent" val="0"/>
        <cfvo type="num" val="0.95"/>
        <cfvo type="num" val="1"/>
      </iconSet>
    </cfRule>
  </conditionalFormatting>
  <conditionalFormatting sqref="K24">
    <cfRule type="iconSet" priority="19">
      <iconSet>
        <cfvo type="percent" val="0"/>
        <cfvo type="num" val="0.95"/>
        <cfvo type="num" val="1"/>
      </iconSet>
    </cfRule>
  </conditionalFormatting>
  <conditionalFormatting sqref="K26:K28">
    <cfRule type="iconSet" priority="25">
      <iconSet>
        <cfvo type="percent" val="0"/>
        <cfvo type="num" val="0.95"/>
        <cfvo type="num" val="1"/>
      </iconSet>
    </cfRule>
  </conditionalFormatting>
  <conditionalFormatting sqref="K29">
    <cfRule type="iconSet" priority="7">
      <iconSet>
        <cfvo type="percent" val="0"/>
        <cfvo type="num" val="0.95"/>
        <cfvo type="num" val="1"/>
      </iconSet>
    </cfRule>
  </conditionalFormatting>
  <conditionalFormatting sqref="K30">
    <cfRule type="iconSet" priority="16">
      <iconSet>
        <cfvo type="percent" val="0"/>
        <cfvo type="num" val="0.95"/>
        <cfvo type="num" val="1"/>
      </iconSet>
    </cfRule>
  </conditionalFormatting>
  <conditionalFormatting sqref="K32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2" xr:uid="{C118A9D3-FCD1-4DD0-8CA3-98F42D09AEE6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E7AE06F0-5E97-4FCE-8E91-0BD160AD0198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29" id="{143AC660-FF0D-4F17-A883-ED83EC215F1A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B46</xm:sqref>
        </x14:conditionalFormatting>
        <x14:conditionalFormatting xmlns:xm="http://schemas.microsoft.com/office/excel/2006/main">
          <x14:cfRule type="iconSet" priority="10" id="{B0D0E0A1-9EF5-48AD-8B1C-715D6BE99C4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13" id="{05570AE5-1386-450A-B787-E1C122B0F95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D46</xm:sqref>
        </x14:conditionalFormatting>
        <x14:conditionalFormatting xmlns:xm="http://schemas.microsoft.com/office/excel/2006/main">
          <x14:cfRule type="iconSet" priority="9" id="{62FD9C07-EAF3-40CC-AE80-FD49AE66E74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12" id="{E8B98D03-2E4B-44AA-B292-E2BB3C4E660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F46</xm:sqref>
        </x14:conditionalFormatting>
        <x14:conditionalFormatting xmlns:xm="http://schemas.microsoft.com/office/excel/2006/main">
          <x14:cfRule type="iconSet" priority="8" id="{3763750B-D921-4ACE-A105-99783746853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1" id="{998CF7A0-42C5-4DD3-9CFD-5A2803CAE06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H46</xm:sqref>
        </x14:conditionalFormatting>
        <x14:conditionalFormatting xmlns:xm="http://schemas.microsoft.com/office/excel/2006/main">
          <x14:cfRule type="iconSet" priority="14" id="{5C70FD73-3C97-4269-9D33-339A99C90BF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$M$46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K46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89E77-E77A-4DA3-B0DA-7FE9B123794E}">
  <dimension ref="B2:AG73"/>
  <sheetViews>
    <sheetView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12</v>
      </c>
      <c r="D6" s="132">
        <v>290</v>
      </c>
      <c r="E6" s="132">
        <v>158</v>
      </c>
      <c r="F6" s="133">
        <f t="shared" ref="F6:F8" si="0">SUM(D6:E6)</f>
        <v>448</v>
      </c>
      <c r="G6" s="134">
        <f>VLOOKUP(C6,$W$51:$AF$60,$W$42,0)</f>
        <v>255</v>
      </c>
      <c r="H6" s="122">
        <f>IF(G6&lt;&gt;0,D6/(G6/2),0)</f>
        <v>2.2745098039215685</v>
      </c>
      <c r="I6" s="13">
        <f>IF(G6&lt;&gt;0,E6/(G6/2),0)</f>
        <v>1.2392156862745098</v>
      </c>
      <c r="J6" s="14"/>
      <c r="K6" s="15">
        <f>IF(G6&lt;&gt;0,F6/(G6),0)</f>
        <v>1.7568627450980392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 t="s">
        <v>69</v>
      </c>
      <c r="D7" s="216">
        <v>217</v>
      </c>
      <c r="E7" s="216">
        <v>219</v>
      </c>
      <c r="F7" s="133">
        <f t="shared" si="0"/>
        <v>436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507</v>
      </c>
      <c r="E9" s="136">
        <f>SUM(E6:E8)</f>
        <v>377</v>
      </c>
      <c r="F9" s="136">
        <f>SUM(F6:F8)</f>
        <v>884</v>
      </c>
      <c r="G9" s="137">
        <f>SUM(G6:G8)</f>
        <v>255</v>
      </c>
      <c r="H9" s="123">
        <f>IF(G9&lt;&gt;0,D9/(G9/2),0)</f>
        <v>3.9764705882352942</v>
      </c>
      <c r="I9" s="21">
        <f>IF(G9&lt;&gt;0,E9/(G9/2),0)</f>
        <v>2.9568627450980394</v>
      </c>
      <c r="J9" s="22"/>
      <c r="K9" s="23">
        <f>IF(G9&lt;&gt;0,F9/(G9),0)</f>
        <v>3.4666666666666668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14</v>
      </c>
      <c r="D11" s="132">
        <v>90</v>
      </c>
      <c r="E11" s="132">
        <v>110</v>
      </c>
      <c r="F11" s="133">
        <f t="shared" ref="F11:F12" si="1">SUM(D11:E11)</f>
        <v>200</v>
      </c>
      <c r="G11" s="134">
        <f>VLOOKUP(C11,$W$51:$AF$60,$W$42,0)</f>
        <v>620</v>
      </c>
      <c r="H11" s="122">
        <f>IF(G11&lt;&gt;0,D11/(G11/2),0)</f>
        <v>0.29032258064516131</v>
      </c>
      <c r="I11" s="13">
        <f>IF(G11&lt;&gt;0,E11/(G11/2),0)</f>
        <v>0.35483870967741937</v>
      </c>
      <c r="J11" s="14"/>
      <c r="K11" s="15">
        <f>IF(G11&lt;&gt;0,F11/(G11),0)</f>
        <v>0.32258064516129031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 t="s">
        <v>20</v>
      </c>
      <c r="D12" s="132">
        <v>0</v>
      </c>
      <c r="E12" s="132">
        <v>56</v>
      </c>
      <c r="F12" s="133">
        <f t="shared" si="1"/>
        <v>56</v>
      </c>
      <c r="G12" s="134">
        <f>VLOOKUP(C12,$W$51:$AF$60,$W$42,0)</f>
        <v>335</v>
      </c>
      <c r="H12" s="122">
        <f>IF(G12&lt;&gt;0,D12/(G12/2),0)</f>
        <v>0</v>
      </c>
      <c r="I12" s="13">
        <f>IF(G12&lt;&gt;0,E12/(G12/2),0)</f>
        <v>0.33432835820895523</v>
      </c>
      <c r="J12" s="14"/>
      <c r="K12" s="15">
        <f>IF(G12&lt;&gt;0,F12/(G12),0)</f>
        <v>0.16716417910447762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90</v>
      </c>
      <c r="E14" s="136">
        <f>SUM(E11:E13)</f>
        <v>166</v>
      </c>
      <c r="F14" s="136">
        <f>SUM(F11:F13)</f>
        <v>256</v>
      </c>
      <c r="G14" s="137">
        <f>SUM(G11:G13)</f>
        <v>955</v>
      </c>
      <c r="H14" s="124">
        <f>IF(G14&lt;&gt;0,D14/(G14/2),0)</f>
        <v>0.18848167539267016</v>
      </c>
      <c r="I14" s="27">
        <f>IF(G14&lt;&gt;0,E14/(G14/2),0)</f>
        <v>0.34764397905759165</v>
      </c>
      <c r="J14" s="22"/>
      <c r="K14" s="28">
        <f>IF(G14&lt;&gt;0,F14/(G14),0)</f>
        <v>0.26806282722513092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18</v>
      </c>
      <c r="D16" s="132">
        <v>0</v>
      </c>
      <c r="E16" s="132">
        <v>0</v>
      </c>
      <c r="F16" s="133">
        <f t="shared" ref="F16:F21" si="2">SUM(D16:E16)</f>
        <v>0</v>
      </c>
      <c r="G16" s="134">
        <f t="shared" ref="G16:G20" si="3">VLOOKUP(C16,$W$51:$AF$60,$W$42,0)</f>
        <v>314</v>
      </c>
      <c r="H16" s="122">
        <f t="shared" ref="H16:H24" si="4">IF(G16&lt;&gt;0,D16/(G16/2),0)</f>
        <v>0</v>
      </c>
      <c r="I16" s="13">
        <f t="shared" ref="I16:I24" si="5">IF(G16&lt;&gt;0,E16/(G16/2),0)</f>
        <v>0</v>
      </c>
      <c r="J16" s="14"/>
      <c r="K16" s="15">
        <f t="shared" ref="K16:K30" si="6">IF(G16&lt;&gt;0,F16/(G16),0)</f>
        <v>0</v>
      </c>
      <c r="M16" s="16" t="s">
        <v>78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17</v>
      </c>
      <c r="D17" s="132">
        <v>189</v>
      </c>
      <c r="E17" s="132">
        <v>217</v>
      </c>
      <c r="F17" s="133">
        <f t="shared" si="2"/>
        <v>406</v>
      </c>
      <c r="G17" s="134">
        <f t="shared" si="3"/>
        <v>325</v>
      </c>
      <c r="H17" s="122">
        <f>IF(G17&lt;&gt;0,D17/(G17/2),0)</f>
        <v>1.1630769230769231</v>
      </c>
      <c r="I17" s="13">
        <f t="shared" si="5"/>
        <v>1.3353846153846154</v>
      </c>
      <c r="J17" s="14"/>
      <c r="K17" s="15">
        <f t="shared" si="6"/>
        <v>1.2492307692307691</v>
      </c>
      <c r="M17" s="16" t="s">
        <v>74</v>
      </c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28</v>
      </c>
      <c r="D18" s="132">
        <v>130</v>
      </c>
      <c r="E18" s="132">
        <v>230</v>
      </c>
      <c r="F18" s="133">
        <f t="shared" si="2"/>
        <v>360</v>
      </c>
      <c r="G18" s="134">
        <f t="shared" si="3"/>
        <v>304</v>
      </c>
      <c r="H18" s="122">
        <f>IF(G18&lt;&gt;0,D18/(G18/2),0)</f>
        <v>0.85526315789473684</v>
      </c>
      <c r="I18" s="13">
        <f t="shared" si="5"/>
        <v>1.513157894736842</v>
      </c>
      <c r="J18" s="14"/>
      <c r="K18" s="15">
        <f t="shared" si="6"/>
        <v>1.1842105263157894</v>
      </c>
      <c r="M18" s="16" t="s">
        <v>79</v>
      </c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24</v>
      </c>
      <c r="D19" s="132">
        <v>241</v>
      </c>
      <c r="E19" s="132">
        <v>156</v>
      </c>
      <c r="F19" s="133">
        <f t="shared" si="2"/>
        <v>397</v>
      </c>
      <c r="G19" s="134">
        <f t="shared" si="3"/>
        <v>309</v>
      </c>
      <c r="H19" s="122">
        <f t="shared" si="4"/>
        <v>1.5598705501618122</v>
      </c>
      <c r="I19" s="13">
        <f t="shared" si="5"/>
        <v>1.0097087378640777</v>
      </c>
      <c r="J19" s="14"/>
      <c r="K19" s="15">
        <f t="shared" si="6"/>
        <v>1.2847896440129449</v>
      </c>
      <c r="M19" s="16" t="s">
        <v>79</v>
      </c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19</v>
      </c>
      <c r="D20" s="132">
        <v>179</v>
      </c>
      <c r="E20" s="132">
        <v>200</v>
      </c>
      <c r="F20" s="133">
        <f t="shared" si="2"/>
        <v>379</v>
      </c>
      <c r="G20" s="134">
        <f t="shared" si="3"/>
        <v>322</v>
      </c>
      <c r="H20" s="122">
        <f t="shared" si="4"/>
        <v>1.1118012422360248</v>
      </c>
      <c r="I20" s="13">
        <f t="shared" si="5"/>
        <v>1.2422360248447204</v>
      </c>
      <c r="J20" s="14"/>
      <c r="K20" s="15">
        <f t="shared" si="6"/>
        <v>1.1770186335403727</v>
      </c>
      <c r="L20" s="34"/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 t="s">
        <v>69</v>
      </c>
      <c r="D21" s="216">
        <v>51</v>
      </c>
      <c r="E21" s="132">
        <v>0</v>
      </c>
      <c r="F21" s="133">
        <f t="shared" si="2"/>
        <v>51</v>
      </c>
      <c r="G21" s="134"/>
      <c r="H21" s="122">
        <f t="shared" si="4"/>
        <v>0</v>
      </c>
      <c r="I21" s="13">
        <f t="shared" si="5"/>
        <v>0</v>
      </c>
      <c r="J21" s="14"/>
      <c r="K21" s="15">
        <f t="shared" si="6"/>
        <v>0</v>
      </c>
      <c r="L21" s="34"/>
      <c r="M21" s="16" t="s">
        <v>80</v>
      </c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0"/>
      <c r="C22" s="131"/>
      <c r="D22" s="132"/>
      <c r="E22" s="132"/>
      <c r="F22" s="133"/>
      <c r="G22" s="134"/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M22" s="16" t="s">
        <v>77</v>
      </c>
      <c r="N22" s="201"/>
      <c r="O22" s="9"/>
      <c r="P22" s="324"/>
      <c r="Q22" s="36"/>
      <c r="R22" s="12"/>
      <c r="S22" s="324"/>
      <c r="T22" s="36"/>
      <c r="U22" s="24"/>
    </row>
    <row r="23" spans="2:24" ht="15.75" customHeight="1" thickBot="1">
      <c r="B23" s="340"/>
      <c r="C23" s="131"/>
      <c r="D23" s="132"/>
      <c r="E23" s="132"/>
      <c r="F23" s="133"/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24" ht="15.75" customHeight="1">
      <c r="C24" s="135" t="s">
        <v>4</v>
      </c>
      <c r="D24" s="137">
        <f>SUM(D16:D22)</f>
        <v>790</v>
      </c>
      <c r="E24" s="137">
        <f>SUM(E16:E22)</f>
        <v>803</v>
      </c>
      <c r="F24" s="137">
        <f>SUM(F16:F22)</f>
        <v>1593</v>
      </c>
      <c r="G24" s="137">
        <f>SUM(G16:G22)</f>
        <v>1574</v>
      </c>
      <c r="H24" s="124">
        <f t="shared" si="4"/>
        <v>1.0038119440914866</v>
      </c>
      <c r="I24" s="27">
        <f t="shared" si="5"/>
        <v>1.0203303684879288</v>
      </c>
      <c r="J24" s="22"/>
      <c r="K24" s="28">
        <f t="shared" si="6"/>
        <v>1.0120711562897078</v>
      </c>
      <c r="L24" s="34"/>
      <c r="M24" s="40"/>
      <c r="N24" s="204"/>
      <c r="O24" s="9"/>
      <c r="P24" s="324"/>
      <c r="Q24" s="36"/>
      <c r="R24" s="9"/>
      <c r="S24" s="324"/>
      <c r="T24" s="36"/>
      <c r="U24" s="24"/>
    </row>
    <row r="25" spans="2:24" ht="15.75" customHeight="1" thickBot="1">
      <c r="C25" s="143"/>
      <c r="D25" s="143"/>
      <c r="E25" s="143"/>
      <c r="F25" s="143"/>
      <c r="G25" s="143"/>
      <c r="L25" s="34"/>
      <c r="M25" s="40"/>
      <c r="N25" s="204"/>
      <c r="O25" s="9"/>
      <c r="P25" s="324"/>
      <c r="Q25" s="36"/>
      <c r="R25" s="9"/>
      <c r="S25" s="324"/>
      <c r="T25" s="36"/>
      <c r="U25" s="24"/>
      <c r="W25" t="s">
        <v>23</v>
      </c>
    </row>
    <row r="26" spans="2:24" ht="15.75" customHeight="1" thickBot="1">
      <c r="B26" s="342" t="s">
        <v>25</v>
      </c>
      <c r="C26" s="131" t="s">
        <v>69</v>
      </c>
      <c r="D26" s="216"/>
      <c r="E26" s="216"/>
      <c r="F26" s="133">
        <f t="shared" ref="F26" si="7">SUM(D26:E26)</f>
        <v>0</v>
      </c>
      <c r="G26" s="134"/>
      <c r="H26" s="122">
        <f>IF(G26&lt;&gt;0,D26/(G26/2),0)</f>
        <v>0</v>
      </c>
      <c r="I26" s="13">
        <f>IF(G26&lt;&gt;0,E26/(G26/2),0)</f>
        <v>0</v>
      </c>
      <c r="J26" s="14"/>
      <c r="K26" s="15">
        <f t="shared" si="6"/>
        <v>0</v>
      </c>
      <c r="L26" s="34"/>
      <c r="M26" s="16" t="s">
        <v>76</v>
      </c>
      <c r="N26" s="201"/>
      <c r="O26" s="9"/>
      <c r="P26" s="324"/>
      <c r="Q26" s="36"/>
      <c r="R26" s="9"/>
      <c r="S26" s="324"/>
      <c r="T26" s="36"/>
      <c r="U26" s="24"/>
    </row>
    <row r="27" spans="2:24" ht="15.75" customHeight="1" thickBot="1">
      <c r="B27" s="343"/>
      <c r="C27" s="131"/>
      <c r="D27" s="132"/>
      <c r="E27" s="132"/>
      <c r="F27" s="133"/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 t="s">
        <v>82</v>
      </c>
      <c r="N27" s="201"/>
      <c r="O27" s="9"/>
      <c r="P27" s="325"/>
      <c r="Q27" s="37"/>
      <c r="R27" s="38"/>
      <c r="S27" s="325"/>
      <c r="T27" s="37"/>
      <c r="U27" s="9"/>
    </row>
    <row r="28" spans="2:24" ht="15" customHeight="1" thickBot="1">
      <c r="B28" s="343"/>
      <c r="C28" s="131"/>
      <c r="D28" s="216"/>
      <c r="E28" s="216"/>
      <c r="F28" s="133"/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10"/>
      <c r="Q28" s="10"/>
      <c r="R28" s="24"/>
      <c r="S28" s="10"/>
      <c r="T28" s="10"/>
      <c r="U28" s="9"/>
    </row>
    <row r="29" spans="2:24" ht="15" thickBot="1">
      <c r="B29" s="343"/>
      <c r="C29" s="131"/>
      <c r="D29" s="132"/>
      <c r="E29" s="132"/>
      <c r="F29" s="133"/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2"/>
      <c r="M29" s="16"/>
      <c r="N29" s="201"/>
      <c r="O29" s="9"/>
      <c r="P29" s="10"/>
      <c r="Q29" s="24"/>
      <c r="R29" s="11"/>
      <c r="S29" s="10"/>
      <c r="T29" s="24"/>
      <c r="U29" s="12"/>
    </row>
    <row r="30" spans="2:24" ht="15.75" customHeight="1" thickBot="1">
      <c r="C30" s="20" t="s">
        <v>4</v>
      </c>
      <c r="D30" s="130">
        <f>SUM(D26:D29)</f>
        <v>0</v>
      </c>
      <c r="E30" s="130">
        <f>SUM(E26:E29)</f>
        <v>0</v>
      </c>
      <c r="F30" s="130">
        <f>SUM(F26:F29)</f>
        <v>0</v>
      </c>
      <c r="G30" s="137">
        <f>SUM(G26:G29)</f>
        <v>0</v>
      </c>
      <c r="H30" s="27">
        <f>IF(G30&lt;&gt;0,D30/(G30/2),0)</f>
        <v>0</v>
      </c>
      <c r="I30" s="27">
        <f>IF(G30&lt;&gt;0,E30/(G30/2),0)</f>
        <v>0</v>
      </c>
      <c r="J30" s="22"/>
      <c r="K30" s="28">
        <f t="shared" si="6"/>
        <v>0</v>
      </c>
      <c r="L30" s="2"/>
      <c r="M30" s="40"/>
      <c r="N30" s="40"/>
      <c r="O30" s="9"/>
      <c r="P30" s="10"/>
      <c r="Q30" s="10"/>
      <c r="R30" s="24"/>
      <c r="S30" s="10"/>
      <c r="T30" s="10"/>
      <c r="U30" s="9"/>
    </row>
    <row r="31" spans="2:24">
      <c r="C31" s="3"/>
      <c r="D31" s="42"/>
      <c r="E31" s="42"/>
      <c r="F31" s="43"/>
      <c r="G31" s="44"/>
      <c r="L31" s="2"/>
      <c r="M31" s="40"/>
      <c r="N31" s="40"/>
      <c r="O31" s="9"/>
      <c r="P31" s="323" t="s">
        <v>26</v>
      </c>
      <c r="Q31" s="35"/>
      <c r="R31" s="24"/>
      <c r="S31" s="323" t="s">
        <v>26</v>
      </c>
      <c r="T31" s="35"/>
      <c r="U31" s="24"/>
      <c r="W31" s="326" t="s">
        <v>27</v>
      </c>
      <c r="X31" s="327"/>
    </row>
    <row r="32" spans="2:24" ht="23.5">
      <c r="C32" s="47" t="s">
        <v>29</v>
      </c>
      <c r="D32" s="108">
        <f>D9+D14+D24+D30</f>
        <v>1387</v>
      </c>
      <c r="E32" s="108">
        <f>E9+E14+E24+E30</f>
        <v>1346</v>
      </c>
      <c r="F32" s="108">
        <f>F9+F14+F24+F30</f>
        <v>2733</v>
      </c>
      <c r="G32" s="109">
        <f>G14+G24+G30+G9</f>
        <v>2784</v>
      </c>
      <c r="H32" s="13">
        <f>IF(G32&lt;&gt;0,D32/(G32/2),0)</f>
        <v>0.99640804597701149</v>
      </c>
      <c r="I32" s="13">
        <f>IF(G32&lt;&gt;0,E32/(G32/2),0)</f>
        <v>0.96695402298850575</v>
      </c>
      <c r="J32" s="14"/>
      <c r="K32" s="15">
        <f>IF(G32&lt;&gt;0,F32/(G32),0)</f>
        <v>0.98168103448275867</v>
      </c>
      <c r="L32" s="2"/>
      <c r="M32" s="40"/>
      <c r="N32" s="40"/>
      <c r="O32" s="9"/>
      <c r="P32" s="324"/>
      <c r="Q32" s="36"/>
      <c r="R32" s="38"/>
      <c r="S32" s="324"/>
      <c r="T32" s="36"/>
      <c r="U32" s="24"/>
      <c r="W32" s="328"/>
      <c r="X32" s="329"/>
    </row>
    <row r="33" spans="2:33" ht="15.75" customHeight="1">
      <c r="D33" s="49"/>
      <c r="E33" s="49"/>
      <c r="G33" s="50"/>
      <c r="L33" s="2"/>
      <c r="M33" s="40"/>
      <c r="N33" s="40"/>
      <c r="O33" s="39"/>
      <c r="P33" s="324"/>
      <c r="Q33" s="36"/>
      <c r="R33" s="38"/>
      <c r="S33" s="324" t="s">
        <v>26</v>
      </c>
      <c r="T33" s="36"/>
      <c r="U33" s="39"/>
      <c r="W33" s="328"/>
      <c r="X33" s="329"/>
    </row>
    <row r="34" spans="2:33" ht="15.75" customHeight="1">
      <c r="C34" s="25"/>
      <c r="D34" s="51"/>
      <c r="E34" s="51"/>
      <c r="F34" s="52"/>
      <c r="G34" s="51"/>
      <c r="J34" s="34"/>
      <c r="L34" s="2"/>
      <c r="M34" s="40"/>
      <c r="N34" s="40"/>
      <c r="O34" s="39"/>
      <c r="P34" s="324"/>
      <c r="Q34" s="36"/>
      <c r="R34" s="24"/>
      <c r="S34" s="324"/>
      <c r="T34" s="36"/>
      <c r="U34" s="39"/>
      <c r="W34" s="328"/>
      <c r="X34" s="329"/>
    </row>
    <row r="35" spans="2:33" ht="24" customHeight="1">
      <c r="C35" s="332" t="s">
        <v>31</v>
      </c>
      <c r="D35" s="332"/>
      <c r="E35" s="332"/>
      <c r="F35" s="332"/>
      <c r="G35" s="333" t="s">
        <v>32</v>
      </c>
      <c r="H35" s="333"/>
      <c r="I35" s="333" t="s">
        <v>33</v>
      </c>
      <c r="J35" s="333"/>
      <c r="K35" s="333"/>
      <c r="L35" s="2"/>
      <c r="M35" s="40"/>
      <c r="N35" s="40"/>
      <c r="O35" s="39"/>
      <c r="P35" s="324"/>
      <c r="Q35" s="36"/>
      <c r="S35" s="324"/>
      <c r="T35" s="36"/>
      <c r="U35" s="39"/>
      <c r="W35" s="328"/>
      <c r="X35" s="329"/>
    </row>
    <row r="36" spans="2:33" ht="16" thickBot="1">
      <c r="C36" s="97" t="s">
        <v>34</v>
      </c>
      <c r="D36" s="105"/>
      <c r="E36" s="105">
        <v>12</v>
      </c>
      <c r="F36" s="106"/>
      <c r="G36" s="309"/>
      <c r="H36" s="309"/>
      <c r="I36" s="310"/>
      <c r="J36" s="311"/>
      <c r="K36" s="312"/>
      <c r="L36" s="2"/>
      <c r="M36" s="40"/>
      <c r="N36" s="40"/>
      <c r="O36" s="39"/>
      <c r="P36" s="325"/>
      <c r="Q36" s="37"/>
      <c r="R36" s="41"/>
      <c r="S36" s="325"/>
      <c r="T36" s="37"/>
      <c r="U36" s="39"/>
      <c r="W36" s="328"/>
      <c r="X36" s="329"/>
    </row>
    <row r="37" spans="2:33" ht="15.5">
      <c r="C37" s="98" t="s">
        <v>35</v>
      </c>
      <c r="D37" s="105"/>
      <c r="E37" s="105"/>
      <c r="F37" s="106"/>
      <c r="G37" s="309"/>
      <c r="H37" s="309"/>
      <c r="I37" s="309"/>
      <c r="J37" s="309"/>
      <c r="K37" s="309"/>
      <c r="L37" s="34"/>
      <c r="M37" s="45"/>
      <c r="N37" s="30"/>
      <c r="O37" s="39"/>
      <c r="P37" s="10"/>
      <c r="Q37" s="10"/>
      <c r="R37" s="46"/>
      <c r="S37" s="301"/>
      <c r="T37" s="10"/>
      <c r="U37" s="39"/>
      <c r="W37" s="328"/>
      <c r="X37" s="329"/>
    </row>
    <row r="38" spans="2:33" s="48" customFormat="1" ht="15.5">
      <c r="B38"/>
      <c r="C38" s="98" t="s">
        <v>37</v>
      </c>
      <c r="D38" s="105">
        <f>224+168.3</f>
        <v>392.3</v>
      </c>
      <c r="E38" s="105">
        <f>151+96</f>
        <v>247</v>
      </c>
      <c r="F38" s="106"/>
      <c r="G38" s="309"/>
      <c r="H38" s="309"/>
      <c r="I38" s="310"/>
      <c r="J38" s="311"/>
      <c r="K38" s="312"/>
      <c r="L38" s="34"/>
      <c r="M38" s="45"/>
      <c r="N38" s="30"/>
      <c r="O38" s="9"/>
      <c r="P38" s="10"/>
      <c r="Q38" s="10"/>
      <c r="R38" s="46"/>
      <c r="S38" s="301"/>
      <c r="T38" s="10"/>
      <c r="U38" s="9"/>
      <c r="W38" s="328"/>
      <c r="X38" s="329"/>
      <c r="Y38"/>
    </row>
    <row r="39" spans="2:33" s="48" customFormat="1" ht="16" thickBot="1">
      <c r="B39"/>
      <c r="C39" s="98" t="s">
        <v>49</v>
      </c>
      <c r="D39" s="105"/>
      <c r="E39" s="105"/>
      <c r="F39" s="106"/>
      <c r="G39" s="309"/>
      <c r="H39" s="309"/>
      <c r="I39" s="309"/>
      <c r="J39" s="309"/>
      <c r="K39" s="309"/>
      <c r="L39" s="34"/>
      <c r="M39" s="29"/>
      <c r="N39" s="30"/>
      <c r="O39" s="9"/>
      <c r="P39" s="10"/>
      <c r="Q39" s="10"/>
      <c r="R39" s="46"/>
      <c r="S39" s="301"/>
      <c r="T39" s="10"/>
      <c r="U39" s="9"/>
      <c r="W39" s="330"/>
      <c r="X39" s="331"/>
      <c r="Y39"/>
    </row>
    <row r="40" spans="2:33" s="48" customFormat="1" ht="15.5">
      <c r="B40" s="96" t="s">
        <v>50</v>
      </c>
      <c r="C40" s="99">
        <v>1500</v>
      </c>
      <c r="D40" s="107">
        <f>SUM(D36:D39)</f>
        <v>392.3</v>
      </c>
      <c r="E40" s="107">
        <f>SUM(E36:E39)</f>
        <v>259</v>
      </c>
      <c r="F40" s="106">
        <f>D40+E40</f>
        <v>651.29999999999995</v>
      </c>
      <c r="G40" s="313"/>
      <c r="H40" s="314"/>
      <c r="L40" s="2"/>
      <c r="N40" s="48" t="s">
        <v>30</v>
      </c>
      <c r="O40" s="9"/>
      <c r="P40" s="10"/>
      <c r="Q40" s="10"/>
      <c r="R40" s="46"/>
      <c r="S40" s="301"/>
      <c r="T40" s="10"/>
      <c r="U40" s="9"/>
      <c r="Y40"/>
    </row>
    <row r="41" spans="2:33" s="48" customFormat="1" ht="16" thickBot="1">
      <c r="B41"/>
      <c r="L41" s="2"/>
      <c r="M41" s="45"/>
      <c r="N41" s="30"/>
      <c r="O41" s="53"/>
      <c r="P41" s="10"/>
      <c r="Q41" s="10"/>
      <c r="R41" s="9"/>
      <c r="S41" s="301"/>
      <c r="T41" s="10"/>
      <c r="U41" s="9"/>
      <c r="AG41" s="54"/>
    </row>
    <row r="42" spans="2:33" ht="16" thickBot="1">
      <c r="B42" s="315" t="s">
        <v>42</v>
      </c>
      <c r="C42" s="316"/>
      <c r="D42" s="316"/>
      <c r="E42" s="316"/>
      <c r="F42" s="316"/>
      <c r="G42" s="316"/>
      <c r="H42" s="316"/>
      <c r="I42" s="317"/>
      <c r="K42" s="318" t="str">
        <f>+B42</f>
        <v>ACUMULADO SEMANAL</v>
      </c>
      <c r="L42" s="319"/>
      <c r="M42" s="319"/>
      <c r="N42" s="320"/>
      <c r="O42" s="55"/>
      <c r="P42" s="34"/>
      <c r="Q42" s="34"/>
      <c r="R42" s="2"/>
      <c r="S42" s="34"/>
      <c r="T42" s="34"/>
      <c r="U42" s="2"/>
      <c r="V42" s="56"/>
      <c r="W42" s="103">
        <v>6</v>
      </c>
      <c r="X42" s="104" t="str">
        <f>"'"&amp;IF($W$42=4,DAY($Z$51)-1,IF($W$42=5,DAY($AA$51)-1,IF($W$42=6,DAY($AB$51)-1,IF($W$42=7,DAY($AC$51)-1,IF($W$42=8,DAY($AD$51)-1,IF($W$42=9,DAY($AE$51)-1,0))))))&amp;"-"&amp;MONTH($Y$51)&amp;"'!D40"</f>
        <v>'9-11'!D40</v>
      </c>
      <c r="Y42" s="57" t="str">
        <f>"'"&amp;IF($W$42=4,DAY($Z$51)-1,IF($W$42=5,DAY($AA$51)-1,IF($W$42=6,DAY($AB$51)-1,IF($W$42=7,DAY($AC$51)-1,IF($W$42=8,DAY($AD$51)-1,IF($W$42=9,DAY($AE$51)-1,0))))))&amp;"-"&amp;MONTH($Y$51)&amp;"'!F40"</f>
        <v>'9-11'!F40</v>
      </c>
      <c r="Z42" s="58" t="str">
        <f>"'"&amp;IF($W$42=4,DAY($Z$51)-1,IF($W$42=5,DAY($AA$51)-1,IF($W$42=6,DAY($AB$51)-1,IF($W$42=7,DAY($AC$51)-1,IF($W$42=8,DAY($AD$51)-1,IF($W$42=9,DAY($AE$51)-1,0))))))&amp;"-"&amp;MONTH($Y$51)&amp;"'!H40"</f>
        <v>'9-11'!H40</v>
      </c>
      <c r="AA42" s="59" t="str">
        <f>"'"&amp;IF($W$42=4,DAY($Z$51)-1,IF($W$42=5,DAY($AA$51)-1,IF($W$42=6,DAY($AB$51)-1,IF($W$42=7,DAY($AC$51)-1,IF($W$42=8,DAY($AD$51)-1,IF($W$42=9,DAY($AE$51)-1,0))))))&amp;"-"&amp;MONTH($Y$51)&amp;"'!B40"</f>
        <v>'9-11'!B40</v>
      </c>
      <c r="AB42" s="60"/>
      <c r="AC42" s="60"/>
      <c r="AD42" s="60"/>
      <c r="AE42" s="60"/>
      <c r="AF42" s="60"/>
      <c r="AG42" s="61"/>
    </row>
    <row r="43" spans="2:33" ht="16" thickBot="1">
      <c r="B43" s="119" t="s">
        <v>11</v>
      </c>
      <c r="C43" s="72"/>
      <c r="D43" s="321" t="s">
        <v>15</v>
      </c>
      <c r="E43" s="322"/>
      <c r="F43" s="321" t="s">
        <v>21</v>
      </c>
      <c r="G43" s="322"/>
      <c r="H43" s="321" t="s">
        <v>25</v>
      </c>
      <c r="I43" s="322"/>
      <c r="K43" s="120" t="s">
        <v>51</v>
      </c>
      <c r="L43" s="121"/>
      <c r="M43" s="110" t="s">
        <v>52</v>
      </c>
      <c r="N43" s="72" t="s">
        <v>46</v>
      </c>
      <c r="P43" s="34"/>
      <c r="Q43" s="34"/>
      <c r="R43" s="34"/>
      <c r="S43" s="34"/>
      <c r="T43" s="34"/>
      <c r="V43" s="62"/>
      <c r="W43" s="299" t="s">
        <v>36</v>
      </c>
      <c r="X43" s="300"/>
      <c r="Y43" s="101">
        <v>45968</v>
      </c>
      <c r="Z43" s="101">
        <f t="shared" ref="Z43:AE43" si="8">Y43+1</f>
        <v>45969</v>
      </c>
      <c r="AA43" s="101">
        <f t="shared" si="8"/>
        <v>45970</v>
      </c>
      <c r="AB43" s="101">
        <f t="shared" si="8"/>
        <v>45971</v>
      </c>
      <c r="AC43" s="101">
        <f t="shared" si="8"/>
        <v>45972</v>
      </c>
      <c r="AD43" s="101">
        <f t="shared" si="8"/>
        <v>45973</v>
      </c>
      <c r="AE43" s="101">
        <f t="shared" si="8"/>
        <v>45974</v>
      </c>
      <c r="AF43" s="63" t="s">
        <v>63</v>
      </c>
      <c r="AG43" s="64"/>
    </row>
    <row r="44" spans="2:33" ht="29">
      <c r="B44" s="74" t="s">
        <v>44</v>
      </c>
      <c r="C44" s="75" t="s">
        <v>45</v>
      </c>
      <c r="D44" s="74" t="s">
        <v>44</v>
      </c>
      <c r="E44" s="75" t="s">
        <v>45</v>
      </c>
      <c r="F44" s="74" t="s">
        <v>44</v>
      </c>
      <c r="G44" s="75" t="s">
        <v>45</v>
      </c>
      <c r="H44" s="74" t="s">
        <v>44</v>
      </c>
      <c r="I44" s="75" t="s">
        <v>45</v>
      </c>
      <c r="K44" s="111" t="s">
        <v>53</v>
      </c>
      <c r="L44" s="112"/>
      <c r="M44" s="112"/>
      <c r="N44" s="113"/>
      <c r="P44" s="301"/>
      <c r="Q44" s="302"/>
      <c r="R44" s="34"/>
      <c r="S44" s="301"/>
      <c r="T44" s="302"/>
      <c r="V44" s="62"/>
      <c r="W44" s="303" t="s">
        <v>38</v>
      </c>
      <c r="X44" s="304"/>
      <c r="Y44" s="66">
        <v>0</v>
      </c>
      <c r="Z44" s="66">
        <v>0</v>
      </c>
      <c r="AA44" s="66">
        <v>0</v>
      </c>
      <c r="AB44" s="66">
        <v>0</v>
      </c>
      <c r="AC44" s="66">
        <v>243</v>
      </c>
      <c r="AD44" s="66">
        <v>556</v>
      </c>
      <c r="AE44" s="66">
        <v>556</v>
      </c>
      <c r="AF44" s="67">
        <f>SUM(Y44:AE44)</f>
        <v>1355</v>
      </c>
      <c r="AG44" s="64"/>
    </row>
    <row r="45" spans="2:33" ht="16" thickBot="1">
      <c r="B45" s="76">
        <f>+F9+'31-10'!F9+'01-11'!F9+'02-11'!F9+'03-11'!F9</f>
        <v>1325.5</v>
      </c>
      <c r="C45" s="77">
        <f>IF($W$42=3,$Y44,IF($W$42=4,SUM($Y44:$Z44),IF($W$42=5,SUM($Y44:$AA44),IF($W$42=6,SUM($Y44:$AB44),IF($W$42=7,SUM($Y44:$AC44),IF($W$42=8,SUM($Y44:$AD44),IF($W$42=9,SUM($Y44:$AE44),"Escribir número")))))))</f>
        <v>0</v>
      </c>
      <c r="D45" s="78">
        <f>+F14+'31-10'!F14</f>
        <v>256</v>
      </c>
      <c r="E45" s="77">
        <f>IF($W$42=3,$Y46,IF($W$42=4,SUM($Y46:$Z46),IF($W$42=5,SUM($Y46:$AA46),IF($W$42=6,SUM($Y46:$AB46),IF($W$42=7,SUM($Y46:$AC46),IF($W$42=8,SUM($Y46:$AD46),IF($W$42=9,SUM($Y46:$AE46),"Escribir número")))))))</f>
        <v>1316</v>
      </c>
      <c r="F45" s="79">
        <f>F24+'31-10'!F23+'01-11'!F23+'02-11'!F23+'03-11'!F23</f>
        <v>8498</v>
      </c>
      <c r="G45" s="77">
        <f>IF($W$42=3,$Y45,IF($W$42=4,SUM($Y45:$Z45),IF($W$42=5,SUM($Y45:$AA45),IF($W$42=6,SUM($Y45:$AB45),IF($W$42=7,SUM($Y45:$AC45),IF($W$42=8,SUM($Y45:$AD45),IF($W$42=9,SUM($Y45:$AE45),"Escribir número")))))))</f>
        <v>5852</v>
      </c>
      <c r="H45" s="79">
        <f>F30+'31-10'!F29+'01-11'!F29+'02-11'!F29+'03-11'!F29</f>
        <v>2295</v>
      </c>
      <c r="I45" s="77">
        <f>IF($W$42=3,$Y47,IF($W$42=4,SUM($Y47:$Z47),IF($W$42=5,SUM($Y47:$AA47),IF($W$42=6,SUM($Y47:$AB47),IF($W$42=7,SUM($Y47:$AC47),IF($W$42=8,SUM($Y47:$AD47),IF($W$42=9,SUM($Y47:$AE47),"Escribir número")))))))</f>
        <v>1524</v>
      </c>
      <c r="K45" s="114"/>
      <c r="L45" s="115"/>
      <c r="M45" s="115"/>
      <c r="N45" s="116"/>
      <c r="P45" s="301"/>
      <c r="Q45" s="302"/>
      <c r="R45" s="34"/>
      <c r="S45" s="301"/>
      <c r="T45" s="302"/>
      <c r="V45" s="62"/>
      <c r="W45" s="305" t="s">
        <v>39</v>
      </c>
      <c r="X45" s="306"/>
      <c r="Y45" s="66">
        <v>1642</v>
      </c>
      <c r="Z45" s="66">
        <v>1114</v>
      </c>
      <c r="AA45" s="66">
        <v>1582</v>
      </c>
      <c r="AB45" s="66">
        <v>1514</v>
      </c>
      <c r="AC45" s="66">
        <v>734</v>
      </c>
      <c r="AD45" s="66">
        <v>1177</v>
      </c>
      <c r="AE45" s="66">
        <v>760</v>
      </c>
      <c r="AF45" s="67">
        <f t="shared" ref="AF45:AF47" si="9">SUM(Y45:AE45)</f>
        <v>8523</v>
      </c>
      <c r="AG45" s="64"/>
    </row>
    <row r="46" spans="2:33" ht="16" thickBot="1">
      <c r="B46" s="80"/>
      <c r="C46" s="77"/>
      <c r="D46" s="79"/>
      <c r="E46" s="77"/>
      <c r="F46" s="79"/>
      <c r="G46" s="77"/>
      <c r="H46" s="79"/>
      <c r="I46" s="77"/>
      <c r="J46" s="81"/>
      <c r="K46" s="117">
        <f>+B45+D45+F45+H45</f>
        <v>12374.5</v>
      </c>
      <c r="L46" s="118"/>
      <c r="M46" s="82">
        <f>+C45+E45+G45+I45</f>
        <v>8692</v>
      </c>
      <c r="N46" s="83">
        <f>AF60</f>
        <v>16368</v>
      </c>
      <c r="P46" s="301"/>
      <c r="Q46" s="302"/>
      <c r="R46" s="34"/>
      <c r="S46" s="301"/>
      <c r="T46" s="302"/>
      <c r="V46" s="62"/>
      <c r="W46" s="305" t="s">
        <v>40</v>
      </c>
      <c r="X46" s="306"/>
      <c r="Y46" s="66">
        <v>0</v>
      </c>
      <c r="Z46" s="66">
        <v>268</v>
      </c>
      <c r="AA46" s="66">
        <v>398</v>
      </c>
      <c r="AB46" s="66">
        <v>650</v>
      </c>
      <c r="AC46" s="66">
        <v>650</v>
      </c>
      <c r="AD46" s="66">
        <v>650</v>
      </c>
      <c r="AE46" s="66">
        <v>493</v>
      </c>
      <c r="AF46" s="67">
        <f t="shared" si="9"/>
        <v>3109</v>
      </c>
      <c r="AG46" s="64"/>
    </row>
    <row r="47" spans="2:33" ht="15.5">
      <c r="C47" s="87"/>
      <c r="D47" s="88"/>
      <c r="E47" s="89"/>
      <c r="F47" s="88"/>
      <c r="G47" s="2"/>
      <c r="H47" s="2"/>
      <c r="I47" s="2"/>
      <c r="J47" s="2"/>
      <c r="K47" s="2"/>
      <c r="M47" s="69"/>
      <c r="N47" s="53"/>
      <c r="P47" s="301"/>
      <c r="Q47" s="302"/>
      <c r="R47" s="34"/>
      <c r="S47" s="301"/>
      <c r="T47" s="302"/>
      <c r="V47" s="62"/>
      <c r="W47" s="307" t="s">
        <v>41</v>
      </c>
      <c r="X47" s="308"/>
      <c r="Y47" s="66">
        <v>284</v>
      </c>
      <c r="Z47" s="66">
        <v>0</v>
      </c>
      <c r="AA47" s="66">
        <v>620</v>
      </c>
      <c r="AB47" s="66">
        <v>620</v>
      </c>
      <c r="AC47" s="66">
        <v>620</v>
      </c>
      <c r="AD47" s="66">
        <v>620</v>
      </c>
      <c r="AE47" s="66">
        <v>620</v>
      </c>
      <c r="AF47" s="67">
        <f t="shared" si="9"/>
        <v>3384</v>
      </c>
      <c r="AG47" s="64"/>
    </row>
    <row r="48" spans="2:33" ht="15.5">
      <c r="P48" s="301"/>
      <c r="Q48" s="302"/>
      <c r="R48" s="34"/>
      <c r="S48" s="301"/>
      <c r="T48" s="302"/>
      <c r="V48" s="62"/>
      <c r="W48" s="299" t="s">
        <v>43</v>
      </c>
      <c r="X48" s="300"/>
      <c r="Y48" s="102">
        <f>SUM(Y44:Y47)</f>
        <v>1926</v>
      </c>
      <c r="Z48" s="102">
        <f t="shared" ref="Z48:AE48" si="10">SUM(Z44:Z47)</f>
        <v>1382</v>
      </c>
      <c r="AA48" s="102">
        <f t="shared" si="10"/>
        <v>2600</v>
      </c>
      <c r="AB48" s="102">
        <f t="shared" si="10"/>
        <v>2784</v>
      </c>
      <c r="AC48" s="102">
        <f t="shared" si="10"/>
        <v>2247</v>
      </c>
      <c r="AD48" s="102">
        <f t="shared" si="10"/>
        <v>3003</v>
      </c>
      <c r="AE48" s="102">
        <f t="shared" si="10"/>
        <v>2429</v>
      </c>
      <c r="AF48" s="102">
        <f>SUM(AF44:AF47)</f>
        <v>16371</v>
      </c>
      <c r="AG48" s="64"/>
    </row>
    <row r="49" spans="2:33" ht="15.5">
      <c r="P49" s="301"/>
      <c r="Q49" s="302"/>
      <c r="R49" s="34"/>
      <c r="S49" s="301"/>
      <c r="T49" s="302"/>
      <c r="V49" s="62"/>
      <c r="W49" s="73"/>
      <c r="X49" s="73"/>
      <c r="Y49" s="100"/>
      <c r="Z49" s="100"/>
      <c r="AA49" s="100"/>
      <c r="AB49" s="100"/>
      <c r="AC49" s="100"/>
      <c r="AD49" s="100"/>
      <c r="AE49" s="100"/>
      <c r="AF49" s="100"/>
      <c r="AG49" s="64"/>
    </row>
    <row r="50" spans="2:33" ht="15" customHeight="1">
      <c r="P50" s="301"/>
      <c r="Q50" s="302"/>
      <c r="R50" s="34"/>
      <c r="S50" s="301"/>
      <c r="T50" s="302"/>
      <c r="V50" s="62"/>
      <c r="AG50" s="64"/>
    </row>
    <row r="51" spans="2:33" ht="15.5">
      <c r="P51" s="34"/>
      <c r="Q51" s="34"/>
      <c r="R51" s="34"/>
      <c r="S51" s="34"/>
      <c r="T51" s="34"/>
      <c r="V51" s="62"/>
      <c r="W51" s="299" t="s">
        <v>47</v>
      </c>
      <c r="X51" s="300"/>
      <c r="Y51" s="101">
        <f>Y43</f>
        <v>45968</v>
      </c>
      <c r="Z51" s="101">
        <f t="shared" ref="Z51:AE51" si="11">Z43</f>
        <v>45969</v>
      </c>
      <c r="AA51" s="101">
        <f t="shared" si="11"/>
        <v>45970</v>
      </c>
      <c r="AB51" s="101">
        <f t="shared" si="11"/>
        <v>45971</v>
      </c>
      <c r="AC51" s="101">
        <f t="shared" si="11"/>
        <v>45972</v>
      </c>
      <c r="AD51" s="101">
        <f t="shared" si="11"/>
        <v>45973</v>
      </c>
      <c r="AE51" s="101">
        <f t="shared" si="11"/>
        <v>45974</v>
      </c>
      <c r="AF51" s="63" t="s">
        <v>63</v>
      </c>
      <c r="AG51" s="64"/>
    </row>
    <row r="52" spans="2:33" ht="15.5">
      <c r="P52" s="34"/>
      <c r="Q52" s="34"/>
      <c r="R52" s="34"/>
      <c r="S52" s="34"/>
      <c r="T52" s="34"/>
      <c r="V52" s="62"/>
      <c r="W52" s="65" t="s">
        <v>12</v>
      </c>
      <c r="X52" s="84"/>
      <c r="Y52" s="85">
        <v>284</v>
      </c>
      <c r="Z52" s="85">
        <v>102</v>
      </c>
      <c r="AA52" s="85">
        <v>255</v>
      </c>
      <c r="AB52" s="85">
        <v>255</v>
      </c>
      <c r="AC52" s="85">
        <v>243</v>
      </c>
      <c r="AD52" s="85">
        <v>556</v>
      </c>
      <c r="AE52" s="85">
        <v>556</v>
      </c>
      <c r="AF52" s="67">
        <f>SUM(Y52:AE52)</f>
        <v>2251</v>
      </c>
      <c r="AG52" s="64"/>
    </row>
    <row r="53" spans="2:33" ht="15.5">
      <c r="B53" s="86"/>
      <c r="E53" s="91"/>
      <c r="J53" s="81"/>
      <c r="K53" s="81"/>
      <c r="M53" s="69"/>
      <c r="P53" s="34"/>
      <c r="Q53" s="34"/>
      <c r="R53" s="34"/>
      <c r="S53" s="34"/>
      <c r="T53" s="34"/>
      <c r="V53" s="62"/>
      <c r="W53" s="68" t="s">
        <v>14</v>
      </c>
      <c r="X53" s="90"/>
      <c r="Y53" s="85">
        <v>325</v>
      </c>
      <c r="Z53" s="85">
        <v>0</v>
      </c>
      <c r="AA53" s="85">
        <v>620</v>
      </c>
      <c r="AB53" s="85">
        <v>620</v>
      </c>
      <c r="AC53" s="85">
        <v>620</v>
      </c>
      <c r="AD53" s="85">
        <v>620</v>
      </c>
      <c r="AE53" s="85">
        <v>620</v>
      </c>
      <c r="AF53" s="67">
        <f t="shared" ref="AF53:AF59" si="12">SUM(Y53:AE53)</f>
        <v>3425</v>
      </c>
      <c r="AG53" s="64"/>
    </row>
    <row r="54" spans="2:33" ht="15.5">
      <c r="E54" s="91"/>
      <c r="V54" s="62"/>
      <c r="W54" s="68" t="s">
        <v>18</v>
      </c>
      <c r="X54" s="90"/>
      <c r="Y54" s="85">
        <v>314</v>
      </c>
      <c r="Z54" s="85">
        <v>252</v>
      </c>
      <c r="AA54" s="85">
        <v>63</v>
      </c>
      <c r="AB54" s="85">
        <v>314</v>
      </c>
      <c r="AC54" s="85">
        <v>314</v>
      </c>
      <c r="AD54" s="85">
        <v>314</v>
      </c>
      <c r="AE54" s="85">
        <v>157</v>
      </c>
      <c r="AF54" s="67">
        <f t="shared" si="12"/>
        <v>1728</v>
      </c>
      <c r="AG54" s="64"/>
    </row>
    <row r="55" spans="2:33" ht="15.75" customHeight="1">
      <c r="D55" s="50"/>
      <c r="E55" s="91"/>
      <c r="V55" s="62"/>
      <c r="W55" s="68" t="s">
        <v>20</v>
      </c>
      <c r="X55" s="90"/>
      <c r="Y55" s="85">
        <v>0</v>
      </c>
      <c r="Z55" s="85">
        <v>268</v>
      </c>
      <c r="AA55" s="85">
        <v>335</v>
      </c>
      <c r="AB55" s="85">
        <v>335</v>
      </c>
      <c r="AC55" s="85">
        <v>335</v>
      </c>
      <c r="AD55" s="85">
        <v>335</v>
      </c>
      <c r="AE55" s="85">
        <v>335</v>
      </c>
      <c r="AF55" s="67">
        <f t="shared" si="12"/>
        <v>1943</v>
      </c>
      <c r="AG55" s="64"/>
    </row>
    <row r="56" spans="2:33" ht="15.5">
      <c r="V56" s="62"/>
      <c r="W56" s="68" t="s">
        <v>17</v>
      </c>
      <c r="X56" s="90"/>
      <c r="Y56" s="85">
        <v>0</v>
      </c>
      <c r="Z56" s="85">
        <v>162</v>
      </c>
      <c r="AA56" s="85">
        <v>325</v>
      </c>
      <c r="AB56" s="85">
        <v>325</v>
      </c>
      <c r="AC56" s="85">
        <v>162</v>
      </c>
      <c r="AD56" s="85">
        <v>286</v>
      </c>
      <c r="AE56" s="85">
        <v>162</v>
      </c>
      <c r="AF56" s="67">
        <f t="shared" si="12"/>
        <v>1422</v>
      </c>
      <c r="AG56" s="64"/>
    </row>
    <row r="57" spans="2:33" ht="15.5">
      <c r="V57" s="62"/>
      <c r="W57" s="68" t="s">
        <v>28</v>
      </c>
      <c r="X57" s="90"/>
      <c r="Y57" s="85">
        <v>337</v>
      </c>
      <c r="Z57" s="85">
        <v>169</v>
      </c>
      <c r="AA57" s="85">
        <v>337</v>
      </c>
      <c r="AB57" s="85">
        <v>304</v>
      </c>
      <c r="AC57" s="85">
        <v>169</v>
      </c>
      <c r="AD57" s="85">
        <v>267</v>
      </c>
      <c r="AE57" s="85">
        <v>169</v>
      </c>
      <c r="AF57" s="67">
        <f t="shared" si="12"/>
        <v>1752</v>
      </c>
      <c r="AG57" s="64"/>
    </row>
    <row r="58" spans="2:33" ht="15.5">
      <c r="V58" s="62"/>
      <c r="W58" s="68" t="s">
        <v>24</v>
      </c>
      <c r="X58" s="90"/>
      <c r="Y58" s="85">
        <v>343</v>
      </c>
      <c r="Z58" s="85">
        <v>172</v>
      </c>
      <c r="AA58" s="85">
        <v>343</v>
      </c>
      <c r="AB58" s="85">
        <v>309</v>
      </c>
      <c r="AC58" s="85">
        <v>172</v>
      </c>
      <c r="AD58" s="85">
        <v>302</v>
      </c>
      <c r="AE58" s="85">
        <v>172</v>
      </c>
      <c r="AF58" s="67">
        <f t="shared" si="12"/>
        <v>1813</v>
      </c>
      <c r="AG58" s="64"/>
    </row>
    <row r="59" spans="2:33" ht="15.5">
      <c r="V59" s="62"/>
      <c r="W59" s="70" t="s">
        <v>19</v>
      </c>
      <c r="X59" s="92"/>
      <c r="Y59" s="85">
        <v>322</v>
      </c>
      <c r="Z59" s="85">
        <v>257</v>
      </c>
      <c r="AA59" s="85">
        <v>322</v>
      </c>
      <c r="AB59" s="85">
        <v>322</v>
      </c>
      <c r="AC59" s="85">
        <v>232</v>
      </c>
      <c r="AD59" s="85">
        <v>322</v>
      </c>
      <c r="AE59" s="85">
        <v>257</v>
      </c>
      <c r="AF59" s="67">
        <f t="shared" si="12"/>
        <v>2034</v>
      </c>
      <c r="AG59" s="64"/>
    </row>
    <row r="60" spans="2:33" ht="15.5">
      <c r="V60" s="62"/>
      <c r="W60" s="299" t="s">
        <v>43</v>
      </c>
      <c r="X60" s="300"/>
      <c r="Y60" s="102">
        <f>SUM(Y52:Y59)</f>
        <v>1925</v>
      </c>
      <c r="Z60" s="102">
        <f t="shared" ref="Z60:AE60" si="13">SUM(Z52:Z59)</f>
        <v>1382</v>
      </c>
      <c r="AA60" s="102">
        <f t="shared" si="13"/>
        <v>2600</v>
      </c>
      <c r="AB60" s="102">
        <f t="shared" si="13"/>
        <v>2784</v>
      </c>
      <c r="AC60" s="102">
        <f t="shared" si="13"/>
        <v>2247</v>
      </c>
      <c r="AD60" s="102">
        <f t="shared" si="13"/>
        <v>3002</v>
      </c>
      <c r="AE60" s="102">
        <f t="shared" si="13"/>
        <v>2428</v>
      </c>
      <c r="AF60" s="71">
        <f>SUM(AF52:AF59)</f>
        <v>16368</v>
      </c>
      <c r="AG60" s="64"/>
    </row>
    <row r="61" spans="2:33" ht="15" thickBot="1">
      <c r="V61" s="93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5"/>
    </row>
    <row r="63" spans="2:33">
      <c r="N63" t="s">
        <v>48</v>
      </c>
    </row>
    <row r="65" spans="13:29">
      <c r="M65" t="s">
        <v>62</v>
      </c>
    </row>
    <row r="73" spans="13:29">
      <c r="AC73">
        <v>0</v>
      </c>
    </row>
  </sheetData>
  <sortState xmlns:xlrd2="http://schemas.microsoft.com/office/spreadsheetml/2017/richdata2" ref="C11:C12">
    <sortCondition ref="C11:C12"/>
  </sortState>
  <mergeCells count="48">
    <mergeCell ref="W51:X51"/>
    <mergeCell ref="W60:X60"/>
    <mergeCell ref="P44:P50"/>
    <mergeCell ref="Q44:Q50"/>
    <mergeCell ref="S44:S50"/>
    <mergeCell ref="T44:T50"/>
    <mergeCell ref="W44:X44"/>
    <mergeCell ref="W45:X45"/>
    <mergeCell ref="W46:X46"/>
    <mergeCell ref="W47:X47"/>
    <mergeCell ref="W48:X48"/>
    <mergeCell ref="W43:X43"/>
    <mergeCell ref="S37:S41"/>
    <mergeCell ref="G38:H38"/>
    <mergeCell ref="I38:K38"/>
    <mergeCell ref="G39:H39"/>
    <mergeCell ref="I39:K39"/>
    <mergeCell ref="G40:H40"/>
    <mergeCell ref="B42:I42"/>
    <mergeCell ref="K42:N42"/>
    <mergeCell ref="D43:E43"/>
    <mergeCell ref="F43:G43"/>
    <mergeCell ref="H43:I43"/>
    <mergeCell ref="P31:P36"/>
    <mergeCell ref="S31:S36"/>
    <mergeCell ref="W31:X39"/>
    <mergeCell ref="C35:F35"/>
    <mergeCell ref="G35:H35"/>
    <mergeCell ref="I35:K35"/>
    <mergeCell ref="G36:H36"/>
    <mergeCell ref="I36:K36"/>
    <mergeCell ref="G37:H37"/>
    <mergeCell ref="I37:K37"/>
    <mergeCell ref="P10:P15"/>
    <mergeCell ref="S10:S15"/>
    <mergeCell ref="B11:B13"/>
    <mergeCell ref="B16:B23"/>
    <mergeCell ref="P21:P27"/>
    <mergeCell ref="S21:S27"/>
    <mergeCell ref="B26:B29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3 H6:I9 H26:I29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3">
    <cfRule type="iconSet" priority="26">
      <iconSet>
        <cfvo type="percent" val="0"/>
        <cfvo type="num" val="0.95"/>
        <cfvo type="num" val="1"/>
      </iconSet>
    </cfRule>
  </conditionalFormatting>
  <conditionalFormatting sqref="H24:I24">
    <cfRule type="iconSet" priority="20">
      <iconSet>
        <cfvo type="percent" val="0"/>
        <cfvo type="num" val="0.95"/>
        <cfvo type="num" val="1"/>
      </iconSet>
    </cfRule>
  </conditionalFormatting>
  <conditionalFormatting sqref="H30:I30">
    <cfRule type="iconSet" priority="15">
      <iconSet>
        <cfvo type="percent" val="0"/>
        <cfvo type="num" val="0.95"/>
        <cfvo type="num" val="1"/>
      </iconSet>
    </cfRule>
  </conditionalFormatting>
  <conditionalFormatting sqref="H32:I32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3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3">
    <cfRule type="iconSet" priority="27">
      <iconSet>
        <cfvo type="percent" val="0"/>
        <cfvo type="num" val="0.95"/>
        <cfvo type="num" val="1"/>
      </iconSet>
    </cfRule>
  </conditionalFormatting>
  <conditionalFormatting sqref="K24">
    <cfRule type="iconSet" priority="19">
      <iconSet>
        <cfvo type="percent" val="0"/>
        <cfvo type="num" val="0.95"/>
        <cfvo type="num" val="1"/>
      </iconSet>
    </cfRule>
  </conditionalFormatting>
  <conditionalFormatting sqref="K26:K28">
    <cfRule type="iconSet" priority="25">
      <iconSet>
        <cfvo type="percent" val="0"/>
        <cfvo type="num" val="0.95"/>
        <cfvo type="num" val="1"/>
      </iconSet>
    </cfRule>
  </conditionalFormatting>
  <conditionalFormatting sqref="K29">
    <cfRule type="iconSet" priority="7">
      <iconSet>
        <cfvo type="percent" val="0"/>
        <cfvo type="num" val="0.95"/>
        <cfvo type="num" val="1"/>
      </iconSet>
    </cfRule>
  </conditionalFormatting>
  <conditionalFormatting sqref="K30">
    <cfRule type="iconSet" priority="16">
      <iconSet>
        <cfvo type="percent" val="0"/>
        <cfvo type="num" val="0.95"/>
        <cfvo type="num" val="1"/>
      </iconSet>
    </cfRule>
  </conditionalFormatting>
  <conditionalFormatting sqref="K32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2" xr:uid="{50CEC4BE-E509-4E96-9BFB-BA5A85AD7DBE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D5657E02-4C06-46C1-BD60-1920BCC2A91D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29" id="{5D50C6E9-C827-4B34-A554-BAFA3F6C0070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B46</xm:sqref>
        </x14:conditionalFormatting>
        <x14:conditionalFormatting xmlns:xm="http://schemas.microsoft.com/office/excel/2006/main">
          <x14:cfRule type="iconSet" priority="10" id="{239F6416-B90B-40E3-B934-B44F3DF21D1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13" id="{8C2F8375-95A3-475A-8BD1-4AC7ADBA7D6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D46</xm:sqref>
        </x14:conditionalFormatting>
        <x14:conditionalFormatting xmlns:xm="http://schemas.microsoft.com/office/excel/2006/main">
          <x14:cfRule type="iconSet" priority="9" id="{38BE7510-0BA3-425B-ABE2-90B69111EFE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12" id="{6C591A42-D8A4-482A-B756-8FEE49FFCCA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F46</xm:sqref>
        </x14:conditionalFormatting>
        <x14:conditionalFormatting xmlns:xm="http://schemas.microsoft.com/office/excel/2006/main">
          <x14:cfRule type="iconSet" priority="8" id="{321B646C-9EEC-40A8-BF9F-F180BACA09B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1" id="{C5C2D839-DF7B-4012-B120-08A6ADBD691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H46</xm:sqref>
        </x14:conditionalFormatting>
        <x14:conditionalFormatting xmlns:xm="http://schemas.microsoft.com/office/excel/2006/main">
          <x14:cfRule type="iconSet" priority="14" id="{3090316D-35D5-4B43-A9C1-4BE894AEB0A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$M$46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K46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20ED-C587-4063-A44F-2030D0A29978}">
  <dimension ref="B2:AG73"/>
  <sheetViews>
    <sheetView topLeftCell="A4"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12</v>
      </c>
      <c r="D6" s="132">
        <v>172</v>
      </c>
      <c r="E6" s="132">
        <v>123</v>
      </c>
      <c r="F6" s="133">
        <f t="shared" ref="F6:F7" si="0">SUM(D6:E6)</f>
        <v>295</v>
      </c>
      <c r="G6" s="134">
        <f>VLOOKUP(C6,$W$51:$AF$60,$W$42,0)</f>
        <v>243</v>
      </c>
      <c r="H6" s="122">
        <f>IF(G6&lt;&gt;0,D6/(G6/2),0)</f>
        <v>1.4156378600823045</v>
      </c>
      <c r="I6" s="13">
        <f>IF(G6&lt;&gt;0,E6/(G6/2),0)</f>
        <v>1.0123456790123457</v>
      </c>
      <c r="J6" s="14"/>
      <c r="K6" s="15">
        <f>IF(G6&lt;&gt;0,F6/(G6),0)</f>
        <v>1.213991769547325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 t="s">
        <v>69</v>
      </c>
      <c r="D7" s="216">
        <v>250.8</v>
      </c>
      <c r="E7" s="216">
        <v>251</v>
      </c>
      <c r="F7" s="133">
        <f t="shared" si="0"/>
        <v>501.8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ref="F8" si="1">SUM(D8:E8)</f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422.8</v>
      </c>
      <c r="E9" s="136">
        <f>SUM(E6:E8)</f>
        <v>374</v>
      </c>
      <c r="F9" s="136">
        <f>SUM(F6:F8)</f>
        <v>796.8</v>
      </c>
      <c r="G9" s="137">
        <f>SUM(G6:G8)</f>
        <v>243</v>
      </c>
      <c r="H9" s="123">
        <f>IF(G9&lt;&gt;0,D9/(G9/2),0)</f>
        <v>3.4798353909465023</v>
      </c>
      <c r="I9" s="21">
        <f>IF(G9&lt;&gt;0,E9/(G9/2),0)</f>
        <v>3.0781893004115228</v>
      </c>
      <c r="J9" s="22"/>
      <c r="K9" s="23">
        <f>IF(G9&lt;&gt;0,F9/(G9),0)</f>
        <v>3.2790123456790123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14</v>
      </c>
      <c r="D11" s="132">
        <v>31</v>
      </c>
      <c r="E11" s="132">
        <v>0</v>
      </c>
      <c r="F11" s="133">
        <f t="shared" ref="F11:F12" si="2">SUM(D11:E11)</f>
        <v>31</v>
      </c>
      <c r="G11" s="134">
        <f>VLOOKUP(C11,$W$51:$AF$60,$W$42,0)</f>
        <v>620</v>
      </c>
      <c r="H11" s="122">
        <f>IF(G11&lt;&gt;0,D11/(G11/2),0)</f>
        <v>0.1</v>
      </c>
      <c r="I11" s="13">
        <f>IF(G11&lt;&gt;0,E11/(G11/2),0)</f>
        <v>0</v>
      </c>
      <c r="J11" s="14"/>
      <c r="K11" s="15">
        <f>IF(G11&lt;&gt;0,F11/(G11),0)</f>
        <v>0.05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 t="s">
        <v>20</v>
      </c>
      <c r="D12" s="132">
        <v>124</v>
      </c>
      <c r="E12" s="132">
        <v>170</v>
      </c>
      <c r="F12" s="133">
        <f t="shared" si="2"/>
        <v>294</v>
      </c>
      <c r="G12" s="134">
        <f>VLOOKUP(C12,$W$51:$AF$60,$W$42,0)</f>
        <v>335</v>
      </c>
      <c r="H12" s="122">
        <f>IF(G12&lt;&gt;0,D12/(G12/2),0)</f>
        <v>0.74029850746268655</v>
      </c>
      <c r="I12" s="13">
        <f>IF(G12&lt;&gt;0,E12/(G12/2),0)</f>
        <v>1.0149253731343284</v>
      </c>
      <c r="J12" s="14"/>
      <c r="K12" s="15">
        <f>IF(G12&lt;&gt;0,F12/(G12),0)</f>
        <v>0.87761194029850742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155</v>
      </c>
      <c r="E14" s="136">
        <f>SUM(E11:E13)</f>
        <v>170</v>
      </c>
      <c r="F14" s="136">
        <f>SUM(F11:F13)</f>
        <v>325</v>
      </c>
      <c r="G14" s="137">
        <f>SUM(G11:G13)</f>
        <v>955</v>
      </c>
      <c r="H14" s="124">
        <f>IF(G14&lt;&gt;0,D14/(G14/2),0)</f>
        <v>0.32460732984293195</v>
      </c>
      <c r="I14" s="27">
        <f>IF(G14&lt;&gt;0,E14/(G14/2),0)</f>
        <v>0.35602094240837695</v>
      </c>
      <c r="J14" s="22"/>
      <c r="K14" s="28">
        <f>IF(G14&lt;&gt;0,F14/(G14),0)</f>
        <v>0.34031413612565448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17</v>
      </c>
      <c r="D16" s="132">
        <v>210</v>
      </c>
      <c r="E16" s="132">
        <v>35</v>
      </c>
      <c r="F16" s="133">
        <f t="shared" ref="F16:F20" si="3">SUM(D16:E16)</f>
        <v>245</v>
      </c>
      <c r="G16" s="134">
        <f t="shared" ref="G16:G19" si="4">VLOOKUP(C16,$W$51:$AF$60,$W$42,0)</f>
        <v>162</v>
      </c>
      <c r="H16" s="122">
        <f t="shared" ref="H16:H24" si="5">IF(G16&lt;&gt;0,D16/(G16/2),0)</f>
        <v>2.5925925925925926</v>
      </c>
      <c r="I16" s="13">
        <f t="shared" ref="I16:I24" si="6">IF(G16&lt;&gt;0,E16/(G16/2),0)</f>
        <v>0.43209876543209874</v>
      </c>
      <c r="J16" s="14"/>
      <c r="K16" s="15">
        <f t="shared" ref="K16:K30" si="7">IF(G16&lt;&gt;0,F16/(G16),0)</f>
        <v>1.5123456790123457</v>
      </c>
      <c r="M16" s="16" t="s">
        <v>78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28</v>
      </c>
      <c r="D17" s="132">
        <v>190</v>
      </c>
      <c r="E17" s="132">
        <v>34</v>
      </c>
      <c r="F17" s="133">
        <f t="shared" si="3"/>
        <v>224</v>
      </c>
      <c r="G17" s="134">
        <f t="shared" si="4"/>
        <v>169</v>
      </c>
      <c r="H17" s="122">
        <f>IF(G17&lt;&gt;0,D17/(G17/2),0)</f>
        <v>2.2485207100591715</v>
      </c>
      <c r="I17" s="13">
        <f t="shared" si="6"/>
        <v>0.40236686390532544</v>
      </c>
      <c r="J17" s="14"/>
      <c r="K17" s="15">
        <f t="shared" si="7"/>
        <v>1.3254437869822486</v>
      </c>
      <c r="M17" s="16" t="s">
        <v>74</v>
      </c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24</v>
      </c>
      <c r="D18" s="132">
        <v>249</v>
      </c>
      <c r="E18" s="132">
        <v>33</v>
      </c>
      <c r="F18" s="133">
        <f t="shared" si="3"/>
        <v>282</v>
      </c>
      <c r="G18" s="134">
        <f t="shared" si="4"/>
        <v>172</v>
      </c>
      <c r="H18" s="122">
        <f>IF(G18&lt;&gt;0,D18/(G18/2),0)</f>
        <v>2.8953488372093021</v>
      </c>
      <c r="I18" s="13">
        <f t="shared" si="6"/>
        <v>0.38372093023255816</v>
      </c>
      <c r="J18" s="14"/>
      <c r="K18" s="15">
        <f t="shared" si="7"/>
        <v>1.6395348837209303</v>
      </c>
      <c r="M18" s="16" t="s">
        <v>79</v>
      </c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19</v>
      </c>
      <c r="D19" s="132">
        <v>185</v>
      </c>
      <c r="E19" s="132">
        <v>100</v>
      </c>
      <c r="F19" s="133">
        <f t="shared" si="3"/>
        <v>285</v>
      </c>
      <c r="G19" s="134">
        <f t="shared" si="4"/>
        <v>232</v>
      </c>
      <c r="H19" s="122">
        <f t="shared" si="5"/>
        <v>1.5948275862068966</v>
      </c>
      <c r="I19" s="13">
        <f t="shared" si="6"/>
        <v>0.86206896551724133</v>
      </c>
      <c r="J19" s="14"/>
      <c r="K19" s="15">
        <f t="shared" si="7"/>
        <v>1.228448275862069</v>
      </c>
      <c r="M19" s="16" t="s">
        <v>79</v>
      </c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69</v>
      </c>
      <c r="D20" s="216">
        <v>0</v>
      </c>
      <c r="E20" s="216"/>
      <c r="F20" s="133">
        <f t="shared" si="3"/>
        <v>0</v>
      </c>
      <c r="G20" s="134"/>
      <c r="H20" s="122">
        <f t="shared" si="5"/>
        <v>0</v>
      </c>
      <c r="I20" s="13">
        <f t="shared" si="6"/>
        <v>0</v>
      </c>
      <c r="J20" s="14"/>
      <c r="K20" s="15">
        <f t="shared" si="7"/>
        <v>0</v>
      </c>
      <c r="L20" s="34"/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/>
      <c r="D21" s="216"/>
      <c r="E21" s="132"/>
      <c r="F21" s="133"/>
      <c r="G21" s="134"/>
      <c r="H21" s="122">
        <f t="shared" si="5"/>
        <v>0</v>
      </c>
      <c r="I21" s="13">
        <f t="shared" si="6"/>
        <v>0</v>
      </c>
      <c r="J21" s="14"/>
      <c r="K21" s="15">
        <f t="shared" si="7"/>
        <v>0</v>
      </c>
      <c r="L21" s="34"/>
      <c r="M21" s="16" t="s">
        <v>80</v>
      </c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0"/>
      <c r="C22" s="131"/>
      <c r="D22" s="132"/>
      <c r="E22" s="132"/>
      <c r="F22" s="133"/>
      <c r="G22" s="134"/>
      <c r="H22" s="122">
        <f t="shared" si="5"/>
        <v>0</v>
      </c>
      <c r="I22" s="13">
        <f t="shared" si="6"/>
        <v>0</v>
      </c>
      <c r="J22" s="14"/>
      <c r="K22" s="15">
        <f t="shared" si="7"/>
        <v>0</v>
      </c>
      <c r="M22" s="16" t="s">
        <v>77</v>
      </c>
      <c r="N22" s="201"/>
      <c r="O22" s="9"/>
      <c r="P22" s="324"/>
      <c r="Q22" s="36"/>
      <c r="R22" s="12"/>
      <c r="S22" s="324"/>
      <c r="T22" s="36"/>
      <c r="U22" s="24"/>
    </row>
    <row r="23" spans="2:24" ht="15.75" customHeight="1" thickBot="1">
      <c r="B23" s="340"/>
      <c r="C23" s="131"/>
      <c r="D23" s="132"/>
      <c r="E23" s="132"/>
      <c r="F23" s="133"/>
      <c r="G23" s="134"/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24" ht="15.75" customHeight="1">
      <c r="C24" s="135" t="s">
        <v>4</v>
      </c>
      <c r="D24" s="137">
        <f>SUM(D16:D22)</f>
        <v>834</v>
      </c>
      <c r="E24" s="137">
        <f>SUM(E16:E22)</f>
        <v>202</v>
      </c>
      <c r="F24" s="137">
        <f>SUM(F16:F22)</f>
        <v>1036</v>
      </c>
      <c r="G24" s="137">
        <f>SUM(G16:G22)</f>
        <v>735</v>
      </c>
      <c r="H24" s="124">
        <f t="shared" si="5"/>
        <v>2.2693877551020409</v>
      </c>
      <c r="I24" s="27">
        <f t="shared" si="6"/>
        <v>0.5496598639455782</v>
      </c>
      <c r="J24" s="22"/>
      <c r="K24" s="28">
        <f t="shared" si="7"/>
        <v>1.4095238095238096</v>
      </c>
      <c r="L24" s="34"/>
      <c r="M24" s="40"/>
      <c r="N24" s="204"/>
      <c r="O24" s="9"/>
      <c r="P24" s="324"/>
      <c r="Q24" s="36"/>
      <c r="R24" s="9"/>
      <c r="S24" s="324"/>
      <c r="T24" s="36"/>
      <c r="U24" s="24"/>
    </row>
    <row r="25" spans="2:24" ht="15.75" customHeight="1" thickBot="1">
      <c r="C25" s="143"/>
      <c r="D25" s="143"/>
      <c r="E25" s="143"/>
      <c r="F25" s="143"/>
      <c r="G25" s="143"/>
      <c r="L25" s="34"/>
      <c r="M25" s="40"/>
      <c r="N25" s="204"/>
      <c r="O25" s="9"/>
      <c r="P25" s="324"/>
      <c r="Q25" s="36"/>
      <c r="R25" s="9"/>
      <c r="S25" s="324"/>
      <c r="T25" s="36"/>
      <c r="U25" s="24"/>
      <c r="W25" t="s">
        <v>23</v>
      </c>
    </row>
    <row r="26" spans="2:24" ht="15.75" customHeight="1" thickBot="1">
      <c r="B26" s="342" t="s">
        <v>25</v>
      </c>
      <c r="C26" s="131" t="s">
        <v>18</v>
      </c>
      <c r="D26" s="132">
        <v>405</v>
      </c>
      <c r="E26" s="132">
        <v>394</v>
      </c>
      <c r="F26" s="133">
        <f t="shared" ref="F26:F27" si="8">SUM(D26:E26)</f>
        <v>799</v>
      </c>
      <c r="G26" s="134">
        <f t="shared" ref="G26" si="9">VLOOKUP(C26,$W$51:$AF$60,$W$42,0)</f>
        <v>314</v>
      </c>
      <c r="H26" s="122">
        <f>IF(G26&lt;&gt;0,D26/(G26/2),0)</f>
        <v>2.5796178343949046</v>
      </c>
      <c r="I26" s="13">
        <f>IF(G26&lt;&gt;0,E26/(G26/2),0)</f>
        <v>2.5095541401273884</v>
      </c>
      <c r="J26" s="14"/>
      <c r="K26" s="15">
        <f t="shared" si="7"/>
        <v>2.5445859872611467</v>
      </c>
      <c r="L26" s="34"/>
      <c r="M26" s="16" t="s">
        <v>76</v>
      </c>
      <c r="N26" s="201"/>
      <c r="O26" s="9"/>
      <c r="P26" s="324"/>
      <c r="Q26" s="36"/>
      <c r="R26" s="9"/>
      <c r="S26" s="324"/>
      <c r="T26" s="36"/>
      <c r="U26" s="24"/>
    </row>
    <row r="27" spans="2:24" ht="15.75" customHeight="1" thickBot="1">
      <c r="B27" s="343"/>
      <c r="C27" s="131" t="s">
        <v>69</v>
      </c>
      <c r="D27" s="216">
        <v>0</v>
      </c>
      <c r="E27" s="216"/>
      <c r="F27" s="133">
        <f t="shared" si="8"/>
        <v>0</v>
      </c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7"/>
        <v>0</v>
      </c>
      <c r="L27" s="34"/>
      <c r="M27" s="16" t="s">
        <v>82</v>
      </c>
      <c r="N27" s="201"/>
      <c r="O27" s="9"/>
      <c r="P27" s="325"/>
      <c r="Q27" s="37"/>
      <c r="R27" s="38"/>
      <c r="S27" s="325"/>
      <c r="T27" s="37"/>
      <c r="U27" s="9"/>
    </row>
    <row r="28" spans="2:24" ht="15" customHeight="1" thickBot="1">
      <c r="B28" s="343"/>
      <c r="C28" s="131"/>
      <c r="D28" s="216"/>
      <c r="E28" s="216"/>
      <c r="F28" s="133"/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/>
      <c r="N28" s="201"/>
      <c r="O28" s="9"/>
      <c r="P28" s="10"/>
      <c r="Q28" s="10"/>
      <c r="R28" s="24"/>
      <c r="S28" s="10"/>
      <c r="T28" s="10"/>
      <c r="U28" s="9"/>
    </row>
    <row r="29" spans="2:24" ht="15" thickBot="1">
      <c r="B29" s="343"/>
      <c r="C29" s="131"/>
      <c r="D29" s="132"/>
      <c r="E29" s="132"/>
      <c r="F29" s="133"/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2"/>
      <c r="M29" s="16"/>
      <c r="N29" s="201"/>
      <c r="O29" s="9"/>
      <c r="P29" s="10"/>
      <c r="Q29" s="24"/>
      <c r="R29" s="11"/>
      <c r="S29" s="10"/>
      <c r="T29" s="24"/>
      <c r="U29" s="12"/>
    </row>
    <row r="30" spans="2:24" ht="15.75" customHeight="1" thickBot="1">
      <c r="C30" s="20" t="s">
        <v>4</v>
      </c>
      <c r="D30" s="130">
        <f>SUM(D26:D29)</f>
        <v>405</v>
      </c>
      <c r="E30" s="130">
        <f>SUM(E26:E29)</f>
        <v>394</v>
      </c>
      <c r="F30" s="130">
        <f>SUM(F26:F29)</f>
        <v>799</v>
      </c>
      <c r="G30" s="137">
        <f>SUM(G26:G29)</f>
        <v>314</v>
      </c>
      <c r="H30" s="27">
        <f>IF(G30&lt;&gt;0,D30/(G30/2),0)</f>
        <v>2.5796178343949046</v>
      </c>
      <c r="I30" s="27">
        <f>IF(G30&lt;&gt;0,E30/(G30/2),0)</f>
        <v>2.5095541401273884</v>
      </c>
      <c r="J30" s="22"/>
      <c r="K30" s="28">
        <f t="shared" si="7"/>
        <v>2.5445859872611467</v>
      </c>
      <c r="L30" s="2"/>
      <c r="M30" s="40"/>
      <c r="N30" s="40"/>
      <c r="O30" s="9"/>
      <c r="P30" s="10"/>
      <c r="Q30" s="10"/>
      <c r="R30" s="24"/>
      <c r="S30" s="10"/>
      <c r="T30" s="10"/>
      <c r="U30" s="9"/>
    </row>
    <row r="31" spans="2:24">
      <c r="C31" s="3"/>
      <c r="D31" s="42"/>
      <c r="E31" s="42"/>
      <c r="F31" s="43"/>
      <c r="G31" s="44"/>
      <c r="L31" s="2"/>
      <c r="M31" s="40"/>
      <c r="N31" s="40"/>
      <c r="O31" s="9"/>
      <c r="P31" s="323" t="s">
        <v>26</v>
      </c>
      <c r="Q31" s="35"/>
      <c r="R31" s="24"/>
      <c r="S31" s="323" t="s">
        <v>26</v>
      </c>
      <c r="T31" s="35"/>
      <c r="U31" s="24"/>
      <c r="W31" s="326" t="s">
        <v>27</v>
      </c>
      <c r="X31" s="327"/>
    </row>
    <row r="32" spans="2:24" ht="23.5">
      <c r="C32" s="47" t="s">
        <v>29</v>
      </c>
      <c r="D32" s="108">
        <f>D9+D14+D24+D30</f>
        <v>1816.8</v>
      </c>
      <c r="E32" s="108">
        <f>E9+E14+E24+E30</f>
        <v>1140</v>
      </c>
      <c r="F32" s="108">
        <f>F9+F14+F24+F30</f>
        <v>2956.8</v>
      </c>
      <c r="G32" s="109">
        <f>G14+G24+G30+G9</f>
        <v>2247</v>
      </c>
      <c r="H32" s="13">
        <f>IF(G32&lt;&gt;0,D32/(G32/2),0)</f>
        <v>1.6170894526034711</v>
      </c>
      <c r="I32" s="13">
        <f>IF(G32&lt;&gt;0,E32/(G32/2),0)</f>
        <v>1.0146862483311081</v>
      </c>
      <c r="J32" s="14"/>
      <c r="K32" s="15">
        <f>IF(G32&lt;&gt;0,F32/(G32),0)</f>
        <v>1.3158878504672897</v>
      </c>
      <c r="L32" s="2"/>
      <c r="M32" s="40"/>
      <c r="N32" s="40"/>
      <c r="O32" s="9"/>
      <c r="P32" s="324"/>
      <c r="Q32" s="36"/>
      <c r="R32" s="38"/>
      <c r="S32" s="324"/>
      <c r="T32" s="36"/>
      <c r="U32" s="24"/>
      <c r="W32" s="328"/>
      <c r="X32" s="329"/>
    </row>
    <row r="33" spans="2:33" ht="15.75" customHeight="1">
      <c r="D33" s="49"/>
      <c r="E33" s="49"/>
      <c r="G33" s="50"/>
      <c r="L33" s="2"/>
      <c r="M33" s="40"/>
      <c r="N33" s="40"/>
      <c r="O33" s="39"/>
      <c r="P33" s="324"/>
      <c r="Q33" s="36"/>
      <c r="R33" s="38"/>
      <c r="S33" s="324" t="s">
        <v>26</v>
      </c>
      <c r="T33" s="36"/>
      <c r="U33" s="39"/>
      <c r="W33" s="328"/>
      <c r="X33" s="329"/>
    </row>
    <row r="34" spans="2:33" ht="15.75" customHeight="1">
      <c r="C34" s="25"/>
      <c r="D34" s="51"/>
      <c r="E34" s="51"/>
      <c r="F34" s="52"/>
      <c r="G34" s="51"/>
      <c r="J34" s="34"/>
      <c r="L34" s="2"/>
      <c r="M34" s="40"/>
      <c r="N34" s="40"/>
      <c r="O34" s="39"/>
      <c r="P34" s="324"/>
      <c r="Q34" s="36"/>
      <c r="R34" s="24"/>
      <c r="S34" s="324"/>
      <c r="T34" s="36"/>
      <c r="U34" s="39"/>
      <c r="W34" s="328"/>
      <c r="X34" s="329"/>
    </row>
    <row r="35" spans="2:33" ht="24" customHeight="1">
      <c r="C35" s="332" t="s">
        <v>31</v>
      </c>
      <c r="D35" s="332"/>
      <c r="E35" s="332"/>
      <c r="F35" s="332"/>
      <c r="G35" s="333" t="s">
        <v>32</v>
      </c>
      <c r="H35" s="333"/>
      <c r="I35" s="333" t="s">
        <v>33</v>
      </c>
      <c r="J35" s="333"/>
      <c r="K35" s="333"/>
      <c r="L35" s="2"/>
      <c r="M35" s="40"/>
      <c r="N35" s="40"/>
      <c r="O35" s="39"/>
      <c r="P35" s="324"/>
      <c r="Q35" s="36"/>
      <c r="S35" s="324"/>
      <c r="T35" s="36"/>
      <c r="U35" s="39"/>
      <c r="W35" s="328"/>
      <c r="X35" s="329"/>
    </row>
    <row r="36" spans="2:33" ht="16" thickBot="1">
      <c r="C36" s="97" t="s">
        <v>34</v>
      </c>
      <c r="D36" s="105">
        <v>160</v>
      </c>
      <c r="E36" s="105">
        <v>31</v>
      </c>
      <c r="F36" s="106"/>
      <c r="G36" s="309"/>
      <c r="H36" s="309"/>
      <c r="I36" s="310"/>
      <c r="J36" s="311"/>
      <c r="K36" s="312"/>
      <c r="L36" s="2"/>
      <c r="M36" s="40"/>
      <c r="N36" s="40"/>
      <c r="O36" s="39"/>
      <c r="P36" s="325"/>
      <c r="Q36" s="37"/>
      <c r="R36" s="41"/>
      <c r="S36" s="325"/>
      <c r="T36" s="37"/>
      <c r="U36" s="39"/>
      <c r="W36" s="328"/>
      <c r="X36" s="329"/>
    </row>
    <row r="37" spans="2:33" ht="15.5">
      <c r="C37" s="98" t="s">
        <v>35</v>
      </c>
      <c r="D37" s="105"/>
      <c r="E37" s="105"/>
      <c r="F37" s="106"/>
      <c r="G37" s="309"/>
      <c r="H37" s="309"/>
      <c r="I37" s="309"/>
      <c r="J37" s="309"/>
      <c r="K37" s="309"/>
      <c r="L37" s="34"/>
      <c r="M37" s="45"/>
      <c r="N37" s="30"/>
      <c r="O37" s="39"/>
      <c r="P37" s="10"/>
      <c r="Q37" s="10"/>
      <c r="R37" s="46"/>
      <c r="S37" s="301"/>
      <c r="T37" s="10"/>
      <c r="U37" s="39"/>
      <c r="W37" s="328"/>
      <c r="X37" s="329"/>
    </row>
    <row r="38" spans="2:33" s="48" customFormat="1" ht="15.5">
      <c r="B38"/>
      <c r="C38" s="98" t="s">
        <v>37</v>
      </c>
      <c r="D38" s="105">
        <f>250+243.7</f>
        <v>493.7</v>
      </c>
      <c r="E38" s="105">
        <v>206</v>
      </c>
      <c r="F38" s="106"/>
      <c r="G38" s="309"/>
      <c r="H38" s="309"/>
      <c r="I38" s="310"/>
      <c r="J38" s="311"/>
      <c r="K38" s="312"/>
      <c r="L38" s="34"/>
      <c r="M38" s="45"/>
      <c r="N38" s="30"/>
      <c r="O38" s="9"/>
      <c r="P38" s="10"/>
      <c r="Q38" s="10"/>
      <c r="R38" s="46"/>
      <c r="S38" s="301"/>
      <c r="T38" s="10"/>
      <c r="U38" s="9"/>
      <c r="W38" s="328"/>
      <c r="X38" s="329"/>
      <c r="Y38"/>
    </row>
    <row r="39" spans="2:33" s="48" customFormat="1" ht="16" thickBot="1">
      <c r="B39"/>
      <c r="C39" s="98" t="s">
        <v>49</v>
      </c>
      <c r="D39" s="105"/>
      <c r="E39" s="105"/>
      <c r="F39" s="106"/>
      <c r="G39" s="309"/>
      <c r="H39" s="309"/>
      <c r="I39" s="309"/>
      <c r="J39" s="309"/>
      <c r="K39" s="309"/>
      <c r="L39" s="34"/>
      <c r="M39" s="29"/>
      <c r="N39" s="30"/>
      <c r="O39" s="9"/>
      <c r="P39" s="10"/>
      <c r="Q39" s="10"/>
      <c r="R39" s="46"/>
      <c r="S39" s="301"/>
      <c r="T39" s="10"/>
      <c r="U39" s="9"/>
      <c r="W39" s="330"/>
      <c r="X39" s="331"/>
      <c r="Y39"/>
    </row>
    <row r="40" spans="2:33" s="48" customFormat="1" ht="15.5">
      <c r="B40" s="96" t="s">
        <v>50</v>
      </c>
      <c r="C40" s="99">
        <v>1500</v>
      </c>
      <c r="D40" s="107">
        <f>SUM(D36:D39)</f>
        <v>653.70000000000005</v>
      </c>
      <c r="E40" s="107">
        <f>SUM(E36:E39)</f>
        <v>237</v>
      </c>
      <c r="F40" s="106">
        <f>D40+E40</f>
        <v>890.7</v>
      </c>
      <c r="G40" s="313"/>
      <c r="H40" s="314"/>
      <c r="L40" s="2"/>
      <c r="N40" s="48" t="s">
        <v>30</v>
      </c>
      <c r="O40" s="9"/>
      <c r="P40" s="10"/>
      <c r="Q40" s="10"/>
      <c r="R40" s="46"/>
      <c r="S40" s="301"/>
      <c r="T40" s="10"/>
      <c r="U40" s="9"/>
      <c r="Y40"/>
    </row>
    <row r="41" spans="2:33" s="48" customFormat="1" ht="16" thickBot="1">
      <c r="B41"/>
      <c r="L41" s="2"/>
      <c r="M41" s="45"/>
      <c r="N41" s="30"/>
      <c r="O41" s="53"/>
      <c r="P41" s="10"/>
      <c r="Q41" s="10"/>
      <c r="R41" s="9"/>
      <c r="S41" s="301"/>
      <c r="T41" s="10"/>
      <c r="U41" s="9"/>
      <c r="AG41" s="54"/>
    </row>
    <row r="42" spans="2:33" ht="16" thickBot="1">
      <c r="B42" s="315" t="s">
        <v>42</v>
      </c>
      <c r="C42" s="316"/>
      <c r="D42" s="316"/>
      <c r="E42" s="316"/>
      <c r="F42" s="316"/>
      <c r="G42" s="316"/>
      <c r="H42" s="316"/>
      <c r="I42" s="317"/>
      <c r="K42" s="318" t="str">
        <f>+B42</f>
        <v>ACUMULADO SEMANAL</v>
      </c>
      <c r="L42" s="319"/>
      <c r="M42" s="319"/>
      <c r="N42" s="320"/>
      <c r="O42" s="55"/>
      <c r="P42" s="34"/>
      <c r="Q42" s="34"/>
      <c r="R42" s="2"/>
      <c r="S42" s="34"/>
      <c r="T42" s="34"/>
      <c r="U42" s="2"/>
      <c r="V42" s="56"/>
      <c r="W42" s="103">
        <v>7</v>
      </c>
      <c r="X42" s="104" t="str">
        <f>"'"&amp;IF($W$42=4,DAY($Z$51)-1,IF($W$42=5,DAY($AA$51)-1,IF($W$42=6,DAY($AB$51)-1,IF($W$42=7,DAY($AC$51)-1,IF($W$42=8,DAY($AD$51)-1,IF($W$42=9,DAY($AE$51)-1,0))))))&amp;"-"&amp;MONTH($Y$51)&amp;"'!D40"</f>
        <v>'10-11'!D40</v>
      </c>
      <c r="Y42" s="57" t="str">
        <f>"'"&amp;IF($W$42=4,DAY($Z$51)-1,IF($W$42=5,DAY($AA$51)-1,IF($W$42=6,DAY($AB$51)-1,IF($W$42=7,DAY($AC$51)-1,IF($W$42=8,DAY($AD$51)-1,IF($W$42=9,DAY($AE$51)-1,0))))))&amp;"-"&amp;MONTH($Y$51)&amp;"'!F40"</f>
        <v>'10-11'!F40</v>
      </c>
      <c r="Z42" s="58" t="str">
        <f>"'"&amp;IF($W$42=4,DAY($Z$51)-1,IF($W$42=5,DAY($AA$51)-1,IF($W$42=6,DAY($AB$51)-1,IF($W$42=7,DAY($AC$51)-1,IF($W$42=8,DAY($AD$51)-1,IF($W$42=9,DAY($AE$51)-1,0))))))&amp;"-"&amp;MONTH($Y$51)&amp;"'!H40"</f>
        <v>'10-11'!H40</v>
      </c>
      <c r="AA42" s="59" t="str">
        <f>"'"&amp;IF($W$42=4,DAY($Z$51)-1,IF($W$42=5,DAY($AA$51)-1,IF($W$42=6,DAY($AB$51)-1,IF($W$42=7,DAY($AC$51)-1,IF($W$42=8,DAY($AD$51)-1,IF($W$42=9,DAY($AE$51)-1,0))))))&amp;"-"&amp;MONTH($Y$51)&amp;"'!B40"</f>
        <v>'10-11'!B40</v>
      </c>
      <c r="AB42" s="60"/>
      <c r="AC42" s="60"/>
      <c r="AD42" s="60"/>
      <c r="AE42" s="60"/>
      <c r="AF42" s="60"/>
      <c r="AG42" s="61"/>
    </row>
    <row r="43" spans="2:33" ht="16" thickBot="1">
      <c r="B43" s="119" t="s">
        <v>11</v>
      </c>
      <c r="C43" s="72"/>
      <c r="D43" s="321" t="s">
        <v>15</v>
      </c>
      <c r="E43" s="322"/>
      <c r="F43" s="321" t="s">
        <v>21</v>
      </c>
      <c r="G43" s="322"/>
      <c r="H43" s="321" t="s">
        <v>25</v>
      </c>
      <c r="I43" s="322"/>
      <c r="K43" s="120" t="s">
        <v>51</v>
      </c>
      <c r="L43" s="121"/>
      <c r="M43" s="110" t="s">
        <v>52</v>
      </c>
      <c r="N43" s="72" t="s">
        <v>46</v>
      </c>
      <c r="P43" s="34"/>
      <c r="Q43" s="34"/>
      <c r="R43" s="34"/>
      <c r="S43" s="34"/>
      <c r="T43" s="34"/>
      <c r="V43" s="62"/>
      <c r="W43" s="299" t="s">
        <v>36</v>
      </c>
      <c r="X43" s="300"/>
      <c r="Y43" s="101">
        <v>45968</v>
      </c>
      <c r="Z43" s="101">
        <f t="shared" ref="Z43:AE43" si="10">Y43+1</f>
        <v>45969</v>
      </c>
      <c r="AA43" s="101">
        <f t="shared" si="10"/>
        <v>45970</v>
      </c>
      <c r="AB43" s="101">
        <f t="shared" si="10"/>
        <v>45971</v>
      </c>
      <c r="AC43" s="101">
        <f t="shared" si="10"/>
        <v>45972</v>
      </c>
      <c r="AD43" s="101">
        <f t="shared" si="10"/>
        <v>45973</v>
      </c>
      <c r="AE43" s="101">
        <f t="shared" si="10"/>
        <v>45974</v>
      </c>
      <c r="AF43" s="63" t="s">
        <v>63</v>
      </c>
      <c r="AG43" s="64"/>
    </row>
    <row r="44" spans="2:33" ht="29">
      <c r="B44" s="74" t="s">
        <v>44</v>
      </c>
      <c r="C44" s="75" t="s">
        <v>45</v>
      </c>
      <c r="D44" s="74" t="s">
        <v>44</v>
      </c>
      <c r="E44" s="75" t="s">
        <v>45</v>
      </c>
      <c r="F44" s="74" t="s">
        <v>44</v>
      </c>
      <c r="G44" s="75" t="s">
        <v>45</v>
      </c>
      <c r="H44" s="74" t="s">
        <v>44</v>
      </c>
      <c r="I44" s="75" t="s">
        <v>45</v>
      </c>
      <c r="K44" s="111" t="s">
        <v>53</v>
      </c>
      <c r="L44" s="112"/>
      <c r="M44" s="112"/>
      <c r="N44" s="113"/>
      <c r="P44" s="301"/>
      <c r="Q44" s="302"/>
      <c r="R44" s="34"/>
      <c r="S44" s="301"/>
      <c r="T44" s="302"/>
      <c r="V44" s="62"/>
      <c r="W44" s="303" t="s">
        <v>38</v>
      </c>
      <c r="X44" s="304"/>
      <c r="Y44" s="66">
        <v>0</v>
      </c>
      <c r="Z44" s="66">
        <v>0</v>
      </c>
      <c r="AA44" s="66">
        <v>0</v>
      </c>
      <c r="AB44" s="66">
        <v>0</v>
      </c>
      <c r="AC44" s="66">
        <v>243</v>
      </c>
      <c r="AD44" s="66">
        <v>556</v>
      </c>
      <c r="AE44" s="66">
        <v>556</v>
      </c>
      <c r="AF44" s="67">
        <f>SUM(Y44:AE44)</f>
        <v>1355</v>
      </c>
      <c r="AG44" s="64"/>
    </row>
    <row r="45" spans="2:33" ht="16" thickBot="1">
      <c r="B45" s="76">
        <f>+F9+'31-10'!F9+'01-11'!F9+'02-11'!F9+'03-11'!F9</f>
        <v>1238.3</v>
      </c>
      <c r="C45" s="77">
        <f>IF($W$42=3,$Y44,IF($W$42=4,SUM($Y44:$Z44),IF($W$42=5,SUM($Y44:$AA44),IF($W$42=6,SUM($Y44:$AB44),IF($W$42=7,SUM($Y44:$AC44),IF($W$42=8,SUM($Y44:$AD44),IF($W$42=9,SUM($Y44:$AE44),"Escribir número")))))))</f>
        <v>243</v>
      </c>
      <c r="D45" s="78">
        <f>+F14+'31-10'!F14</f>
        <v>325</v>
      </c>
      <c r="E45" s="77">
        <f>IF($W$42=3,$Y46,IF($W$42=4,SUM($Y46:$Z46),IF($W$42=5,SUM($Y46:$AA46),IF($W$42=6,SUM($Y46:$AB46),IF($W$42=7,SUM($Y46:$AC46),IF($W$42=8,SUM($Y46:$AD46),IF($W$42=9,SUM($Y46:$AE46),"Escribir número")))))))</f>
        <v>1966</v>
      </c>
      <c r="F45" s="79">
        <f>F24+'31-10'!F23+'01-11'!F23+'02-11'!F23+'03-11'!F23</f>
        <v>7941</v>
      </c>
      <c r="G45" s="77">
        <f>IF($W$42=3,$Y45,IF($W$42=4,SUM($Y45:$Z45),IF($W$42=5,SUM($Y45:$AA45),IF($W$42=6,SUM($Y45:$AB45),IF($W$42=7,SUM($Y45:$AC45),IF($W$42=8,SUM($Y45:$AD45),IF($W$42=9,SUM($Y45:$AE45),"Escribir número")))))))</f>
        <v>6586</v>
      </c>
      <c r="H45" s="79">
        <f>F30+'31-10'!F29+'01-11'!F29+'02-11'!F29+'03-11'!F29</f>
        <v>3094</v>
      </c>
      <c r="I45" s="77">
        <f>IF($W$42=3,$Y47,IF($W$42=4,SUM($Y47:$Z47),IF($W$42=5,SUM($Y47:$AA47),IF($W$42=6,SUM($Y47:$AB47),IF($W$42=7,SUM($Y47:$AC47),IF($W$42=8,SUM($Y47:$AD47),IF($W$42=9,SUM($Y47:$AE47),"Escribir número")))))))</f>
        <v>2144</v>
      </c>
      <c r="K45" s="114"/>
      <c r="L45" s="115"/>
      <c r="M45" s="115"/>
      <c r="N45" s="116"/>
      <c r="P45" s="301"/>
      <c r="Q45" s="302"/>
      <c r="R45" s="34"/>
      <c r="S45" s="301"/>
      <c r="T45" s="302"/>
      <c r="V45" s="62"/>
      <c r="W45" s="305" t="s">
        <v>39</v>
      </c>
      <c r="X45" s="306"/>
      <c r="Y45" s="66">
        <v>1642</v>
      </c>
      <c r="Z45" s="66">
        <v>1114</v>
      </c>
      <c r="AA45" s="66">
        <v>1582</v>
      </c>
      <c r="AB45" s="66">
        <v>1514</v>
      </c>
      <c r="AC45" s="66">
        <v>734</v>
      </c>
      <c r="AD45" s="66">
        <v>1177</v>
      </c>
      <c r="AE45" s="66">
        <v>760</v>
      </c>
      <c r="AF45" s="67">
        <f t="shared" ref="AF45:AF47" si="11">SUM(Y45:AE45)</f>
        <v>8523</v>
      </c>
      <c r="AG45" s="64"/>
    </row>
    <row r="46" spans="2:33" ht="16" thickBot="1">
      <c r="B46" s="80"/>
      <c r="C46" s="77"/>
      <c r="D46" s="79"/>
      <c r="E46" s="77"/>
      <c r="F46" s="79"/>
      <c r="G46" s="77"/>
      <c r="H46" s="79"/>
      <c r="I46" s="77"/>
      <c r="J46" s="81"/>
      <c r="K46" s="117">
        <f>+B45+D45+F45+H45</f>
        <v>12598.3</v>
      </c>
      <c r="L46" s="118"/>
      <c r="M46" s="82">
        <f>+C45+E45+G45+I45</f>
        <v>10939</v>
      </c>
      <c r="N46" s="83">
        <f>AF60</f>
        <v>16368</v>
      </c>
      <c r="P46" s="301"/>
      <c r="Q46" s="302"/>
      <c r="R46" s="34"/>
      <c r="S46" s="301"/>
      <c r="T46" s="302"/>
      <c r="V46" s="62"/>
      <c r="W46" s="305" t="s">
        <v>40</v>
      </c>
      <c r="X46" s="306"/>
      <c r="Y46" s="66">
        <v>0</v>
      </c>
      <c r="Z46" s="66">
        <v>268</v>
      </c>
      <c r="AA46" s="66">
        <v>398</v>
      </c>
      <c r="AB46" s="66">
        <v>650</v>
      </c>
      <c r="AC46" s="66">
        <v>650</v>
      </c>
      <c r="AD46" s="66">
        <v>650</v>
      </c>
      <c r="AE46" s="66">
        <v>493</v>
      </c>
      <c r="AF46" s="67">
        <f t="shared" si="11"/>
        <v>3109</v>
      </c>
      <c r="AG46" s="64"/>
    </row>
    <row r="47" spans="2:33" ht="15.5">
      <c r="C47" s="87"/>
      <c r="D47" s="88"/>
      <c r="E47" s="89"/>
      <c r="F47" s="88"/>
      <c r="G47" s="2"/>
      <c r="H47" s="2"/>
      <c r="I47" s="2"/>
      <c r="J47" s="2"/>
      <c r="K47" s="2"/>
      <c r="M47" s="69"/>
      <c r="N47" s="53"/>
      <c r="P47" s="301"/>
      <c r="Q47" s="302"/>
      <c r="R47" s="34"/>
      <c r="S47" s="301"/>
      <c r="T47" s="302"/>
      <c r="V47" s="62"/>
      <c r="W47" s="307" t="s">
        <v>41</v>
      </c>
      <c r="X47" s="308"/>
      <c r="Y47" s="66">
        <v>284</v>
      </c>
      <c r="Z47" s="66">
        <v>0</v>
      </c>
      <c r="AA47" s="66">
        <v>620</v>
      </c>
      <c r="AB47" s="66">
        <v>620</v>
      </c>
      <c r="AC47" s="66">
        <v>620</v>
      </c>
      <c r="AD47" s="66">
        <v>620</v>
      </c>
      <c r="AE47" s="66">
        <v>620</v>
      </c>
      <c r="AF47" s="67">
        <f t="shared" si="11"/>
        <v>3384</v>
      </c>
      <c r="AG47" s="64"/>
    </row>
    <row r="48" spans="2:33" ht="15.5">
      <c r="P48" s="301"/>
      <c r="Q48" s="302"/>
      <c r="R48" s="34"/>
      <c r="S48" s="301"/>
      <c r="T48" s="302"/>
      <c r="V48" s="62"/>
      <c r="W48" s="299" t="s">
        <v>43</v>
      </c>
      <c r="X48" s="300"/>
      <c r="Y48" s="102">
        <f>SUM(Y44:Y47)</f>
        <v>1926</v>
      </c>
      <c r="Z48" s="102">
        <f t="shared" ref="Z48:AE48" si="12">SUM(Z44:Z47)</f>
        <v>1382</v>
      </c>
      <c r="AA48" s="102">
        <f t="shared" si="12"/>
        <v>2600</v>
      </c>
      <c r="AB48" s="102">
        <f t="shared" si="12"/>
        <v>2784</v>
      </c>
      <c r="AC48" s="102">
        <f t="shared" si="12"/>
        <v>2247</v>
      </c>
      <c r="AD48" s="102">
        <f t="shared" si="12"/>
        <v>3003</v>
      </c>
      <c r="AE48" s="102">
        <f t="shared" si="12"/>
        <v>2429</v>
      </c>
      <c r="AF48" s="102">
        <f>SUM(AF44:AF47)</f>
        <v>16371</v>
      </c>
      <c r="AG48" s="64"/>
    </row>
    <row r="49" spans="2:33" ht="15.5">
      <c r="P49" s="301"/>
      <c r="Q49" s="302"/>
      <c r="R49" s="34"/>
      <c r="S49" s="301"/>
      <c r="T49" s="302"/>
      <c r="V49" s="62"/>
      <c r="W49" s="73"/>
      <c r="X49" s="73"/>
      <c r="Y49" s="100"/>
      <c r="Z49" s="100"/>
      <c r="AA49" s="100"/>
      <c r="AB49" s="100"/>
      <c r="AC49" s="100"/>
      <c r="AD49" s="100"/>
      <c r="AE49" s="100"/>
      <c r="AF49" s="100"/>
      <c r="AG49" s="64"/>
    </row>
    <row r="50" spans="2:33" ht="15" customHeight="1">
      <c r="P50" s="301"/>
      <c r="Q50" s="302"/>
      <c r="R50" s="34"/>
      <c r="S50" s="301"/>
      <c r="T50" s="302"/>
      <c r="V50" s="62"/>
      <c r="AG50" s="64"/>
    </row>
    <row r="51" spans="2:33" ht="15.5">
      <c r="P51" s="34"/>
      <c r="Q51" s="34"/>
      <c r="R51" s="34"/>
      <c r="S51" s="34"/>
      <c r="T51" s="34"/>
      <c r="V51" s="62"/>
      <c r="W51" s="299" t="s">
        <v>47</v>
      </c>
      <c r="X51" s="300"/>
      <c r="Y51" s="101">
        <f>Y43</f>
        <v>45968</v>
      </c>
      <c r="Z51" s="101">
        <f t="shared" ref="Z51:AE51" si="13">Z43</f>
        <v>45969</v>
      </c>
      <c r="AA51" s="101">
        <f t="shared" si="13"/>
        <v>45970</v>
      </c>
      <c r="AB51" s="101">
        <f t="shared" si="13"/>
        <v>45971</v>
      </c>
      <c r="AC51" s="101">
        <f t="shared" si="13"/>
        <v>45972</v>
      </c>
      <c r="AD51" s="101">
        <f t="shared" si="13"/>
        <v>45973</v>
      </c>
      <c r="AE51" s="101">
        <f t="shared" si="13"/>
        <v>45974</v>
      </c>
      <c r="AF51" s="63" t="s">
        <v>63</v>
      </c>
      <c r="AG51" s="64"/>
    </row>
    <row r="52" spans="2:33" ht="15.5">
      <c r="P52" s="34"/>
      <c r="Q52" s="34"/>
      <c r="R52" s="34"/>
      <c r="S52" s="34"/>
      <c r="T52" s="34"/>
      <c r="V52" s="62"/>
      <c r="W52" s="65" t="s">
        <v>12</v>
      </c>
      <c r="X52" s="84"/>
      <c r="Y52" s="85">
        <v>284</v>
      </c>
      <c r="Z52" s="85">
        <v>102</v>
      </c>
      <c r="AA52" s="85">
        <v>255</v>
      </c>
      <c r="AB52" s="85">
        <v>255</v>
      </c>
      <c r="AC52" s="85">
        <v>243</v>
      </c>
      <c r="AD52" s="85">
        <v>556</v>
      </c>
      <c r="AE52" s="85">
        <v>556</v>
      </c>
      <c r="AF52" s="67">
        <f>SUM(Y52:AE52)</f>
        <v>2251</v>
      </c>
      <c r="AG52" s="64"/>
    </row>
    <row r="53" spans="2:33" ht="15.5">
      <c r="B53" s="86"/>
      <c r="E53" s="91"/>
      <c r="J53" s="81"/>
      <c r="K53" s="81"/>
      <c r="M53" s="69"/>
      <c r="P53" s="34"/>
      <c r="Q53" s="34"/>
      <c r="R53" s="34"/>
      <c r="S53" s="34"/>
      <c r="T53" s="34"/>
      <c r="V53" s="62"/>
      <c r="W53" s="68" t="s">
        <v>14</v>
      </c>
      <c r="X53" s="90"/>
      <c r="Y53" s="85">
        <v>325</v>
      </c>
      <c r="Z53" s="85">
        <v>0</v>
      </c>
      <c r="AA53" s="85">
        <v>620</v>
      </c>
      <c r="AB53" s="85">
        <v>620</v>
      </c>
      <c r="AC53" s="85">
        <v>620</v>
      </c>
      <c r="AD53" s="85">
        <v>620</v>
      </c>
      <c r="AE53" s="85">
        <v>620</v>
      </c>
      <c r="AF53" s="67">
        <f t="shared" ref="AF53:AF59" si="14">SUM(Y53:AE53)</f>
        <v>3425</v>
      </c>
      <c r="AG53" s="64"/>
    </row>
    <row r="54" spans="2:33" ht="15.5">
      <c r="E54" s="91"/>
      <c r="V54" s="62"/>
      <c r="W54" s="68" t="s">
        <v>18</v>
      </c>
      <c r="X54" s="90"/>
      <c r="Y54" s="85">
        <v>314</v>
      </c>
      <c r="Z54" s="85">
        <v>252</v>
      </c>
      <c r="AA54" s="85">
        <v>63</v>
      </c>
      <c r="AB54" s="85">
        <v>314</v>
      </c>
      <c r="AC54" s="85">
        <v>314</v>
      </c>
      <c r="AD54" s="85">
        <v>314</v>
      </c>
      <c r="AE54" s="85">
        <v>157</v>
      </c>
      <c r="AF54" s="67">
        <f t="shared" si="14"/>
        <v>1728</v>
      </c>
      <c r="AG54" s="64"/>
    </row>
    <row r="55" spans="2:33" ht="15.75" customHeight="1">
      <c r="D55" s="50"/>
      <c r="E55" s="91"/>
      <c r="V55" s="62"/>
      <c r="W55" s="68" t="s">
        <v>20</v>
      </c>
      <c r="X55" s="90"/>
      <c r="Y55" s="85">
        <v>0</v>
      </c>
      <c r="Z55" s="85">
        <v>268</v>
      </c>
      <c r="AA55" s="85">
        <v>335</v>
      </c>
      <c r="AB55" s="85">
        <v>335</v>
      </c>
      <c r="AC55" s="85">
        <v>335</v>
      </c>
      <c r="AD55" s="85">
        <v>335</v>
      </c>
      <c r="AE55" s="85">
        <v>335</v>
      </c>
      <c r="AF55" s="67">
        <f t="shared" si="14"/>
        <v>1943</v>
      </c>
      <c r="AG55" s="64"/>
    </row>
    <row r="56" spans="2:33" ht="15.5">
      <c r="V56" s="62"/>
      <c r="W56" s="68" t="s">
        <v>17</v>
      </c>
      <c r="X56" s="90"/>
      <c r="Y56" s="85">
        <v>0</v>
      </c>
      <c r="Z56" s="85">
        <v>162</v>
      </c>
      <c r="AA56" s="85">
        <v>325</v>
      </c>
      <c r="AB56" s="85">
        <v>325</v>
      </c>
      <c r="AC56" s="85">
        <v>162</v>
      </c>
      <c r="AD56" s="85">
        <v>286</v>
      </c>
      <c r="AE56" s="85">
        <v>162</v>
      </c>
      <c r="AF56" s="67">
        <f t="shared" si="14"/>
        <v>1422</v>
      </c>
      <c r="AG56" s="64"/>
    </row>
    <row r="57" spans="2:33" ht="15.5">
      <c r="V57" s="62"/>
      <c r="W57" s="68" t="s">
        <v>28</v>
      </c>
      <c r="X57" s="90"/>
      <c r="Y57" s="85">
        <v>337</v>
      </c>
      <c r="Z57" s="85">
        <v>169</v>
      </c>
      <c r="AA57" s="85">
        <v>337</v>
      </c>
      <c r="AB57" s="85">
        <v>304</v>
      </c>
      <c r="AC57" s="85">
        <v>169</v>
      </c>
      <c r="AD57" s="85">
        <v>267</v>
      </c>
      <c r="AE57" s="85">
        <v>169</v>
      </c>
      <c r="AF57" s="67">
        <f t="shared" si="14"/>
        <v>1752</v>
      </c>
      <c r="AG57" s="64"/>
    </row>
    <row r="58" spans="2:33" ht="15.5">
      <c r="V58" s="62"/>
      <c r="W58" s="68" t="s">
        <v>24</v>
      </c>
      <c r="X58" s="90"/>
      <c r="Y58" s="85">
        <v>343</v>
      </c>
      <c r="Z58" s="85">
        <v>172</v>
      </c>
      <c r="AA58" s="85">
        <v>343</v>
      </c>
      <c r="AB58" s="85">
        <v>309</v>
      </c>
      <c r="AC58" s="85">
        <v>172</v>
      </c>
      <c r="AD58" s="85">
        <v>302</v>
      </c>
      <c r="AE58" s="85">
        <v>172</v>
      </c>
      <c r="AF58" s="67">
        <f t="shared" si="14"/>
        <v>1813</v>
      </c>
      <c r="AG58" s="64"/>
    </row>
    <row r="59" spans="2:33" ht="15.5">
      <c r="V59" s="62"/>
      <c r="W59" s="70" t="s">
        <v>19</v>
      </c>
      <c r="X59" s="92"/>
      <c r="Y59" s="85">
        <v>322</v>
      </c>
      <c r="Z59" s="85">
        <v>257</v>
      </c>
      <c r="AA59" s="85">
        <v>322</v>
      </c>
      <c r="AB59" s="85">
        <v>322</v>
      </c>
      <c r="AC59" s="85">
        <v>232</v>
      </c>
      <c r="AD59" s="85">
        <v>322</v>
      </c>
      <c r="AE59" s="85">
        <v>257</v>
      </c>
      <c r="AF59" s="67">
        <f t="shared" si="14"/>
        <v>2034</v>
      </c>
      <c r="AG59" s="64"/>
    </row>
    <row r="60" spans="2:33" ht="15.5">
      <c r="V60" s="62"/>
      <c r="W60" s="299" t="s">
        <v>43</v>
      </c>
      <c r="X60" s="300"/>
      <c r="Y60" s="102">
        <f>SUM(Y52:Y59)</f>
        <v>1925</v>
      </c>
      <c r="Z60" s="102">
        <f t="shared" ref="Z60:AE60" si="15">SUM(Z52:Z59)</f>
        <v>1382</v>
      </c>
      <c r="AA60" s="102">
        <f t="shared" si="15"/>
        <v>2600</v>
      </c>
      <c r="AB60" s="102">
        <f t="shared" si="15"/>
        <v>2784</v>
      </c>
      <c r="AC60" s="102">
        <f t="shared" si="15"/>
        <v>2247</v>
      </c>
      <c r="AD60" s="102">
        <f t="shared" si="15"/>
        <v>3002</v>
      </c>
      <c r="AE60" s="102">
        <f t="shared" si="15"/>
        <v>2428</v>
      </c>
      <c r="AF60" s="71">
        <f>SUM(AF52:AF59)</f>
        <v>16368</v>
      </c>
      <c r="AG60" s="64"/>
    </row>
    <row r="61" spans="2:33" ht="15" thickBot="1">
      <c r="V61" s="93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5"/>
    </row>
    <row r="63" spans="2:33">
      <c r="N63" t="s">
        <v>48</v>
      </c>
    </row>
    <row r="65" spans="13:29">
      <c r="M65" t="s">
        <v>62</v>
      </c>
    </row>
    <row r="73" spans="13:29">
      <c r="AC73">
        <v>0</v>
      </c>
    </row>
  </sheetData>
  <sortState xmlns:xlrd2="http://schemas.microsoft.com/office/spreadsheetml/2017/richdata2" ref="C26:C27">
    <sortCondition ref="C26:C27"/>
  </sortState>
  <mergeCells count="48">
    <mergeCell ref="W51:X51"/>
    <mergeCell ref="W60:X60"/>
    <mergeCell ref="P44:P50"/>
    <mergeCell ref="Q44:Q50"/>
    <mergeCell ref="S44:S50"/>
    <mergeCell ref="T44:T50"/>
    <mergeCell ref="W44:X44"/>
    <mergeCell ref="W45:X45"/>
    <mergeCell ref="W46:X46"/>
    <mergeCell ref="W47:X47"/>
    <mergeCell ref="W48:X48"/>
    <mergeCell ref="W43:X43"/>
    <mergeCell ref="S37:S41"/>
    <mergeCell ref="G38:H38"/>
    <mergeCell ref="I38:K38"/>
    <mergeCell ref="G39:H39"/>
    <mergeCell ref="I39:K39"/>
    <mergeCell ref="G40:H40"/>
    <mergeCell ref="B42:I42"/>
    <mergeCell ref="K42:N42"/>
    <mergeCell ref="D43:E43"/>
    <mergeCell ref="F43:G43"/>
    <mergeCell ref="H43:I43"/>
    <mergeCell ref="P31:P36"/>
    <mergeCell ref="S31:S36"/>
    <mergeCell ref="W31:X39"/>
    <mergeCell ref="C35:F35"/>
    <mergeCell ref="G35:H35"/>
    <mergeCell ref="I35:K35"/>
    <mergeCell ref="G36:H36"/>
    <mergeCell ref="I36:K36"/>
    <mergeCell ref="G37:H37"/>
    <mergeCell ref="I37:K37"/>
    <mergeCell ref="P10:P15"/>
    <mergeCell ref="S10:S15"/>
    <mergeCell ref="B11:B13"/>
    <mergeCell ref="B16:B23"/>
    <mergeCell ref="P21:P27"/>
    <mergeCell ref="S21:S27"/>
    <mergeCell ref="B26:B29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3 H6:I9 H26:I29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3">
    <cfRule type="iconSet" priority="26">
      <iconSet>
        <cfvo type="percent" val="0"/>
        <cfvo type="num" val="0.95"/>
        <cfvo type="num" val="1"/>
      </iconSet>
    </cfRule>
  </conditionalFormatting>
  <conditionalFormatting sqref="H24:I24">
    <cfRule type="iconSet" priority="20">
      <iconSet>
        <cfvo type="percent" val="0"/>
        <cfvo type="num" val="0.95"/>
        <cfvo type="num" val="1"/>
      </iconSet>
    </cfRule>
  </conditionalFormatting>
  <conditionalFormatting sqref="H30:I30">
    <cfRule type="iconSet" priority="15">
      <iconSet>
        <cfvo type="percent" val="0"/>
        <cfvo type="num" val="0.95"/>
        <cfvo type="num" val="1"/>
      </iconSet>
    </cfRule>
  </conditionalFormatting>
  <conditionalFormatting sqref="H32:I32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3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3">
    <cfRule type="iconSet" priority="27">
      <iconSet>
        <cfvo type="percent" val="0"/>
        <cfvo type="num" val="0.95"/>
        <cfvo type="num" val="1"/>
      </iconSet>
    </cfRule>
  </conditionalFormatting>
  <conditionalFormatting sqref="K24">
    <cfRule type="iconSet" priority="19">
      <iconSet>
        <cfvo type="percent" val="0"/>
        <cfvo type="num" val="0.95"/>
        <cfvo type="num" val="1"/>
      </iconSet>
    </cfRule>
  </conditionalFormatting>
  <conditionalFormatting sqref="K26:K28">
    <cfRule type="iconSet" priority="25">
      <iconSet>
        <cfvo type="percent" val="0"/>
        <cfvo type="num" val="0.95"/>
        <cfvo type="num" val="1"/>
      </iconSet>
    </cfRule>
  </conditionalFormatting>
  <conditionalFormatting sqref="K29">
    <cfRule type="iconSet" priority="7">
      <iconSet>
        <cfvo type="percent" val="0"/>
        <cfvo type="num" val="0.95"/>
        <cfvo type="num" val="1"/>
      </iconSet>
    </cfRule>
  </conditionalFormatting>
  <conditionalFormatting sqref="K30">
    <cfRule type="iconSet" priority="16">
      <iconSet>
        <cfvo type="percent" val="0"/>
        <cfvo type="num" val="0.95"/>
        <cfvo type="num" val="1"/>
      </iconSet>
    </cfRule>
  </conditionalFormatting>
  <conditionalFormatting sqref="K32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2" xr:uid="{3705E948-B274-420D-878C-8A07B013FFA4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AD2E5ED0-65EF-404B-AB29-AD925BC669DB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29" id="{5DA730FE-4456-4CEF-AEBB-3214543BE8E9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B46</xm:sqref>
        </x14:conditionalFormatting>
        <x14:conditionalFormatting xmlns:xm="http://schemas.microsoft.com/office/excel/2006/main">
          <x14:cfRule type="iconSet" priority="10" id="{0E2DE12A-8F9E-4ABA-A0C1-9DE0CBFE62C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13" id="{10F61632-81D0-4067-A302-C9B27E11D0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D46</xm:sqref>
        </x14:conditionalFormatting>
        <x14:conditionalFormatting xmlns:xm="http://schemas.microsoft.com/office/excel/2006/main">
          <x14:cfRule type="iconSet" priority="9" id="{875B33F1-984F-4B19-9A0C-F4F755A31A3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12" id="{6D21D936-E5C0-4CE9-92A4-F51E5EA84CE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F46</xm:sqref>
        </x14:conditionalFormatting>
        <x14:conditionalFormatting xmlns:xm="http://schemas.microsoft.com/office/excel/2006/main">
          <x14:cfRule type="iconSet" priority="8" id="{45460691-E9FC-4980-917E-4B2D6B5464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1" id="{9086A322-2ECA-49F5-9320-AC9459AC572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H46</xm:sqref>
        </x14:conditionalFormatting>
        <x14:conditionalFormatting xmlns:xm="http://schemas.microsoft.com/office/excel/2006/main">
          <x14:cfRule type="iconSet" priority="14" id="{E876BCD0-6C38-48F8-A1B6-9AEE43FCF23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$M$46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K46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620F0-1673-4740-9050-C91FC17AA0BE}">
  <dimension ref="B2:AG73"/>
  <sheetViews>
    <sheetView topLeftCell="A9"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12</v>
      </c>
      <c r="D6" s="132">
        <v>136</v>
      </c>
      <c r="E6" s="132">
        <v>210</v>
      </c>
      <c r="F6" s="133">
        <f t="shared" ref="F6:F8" si="0">SUM(D6:E6)</f>
        <v>346</v>
      </c>
      <c r="G6" s="134">
        <f>VLOOKUP(C6,$W$51:$AF$60,$W$42,0)</f>
        <v>556</v>
      </c>
      <c r="H6" s="122">
        <f>IF(G6&lt;&gt;0,D6/(G6/2),0)</f>
        <v>0.48920863309352519</v>
      </c>
      <c r="I6" s="13">
        <f>IF(G6&lt;&gt;0,E6/(G6/2),0)</f>
        <v>0.75539568345323738</v>
      </c>
      <c r="J6" s="14"/>
      <c r="K6" s="15">
        <f>IF(G6&lt;&gt;0,F6/(G6),0)</f>
        <v>0.62230215827338131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 t="s">
        <v>69</v>
      </c>
      <c r="D7" s="216">
        <v>385</v>
      </c>
      <c r="E7" s="216">
        <f>109+159</f>
        <v>268</v>
      </c>
      <c r="F7" s="133">
        <f t="shared" si="0"/>
        <v>653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521</v>
      </c>
      <c r="E9" s="136">
        <f>SUM(E6:E8)</f>
        <v>478</v>
      </c>
      <c r="F9" s="136">
        <f>SUM(F6:F8)</f>
        <v>999</v>
      </c>
      <c r="G9" s="137">
        <f>SUM(G6:G8)</f>
        <v>556</v>
      </c>
      <c r="H9" s="123">
        <f>IF(G9&lt;&gt;0,D9/(G9/2),0)</f>
        <v>1.8741007194244603</v>
      </c>
      <c r="I9" s="21">
        <f>IF(G9&lt;&gt;0,E9/(G9/2),0)</f>
        <v>1.7194244604316546</v>
      </c>
      <c r="J9" s="22"/>
      <c r="K9" s="23">
        <f>IF(G9&lt;&gt;0,F9/(G9),0)</f>
        <v>1.7967625899280575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14</v>
      </c>
      <c r="D11" s="132"/>
      <c r="E11" s="132">
        <v>107</v>
      </c>
      <c r="F11" s="133">
        <f t="shared" ref="F11:F12" si="1">SUM(D11:E11)</f>
        <v>107</v>
      </c>
      <c r="G11" s="134">
        <f>VLOOKUP(C11,$W$51:$AF$60,$W$42,0)</f>
        <v>620</v>
      </c>
      <c r="H11" s="122">
        <f>IF(G11&lt;&gt;0,D11/(G11/2),0)</f>
        <v>0</v>
      </c>
      <c r="I11" s="13">
        <f>IF(G11&lt;&gt;0,E11/(G11/2),0)</f>
        <v>0.34516129032258064</v>
      </c>
      <c r="J11" s="14"/>
      <c r="K11" s="15">
        <f>IF(G11&lt;&gt;0,F11/(G11),0)</f>
        <v>0.17258064516129032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 t="s">
        <v>20</v>
      </c>
      <c r="D12" s="132">
        <v>142</v>
      </c>
      <c r="E12" s="132">
        <v>79</v>
      </c>
      <c r="F12" s="133">
        <f t="shared" si="1"/>
        <v>221</v>
      </c>
      <c r="G12" s="134">
        <f>VLOOKUP(C12,$W$51:$AF$60,$W$42,0)</f>
        <v>335</v>
      </c>
      <c r="H12" s="122">
        <f>IF(G12&lt;&gt;0,D12/(G12/2),0)</f>
        <v>0.84776119402985073</v>
      </c>
      <c r="I12" s="13">
        <f>IF(G12&lt;&gt;0,E12/(G12/2),0)</f>
        <v>0.4716417910447761</v>
      </c>
      <c r="J12" s="14"/>
      <c r="K12" s="15">
        <f>IF(G12&lt;&gt;0,F12/(G12),0)</f>
        <v>0.65970149253731347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142</v>
      </c>
      <c r="E14" s="136">
        <f>SUM(E11:E13)</f>
        <v>186</v>
      </c>
      <c r="F14" s="136">
        <f>SUM(F11:F13)</f>
        <v>328</v>
      </c>
      <c r="G14" s="137">
        <f>SUM(G11:G13)</f>
        <v>955</v>
      </c>
      <c r="H14" s="124">
        <f>IF(G14&lt;&gt;0,D14/(G14/2),0)</f>
        <v>0.2973821989528796</v>
      </c>
      <c r="I14" s="27">
        <f>IF(G14&lt;&gt;0,E14/(G14/2),0)</f>
        <v>0.38952879581151834</v>
      </c>
      <c r="J14" s="22"/>
      <c r="K14" s="28">
        <f>IF(G14&lt;&gt;0,F14/(G14),0)</f>
        <v>0.34345549738219894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17</v>
      </c>
      <c r="D16" s="132">
        <v>170</v>
      </c>
      <c r="E16" s="132">
        <v>148</v>
      </c>
      <c r="F16" s="133">
        <f t="shared" ref="F16:F20" si="2">SUM(D16:E16)</f>
        <v>318</v>
      </c>
      <c r="G16" s="134">
        <f t="shared" ref="G16:G19" si="3">VLOOKUP(C16,$W$51:$AF$60,$W$42,0)</f>
        <v>286</v>
      </c>
      <c r="H16" s="122">
        <f t="shared" ref="H16:H24" si="4">IF(G16&lt;&gt;0,D16/(G16/2),0)</f>
        <v>1.1888111888111887</v>
      </c>
      <c r="I16" s="13">
        <f t="shared" ref="I16:I24" si="5">IF(G16&lt;&gt;0,E16/(G16/2),0)</f>
        <v>1.034965034965035</v>
      </c>
      <c r="J16" s="14"/>
      <c r="K16" s="15">
        <f t="shared" ref="K16:K30" si="6">IF(G16&lt;&gt;0,F16/(G16),0)</f>
        <v>1.1118881118881119</v>
      </c>
      <c r="M16" s="16" t="s">
        <v>78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28</v>
      </c>
      <c r="D17" s="132">
        <v>123</v>
      </c>
      <c r="E17" s="132">
        <v>0</v>
      </c>
      <c r="F17" s="133">
        <f t="shared" si="2"/>
        <v>123</v>
      </c>
      <c r="G17" s="134">
        <f t="shared" si="3"/>
        <v>267</v>
      </c>
      <c r="H17" s="122">
        <f>IF(G17&lt;&gt;0,D17/(G17/2),0)</f>
        <v>0.9213483146067416</v>
      </c>
      <c r="I17" s="13">
        <f t="shared" si="5"/>
        <v>0</v>
      </c>
      <c r="J17" s="14"/>
      <c r="K17" s="15">
        <f t="shared" si="6"/>
        <v>0.4606741573033708</v>
      </c>
      <c r="M17" s="16" t="s">
        <v>74</v>
      </c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24</v>
      </c>
      <c r="D18" s="132">
        <v>96</v>
      </c>
      <c r="E18" s="132">
        <v>77</v>
      </c>
      <c r="F18" s="133">
        <f t="shared" si="2"/>
        <v>173</v>
      </c>
      <c r="G18" s="134">
        <f t="shared" si="3"/>
        <v>302</v>
      </c>
      <c r="H18" s="122">
        <f>IF(G18&lt;&gt;0,D18/(G18/2),0)</f>
        <v>0.63576158940397354</v>
      </c>
      <c r="I18" s="13">
        <f t="shared" si="5"/>
        <v>0.50993377483443714</v>
      </c>
      <c r="J18" s="14"/>
      <c r="K18" s="15">
        <f t="shared" si="6"/>
        <v>0.57284768211920534</v>
      </c>
      <c r="M18" s="16" t="s">
        <v>79</v>
      </c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19</v>
      </c>
      <c r="D19" s="132">
        <v>160</v>
      </c>
      <c r="E19" s="132">
        <v>0</v>
      </c>
      <c r="F19" s="133">
        <f t="shared" si="2"/>
        <v>160</v>
      </c>
      <c r="G19" s="134">
        <f t="shared" si="3"/>
        <v>322</v>
      </c>
      <c r="H19" s="122">
        <f t="shared" si="4"/>
        <v>0.99378881987577639</v>
      </c>
      <c r="I19" s="13">
        <f t="shared" si="5"/>
        <v>0</v>
      </c>
      <c r="J19" s="14"/>
      <c r="K19" s="15">
        <f t="shared" si="6"/>
        <v>0.49689440993788819</v>
      </c>
      <c r="M19" s="16" t="s">
        <v>79</v>
      </c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69</v>
      </c>
      <c r="D20" s="216"/>
      <c r="E20" s="132"/>
      <c r="F20" s="133">
        <f t="shared" si="2"/>
        <v>0</v>
      </c>
      <c r="G20" s="134"/>
      <c r="H20" s="122">
        <f t="shared" si="4"/>
        <v>0</v>
      </c>
      <c r="I20" s="13">
        <f t="shared" si="5"/>
        <v>0</v>
      </c>
      <c r="J20" s="14"/>
      <c r="K20" s="15">
        <f t="shared" si="6"/>
        <v>0</v>
      </c>
      <c r="L20" s="34"/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/>
      <c r="D21" s="216"/>
      <c r="E21" s="132"/>
      <c r="F21" s="133"/>
      <c r="G21" s="134"/>
      <c r="H21" s="122">
        <f t="shared" si="4"/>
        <v>0</v>
      </c>
      <c r="I21" s="13">
        <f t="shared" si="5"/>
        <v>0</v>
      </c>
      <c r="J21" s="14"/>
      <c r="K21" s="15">
        <f t="shared" si="6"/>
        <v>0</v>
      </c>
      <c r="L21" s="34"/>
      <c r="M21" s="16" t="s">
        <v>80</v>
      </c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0"/>
      <c r="C22" s="131"/>
      <c r="D22" s="132"/>
      <c r="E22" s="132"/>
      <c r="F22" s="133"/>
      <c r="G22" s="134"/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M22" s="16" t="s">
        <v>77</v>
      </c>
      <c r="N22" s="201"/>
      <c r="O22" s="9"/>
      <c r="P22" s="324"/>
      <c r="Q22" s="36"/>
      <c r="R22" s="12"/>
      <c r="S22" s="324"/>
      <c r="T22" s="36"/>
      <c r="U22" s="24"/>
    </row>
    <row r="23" spans="2:24" ht="15.75" customHeight="1" thickBot="1">
      <c r="B23" s="340"/>
      <c r="C23" s="131"/>
      <c r="D23" s="132"/>
      <c r="E23" s="132"/>
      <c r="F23" s="133"/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24" ht="15.75" customHeight="1">
      <c r="C24" s="135" t="s">
        <v>4</v>
      </c>
      <c r="D24" s="137">
        <f>SUM(D16:D22)</f>
        <v>549</v>
      </c>
      <c r="E24" s="137">
        <f>SUM(E16:E22)</f>
        <v>225</v>
      </c>
      <c r="F24" s="137">
        <f>SUM(F16:F22)</f>
        <v>774</v>
      </c>
      <c r="G24" s="137">
        <f>SUM(G16:G22)</f>
        <v>1177</v>
      </c>
      <c r="H24" s="124">
        <f t="shared" si="4"/>
        <v>0.93288020390824133</v>
      </c>
      <c r="I24" s="27">
        <f t="shared" si="5"/>
        <v>0.38232795242141038</v>
      </c>
      <c r="J24" s="22"/>
      <c r="K24" s="28">
        <f t="shared" si="6"/>
        <v>0.6576040781648258</v>
      </c>
      <c r="L24" s="34"/>
      <c r="M24" s="40"/>
      <c r="N24" s="204"/>
      <c r="O24" s="9"/>
      <c r="P24" s="324"/>
      <c r="Q24" s="36"/>
      <c r="R24" s="9"/>
      <c r="S24" s="324"/>
      <c r="T24" s="36"/>
      <c r="U24" s="24"/>
    </row>
    <row r="25" spans="2:24" ht="15.75" customHeight="1" thickBot="1">
      <c r="C25" s="143"/>
      <c r="D25" s="143"/>
      <c r="E25" s="143"/>
      <c r="F25" s="143"/>
      <c r="G25" s="143"/>
      <c r="L25" s="34"/>
      <c r="M25" s="40"/>
      <c r="N25" s="204"/>
      <c r="O25" s="9"/>
      <c r="P25" s="324"/>
      <c r="Q25" s="36"/>
      <c r="R25" s="9"/>
      <c r="S25" s="324"/>
      <c r="T25" s="36"/>
      <c r="U25" s="24"/>
      <c r="W25" t="s">
        <v>23</v>
      </c>
    </row>
    <row r="26" spans="2:24" ht="15.75" customHeight="1" thickBot="1">
      <c r="B26" s="342" t="s">
        <v>25</v>
      </c>
      <c r="C26" s="131" t="s">
        <v>18</v>
      </c>
      <c r="D26" s="217">
        <v>482</v>
      </c>
      <c r="E26" s="216">
        <v>172</v>
      </c>
      <c r="F26" s="133">
        <f t="shared" ref="F26:F27" si="7">SUM(D26:E26)</f>
        <v>654</v>
      </c>
      <c r="G26" s="134">
        <f t="shared" ref="G26" si="8">VLOOKUP(C26,$W$51:$AF$60,$W$42,0)</f>
        <v>314</v>
      </c>
      <c r="H26" s="122">
        <f>IF(G26&lt;&gt;0,D26/(G26/2),0)</f>
        <v>3.0700636942675161</v>
      </c>
      <c r="I26" s="13">
        <f>IF(G26&lt;&gt;0,E26/(G26/2),0)</f>
        <v>1.0955414012738853</v>
      </c>
      <c r="J26" s="14"/>
      <c r="K26" s="15">
        <f t="shared" si="6"/>
        <v>2.0828025477707008</v>
      </c>
      <c r="L26" s="34"/>
      <c r="M26" s="16" t="s">
        <v>76</v>
      </c>
      <c r="N26" s="201"/>
      <c r="O26" s="9"/>
      <c r="P26" s="324"/>
      <c r="Q26" s="36"/>
      <c r="R26" s="9"/>
      <c r="S26" s="324"/>
      <c r="T26" s="36"/>
      <c r="U26" s="24"/>
    </row>
    <row r="27" spans="2:24" ht="15.75" customHeight="1" thickBot="1">
      <c r="B27" s="343"/>
      <c r="C27" s="131" t="s">
        <v>69</v>
      </c>
      <c r="D27" s="132"/>
      <c r="E27" s="132"/>
      <c r="F27" s="133">
        <f t="shared" si="7"/>
        <v>0</v>
      </c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 t="s">
        <v>82</v>
      </c>
      <c r="N27" s="201"/>
      <c r="O27" s="9"/>
      <c r="P27" s="325"/>
      <c r="Q27" s="37"/>
      <c r="R27" s="38"/>
      <c r="S27" s="325"/>
      <c r="T27" s="37"/>
      <c r="U27" s="9"/>
    </row>
    <row r="28" spans="2:24" ht="15" customHeight="1" thickBot="1">
      <c r="B28" s="343"/>
      <c r="C28" s="131"/>
      <c r="D28" s="216"/>
      <c r="E28" s="216"/>
      <c r="F28" s="133"/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10"/>
      <c r="Q28" s="10"/>
      <c r="R28" s="24"/>
      <c r="S28" s="10"/>
      <c r="T28" s="10"/>
      <c r="U28" s="9"/>
    </row>
    <row r="29" spans="2:24" ht="15" thickBot="1">
      <c r="B29" s="343"/>
      <c r="C29" s="131"/>
      <c r="D29" s="132"/>
      <c r="E29" s="132"/>
      <c r="F29" s="133"/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2"/>
      <c r="M29" s="16"/>
      <c r="N29" s="201"/>
      <c r="O29" s="9"/>
      <c r="P29" s="10"/>
      <c r="Q29" s="24"/>
      <c r="R29" s="11"/>
      <c r="S29" s="10"/>
      <c r="T29" s="24"/>
      <c r="U29" s="12"/>
    </row>
    <row r="30" spans="2:24" ht="15.75" customHeight="1" thickBot="1">
      <c r="C30" s="20" t="s">
        <v>4</v>
      </c>
      <c r="D30" s="130">
        <f>SUM(D26:D29)</f>
        <v>482</v>
      </c>
      <c r="E30" s="130">
        <f>SUM(E26:E29)</f>
        <v>172</v>
      </c>
      <c r="F30" s="130">
        <f>SUM(F26:F29)</f>
        <v>654</v>
      </c>
      <c r="G30" s="137">
        <f>SUM(G26:G29)</f>
        <v>314</v>
      </c>
      <c r="H30" s="27">
        <f>IF(G30&lt;&gt;0,D30/(G30/2),0)</f>
        <v>3.0700636942675161</v>
      </c>
      <c r="I30" s="27">
        <f>IF(G30&lt;&gt;0,E30/(G30/2),0)</f>
        <v>1.0955414012738853</v>
      </c>
      <c r="J30" s="22"/>
      <c r="K30" s="28">
        <f t="shared" si="6"/>
        <v>2.0828025477707008</v>
      </c>
      <c r="L30" s="2"/>
      <c r="M30" s="40"/>
      <c r="N30" s="40"/>
      <c r="O30" s="9"/>
      <c r="P30" s="10"/>
      <c r="Q30" s="10"/>
      <c r="R30" s="24"/>
      <c r="S30" s="10"/>
      <c r="T30" s="10"/>
      <c r="U30" s="9"/>
    </row>
    <row r="31" spans="2:24">
      <c r="C31" s="3"/>
      <c r="D31" s="42"/>
      <c r="E31" s="42"/>
      <c r="F31" s="43"/>
      <c r="G31" s="44"/>
      <c r="L31" s="2"/>
      <c r="M31" s="40"/>
      <c r="N31" s="40"/>
      <c r="O31" s="9"/>
      <c r="P31" s="323" t="s">
        <v>26</v>
      </c>
      <c r="Q31" s="35"/>
      <c r="R31" s="24"/>
      <c r="S31" s="323" t="s">
        <v>26</v>
      </c>
      <c r="T31" s="35"/>
      <c r="U31" s="24"/>
      <c r="W31" s="326" t="s">
        <v>27</v>
      </c>
      <c r="X31" s="327"/>
    </row>
    <row r="32" spans="2:24" ht="23.5">
      <c r="C32" s="47" t="s">
        <v>29</v>
      </c>
      <c r="D32" s="108">
        <f>D9+D14+D24+D30</f>
        <v>1694</v>
      </c>
      <c r="E32" s="108">
        <f>E9+E14+E24+E30</f>
        <v>1061</v>
      </c>
      <c r="F32" s="108">
        <f>F9+F14+F24+F30</f>
        <v>2755</v>
      </c>
      <c r="G32" s="109">
        <f>G14+G24+G30+G9</f>
        <v>3002</v>
      </c>
      <c r="H32" s="13">
        <f>IF(G32&lt;&gt;0,D32/(G32/2),0)</f>
        <v>1.1285809460359759</v>
      </c>
      <c r="I32" s="13">
        <f>IF(G32&lt;&gt;0,E32/(G32/2),0)</f>
        <v>0.70686209193870753</v>
      </c>
      <c r="J32" s="14"/>
      <c r="K32" s="15">
        <f>IF(G32&lt;&gt;0,F32/(G32),0)</f>
        <v>0.91772151898734178</v>
      </c>
      <c r="L32" s="2"/>
      <c r="M32" s="40"/>
      <c r="N32" s="40"/>
      <c r="O32" s="9"/>
      <c r="P32" s="324"/>
      <c r="Q32" s="36"/>
      <c r="R32" s="38"/>
      <c r="S32" s="324"/>
      <c r="T32" s="36"/>
      <c r="U32" s="24"/>
      <c r="W32" s="328"/>
      <c r="X32" s="329"/>
    </row>
    <row r="33" spans="2:33" ht="15.75" customHeight="1">
      <c r="D33" s="49"/>
      <c r="E33" s="49"/>
      <c r="G33" s="50"/>
      <c r="L33" s="2"/>
      <c r="M33" s="40"/>
      <c r="N33" s="40"/>
      <c r="O33" s="39"/>
      <c r="P33" s="324"/>
      <c r="Q33" s="36"/>
      <c r="R33" s="38"/>
      <c r="S33" s="324" t="s">
        <v>26</v>
      </c>
      <c r="T33" s="36"/>
      <c r="U33" s="39"/>
      <c r="W33" s="328"/>
      <c r="X33" s="329"/>
    </row>
    <row r="34" spans="2:33" ht="15.75" customHeight="1">
      <c r="C34" s="25"/>
      <c r="D34" s="51"/>
      <c r="E34" s="51"/>
      <c r="F34" s="52"/>
      <c r="G34" s="51"/>
      <c r="J34" s="34"/>
      <c r="L34" s="2"/>
      <c r="M34" s="40"/>
      <c r="N34" s="40"/>
      <c r="O34" s="39"/>
      <c r="P34" s="324"/>
      <c r="Q34" s="36"/>
      <c r="R34" s="24"/>
      <c r="S34" s="324"/>
      <c r="T34" s="36"/>
      <c r="U34" s="39"/>
      <c r="W34" s="328"/>
      <c r="X34" s="329"/>
    </row>
    <row r="35" spans="2:33" ht="24" customHeight="1">
      <c r="C35" s="332" t="s">
        <v>31</v>
      </c>
      <c r="D35" s="332"/>
      <c r="E35" s="332"/>
      <c r="F35" s="332"/>
      <c r="G35" s="333" t="s">
        <v>32</v>
      </c>
      <c r="H35" s="333"/>
      <c r="I35" s="333" t="s">
        <v>33</v>
      </c>
      <c r="J35" s="333"/>
      <c r="K35" s="333"/>
      <c r="L35" s="2"/>
      <c r="M35" s="40"/>
      <c r="N35" s="40"/>
      <c r="O35" s="39"/>
      <c r="P35" s="324"/>
      <c r="Q35" s="36"/>
      <c r="S35" s="324"/>
      <c r="T35" s="36"/>
      <c r="U35" s="39"/>
      <c r="W35" s="328"/>
      <c r="X35" s="329"/>
    </row>
    <row r="36" spans="2:33" ht="16" thickBot="1">
      <c r="C36" s="97" t="s">
        <v>34</v>
      </c>
      <c r="D36" s="105">
        <v>267</v>
      </c>
      <c r="E36" s="105">
        <f>178</f>
        <v>178</v>
      </c>
      <c r="F36" s="106"/>
      <c r="G36" s="309"/>
      <c r="H36" s="309"/>
      <c r="I36" s="310"/>
      <c r="J36" s="311"/>
      <c r="K36" s="312"/>
      <c r="L36" s="2"/>
      <c r="M36" s="40"/>
      <c r="N36" s="40"/>
      <c r="O36" s="39"/>
      <c r="P36" s="325"/>
      <c r="Q36" s="37"/>
      <c r="R36" s="41"/>
      <c r="S36" s="325"/>
      <c r="T36" s="37"/>
      <c r="U36" s="39"/>
      <c r="W36" s="328"/>
      <c r="X36" s="329"/>
    </row>
    <row r="37" spans="2:33" ht="15.5">
      <c r="C37" s="98" t="s">
        <v>35</v>
      </c>
      <c r="D37" s="105"/>
      <c r="E37" s="105"/>
      <c r="F37" s="106"/>
      <c r="G37" s="309"/>
      <c r="H37" s="309"/>
      <c r="I37" s="309"/>
      <c r="J37" s="309"/>
      <c r="K37" s="309"/>
      <c r="L37" s="34"/>
      <c r="M37" s="45"/>
      <c r="N37" s="30"/>
      <c r="O37" s="39"/>
      <c r="P37" s="10"/>
      <c r="Q37" s="10"/>
      <c r="R37" s="46"/>
      <c r="S37" s="301"/>
      <c r="T37" s="10"/>
      <c r="U37" s="39"/>
      <c r="W37" s="328"/>
      <c r="X37" s="329"/>
    </row>
    <row r="38" spans="2:33" s="48" customFormat="1" ht="15.5">
      <c r="B38"/>
      <c r="C38" s="98" t="s">
        <v>37</v>
      </c>
      <c r="D38" s="105">
        <v>158</v>
      </c>
      <c r="E38" s="105">
        <v>173</v>
      </c>
      <c r="F38" s="106"/>
      <c r="G38" s="309"/>
      <c r="H38" s="309"/>
      <c r="I38" s="310"/>
      <c r="J38" s="311"/>
      <c r="K38" s="312"/>
      <c r="L38" s="34"/>
      <c r="M38" s="45"/>
      <c r="N38" s="30"/>
      <c r="O38" s="9"/>
      <c r="P38" s="10"/>
      <c r="Q38" s="10"/>
      <c r="R38" s="46"/>
      <c r="S38" s="301"/>
      <c r="T38" s="10"/>
      <c r="U38" s="9"/>
      <c r="W38" s="328"/>
      <c r="X38" s="329"/>
      <c r="Y38"/>
    </row>
    <row r="39" spans="2:33" s="48" customFormat="1" ht="16" thickBot="1">
      <c r="B39"/>
      <c r="C39" s="98" t="s">
        <v>49</v>
      </c>
      <c r="D39" s="105">
        <f>154+231</f>
        <v>385</v>
      </c>
      <c r="E39" s="105">
        <f>109+159</f>
        <v>268</v>
      </c>
      <c r="F39" s="106"/>
      <c r="G39" s="309"/>
      <c r="H39" s="309"/>
      <c r="I39" s="309"/>
      <c r="J39" s="309"/>
      <c r="K39" s="309"/>
      <c r="L39" s="34"/>
      <c r="M39" s="29"/>
      <c r="N39" s="30"/>
      <c r="O39" s="9"/>
      <c r="P39" s="10"/>
      <c r="Q39" s="10"/>
      <c r="R39" s="46"/>
      <c r="S39" s="301"/>
      <c r="T39" s="10"/>
      <c r="U39" s="9"/>
      <c r="W39" s="330"/>
      <c r="X39" s="331"/>
      <c r="Y39"/>
    </row>
    <row r="40" spans="2:33" s="48" customFormat="1" ht="15.5">
      <c r="B40" s="96" t="s">
        <v>50</v>
      </c>
      <c r="C40" s="99">
        <v>1500</v>
      </c>
      <c r="D40" s="107">
        <f>SUM(D36:D39)</f>
        <v>810</v>
      </c>
      <c r="E40" s="107">
        <f>SUM(E36:E39)</f>
        <v>619</v>
      </c>
      <c r="F40" s="106">
        <f>D40+E40</f>
        <v>1429</v>
      </c>
      <c r="G40" s="313"/>
      <c r="H40" s="314"/>
      <c r="L40" s="2"/>
      <c r="N40" s="48" t="s">
        <v>30</v>
      </c>
      <c r="O40" s="9"/>
      <c r="P40" s="10"/>
      <c r="Q40" s="10"/>
      <c r="R40" s="46"/>
      <c r="S40" s="301"/>
      <c r="T40" s="10"/>
      <c r="U40" s="9"/>
      <c r="Y40"/>
    </row>
    <row r="41" spans="2:33" s="48" customFormat="1" ht="16" thickBot="1">
      <c r="B41"/>
      <c r="L41" s="2"/>
      <c r="M41" s="45"/>
      <c r="N41" s="30"/>
      <c r="O41" s="53"/>
      <c r="P41" s="10"/>
      <c r="Q41" s="10"/>
      <c r="R41" s="9"/>
      <c r="S41" s="301"/>
      <c r="T41" s="10"/>
      <c r="U41" s="9"/>
      <c r="AG41" s="54"/>
    </row>
    <row r="42" spans="2:33" ht="16" thickBot="1">
      <c r="B42" s="315" t="s">
        <v>42</v>
      </c>
      <c r="C42" s="316"/>
      <c r="D42" s="316"/>
      <c r="E42" s="316"/>
      <c r="F42" s="316"/>
      <c r="G42" s="316"/>
      <c r="H42" s="316"/>
      <c r="I42" s="317"/>
      <c r="K42" s="318" t="str">
        <f>+B42</f>
        <v>ACUMULADO SEMANAL</v>
      </c>
      <c r="L42" s="319"/>
      <c r="M42" s="319"/>
      <c r="N42" s="320"/>
      <c r="O42" s="55"/>
      <c r="P42" s="34"/>
      <c r="Q42" s="34"/>
      <c r="R42" s="2"/>
      <c r="S42" s="34"/>
      <c r="T42" s="34"/>
      <c r="U42" s="2"/>
      <c r="V42" s="56"/>
      <c r="W42" s="103">
        <v>8</v>
      </c>
      <c r="X42" s="104" t="str">
        <f>"'"&amp;IF($W$42=4,DAY($Z$51)-1,IF($W$42=5,DAY($AA$51)-1,IF($W$42=6,DAY($AB$51)-1,IF($W$42=7,DAY($AC$51)-1,IF($W$42=8,DAY($AD$51)-1,IF($W$42=9,DAY($AE$51)-1,0))))))&amp;"-"&amp;MONTH($Y$51)&amp;"'!D40"</f>
        <v>'11-11'!D40</v>
      </c>
      <c r="Y42" s="57" t="str">
        <f>"'"&amp;IF($W$42=4,DAY($Z$51)-1,IF($W$42=5,DAY($AA$51)-1,IF($W$42=6,DAY($AB$51)-1,IF($W$42=7,DAY($AC$51)-1,IF($W$42=8,DAY($AD$51)-1,IF($W$42=9,DAY($AE$51)-1,0))))))&amp;"-"&amp;MONTH($Y$51)&amp;"'!F40"</f>
        <v>'11-11'!F40</v>
      </c>
      <c r="Z42" s="58" t="str">
        <f>"'"&amp;IF($W$42=4,DAY($Z$51)-1,IF($W$42=5,DAY($AA$51)-1,IF($W$42=6,DAY($AB$51)-1,IF($W$42=7,DAY($AC$51)-1,IF($W$42=8,DAY($AD$51)-1,IF($W$42=9,DAY($AE$51)-1,0))))))&amp;"-"&amp;MONTH($Y$51)&amp;"'!H40"</f>
        <v>'11-11'!H40</v>
      </c>
      <c r="AA42" s="59" t="str">
        <f>"'"&amp;IF($W$42=4,DAY($Z$51)-1,IF($W$42=5,DAY($AA$51)-1,IF($W$42=6,DAY($AB$51)-1,IF($W$42=7,DAY($AC$51)-1,IF($W$42=8,DAY($AD$51)-1,IF($W$42=9,DAY($AE$51)-1,0))))))&amp;"-"&amp;MONTH($Y$51)&amp;"'!B40"</f>
        <v>'11-11'!B40</v>
      </c>
      <c r="AB42" s="60"/>
      <c r="AC42" s="60"/>
      <c r="AD42" s="60"/>
      <c r="AE42" s="60"/>
      <c r="AF42" s="60"/>
      <c r="AG42" s="61"/>
    </row>
    <row r="43" spans="2:33" ht="16" thickBot="1">
      <c r="B43" s="119" t="s">
        <v>11</v>
      </c>
      <c r="C43" s="72"/>
      <c r="D43" s="321" t="s">
        <v>15</v>
      </c>
      <c r="E43" s="322"/>
      <c r="F43" s="321" t="s">
        <v>21</v>
      </c>
      <c r="G43" s="322"/>
      <c r="H43" s="321" t="s">
        <v>25</v>
      </c>
      <c r="I43" s="322"/>
      <c r="K43" s="120" t="s">
        <v>51</v>
      </c>
      <c r="L43" s="121"/>
      <c r="M43" s="110" t="s">
        <v>52</v>
      </c>
      <c r="N43" s="72" t="s">
        <v>46</v>
      </c>
      <c r="P43" s="34"/>
      <c r="Q43" s="34"/>
      <c r="R43" s="34"/>
      <c r="S43" s="34"/>
      <c r="T43" s="34"/>
      <c r="V43" s="62"/>
      <c r="W43" s="299" t="s">
        <v>36</v>
      </c>
      <c r="X43" s="300"/>
      <c r="Y43" s="101">
        <v>45968</v>
      </c>
      <c r="Z43" s="101">
        <f t="shared" ref="Z43:AE43" si="9">Y43+1</f>
        <v>45969</v>
      </c>
      <c r="AA43" s="101">
        <f t="shared" si="9"/>
        <v>45970</v>
      </c>
      <c r="AB43" s="101">
        <f t="shared" si="9"/>
        <v>45971</v>
      </c>
      <c r="AC43" s="101">
        <f t="shared" si="9"/>
        <v>45972</v>
      </c>
      <c r="AD43" s="101">
        <f t="shared" si="9"/>
        <v>45973</v>
      </c>
      <c r="AE43" s="101">
        <f t="shared" si="9"/>
        <v>45974</v>
      </c>
      <c r="AF43" s="63" t="s">
        <v>63</v>
      </c>
      <c r="AG43" s="64"/>
    </row>
    <row r="44" spans="2:33" ht="29">
      <c r="B44" s="74" t="s">
        <v>44</v>
      </c>
      <c r="C44" s="75" t="s">
        <v>45</v>
      </c>
      <c r="D44" s="74" t="s">
        <v>44</v>
      </c>
      <c r="E44" s="75" t="s">
        <v>45</v>
      </c>
      <c r="F44" s="74" t="s">
        <v>44</v>
      </c>
      <c r="G44" s="75" t="s">
        <v>45</v>
      </c>
      <c r="H44" s="74" t="s">
        <v>44</v>
      </c>
      <c r="I44" s="75" t="s">
        <v>45</v>
      </c>
      <c r="K44" s="111" t="s">
        <v>53</v>
      </c>
      <c r="L44" s="112"/>
      <c r="M44" s="112"/>
      <c r="N44" s="113"/>
      <c r="P44" s="301"/>
      <c r="Q44" s="302"/>
      <c r="R44" s="34"/>
      <c r="S44" s="301"/>
      <c r="T44" s="302"/>
      <c r="V44" s="62"/>
      <c r="W44" s="303" t="s">
        <v>38</v>
      </c>
      <c r="X44" s="304"/>
      <c r="Y44" s="66">
        <v>0</v>
      </c>
      <c r="Z44" s="66">
        <v>0</v>
      </c>
      <c r="AA44" s="66">
        <v>0</v>
      </c>
      <c r="AB44" s="66">
        <v>0</v>
      </c>
      <c r="AC44" s="66">
        <v>243</v>
      </c>
      <c r="AD44" s="66">
        <v>556</v>
      </c>
      <c r="AE44" s="66">
        <v>556</v>
      </c>
      <c r="AF44" s="67">
        <f>SUM(Y44:AE44)</f>
        <v>1355</v>
      </c>
      <c r="AG44" s="64"/>
    </row>
    <row r="45" spans="2:33" ht="16" thickBot="1">
      <c r="B45" s="76">
        <f>+F9+'31-10'!F9+'01-11'!F9+'02-11'!F9+'03-11'!F9</f>
        <v>1440.5</v>
      </c>
      <c r="C45" s="77">
        <f>IF($W$42=3,$Y44,IF($W$42=4,SUM($Y44:$Z44),IF($W$42=5,SUM($Y44:$AA44),IF($W$42=6,SUM($Y44:$AB44),IF($W$42=7,SUM($Y44:$AC44),IF($W$42=8,SUM($Y44:$AD44),IF($W$42=9,SUM($Y44:$AE44),"Escribir número")))))))</f>
        <v>799</v>
      </c>
      <c r="D45" s="78">
        <f>+F14+'31-10'!F14</f>
        <v>328</v>
      </c>
      <c r="E45" s="77">
        <f>IF($W$42=3,$Y46,IF($W$42=4,SUM($Y46:$Z46),IF($W$42=5,SUM($Y46:$AA46),IF($W$42=6,SUM($Y46:$AB46),IF($W$42=7,SUM($Y46:$AC46),IF($W$42=8,SUM($Y46:$AD46),IF($W$42=9,SUM($Y46:$AE46),"Escribir número")))))))</f>
        <v>2616</v>
      </c>
      <c r="F45" s="79">
        <f>F24+'31-10'!F23+'01-11'!F23+'02-11'!F23+'03-11'!F23</f>
        <v>7679</v>
      </c>
      <c r="G45" s="77">
        <f>IF($W$42=3,$Y45,IF($W$42=4,SUM($Y45:$Z45),IF($W$42=5,SUM($Y45:$AA45),IF($W$42=6,SUM($Y45:$AB45),IF($W$42=7,SUM($Y45:$AC45),IF($W$42=8,SUM($Y45:$AD45),IF($W$42=9,SUM($Y45:$AE45),"Escribir número")))))))</f>
        <v>7763</v>
      </c>
      <c r="H45" s="79">
        <f>F30+'31-10'!F29+'01-11'!F29+'02-11'!F29+'03-11'!F29</f>
        <v>2949</v>
      </c>
      <c r="I45" s="77">
        <f>IF($W$42=3,$Y47,IF($W$42=4,SUM($Y47:$Z47),IF($W$42=5,SUM($Y47:$AA47),IF($W$42=6,SUM($Y47:$AB47),IF($W$42=7,SUM($Y47:$AC47),IF($W$42=8,SUM($Y47:$AD47),IF($W$42=9,SUM($Y47:$AE47),"Escribir número")))))))</f>
        <v>2764</v>
      </c>
      <c r="K45" s="114"/>
      <c r="L45" s="115"/>
      <c r="M45" s="115"/>
      <c r="N45" s="116"/>
      <c r="P45" s="301"/>
      <c r="Q45" s="302"/>
      <c r="R45" s="34"/>
      <c r="S45" s="301"/>
      <c r="T45" s="302"/>
      <c r="V45" s="62"/>
      <c r="W45" s="305" t="s">
        <v>39</v>
      </c>
      <c r="X45" s="306"/>
      <c r="Y45" s="66">
        <v>1642</v>
      </c>
      <c r="Z45" s="66">
        <v>1114</v>
      </c>
      <c r="AA45" s="66">
        <v>1582</v>
      </c>
      <c r="AB45" s="66">
        <v>1514</v>
      </c>
      <c r="AC45" s="66">
        <v>734</v>
      </c>
      <c r="AD45" s="66">
        <v>1177</v>
      </c>
      <c r="AE45" s="66">
        <v>760</v>
      </c>
      <c r="AF45" s="67">
        <f t="shared" ref="AF45:AF47" si="10">SUM(Y45:AE45)</f>
        <v>8523</v>
      </c>
      <c r="AG45" s="64"/>
    </row>
    <row r="46" spans="2:33" ht="16" thickBot="1">
      <c r="B46" s="80"/>
      <c r="C46" s="77"/>
      <c r="D46" s="79"/>
      <c r="E46" s="77"/>
      <c r="F46" s="79"/>
      <c r="G46" s="77"/>
      <c r="H46" s="79"/>
      <c r="I46" s="77"/>
      <c r="J46" s="81"/>
      <c r="K46" s="117">
        <f>+B45+D45+F45+H45</f>
        <v>12396.5</v>
      </c>
      <c r="L46" s="118"/>
      <c r="M46" s="82">
        <f>+C45+E45+G45+I45</f>
        <v>13942</v>
      </c>
      <c r="N46" s="83">
        <f>AF60</f>
        <v>16368</v>
      </c>
      <c r="P46" s="301"/>
      <c r="Q46" s="302"/>
      <c r="R46" s="34"/>
      <c r="S46" s="301"/>
      <c r="T46" s="302"/>
      <c r="V46" s="62"/>
      <c r="W46" s="305" t="s">
        <v>40</v>
      </c>
      <c r="X46" s="306"/>
      <c r="Y46" s="66">
        <v>0</v>
      </c>
      <c r="Z46" s="66">
        <v>268</v>
      </c>
      <c r="AA46" s="66">
        <v>398</v>
      </c>
      <c r="AB46" s="66">
        <v>650</v>
      </c>
      <c r="AC46" s="66">
        <v>650</v>
      </c>
      <c r="AD46" s="66">
        <v>650</v>
      </c>
      <c r="AE46" s="66">
        <v>493</v>
      </c>
      <c r="AF46" s="67">
        <f t="shared" si="10"/>
        <v>3109</v>
      </c>
      <c r="AG46" s="64"/>
    </row>
    <row r="47" spans="2:33" ht="15.5">
      <c r="C47" s="87"/>
      <c r="D47" s="88"/>
      <c r="E47" s="89"/>
      <c r="F47" s="88"/>
      <c r="G47" s="2"/>
      <c r="H47" s="2"/>
      <c r="I47" s="2"/>
      <c r="J47" s="2"/>
      <c r="K47" s="2"/>
      <c r="M47" s="69"/>
      <c r="N47" s="53"/>
      <c r="P47" s="301"/>
      <c r="Q47" s="302"/>
      <c r="R47" s="34"/>
      <c r="S47" s="301"/>
      <c r="T47" s="302"/>
      <c r="V47" s="62"/>
      <c r="W47" s="307" t="s">
        <v>41</v>
      </c>
      <c r="X47" s="308"/>
      <c r="Y47" s="66">
        <v>284</v>
      </c>
      <c r="Z47" s="66">
        <v>0</v>
      </c>
      <c r="AA47" s="66">
        <v>620</v>
      </c>
      <c r="AB47" s="66">
        <v>620</v>
      </c>
      <c r="AC47" s="66">
        <v>620</v>
      </c>
      <c r="AD47" s="66">
        <v>620</v>
      </c>
      <c r="AE47" s="66">
        <v>620</v>
      </c>
      <c r="AF47" s="67">
        <f t="shared" si="10"/>
        <v>3384</v>
      </c>
      <c r="AG47" s="64"/>
    </row>
    <row r="48" spans="2:33" ht="15.5">
      <c r="P48" s="301"/>
      <c r="Q48" s="302"/>
      <c r="R48" s="34"/>
      <c r="S48" s="301"/>
      <c r="T48" s="302"/>
      <c r="V48" s="62"/>
      <c r="W48" s="299" t="s">
        <v>43</v>
      </c>
      <c r="X48" s="300"/>
      <c r="Y48" s="102">
        <f>SUM(Y44:Y47)</f>
        <v>1926</v>
      </c>
      <c r="Z48" s="102">
        <f t="shared" ref="Z48:AE48" si="11">SUM(Z44:Z47)</f>
        <v>1382</v>
      </c>
      <c r="AA48" s="102">
        <f t="shared" si="11"/>
        <v>2600</v>
      </c>
      <c r="AB48" s="102">
        <f t="shared" si="11"/>
        <v>2784</v>
      </c>
      <c r="AC48" s="102">
        <f t="shared" si="11"/>
        <v>2247</v>
      </c>
      <c r="AD48" s="102">
        <f t="shared" si="11"/>
        <v>3003</v>
      </c>
      <c r="AE48" s="102">
        <f t="shared" si="11"/>
        <v>2429</v>
      </c>
      <c r="AF48" s="102">
        <f>SUM(AF44:AF47)</f>
        <v>16371</v>
      </c>
      <c r="AG48" s="64"/>
    </row>
    <row r="49" spans="2:33" ht="15.5">
      <c r="P49" s="301"/>
      <c r="Q49" s="302"/>
      <c r="R49" s="34"/>
      <c r="S49" s="301"/>
      <c r="T49" s="302"/>
      <c r="V49" s="62"/>
      <c r="W49" s="73"/>
      <c r="X49" s="73"/>
      <c r="Y49" s="100"/>
      <c r="Z49" s="100"/>
      <c r="AA49" s="100"/>
      <c r="AB49" s="100"/>
      <c r="AC49" s="100"/>
      <c r="AD49" s="100"/>
      <c r="AE49" s="100"/>
      <c r="AF49" s="100"/>
      <c r="AG49" s="64"/>
    </row>
    <row r="50" spans="2:33" ht="15" customHeight="1">
      <c r="P50" s="301"/>
      <c r="Q50" s="302"/>
      <c r="R50" s="34"/>
      <c r="S50" s="301"/>
      <c r="T50" s="302"/>
      <c r="V50" s="62"/>
      <c r="AG50" s="64"/>
    </row>
    <row r="51" spans="2:33" ht="15.5">
      <c r="P51" s="34"/>
      <c r="Q51" s="34"/>
      <c r="R51" s="34"/>
      <c r="S51" s="34"/>
      <c r="T51" s="34"/>
      <c r="V51" s="62"/>
      <c r="W51" s="299" t="s">
        <v>47</v>
      </c>
      <c r="X51" s="300"/>
      <c r="Y51" s="101">
        <f>Y43</f>
        <v>45968</v>
      </c>
      <c r="Z51" s="101">
        <f t="shared" ref="Z51:AE51" si="12">Z43</f>
        <v>45969</v>
      </c>
      <c r="AA51" s="101">
        <f t="shared" si="12"/>
        <v>45970</v>
      </c>
      <c r="AB51" s="101">
        <f t="shared" si="12"/>
        <v>45971</v>
      </c>
      <c r="AC51" s="101">
        <f t="shared" si="12"/>
        <v>45972</v>
      </c>
      <c r="AD51" s="101">
        <f t="shared" si="12"/>
        <v>45973</v>
      </c>
      <c r="AE51" s="101">
        <f t="shared" si="12"/>
        <v>45974</v>
      </c>
      <c r="AF51" s="63" t="s">
        <v>63</v>
      </c>
      <c r="AG51" s="64"/>
    </row>
    <row r="52" spans="2:33" ht="15.5">
      <c r="P52" s="34"/>
      <c r="Q52" s="34"/>
      <c r="R52" s="34"/>
      <c r="S52" s="34"/>
      <c r="T52" s="34"/>
      <c r="V52" s="62"/>
      <c r="W52" s="65" t="s">
        <v>12</v>
      </c>
      <c r="X52" s="84"/>
      <c r="Y52" s="85">
        <v>284</v>
      </c>
      <c r="Z52" s="85">
        <v>102</v>
      </c>
      <c r="AA52" s="85">
        <v>255</v>
      </c>
      <c r="AB52" s="85">
        <v>255</v>
      </c>
      <c r="AC52" s="85">
        <v>243</v>
      </c>
      <c r="AD52" s="85">
        <v>556</v>
      </c>
      <c r="AE52" s="85">
        <v>556</v>
      </c>
      <c r="AF52" s="67">
        <f>SUM(Y52:AE52)</f>
        <v>2251</v>
      </c>
      <c r="AG52" s="64"/>
    </row>
    <row r="53" spans="2:33" ht="15.5">
      <c r="B53" s="86"/>
      <c r="E53" s="91"/>
      <c r="J53" s="81"/>
      <c r="K53" s="81"/>
      <c r="M53" s="69"/>
      <c r="P53" s="34"/>
      <c r="Q53" s="34"/>
      <c r="R53" s="34"/>
      <c r="S53" s="34"/>
      <c r="T53" s="34"/>
      <c r="V53" s="62"/>
      <c r="W53" s="68" t="s">
        <v>14</v>
      </c>
      <c r="X53" s="90"/>
      <c r="Y53" s="85">
        <v>325</v>
      </c>
      <c r="Z53" s="85">
        <v>0</v>
      </c>
      <c r="AA53" s="85">
        <v>620</v>
      </c>
      <c r="AB53" s="85">
        <v>620</v>
      </c>
      <c r="AC53" s="85">
        <v>620</v>
      </c>
      <c r="AD53" s="85">
        <v>620</v>
      </c>
      <c r="AE53" s="85">
        <v>620</v>
      </c>
      <c r="AF53" s="67">
        <f t="shared" ref="AF53:AF59" si="13">SUM(Y53:AE53)</f>
        <v>3425</v>
      </c>
      <c r="AG53" s="64"/>
    </row>
    <row r="54" spans="2:33" ht="15.5">
      <c r="E54" s="91"/>
      <c r="V54" s="62"/>
      <c r="W54" s="68" t="s">
        <v>18</v>
      </c>
      <c r="X54" s="90"/>
      <c r="Y54" s="85">
        <v>314</v>
      </c>
      <c r="Z54" s="85">
        <v>252</v>
      </c>
      <c r="AA54" s="85">
        <v>63</v>
      </c>
      <c r="AB54" s="85">
        <v>314</v>
      </c>
      <c r="AC54" s="85">
        <v>314</v>
      </c>
      <c r="AD54" s="85">
        <v>314</v>
      </c>
      <c r="AE54" s="85">
        <v>157</v>
      </c>
      <c r="AF54" s="67">
        <f t="shared" si="13"/>
        <v>1728</v>
      </c>
      <c r="AG54" s="64"/>
    </row>
    <row r="55" spans="2:33" ht="15.75" customHeight="1">
      <c r="D55" s="50"/>
      <c r="E55" s="91"/>
      <c r="V55" s="62"/>
      <c r="W55" s="68" t="s">
        <v>20</v>
      </c>
      <c r="X55" s="90"/>
      <c r="Y55" s="85">
        <v>0</v>
      </c>
      <c r="Z55" s="85">
        <v>268</v>
      </c>
      <c r="AA55" s="85">
        <v>335</v>
      </c>
      <c r="AB55" s="85">
        <v>335</v>
      </c>
      <c r="AC55" s="85">
        <v>335</v>
      </c>
      <c r="AD55" s="85">
        <v>335</v>
      </c>
      <c r="AE55" s="85">
        <v>335</v>
      </c>
      <c r="AF55" s="67">
        <f t="shared" si="13"/>
        <v>1943</v>
      </c>
      <c r="AG55" s="64"/>
    </row>
    <row r="56" spans="2:33" ht="15.5">
      <c r="V56" s="62"/>
      <c r="W56" s="68" t="s">
        <v>17</v>
      </c>
      <c r="X56" s="90"/>
      <c r="Y56" s="85">
        <v>0</v>
      </c>
      <c r="Z56" s="85">
        <v>162</v>
      </c>
      <c r="AA56" s="85">
        <v>325</v>
      </c>
      <c r="AB56" s="85">
        <v>325</v>
      </c>
      <c r="AC56" s="85">
        <v>162</v>
      </c>
      <c r="AD56" s="85">
        <v>286</v>
      </c>
      <c r="AE56" s="85">
        <v>162</v>
      </c>
      <c r="AF56" s="67">
        <f t="shared" si="13"/>
        <v>1422</v>
      </c>
      <c r="AG56" s="64"/>
    </row>
    <row r="57" spans="2:33" ht="15.5">
      <c r="V57" s="62"/>
      <c r="W57" s="68" t="s">
        <v>28</v>
      </c>
      <c r="X57" s="90"/>
      <c r="Y57" s="85">
        <v>337</v>
      </c>
      <c r="Z57" s="85">
        <v>169</v>
      </c>
      <c r="AA57" s="85">
        <v>337</v>
      </c>
      <c r="AB57" s="85">
        <v>304</v>
      </c>
      <c r="AC57" s="85">
        <v>169</v>
      </c>
      <c r="AD57" s="85">
        <v>267</v>
      </c>
      <c r="AE57" s="85">
        <v>169</v>
      </c>
      <c r="AF57" s="67">
        <f t="shared" si="13"/>
        <v>1752</v>
      </c>
      <c r="AG57" s="64"/>
    </row>
    <row r="58" spans="2:33" ht="15.5">
      <c r="V58" s="62"/>
      <c r="W58" s="68" t="s">
        <v>24</v>
      </c>
      <c r="X58" s="90"/>
      <c r="Y58" s="85">
        <v>343</v>
      </c>
      <c r="Z58" s="85">
        <v>172</v>
      </c>
      <c r="AA58" s="85">
        <v>343</v>
      </c>
      <c r="AB58" s="85">
        <v>309</v>
      </c>
      <c r="AC58" s="85">
        <v>172</v>
      </c>
      <c r="AD58" s="85">
        <v>302</v>
      </c>
      <c r="AE58" s="85">
        <v>172</v>
      </c>
      <c r="AF58" s="67">
        <f t="shared" si="13"/>
        <v>1813</v>
      </c>
      <c r="AG58" s="64"/>
    </row>
    <row r="59" spans="2:33" ht="15.5">
      <c r="V59" s="62"/>
      <c r="W59" s="70" t="s">
        <v>19</v>
      </c>
      <c r="X59" s="92"/>
      <c r="Y59" s="85">
        <v>322</v>
      </c>
      <c r="Z59" s="85">
        <v>257</v>
      </c>
      <c r="AA59" s="85">
        <v>322</v>
      </c>
      <c r="AB59" s="85">
        <v>322</v>
      </c>
      <c r="AC59" s="85">
        <v>232</v>
      </c>
      <c r="AD59" s="85">
        <v>322</v>
      </c>
      <c r="AE59" s="85">
        <v>257</v>
      </c>
      <c r="AF59" s="67">
        <f t="shared" si="13"/>
        <v>2034</v>
      </c>
      <c r="AG59" s="64"/>
    </row>
    <row r="60" spans="2:33" ht="15.5">
      <c r="V60" s="62"/>
      <c r="W60" s="299" t="s">
        <v>43</v>
      </c>
      <c r="X60" s="300"/>
      <c r="Y60" s="102">
        <f>SUM(Y52:Y59)</f>
        <v>1925</v>
      </c>
      <c r="Z60" s="102">
        <f t="shared" ref="Z60:AE60" si="14">SUM(Z52:Z59)</f>
        <v>1382</v>
      </c>
      <c r="AA60" s="102">
        <f t="shared" si="14"/>
        <v>2600</v>
      </c>
      <c r="AB60" s="102">
        <f t="shared" si="14"/>
        <v>2784</v>
      </c>
      <c r="AC60" s="102">
        <f t="shared" si="14"/>
        <v>2247</v>
      </c>
      <c r="AD60" s="102">
        <f t="shared" si="14"/>
        <v>3002</v>
      </c>
      <c r="AE60" s="102">
        <f t="shared" si="14"/>
        <v>2428</v>
      </c>
      <c r="AF60" s="71">
        <f>SUM(AF52:AF59)</f>
        <v>16368</v>
      </c>
      <c r="AG60" s="64"/>
    </row>
    <row r="61" spans="2:33" ht="15" thickBot="1">
      <c r="V61" s="93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5"/>
    </row>
    <row r="63" spans="2:33">
      <c r="N63" t="s">
        <v>48</v>
      </c>
    </row>
    <row r="65" spans="13:29">
      <c r="M65" t="s">
        <v>62</v>
      </c>
    </row>
    <row r="73" spans="13:29">
      <c r="AC73">
        <v>0</v>
      </c>
    </row>
  </sheetData>
  <mergeCells count="48">
    <mergeCell ref="W51:X51"/>
    <mergeCell ref="W60:X60"/>
    <mergeCell ref="P44:P50"/>
    <mergeCell ref="Q44:Q50"/>
    <mergeCell ref="S44:S50"/>
    <mergeCell ref="T44:T50"/>
    <mergeCell ref="W44:X44"/>
    <mergeCell ref="W45:X45"/>
    <mergeCell ref="W46:X46"/>
    <mergeCell ref="W47:X47"/>
    <mergeCell ref="W48:X48"/>
    <mergeCell ref="W43:X43"/>
    <mergeCell ref="S37:S41"/>
    <mergeCell ref="G38:H38"/>
    <mergeCell ref="I38:K38"/>
    <mergeCell ref="G39:H39"/>
    <mergeCell ref="I39:K39"/>
    <mergeCell ref="G40:H40"/>
    <mergeCell ref="B42:I42"/>
    <mergeCell ref="K42:N42"/>
    <mergeCell ref="D43:E43"/>
    <mergeCell ref="F43:G43"/>
    <mergeCell ref="H43:I43"/>
    <mergeCell ref="P31:P36"/>
    <mergeCell ref="S31:S36"/>
    <mergeCell ref="W31:X39"/>
    <mergeCell ref="C35:F35"/>
    <mergeCell ref="G35:H35"/>
    <mergeCell ref="I35:K35"/>
    <mergeCell ref="G36:H36"/>
    <mergeCell ref="I36:K36"/>
    <mergeCell ref="G37:H37"/>
    <mergeCell ref="I37:K37"/>
    <mergeCell ref="P10:P15"/>
    <mergeCell ref="S10:S15"/>
    <mergeCell ref="B11:B13"/>
    <mergeCell ref="B16:B23"/>
    <mergeCell ref="P21:P27"/>
    <mergeCell ref="S21:S27"/>
    <mergeCell ref="B26:B29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3 H6:I9 H26:I29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3">
    <cfRule type="iconSet" priority="26">
      <iconSet>
        <cfvo type="percent" val="0"/>
        <cfvo type="num" val="0.95"/>
        <cfvo type="num" val="1"/>
      </iconSet>
    </cfRule>
  </conditionalFormatting>
  <conditionalFormatting sqref="H24:I24">
    <cfRule type="iconSet" priority="20">
      <iconSet>
        <cfvo type="percent" val="0"/>
        <cfvo type="num" val="0.95"/>
        <cfvo type="num" val="1"/>
      </iconSet>
    </cfRule>
  </conditionalFormatting>
  <conditionalFormatting sqref="H30:I30">
    <cfRule type="iconSet" priority="15">
      <iconSet>
        <cfvo type="percent" val="0"/>
        <cfvo type="num" val="0.95"/>
        <cfvo type="num" val="1"/>
      </iconSet>
    </cfRule>
  </conditionalFormatting>
  <conditionalFormatting sqref="H32:I32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3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3">
    <cfRule type="iconSet" priority="27">
      <iconSet>
        <cfvo type="percent" val="0"/>
        <cfvo type="num" val="0.95"/>
        <cfvo type="num" val="1"/>
      </iconSet>
    </cfRule>
  </conditionalFormatting>
  <conditionalFormatting sqref="K24">
    <cfRule type="iconSet" priority="19">
      <iconSet>
        <cfvo type="percent" val="0"/>
        <cfvo type="num" val="0.95"/>
        <cfvo type="num" val="1"/>
      </iconSet>
    </cfRule>
  </conditionalFormatting>
  <conditionalFormatting sqref="K26:K28">
    <cfRule type="iconSet" priority="25">
      <iconSet>
        <cfvo type="percent" val="0"/>
        <cfvo type="num" val="0.95"/>
        <cfvo type="num" val="1"/>
      </iconSet>
    </cfRule>
  </conditionalFormatting>
  <conditionalFormatting sqref="K29">
    <cfRule type="iconSet" priority="7">
      <iconSet>
        <cfvo type="percent" val="0"/>
        <cfvo type="num" val="0.95"/>
        <cfvo type="num" val="1"/>
      </iconSet>
    </cfRule>
  </conditionalFormatting>
  <conditionalFormatting sqref="K30">
    <cfRule type="iconSet" priority="16">
      <iconSet>
        <cfvo type="percent" val="0"/>
        <cfvo type="num" val="0.95"/>
        <cfvo type="num" val="1"/>
      </iconSet>
    </cfRule>
  </conditionalFormatting>
  <conditionalFormatting sqref="K32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2" xr:uid="{D90591D0-3BFD-4E3E-8AD1-66027D50F2EF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165578A8-09A8-4B85-AEEC-7BEBE231A58D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29" id="{AE1B3081-9C9E-4387-B806-31D2599352CC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B46</xm:sqref>
        </x14:conditionalFormatting>
        <x14:conditionalFormatting xmlns:xm="http://schemas.microsoft.com/office/excel/2006/main">
          <x14:cfRule type="iconSet" priority="10" id="{89CEADC2-6118-41BF-A64B-DF59D43A3B6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13" id="{B60096A1-01BA-431E-A1D2-AC27CA5EEAC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D46</xm:sqref>
        </x14:conditionalFormatting>
        <x14:conditionalFormatting xmlns:xm="http://schemas.microsoft.com/office/excel/2006/main">
          <x14:cfRule type="iconSet" priority="9" id="{FDEFF3CE-3E7D-47E4-A0C9-B553AD8BBBC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12" id="{94C47A0E-29A4-4617-AF3D-EE0CB10A7FA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F46</xm:sqref>
        </x14:conditionalFormatting>
        <x14:conditionalFormatting xmlns:xm="http://schemas.microsoft.com/office/excel/2006/main">
          <x14:cfRule type="iconSet" priority="8" id="{E9188611-96AC-48AC-A36D-A3B07385A6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1" id="{9656246C-4578-40A4-A6BA-7E6A611A03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H46</xm:sqref>
        </x14:conditionalFormatting>
        <x14:conditionalFormatting xmlns:xm="http://schemas.microsoft.com/office/excel/2006/main">
          <x14:cfRule type="iconSet" priority="14" id="{99FF03B5-F527-46E7-AFF2-E06A2D11A3E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$M$46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K46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C8EC4-C749-4383-9FE5-93C9F7B8D14C}">
  <dimension ref="B2:AG73"/>
  <sheetViews>
    <sheetView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12</v>
      </c>
      <c r="D6" s="132">
        <v>255</v>
      </c>
      <c r="E6" s="132">
        <v>168</v>
      </c>
      <c r="F6" s="133">
        <f t="shared" ref="F6:F8" si="0">SUM(D6:E6)</f>
        <v>423</v>
      </c>
      <c r="G6" s="134">
        <f>VLOOKUP(C6,$W$51:$AF$60,$W$42,0)</f>
        <v>556</v>
      </c>
      <c r="H6" s="122">
        <f>IF(G6&lt;&gt;0,D6/(G6/2),0)</f>
        <v>0.91726618705035967</v>
      </c>
      <c r="I6" s="13">
        <f>IF(G6&lt;&gt;0,E6/(G6/2),0)</f>
        <v>0.60431654676258995</v>
      </c>
      <c r="J6" s="14"/>
      <c r="K6" s="15">
        <f>IF(G6&lt;&gt;0,F6/(G6),0)</f>
        <v>0.76079136690647486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 t="s">
        <v>69</v>
      </c>
      <c r="D7" s="216">
        <v>224</v>
      </c>
      <c r="E7" s="216">
        <f>48+82</f>
        <v>130</v>
      </c>
      <c r="F7" s="133">
        <f t="shared" si="0"/>
        <v>354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479</v>
      </c>
      <c r="E9" s="136">
        <f>SUM(E6:E8)</f>
        <v>298</v>
      </c>
      <c r="F9" s="136">
        <f>SUM(F6:F8)</f>
        <v>777</v>
      </c>
      <c r="G9" s="137">
        <f>SUM(G6:G8)</f>
        <v>556</v>
      </c>
      <c r="H9" s="123">
        <f>IF(G9&lt;&gt;0,D9/(G9/2),0)</f>
        <v>1.7230215827338129</v>
      </c>
      <c r="I9" s="21">
        <f>IF(G9&lt;&gt;0,E9/(G9/2),0)</f>
        <v>1.0719424460431655</v>
      </c>
      <c r="J9" s="22"/>
      <c r="K9" s="23">
        <f>IF(G9&lt;&gt;0,F9/(G9),0)</f>
        <v>1.3974820143884892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14</v>
      </c>
      <c r="D11" s="132">
        <v>159</v>
      </c>
      <c r="E11" s="132">
        <v>377</v>
      </c>
      <c r="F11" s="133">
        <f t="shared" ref="F11:F12" si="1">SUM(D11:E11)</f>
        <v>536</v>
      </c>
      <c r="G11" s="134">
        <f>VLOOKUP(C11,$W$51:$AF$60,$W$42,0)</f>
        <v>620</v>
      </c>
      <c r="H11" s="122">
        <f>IF(G11&lt;&gt;0,D11/(G11/2),0)</f>
        <v>0.51290322580645165</v>
      </c>
      <c r="I11" s="13">
        <f>IF(G11&lt;&gt;0,E11/(G11/2),0)</f>
        <v>1.2161290322580645</v>
      </c>
      <c r="J11" s="14"/>
      <c r="K11" s="15">
        <f>IF(G11&lt;&gt;0,F11/(G11),0)</f>
        <v>0.86451612903225805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159</v>
      </c>
      <c r="E14" s="136">
        <f>SUM(E11:E13)</f>
        <v>377</v>
      </c>
      <c r="F14" s="136">
        <f>SUM(F11:F13)</f>
        <v>536</v>
      </c>
      <c r="G14" s="137">
        <f>SUM(G11:G13)</f>
        <v>620</v>
      </c>
      <c r="H14" s="124">
        <f>IF(G14&lt;&gt;0,D14/(G14/2),0)</f>
        <v>0.51290322580645165</v>
      </c>
      <c r="I14" s="27">
        <f>IF(G14&lt;&gt;0,E14/(G14/2),0)</f>
        <v>1.2161290322580645</v>
      </c>
      <c r="J14" s="22"/>
      <c r="K14" s="28">
        <f>IF(G14&lt;&gt;0,F14/(G14),0)</f>
        <v>0.86451612903225805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17</v>
      </c>
      <c r="D16" s="132">
        <v>64</v>
      </c>
      <c r="E16" s="132">
        <v>172</v>
      </c>
      <c r="F16" s="133">
        <f t="shared" ref="F16:F20" si="2">SUM(D16:E16)</f>
        <v>236</v>
      </c>
      <c r="G16" s="134">
        <f t="shared" ref="G16:G19" si="3">VLOOKUP(C16,$W$51:$AF$60,$W$42,0)</f>
        <v>162</v>
      </c>
      <c r="H16" s="122">
        <f t="shared" ref="H16:H24" si="4">IF(G16&lt;&gt;0,D16/(G16/2),0)</f>
        <v>0.79012345679012341</v>
      </c>
      <c r="I16" s="13">
        <f t="shared" ref="I16:I24" si="5">IF(G16&lt;&gt;0,E16/(G16/2),0)</f>
        <v>2.1234567901234569</v>
      </c>
      <c r="J16" s="14"/>
      <c r="K16" s="15">
        <f t="shared" ref="K16:K30" si="6">IF(G16&lt;&gt;0,F16/(G16),0)</f>
        <v>1.4567901234567902</v>
      </c>
      <c r="M16" s="16" t="s">
        <v>78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28</v>
      </c>
      <c r="D17" s="132">
        <v>150</v>
      </c>
      <c r="E17" s="132">
        <v>197</v>
      </c>
      <c r="F17" s="133">
        <f t="shared" si="2"/>
        <v>347</v>
      </c>
      <c r="G17" s="134">
        <f t="shared" si="3"/>
        <v>169</v>
      </c>
      <c r="H17" s="122">
        <f>IF(G17&lt;&gt;0,D17/(G17/2),0)</f>
        <v>1.7751479289940828</v>
      </c>
      <c r="I17" s="13">
        <f t="shared" si="5"/>
        <v>2.331360946745562</v>
      </c>
      <c r="J17" s="14"/>
      <c r="K17" s="15">
        <f t="shared" si="6"/>
        <v>2.0532544378698225</v>
      </c>
      <c r="M17" s="16" t="s">
        <v>74</v>
      </c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24</v>
      </c>
      <c r="D18" s="132">
        <v>194</v>
      </c>
      <c r="E18" s="132">
        <v>220</v>
      </c>
      <c r="F18" s="133">
        <f t="shared" si="2"/>
        <v>414</v>
      </c>
      <c r="G18" s="134">
        <f t="shared" si="3"/>
        <v>172</v>
      </c>
      <c r="H18" s="122">
        <f>IF(G18&lt;&gt;0,D18/(G18/2),0)</f>
        <v>2.2558139534883721</v>
      </c>
      <c r="I18" s="13">
        <f t="shared" si="5"/>
        <v>2.558139534883721</v>
      </c>
      <c r="J18" s="14"/>
      <c r="K18" s="15">
        <f t="shared" si="6"/>
        <v>2.4069767441860463</v>
      </c>
      <c r="M18" s="16" t="s">
        <v>79</v>
      </c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 t="s">
        <v>19</v>
      </c>
      <c r="D19" s="132">
        <v>126</v>
      </c>
      <c r="E19" s="132">
        <v>136</v>
      </c>
      <c r="F19" s="133">
        <f t="shared" si="2"/>
        <v>262</v>
      </c>
      <c r="G19" s="134">
        <f t="shared" si="3"/>
        <v>257</v>
      </c>
      <c r="H19" s="122">
        <f t="shared" si="4"/>
        <v>0.98054474708171202</v>
      </c>
      <c r="I19" s="13">
        <f t="shared" si="5"/>
        <v>1.0583657587548638</v>
      </c>
      <c r="J19" s="14"/>
      <c r="K19" s="15">
        <f t="shared" si="6"/>
        <v>1.0194552529182879</v>
      </c>
      <c r="M19" s="16" t="s">
        <v>79</v>
      </c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69</v>
      </c>
      <c r="D20" s="216"/>
      <c r="E20" s="132"/>
      <c r="F20" s="133">
        <f t="shared" si="2"/>
        <v>0</v>
      </c>
      <c r="G20" s="134"/>
      <c r="H20" s="122">
        <f t="shared" si="4"/>
        <v>0</v>
      </c>
      <c r="I20" s="13">
        <f t="shared" si="5"/>
        <v>0</v>
      </c>
      <c r="J20" s="14"/>
      <c r="K20" s="15">
        <f t="shared" si="6"/>
        <v>0</v>
      </c>
      <c r="L20" s="34"/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/>
      <c r="D21" s="216"/>
      <c r="E21" s="132"/>
      <c r="F21" s="133"/>
      <c r="G21" s="134"/>
      <c r="H21" s="122">
        <f t="shared" si="4"/>
        <v>0</v>
      </c>
      <c r="I21" s="13">
        <f t="shared" si="5"/>
        <v>0</v>
      </c>
      <c r="J21" s="14"/>
      <c r="K21" s="15">
        <f t="shared" si="6"/>
        <v>0</v>
      </c>
      <c r="L21" s="34"/>
      <c r="M21" s="16" t="s">
        <v>80</v>
      </c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0"/>
      <c r="C22" s="131"/>
      <c r="D22" s="132"/>
      <c r="E22" s="132"/>
      <c r="F22" s="133"/>
      <c r="G22" s="134"/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M22" s="16" t="s">
        <v>77</v>
      </c>
      <c r="N22" s="201"/>
      <c r="O22" s="9"/>
      <c r="P22" s="324"/>
      <c r="Q22" s="36"/>
      <c r="R22" s="12"/>
      <c r="S22" s="324"/>
      <c r="T22" s="36"/>
      <c r="U22" s="24"/>
    </row>
    <row r="23" spans="2:24" ht="15.75" customHeight="1" thickBot="1">
      <c r="B23" s="340"/>
      <c r="C23" s="131"/>
      <c r="D23" s="132"/>
      <c r="E23" s="132"/>
      <c r="F23" s="133"/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24" ht="15.75" customHeight="1">
      <c r="C24" s="135" t="s">
        <v>4</v>
      </c>
      <c r="D24" s="137">
        <f>SUM(D16:D22)</f>
        <v>534</v>
      </c>
      <c r="E24" s="137">
        <f>SUM(E16:E22)</f>
        <v>725</v>
      </c>
      <c r="F24" s="137">
        <f>SUM(F16:F22)</f>
        <v>1259</v>
      </c>
      <c r="G24" s="137">
        <f>SUM(G16:G22)</f>
        <v>760</v>
      </c>
      <c r="H24" s="124">
        <f t="shared" si="4"/>
        <v>1.4052631578947368</v>
      </c>
      <c r="I24" s="27">
        <f t="shared" si="5"/>
        <v>1.9078947368421053</v>
      </c>
      <c r="J24" s="22"/>
      <c r="K24" s="28">
        <f t="shared" si="6"/>
        <v>1.6565789473684212</v>
      </c>
      <c r="L24" s="34"/>
      <c r="M24" s="40"/>
      <c r="N24" s="204"/>
      <c r="O24" s="9"/>
      <c r="P24" s="324"/>
      <c r="Q24" s="36"/>
      <c r="R24" s="9"/>
      <c r="S24" s="324"/>
      <c r="T24" s="36"/>
      <c r="U24" s="24"/>
    </row>
    <row r="25" spans="2:24" ht="15.75" customHeight="1" thickBot="1">
      <c r="C25" s="143"/>
      <c r="D25" s="143"/>
      <c r="E25" s="143"/>
      <c r="F25" s="143"/>
      <c r="G25" s="143"/>
      <c r="L25" s="34"/>
      <c r="M25" s="40"/>
      <c r="N25" s="204"/>
      <c r="O25" s="9"/>
      <c r="P25" s="324"/>
      <c r="Q25" s="36"/>
      <c r="R25" s="9"/>
      <c r="S25" s="324"/>
      <c r="T25" s="36"/>
      <c r="U25" s="24"/>
      <c r="W25" t="s">
        <v>23</v>
      </c>
    </row>
    <row r="26" spans="2:24" ht="15.75" customHeight="1" thickBot="1">
      <c r="B26" s="342" t="s">
        <v>25</v>
      </c>
      <c r="C26" s="131" t="s">
        <v>18</v>
      </c>
      <c r="D26" s="217">
        <v>562</v>
      </c>
      <c r="E26" s="217">
        <v>258</v>
      </c>
      <c r="F26" s="133">
        <f t="shared" ref="F26:F28" si="7">SUM(D26:E26)</f>
        <v>820</v>
      </c>
      <c r="G26" s="134">
        <f t="shared" ref="G26" si="8">VLOOKUP(C26,$W$51:$AF$60,$W$42,0)</f>
        <v>157</v>
      </c>
      <c r="H26" s="122">
        <f>IF(G26&lt;&gt;0,D26/(G26/2),0)</f>
        <v>7.1592356687898091</v>
      </c>
      <c r="I26" s="13">
        <f>IF(G26&lt;&gt;0,E26/(G26/2),0)</f>
        <v>3.2866242038216562</v>
      </c>
      <c r="J26" s="14"/>
      <c r="K26" s="15">
        <f t="shared" si="6"/>
        <v>5.2229299363057322</v>
      </c>
      <c r="L26" s="34"/>
      <c r="M26" s="16" t="s">
        <v>76</v>
      </c>
      <c r="N26" s="201"/>
      <c r="O26" s="9"/>
      <c r="P26" s="324"/>
      <c r="Q26" s="36"/>
      <c r="R26" s="9"/>
      <c r="S26" s="324"/>
      <c r="T26" s="36"/>
      <c r="U26" s="24"/>
    </row>
    <row r="27" spans="2:24" ht="15.75" customHeight="1" thickBot="1">
      <c r="B27" s="343"/>
      <c r="C27" s="131" t="s">
        <v>69</v>
      </c>
      <c r="D27" s="132"/>
      <c r="E27" s="132"/>
      <c r="F27" s="133">
        <f t="shared" si="7"/>
        <v>0</v>
      </c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 t="s">
        <v>82</v>
      </c>
      <c r="N27" s="201"/>
      <c r="O27" s="9"/>
      <c r="P27" s="325"/>
      <c r="Q27" s="37"/>
      <c r="R27" s="38"/>
      <c r="S27" s="325"/>
      <c r="T27" s="37"/>
      <c r="U27" s="9"/>
    </row>
    <row r="28" spans="2:24" ht="15" customHeight="1" thickBot="1">
      <c r="B28" s="343"/>
      <c r="C28" s="131" t="s">
        <v>20</v>
      </c>
      <c r="D28" s="217">
        <v>138</v>
      </c>
      <c r="E28" s="217">
        <v>205</v>
      </c>
      <c r="F28" s="133">
        <f t="shared" si="7"/>
        <v>343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10"/>
      <c r="Q28" s="10"/>
      <c r="R28" s="24"/>
      <c r="S28" s="10"/>
      <c r="T28" s="10"/>
      <c r="U28" s="9"/>
    </row>
    <row r="29" spans="2:24" ht="15" thickBot="1">
      <c r="B29" s="343"/>
      <c r="C29" s="131"/>
      <c r="D29" s="132"/>
      <c r="E29" s="132"/>
      <c r="F29" s="133"/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2"/>
      <c r="M29" s="16"/>
      <c r="N29" s="201"/>
      <c r="O29" s="9"/>
      <c r="P29" s="10"/>
      <c r="Q29" s="24"/>
      <c r="R29" s="11"/>
      <c r="S29" s="10"/>
      <c r="T29" s="24"/>
      <c r="U29" s="12"/>
    </row>
    <row r="30" spans="2:24" ht="15.75" customHeight="1" thickBot="1">
      <c r="C30" s="20" t="s">
        <v>4</v>
      </c>
      <c r="D30" s="130">
        <f>SUM(D26:D29)</f>
        <v>700</v>
      </c>
      <c r="E30" s="130">
        <f>SUM(E26:E29)</f>
        <v>463</v>
      </c>
      <c r="F30" s="130">
        <f>SUM(F26:F29)</f>
        <v>1163</v>
      </c>
      <c r="G30" s="137">
        <f>SUM(G26:G29)</f>
        <v>157</v>
      </c>
      <c r="H30" s="27">
        <f>IF(G30&lt;&gt;0,D30/(G30/2),0)</f>
        <v>8.9171974522292992</v>
      </c>
      <c r="I30" s="27">
        <f>IF(G30&lt;&gt;0,E30/(G30/2),0)</f>
        <v>5.8980891719745223</v>
      </c>
      <c r="J30" s="22"/>
      <c r="K30" s="28">
        <f t="shared" si="6"/>
        <v>7.4076433121019107</v>
      </c>
      <c r="L30" s="2"/>
      <c r="M30" s="40"/>
      <c r="N30" s="40"/>
      <c r="O30" s="9"/>
      <c r="P30" s="10"/>
      <c r="Q30" s="10"/>
      <c r="R30" s="24"/>
      <c r="S30" s="10"/>
      <c r="T30" s="10"/>
      <c r="U30" s="9"/>
    </row>
    <row r="31" spans="2:24">
      <c r="C31" s="3"/>
      <c r="D31" s="42"/>
      <c r="E31" s="42"/>
      <c r="F31" s="43"/>
      <c r="G31" s="44"/>
      <c r="L31" s="2"/>
      <c r="M31" s="40"/>
      <c r="N31" s="40"/>
      <c r="O31" s="9"/>
      <c r="P31" s="323" t="s">
        <v>26</v>
      </c>
      <c r="Q31" s="35"/>
      <c r="R31" s="24"/>
      <c r="S31" s="323" t="s">
        <v>26</v>
      </c>
      <c r="T31" s="35"/>
      <c r="U31" s="24"/>
      <c r="W31" s="326" t="s">
        <v>27</v>
      </c>
      <c r="X31" s="327"/>
    </row>
    <row r="32" spans="2:24" ht="23.5">
      <c r="C32" s="47" t="s">
        <v>29</v>
      </c>
      <c r="D32" s="108">
        <f>D9+D14+D24+D30</f>
        <v>1872</v>
      </c>
      <c r="E32" s="108">
        <f>E9+E14+E24+E30</f>
        <v>1863</v>
      </c>
      <c r="F32" s="108">
        <f>F9+F14+F24+F30</f>
        <v>3735</v>
      </c>
      <c r="G32" s="109">
        <f>G14+G24+G30+G9</f>
        <v>2093</v>
      </c>
      <c r="H32" s="13">
        <f>IF(G32&lt;&gt;0,D32/(G32/2),0)</f>
        <v>1.7888198757763976</v>
      </c>
      <c r="I32" s="13">
        <f>IF(G32&lt;&gt;0,E32/(G32/2),0)</f>
        <v>1.7802197802197801</v>
      </c>
      <c r="J32" s="14"/>
      <c r="K32" s="15">
        <f>IF(G32&lt;&gt;0,F32/(G32),0)</f>
        <v>1.7845198279980889</v>
      </c>
      <c r="L32" s="2"/>
      <c r="M32" s="40"/>
      <c r="N32" s="40"/>
      <c r="O32" s="9"/>
      <c r="P32" s="324"/>
      <c r="Q32" s="36"/>
      <c r="R32" s="38"/>
      <c r="S32" s="324"/>
      <c r="T32" s="36"/>
      <c r="U32" s="24"/>
      <c r="W32" s="328"/>
      <c r="X32" s="329"/>
    </row>
    <row r="33" spans="2:33" ht="15.75" customHeight="1">
      <c r="D33" s="49"/>
      <c r="E33" s="49"/>
      <c r="G33" s="50"/>
      <c r="L33" s="2"/>
      <c r="M33" s="40"/>
      <c r="N33" s="40"/>
      <c r="O33" s="39"/>
      <c r="P33" s="324"/>
      <c r="Q33" s="36"/>
      <c r="R33" s="38"/>
      <c r="S33" s="324" t="s">
        <v>26</v>
      </c>
      <c r="T33" s="36"/>
      <c r="U33" s="39"/>
      <c r="W33" s="328"/>
      <c r="X33" s="329"/>
    </row>
    <row r="34" spans="2:33" ht="15.75" customHeight="1">
      <c r="C34" s="25"/>
      <c r="D34" s="51"/>
      <c r="E34" s="51"/>
      <c r="F34" s="52"/>
      <c r="G34" s="51"/>
      <c r="J34" s="34"/>
      <c r="L34" s="2"/>
      <c r="M34" s="40"/>
      <c r="N34" s="40"/>
      <c r="O34" s="39"/>
      <c r="P34" s="324"/>
      <c r="Q34" s="36"/>
      <c r="R34" s="24"/>
      <c r="S34" s="324"/>
      <c r="T34" s="36"/>
      <c r="U34" s="39"/>
      <c r="W34" s="328"/>
      <c r="X34" s="329"/>
    </row>
    <row r="35" spans="2:33" ht="24" customHeight="1">
      <c r="C35" s="332" t="s">
        <v>31</v>
      </c>
      <c r="D35" s="332"/>
      <c r="E35" s="332"/>
      <c r="F35" s="332"/>
      <c r="G35" s="333" t="s">
        <v>32</v>
      </c>
      <c r="H35" s="333"/>
      <c r="I35" s="333" t="s">
        <v>33</v>
      </c>
      <c r="J35" s="333"/>
      <c r="K35" s="333"/>
      <c r="L35" s="2"/>
      <c r="M35" s="40"/>
      <c r="N35" s="40"/>
      <c r="O35" s="39"/>
      <c r="P35" s="324"/>
      <c r="Q35" s="36"/>
      <c r="S35" s="324"/>
      <c r="T35" s="36"/>
      <c r="U35" s="39"/>
      <c r="W35" s="328"/>
      <c r="X35" s="329"/>
    </row>
    <row r="36" spans="2:33" ht="16" thickBot="1">
      <c r="C36" s="97" t="s">
        <v>34</v>
      </c>
      <c r="D36" s="105">
        <v>78</v>
      </c>
      <c r="E36" s="105">
        <f>48+94+82+57</f>
        <v>281</v>
      </c>
      <c r="F36" s="106"/>
      <c r="G36" s="309"/>
      <c r="H36" s="309"/>
      <c r="I36" s="310"/>
      <c r="J36" s="311"/>
      <c r="K36" s="312"/>
      <c r="L36" s="2"/>
      <c r="M36" s="40"/>
      <c r="N36" s="40"/>
      <c r="O36" s="39"/>
      <c r="P36" s="325"/>
      <c r="Q36" s="37"/>
      <c r="R36" s="41"/>
      <c r="S36" s="325"/>
      <c r="T36" s="37"/>
      <c r="U36" s="39"/>
      <c r="W36" s="328"/>
      <c r="X36" s="329"/>
    </row>
    <row r="37" spans="2:33" ht="15.5">
      <c r="C37" s="98" t="s">
        <v>35</v>
      </c>
      <c r="D37" s="105"/>
      <c r="E37" s="105"/>
      <c r="F37" s="106"/>
      <c r="G37" s="309"/>
      <c r="H37" s="309"/>
      <c r="I37" s="309"/>
      <c r="J37" s="309"/>
      <c r="K37" s="309"/>
      <c r="L37" s="34"/>
      <c r="M37" s="45"/>
      <c r="N37" s="30"/>
      <c r="O37" s="39"/>
      <c r="P37" s="10"/>
      <c r="Q37" s="10"/>
      <c r="R37" s="46"/>
      <c r="S37" s="301"/>
      <c r="T37" s="10"/>
      <c r="U37" s="39"/>
      <c r="W37" s="328"/>
      <c r="X37" s="329"/>
    </row>
    <row r="38" spans="2:33" s="48" customFormat="1" ht="15.5">
      <c r="B38"/>
      <c r="C38" s="98" t="s">
        <v>37</v>
      </c>
      <c r="D38" s="105">
        <v>119</v>
      </c>
      <c r="E38" s="105">
        <v>148</v>
      </c>
      <c r="F38" s="106"/>
      <c r="G38" s="309"/>
      <c r="H38" s="309"/>
      <c r="I38" s="310"/>
      <c r="J38" s="311"/>
      <c r="K38" s="312"/>
      <c r="L38" s="34"/>
      <c r="M38" s="45"/>
      <c r="N38" s="30"/>
      <c r="O38" s="9"/>
      <c r="P38" s="10"/>
      <c r="Q38" s="10"/>
      <c r="R38" s="46"/>
      <c r="S38" s="301"/>
      <c r="T38" s="10"/>
      <c r="U38" s="9"/>
      <c r="W38" s="328"/>
      <c r="X38" s="329"/>
      <c r="Y38"/>
    </row>
    <row r="39" spans="2:33" s="48" customFormat="1" ht="16" thickBot="1">
      <c r="B39"/>
      <c r="C39" s="98" t="s">
        <v>49</v>
      </c>
      <c r="D39" s="105">
        <v>224</v>
      </c>
      <c r="E39" s="105"/>
      <c r="F39" s="106"/>
      <c r="G39" s="309"/>
      <c r="H39" s="309"/>
      <c r="I39" s="309"/>
      <c r="J39" s="309"/>
      <c r="K39" s="309"/>
      <c r="L39" s="34"/>
      <c r="M39" s="29"/>
      <c r="N39" s="30"/>
      <c r="O39" s="9"/>
      <c r="P39" s="10"/>
      <c r="Q39" s="10"/>
      <c r="R39" s="46"/>
      <c r="S39" s="301"/>
      <c r="T39" s="10"/>
      <c r="U39" s="9"/>
      <c r="W39" s="330"/>
      <c r="X39" s="331"/>
      <c r="Y39"/>
    </row>
    <row r="40" spans="2:33" s="48" customFormat="1" ht="15.5">
      <c r="B40" s="96" t="s">
        <v>50</v>
      </c>
      <c r="C40" s="99">
        <v>1500</v>
      </c>
      <c r="D40" s="107">
        <f>SUM(D36:D39)</f>
        <v>421</v>
      </c>
      <c r="E40" s="107">
        <f>SUM(E36:E39)</f>
        <v>429</v>
      </c>
      <c r="F40" s="106">
        <f>D40+E40</f>
        <v>850</v>
      </c>
      <c r="G40" s="313"/>
      <c r="H40" s="314"/>
      <c r="L40" s="2"/>
      <c r="N40" s="48" t="s">
        <v>30</v>
      </c>
      <c r="O40" s="9"/>
      <c r="P40" s="10"/>
      <c r="Q40" s="10"/>
      <c r="R40" s="46"/>
      <c r="S40" s="301"/>
      <c r="T40" s="10"/>
      <c r="U40" s="9"/>
      <c r="Y40"/>
    </row>
    <row r="41" spans="2:33" s="48" customFormat="1" ht="16" thickBot="1">
      <c r="B41"/>
      <c r="L41" s="2"/>
      <c r="M41" s="45"/>
      <c r="N41" s="30"/>
      <c r="O41" s="53"/>
      <c r="P41" s="10"/>
      <c r="Q41" s="10"/>
      <c r="R41" s="9"/>
      <c r="S41" s="301"/>
      <c r="T41" s="10"/>
      <c r="U41" s="9"/>
      <c r="AG41" s="54"/>
    </row>
    <row r="42" spans="2:33" ht="16" thickBot="1">
      <c r="B42" s="315" t="s">
        <v>42</v>
      </c>
      <c r="C42" s="316"/>
      <c r="D42" s="316"/>
      <c r="E42" s="316"/>
      <c r="F42" s="316"/>
      <c r="G42" s="316"/>
      <c r="H42" s="316"/>
      <c r="I42" s="317"/>
      <c r="K42" s="318" t="str">
        <f>+B42</f>
        <v>ACUMULADO SEMANAL</v>
      </c>
      <c r="L42" s="319"/>
      <c r="M42" s="319"/>
      <c r="N42" s="320"/>
      <c r="O42" s="55"/>
      <c r="P42" s="34"/>
      <c r="Q42" s="34"/>
      <c r="R42" s="2"/>
      <c r="S42" s="34"/>
      <c r="T42" s="34"/>
      <c r="U42" s="2"/>
      <c r="V42" s="56"/>
      <c r="W42" s="103">
        <v>9</v>
      </c>
      <c r="X42" s="104" t="str">
        <f>"'"&amp;IF($W$42=4,DAY($Z$51)-1,IF($W$42=5,DAY($AA$51)-1,IF($W$42=6,DAY($AB$51)-1,IF($W$42=7,DAY($AC$51)-1,IF($W$42=8,DAY($AD$51)-1,IF($W$42=9,DAY($AE$51)-1,0))))))&amp;"-"&amp;MONTH($Y$51)&amp;"'!D40"</f>
        <v>'12-11'!D40</v>
      </c>
      <c r="Y42" s="57" t="str">
        <f>"'"&amp;IF($W$42=4,DAY($Z$51)-1,IF($W$42=5,DAY($AA$51)-1,IF($W$42=6,DAY($AB$51)-1,IF($W$42=7,DAY($AC$51)-1,IF($W$42=8,DAY($AD$51)-1,IF($W$42=9,DAY($AE$51)-1,0))))))&amp;"-"&amp;MONTH($Y$51)&amp;"'!F40"</f>
        <v>'12-11'!F40</v>
      </c>
      <c r="Z42" s="58" t="str">
        <f>"'"&amp;IF($W$42=4,DAY($Z$51)-1,IF($W$42=5,DAY($AA$51)-1,IF($W$42=6,DAY($AB$51)-1,IF($W$42=7,DAY($AC$51)-1,IF($W$42=8,DAY($AD$51)-1,IF($W$42=9,DAY($AE$51)-1,0))))))&amp;"-"&amp;MONTH($Y$51)&amp;"'!H40"</f>
        <v>'12-11'!H40</v>
      </c>
      <c r="AA42" s="59" t="str">
        <f>"'"&amp;IF($W$42=4,DAY($Z$51)-1,IF($W$42=5,DAY($AA$51)-1,IF($W$42=6,DAY($AB$51)-1,IF($W$42=7,DAY($AC$51)-1,IF($W$42=8,DAY($AD$51)-1,IF($W$42=9,DAY($AE$51)-1,0))))))&amp;"-"&amp;MONTH($Y$51)&amp;"'!B40"</f>
        <v>'12-11'!B40</v>
      </c>
      <c r="AB42" s="60"/>
      <c r="AC42" s="60"/>
      <c r="AD42" s="60"/>
      <c r="AE42" s="60"/>
      <c r="AF42" s="60"/>
      <c r="AG42" s="61"/>
    </row>
    <row r="43" spans="2:33" ht="16" thickBot="1">
      <c r="B43" s="119" t="s">
        <v>11</v>
      </c>
      <c r="C43" s="72"/>
      <c r="D43" s="321" t="s">
        <v>15</v>
      </c>
      <c r="E43" s="322"/>
      <c r="F43" s="321" t="s">
        <v>21</v>
      </c>
      <c r="G43" s="322"/>
      <c r="H43" s="321" t="s">
        <v>25</v>
      </c>
      <c r="I43" s="322"/>
      <c r="K43" s="120" t="s">
        <v>51</v>
      </c>
      <c r="L43" s="121"/>
      <c r="M43" s="110" t="s">
        <v>52</v>
      </c>
      <c r="N43" s="72" t="s">
        <v>46</v>
      </c>
      <c r="P43" s="34"/>
      <c r="Q43" s="34"/>
      <c r="R43" s="34"/>
      <c r="S43" s="34"/>
      <c r="T43" s="34"/>
      <c r="V43" s="62"/>
      <c r="W43" s="299" t="s">
        <v>36</v>
      </c>
      <c r="X43" s="300"/>
      <c r="Y43" s="101">
        <v>45968</v>
      </c>
      <c r="Z43" s="101">
        <f t="shared" ref="Z43:AE43" si="9">Y43+1</f>
        <v>45969</v>
      </c>
      <c r="AA43" s="101">
        <f t="shared" si="9"/>
        <v>45970</v>
      </c>
      <c r="AB43" s="101">
        <f t="shared" si="9"/>
        <v>45971</v>
      </c>
      <c r="AC43" s="101">
        <f t="shared" si="9"/>
        <v>45972</v>
      </c>
      <c r="AD43" s="101">
        <f t="shared" si="9"/>
        <v>45973</v>
      </c>
      <c r="AE43" s="101">
        <f t="shared" si="9"/>
        <v>45974</v>
      </c>
      <c r="AF43" s="63" t="s">
        <v>63</v>
      </c>
      <c r="AG43" s="64"/>
    </row>
    <row r="44" spans="2:33" ht="29">
      <c r="B44" s="74" t="s">
        <v>44</v>
      </c>
      <c r="C44" s="75" t="s">
        <v>45</v>
      </c>
      <c r="D44" s="74" t="s">
        <v>44</v>
      </c>
      <c r="E44" s="75" t="s">
        <v>45</v>
      </c>
      <c r="F44" s="74" t="s">
        <v>44</v>
      </c>
      <c r="G44" s="75" t="s">
        <v>45</v>
      </c>
      <c r="H44" s="74" t="s">
        <v>44</v>
      </c>
      <c r="I44" s="75" t="s">
        <v>45</v>
      </c>
      <c r="K44" s="111" t="s">
        <v>53</v>
      </c>
      <c r="L44" s="112"/>
      <c r="M44" s="112"/>
      <c r="N44" s="113"/>
      <c r="P44" s="301"/>
      <c r="Q44" s="302"/>
      <c r="R44" s="34"/>
      <c r="S44" s="301"/>
      <c r="T44" s="302"/>
      <c r="V44" s="62"/>
      <c r="W44" s="303" t="s">
        <v>38</v>
      </c>
      <c r="X44" s="304"/>
      <c r="Y44" s="66">
        <v>0</v>
      </c>
      <c r="Z44" s="66">
        <v>0</v>
      </c>
      <c r="AA44" s="66">
        <v>0</v>
      </c>
      <c r="AB44" s="66">
        <v>0</v>
      </c>
      <c r="AC44" s="66">
        <v>243</v>
      </c>
      <c r="AD44" s="66">
        <v>556</v>
      </c>
      <c r="AE44" s="66">
        <v>556</v>
      </c>
      <c r="AF44" s="67">
        <f>SUM(Y44:AE44)</f>
        <v>1355</v>
      </c>
      <c r="AG44" s="64"/>
    </row>
    <row r="45" spans="2:33" ht="16" thickBot="1">
      <c r="B45" s="76">
        <f>+F9+'31-10'!F9+'01-11'!F9+'02-11'!F9+'03-11'!F9</f>
        <v>1218.5</v>
      </c>
      <c r="C45" s="77">
        <f>IF($W$42=3,$Y44,IF($W$42=4,SUM($Y44:$Z44),IF($W$42=5,SUM($Y44:$AA44),IF($W$42=6,SUM($Y44:$AB44),IF($W$42=7,SUM($Y44:$AC44),IF($W$42=8,SUM($Y44:$AD44),IF($W$42=9,SUM($Y44:$AE44),"Escribir número")))))))</f>
        <v>1355</v>
      </c>
      <c r="D45" s="78">
        <f>+F14+'31-10'!F14</f>
        <v>536</v>
      </c>
      <c r="E45" s="77">
        <f>IF($W$42=3,$Y46,IF($W$42=4,SUM($Y46:$Z46),IF($W$42=5,SUM($Y46:$AA46),IF($W$42=6,SUM($Y46:$AB46),IF($W$42=7,SUM($Y46:$AC46),IF($W$42=8,SUM($Y46:$AD46),IF($W$42=9,SUM($Y46:$AE46),"Escribir número")))))))</f>
        <v>3109</v>
      </c>
      <c r="F45" s="79">
        <f>F24+'31-10'!F23+'01-11'!F23+'02-11'!F23+'03-11'!F23</f>
        <v>8164</v>
      </c>
      <c r="G45" s="77">
        <f>IF($W$42=3,$Y45,IF($W$42=4,SUM($Y45:$Z45),IF($W$42=5,SUM($Y45:$AA45),IF($W$42=6,SUM($Y45:$AB45),IF($W$42=7,SUM($Y45:$AC45),IF($W$42=8,SUM($Y45:$AD45),IF($W$42=9,SUM($Y45:$AE45),"Escribir número")))))))</f>
        <v>8523</v>
      </c>
      <c r="H45" s="79">
        <f>F30+'31-10'!F29+'01-11'!F29+'02-11'!F29+'03-11'!F29</f>
        <v>3458</v>
      </c>
      <c r="I45" s="77">
        <f>IF($W$42=3,$Y47,IF($W$42=4,SUM($Y47:$Z47),IF($W$42=5,SUM($Y47:$AA47),IF($W$42=6,SUM($Y47:$AB47),IF($W$42=7,SUM($Y47:$AC47),IF($W$42=8,SUM($Y47:$AD47),IF($W$42=9,SUM($Y47:$AE47),"Escribir número")))))))</f>
        <v>3384</v>
      </c>
      <c r="K45" s="114"/>
      <c r="L45" s="115"/>
      <c r="M45" s="115"/>
      <c r="N45" s="116"/>
      <c r="P45" s="301"/>
      <c r="Q45" s="302"/>
      <c r="R45" s="34"/>
      <c r="S45" s="301"/>
      <c r="T45" s="302"/>
      <c r="V45" s="62"/>
      <c r="W45" s="305" t="s">
        <v>39</v>
      </c>
      <c r="X45" s="306"/>
      <c r="Y45" s="66">
        <v>1642</v>
      </c>
      <c r="Z45" s="66">
        <v>1114</v>
      </c>
      <c r="AA45" s="66">
        <v>1582</v>
      </c>
      <c r="AB45" s="66">
        <v>1514</v>
      </c>
      <c r="AC45" s="66">
        <v>734</v>
      </c>
      <c r="AD45" s="66">
        <v>1177</v>
      </c>
      <c r="AE45" s="66">
        <v>760</v>
      </c>
      <c r="AF45" s="67">
        <f t="shared" ref="AF45:AF47" si="10">SUM(Y45:AE45)</f>
        <v>8523</v>
      </c>
      <c r="AG45" s="64"/>
    </row>
    <row r="46" spans="2:33" ht="16" thickBot="1">
      <c r="B46" s="80"/>
      <c r="C46" s="77"/>
      <c r="D46" s="79"/>
      <c r="E46" s="77"/>
      <c r="F46" s="79"/>
      <c r="G46" s="77"/>
      <c r="H46" s="79"/>
      <c r="I46" s="77"/>
      <c r="J46" s="81"/>
      <c r="K46" s="117">
        <f>+B45+D45+F45+H45</f>
        <v>13376.5</v>
      </c>
      <c r="L46" s="118"/>
      <c r="M46" s="82">
        <f>+C45+E45+G45+I45</f>
        <v>16371</v>
      </c>
      <c r="N46" s="83">
        <f>AF60</f>
        <v>16368</v>
      </c>
      <c r="P46" s="301"/>
      <c r="Q46" s="302"/>
      <c r="R46" s="34"/>
      <c r="S46" s="301"/>
      <c r="T46" s="302"/>
      <c r="V46" s="62"/>
      <c r="W46" s="305" t="s">
        <v>40</v>
      </c>
      <c r="X46" s="306"/>
      <c r="Y46" s="66">
        <v>0</v>
      </c>
      <c r="Z46" s="66">
        <v>268</v>
      </c>
      <c r="AA46" s="66">
        <v>398</v>
      </c>
      <c r="AB46" s="66">
        <v>650</v>
      </c>
      <c r="AC46" s="66">
        <v>650</v>
      </c>
      <c r="AD46" s="66">
        <v>650</v>
      </c>
      <c r="AE46" s="66">
        <v>493</v>
      </c>
      <c r="AF46" s="67">
        <f t="shared" si="10"/>
        <v>3109</v>
      </c>
      <c r="AG46" s="64"/>
    </row>
    <row r="47" spans="2:33" ht="15.5">
      <c r="C47" s="87"/>
      <c r="D47" s="88"/>
      <c r="E47" s="89"/>
      <c r="F47" s="88"/>
      <c r="G47" s="2"/>
      <c r="H47" s="2"/>
      <c r="I47" s="2"/>
      <c r="J47" s="2"/>
      <c r="K47" s="2"/>
      <c r="M47" s="69"/>
      <c r="N47" s="53"/>
      <c r="P47" s="301"/>
      <c r="Q47" s="302"/>
      <c r="R47" s="34"/>
      <c r="S47" s="301"/>
      <c r="T47" s="302"/>
      <c r="V47" s="62"/>
      <c r="W47" s="307" t="s">
        <v>41</v>
      </c>
      <c r="X47" s="308"/>
      <c r="Y47" s="66">
        <v>284</v>
      </c>
      <c r="Z47" s="66">
        <v>0</v>
      </c>
      <c r="AA47" s="66">
        <v>620</v>
      </c>
      <c r="AB47" s="66">
        <v>620</v>
      </c>
      <c r="AC47" s="66">
        <v>620</v>
      </c>
      <c r="AD47" s="66">
        <v>620</v>
      </c>
      <c r="AE47" s="66">
        <v>620</v>
      </c>
      <c r="AF47" s="67">
        <f t="shared" si="10"/>
        <v>3384</v>
      </c>
      <c r="AG47" s="64"/>
    </row>
    <row r="48" spans="2:33" ht="15.5">
      <c r="P48" s="301"/>
      <c r="Q48" s="302"/>
      <c r="R48" s="34"/>
      <c r="S48" s="301"/>
      <c r="T48" s="302"/>
      <c r="V48" s="62"/>
      <c r="W48" s="299" t="s">
        <v>43</v>
      </c>
      <c r="X48" s="300"/>
      <c r="Y48" s="102">
        <f>SUM(Y44:Y47)</f>
        <v>1926</v>
      </c>
      <c r="Z48" s="102">
        <f t="shared" ref="Z48:AE48" si="11">SUM(Z44:Z47)</f>
        <v>1382</v>
      </c>
      <c r="AA48" s="102">
        <f t="shared" si="11"/>
        <v>2600</v>
      </c>
      <c r="AB48" s="102">
        <f t="shared" si="11"/>
        <v>2784</v>
      </c>
      <c r="AC48" s="102">
        <f t="shared" si="11"/>
        <v>2247</v>
      </c>
      <c r="AD48" s="102">
        <f t="shared" si="11"/>
        <v>3003</v>
      </c>
      <c r="AE48" s="102">
        <f t="shared" si="11"/>
        <v>2429</v>
      </c>
      <c r="AF48" s="102">
        <f>SUM(AF44:AF47)</f>
        <v>16371</v>
      </c>
      <c r="AG48" s="64"/>
    </row>
    <row r="49" spans="2:33" ht="15.5">
      <c r="P49" s="301"/>
      <c r="Q49" s="302"/>
      <c r="R49" s="34"/>
      <c r="S49" s="301"/>
      <c r="T49" s="302"/>
      <c r="V49" s="62"/>
      <c r="W49" s="73"/>
      <c r="X49" s="73"/>
      <c r="Y49" s="100"/>
      <c r="Z49" s="100"/>
      <c r="AA49" s="100"/>
      <c r="AB49" s="100"/>
      <c r="AC49" s="100"/>
      <c r="AD49" s="100"/>
      <c r="AE49" s="100"/>
      <c r="AF49" s="100"/>
      <c r="AG49" s="64"/>
    </row>
    <row r="50" spans="2:33" ht="15" customHeight="1">
      <c r="P50" s="301"/>
      <c r="Q50" s="302"/>
      <c r="R50" s="34"/>
      <c r="S50" s="301"/>
      <c r="T50" s="302"/>
      <c r="V50" s="62"/>
      <c r="AG50" s="64"/>
    </row>
    <row r="51" spans="2:33" ht="15.5">
      <c r="P51" s="34"/>
      <c r="Q51" s="34"/>
      <c r="R51" s="34"/>
      <c r="S51" s="34"/>
      <c r="T51" s="34"/>
      <c r="V51" s="62"/>
      <c r="W51" s="299" t="s">
        <v>47</v>
      </c>
      <c r="X51" s="300"/>
      <c r="Y51" s="101">
        <f>Y43</f>
        <v>45968</v>
      </c>
      <c r="Z51" s="101">
        <f t="shared" ref="Z51:AE51" si="12">Z43</f>
        <v>45969</v>
      </c>
      <c r="AA51" s="101">
        <f t="shared" si="12"/>
        <v>45970</v>
      </c>
      <c r="AB51" s="101">
        <f t="shared" si="12"/>
        <v>45971</v>
      </c>
      <c r="AC51" s="101">
        <f t="shared" si="12"/>
        <v>45972</v>
      </c>
      <c r="AD51" s="101">
        <f t="shared" si="12"/>
        <v>45973</v>
      </c>
      <c r="AE51" s="101">
        <f t="shared" si="12"/>
        <v>45974</v>
      </c>
      <c r="AF51" s="63" t="s">
        <v>63</v>
      </c>
      <c r="AG51" s="64"/>
    </row>
    <row r="52" spans="2:33" ht="15.5">
      <c r="P52" s="34"/>
      <c r="Q52" s="34"/>
      <c r="R52" s="34"/>
      <c r="S52" s="34"/>
      <c r="T52" s="34"/>
      <c r="V52" s="62"/>
      <c r="W52" s="65" t="s">
        <v>12</v>
      </c>
      <c r="X52" s="84"/>
      <c r="Y52" s="85">
        <v>284</v>
      </c>
      <c r="Z52" s="85">
        <v>102</v>
      </c>
      <c r="AA52" s="85">
        <v>255</v>
      </c>
      <c r="AB52" s="85">
        <v>255</v>
      </c>
      <c r="AC52" s="85">
        <v>243</v>
      </c>
      <c r="AD52" s="85">
        <v>556</v>
      </c>
      <c r="AE52" s="85">
        <v>556</v>
      </c>
      <c r="AF52" s="67">
        <f>SUM(Y52:AE52)</f>
        <v>2251</v>
      </c>
      <c r="AG52" s="64"/>
    </row>
    <row r="53" spans="2:33" ht="15.5">
      <c r="B53" s="86"/>
      <c r="E53" s="91"/>
      <c r="J53" s="81"/>
      <c r="K53" s="81"/>
      <c r="M53" s="69"/>
      <c r="P53" s="34"/>
      <c r="Q53" s="34"/>
      <c r="R53" s="34"/>
      <c r="S53" s="34"/>
      <c r="T53" s="34"/>
      <c r="V53" s="62"/>
      <c r="W53" s="68" t="s">
        <v>14</v>
      </c>
      <c r="X53" s="90"/>
      <c r="Y53" s="85">
        <v>325</v>
      </c>
      <c r="Z53" s="85">
        <v>0</v>
      </c>
      <c r="AA53" s="85">
        <v>620</v>
      </c>
      <c r="AB53" s="85">
        <v>620</v>
      </c>
      <c r="AC53" s="85">
        <v>620</v>
      </c>
      <c r="AD53" s="85">
        <v>620</v>
      </c>
      <c r="AE53" s="85">
        <v>620</v>
      </c>
      <c r="AF53" s="67">
        <f t="shared" ref="AF53:AF59" si="13">SUM(Y53:AE53)</f>
        <v>3425</v>
      </c>
      <c r="AG53" s="64"/>
    </row>
    <row r="54" spans="2:33" ht="15.5">
      <c r="E54" s="91"/>
      <c r="V54" s="62"/>
      <c r="W54" s="68" t="s">
        <v>18</v>
      </c>
      <c r="X54" s="90"/>
      <c r="Y54" s="85">
        <v>314</v>
      </c>
      <c r="Z54" s="85">
        <v>252</v>
      </c>
      <c r="AA54" s="85">
        <v>63</v>
      </c>
      <c r="AB54" s="85">
        <v>314</v>
      </c>
      <c r="AC54" s="85">
        <v>314</v>
      </c>
      <c r="AD54" s="85">
        <v>314</v>
      </c>
      <c r="AE54" s="85">
        <v>157</v>
      </c>
      <c r="AF54" s="67">
        <f t="shared" si="13"/>
        <v>1728</v>
      </c>
      <c r="AG54" s="64"/>
    </row>
    <row r="55" spans="2:33" ht="15.75" customHeight="1">
      <c r="D55" s="50"/>
      <c r="E55" s="91"/>
      <c r="V55" s="62"/>
      <c r="W55" s="68" t="s">
        <v>20</v>
      </c>
      <c r="X55" s="90"/>
      <c r="Y55" s="85">
        <v>0</v>
      </c>
      <c r="Z55" s="85">
        <v>268</v>
      </c>
      <c r="AA55" s="85">
        <v>335</v>
      </c>
      <c r="AB55" s="85">
        <v>335</v>
      </c>
      <c r="AC55" s="85">
        <v>335</v>
      </c>
      <c r="AD55" s="85">
        <v>335</v>
      </c>
      <c r="AE55" s="85">
        <v>335</v>
      </c>
      <c r="AF55" s="67">
        <f t="shared" si="13"/>
        <v>1943</v>
      </c>
      <c r="AG55" s="64"/>
    </row>
    <row r="56" spans="2:33" ht="15.5">
      <c r="V56" s="62"/>
      <c r="W56" s="68" t="s">
        <v>17</v>
      </c>
      <c r="X56" s="90"/>
      <c r="Y56" s="85">
        <v>0</v>
      </c>
      <c r="Z56" s="85">
        <v>162</v>
      </c>
      <c r="AA56" s="85">
        <v>325</v>
      </c>
      <c r="AB56" s="85">
        <v>325</v>
      </c>
      <c r="AC56" s="85">
        <v>162</v>
      </c>
      <c r="AD56" s="85">
        <v>286</v>
      </c>
      <c r="AE56" s="85">
        <v>162</v>
      </c>
      <c r="AF56" s="67">
        <f t="shared" si="13"/>
        <v>1422</v>
      </c>
      <c r="AG56" s="64"/>
    </row>
    <row r="57" spans="2:33" ht="15.5">
      <c r="V57" s="62"/>
      <c r="W57" s="68" t="s">
        <v>28</v>
      </c>
      <c r="X57" s="90"/>
      <c r="Y57" s="85">
        <v>337</v>
      </c>
      <c r="Z57" s="85">
        <v>169</v>
      </c>
      <c r="AA57" s="85">
        <v>337</v>
      </c>
      <c r="AB57" s="85">
        <v>304</v>
      </c>
      <c r="AC57" s="85">
        <v>169</v>
      </c>
      <c r="AD57" s="85">
        <v>267</v>
      </c>
      <c r="AE57" s="85">
        <v>169</v>
      </c>
      <c r="AF57" s="67">
        <f t="shared" si="13"/>
        <v>1752</v>
      </c>
      <c r="AG57" s="64"/>
    </row>
    <row r="58" spans="2:33" ht="15.5">
      <c r="V58" s="62"/>
      <c r="W58" s="68" t="s">
        <v>24</v>
      </c>
      <c r="X58" s="90"/>
      <c r="Y58" s="85">
        <v>343</v>
      </c>
      <c r="Z58" s="85">
        <v>172</v>
      </c>
      <c r="AA58" s="85">
        <v>343</v>
      </c>
      <c r="AB58" s="85">
        <v>309</v>
      </c>
      <c r="AC58" s="85">
        <v>172</v>
      </c>
      <c r="AD58" s="85">
        <v>302</v>
      </c>
      <c r="AE58" s="85">
        <v>172</v>
      </c>
      <c r="AF58" s="67">
        <f t="shared" si="13"/>
        <v>1813</v>
      </c>
      <c r="AG58" s="64"/>
    </row>
    <row r="59" spans="2:33" ht="15.5">
      <c r="V59" s="62"/>
      <c r="W59" s="70" t="s">
        <v>19</v>
      </c>
      <c r="X59" s="92"/>
      <c r="Y59" s="85">
        <v>322</v>
      </c>
      <c r="Z59" s="85">
        <v>257</v>
      </c>
      <c r="AA59" s="85">
        <v>322</v>
      </c>
      <c r="AB59" s="85">
        <v>322</v>
      </c>
      <c r="AC59" s="85">
        <v>232</v>
      </c>
      <c r="AD59" s="85">
        <v>322</v>
      </c>
      <c r="AE59" s="85">
        <v>257</v>
      </c>
      <c r="AF59" s="67">
        <f t="shared" si="13"/>
        <v>2034</v>
      </c>
      <c r="AG59" s="64"/>
    </row>
    <row r="60" spans="2:33" ht="15.5">
      <c r="V60" s="62"/>
      <c r="W60" s="299" t="s">
        <v>43</v>
      </c>
      <c r="X60" s="300"/>
      <c r="Y60" s="102">
        <f>SUM(Y52:Y59)</f>
        <v>1925</v>
      </c>
      <c r="Z60" s="102">
        <f t="shared" ref="Z60:AE60" si="14">SUM(Z52:Z59)</f>
        <v>1382</v>
      </c>
      <c r="AA60" s="102">
        <f t="shared" si="14"/>
        <v>2600</v>
      </c>
      <c r="AB60" s="102">
        <f t="shared" si="14"/>
        <v>2784</v>
      </c>
      <c r="AC60" s="102">
        <f t="shared" si="14"/>
        <v>2247</v>
      </c>
      <c r="AD60" s="102">
        <f t="shared" si="14"/>
        <v>3002</v>
      </c>
      <c r="AE60" s="102">
        <f t="shared" si="14"/>
        <v>2428</v>
      </c>
      <c r="AF60" s="71">
        <f>SUM(AF52:AF59)</f>
        <v>16368</v>
      </c>
      <c r="AG60" s="64"/>
    </row>
    <row r="61" spans="2:33" ht="15" thickBot="1">
      <c r="V61" s="93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5"/>
    </row>
    <row r="63" spans="2:33">
      <c r="N63" t="s">
        <v>48</v>
      </c>
    </row>
    <row r="65" spans="13:29">
      <c r="M65" t="s">
        <v>62</v>
      </c>
    </row>
    <row r="73" spans="13:29">
      <c r="AC73">
        <v>0</v>
      </c>
    </row>
  </sheetData>
  <mergeCells count="48">
    <mergeCell ref="W51:X51"/>
    <mergeCell ref="W60:X60"/>
    <mergeCell ref="P44:P50"/>
    <mergeCell ref="Q44:Q50"/>
    <mergeCell ref="S44:S50"/>
    <mergeCell ref="T44:T50"/>
    <mergeCell ref="W44:X44"/>
    <mergeCell ref="W45:X45"/>
    <mergeCell ref="W46:X46"/>
    <mergeCell ref="W47:X47"/>
    <mergeCell ref="W48:X48"/>
    <mergeCell ref="W43:X43"/>
    <mergeCell ref="S37:S41"/>
    <mergeCell ref="G38:H38"/>
    <mergeCell ref="I38:K38"/>
    <mergeCell ref="G39:H39"/>
    <mergeCell ref="I39:K39"/>
    <mergeCell ref="G40:H40"/>
    <mergeCell ref="B42:I42"/>
    <mergeCell ref="K42:N42"/>
    <mergeCell ref="D43:E43"/>
    <mergeCell ref="F43:G43"/>
    <mergeCell ref="H43:I43"/>
    <mergeCell ref="P31:P36"/>
    <mergeCell ref="S31:S36"/>
    <mergeCell ref="W31:X39"/>
    <mergeCell ref="C35:F35"/>
    <mergeCell ref="G35:H35"/>
    <mergeCell ref="I35:K35"/>
    <mergeCell ref="G36:H36"/>
    <mergeCell ref="I36:K36"/>
    <mergeCell ref="G37:H37"/>
    <mergeCell ref="I37:K37"/>
    <mergeCell ref="P10:P15"/>
    <mergeCell ref="S10:S15"/>
    <mergeCell ref="B11:B13"/>
    <mergeCell ref="B16:B23"/>
    <mergeCell ref="P21:P27"/>
    <mergeCell ref="S21:S27"/>
    <mergeCell ref="B26:B29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3 H6:I9 H26:I29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3">
    <cfRule type="iconSet" priority="26">
      <iconSet>
        <cfvo type="percent" val="0"/>
        <cfvo type="num" val="0.95"/>
        <cfvo type="num" val="1"/>
      </iconSet>
    </cfRule>
  </conditionalFormatting>
  <conditionalFormatting sqref="H24:I24">
    <cfRule type="iconSet" priority="20">
      <iconSet>
        <cfvo type="percent" val="0"/>
        <cfvo type="num" val="0.95"/>
        <cfvo type="num" val="1"/>
      </iconSet>
    </cfRule>
  </conditionalFormatting>
  <conditionalFormatting sqref="H30:I30">
    <cfRule type="iconSet" priority="15">
      <iconSet>
        <cfvo type="percent" val="0"/>
        <cfvo type="num" val="0.95"/>
        <cfvo type="num" val="1"/>
      </iconSet>
    </cfRule>
  </conditionalFormatting>
  <conditionalFormatting sqref="H32:I32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3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3">
    <cfRule type="iconSet" priority="27">
      <iconSet>
        <cfvo type="percent" val="0"/>
        <cfvo type="num" val="0.95"/>
        <cfvo type="num" val="1"/>
      </iconSet>
    </cfRule>
  </conditionalFormatting>
  <conditionalFormatting sqref="K24">
    <cfRule type="iconSet" priority="19">
      <iconSet>
        <cfvo type="percent" val="0"/>
        <cfvo type="num" val="0.95"/>
        <cfvo type="num" val="1"/>
      </iconSet>
    </cfRule>
  </conditionalFormatting>
  <conditionalFormatting sqref="K26:K28">
    <cfRule type="iconSet" priority="25">
      <iconSet>
        <cfvo type="percent" val="0"/>
        <cfvo type="num" val="0.95"/>
        <cfvo type="num" val="1"/>
      </iconSet>
    </cfRule>
  </conditionalFormatting>
  <conditionalFormatting sqref="K29">
    <cfRule type="iconSet" priority="7">
      <iconSet>
        <cfvo type="percent" val="0"/>
        <cfvo type="num" val="0.95"/>
        <cfvo type="num" val="1"/>
      </iconSet>
    </cfRule>
  </conditionalFormatting>
  <conditionalFormatting sqref="K30">
    <cfRule type="iconSet" priority="16">
      <iconSet>
        <cfvo type="percent" val="0"/>
        <cfvo type="num" val="0.95"/>
        <cfvo type="num" val="1"/>
      </iconSet>
    </cfRule>
  </conditionalFormatting>
  <conditionalFormatting sqref="K32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2" xr:uid="{2CA69217-0726-4DE0-B226-FB0665938774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002921A3-3ACD-4AD4-8215-8DED49960517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29" id="{AB113177-237C-4DCD-9D1D-295D6E64C8D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B46</xm:sqref>
        </x14:conditionalFormatting>
        <x14:conditionalFormatting xmlns:xm="http://schemas.microsoft.com/office/excel/2006/main">
          <x14:cfRule type="iconSet" priority="10" id="{C8467DD5-3A28-4FE7-8BFA-F6FDD2F8433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13" id="{CB065EAF-A23D-415B-A99F-AF843A0863C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D46</xm:sqref>
        </x14:conditionalFormatting>
        <x14:conditionalFormatting xmlns:xm="http://schemas.microsoft.com/office/excel/2006/main">
          <x14:cfRule type="iconSet" priority="9" id="{78C17DC4-7C48-4A90-A518-B531D66223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12" id="{37546A5E-1EF0-452A-AF60-18D22ADCE26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F46</xm:sqref>
        </x14:conditionalFormatting>
        <x14:conditionalFormatting xmlns:xm="http://schemas.microsoft.com/office/excel/2006/main">
          <x14:cfRule type="iconSet" priority="8" id="{26061489-406E-4A5E-B418-5FA635BCD9A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1" id="{1D65CB3E-3D3B-47AC-BCC5-EC35E7CDED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H46</xm:sqref>
        </x14:conditionalFormatting>
        <x14:conditionalFormatting xmlns:xm="http://schemas.microsoft.com/office/excel/2006/main">
          <x14:cfRule type="iconSet" priority="14" id="{1B983776-39C7-4FE4-A323-0539A2C1A1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$M$46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K46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5D65C-5C85-4E0B-96BA-0892AFE4776B}">
  <sheetPr>
    <tabColor rgb="FFFFC000"/>
  </sheetPr>
  <dimension ref="B2:AG74"/>
  <sheetViews>
    <sheetView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2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 t="s">
        <v>86</v>
      </c>
      <c r="D12" s="132">
        <v>149</v>
      </c>
      <c r="E12" s="132"/>
      <c r="F12" s="133">
        <f t="shared" si="1"/>
        <v>149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/>
      <c r="D13" s="132"/>
      <c r="E13" s="132"/>
      <c r="F13" s="133"/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149</v>
      </c>
      <c r="E14" s="136">
        <f>SUM(E11:E13)</f>
        <v>0</v>
      </c>
      <c r="F14" s="136">
        <f>SUM(F11:F13)</f>
        <v>149</v>
      </c>
      <c r="G14" s="137">
        <f>SUM(G11:G13)</f>
        <v>0</v>
      </c>
      <c r="H14" s="124">
        <f>IF(G14&lt;&gt;0,D14/(G14/2),0)</f>
        <v>0</v>
      </c>
      <c r="I14" s="27">
        <f>IF(G14&lt;&gt;0,E14/(G14/2),0)</f>
        <v>0</v>
      </c>
      <c r="J14" s="22"/>
      <c r="K14" s="28">
        <f>IF(G14&lt;&gt;0,F14/(G14),0)</f>
        <v>0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17</v>
      </c>
      <c r="D16" s="132">
        <v>203</v>
      </c>
      <c r="E16" s="132">
        <v>142</v>
      </c>
      <c r="F16" s="133">
        <f t="shared" ref="F16:F20" si="2">SUM(D16:E16)</f>
        <v>345</v>
      </c>
      <c r="G16" s="134">
        <f>VLOOKUP(C16,$W$51:$AF$61,$W$42,0)</f>
        <v>285</v>
      </c>
      <c r="H16" s="122">
        <f t="shared" ref="H16:H24" si="3">IF(G16&lt;&gt;0,D16/(G16/2),0)</f>
        <v>1.4245614035087719</v>
      </c>
      <c r="I16" s="13">
        <f t="shared" ref="I16:I24" si="4">IF(G16&lt;&gt;0,E16/(G16/2),0)</f>
        <v>0.99649122807017543</v>
      </c>
      <c r="J16" s="14"/>
      <c r="K16" s="15">
        <f t="shared" ref="K16:K30" si="5">IF(G16&lt;&gt;0,F16/(G16),0)</f>
        <v>1.2105263157894737</v>
      </c>
      <c r="M16" s="16" t="s">
        <v>78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28</v>
      </c>
      <c r="D17" s="132">
        <v>159</v>
      </c>
      <c r="E17" s="132">
        <v>195</v>
      </c>
      <c r="F17" s="133">
        <f t="shared" si="2"/>
        <v>354</v>
      </c>
      <c r="G17" s="134">
        <f>VLOOKUP(C17,$W$51:$AF$61,$W$42,0)</f>
        <v>297</v>
      </c>
      <c r="H17" s="122">
        <f>IF(G17&lt;&gt;0,D17/(G17/2),0)</f>
        <v>1.0707070707070707</v>
      </c>
      <c r="I17" s="13">
        <f t="shared" si="4"/>
        <v>1.3131313131313131</v>
      </c>
      <c r="J17" s="14"/>
      <c r="K17" s="15">
        <f t="shared" si="5"/>
        <v>1.1919191919191918</v>
      </c>
      <c r="M17" s="16" t="s">
        <v>74</v>
      </c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24</v>
      </c>
      <c r="D18" s="132">
        <v>248</v>
      </c>
      <c r="E18" s="132">
        <v>136</v>
      </c>
      <c r="F18" s="133">
        <f t="shared" si="2"/>
        <v>384</v>
      </c>
      <c r="G18" s="134">
        <f>VLOOKUP(C18,$W$51:$AF$61,$W$42,0)</f>
        <v>302</v>
      </c>
      <c r="H18" s="122">
        <f>IF(G18&lt;&gt;0,D18/(G18/2),0)</f>
        <v>1.6423841059602649</v>
      </c>
      <c r="I18" s="13">
        <f t="shared" si="4"/>
        <v>0.90066225165562919</v>
      </c>
      <c r="J18" s="14"/>
      <c r="K18" s="15">
        <f t="shared" si="5"/>
        <v>1.2715231788079471</v>
      </c>
      <c r="M18" s="16" t="s">
        <v>79</v>
      </c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/>
      <c r="D19" s="132"/>
      <c r="E19" s="132"/>
      <c r="F19" s="133">
        <f t="shared" si="2"/>
        <v>0</v>
      </c>
      <c r="G19" s="134"/>
      <c r="H19" s="122">
        <f t="shared" si="3"/>
        <v>0</v>
      </c>
      <c r="I19" s="13">
        <f t="shared" si="4"/>
        <v>0</v>
      </c>
      <c r="J19" s="14"/>
      <c r="K19" s="15">
        <f t="shared" si="5"/>
        <v>0</v>
      </c>
      <c r="M19" s="16" t="s">
        <v>79</v>
      </c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12</v>
      </c>
      <c r="D20" s="217">
        <v>50</v>
      </c>
      <c r="E20" s="132">
        <v>85</v>
      </c>
      <c r="F20" s="133">
        <f t="shared" si="2"/>
        <v>135</v>
      </c>
      <c r="G20" s="134">
        <f>VLOOKUP(C20,$W$51:$AF$61,$W$42,0)</f>
        <v>157</v>
      </c>
      <c r="H20" s="122">
        <f t="shared" si="3"/>
        <v>0.63694267515923564</v>
      </c>
      <c r="I20" s="13">
        <f t="shared" si="4"/>
        <v>1.0828025477707006</v>
      </c>
      <c r="J20" s="14"/>
      <c r="K20" s="15">
        <f t="shared" si="5"/>
        <v>0.85987261146496818</v>
      </c>
      <c r="L20" s="34"/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/>
      <c r="D21" s="216"/>
      <c r="E21" s="132"/>
      <c r="F21" s="133"/>
      <c r="G21" s="134"/>
      <c r="H21" s="122">
        <f t="shared" si="3"/>
        <v>0</v>
      </c>
      <c r="I21" s="13">
        <f t="shared" si="4"/>
        <v>0</v>
      </c>
      <c r="J21" s="14"/>
      <c r="K21" s="15">
        <f t="shared" si="5"/>
        <v>0</v>
      </c>
      <c r="L21" s="34"/>
      <c r="M21" s="16" t="s">
        <v>80</v>
      </c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0"/>
      <c r="C22" s="131"/>
      <c r="D22" s="132"/>
      <c r="E22" s="132"/>
      <c r="F22" s="133"/>
      <c r="G22" s="134"/>
      <c r="H22" s="122">
        <f t="shared" si="3"/>
        <v>0</v>
      </c>
      <c r="I22" s="13">
        <f t="shared" si="4"/>
        <v>0</v>
      </c>
      <c r="J22" s="14"/>
      <c r="K22" s="15">
        <f t="shared" si="5"/>
        <v>0</v>
      </c>
      <c r="M22" s="16" t="s">
        <v>77</v>
      </c>
      <c r="N22" s="201"/>
      <c r="O22" s="9"/>
      <c r="P22" s="324"/>
      <c r="Q22" s="36"/>
      <c r="R22" s="12"/>
      <c r="S22" s="324"/>
      <c r="T22" s="36"/>
      <c r="U22" s="24"/>
    </row>
    <row r="23" spans="2:24" ht="15.75" customHeight="1" thickBot="1">
      <c r="B23" s="340"/>
      <c r="C23" s="131"/>
      <c r="D23" s="132"/>
      <c r="E23" s="132"/>
      <c r="F23" s="133"/>
      <c r="G23" s="134"/>
      <c r="H23" s="122">
        <f t="shared" si="3"/>
        <v>0</v>
      </c>
      <c r="I23" s="13">
        <f t="shared" si="4"/>
        <v>0</v>
      </c>
      <c r="J23" s="14"/>
      <c r="K23" s="15">
        <f t="shared" si="5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24" ht="15.75" customHeight="1">
      <c r="C24" s="135" t="s">
        <v>4</v>
      </c>
      <c r="D24" s="137">
        <f>SUM(D16:D22)</f>
        <v>660</v>
      </c>
      <c r="E24" s="137">
        <f>SUM(E16:E22)</f>
        <v>558</v>
      </c>
      <c r="F24" s="137">
        <f>SUM(F16:F22)</f>
        <v>1218</v>
      </c>
      <c r="G24" s="137">
        <f>SUM(G16:G22)</f>
        <v>1041</v>
      </c>
      <c r="H24" s="124">
        <f t="shared" si="3"/>
        <v>1.2680115273775217</v>
      </c>
      <c r="I24" s="27">
        <f t="shared" si="4"/>
        <v>1.0720461095100864</v>
      </c>
      <c r="J24" s="22"/>
      <c r="K24" s="28">
        <f t="shared" si="5"/>
        <v>1.1700288184438041</v>
      </c>
      <c r="L24" s="34"/>
      <c r="M24" s="40"/>
      <c r="N24" s="204"/>
      <c r="O24" s="9"/>
      <c r="P24" s="324"/>
      <c r="Q24" s="36"/>
      <c r="R24" s="9"/>
      <c r="S24" s="324"/>
      <c r="T24" s="36"/>
      <c r="U24" s="24"/>
    </row>
    <row r="25" spans="2:24" ht="15.75" customHeight="1" thickBot="1">
      <c r="C25" s="143"/>
      <c r="D25" s="143"/>
      <c r="E25" s="143"/>
      <c r="F25" s="143"/>
      <c r="G25" s="143"/>
      <c r="L25" s="34"/>
      <c r="M25" s="40"/>
      <c r="N25" s="204"/>
      <c r="O25" s="9"/>
      <c r="P25" s="324"/>
      <c r="Q25" s="36"/>
      <c r="R25" s="9"/>
      <c r="S25" s="324"/>
      <c r="T25" s="36"/>
      <c r="U25" s="24"/>
      <c r="W25" t="s">
        <v>23</v>
      </c>
    </row>
    <row r="26" spans="2:24" ht="15.75" customHeight="1" thickBot="1">
      <c r="B26" s="342" t="s">
        <v>25</v>
      </c>
      <c r="C26" s="131" t="s">
        <v>18</v>
      </c>
      <c r="D26" s="217">
        <v>552</v>
      </c>
      <c r="E26" s="216">
        <v>525</v>
      </c>
      <c r="F26" s="133">
        <f t="shared" ref="F26:F29" si="6">SUM(D26:E26)</f>
        <v>1077</v>
      </c>
      <c r="G26" s="134">
        <f t="shared" ref="G26:G29" si="7">VLOOKUP(C26,$W$51:$AF$61,$W$42,0)</f>
        <v>555</v>
      </c>
      <c r="H26" s="122">
        <f>IF(G26&lt;&gt;0,D26/(G26/2),0)</f>
        <v>1.9891891891891893</v>
      </c>
      <c r="I26" s="13">
        <f>IF(G26&lt;&gt;0,E26/(G26/2),0)</f>
        <v>1.8918918918918919</v>
      </c>
      <c r="J26" s="14"/>
      <c r="K26" s="15">
        <f t="shared" si="5"/>
        <v>1.9405405405405405</v>
      </c>
      <c r="L26" s="34"/>
      <c r="M26" s="16" t="s">
        <v>76</v>
      </c>
      <c r="N26" s="201"/>
      <c r="O26" s="9"/>
      <c r="P26" s="324"/>
      <c r="Q26" s="36"/>
      <c r="R26" s="9"/>
      <c r="S26" s="324"/>
      <c r="T26" s="36"/>
      <c r="U26" s="24"/>
    </row>
    <row r="27" spans="2:24" ht="15.75" customHeight="1" thickBot="1">
      <c r="B27" s="343"/>
      <c r="C27" s="131" t="s">
        <v>14</v>
      </c>
      <c r="D27" s="132">
        <v>395</v>
      </c>
      <c r="E27" s="132">
        <v>368</v>
      </c>
      <c r="F27" s="133">
        <f t="shared" si="6"/>
        <v>763</v>
      </c>
      <c r="G27" s="134">
        <f t="shared" si="7"/>
        <v>286</v>
      </c>
      <c r="H27" s="122">
        <f>IF(G27&lt;&gt;0,D27/(G27/2),0)</f>
        <v>2.7622377622377621</v>
      </c>
      <c r="I27" s="13">
        <f>IF(G27&lt;&gt;0,E27/(G27/2),0)</f>
        <v>2.5734265734265733</v>
      </c>
      <c r="J27" s="14"/>
      <c r="K27" s="15">
        <f t="shared" si="5"/>
        <v>2.6678321678321679</v>
      </c>
      <c r="L27" s="34"/>
      <c r="M27" s="16" t="s">
        <v>82</v>
      </c>
      <c r="N27" s="201"/>
      <c r="O27" s="9"/>
      <c r="P27" s="325"/>
      <c r="Q27" s="37"/>
      <c r="R27" s="38"/>
      <c r="S27" s="325"/>
      <c r="T27" s="37"/>
      <c r="U27" s="9"/>
    </row>
    <row r="28" spans="2:24" ht="15" customHeight="1" thickBot="1">
      <c r="B28" s="343"/>
      <c r="C28" s="131" t="s">
        <v>19</v>
      </c>
      <c r="D28" s="217">
        <v>300</v>
      </c>
      <c r="E28" s="216">
        <v>234</v>
      </c>
      <c r="F28" s="133">
        <f t="shared" si="6"/>
        <v>534</v>
      </c>
      <c r="G28" s="134">
        <f t="shared" si="7"/>
        <v>649</v>
      </c>
      <c r="H28" s="122">
        <f>IF(G28&lt;&gt;0,D28/(G28/2),0)</f>
        <v>0.92449922958397535</v>
      </c>
      <c r="I28" s="13">
        <f>IF(G28&lt;&gt;0,E28/(G28/2),0)</f>
        <v>0.72110939907550076</v>
      </c>
      <c r="J28" s="14"/>
      <c r="K28" s="15">
        <f t="shared" si="5"/>
        <v>0.82280431432973811</v>
      </c>
      <c r="L28" s="34"/>
      <c r="M28" s="16"/>
      <c r="N28" s="201"/>
      <c r="O28" s="9"/>
      <c r="P28" s="10"/>
      <c r="Q28" s="10"/>
      <c r="R28" s="24"/>
      <c r="S28" s="10"/>
      <c r="T28" s="10"/>
      <c r="U28" s="9"/>
    </row>
    <row r="29" spans="2:24" ht="15" thickBot="1">
      <c r="B29" s="343"/>
      <c r="C29" s="131" t="s">
        <v>20</v>
      </c>
      <c r="D29" s="132"/>
      <c r="E29" s="132">
        <v>246</v>
      </c>
      <c r="F29" s="133">
        <f t="shared" si="6"/>
        <v>246</v>
      </c>
      <c r="G29" s="134">
        <f t="shared" si="7"/>
        <v>657</v>
      </c>
      <c r="H29" s="122">
        <f>IF(G29&lt;&gt;0,D29/(G29/2),0)</f>
        <v>0</v>
      </c>
      <c r="I29" s="13">
        <f>IF(G29&lt;&gt;0,E29/(G29/2),0)</f>
        <v>0.74885844748858443</v>
      </c>
      <c r="J29" s="14"/>
      <c r="K29" s="15">
        <f t="shared" si="5"/>
        <v>0.37442922374429222</v>
      </c>
      <c r="L29" s="2"/>
      <c r="M29" s="16"/>
      <c r="N29" s="201"/>
      <c r="O29" s="9"/>
      <c r="P29" s="10"/>
      <c r="Q29" s="24"/>
      <c r="R29" s="11"/>
      <c r="S29" s="10"/>
      <c r="T29" s="24"/>
      <c r="U29" s="12"/>
    </row>
    <row r="30" spans="2:24" ht="15.75" customHeight="1" thickBot="1">
      <c r="C30" s="20" t="s">
        <v>4</v>
      </c>
      <c r="D30" s="130">
        <f>SUM(D26:D29)</f>
        <v>1247</v>
      </c>
      <c r="E30" s="130">
        <f>SUM(E26:E29)</f>
        <v>1373</v>
      </c>
      <c r="F30" s="130">
        <f>SUM(F26:F29)</f>
        <v>2620</v>
      </c>
      <c r="G30" s="137">
        <f>SUM(G26:G29)</f>
        <v>2147</v>
      </c>
      <c r="H30" s="27">
        <f>IF(G30&lt;&gt;0,D30/(G30/2),0)</f>
        <v>1.1616208663251049</v>
      </c>
      <c r="I30" s="27">
        <f>IF(G30&lt;&gt;0,E30/(G30/2),0)</f>
        <v>1.2789939450395902</v>
      </c>
      <c r="J30" s="22"/>
      <c r="K30" s="28">
        <f t="shared" si="5"/>
        <v>1.2203074056823475</v>
      </c>
      <c r="L30" s="2"/>
      <c r="M30" s="40"/>
      <c r="N30" s="40"/>
      <c r="O30" s="9"/>
      <c r="P30" s="10"/>
      <c r="Q30" s="10"/>
      <c r="R30" s="24"/>
      <c r="S30" s="10"/>
      <c r="T30" s="10"/>
      <c r="U30" s="9"/>
    </row>
    <row r="31" spans="2:24">
      <c r="C31" s="3"/>
      <c r="D31" s="42"/>
      <c r="E31" s="42"/>
      <c r="F31" s="43"/>
      <c r="G31" s="44"/>
      <c r="L31" s="2"/>
      <c r="M31" s="40"/>
      <c r="N31" s="40"/>
      <c r="O31" s="9"/>
      <c r="P31" s="323" t="s">
        <v>26</v>
      </c>
      <c r="Q31" s="35"/>
      <c r="R31" s="24"/>
      <c r="S31" s="323" t="s">
        <v>26</v>
      </c>
      <c r="T31" s="35"/>
      <c r="U31" s="24"/>
      <c r="W31" s="326" t="s">
        <v>27</v>
      </c>
      <c r="X31" s="327"/>
    </row>
    <row r="32" spans="2:24" ht="23.5">
      <c r="C32" s="47" t="s">
        <v>29</v>
      </c>
      <c r="D32" s="108">
        <f>D9+D14+D24+D30</f>
        <v>2056</v>
      </c>
      <c r="E32" s="108">
        <f>E9+E14+E24+E30</f>
        <v>1931</v>
      </c>
      <c r="F32" s="108">
        <f>F9+F14+F24+F30</f>
        <v>3987</v>
      </c>
      <c r="G32" s="109">
        <f>G14+G24+G30+G9</f>
        <v>3188</v>
      </c>
      <c r="H32" s="13">
        <f>IF(G32&lt;&gt;0,D32/(G32/2),0)</f>
        <v>1.2898368883312421</v>
      </c>
      <c r="I32" s="13">
        <f>IF(G32&lt;&gt;0,E32/(G32/2),0)</f>
        <v>1.2114178168130489</v>
      </c>
      <c r="J32" s="14"/>
      <c r="K32" s="15">
        <f>IF(G32&lt;&gt;0,F32/(G32),0)</f>
        <v>1.2506273525721456</v>
      </c>
      <c r="L32" s="2"/>
      <c r="M32" s="40"/>
      <c r="N32" s="40"/>
      <c r="O32" s="9"/>
      <c r="P32" s="324"/>
      <c r="Q32" s="36"/>
      <c r="R32" s="38"/>
      <c r="S32" s="324"/>
      <c r="T32" s="36"/>
      <c r="U32" s="24"/>
      <c r="W32" s="328"/>
      <c r="X32" s="329"/>
    </row>
    <row r="33" spans="2:33" ht="15.75" customHeight="1">
      <c r="D33" s="49"/>
      <c r="E33" s="49"/>
      <c r="G33" s="50"/>
      <c r="L33" s="2"/>
      <c r="M33" s="40"/>
      <c r="N33" s="40"/>
      <c r="O33" s="39"/>
      <c r="P33" s="324"/>
      <c r="Q33" s="36"/>
      <c r="R33" s="38"/>
      <c r="S33" s="324" t="s">
        <v>26</v>
      </c>
      <c r="T33" s="36"/>
      <c r="U33" s="39"/>
      <c r="W33" s="328"/>
      <c r="X33" s="329"/>
    </row>
    <row r="34" spans="2:33" ht="15.75" customHeight="1">
      <c r="C34" s="25"/>
      <c r="D34" s="51"/>
      <c r="E34" s="51"/>
      <c r="F34" s="52"/>
      <c r="G34" s="51"/>
      <c r="J34" s="34"/>
      <c r="L34" s="2"/>
      <c r="M34" s="40"/>
      <c r="N34" s="40"/>
      <c r="O34" s="39"/>
      <c r="P34" s="324"/>
      <c r="Q34" s="36"/>
      <c r="R34" s="24"/>
      <c r="S34" s="324"/>
      <c r="T34" s="36"/>
      <c r="U34" s="39"/>
      <c r="W34" s="328"/>
      <c r="X34" s="329"/>
    </row>
    <row r="35" spans="2:33" ht="24" customHeight="1">
      <c r="C35" s="332" t="s">
        <v>31</v>
      </c>
      <c r="D35" s="332"/>
      <c r="E35" s="332"/>
      <c r="F35" s="332"/>
      <c r="G35" s="333" t="s">
        <v>32</v>
      </c>
      <c r="H35" s="333"/>
      <c r="I35" s="333" t="s">
        <v>33</v>
      </c>
      <c r="J35" s="333"/>
      <c r="K35" s="333"/>
      <c r="L35" s="2"/>
      <c r="M35" s="40"/>
      <c r="N35" s="40"/>
      <c r="O35" s="39"/>
      <c r="P35" s="324"/>
      <c r="Q35" s="36"/>
      <c r="S35" s="324"/>
      <c r="T35" s="36"/>
      <c r="U35" s="39"/>
      <c r="W35" s="328"/>
      <c r="X35" s="329"/>
    </row>
    <row r="36" spans="2:33" ht="16" thickBot="1">
      <c r="C36" s="97" t="s">
        <v>34</v>
      </c>
      <c r="D36" s="105"/>
      <c r="E36" s="105"/>
      <c r="F36" s="106">
        <f t="shared" ref="F36:F39" si="8">SUM(D36:E36)</f>
        <v>0</v>
      </c>
      <c r="G36" s="309"/>
      <c r="H36" s="309"/>
      <c r="I36" s="310"/>
      <c r="J36" s="311"/>
      <c r="K36" s="312"/>
      <c r="L36" s="2"/>
      <c r="M36" s="40"/>
      <c r="N36" s="40"/>
      <c r="O36" s="39"/>
      <c r="P36" s="325"/>
      <c r="Q36" s="37"/>
      <c r="R36" s="41"/>
      <c r="S36" s="325"/>
      <c r="T36" s="37"/>
      <c r="U36" s="39"/>
      <c r="W36" s="328"/>
      <c r="X36" s="329"/>
    </row>
    <row r="37" spans="2:33" ht="15.5">
      <c r="C37" s="98" t="s">
        <v>35</v>
      </c>
      <c r="D37" s="105"/>
      <c r="E37" s="105"/>
      <c r="F37" s="106">
        <f t="shared" si="8"/>
        <v>0</v>
      </c>
      <c r="G37" s="309"/>
      <c r="H37" s="309"/>
      <c r="I37" s="309"/>
      <c r="J37" s="309"/>
      <c r="K37" s="309"/>
      <c r="L37" s="34"/>
      <c r="M37" s="45"/>
      <c r="N37" s="30"/>
      <c r="O37" s="39"/>
      <c r="P37" s="10"/>
      <c r="Q37" s="10"/>
      <c r="R37" s="46"/>
      <c r="S37" s="301"/>
      <c r="T37" s="10"/>
      <c r="U37" s="39"/>
      <c r="W37" s="328"/>
      <c r="X37" s="329"/>
    </row>
    <row r="38" spans="2:33" s="48" customFormat="1" ht="15.5">
      <c r="B38"/>
      <c r="C38" s="98" t="s">
        <v>37</v>
      </c>
      <c r="D38" s="105">
        <v>889</v>
      </c>
      <c r="E38" s="105">
        <v>669</v>
      </c>
      <c r="F38" s="106">
        <f>SUM(D38:E38)</f>
        <v>1558</v>
      </c>
      <c r="G38" s="309"/>
      <c r="H38" s="309"/>
      <c r="I38" s="310"/>
      <c r="J38" s="311"/>
      <c r="K38" s="312"/>
      <c r="L38" s="34"/>
      <c r="M38" s="45"/>
      <c r="N38" s="30"/>
      <c r="O38" s="9"/>
      <c r="P38" s="10"/>
      <c r="Q38" s="10"/>
      <c r="R38" s="46"/>
      <c r="S38" s="301"/>
      <c r="T38" s="10"/>
      <c r="U38" s="9"/>
      <c r="W38" s="328"/>
      <c r="X38" s="329"/>
      <c r="Y38"/>
    </row>
    <row r="39" spans="2:33" s="48" customFormat="1" ht="16" thickBot="1">
      <c r="B39"/>
      <c r="C39" s="98" t="s">
        <v>49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29"/>
      <c r="N39" s="30"/>
      <c r="O39" s="9"/>
      <c r="P39" s="10"/>
      <c r="Q39" s="10"/>
      <c r="R39" s="46"/>
      <c r="S39" s="301"/>
      <c r="T39" s="10"/>
      <c r="U39" s="9"/>
      <c r="W39" s="330"/>
      <c r="X39" s="331"/>
      <c r="Y39"/>
    </row>
    <row r="40" spans="2:33" s="48" customFormat="1" ht="15.5">
      <c r="B40" s="96" t="s">
        <v>50</v>
      </c>
      <c r="C40" s="99">
        <v>1315</v>
      </c>
      <c r="D40" s="107">
        <f>SUM(D36:D39)</f>
        <v>889</v>
      </c>
      <c r="E40" s="107">
        <f>SUM(E36:E39)</f>
        <v>669</v>
      </c>
      <c r="F40" s="106">
        <f>D40+E40</f>
        <v>1558</v>
      </c>
      <c r="G40" s="313"/>
      <c r="H40" s="314"/>
      <c r="L40" s="2"/>
      <c r="N40" s="48" t="s">
        <v>30</v>
      </c>
      <c r="O40" s="9"/>
      <c r="P40" s="10"/>
      <c r="Q40" s="10"/>
      <c r="R40" s="46"/>
      <c r="S40" s="301"/>
      <c r="T40" s="10"/>
      <c r="U40" s="9"/>
      <c r="Y40"/>
    </row>
    <row r="41" spans="2:33" s="48" customFormat="1" ht="16" thickBot="1">
      <c r="B41"/>
      <c r="L41" s="2"/>
      <c r="M41" s="45"/>
      <c r="N41" s="30"/>
      <c r="O41" s="53"/>
      <c r="P41" s="10"/>
      <c r="Q41" s="10"/>
      <c r="R41" s="9"/>
      <c r="S41" s="301"/>
      <c r="T41" s="10"/>
      <c r="U41" s="9"/>
      <c r="AG41" s="54"/>
    </row>
    <row r="42" spans="2:33" ht="16" thickBot="1">
      <c r="B42" s="315" t="s">
        <v>42</v>
      </c>
      <c r="C42" s="316"/>
      <c r="D42" s="316"/>
      <c r="E42" s="316"/>
      <c r="F42" s="316"/>
      <c r="G42" s="316"/>
      <c r="H42" s="316"/>
      <c r="I42" s="317"/>
      <c r="K42" s="318" t="str">
        <f>+B42</f>
        <v>ACUMULADO SEMANAL</v>
      </c>
      <c r="L42" s="319"/>
      <c r="M42" s="319"/>
      <c r="N42" s="320"/>
      <c r="O42" s="55"/>
      <c r="P42" s="34"/>
      <c r="Q42" s="34"/>
      <c r="R42" s="2"/>
      <c r="S42" s="34"/>
      <c r="T42" s="34"/>
      <c r="U42" s="2"/>
      <c r="V42" s="56"/>
      <c r="W42" s="103">
        <v>3</v>
      </c>
      <c r="X42" s="104" t="str">
        <f>"'"&amp;IF($W$42=4,DAY($Z$51)-1,IF($W$42=5,DAY($AA$51)-1,IF($W$42=6,DAY($AB$51)-1,IF($W$42=7,DAY($AC$51)-1,IF($W$42=8,DAY($AD$51)-1,IF($W$42=9,DAY($AE$51)-1,0))))))&amp;"-"&amp;MONTH($Y$51)&amp;"'!D40"</f>
        <v>'0-11'!D40</v>
      </c>
      <c r="Y42" s="57" t="str">
        <f>"'"&amp;IF($W$42=4,DAY($Z$51)-1,IF($W$42=5,DAY($AA$51)-1,IF($W$42=6,DAY($AB$51)-1,IF($W$42=7,DAY($AC$51)-1,IF($W$42=8,DAY($AD$51)-1,IF($W$42=9,DAY($AE$51)-1,0))))))&amp;"-"&amp;MONTH($Y$51)&amp;"'!F40"</f>
        <v>'0-11'!F40</v>
      </c>
      <c r="Z42" s="58" t="str">
        <f>"'"&amp;IF($W$42=4,DAY($Z$51)-1,IF($W$42=5,DAY($AA$51)-1,IF($W$42=6,DAY($AB$51)-1,IF($W$42=7,DAY($AC$51)-1,IF($W$42=8,DAY($AD$51)-1,IF($W$42=9,DAY($AE$51)-1,0))))))&amp;"-"&amp;MONTH($Y$51)&amp;"'!H40"</f>
        <v>'0-11'!H40</v>
      </c>
      <c r="AA42" s="59" t="str">
        <f>"'"&amp;IF($W$42=4,DAY($Z$51)-1,IF($W$42=5,DAY($AA$51)-1,IF($W$42=6,DAY($AB$51)-1,IF($W$42=7,DAY($AC$51)-1,IF($W$42=8,DAY($AD$51)-1,IF($W$42=9,DAY($AE$51)-1,0))))))&amp;"-"&amp;MONTH($Y$51)&amp;"'!B40"</f>
        <v>'0-11'!B40</v>
      </c>
      <c r="AB42" s="60"/>
      <c r="AC42" s="60"/>
      <c r="AD42" s="60"/>
      <c r="AE42" s="60"/>
      <c r="AF42" s="60"/>
      <c r="AG42" s="61"/>
    </row>
    <row r="43" spans="2:33" ht="16" thickBot="1">
      <c r="B43" s="119" t="s">
        <v>11</v>
      </c>
      <c r="C43" s="72"/>
      <c r="D43" s="321" t="s">
        <v>15</v>
      </c>
      <c r="E43" s="322"/>
      <c r="F43" s="321" t="s">
        <v>21</v>
      </c>
      <c r="G43" s="322"/>
      <c r="H43" s="321" t="s">
        <v>25</v>
      </c>
      <c r="I43" s="322"/>
      <c r="K43" s="120" t="s">
        <v>51</v>
      </c>
      <c r="L43" s="121"/>
      <c r="M43" s="110" t="s">
        <v>52</v>
      </c>
      <c r="N43" s="72" t="s">
        <v>46</v>
      </c>
      <c r="P43" s="34"/>
      <c r="Q43" s="34"/>
      <c r="R43" s="34"/>
      <c r="S43" s="34"/>
      <c r="T43" s="34"/>
      <c r="V43" s="62"/>
      <c r="W43" s="299" t="s">
        <v>36</v>
      </c>
      <c r="X43" s="300"/>
      <c r="Y43" s="101">
        <v>45975</v>
      </c>
      <c r="Z43" s="101">
        <f t="shared" ref="Z43:AE43" si="9">Y43+1</f>
        <v>45976</v>
      </c>
      <c r="AA43" s="101">
        <f t="shared" si="9"/>
        <v>45977</v>
      </c>
      <c r="AB43" s="101">
        <f t="shared" si="9"/>
        <v>45978</v>
      </c>
      <c r="AC43" s="101">
        <f t="shared" si="9"/>
        <v>45979</v>
      </c>
      <c r="AD43" s="101">
        <f t="shared" si="9"/>
        <v>45980</v>
      </c>
      <c r="AE43" s="101">
        <f t="shared" si="9"/>
        <v>45981</v>
      </c>
      <c r="AF43" s="63" t="s">
        <v>63</v>
      </c>
      <c r="AG43" s="64"/>
    </row>
    <row r="44" spans="2:33" ht="29">
      <c r="B44" s="74" t="s">
        <v>44</v>
      </c>
      <c r="C44" s="75" t="s">
        <v>45</v>
      </c>
      <c r="D44" s="74" t="s">
        <v>44</v>
      </c>
      <c r="E44" s="75" t="s">
        <v>45</v>
      </c>
      <c r="F44" s="74" t="s">
        <v>44</v>
      </c>
      <c r="G44" s="75" t="s">
        <v>45</v>
      </c>
      <c r="H44" s="74" t="s">
        <v>44</v>
      </c>
      <c r="I44" s="75" t="s">
        <v>45</v>
      </c>
      <c r="K44" s="111" t="s">
        <v>53</v>
      </c>
      <c r="L44" s="112"/>
      <c r="M44" s="112"/>
      <c r="N44" s="113"/>
      <c r="P44" s="301"/>
      <c r="Q44" s="302"/>
      <c r="R44" s="34"/>
      <c r="S44" s="301"/>
      <c r="T44" s="302"/>
      <c r="V44" s="62"/>
      <c r="W44" s="303" t="s">
        <v>38</v>
      </c>
      <c r="X44" s="304"/>
      <c r="Y44" s="66">
        <v>0</v>
      </c>
      <c r="Z44" s="66">
        <v>0</v>
      </c>
      <c r="AA44" s="66">
        <v>0</v>
      </c>
      <c r="AB44" s="66">
        <v>0</v>
      </c>
      <c r="AC44" s="66">
        <v>0</v>
      </c>
      <c r="AD44" s="66">
        <v>0</v>
      </c>
      <c r="AE44" s="66">
        <v>0</v>
      </c>
      <c r="AF44" s="67">
        <f>SUM(Y44:AE44)</f>
        <v>0</v>
      </c>
      <c r="AG44" s="64"/>
    </row>
    <row r="45" spans="2:33" ht="16" thickBot="1">
      <c r="B45" s="76">
        <f>+F9</f>
        <v>0</v>
      </c>
      <c r="C45" s="77">
        <f>IF($W$42=3,$Y44,IF($W$42=4,SUM($Y44:$Z44),IF($W$42=5,SUM($Y44:$AA44),IF($W$42=6,SUM($Y44:$AB44),IF($W$42=7,SUM($Y44:$AC44),IF($W$42=8,SUM($Y44:$AD44),IF($W$42=9,SUM($Y44:$AE44),"Escribir número")))))))</f>
        <v>0</v>
      </c>
      <c r="D45" s="78">
        <f>+F14</f>
        <v>149</v>
      </c>
      <c r="E45" s="77">
        <f>IF($W$42=3,$Y46,IF($W$42=4,SUM($Y46:$Z46),IF($W$42=5,SUM($Y46:$AA46),IF($W$42=6,SUM($Y46:$AB46),IF($W$42=7,SUM($Y46:$AC46),IF($W$42=8,SUM($Y46:$AD46),IF($W$42=9,SUM($Y46:$AE46),"Escribir número")))))))</f>
        <v>286</v>
      </c>
      <c r="F45" s="79">
        <f>F24</f>
        <v>1218</v>
      </c>
      <c r="G45" s="77">
        <f>IF($W$42=3,$Y45,IF($W$42=4,SUM($Y45:$Z45),IF($W$42=5,SUM($Y45:$AA45),IF($W$42=6,SUM($Y45:$AB45),IF($W$42=7,SUM($Y45:$AC45),IF($W$42=8,SUM($Y45:$AD45),IF($W$42=9,SUM($Y45:$AE45),"Escribir número")))))))</f>
        <v>1041</v>
      </c>
      <c r="H45" s="79">
        <f>F30</f>
        <v>2620</v>
      </c>
      <c r="I45" s="77">
        <f>IF($W$42=3,$Y47,IF($W$42=4,SUM($Y47:$Z47),IF($W$42=5,SUM($Y47:$AA47),IF($W$42=6,SUM($Y47:$AB47),IF($W$42=7,SUM($Y47:$AC47),IF($W$42=8,SUM($Y47:$AD47),IF($W$42=9,SUM($Y47:$AE47),"Escribir número")))))))</f>
        <v>1861</v>
      </c>
      <c r="K45" s="114"/>
      <c r="L45" s="115"/>
      <c r="M45" s="115"/>
      <c r="N45" s="116"/>
      <c r="P45" s="301"/>
      <c r="Q45" s="302"/>
      <c r="R45" s="34"/>
      <c r="S45" s="301"/>
      <c r="T45" s="302"/>
      <c r="V45" s="62"/>
      <c r="W45" s="305" t="s">
        <v>39</v>
      </c>
      <c r="X45" s="306"/>
      <c r="Y45" s="66">
        <v>1041</v>
      </c>
      <c r="Z45" s="66">
        <v>619</v>
      </c>
      <c r="AA45" s="66">
        <v>541</v>
      </c>
      <c r="AB45" s="66">
        <v>1082</v>
      </c>
      <c r="AC45" s="66">
        <v>1082</v>
      </c>
      <c r="AD45" s="66">
        <v>1377</v>
      </c>
      <c r="AE45" s="66">
        <v>1425</v>
      </c>
      <c r="AF45" s="67">
        <f t="shared" ref="AF45:AF47" si="10">SUM(Y45:AE45)</f>
        <v>7167</v>
      </c>
      <c r="AG45" s="64"/>
    </row>
    <row r="46" spans="2:33" ht="16" thickBot="1">
      <c r="B46" s="80"/>
      <c r="C46" s="77"/>
      <c r="D46" s="79"/>
      <c r="E46" s="77"/>
      <c r="F46" s="79"/>
      <c r="G46" s="77"/>
      <c r="H46" s="79"/>
      <c r="I46" s="77"/>
      <c r="J46" s="81"/>
      <c r="K46" s="117">
        <f>+B45+D45+F45+H45</f>
        <v>3987</v>
      </c>
      <c r="L46" s="118"/>
      <c r="M46" s="82">
        <f>+C45+E45+G45+I45</f>
        <v>3188</v>
      </c>
      <c r="N46" s="83">
        <f>AF61</f>
        <v>13780</v>
      </c>
      <c r="P46" s="301"/>
      <c r="Q46" s="302"/>
      <c r="R46" s="34"/>
      <c r="S46" s="301"/>
      <c r="T46" s="302"/>
      <c r="V46" s="62"/>
      <c r="W46" s="305" t="s">
        <v>40</v>
      </c>
      <c r="X46" s="306"/>
      <c r="Y46" s="66">
        <v>286</v>
      </c>
      <c r="Z46" s="66">
        <v>433</v>
      </c>
      <c r="AA46" s="66">
        <v>436</v>
      </c>
      <c r="AB46" s="66">
        <v>872</v>
      </c>
      <c r="AC46" s="66">
        <v>584</v>
      </c>
      <c r="AD46" s="66">
        <v>0</v>
      </c>
      <c r="AE46" s="66">
        <v>0</v>
      </c>
      <c r="AF46" s="67">
        <f t="shared" si="10"/>
        <v>2611</v>
      </c>
      <c r="AG46" s="64"/>
    </row>
    <row r="47" spans="2:33" ht="15.5">
      <c r="C47" s="87"/>
      <c r="D47" s="88"/>
      <c r="E47" s="89"/>
      <c r="F47" s="88"/>
      <c r="G47" s="2"/>
      <c r="H47" s="2"/>
      <c r="I47" s="2"/>
      <c r="J47" s="2"/>
      <c r="K47" s="2"/>
      <c r="M47" s="69"/>
      <c r="N47" s="53"/>
      <c r="P47" s="301"/>
      <c r="Q47" s="302"/>
      <c r="R47" s="34"/>
      <c r="S47" s="301"/>
      <c r="T47" s="302"/>
      <c r="V47" s="62"/>
      <c r="W47" s="307" t="s">
        <v>41</v>
      </c>
      <c r="X47" s="308"/>
      <c r="Y47" s="66">
        <v>1861</v>
      </c>
      <c r="Z47" s="66">
        <v>458</v>
      </c>
      <c r="AA47" s="66">
        <v>138</v>
      </c>
      <c r="AB47" s="66">
        <v>0</v>
      </c>
      <c r="AC47" s="66">
        <v>308</v>
      </c>
      <c r="AD47" s="66">
        <v>616</v>
      </c>
      <c r="AE47" s="66">
        <v>554</v>
      </c>
      <c r="AF47" s="67">
        <f t="shared" si="10"/>
        <v>3935</v>
      </c>
      <c r="AG47" s="64"/>
    </row>
    <row r="48" spans="2:33" ht="15.5">
      <c r="P48" s="301"/>
      <c r="Q48" s="302"/>
      <c r="R48" s="34"/>
      <c r="S48" s="301"/>
      <c r="T48" s="302"/>
      <c r="V48" s="62"/>
      <c r="W48" s="299" t="s">
        <v>43</v>
      </c>
      <c r="X48" s="300"/>
      <c r="Y48" s="102">
        <f>SUM(Y44:Y47)</f>
        <v>3188</v>
      </c>
      <c r="Z48" s="102">
        <f t="shared" ref="Z48:AE48" si="11">SUM(Z44:Z47)</f>
        <v>1510</v>
      </c>
      <c r="AA48" s="102">
        <f t="shared" si="11"/>
        <v>1115</v>
      </c>
      <c r="AB48" s="102">
        <f t="shared" si="11"/>
        <v>1954</v>
      </c>
      <c r="AC48" s="102">
        <f t="shared" si="11"/>
        <v>1974</v>
      </c>
      <c r="AD48" s="102">
        <f t="shared" si="11"/>
        <v>1993</v>
      </c>
      <c r="AE48" s="102">
        <f t="shared" si="11"/>
        <v>1979</v>
      </c>
      <c r="AF48" s="102">
        <f>SUM(AF44:AF47)</f>
        <v>13713</v>
      </c>
      <c r="AG48" s="64"/>
    </row>
    <row r="49" spans="2:33" ht="15.5">
      <c r="P49" s="301"/>
      <c r="Q49" s="302"/>
      <c r="R49" s="34"/>
      <c r="S49" s="301"/>
      <c r="T49" s="302"/>
      <c r="V49" s="62"/>
      <c r="W49" s="73"/>
      <c r="X49" s="73"/>
      <c r="Y49" s="100"/>
      <c r="Z49" s="100"/>
      <c r="AA49" s="100"/>
      <c r="AB49" s="100"/>
      <c r="AC49" s="100"/>
      <c r="AD49" s="100"/>
      <c r="AE49" s="100"/>
      <c r="AF49" s="100"/>
      <c r="AG49" s="64"/>
    </row>
    <row r="50" spans="2:33" ht="15" customHeight="1">
      <c r="P50" s="301"/>
      <c r="Q50" s="302"/>
      <c r="R50" s="34"/>
      <c r="S50" s="301"/>
      <c r="T50" s="302"/>
      <c r="V50" s="62"/>
      <c r="AG50" s="64"/>
    </row>
    <row r="51" spans="2:33" ht="15.5">
      <c r="P51" s="34"/>
      <c r="Q51" s="34"/>
      <c r="R51" s="34"/>
      <c r="S51" s="34"/>
      <c r="T51" s="34"/>
      <c r="V51" s="62"/>
      <c r="W51" s="299" t="s">
        <v>47</v>
      </c>
      <c r="X51" s="300"/>
      <c r="Y51" s="101">
        <f>Y43</f>
        <v>45975</v>
      </c>
      <c r="Z51" s="101">
        <f t="shared" ref="Z51:AE51" si="12">Z43</f>
        <v>45976</v>
      </c>
      <c r="AA51" s="101">
        <f t="shared" si="12"/>
        <v>45977</v>
      </c>
      <c r="AB51" s="101">
        <f t="shared" si="12"/>
        <v>45978</v>
      </c>
      <c r="AC51" s="101">
        <f t="shared" si="12"/>
        <v>45979</v>
      </c>
      <c r="AD51" s="101">
        <f t="shared" si="12"/>
        <v>45980</v>
      </c>
      <c r="AE51" s="101">
        <f t="shared" si="12"/>
        <v>45981</v>
      </c>
      <c r="AF51" s="63" t="s">
        <v>63</v>
      </c>
      <c r="AG51" s="64"/>
    </row>
    <row r="52" spans="2:33" ht="15.5">
      <c r="P52" s="34"/>
      <c r="Q52" s="34"/>
      <c r="R52" s="34"/>
      <c r="S52" s="34"/>
      <c r="T52" s="34"/>
      <c r="V52" s="62"/>
      <c r="W52" s="65" t="s">
        <v>12</v>
      </c>
      <c r="X52" s="84"/>
      <c r="Y52" s="85">
        <v>157</v>
      </c>
      <c r="Z52" s="85">
        <v>157</v>
      </c>
      <c r="AA52" s="85">
        <v>78</v>
      </c>
      <c r="AB52" s="85">
        <v>157</v>
      </c>
      <c r="AC52" s="85">
        <v>157</v>
      </c>
      <c r="AD52" s="85">
        <v>157</v>
      </c>
      <c r="AE52" s="85">
        <v>110</v>
      </c>
      <c r="AF52" s="67">
        <f>SUM(Y52:AE52)</f>
        <v>973</v>
      </c>
      <c r="AG52" s="64"/>
    </row>
    <row r="53" spans="2:33" ht="15.5">
      <c r="B53" s="86"/>
      <c r="E53" s="91"/>
      <c r="J53" s="81"/>
      <c r="K53" s="81"/>
      <c r="M53" s="69"/>
      <c r="P53" s="34"/>
      <c r="Q53" s="34"/>
      <c r="R53" s="34"/>
      <c r="S53" s="34"/>
      <c r="T53" s="34"/>
      <c r="V53" s="62"/>
      <c r="W53" s="68" t="s">
        <v>14</v>
      </c>
      <c r="X53" s="90"/>
      <c r="Y53" s="85">
        <v>286</v>
      </c>
      <c r="Z53" s="85">
        <v>286</v>
      </c>
      <c r="AA53" s="85">
        <v>143</v>
      </c>
      <c r="AB53" s="85">
        <v>286</v>
      </c>
      <c r="AC53" s="85">
        <v>143</v>
      </c>
      <c r="AD53" s="85">
        <v>143</v>
      </c>
      <c r="AE53" s="85">
        <v>200</v>
      </c>
      <c r="AF53" s="67">
        <f t="shared" ref="AF53:AF60" si="13">SUM(Y53:AE53)</f>
        <v>1487</v>
      </c>
      <c r="AG53" s="64"/>
    </row>
    <row r="54" spans="2:33" ht="15.5">
      <c r="E54" s="91"/>
      <c r="V54" s="62"/>
      <c r="W54" s="68" t="s">
        <v>18</v>
      </c>
      <c r="X54" s="90"/>
      <c r="Y54" s="85">
        <v>555</v>
      </c>
      <c r="Z54" s="85">
        <v>231</v>
      </c>
      <c r="AA54" s="85">
        <v>138</v>
      </c>
      <c r="AB54" s="85">
        <v>69</v>
      </c>
      <c r="AC54" s="85">
        <v>0</v>
      </c>
      <c r="AD54" s="85">
        <v>0</v>
      </c>
      <c r="AE54" s="85">
        <v>48</v>
      </c>
      <c r="AF54" s="67">
        <f t="shared" si="13"/>
        <v>1041</v>
      </c>
      <c r="AG54" s="64"/>
    </row>
    <row r="55" spans="2:33" ht="15.75" customHeight="1">
      <c r="D55" s="50"/>
      <c r="E55" s="91"/>
      <c r="V55" s="62"/>
      <c r="W55" s="68" t="s">
        <v>20</v>
      </c>
      <c r="X55" s="90"/>
      <c r="Y55" s="85">
        <v>657</v>
      </c>
      <c r="Z55" s="85">
        <v>148</v>
      </c>
      <c r="AA55" s="85">
        <v>148</v>
      </c>
      <c r="AB55" s="85">
        <v>295</v>
      </c>
      <c r="AC55" s="85">
        <v>295</v>
      </c>
      <c r="AD55" s="85">
        <v>0</v>
      </c>
      <c r="AE55" s="85">
        <v>207</v>
      </c>
      <c r="AF55" s="67">
        <f t="shared" si="13"/>
        <v>1750</v>
      </c>
      <c r="AG55" s="64"/>
    </row>
    <row r="56" spans="2:33" ht="15.5">
      <c r="V56" s="62"/>
      <c r="W56" s="68" t="s">
        <v>17</v>
      </c>
      <c r="X56" s="90"/>
      <c r="Y56" s="85">
        <v>285</v>
      </c>
      <c r="Z56" s="85">
        <v>149</v>
      </c>
      <c r="AA56" s="85">
        <v>149</v>
      </c>
      <c r="AB56" s="85">
        <v>298</v>
      </c>
      <c r="AC56" s="85">
        <v>298</v>
      </c>
      <c r="AD56" s="85">
        <v>298</v>
      </c>
      <c r="AE56" s="85">
        <v>209</v>
      </c>
      <c r="AF56" s="67">
        <f t="shared" si="13"/>
        <v>1686</v>
      </c>
      <c r="AG56" s="64"/>
    </row>
    <row r="57" spans="2:33" ht="15.5">
      <c r="V57" s="62"/>
      <c r="W57" s="68" t="s">
        <v>28</v>
      </c>
      <c r="X57" s="90"/>
      <c r="Y57" s="85">
        <v>297</v>
      </c>
      <c r="Z57" s="85">
        <v>155</v>
      </c>
      <c r="AA57" s="85">
        <v>155</v>
      </c>
      <c r="AB57" s="85">
        <v>310</v>
      </c>
      <c r="AC57" s="85">
        <v>310</v>
      </c>
      <c r="AD57" s="85">
        <v>310</v>
      </c>
      <c r="AE57" s="85">
        <v>217</v>
      </c>
      <c r="AF57" s="67">
        <f t="shared" si="13"/>
        <v>1754</v>
      </c>
      <c r="AG57" s="64"/>
    </row>
    <row r="58" spans="2:33" ht="15.5">
      <c r="V58" s="62"/>
      <c r="W58" s="68" t="s">
        <v>24</v>
      </c>
      <c r="X58" s="90"/>
      <c r="Y58" s="85">
        <v>302</v>
      </c>
      <c r="Z58" s="85">
        <v>158</v>
      </c>
      <c r="AA58" s="85">
        <v>158</v>
      </c>
      <c r="AB58" s="85">
        <v>316</v>
      </c>
      <c r="AC58" s="85">
        <v>316</v>
      </c>
      <c r="AD58" s="85">
        <v>316</v>
      </c>
      <c r="AE58" s="85">
        <v>221</v>
      </c>
      <c r="AF58" s="67">
        <f t="shared" si="13"/>
        <v>1787</v>
      </c>
      <c r="AG58" s="64"/>
    </row>
    <row r="59" spans="2:33" ht="15.5">
      <c r="V59" s="62"/>
      <c r="W59" s="70" t="s">
        <v>19</v>
      </c>
      <c r="X59" s="92"/>
      <c r="Y59" s="85">
        <v>649</v>
      </c>
      <c r="Z59" s="85">
        <v>227</v>
      </c>
      <c r="AA59" s="85">
        <v>146</v>
      </c>
      <c r="AB59" s="85">
        <v>291</v>
      </c>
      <c r="AC59" s="85">
        <v>146</v>
      </c>
      <c r="AD59" s="85">
        <v>152</v>
      </c>
      <c r="AE59" s="85">
        <v>213</v>
      </c>
      <c r="AF59" s="67">
        <f t="shared" si="13"/>
        <v>1824</v>
      </c>
      <c r="AG59" s="64"/>
    </row>
    <row r="60" spans="2:33" ht="15.5">
      <c r="V60" s="62"/>
      <c r="W60" s="70" t="s">
        <v>85</v>
      </c>
      <c r="X60" s="92"/>
      <c r="Y60" s="85">
        <v>0</v>
      </c>
      <c r="Z60" s="85">
        <v>0</v>
      </c>
      <c r="AA60" s="85">
        <v>0</v>
      </c>
      <c r="AB60" s="85">
        <v>0</v>
      </c>
      <c r="AC60" s="85">
        <v>308</v>
      </c>
      <c r="AD60" s="85">
        <v>616</v>
      </c>
      <c r="AE60" s="85">
        <v>554</v>
      </c>
      <c r="AF60" s="67">
        <f t="shared" si="13"/>
        <v>1478</v>
      </c>
      <c r="AG60" s="64"/>
    </row>
    <row r="61" spans="2:33" ht="15.5">
      <c r="V61" s="62"/>
      <c r="W61" s="299" t="s">
        <v>43</v>
      </c>
      <c r="X61" s="300"/>
      <c r="Y61" s="102">
        <f t="shared" ref="Y61:AF61" si="14">SUM(Y52:Y60)</f>
        <v>3188</v>
      </c>
      <c r="Z61" s="102">
        <f t="shared" si="14"/>
        <v>1511</v>
      </c>
      <c r="AA61" s="102">
        <f t="shared" si="14"/>
        <v>1115</v>
      </c>
      <c r="AB61" s="102">
        <f t="shared" si="14"/>
        <v>2022</v>
      </c>
      <c r="AC61" s="102">
        <f t="shared" si="14"/>
        <v>1973</v>
      </c>
      <c r="AD61" s="102">
        <f t="shared" si="14"/>
        <v>1992</v>
      </c>
      <c r="AE61" s="102">
        <f t="shared" si="14"/>
        <v>1979</v>
      </c>
      <c r="AF61" s="71">
        <f t="shared" si="14"/>
        <v>13780</v>
      </c>
      <c r="AG61" s="64"/>
    </row>
    <row r="62" spans="2:33" ht="15" thickBot="1">
      <c r="V62" s="93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5"/>
    </row>
    <row r="64" spans="2:33">
      <c r="N64" t="s">
        <v>48</v>
      </c>
    </row>
    <row r="66" spans="13:29">
      <c r="M66" t="s">
        <v>62</v>
      </c>
    </row>
    <row r="74" spans="13:29">
      <c r="AC74">
        <v>0</v>
      </c>
    </row>
  </sheetData>
  <mergeCells count="48">
    <mergeCell ref="W51:X51"/>
    <mergeCell ref="W61:X61"/>
    <mergeCell ref="P44:P50"/>
    <mergeCell ref="Q44:Q50"/>
    <mergeCell ref="S44:S50"/>
    <mergeCell ref="T44:T50"/>
    <mergeCell ref="W44:X44"/>
    <mergeCell ref="W45:X45"/>
    <mergeCell ref="W46:X46"/>
    <mergeCell ref="W47:X47"/>
    <mergeCell ref="W48:X48"/>
    <mergeCell ref="W43:X43"/>
    <mergeCell ref="S37:S41"/>
    <mergeCell ref="G38:H38"/>
    <mergeCell ref="I38:K38"/>
    <mergeCell ref="G39:H39"/>
    <mergeCell ref="I39:K39"/>
    <mergeCell ref="G40:H40"/>
    <mergeCell ref="B42:I42"/>
    <mergeCell ref="K42:N42"/>
    <mergeCell ref="D43:E43"/>
    <mergeCell ref="F43:G43"/>
    <mergeCell ref="H43:I43"/>
    <mergeCell ref="P31:P36"/>
    <mergeCell ref="S31:S36"/>
    <mergeCell ref="W31:X39"/>
    <mergeCell ref="C35:F35"/>
    <mergeCell ref="G35:H35"/>
    <mergeCell ref="I35:K35"/>
    <mergeCell ref="G36:H36"/>
    <mergeCell ref="I36:K36"/>
    <mergeCell ref="G37:H37"/>
    <mergeCell ref="I37:K37"/>
    <mergeCell ref="P10:P15"/>
    <mergeCell ref="S10:S15"/>
    <mergeCell ref="B11:B13"/>
    <mergeCell ref="B16:B23"/>
    <mergeCell ref="P21:P27"/>
    <mergeCell ref="S21:S27"/>
    <mergeCell ref="B26:B29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3 H6:I9 H26:I29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3">
    <cfRule type="iconSet" priority="26">
      <iconSet>
        <cfvo type="percent" val="0"/>
        <cfvo type="num" val="0.95"/>
        <cfvo type="num" val="1"/>
      </iconSet>
    </cfRule>
  </conditionalFormatting>
  <conditionalFormatting sqref="H24:I24">
    <cfRule type="iconSet" priority="20">
      <iconSet>
        <cfvo type="percent" val="0"/>
        <cfvo type="num" val="0.95"/>
        <cfvo type="num" val="1"/>
      </iconSet>
    </cfRule>
  </conditionalFormatting>
  <conditionalFormatting sqref="H30:I30">
    <cfRule type="iconSet" priority="15">
      <iconSet>
        <cfvo type="percent" val="0"/>
        <cfvo type="num" val="0.95"/>
        <cfvo type="num" val="1"/>
      </iconSet>
    </cfRule>
  </conditionalFormatting>
  <conditionalFormatting sqref="H32:I32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3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3">
    <cfRule type="iconSet" priority="27">
      <iconSet>
        <cfvo type="percent" val="0"/>
        <cfvo type="num" val="0.95"/>
        <cfvo type="num" val="1"/>
      </iconSet>
    </cfRule>
  </conditionalFormatting>
  <conditionalFormatting sqref="K24">
    <cfRule type="iconSet" priority="19">
      <iconSet>
        <cfvo type="percent" val="0"/>
        <cfvo type="num" val="0.95"/>
        <cfvo type="num" val="1"/>
      </iconSet>
    </cfRule>
  </conditionalFormatting>
  <conditionalFormatting sqref="K26:K28">
    <cfRule type="iconSet" priority="25">
      <iconSet>
        <cfvo type="percent" val="0"/>
        <cfvo type="num" val="0.95"/>
        <cfvo type="num" val="1"/>
      </iconSet>
    </cfRule>
  </conditionalFormatting>
  <conditionalFormatting sqref="K29">
    <cfRule type="iconSet" priority="7">
      <iconSet>
        <cfvo type="percent" val="0"/>
        <cfvo type="num" val="0.95"/>
        <cfvo type="num" val="1"/>
      </iconSet>
    </cfRule>
  </conditionalFormatting>
  <conditionalFormatting sqref="K30">
    <cfRule type="iconSet" priority="16">
      <iconSet>
        <cfvo type="percent" val="0"/>
        <cfvo type="num" val="0.95"/>
        <cfvo type="num" val="1"/>
      </iconSet>
    </cfRule>
  </conditionalFormatting>
  <conditionalFormatting sqref="K32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2" xr:uid="{B66F3807-2262-49BA-95A9-BE6825B50E99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AF57FE68-FD02-4B2C-A104-64451DDDF6EF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B45</xm:sqref>
        </x14:conditionalFormatting>
        <x14:conditionalFormatting xmlns:xm="http://schemas.microsoft.com/office/excel/2006/main">
          <x14:cfRule type="iconSet" priority="29" id="{D650D1EE-A286-4D2B-A956-FB3D446A3E1B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B46</xm:sqref>
        </x14:conditionalFormatting>
        <x14:conditionalFormatting xmlns:xm="http://schemas.microsoft.com/office/excel/2006/main">
          <x14:cfRule type="iconSet" priority="10" id="{88D9F970-3E49-4FEE-9650-B312BD74479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D45</xm:sqref>
        </x14:conditionalFormatting>
        <x14:conditionalFormatting xmlns:xm="http://schemas.microsoft.com/office/excel/2006/main">
          <x14:cfRule type="iconSet" priority="13" id="{B5D1C4BF-A828-4B01-A2DF-3F916E8FFF7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D46</xm:sqref>
        </x14:conditionalFormatting>
        <x14:conditionalFormatting xmlns:xm="http://schemas.microsoft.com/office/excel/2006/main">
          <x14:cfRule type="iconSet" priority="9" id="{33C1BC1F-BF0E-47C4-9805-AFE16A2BC37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F45</xm:sqref>
        </x14:conditionalFormatting>
        <x14:conditionalFormatting xmlns:xm="http://schemas.microsoft.com/office/excel/2006/main">
          <x14:cfRule type="iconSet" priority="12" id="{08A2C9C3-1BAA-4BEF-B7D7-5C97A60383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F46</xm:sqref>
        </x14:conditionalFormatting>
        <x14:conditionalFormatting xmlns:xm="http://schemas.microsoft.com/office/excel/2006/main">
          <x14:cfRule type="iconSet" priority="8" id="{5030428B-8C4A-4507-9C5A-582F601B1F3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H45</xm:sqref>
        </x14:conditionalFormatting>
        <x14:conditionalFormatting xmlns:xm="http://schemas.microsoft.com/office/excel/2006/main">
          <x14:cfRule type="iconSet" priority="11" id="{92683ABA-AC7E-49A4-923C-3CD6997FEA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$I$45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H46</xm:sqref>
        </x14:conditionalFormatting>
        <x14:conditionalFormatting xmlns:xm="http://schemas.microsoft.com/office/excel/2006/main">
          <x14:cfRule type="iconSet" priority="14" id="{63A5687C-F4AD-4BA4-806E-716C9881E3E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$M$46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K46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B6BD1-A320-48ED-8822-D0034B4A1316}">
  <sheetPr>
    <tabColor rgb="FFFFC000"/>
  </sheetPr>
  <dimension ref="B2:AG75"/>
  <sheetViews>
    <sheetView topLeftCell="A4"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87</v>
      </c>
      <c r="D11" s="132"/>
      <c r="E11" s="132">
        <v>50</v>
      </c>
      <c r="F11" s="133">
        <f t="shared" ref="F11:F13" si="1">SUM(D11:E11)</f>
        <v>50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 t="s">
        <v>86</v>
      </c>
      <c r="D12" s="132"/>
      <c r="E12" s="132"/>
      <c r="F12" s="133">
        <f t="shared" si="1"/>
        <v>0</v>
      </c>
      <c r="G12" s="134">
        <v>433</v>
      </c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9"/>
      <c r="C13" s="131" t="s">
        <v>88</v>
      </c>
      <c r="D13" s="132"/>
      <c r="E13" s="132">
        <v>120</v>
      </c>
      <c r="F13" s="133">
        <f t="shared" si="1"/>
        <v>120</v>
      </c>
      <c r="G13" s="134"/>
      <c r="H13" s="122">
        <f>IF(G13&lt;&gt;0,D13/(G13/2),0)</f>
        <v>0</v>
      </c>
      <c r="I13" s="13">
        <f>IF(G13&lt;&gt;0,E13/(G13/2),0)</f>
        <v>0</v>
      </c>
      <c r="J13" s="14"/>
      <c r="K13" s="15">
        <f>IF(G13&lt;&gt;0,F13/(G13),0)</f>
        <v>0</v>
      </c>
      <c r="M13" s="16"/>
      <c r="N13" s="201"/>
      <c r="O13" s="9"/>
      <c r="P13" s="335"/>
      <c r="Q13" s="26"/>
      <c r="R13" s="12"/>
      <c r="S13" s="335"/>
      <c r="T13" s="26"/>
      <c r="U13" s="9"/>
    </row>
    <row r="14" spans="2:21" ht="15.75" customHeight="1">
      <c r="B14" s="3"/>
      <c r="C14" s="135" t="s">
        <v>4</v>
      </c>
      <c r="D14" s="136">
        <f>SUM(D11:D13)</f>
        <v>0</v>
      </c>
      <c r="E14" s="136">
        <f>SUM(E11:E13)</f>
        <v>170</v>
      </c>
      <c r="F14" s="136">
        <f>SUM(F11:F13)</f>
        <v>170</v>
      </c>
      <c r="G14" s="137">
        <f>SUM(G11:G13)</f>
        <v>433</v>
      </c>
      <c r="H14" s="124">
        <f>IF(G14&lt;&gt;0,D14/(G14/2),0)</f>
        <v>0</v>
      </c>
      <c r="I14" s="27">
        <f>IF(G14&lt;&gt;0,E14/(G14/2),0)</f>
        <v>0.78521939953810627</v>
      </c>
      <c r="J14" s="22"/>
      <c r="K14" s="28">
        <f>IF(G14&lt;&gt;0,F14/(G14),0)</f>
        <v>0.39260969976905313</v>
      </c>
      <c r="M14" s="40"/>
      <c r="N14" s="204"/>
      <c r="O14" s="9"/>
      <c r="P14" s="335"/>
      <c r="Q14" s="26"/>
      <c r="R14" s="9"/>
      <c r="S14" s="335"/>
      <c r="T14" s="26"/>
      <c r="U14" s="9"/>
    </row>
    <row r="15" spans="2:21" ht="15.75" customHeight="1" thickBot="1">
      <c r="B15" s="3"/>
      <c r="C15" s="140"/>
      <c r="D15" s="141"/>
      <c r="E15" s="141"/>
      <c r="F15" s="141"/>
      <c r="G15" s="142"/>
      <c r="H15" s="125"/>
      <c r="I15" s="31"/>
      <c r="J15" s="32"/>
      <c r="K15" s="33"/>
      <c r="M15" s="40"/>
      <c r="N15" s="204"/>
      <c r="O15" s="9"/>
      <c r="P15" s="336"/>
      <c r="Q15" s="19"/>
      <c r="R15" s="9"/>
      <c r="S15" s="336"/>
      <c r="T15" s="19"/>
      <c r="U15" s="9"/>
    </row>
    <row r="16" spans="2:21" ht="15.75" customHeight="1" thickBot="1">
      <c r="B16" s="340" t="s">
        <v>54</v>
      </c>
      <c r="C16" s="131" t="s">
        <v>17</v>
      </c>
      <c r="D16" s="132">
        <v>180</v>
      </c>
      <c r="E16" s="132">
        <v>134</v>
      </c>
      <c r="F16" s="133">
        <f t="shared" ref="F16:F20" si="2">SUM(D16:E16)</f>
        <v>314</v>
      </c>
      <c r="G16" s="134">
        <f>VLOOKUP(C16,$W$52:$AF$62,$W$43,0)</f>
        <v>149</v>
      </c>
      <c r="H16" s="122">
        <f t="shared" ref="H16:H24" si="3">IF(G16&lt;&gt;0,D16/(G16/2),0)</f>
        <v>2.4161073825503356</v>
      </c>
      <c r="I16" s="13">
        <f t="shared" ref="I16:I24" si="4">IF(G16&lt;&gt;0,E16/(G16/2),0)</f>
        <v>1.7986577181208054</v>
      </c>
      <c r="J16" s="14"/>
      <c r="K16" s="15">
        <f t="shared" ref="K16:K30" si="5">IF(G16&lt;&gt;0,F16/(G16),0)</f>
        <v>2.1073825503355703</v>
      </c>
      <c r="M16" s="16" t="s">
        <v>78</v>
      </c>
      <c r="N16" s="201"/>
      <c r="O16" s="9"/>
      <c r="P16" s="145"/>
      <c r="Q16" s="146"/>
      <c r="R16" s="9"/>
      <c r="S16" s="145"/>
      <c r="T16" s="146"/>
      <c r="U16" s="9"/>
    </row>
    <row r="17" spans="2:24" ht="15.75" customHeight="1" thickBot="1">
      <c r="B17" s="340"/>
      <c r="C17" s="131" t="s">
        <v>28</v>
      </c>
      <c r="D17" s="132">
        <v>206</v>
      </c>
      <c r="E17" s="132">
        <v>233</v>
      </c>
      <c r="F17" s="133">
        <f t="shared" si="2"/>
        <v>439</v>
      </c>
      <c r="G17" s="134">
        <f>VLOOKUP(C17,$W$52:$AF$62,$W$43,0)</f>
        <v>155</v>
      </c>
      <c r="H17" s="122">
        <f>IF(G17&lt;&gt;0,D17/(G17/2),0)</f>
        <v>2.6580645161290324</v>
      </c>
      <c r="I17" s="13">
        <f t="shared" si="4"/>
        <v>3.0064516129032257</v>
      </c>
      <c r="J17" s="14"/>
      <c r="K17" s="15">
        <f t="shared" si="5"/>
        <v>2.8322580645161288</v>
      </c>
      <c r="M17" s="16" t="s">
        <v>74</v>
      </c>
      <c r="N17" s="201"/>
      <c r="O17" s="9"/>
      <c r="P17" s="145"/>
      <c r="Q17" s="146"/>
      <c r="R17" s="9"/>
      <c r="S17" s="145"/>
      <c r="T17" s="146"/>
      <c r="U17" s="9"/>
    </row>
    <row r="18" spans="2:24" ht="15.75" customHeight="1" thickBot="1">
      <c r="B18" s="340"/>
      <c r="C18" s="131" t="s">
        <v>24</v>
      </c>
      <c r="D18" s="132">
        <v>160</v>
      </c>
      <c r="E18" s="132">
        <v>19</v>
      </c>
      <c r="F18" s="133">
        <f t="shared" si="2"/>
        <v>179</v>
      </c>
      <c r="G18" s="134">
        <f>VLOOKUP(C18,$W$52:$AF$62,$W$43,0)</f>
        <v>158</v>
      </c>
      <c r="H18" s="122">
        <f>IF(G18&lt;&gt;0,D18/(G18/2),0)</f>
        <v>2.0253164556962027</v>
      </c>
      <c r="I18" s="13">
        <f t="shared" si="4"/>
        <v>0.24050632911392406</v>
      </c>
      <c r="J18" s="14"/>
      <c r="K18" s="15">
        <f t="shared" si="5"/>
        <v>1.1329113924050633</v>
      </c>
      <c r="M18" s="16" t="s">
        <v>79</v>
      </c>
      <c r="N18" s="201"/>
      <c r="O18" s="9"/>
      <c r="P18" s="145"/>
      <c r="Q18" s="146"/>
      <c r="R18" s="9"/>
      <c r="S18" s="145"/>
      <c r="T18" s="146"/>
      <c r="U18" s="9"/>
    </row>
    <row r="19" spans="2:24" ht="15.75" customHeight="1" thickBot="1">
      <c r="B19" s="340"/>
      <c r="C19" s="131"/>
      <c r="D19" s="132"/>
      <c r="E19" s="132"/>
      <c r="F19" s="133">
        <f t="shared" si="2"/>
        <v>0</v>
      </c>
      <c r="G19" s="134"/>
      <c r="H19" s="122">
        <f t="shared" si="3"/>
        <v>0</v>
      </c>
      <c r="I19" s="13">
        <f t="shared" si="4"/>
        <v>0</v>
      </c>
      <c r="J19" s="14"/>
      <c r="K19" s="15">
        <f t="shared" si="5"/>
        <v>0</v>
      </c>
      <c r="M19" s="16" t="s">
        <v>79</v>
      </c>
      <c r="N19" s="201"/>
      <c r="O19" s="9"/>
      <c r="P19" s="9"/>
      <c r="Q19" s="9"/>
      <c r="R19" s="9"/>
      <c r="S19" s="9"/>
      <c r="T19" s="9"/>
      <c r="U19" s="24"/>
    </row>
    <row r="20" spans="2:24" ht="15.75" customHeight="1" thickBot="1">
      <c r="B20" s="340"/>
      <c r="C20" s="131" t="s">
        <v>12</v>
      </c>
      <c r="D20" s="217">
        <v>128</v>
      </c>
      <c r="E20" s="132">
        <v>132</v>
      </c>
      <c r="F20" s="133">
        <f t="shared" si="2"/>
        <v>260</v>
      </c>
      <c r="G20" s="134">
        <f>VLOOKUP(C20,$W$52:$AF$62,$W$43,0)</f>
        <v>157</v>
      </c>
      <c r="H20" s="122">
        <f t="shared" si="3"/>
        <v>1.6305732484076434</v>
      </c>
      <c r="I20" s="13">
        <f t="shared" si="4"/>
        <v>1.6815286624203822</v>
      </c>
      <c r="J20" s="14"/>
      <c r="K20" s="15">
        <f t="shared" si="5"/>
        <v>1.6560509554140128</v>
      </c>
      <c r="L20" s="34"/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24" ht="15.75" customHeight="1" thickBot="1">
      <c r="B21" s="340"/>
      <c r="C21" s="131"/>
      <c r="D21" s="216"/>
      <c r="E21" s="132"/>
      <c r="F21" s="133"/>
      <c r="G21" s="134"/>
      <c r="H21" s="122">
        <f t="shared" si="3"/>
        <v>0</v>
      </c>
      <c r="I21" s="13">
        <f t="shared" si="4"/>
        <v>0</v>
      </c>
      <c r="J21" s="14"/>
      <c r="K21" s="15">
        <f t="shared" si="5"/>
        <v>0</v>
      </c>
      <c r="L21" s="34"/>
      <c r="M21" s="16" t="s">
        <v>80</v>
      </c>
      <c r="N21" s="201"/>
      <c r="O21" s="9"/>
      <c r="P21" s="323" t="s">
        <v>22</v>
      </c>
      <c r="Q21" s="35"/>
      <c r="R21" s="12"/>
      <c r="S21" s="323" t="s">
        <v>22</v>
      </c>
      <c r="T21" s="35"/>
      <c r="U21" s="24"/>
    </row>
    <row r="22" spans="2:24" ht="15.75" customHeight="1" thickBot="1">
      <c r="B22" s="340"/>
      <c r="C22" s="131"/>
      <c r="D22" s="132"/>
      <c r="E22" s="132"/>
      <c r="F22" s="133"/>
      <c r="G22" s="134"/>
      <c r="H22" s="122">
        <f t="shared" si="3"/>
        <v>0</v>
      </c>
      <c r="I22" s="13">
        <f t="shared" si="4"/>
        <v>0</v>
      </c>
      <c r="J22" s="14"/>
      <c r="K22" s="15">
        <f t="shared" si="5"/>
        <v>0</v>
      </c>
      <c r="M22" s="16" t="s">
        <v>77</v>
      </c>
      <c r="N22" s="201"/>
      <c r="O22" s="9"/>
      <c r="P22" s="324"/>
      <c r="Q22" s="36"/>
      <c r="R22" s="12"/>
      <c r="S22" s="324"/>
      <c r="T22" s="36"/>
      <c r="U22" s="24"/>
    </row>
    <row r="23" spans="2:24" ht="15.75" customHeight="1" thickBot="1">
      <c r="B23" s="340"/>
      <c r="C23" s="131"/>
      <c r="D23" s="132"/>
      <c r="E23" s="132"/>
      <c r="F23" s="133"/>
      <c r="G23" s="134"/>
      <c r="H23" s="122">
        <f t="shared" si="3"/>
        <v>0</v>
      </c>
      <c r="I23" s="13">
        <f t="shared" si="4"/>
        <v>0</v>
      </c>
      <c r="J23" s="14"/>
      <c r="K23" s="15">
        <f t="shared" si="5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24" ht="15.75" customHeight="1">
      <c r="C24" s="135" t="s">
        <v>4</v>
      </c>
      <c r="D24" s="137">
        <f>SUM(D16:D22)</f>
        <v>674</v>
      </c>
      <c r="E24" s="137">
        <f>SUM(E16:E22)</f>
        <v>518</v>
      </c>
      <c r="F24" s="137">
        <f>SUM(F16:F22)</f>
        <v>1192</v>
      </c>
      <c r="G24" s="137">
        <f>SUM(G16:G22)</f>
        <v>619</v>
      </c>
      <c r="H24" s="124">
        <f t="shared" si="3"/>
        <v>2.1777059773828755</v>
      </c>
      <c r="I24" s="27">
        <f t="shared" si="4"/>
        <v>1.6736672051696284</v>
      </c>
      <c r="J24" s="22"/>
      <c r="K24" s="28">
        <f t="shared" si="5"/>
        <v>1.925686591276252</v>
      </c>
      <c r="L24" s="34"/>
      <c r="M24" s="40"/>
      <c r="N24" s="204"/>
      <c r="O24" s="9"/>
      <c r="P24" s="324"/>
      <c r="Q24" s="36"/>
      <c r="R24" s="9"/>
      <c r="S24" s="324"/>
      <c r="T24" s="36"/>
      <c r="U24" s="24"/>
    </row>
    <row r="25" spans="2:24" ht="15.75" customHeight="1" thickBot="1">
      <c r="C25" s="143"/>
      <c r="D25" s="143"/>
      <c r="E25" s="143"/>
      <c r="F25" s="143"/>
      <c r="G25" s="143"/>
      <c r="L25" s="34"/>
      <c r="M25" s="40"/>
      <c r="N25" s="204"/>
      <c r="O25" s="9"/>
      <c r="P25" s="324"/>
      <c r="Q25" s="36"/>
      <c r="R25" s="9"/>
      <c r="S25" s="324"/>
      <c r="T25" s="36"/>
      <c r="U25" s="24"/>
      <c r="W25" t="s">
        <v>23</v>
      </c>
    </row>
    <row r="26" spans="2:24" ht="15.75" customHeight="1" thickBot="1">
      <c r="B26" s="342" t="s">
        <v>25</v>
      </c>
      <c r="C26" s="131" t="s">
        <v>18</v>
      </c>
      <c r="D26" s="217">
        <v>266</v>
      </c>
      <c r="E26" s="216"/>
      <c r="F26" s="133">
        <f t="shared" ref="F26:F29" si="6">SUM(D26:E26)</f>
        <v>266</v>
      </c>
      <c r="G26" s="134">
        <f>VLOOKUP(C26,$W$52:$AF$62,$W$43,0)</f>
        <v>231</v>
      </c>
      <c r="H26" s="122">
        <f>IF(G26&lt;&gt;0,D26/(G26/2),0)</f>
        <v>2.3030303030303032</v>
      </c>
      <c r="I26" s="13">
        <f>IF(G26&lt;&gt;0,E26/(G26/2),0)</f>
        <v>0</v>
      </c>
      <c r="J26" s="14"/>
      <c r="K26" s="15">
        <f t="shared" si="5"/>
        <v>1.1515151515151516</v>
      </c>
      <c r="L26" s="34"/>
      <c r="M26" s="16" t="s">
        <v>76</v>
      </c>
      <c r="N26" s="201"/>
      <c r="O26" s="9"/>
      <c r="P26" s="324"/>
      <c r="Q26" s="36"/>
      <c r="R26" s="9"/>
      <c r="S26" s="324"/>
      <c r="T26" s="36"/>
      <c r="U26" s="24"/>
    </row>
    <row r="27" spans="2:24" ht="15.75" customHeight="1" thickBot="1">
      <c r="B27" s="343"/>
      <c r="C27" s="131" t="s">
        <v>14</v>
      </c>
      <c r="D27" s="132">
        <v>306</v>
      </c>
      <c r="E27" s="132"/>
      <c r="F27" s="133">
        <f t="shared" si="6"/>
        <v>306</v>
      </c>
      <c r="G27" s="134">
        <f>VLOOKUP(C27,$W$52:$AF$62,$W$43,0)</f>
        <v>286</v>
      </c>
      <c r="H27" s="122">
        <f>IF(G27&lt;&gt;0,D27/(G27/2),0)</f>
        <v>2.13986013986014</v>
      </c>
      <c r="I27" s="13">
        <f>IF(G27&lt;&gt;0,E27/(G27/2),0)</f>
        <v>0</v>
      </c>
      <c r="J27" s="14"/>
      <c r="K27" s="15">
        <f t="shared" si="5"/>
        <v>1.06993006993007</v>
      </c>
      <c r="L27" s="34"/>
      <c r="M27" s="16" t="s">
        <v>82</v>
      </c>
      <c r="N27" s="201"/>
      <c r="O27" s="9"/>
      <c r="P27" s="325"/>
      <c r="Q27" s="37"/>
      <c r="R27" s="38"/>
      <c r="S27" s="325"/>
      <c r="T27" s="37"/>
      <c r="U27" s="9"/>
    </row>
    <row r="28" spans="2:24" ht="15" customHeight="1" thickBot="1">
      <c r="B28" s="343"/>
      <c r="C28" s="131" t="s">
        <v>19</v>
      </c>
      <c r="D28" s="217">
        <v>367</v>
      </c>
      <c r="E28" s="216">
        <v>175</v>
      </c>
      <c r="F28" s="133">
        <f t="shared" si="6"/>
        <v>542</v>
      </c>
      <c r="G28" s="134">
        <f>VLOOKUP(C28,$W$52:$AF$62,$W$43,0)</f>
        <v>227</v>
      </c>
      <c r="H28" s="122">
        <f>IF(G28&lt;&gt;0,D28/(G28/2),0)</f>
        <v>3.2334801762114536</v>
      </c>
      <c r="I28" s="13">
        <f>IF(G28&lt;&gt;0,E28/(G28/2),0)</f>
        <v>1.5418502202643172</v>
      </c>
      <c r="J28" s="14"/>
      <c r="K28" s="15">
        <f t="shared" si="5"/>
        <v>2.3876651982378854</v>
      </c>
      <c r="L28" s="34"/>
      <c r="M28" s="16"/>
      <c r="N28" s="201"/>
      <c r="O28" s="9"/>
      <c r="P28" s="10"/>
      <c r="Q28" s="10"/>
      <c r="R28" s="24"/>
      <c r="S28" s="10"/>
      <c r="T28" s="10"/>
      <c r="U28" s="9"/>
    </row>
    <row r="29" spans="2:24" ht="15" thickBot="1">
      <c r="B29" s="343"/>
      <c r="C29" s="131" t="s">
        <v>20</v>
      </c>
      <c r="D29" s="132">
        <v>261</v>
      </c>
      <c r="E29" s="132">
        <v>155</v>
      </c>
      <c r="F29" s="133">
        <f t="shared" si="6"/>
        <v>416</v>
      </c>
      <c r="G29" s="134">
        <f>VLOOKUP(C29,$W$52:$AF$62,$W$43,0)</f>
        <v>148</v>
      </c>
      <c r="H29" s="122">
        <f>IF(G29&lt;&gt;0,D29/(G29/2),0)</f>
        <v>3.5270270270270272</v>
      </c>
      <c r="I29" s="13">
        <f>IF(G29&lt;&gt;0,E29/(G29/2),0)</f>
        <v>2.0945945945945947</v>
      </c>
      <c r="J29" s="14"/>
      <c r="K29" s="15">
        <f t="shared" si="5"/>
        <v>2.810810810810811</v>
      </c>
      <c r="L29" s="2"/>
      <c r="M29" s="16"/>
      <c r="N29" s="201"/>
      <c r="O29" s="9"/>
      <c r="P29" s="10"/>
      <c r="Q29" s="24"/>
      <c r="R29" s="11"/>
      <c r="S29" s="10"/>
      <c r="T29" s="24"/>
      <c r="U29" s="12"/>
    </row>
    <row r="30" spans="2:24" ht="15.75" customHeight="1">
      <c r="C30" s="20" t="s">
        <v>4</v>
      </c>
      <c r="D30" s="221">
        <f>SUM(D26:D29)</f>
        <v>1200</v>
      </c>
      <c r="E30" s="221">
        <f>SUM(E26:E29)</f>
        <v>330</v>
      </c>
      <c r="F30" s="221">
        <f>SUM(F26:F29)</f>
        <v>1530</v>
      </c>
      <c r="G30" s="222">
        <f>SUM(G26:G29)</f>
        <v>892</v>
      </c>
      <c r="H30" s="223">
        <f>IF(G30&lt;&gt;0,D30/(G30/2),0)</f>
        <v>2.6905829596412558</v>
      </c>
      <c r="I30" s="223">
        <f>IF(G30&lt;&gt;0,E30/(G30/2),0)</f>
        <v>0.73991031390134532</v>
      </c>
      <c r="J30" s="22"/>
      <c r="K30" s="224">
        <f t="shared" si="5"/>
        <v>1.7152466367713004</v>
      </c>
      <c r="L30" s="2"/>
      <c r="M30" s="40"/>
      <c r="N30" s="40"/>
      <c r="O30" s="9"/>
      <c r="P30" s="10"/>
      <c r="Q30" s="10"/>
      <c r="R30" s="24"/>
      <c r="S30" s="10"/>
      <c r="T30" s="10"/>
      <c r="U30" s="9"/>
    </row>
    <row r="31" spans="2:24" ht="15.75" customHeight="1" thickBot="1">
      <c r="C31" s="20" t="s">
        <v>45</v>
      </c>
      <c r="D31" s="136"/>
      <c r="E31" s="136"/>
      <c r="F31" s="136"/>
      <c r="G31" s="227">
        <v>458</v>
      </c>
      <c r="H31" s="225"/>
      <c r="I31" s="225"/>
      <c r="J31" s="226"/>
      <c r="K31" s="225"/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24">
      <c r="C32" s="3"/>
      <c r="D32" s="42"/>
      <c r="E32" s="42"/>
      <c r="F32" s="43"/>
      <c r="G32" s="44"/>
      <c r="L32" s="2"/>
      <c r="M32" s="40"/>
      <c r="N32" s="40"/>
      <c r="O32" s="9"/>
      <c r="P32" s="323" t="s">
        <v>26</v>
      </c>
      <c r="Q32" s="35"/>
      <c r="R32" s="24"/>
      <c r="S32" s="323" t="s">
        <v>26</v>
      </c>
      <c r="T32" s="35"/>
      <c r="U32" s="24"/>
      <c r="W32" s="326" t="s">
        <v>27</v>
      </c>
      <c r="X32" s="327"/>
    </row>
    <row r="33" spans="2:33" ht="23.5">
      <c r="C33" s="47" t="s">
        <v>29</v>
      </c>
      <c r="D33" s="108">
        <f>D9+D14+D24+D30</f>
        <v>1874</v>
      </c>
      <c r="E33" s="108">
        <f>E9+E14+E24+E30</f>
        <v>1018</v>
      </c>
      <c r="F33" s="108">
        <f>F9+F14+F24+F30</f>
        <v>2892</v>
      </c>
      <c r="G33" s="109">
        <f>G24+G30+G9</f>
        <v>1511</v>
      </c>
      <c r="H33" s="13">
        <f>IF(G33&lt;&gt;0,D33/(G33/2),0)</f>
        <v>2.4804765056254134</v>
      </c>
      <c r="I33" s="13">
        <f>IF(G33&lt;&gt;0,E33/(G33/2),0)</f>
        <v>1.3474520185307743</v>
      </c>
      <c r="J33" s="14"/>
      <c r="K33" s="15">
        <f>IF(G33&lt;&gt;0,F33/(G33),0)</f>
        <v>1.9139642620780939</v>
      </c>
      <c r="L33" s="2"/>
      <c r="M33" s="40"/>
      <c r="N33" s="40"/>
      <c r="O33" s="9"/>
      <c r="P33" s="324"/>
      <c r="Q33" s="36"/>
      <c r="R33" s="38"/>
      <c r="S33" s="324"/>
      <c r="T33" s="36"/>
      <c r="U33" s="24"/>
      <c r="W33" s="328"/>
      <c r="X33" s="329"/>
    </row>
    <row r="34" spans="2:33" ht="15.75" customHeight="1">
      <c r="D34" s="49"/>
      <c r="E34" s="49"/>
      <c r="G34" s="50"/>
      <c r="L34" s="2"/>
      <c r="M34" s="40"/>
      <c r="N34" s="40"/>
      <c r="O34" s="39"/>
      <c r="P34" s="324"/>
      <c r="Q34" s="36"/>
      <c r="R34" s="38"/>
      <c r="S34" s="324" t="s">
        <v>26</v>
      </c>
      <c r="T34" s="36"/>
      <c r="U34" s="39"/>
      <c r="W34" s="328"/>
      <c r="X34" s="329"/>
    </row>
    <row r="35" spans="2:33" ht="15.75" customHeight="1">
      <c r="C35" s="25"/>
      <c r="D35" s="51"/>
      <c r="E35" s="51"/>
      <c r="F35" s="52"/>
      <c r="G35" s="51"/>
      <c r="J35" s="34"/>
      <c r="L35" s="2"/>
      <c r="M35" s="40"/>
      <c r="N35" s="40"/>
      <c r="O35" s="39"/>
      <c r="P35" s="324"/>
      <c r="Q35" s="36"/>
      <c r="R35" s="24"/>
      <c r="S35" s="324"/>
      <c r="T35" s="36"/>
      <c r="U35" s="39"/>
      <c r="W35" s="328"/>
      <c r="X35" s="329"/>
    </row>
    <row r="36" spans="2:33" ht="24" customHeight="1">
      <c r="C36" s="332" t="s">
        <v>31</v>
      </c>
      <c r="D36" s="332"/>
      <c r="E36" s="332"/>
      <c r="F36" s="332"/>
      <c r="G36" s="333" t="s">
        <v>32</v>
      </c>
      <c r="H36" s="333"/>
      <c r="I36" s="333" t="s">
        <v>33</v>
      </c>
      <c r="J36" s="333"/>
      <c r="K36" s="333"/>
      <c r="L36" s="2"/>
      <c r="M36" s="40"/>
      <c r="N36" s="40"/>
      <c r="O36" s="39"/>
      <c r="P36" s="324"/>
      <c r="Q36" s="36"/>
      <c r="S36" s="324"/>
      <c r="T36" s="36"/>
      <c r="U36" s="39"/>
      <c r="W36" s="328"/>
      <c r="X36" s="329"/>
    </row>
    <row r="37" spans="2:33" ht="16" thickBot="1">
      <c r="C37" s="97" t="s">
        <v>34</v>
      </c>
      <c r="D37" s="105"/>
      <c r="E37" s="105"/>
      <c r="F37" s="106">
        <f t="shared" ref="F37:F40" si="7">SUM(D37:E37)</f>
        <v>0</v>
      </c>
      <c r="G37" s="309"/>
      <c r="H37" s="309"/>
      <c r="I37" s="310"/>
      <c r="J37" s="311"/>
      <c r="K37" s="312"/>
      <c r="L37" s="2"/>
      <c r="M37" s="40"/>
      <c r="N37" s="40"/>
      <c r="O37" s="39"/>
      <c r="P37" s="325"/>
      <c r="Q37" s="37"/>
      <c r="R37" s="41"/>
      <c r="S37" s="325"/>
      <c r="T37" s="37"/>
      <c r="U37" s="39"/>
      <c r="W37" s="328"/>
      <c r="X37" s="329"/>
    </row>
    <row r="38" spans="2:33" ht="15.5">
      <c r="C38" s="98" t="s">
        <v>35</v>
      </c>
      <c r="D38" s="105"/>
      <c r="E38" s="105"/>
      <c r="F38" s="106">
        <f t="shared" si="7"/>
        <v>0</v>
      </c>
      <c r="G38" s="309"/>
      <c r="H38" s="309"/>
      <c r="I38" s="309"/>
      <c r="J38" s="309"/>
      <c r="K38" s="309"/>
      <c r="L38" s="34"/>
      <c r="M38" s="45"/>
      <c r="N38" s="30"/>
      <c r="O38" s="39"/>
      <c r="P38" s="10"/>
      <c r="Q38" s="10"/>
      <c r="R38" s="46"/>
      <c r="S38" s="301"/>
      <c r="T38" s="10"/>
      <c r="U38" s="39"/>
      <c r="W38" s="328"/>
      <c r="X38" s="329"/>
    </row>
    <row r="39" spans="2:33" s="48" customFormat="1" ht="15.5">
      <c r="B39"/>
      <c r="C39" s="98" t="s">
        <v>37</v>
      </c>
      <c r="D39" s="105">
        <f>189+226+217+202</f>
        <v>834</v>
      </c>
      <c r="E39" s="105">
        <v>600</v>
      </c>
      <c r="F39" s="106">
        <f>SUM(D39:E39)</f>
        <v>1434</v>
      </c>
      <c r="G39" s="309"/>
      <c r="H39" s="309"/>
      <c r="I39" s="310"/>
      <c r="J39" s="311"/>
      <c r="K39" s="312"/>
      <c r="L39" s="34"/>
      <c r="M39" s="45"/>
      <c r="N39" s="30"/>
      <c r="O39" s="9"/>
      <c r="P39" s="10"/>
      <c r="Q39" s="10"/>
      <c r="R39" s="46"/>
      <c r="S39" s="301"/>
      <c r="T39" s="10"/>
      <c r="U39" s="9"/>
      <c r="W39" s="328"/>
      <c r="X39" s="329"/>
      <c r="Y39"/>
    </row>
    <row r="40" spans="2:33" s="48" customFormat="1" ht="16" thickBot="1">
      <c r="B40"/>
      <c r="C40" s="98" t="s">
        <v>49</v>
      </c>
      <c r="D40" s="105"/>
      <c r="E40" s="105"/>
      <c r="F40" s="106">
        <f t="shared" si="7"/>
        <v>0</v>
      </c>
      <c r="G40" s="309"/>
      <c r="H40" s="309"/>
      <c r="I40" s="309"/>
      <c r="J40" s="309"/>
      <c r="K40" s="309"/>
      <c r="L40" s="34"/>
      <c r="M40" s="29"/>
      <c r="N40" s="30"/>
      <c r="O40" s="9"/>
      <c r="P40" s="10"/>
      <c r="Q40" s="10"/>
      <c r="R40" s="46"/>
      <c r="S40" s="301"/>
      <c r="T40" s="10"/>
      <c r="U40" s="9"/>
      <c r="W40" s="330"/>
      <c r="X40" s="331"/>
      <c r="Y40"/>
    </row>
    <row r="41" spans="2:33" s="48" customFormat="1" ht="15.5">
      <c r="B41" s="96" t="s">
        <v>50</v>
      </c>
      <c r="C41" s="99">
        <v>1315</v>
      </c>
      <c r="D41" s="107">
        <f>SUM(D37:D40)</f>
        <v>834</v>
      </c>
      <c r="E41" s="107">
        <f>SUM(E37:E40)</f>
        <v>600</v>
      </c>
      <c r="F41" s="106">
        <f>D41+E41</f>
        <v>1434</v>
      </c>
      <c r="G41" s="313"/>
      <c r="H41" s="314"/>
      <c r="L41" s="2"/>
      <c r="N41" s="48" t="s">
        <v>30</v>
      </c>
      <c r="O41" s="9"/>
      <c r="P41" s="10"/>
      <c r="Q41" s="10"/>
      <c r="R41" s="46"/>
      <c r="S41" s="301"/>
      <c r="T41" s="10"/>
      <c r="U41" s="9"/>
      <c r="Y41"/>
    </row>
    <row r="42" spans="2:33" s="48" customFormat="1" ht="16" thickBot="1">
      <c r="B42"/>
      <c r="L42" s="2"/>
      <c r="M42" s="45"/>
      <c r="N42" s="30"/>
      <c r="O42" s="53"/>
      <c r="P42" s="10"/>
      <c r="Q42" s="10"/>
      <c r="R42" s="9"/>
      <c r="S42" s="301"/>
      <c r="T42" s="10"/>
      <c r="U42" s="9"/>
      <c r="AG42" s="54"/>
    </row>
    <row r="43" spans="2:33" ht="16" thickBot="1">
      <c r="B43" s="315" t="s">
        <v>42</v>
      </c>
      <c r="C43" s="316"/>
      <c r="D43" s="316"/>
      <c r="E43" s="316"/>
      <c r="F43" s="316"/>
      <c r="G43" s="316"/>
      <c r="H43" s="316"/>
      <c r="I43" s="317"/>
      <c r="K43" s="318" t="str">
        <f>+B43</f>
        <v>ACUMULADO SEMANAL</v>
      </c>
      <c r="L43" s="319"/>
      <c r="M43" s="319"/>
      <c r="N43" s="320"/>
      <c r="O43" s="55"/>
      <c r="P43" s="34"/>
      <c r="Q43" s="34"/>
      <c r="R43" s="2"/>
      <c r="S43" s="34"/>
      <c r="T43" s="34"/>
      <c r="U43" s="2"/>
      <c r="V43" s="56"/>
      <c r="W43" s="103">
        <v>4</v>
      </c>
      <c r="X43" s="104" t="str">
        <f>"'"&amp;IF($W$43=4,DAY($Z$52)-1,IF($W$43=5,DAY($AA$52)-1,IF($W$43=6,DAY($AB$52)-1,IF($W$43=7,DAY($AC$52)-1,IF($W$43=8,DAY($AD$52)-1,IF($W$43=9,DAY($AE$52)-1,0))))))&amp;"-"&amp;MONTH($Y$52)&amp;"'!D40"</f>
        <v>'14-11'!D40</v>
      </c>
      <c r="Y43" s="57" t="str">
        <f>"'"&amp;IF($W$43=4,DAY($Z$52)-1,IF($W$43=5,DAY($AA$52)-1,IF($W$43=6,DAY($AB$52)-1,IF($W$43=7,DAY($AC$52)-1,IF($W$43=8,DAY($AD$52)-1,IF($W$43=9,DAY($AE$52)-1,0))))))&amp;"-"&amp;MONTH($Y$52)&amp;"'!F40"</f>
        <v>'14-11'!F40</v>
      </c>
      <c r="Z43" s="58" t="str">
        <f>"'"&amp;IF($W$43=4,DAY($Z$52)-1,IF($W$43=5,DAY($AA$52)-1,IF($W$43=6,DAY($AB$52)-1,IF($W$43=7,DAY($AC$52)-1,IF($W$43=8,DAY($AD$52)-1,IF($W$43=9,DAY($AE$52)-1,0))))))&amp;"-"&amp;MONTH($Y$52)&amp;"'!H40"</f>
        <v>'14-11'!H40</v>
      </c>
      <c r="AA43" s="59" t="str">
        <f>"'"&amp;IF($W$43=4,DAY($Z$52)-1,IF($W$43=5,DAY($AA$52)-1,IF($W$43=6,DAY($AB$52)-1,IF($W$43=7,DAY($AC$52)-1,IF($W$43=8,DAY($AD$52)-1,IF($W$43=9,DAY($AE$52)-1,0))))))&amp;"-"&amp;MONTH($Y$52)&amp;"'!B40"</f>
        <v>'14-11'!B40</v>
      </c>
      <c r="AB43" s="60"/>
      <c r="AC43" s="60"/>
      <c r="AD43" s="60"/>
      <c r="AE43" s="60"/>
      <c r="AF43" s="60"/>
      <c r="AG43" s="61"/>
    </row>
    <row r="44" spans="2:33" ht="16" thickBot="1">
      <c r="B44" s="119" t="s">
        <v>11</v>
      </c>
      <c r="C44" s="72"/>
      <c r="D44" s="321" t="s">
        <v>15</v>
      </c>
      <c r="E44" s="322"/>
      <c r="F44" s="321" t="s">
        <v>21</v>
      </c>
      <c r="G44" s="322"/>
      <c r="H44" s="321" t="s">
        <v>25</v>
      </c>
      <c r="I44" s="322"/>
      <c r="K44" s="120" t="s">
        <v>51</v>
      </c>
      <c r="L44" s="121"/>
      <c r="M44" s="110" t="s">
        <v>52</v>
      </c>
      <c r="N44" s="72" t="s">
        <v>46</v>
      </c>
      <c r="P44" s="34"/>
      <c r="Q44" s="34"/>
      <c r="R44" s="34"/>
      <c r="S44" s="34"/>
      <c r="T44" s="34"/>
      <c r="V44" s="62"/>
      <c r="W44" s="299" t="s">
        <v>36</v>
      </c>
      <c r="X44" s="300"/>
      <c r="Y44" s="101">
        <v>45975</v>
      </c>
      <c r="Z44" s="101">
        <f t="shared" ref="Z44:AE44" si="8">Y44+1</f>
        <v>45976</v>
      </c>
      <c r="AA44" s="101">
        <f t="shared" si="8"/>
        <v>45977</v>
      </c>
      <c r="AB44" s="101">
        <f t="shared" si="8"/>
        <v>45978</v>
      </c>
      <c r="AC44" s="101">
        <f t="shared" si="8"/>
        <v>45979</v>
      </c>
      <c r="AD44" s="101">
        <f t="shared" si="8"/>
        <v>45980</v>
      </c>
      <c r="AE44" s="101">
        <f t="shared" si="8"/>
        <v>45981</v>
      </c>
      <c r="AF44" s="63" t="s">
        <v>63</v>
      </c>
      <c r="AG44" s="64"/>
    </row>
    <row r="45" spans="2:33" ht="29">
      <c r="B45" s="74" t="s">
        <v>44</v>
      </c>
      <c r="C45" s="75" t="s">
        <v>45</v>
      </c>
      <c r="D45" s="74" t="s">
        <v>44</v>
      </c>
      <c r="E45" s="75" t="s">
        <v>45</v>
      </c>
      <c r="F45" s="74" t="s">
        <v>44</v>
      </c>
      <c r="G45" s="75" t="s">
        <v>45</v>
      </c>
      <c r="H45" s="74" t="s">
        <v>44</v>
      </c>
      <c r="I45" s="75" t="s">
        <v>45</v>
      </c>
      <c r="K45" s="111" t="s">
        <v>53</v>
      </c>
      <c r="L45" s="112"/>
      <c r="M45" s="112"/>
      <c r="N45" s="113"/>
      <c r="P45" s="301"/>
      <c r="Q45" s="302"/>
      <c r="R45" s="34"/>
      <c r="S45" s="301"/>
      <c r="T45" s="302"/>
      <c r="V45" s="62"/>
      <c r="W45" s="303" t="s">
        <v>38</v>
      </c>
      <c r="X45" s="304"/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7">
        <f>SUM(Y45:AE45)</f>
        <v>0</v>
      </c>
      <c r="AG45" s="64"/>
    </row>
    <row r="46" spans="2:33" ht="16" thickBot="1">
      <c r="B46" s="76">
        <f>+F9</f>
        <v>0</v>
      </c>
      <c r="C46" s="77">
        <f>IF($W$43=3,$Y45,IF($W$43=4,SUM($Y45:$Z45),IF($W$43=5,SUM($Y45:$AA45),IF($W$43=6,SUM($Y45:$AB45),IF($W$43=7,SUM($Y45:$AC45),IF($W$43=8,SUM($Y45:$AD45),IF($W$43=9,SUM($Y45:$AE45),"Escribir número")))))))</f>
        <v>0</v>
      </c>
      <c r="D46" s="78">
        <f>+F14+'14-11'!F14</f>
        <v>319</v>
      </c>
      <c r="E46" s="77">
        <f>IF($W$43=3,$Y47,IF($W$43=4,SUM($Y47:$Z47),IF($W$43=5,SUM($Y47:$AA47),IF($W$43=6,SUM($Y47:$AB47),IF($W$43=7,SUM($Y47:$AC47),IF($W$43=8,SUM($Y47:$AD47),IF($W$43=9,SUM($Y47:$AE47),"Escribir número")))))))</f>
        <v>719</v>
      </c>
      <c r="F46" s="79">
        <f>F24+'14-11'!F24</f>
        <v>2410</v>
      </c>
      <c r="G46" s="77">
        <f>IF($W$43=3,$Y46,IF($W$43=4,SUM($Y46:$Z46),IF($W$43=5,SUM($Y46:$AA46),IF($W$43=6,SUM($Y46:$AB46),IF($W$43=7,SUM($Y46:$AC46),IF($W$43=8,SUM($Y46:$AD46),IF($W$43=9,SUM($Y46:$AE46),"Escribir número")))))))</f>
        <v>1660</v>
      </c>
      <c r="H46" s="79">
        <f>F30+'14-11'!F30</f>
        <v>4150</v>
      </c>
      <c r="I46" s="77">
        <f>IF($W$43=3,$Y48,IF($W$43=4,SUM($Y48:$Z48),IF($W$43=5,SUM($Y48:$AA48),IF($W$43=6,SUM($Y48:$AB48),IF($W$43=7,SUM($Y48:$AC48),IF($W$43=8,SUM($Y48:$AD48),IF($W$43=9,SUM($Y48:$AE48),"Escribir número")))))))</f>
        <v>2319</v>
      </c>
      <c r="K46" s="114"/>
      <c r="L46" s="115"/>
      <c r="M46" s="115"/>
      <c r="N46" s="116"/>
      <c r="P46" s="301"/>
      <c r="Q46" s="302"/>
      <c r="R46" s="34"/>
      <c r="S46" s="301"/>
      <c r="T46" s="302"/>
      <c r="V46" s="62"/>
      <c r="W46" s="305" t="s">
        <v>39</v>
      </c>
      <c r="X46" s="306"/>
      <c r="Y46" s="66">
        <v>1041</v>
      </c>
      <c r="Z46" s="66">
        <v>619</v>
      </c>
      <c r="AA46" s="66">
        <v>541</v>
      </c>
      <c r="AB46" s="66">
        <v>1082</v>
      </c>
      <c r="AC46" s="66">
        <v>1082</v>
      </c>
      <c r="AD46" s="66">
        <v>1377</v>
      </c>
      <c r="AE46" s="66">
        <v>1425</v>
      </c>
      <c r="AF46" s="67">
        <f t="shared" ref="AF46:AF48" si="9">SUM(Y46:AE46)</f>
        <v>7167</v>
      </c>
      <c r="AG46" s="64"/>
    </row>
    <row r="47" spans="2:33" ht="16" thickBot="1">
      <c r="B47" s="80"/>
      <c r="C47" s="77"/>
      <c r="D47" s="79"/>
      <c r="E47" s="77"/>
      <c r="F47" s="79"/>
      <c r="G47" s="77"/>
      <c r="H47" s="79"/>
      <c r="I47" s="77"/>
      <c r="J47" s="81"/>
      <c r="K47" s="117">
        <f>+B46+D46+F46+H46</f>
        <v>6879</v>
      </c>
      <c r="L47" s="118"/>
      <c r="M47" s="82">
        <f>+C46+E46+G46+I46</f>
        <v>4698</v>
      </c>
      <c r="N47" s="83">
        <f>AF62</f>
        <v>13780</v>
      </c>
      <c r="P47" s="301"/>
      <c r="Q47" s="302"/>
      <c r="R47" s="34"/>
      <c r="S47" s="301"/>
      <c r="T47" s="302"/>
      <c r="V47" s="62"/>
      <c r="W47" s="305" t="s">
        <v>40</v>
      </c>
      <c r="X47" s="306"/>
      <c r="Y47" s="66">
        <v>286</v>
      </c>
      <c r="Z47" s="66">
        <v>433</v>
      </c>
      <c r="AA47" s="66">
        <v>436</v>
      </c>
      <c r="AB47" s="66">
        <v>872</v>
      </c>
      <c r="AC47" s="66">
        <v>584</v>
      </c>
      <c r="AD47" s="66">
        <v>0</v>
      </c>
      <c r="AE47" s="66">
        <v>0</v>
      </c>
      <c r="AF47" s="67">
        <f t="shared" si="9"/>
        <v>2611</v>
      </c>
      <c r="AG47" s="64"/>
    </row>
    <row r="48" spans="2:33" ht="15.5">
      <c r="C48" s="87"/>
      <c r="D48" s="88"/>
      <c r="E48" s="89"/>
      <c r="F48" s="88"/>
      <c r="G48" s="2"/>
      <c r="H48" s="2"/>
      <c r="I48" s="2"/>
      <c r="J48" s="2"/>
      <c r="K48" s="2"/>
      <c r="M48" s="69"/>
      <c r="N48" s="53"/>
      <c r="P48" s="301"/>
      <c r="Q48" s="302"/>
      <c r="R48" s="34"/>
      <c r="S48" s="301"/>
      <c r="T48" s="302"/>
      <c r="V48" s="62"/>
      <c r="W48" s="307" t="s">
        <v>41</v>
      </c>
      <c r="X48" s="308"/>
      <c r="Y48" s="66">
        <v>1861</v>
      </c>
      <c r="Z48" s="66">
        <v>458</v>
      </c>
      <c r="AA48" s="66">
        <v>138</v>
      </c>
      <c r="AB48" s="66">
        <v>0</v>
      </c>
      <c r="AC48" s="66">
        <v>308</v>
      </c>
      <c r="AD48" s="66">
        <v>616</v>
      </c>
      <c r="AE48" s="66">
        <v>554</v>
      </c>
      <c r="AF48" s="67">
        <f t="shared" si="9"/>
        <v>3935</v>
      </c>
      <c r="AG48" s="64"/>
    </row>
    <row r="49" spans="2:33" ht="15.5">
      <c r="P49" s="301"/>
      <c r="Q49" s="302"/>
      <c r="R49" s="34"/>
      <c r="S49" s="301"/>
      <c r="T49" s="302"/>
      <c r="V49" s="62"/>
      <c r="W49" s="299" t="s">
        <v>43</v>
      </c>
      <c r="X49" s="300"/>
      <c r="Y49" s="102">
        <f>SUM(Y45:Y48)</f>
        <v>3188</v>
      </c>
      <c r="Z49" s="102">
        <f t="shared" ref="Z49:AE49" si="10">SUM(Z45:Z48)</f>
        <v>1510</v>
      </c>
      <c r="AA49" s="102">
        <f t="shared" si="10"/>
        <v>1115</v>
      </c>
      <c r="AB49" s="102">
        <f t="shared" si="10"/>
        <v>1954</v>
      </c>
      <c r="AC49" s="102">
        <f t="shared" si="10"/>
        <v>1974</v>
      </c>
      <c r="AD49" s="102">
        <f t="shared" si="10"/>
        <v>1993</v>
      </c>
      <c r="AE49" s="102">
        <f t="shared" si="10"/>
        <v>1979</v>
      </c>
      <c r="AF49" s="102">
        <f>SUM(AF45:AF48)</f>
        <v>13713</v>
      </c>
      <c r="AG49" s="64"/>
    </row>
    <row r="50" spans="2:33" ht="15.5">
      <c r="P50" s="301"/>
      <c r="Q50" s="302"/>
      <c r="R50" s="34"/>
      <c r="S50" s="301"/>
      <c r="T50" s="302"/>
      <c r="V50" s="62"/>
      <c r="W50" s="73"/>
      <c r="X50" s="73"/>
      <c r="Y50" s="100"/>
      <c r="Z50" s="100"/>
      <c r="AA50" s="100"/>
      <c r="AB50" s="100"/>
      <c r="AC50" s="100"/>
      <c r="AD50" s="100"/>
      <c r="AE50" s="100"/>
      <c r="AF50" s="100"/>
      <c r="AG50" s="64"/>
    </row>
    <row r="51" spans="2:33" ht="15" customHeight="1">
      <c r="P51" s="301"/>
      <c r="Q51" s="302"/>
      <c r="R51" s="34"/>
      <c r="S51" s="301"/>
      <c r="T51" s="302"/>
      <c r="V51" s="62"/>
      <c r="AG51" s="64"/>
    </row>
    <row r="52" spans="2:33" ht="15.5">
      <c r="P52" s="34"/>
      <c r="Q52" s="34"/>
      <c r="R52" s="34"/>
      <c r="S52" s="34"/>
      <c r="T52" s="34"/>
      <c r="V52" s="62"/>
      <c r="W52" s="299" t="s">
        <v>47</v>
      </c>
      <c r="X52" s="300"/>
      <c r="Y52" s="101">
        <f>Y44</f>
        <v>45975</v>
      </c>
      <c r="Z52" s="101">
        <f t="shared" ref="Z52:AE52" si="11">Z44</f>
        <v>45976</v>
      </c>
      <c r="AA52" s="101">
        <f t="shared" si="11"/>
        <v>45977</v>
      </c>
      <c r="AB52" s="101">
        <f t="shared" si="11"/>
        <v>45978</v>
      </c>
      <c r="AC52" s="101">
        <f t="shared" si="11"/>
        <v>45979</v>
      </c>
      <c r="AD52" s="101">
        <f t="shared" si="11"/>
        <v>45980</v>
      </c>
      <c r="AE52" s="101">
        <f t="shared" si="11"/>
        <v>45981</v>
      </c>
      <c r="AF52" s="63" t="s">
        <v>63</v>
      </c>
      <c r="AG52" s="64"/>
    </row>
    <row r="53" spans="2:33" ht="15.5">
      <c r="P53" s="34"/>
      <c r="Q53" s="34"/>
      <c r="R53" s="34"/>
      <c r="S53" s="34"/>
      <c r="T53" s="34"/>
      <c r="V53" s="62"/>
      <c r="W53" s="65" t="s">
        <v>12</v>
      </c>
      <c r="X53" s="84"/>
      <c r="Y53" s="85">
        <v>157</v>
      </c>
      <c r="Z53" s="85">
        <v>157</v>
      </c>
      <c r="AA53" s="85">
        <v>78</v>
      </c>
      <c r="AB53" s="85">
        <v>157</v>
      </c>
      <c r="AC53" s="85">
        <v>157</v>
      </c>
      <c r="AD53" s="85">
        <v>157</v>
      </c>
      <c r="AE53" s="85">
        <v>110</v>
      </c>
      <c r="AF53" s="67">
        <f>SUM(Y53:AE53)</f>
        <v>973</v>
      </c>
      <c r="AG53" s="64"/>
    </row>
    <row r="54" spans="2:33" ht="15.5">
      <c r="B54" s="86"/>
      <c r="E54" s="91"/>
      <c r="J54" s="81"/>
      <c r="K54" s="81"/>
      <c r="M54" s="69"/>
      <c r="P54" s="34"/>
      <c r="Q54" s="34"/>
      <c r="R54" s="34"/>
      <c r="S54" s="34"/>
      <c r="T54" s="34"/>
      <c r="V54" s="62"/>
      <c r="W54" s="68" t="s">
        <v>14</v>
      </c>
      <c r="X54" s="90"/>
      <c r="Y54" s="85">
        <v>286</v>
      </c>
      <c r="Z54" s="85">
        <v>286</v>
      </c>
      <c r="AA54" s="85">
        <v>143</v>
      </c>
      <c r="AB54" s="85">
        <v>286</v>
      </c>
      <c r="AC54" s="85">
        <v>143</v>
      </c>
      <c r="AD54" s="85">
        <v>143</v>
      </c>
      <c r="AE54" s="85">
        <v>200</v>
      </c>
      <c r="AF54" s="67">
        <f t="shared" ref="AF54:AF61" si="12">SUM(Y54:AE54)</f>
        <v>1487</v>
      </c>
      <c r="AG54" s="64"/>
    </row>
    <row r="55" spans="2:33" ht="15.5">
      <c r="E55" s="91"/>
      <c r="V55" s="62"/>
      <c r="W55" s="68" t="s">
        <v>18</v>
      </c>
      <c r="X55" s="90"/>
      <c r="Y55" s="85">
        <v>555</v>
      </c>
      <c r="Z55" s="85">
        <v>231</v>
      </c>
      <c r="AA55" s="85">
        <v>138</v>
      </c>
      <c r="AB55" s="85">
        <v>69</v>
      </c>
      <c r="AC55" s="85">
        <v>0</v>
      </c>
      <c r="AD55" s="85">
        <v>0</v>
      </c>
      <c r="AE55" s="85">
        <v>48</v>
      </c>
      <c r="AF55" s="67">
        <f t="shared" si="12"/>
        <v>1041</v>
      </c>
      <c r="AG55" s="64"/>
    </row>
    <row r="56" spans="2:33" ht="15.75" customHeight="1">
      <c r="D56" s="50"/>
      <c r="E56" s="91"/>
      <c r="V56" s="62"/>
      <c r="W56" s="68" t="s">
        <v>20</v>
      </c>
      <c r="X56" s="90"/>
      <c r="Y56" s="85">
        <v>657</v>
      </c>
      <c r="Z56" s="85">
        <v>148</v>
      </c>
      <c r="AA56" s="85">
        <v>148</v>
      </c>
      <c r="AB56" s="85">
        <v>295</v>
      </c>
      <c r="AC56" s="85">
        <v>295</v>
      </c>
      <c r="AD56" s="85">
        <v>0</v>
      </c>
      <c r="AE56" s="85">
        <v>207</v>
      </c>
      <c r="AF56" s="67">
        <f t="shared" si="12"/>
        <v>1750</v>
      </c>
      <c r="AG56" s="64"/>
    </row>
    <row r="57" spans="2:33" ht="15.5">
      <c r="V57" s="62"/>
      <c r="W57" s="68" t="s">
        <v>17</v>
      </c>
      <c r="X57" s="90"/>
      <c r="Y57" s="85">
        <v>285</v>
      </c>
      <c r="Z57" s="85">
        <v>149</v>
      </c>
      <c r="AA57" s="85">
        <v>149</v>
      </c>
      <c r="AB57" s="85">
        <v>298</v>
      </c>
      <c r="AC57" s="85">
        <v>298</v>
      </c>
      <c r="AD57" s="85">
        <v>298</v>
      </c>
      <c r="AE57" s="85">
        <v>209</v>
      </c>
      <c r="AF57" s="67">
        <f t="shared" si="12"/>
        <v>1686</v>
      </c>
      <c r="AG57" s="64"/>
    </row>
    <row r="58" spans="2:33" ht="15.5">
      <c r="V58" s="62"/>
      <c r="W58" s="68" t="s">
        <v>28</v>
      </c>
      <c r="X58" s="90"/>
      <c r="Y58" s="85">
        <v>297</v>
      </c>
      <c r="Z58" s="85">
        <v>155</v>
      </c>
      <c r="AA58" s="85">
        <v>155</v>
      </c>
      <c r="AB58" s="85">
        <v>310</v>
      </c>
      <c r="AC58" s="85">
        <v>310</v>
      </c>
      <c r="AD58" s="85">
        <v>310</v>
      </c>
      <c r="AE58" s="85">
        <v>217</v>
      </c>
      <c r="AF58" s="67">
        <f t="shared" si="12"/>
        <v>1754</v>
      </c>
      <c r="AG58" s="64"/>
    </row>
    <row r="59" spans="2:33" ht="15.5">
      <c r="V59" s="62"/>
      <c r="W59" s="68" t="s">
        <v>24</v>
      </c>
      <c r="X59" s="90"/>
      <c r="Y59" s="85">
        <v>302</v>
      </c>
      <c r="Z59" s="85">
        <v>158</v>
      </c>
      <c r="AA59" s="85">
        <v>158</v>
      </c>
      <c r="AB59" s="85">
        <v>316</v>
      </c>
      <c r="AC59" s="85">
        <v>316</v>
      </c>
      <c r="AD59" s="85">
        <v>316</v>
      </c>
      <c r="AE59" s="85">
        <v>221</v>
      </c>
      <c r="AF59" s="67">
        <f t="shared" si="12"/>
        <v>1787</v>
      </c>
      <c r="AG59" s="64"/>
    </row>
    <row r="60" spans="2:33" ht="15.5">
      <c r="V60" s="62"/>
      <c r="W60" s="70" t="s">
        <v>19</v>
      </c>
      <c r="X60" s="92"/>
      <c r="Y60" s="85">
        <v>649</v>
      </c>
      <c r="Z60" s="85">
        <v>227</v>
      </c>
      <c r="AA60" s="85">
        <v>146</v>
      </c>
      <c r="AB60" s="85">
        <v>291</v>
      </c>
      <c r="AC60" s="85">
        <v>146</v>
      </c>
      <c r="AD60" s="85">
        <v>152</v>
      </c>
      <c r="AE60" s="85">
        <v>213</v>
      </c>
      <c r="AF60" s="67">
        <f t="shared" si="12"/>
        <v>1824</v>
      </c>
      <c r="AG60" s="64"/>
    </row>
    <row r="61" spans="2:33" ht="15.5">
      <c r="V61" s="62"/>
      <c r="W61" s="70" t="s">
        <v>85</v>
      </c>
      <c r="X61" s="92"/>
      <c r="Y61" s="85">
        <v>0</v>
      </c>
      <c r="Z61" s="85">
        <v>0</v>
      </c>
      <c r="AA61" s="85">
        <v>0</v>
      </c>
      <c r="AB61" s="85">
        <v>0</v>
      </c>
      <c r="AC61" s="85">
        <v>308</v>
      </c>
      <c r="AD61" s="85">
        <v>616</v>
      </c>
      <c r="AE61" s="85">
        <v>554</v>
      </c>
      <c r="AF61" s="67">
        <f t="shared" si="12"/>
        <v>1478</v>
      </c>
      <c r="AG61" s="64"/>
    </row>
    <row r="62" spans="2:33" ht="15.5">
      <c r="V62" s="62"/>
      <c r="W62" s="299" t="s">
        <v>43</v>
      </c>
      <c r="X62" s="300"/>
      <c r="Y62" s="102">
        <f t="shared" ref="Y62:AF62" si="13">SUM(Y53:Y61)</f>
        <v>3188</v>
      </c>
      <c r="Z62" s="102">
        <f t="shared" si="13"/>
        <v>1511</v>
      </c>
      <c r="AA62" s="102">
        <f t="shared" si="13"/>
        <v>1115</v>
      </c>
      <c r="AB62" s="102">
        <f t="shared" si="13"/>
        <v>2022</v>
      </c>
      <c r="AC62" s="102">
        <f t="shared" si="13"/>
        <v>1973</v>
      </c>
      <c r="AD62" s="102">
        <f t="shared" si="13"/>
        <v>1992</v>
      </c>
      <c r="AE62" s="102">
        <f t="shared" si="13"/>
        <v>1979</v>
      </c>
      <c r="AF62" s="71">
        <f t="shared" si="13"/>
        <v>13780</v>
      </c>
      <c r="AG62" s="64"/>
    </row>
    <row r="63" spans="2:33" ht="15" thickBot="1">
      <c r="V63" s="93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5"/>
    </row>
    <row r="65" spans="13:29">
      <c r="N65" t="s">
        <v>48</v>
      </c>
    </row>
    <row r="67" spans="13:29">
      <c r="M67" t="s">
        <v>62</v>
      </c>
    </row>
    <row r="75" spans="13:29">
      <c r="AC75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5"/>
    <mergeCell ref="S10:S15"/>
    <mergeCell ref="B11:B13"/>
    <mergeCell ref="B16:B23"/>
    <mergeCell ref="P21:P27"/>
    <mergeCell ref="S21:S27"/>
    <mergeCell ref="B26:B29"/>
    <mergeCell ref="P32:P37"/>
    <mergeCell ref="S32:S37"/>
    <mergeCell ref="W32:X40"/>
    <mergeCell ref="C36:F36"/>
    <mergeCell ref="G36:H36"/>
    <mergeCell ref="I36:K36"/>
    <mergeCell ref="G37:H37"/>
    <mergeCell ref="I37:K37"/>
    <mergeCell ref="G38:H38"/>
    <mergeCell ref="I38:K38"/>
    <mergeCell ref="W44:X44"/>
    <mergeCell ref="S38:S42"/>
    <mergeCell ref="G39:H39"/>
    <mergeCell ref="I39:K39"/>
    <mergeCell ref="G40:H40"/>
    <mergeCell ref="I40:K40"/>
    <mergeCell ref="G41:H41"/>
    <mergeCell ref="B43:I43"/>
    <mergeCell ref="K43:N43"/>
    <mergeCell ref="D44:E44"/>
    <mergeCell ref="F44:G44"/>
    <mergeCell ref="H44:I44"/>
    <mergeCell ref="W52:X52"/>
    <mergeCell ref="W62:X62"/>
    <mergeCell ref="P45:P51"/>
    <mergeCell ref="Q45:Q51"/>
    <mergeCell ref="S45:S51"/>
    <mergeCell ref="T45:T51"/>
    <mergeCell ref="W45:X45"/>
    <mergeCell ref="W46:X46"/>
    <mergeCell ref="W47:X47"/>
    <mergeCell ref="W48:X48"/>
    <mergeCell ref="W49:X49"/>
  </mergeCells>
  <conditionalFormatting sqref="H11:I13 H6:I9 H26:I29">
    <cfRule type="iconSet" priority="24">
      <iconSet>
        <cfvo type="percent" val="0"/>
        <cfvo type="num" val="0.95"/>
        <cfvo type="num" val="1"/>
      </iconSet>
    </cfRule>
  </conditionalFormatting>
  <conditionalFormatting sqref="H14:I15">
    <cfRule type="iconSet" priority="21">
      <iconSet>
        <cfvo type="percent" val="0"/>
        <cfvo type="num" val="0.95"/>
        <cfvo type="num" val="1"/>
      </iconSet>
    </cfRule>
  </conditionalFormatting>
  <conditionalFormatting sqref="H16:I18">
    <cfRule type="iconSet" priority="5">
      <iconSet>
        <cfvo type="percent" val="0"/>
        <cfvo type="num" val="0.95"/>
        <cfvo type="num" val="1"/>
      </iconSet>
    </cfRule>
  </conditionalFormatting>
  <conditionalFormatting sqref="H19:I23">
    <cfRule type="iconSet" priority="26">
      <iconSet>
        <cfvo type="percent" val="0"/>
        <cfvo type="num" val="0.95"/>
        <cfvo type="num" val="1"/>
      </iconSet>
    </cfRule>
  </conditionalFormatting>
  <conditionalFormatting sqref="H24:I24">
    <cfRule type="iconSet" priority="20">
      <iconSet>
        <cfvo type="percent" val="0"/>
        <cfvo type="num" val="0.95"/>
        <cfvo type="num" val="1"/>
      </iconSet>
    </cfRule>
  </conditionalFormatting>
  <conditionalFormatting sqref="H30:I31">
    <cfRule type="iconSet" priority="15">
      <iconSet>
        <cfvo type="percent" val="0"/>
        <cfvo type="num" val="0.95"/>
        <cfvo type="num" val="1"/>
      </iconSet>
    </cfRule>
  </conditionalFormatting>
  <conditionalFormatting sqref="H33:I33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3">
    <cfRule type="iconSet" priority="1">
      <iconSet>
        <cfvo type="percent" val="0"/>
        <cfvo type="num" val="0.95"/>
        <cfvo type="num" val="1"/>
      </iconSet>
    </cfRule>
  </conditionalFormatting>
  <conditionalFormatting sqref="K14:K15">
    <cfRule type="iconSet" priority="22">
      <iconSet>
        <cfvo type="percent" val="0"/>
        <cfvo type="num" val="0.95"/>
        <cfvo type="num" val="1"/>
      </iconSet>
    </cfRule>
  </conditionalFormatting>
  <conditionalFormatting sqref="K16:K23">
    <cfRule type="iconSet" priority="6">
      <iconSet>
        <cfvo type="percent" val="0"/>
        <cfvo type="num" val="0.95"/>
        <cfvo type="num" val="1"/>
      </iconSet>
    </cfRule>
  </conditionalFormatting>
  <conditionalFormatting sqref="K18">
    <cfRule type="iconSet" priority="4">
      <iconSet>
        <cfvo type="percent" val="0"/>
        <cfvo type="num" val="0.95"/>
        <cfvo type="num" val="1"/>
      </iconSet>
    </cfRule>
  </conditionalFormatting>
  <conditionalFormatting sqref="K19:K23">
    <cfRule type="iconSet" priority="27">
      <iconSet>
        <cfvo type="percent" val="0"/>
        <cfvo type="num" val="0.95"/>
        <cfvo type="num" val="1"/>
      </iconSet>
    </cfRule>
  </conditionalFormatting>
  <conditionalFormatting sqref="K24">
    <cfRule type="iconSet" priority="19">
      <iconSet>
        <cfvo type="percent" val="0"/>
        <cfvo type="num" val="0.95"/>
        <cfvo type="num" val="1"/>
      </iconSet>
    </cfRule>
  </conditionalFormatting>
  <conditionalFormatting sqref="K26:K28">
    <cfRule type="iconSet" priority="25">
      <iconSet>
        <cfvo type="percent" val="0"/>
        <cfvo type="num" val="0.95"/>
        <cfvo type="num" val="1"/>
      </iconSet>
    </cfRule>
  </conditionalFormatting>
  <conditionalFormatting sqref="K29">
    <cfRule type="iconSet" priority="7">
      <iconSet>
        <cfvo type="percent" val="0"/>
        <cfvo type="num" val="0.95"/>
        <cfvo type="num" val="1"/>
      </iconSet>
    </cfRule>
  </conditionalFormatting>
  <conditionalFormatting sqref="K30:K31">
    <cfRule type="iconSet" priority="16">
      <iconSet>
        <cfvo type="percent" val="0"/>
        <cfvo type="num" val="0.95"/>
        <cfvo type="num" val="1"/>
      </iconSet>
    </cfRule>
  </conditionalFormatting>
  <conditionalFormatting sqref="K33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3" xr:uid="{F297245C-1802-4F14-A8DE-2AF01433EF29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3B8C55B9-EAE0-4D5B-BD28-E8A19D9EFC09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$C$46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B46</xm:sqref>
        </x14:conditionalFormatting>
        <x14:conditionalFormatting xmlns:xm="http://schemas.microsoft.com/office/excel/2006/main">
          <x14:cfRule type="iconSet" priority="29" id="{0A53E984-C7BA-4FFD-A156-E3F84093849D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$C$46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10" id="{6FA81870-859C-44D5-B50D-652AC7AD02D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$E$46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D46</xm:sqref>
        </x14:conditionalFormatting>
        <x14:conditionalFormatting xmlns:xm="http://schemas.microsoft.com/office/excel/2006/main">
          <x14:cfRule type="iconSet" priority="13" id="{0362F363-BAC8-4DEB-B695-085FDC9810E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$E$46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9" id="{E53602AF-179C-4F14-B0D4-F4296522E4E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$G$46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F46</xm:sqref>
        </x14:conditionalFormatting>
        <x14:conditionalFormatting xmlns:xm="http://schemas.microsoft.com/office/excel/2006/main">
          <x14:cfRule type="iconSet" priority="12" id="{BCC84D69-94AC-4FE5-BF7C-43606D31A0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$G$46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8" id="{21183018-99E6-4423-9942-0C4C036ADE8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$I$46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H46</xm:sqref>
        </x14:conditionalFormatting>
        <x14:conditionalFormatting xmlns:xm="http://schemas.microsoft.com/office/excel/2006/main">
          <x14:cfRule type="iconSet" priority="11" id="{1D27CB84-4CEE-439F-B518-DBE69AB1C9F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$I$46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4" id="{6844772E-6CA1-4536-B744-2CB21E8EF0E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K47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E653F-892F-4FB1-B782-7F9E3A061B85}">
  <sheetPr>
    <tabColor rgb="FFFFC000"/>
  </sheetPr>
  <dimension ref="B2:AG76"/>
  <sheetViews>
    <sheetView topLeftCell="A4"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19</v>
      </c>
      <c r="D11" s="132">
        <v>77</v>
      </c>
      <c r="E11" s="132">
        <v>56</v>
      </c>
      <c r="F11" s="133">
        <f t="shared" ref="F11:F14" si="1">SUM(D11:E11)</f>
        <v>133</v>
      </c>
      <c r="G11" s="134">
        <f>VLOOKUP(C11,$W$53:$AF$63,$W$44,0)</f>
        <v>146</v>
      </c>
      <c r="H11" s="122">
        <f>IF(G11&lt;&gt;0,D11/(G11/2),0)</f>
        <v>1.0547945205479452</v>
      </c>
      <c r="I11" s="13">
        <f>IF(G11&lt;&gt;0,E11/(G11/2),0)</f>
        <v>0.76712328767123283</v>
      </c>
      <c r="J11" s="14"/>
      <c r="K11" s="15">
        <f>IF(G11&lt;&gt;0,F11/(G11),0)</f>
        <v>0.91095890410958902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 t="s">
        <v>20</v>
      </c>
      <c r="D12" s="132">
        <v>17</v>
      </c>
      <c r="E12" s="132">
        <v>50</v>
      </c>
      <c r="F12" s="133">
        <f t="shared" si="1"/>
        <v>67</v>
      </c>
      <c r="G12" s="134">
        <f>VLOOKUP(C12,$W$53:$AF$63,$W$44,0)</f>
        <v>148</v>
      </c>
      <c r="H12" s="122">
        <f>IF(G12&lt;&gt;0,D12/(G12/2),0)</f>
        <v>0.22972972972972974</v>
      </c>
      <c r="I12" s="13">
        <f>IF(G12&lt;&gt;0,E12/(G12/2),0)</f>
        <v>0.67567567567567566</v>
      </c>
      <c r="J12" s="14"/>
      <c r="K12" s="15">
        <f>IF(G12&lt;&gt;0,F12/(G12),0)</f>
        <v>0.45270270270270269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 t="s">
        <v>18</v>
      </c>
      <c r="D13" s="132">
        <v>256</v>
      </c>
      <c r="E13" s="132">
        <v>185</v>
      </c>
      <c r="F13" s="133">
        <f t="shared" si="1"/>
        <v>441</v>
      </c>
      <c r="G13" s="134">
        <f>VLOOKUP(C13,$W$53:$AF$63,$W$44,0)</f>
        <v>138</v>
      </c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1" t="s">
        <v>14</v>
      </c>
      <c r="D14" s="132">
        <v>162</v>
      </c>
      <c r="E14" s="132">
        <v>119</v>
      </c>
      <c r="F14" s="133">
        <f t="shared" si="1"/>
        <v>281</v>
      </c>
      <c r="G14" s="134">
        <f t="shared" ref="G14" si="2">VLOOKUP(C14,$W$53:$AF$63,$W$44,0)</f>
        <v>143</v>
      </c>
      <c r="H14" s="122">
        <f>IF(G14&lt;&gt;0,D14/(G14/2),0)</f>
        <v>2.2657342657342658</v>
      </c>
      <c r="I14" s="13">
        <f>IF(G14&lt;&gt;0,E14/(G14/2),0)</f>
        <v>1.6643356643356644</v>
      </c>
      <c r="J14" s="14"/>
      <c r="K14" s="15">
        <f>IF(G14&lt;&gt;0,F14/(G14),0)</f>
        <v>1.965034965034965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512</v>
      </c>
      <c r="E15" s="136">
        <f>SUM(E11:E14)</f>
        <v>410</v>
      </c>
      <c r="F15" s="136">
        <f>SUM(F11:F14)</f>
        <v>922</v>
      </c>
      <c r="G15" s="137">
        <f>SUM(G11:G14)</f>
        <v>575</v>
      </c>
      <c r="H15" s="124">
        <f>IF(G15&lt;&gt;0,D15/(G15/2),0)</f>
        <v>1.7808695652173914</v>
      </c>
      <c r="I15" s="27">
        <f>IF(G15&lt;&gt;0,E15/(G15/2),0)</f>
        <v>1.4260869565217391</v>
      </c>
      <c r="J15" s="22"/>
      <c r="K15" s="28">
        <f>IF(G15&lt;&gt;0,F15/(G15),0)</f>
        <v>1.6034782608695652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23" ht="15.75" customHeight="1" thickBot="1">
      <c r="B17" s="340" t="s">
        <v>54</v>
      </c>
      <c r="C17" s="131" t="s">
        <v>17</v>
      </c>
      <c r="D17" s="132">
        <v>22</v>
      </c>
      <c r="E17" s="132">
        <v>53</v>
      </c>
      <c r="F17" s="133">
        <f t="shared" ref="F17:F21" si="3">SUM(D17:E17)</f>
        <v>75</v>
      </c>
      <c r="G17" s="134">
        <f>VLOOKUP(C17,$W$53:$AF$63,$W$44,0)</f>
        <v>149</v>
      </c>
      <c r="H17" s="122">
        <f t="shared" ref="H17:H25" si="4">IF(G17&lt;&gt;0,D17/(G17/2),0)</f>
        <v>0.29530201342281881</v>
      </c>
      <c r="I17" s="13">
        <f t="shared" ref="I17:I25" si="5">IF(G17&lt;&gt;0,E17/(G17/2),0)</f>
        <v>0.71140939597315433</v>
      </c>
      <c r="J17" s="14"/>
      <c r="K17" s="15">
        <f t="shared" ref="K17:K31" si="6">IF(G17&lt;&gt;0,F17/(G17),0)</f>
        <v>0.50335570469798663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23" ht="15.75" customHeight="1" thickBot="1">
      <c r="B18" s="340"/>
      <c r="C18" s="131" t="s">
        <v>28</v>
      </c>
      <c r="D18" s="132">
        <v>143</v>
      </c>
      <c r="E18" s="132">
        <v>49</v>
      </c>
      <c r="F18" s="133">
        <f t="shared" si="3"/>
        <v>192</v>
      </c>
      <c r="G18" s="134">
        <f>VLOOKUP(C18,$W$53:$AF$63,$W$44,0)</f>
        <v>155</v>
      </c>
      <c r="H18" s="122">
        <f>IF(G18&lt;&gt;0,D18/(G18/2),0)</f>
        <v>1.8451612903225807</v>
      </c>
      <c r="I18" s="13">
        <f t="shared" si="5"/>
        <v>0.63225806451612898</v>
      </c>
      <c r="J18" s="14"/>
      <c r="K18" s="15">
        <f t="shared" si="6"/>
        <v>1.2387096774193549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23" ht="15.75" customHeight="1" thickBot="1">
      <c r="B19" s="340"/>
      <c r="C19" s="131" t="s">
        <v>24</v>
      </c>
      <c r="D19" s="132">
        <v>130</v>
      </c>
      <c r="E19" s="132">
        <v>66</v>
      </c>
      <c r="F19" s="133">
        <f t="shared" si="3"/>
        <v>196</v>
      </c>
      <c r="G19" s="134">
        <f>VLOOKUP(C19,$W$53:$AF$63,$W$44,0)</f>
        <v>158</v>
      </c>
      <c r="H19" s="122">
        <f>IF(G19&lt;&gt;0,D19/(G19/2),0)</f>
        <v>1.6455696202531647</v>
      </c>
      <c r="I19" s="13">
        <f t="shared" si="5"/>
        <v>0.83544303797468356</v>
      </c>
      <c r="J19" s="14"/>
      <c r="K19" s="15">
        <f t="shared" si="6"/>
        <v>1.240506329113924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23" ht="15.75" customHeight="1" thickBot="1">
      <c r="B20" s="340"/>
      <c r="C20" s="131"/>
      <c r="D20" s="132"/>
      <c r="E20" s="132"/>
      <c r="F20" s="133">
        <f t="shared" si="3"/>
        <v>0</v>
      </c>
      <c r="G20" s="134"/>
      <c r="H20" s="122">
        <f t="shared" si="4"/>
        <v>0</v>
      </c>
      <c r="I20" s="13">
        <f t="shared" si="5"/>
        <v>0</v>
      </c>
      <c r="J20" s="14"/>
      <c r="K20" s="15">
        <f t="shared" si="6"/>
        <v>0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23" ht="15.75" customHeight="1" thickBot="1">
      <c r="B21" s="340"/>
      <c r="C21" s="131" t="s">
        <v>12</v>
      </c>
      <c r="D21" s="217">
        <v>101</v>
      </c>
      <c r="E21" s="132">
        <v>31</v>
      </c>
      <c r="F21" s="133">
        <f t="shared" si="3"/>
        <v>132</v>
      </c>
      <c r="G21" s="134">
        <f>VLOOKUP(C21,$W$53:$AF$63,$W$44,0)</f>
        <v>78</v>
      </c>
      <c r="H21" s="122">
        <f t="shared" si="4"/>
        <v>2.5897435897435899</v>
      </c>
      <c r="I21" s="13">
        <f t="shared" si="5"/>
        <v>0.79487179487179482</v>
      </c>
      <c r="J21" s="14"/>
      <c r="K21" s="15">
        <f t="shared" si="6"/>
        <v>1.6923076923076923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23" ht="15.75" customHeight="1" thickBot="1">
      <c r="B22" s="340"/>
      <c r="C22" s="131"/>
      <c r="D22" s="216"/>
      <c r="E22" s="132"/>
      <c r="F22" s="133"/>
      <c r="G22" s="134"/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23" ht="15.75" customHeight="1" thickBot="1">
      <c r="B23" s="340"/>
      <c r="C23" s="131"/>
      <c r="D23" s="132"/>
      <c r="E23" s="132"/>
      <c r="F23" s="133"/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23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23" ht="15.75" customHeight="1">
      <c r="C25" s="135" t="s">
        <v>4</v>
      </c>
      <c r="D25" s="137">
        <f>SUM(D17:D23)</f>
        <v>396</v>
      </c>
      <c r="E25" s="137">
        <f>SUM(E17:E23)</f>
        <v>199</v>
      </c>
      <c r="F25" s="137">
        <f>SUM(F17:F23)</f>
        <v>595</v>
      </c>
      <c r="G25" s="137">
        <f>SUM(G17:G23)</f>
        <v>540</v>
      </c>
      <c r="H25" s="124">
        <f t="shared" si="4"/>
        <v>1.4666666666666666</v>
      </c>
      <c r="I25" s="27">
        <f t="shared" si="5"/>
        <v>0.73703703703703705</v>
      </c>
      <c r="J25" s="22"/>
      <c r="K25" s="28">
        <f t="shared" si="6"/>
        <v>1.1018518518518519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23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23" ht="15.75" customHeight="1" thickBot="1">
      <c r="B27" s="342" t="s">
        <v>25</v>
      </c>
      <c r="C27" s="131"/>
      <c r="D27" s="217"/>
      <c r="E27" s="216"/>
      <c r="F27" s="133">
        <f t="shared" ref="F27:F29" si="7">SUM(D27:E27)</f>
        <v>0</v>
      </c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23" ht="15.75" customHeight="1" thickBot="1">
      <c r="B28" s="343"/>
      <c r="C28" s="131"/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 t="s">
        <v>82</v>
      </c>
      <c r="N28" s="201"/>
      <c r="O28" s="9"/>
      <c r="P28" s="325"/>
      <c r="Q28" s="37"/>
      <c r="R28" s="38"/>
      <c r="S28" s="325"/>
      <c r="T28" s="37"/>
      <c r="U28" s="9"/>
    </row>
    <row r="29" spans="2:23" ht="15" customHeight="1" thickBot="1">
      <c r="B29" s="343"/>
      <c r="C29" s="131"/>
      <c r="D29" s="217"/>
      <c r="E29" s="216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23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23" ht="15.75" customHeight="1">
      <c r="C31" s="20" t="s">
        <v>4</v>
      </c>
      <c r="D31" s="221">
        <f>SUM(D27:D30)</f>
        <v>0</v>
      </c>
      <c r="E31" s="221">
        <f>SUM(E27:E30)</f>
        <v>0</v>
      </c>
      <c r="F31" s="221">
        <f>SUM(F27:F30)</f>
        <v>0</v>
      </c>
      <c r="G31" s="222">
        <f>SUM(G27:G30)</f>
        <v>0</v>
      </c>
      <c r="H31" s="223">
        <f>IF(G31&lt;&gt;0,D31/(G31/2),0)</f>
        <v>0</v>
      </c>
      <c r="I31" s="223">
        <f>IF(G31&lt;&gt;0,E31/(G31/2),0)</f>
        <v>0</v>
      </c>
      <c r="J31" s="22"/>
      <c r="K31" s="224">
        <f t="shared" si="6"/>
        <v>0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23" ht="15.75" customHeight="1" thickBot="1">
      <c r="C32" s="20" t="s">
        <v>45</v>
      </c>
      <c r="D32" s="136"/>
      <c r="E32" s="136"/>
      <c r="F32" s="136"/>
      <c r="G32" s="227">
        <v>458</v>
      </c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908</v>
      </c>
      <c r="E34" s="108">
        <f>E9+E15+E25+E31</f>
        <v>609</v>
      </c>
      <c r="F34" s="108">
        <f>F9+F15+F25+F31</f>
        <v>1517</v>
      </c>
      <c r="G34" s="109">
        <f>G25+G31+G9+G15</f>
        <v>1115</v>
      </c>
      <c r="H34" s="13">
        <f>IF(G34&lt;&gt;0,D34/(G34/2),0)</f>
        <v>1.6286995515695066</v>
      </c>
      <c r="I34" s="13">
        <f>IF(G34&lt;&gt;0,E34/(G34/2),0)</f>
        <v>1.0923766816143499</v>
      </c>
      <c r="J34" s="14"/>
      <c r="K34" s="15">
        <f>IF(G34&lt;&gt;0,F34/(G34),0)</f>
        <v>1.3605381165919284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f>156+154</f>
        <v>310</v>
      </c>
      <c r="E38" s="105"/>
      <c r="F38" s="106">
        <f t="shared" ref="F38:F41" si="8">SUM(D38:E38)</f>
        <v>310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f>119+230</f>
        <v>349</v>
      </c>
      <c r="E40" s="105"/>
      <c r="F40" s="106">
        <f>SUM(D40:E40)</f>
        <v>349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1315</v>
      </c>
      <c r="D42" s="107">
        <f>SUM(D38:D41)</f>
        <v>659</v>
      </c>
      <c r="E42" s="107">
        <f>SUM(E38:E41)</f>
        <v>0</v>
      </c>
      <c r="F42" s="106">
        <f>D42+E42</f>
        <v>659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5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'15-11'!D40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'15-11'!F40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'15-11'!H40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'15-11'!B40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45975</v>
      </c>
      <c r="Z45" s="101">
        <f t="shared" ref="Z45:AE45" si="9">Y45+1</f>
        <v>45976</v>
      </c>
      <c r="AA45" s="101">
        <f t="shared" si="9"/>
        <v>45977</v>
      </c>
      <c r="AB45" s="101">
        <f t="shared" si="9"/>
        <v>45978</v>
      </c>
      <c r="AC45" s="101">
        <f t="shared" si="9"/>
        <v>45979</v>
      </c>
      <c r="AD45" s="101">
        <f t="shared" si="9"/>
        <v>45980</v>
      </c>
      <c r="AE45" s="101">
        <f t="shared" si="9"/>
        <v>45981</v>
      </c>
      <c r="AF45" s="63" t="s">
        <v>63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f>SUM(Y46:AE46)</f>
        <v>0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+F15+'14-11'!F14+'15-11'!F14</f>
        <v>1241</v>
      </c>
      <c r="E47" s="77">
        <f>IF($W$44=3,$Y48,IF($W$44=4,SUM($Y48:$Z48),IF($W$44=5,SUM($Y48:$AA48),IF($W$44=6,SUM($Y48:$AB48),IF($W$44=7,SUM($Y48:$AC48),IF($W$44=8,SUM($Y48:$AD48),IF($W$44=9,SUM($Y48:$AE48),"Escribir número")))))))</f>
        <v>1155</v>
      </c>
      <c r="F47" s="79">
        <f>F25+'14-11'!F24+'15-11'!F24</f>
        <v>3005</v>
      </c>
      <c r="G47" s="77">
        <f>IF($W$44=3,$Y47,IF($W$44=4,SUM($Y47:$Z47),IF($W$44=5,SUM($Y47:$AA47),IF($W$44=6,SUM($Y47:$AB47),IF($W$44=7,SUM($Y47:$AC47),IF($W$44=8,SUM($Y47:$AD47),IF($W$44=9,SUM($Y47:$AE47),"Escribir número")))))))</f>
        <v>2201</v>
      </c>
      <c r="H47" s="79">
        <f>F31+'14-11'!F30+'15-11'!F30</f>
        <v>4150</v>
      </c>
      <c r="I47" s="77">
        <f>IF($W$44=3,$Y49,IF($W$44=4,SUM($Y49:$Z49),IF($W$44=5,SUM($Y49:$AA49),IF($W$44=6,SUM($Y49:$AB49),IF($W$44=7,SUM($Y49:$AC49),IF($W$44=8,SUM($Y49:$AD49),IF($W$44=9,SUM($Y49:$AE49),"Escribir número")))))))</f>
        <v>2457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1041</v>
      </c>
      <c r="Z47" s="66">
        <v>619</v>
      </c>
      <c r="AA47" s="66">
        <v>541</v>
      </c>
      <c r="AB47" s="66">
        <v>1082</v>
      </c>
      <c r="AC47" s="66">
        <v>1082</v>
      </c>
      <c r="AD47" s="66">
        <v>1377</v>
      </c>
      <c r="AE47" s="66">
        <v>1425</v>
      </c>
      <c r="AF47" s="67">
        <f t="shared" ref="AF47:AF49" si="10">SUM(Y47:AE47)</f>
        <v>7167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8396</v>
      </c>
      <c r="L48" s="118"/>
      <c r="M48" s="82">
        <f>+C47+E47+G47+I47</f>
        <v>5813</v>
      </c>
      <c r="N48" s="83">
        <f>AF63</f>
        <v>13780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286</v>
      </c>
      <c r="Z48" s="66">
        <v>433</v>
      </c>
      <c r="AA48" s="66">
        <v>436</v>
      </c>
      <c r="AB48" s="66">
        <v>872</v>
      </c>
      <c r="AC48" s="66">
        <v>584</v>
      </c>
      <c r="AD48" s="66">
        <v>0</v>
      </c>
      <c r="AE48" s="66">
        <v>0</v>
      </c>
      <c r="AF48" s="67">
        <f t="shared" si="10"/>
        <v>2611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1861</v>
      </c>
      <c r="Z49" s="66">
        <v>458</v>
      </c>
      <c r="AA49" s="66">
        <v>138</v>
      </c>
      <c r="AB49" s="66">
        <v>0</v>
      </c>
      <c r="AC49" s="66">
        <v>308</v>
      </c>
      <c r="AD49" s="66">
        <v>616</v>
      </c>
      <c r="AE49" s="66">
        <v>554</v>
      </c>
      <c r="AF49" s="67">
        <f t="shared" si="10"/>
        <v>3935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3188</v>
      </c>
      <c r="Z50" s="102">
        <f t="shared" ref="Z50:AE50" si="11">SUM(Z46:Z49)</f>
        <v>1510</v>
      </c>
      <c r="AA50" s="102">
        <f t="shared" si="11"/>
        <v>1115</v>
      </c>
      <c r="AB50" s="102">
        <f t="shared" si="11"/>
        <v>1954</v>
      </c>
      <c r="AC50" s="102">
        <f t="shared" si="11"/>
        <v>1974</v>
      </c>
      <c r="AD50" s="102">
        <f t="shared" si="11"/>
        <v>1993</v>
      </c>
      <c r="AE50" s="102">
        <f t="shared" si="11"/>
        <v>1979</v>
      </c>
      <c r="AF50" s="102">
        <f>SUM(AF46:AF49)</f>
        <v>13713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f>Y45</f>
        <v>45975</v>
      </c>
      <c r="Z53" s="101">
        <f t="shared" ref="Z53:AE53" si="12">Z45</f>
        <v>45976</v>
      </c>
      <c r="AA53" s="101">
        <f t="shared" si="12"/>
        <v>45977</v>
      </c>
      <c r="AB53" s="101">
        <f t="shared" si="12"/>
        <v>45978</v>
      </c>
      <c r="AC53" s="101">
        <f t="shared" si="12"/>
        <v>45979</v>
      </c>
      <c r="AD53" s="101">
        <f t="shared" si="12"/>
        <v>45980</v>
      </c>
      <c r="AE53" s="101">
        <f t="shared" si="12"/>
        <v>45981</v>
      </c>
      <c r="AF53" s="63" t="s">
        <v>63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157</v>
      </c>
      <c r="Z54" s="85">
        <v>157</v>
      </c>
      <c r="AA54" s="85">
        <v>78</v>
      </c>
      <c r="AB54" s="85">
        <v>157</v>
      </c>
      <c r="AC54" s="85">
        <v>157</v>
      </c>
      <c r="AD54" s="85">
        <v>157</v>
      </c>
      <c r="AE54" s="85">
        <v>110</v>
      </c>
      <c r="AF54" s="67">
        <f>SUM(Y54:AE54)</f>
        <v>973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286</v>
      </c>
      <c r="Z55" s="85">
        <v>286</v>
      </c>
      <c r="AA55" s="85">
        <v>143</v>
      </c>
      <c r="AB55" s="85">
        <v>286</v>
      </c>
      <c r="AC55" s="85">
        <v>143</v>
      </c>
      <c r="AD55" s="85">
        <v>143</v>
      </c>
      <c r="AE55" s="85">
        <v>200</v>
      </c>
      <c r="AF55" s="67">
        <f t="shared" ref="AF55:AF62" si="13">SUM(Y55:AE55)</f>
        <v>1487</v>
      </c>
      <c r="AG55" s="64"/>
    </row>
    <row r="56" spans="2:33" ht="15.5">
      <c r="E56" s="91"/>
      <c r="V56" s="62"/>
      <c r="W56" s="68" t="s">
        <v>18</v>
      </c>
      <c r="X56" s="90"/>
      <c r="Y56" s="85">
        <v>555</v>
      </c>
      <c r="Z56" s="85">
        <v>231</v>
      </c>
      <c r="AA56" s="85">
        <v>138</v>
      </c>
      <c r="AB56" s="85">
        <v>69</v>
      </c>
      <c r="AC56" s="85">
        <v>0</v>
      </c>
      <c r="AD56" s="85">
        <v>0</v>
      </c>
      <c r="AE56" s="85">
        <v>48</v>
      </c>
      <c r="AF56" s="67">
        <f t="shared" si="13"/>
        <v>1041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657</v>
      </c>
      <c r="Z57" s="85">
        <v>148</v>
      </c>
      <c r="AA57" s="85">
        <v>148</v>
      </c>
      <c r="AB57" s="85">
        <v>295</v>
      </c>
      <c r="AC57" s="85">
        <v>295</v>
      </c>
      <c r="AD57" s="85">
        <v>0</v>
      </c>
      <c r="AE57" s="85">
        <v>207</v>
      </c>
      <c r="AF57" s="67">
        <f t="shared" si="13"/>
        <v>1750</v>
      </c>
      <c r="AG57" s="64"/>
    </row>
    <row r="58" spans="2:33" ht="15.5">
      <c r="V58" s="62"/>
      <c r="W58" s="68" t="s">
        <v>17</v>
      </c>
      <c r="X58" s="90"/>
      <c r="Y58" s="85">
        <v>285</v>
      </c>
      <c r="Z58" s="85">
        <v>149</v>
      </c>
      <c r="AA58" s="85">
        <v>149</v>
      </c>
      <c r="AB58" s="85">
        <v>298</v>
      </c>
      <c r="AC58" s="85">
        <v>298</v>
      </c>
      <c r="AD58" s="85">
        <v>298</v>
      </c>
      <c r="AE58" s="85">
        <v>209</v>
      </c>
      <c r="AF58" s="67">
        <f t="shared" si="13"/>
        <v>1686</v>
      </c>
      <c r="AG58" s="64"/>
    </row>
    <row r="59" spans="2:33" ht="15.5">
      <c r="V59" s="62"/>
      <c r="W59" s="68" t="s">
        <v>28</v>
      </c>
      <c r="X59" s="90"/>
      <c r="Y59" s="85">
        <v>297</v>
      </c>
      <c r="Z59" s="85">
        <v>155</v>
      </c>
      <c r="AA59" s="85">
        <v>155</v>
      </c>
      <c r="AB59" s="85">
        <v>310</v>
      </c>
      <c r="AC59" s="85">
        <v>310</v>
      </c>
      <c r="AD59" s="85">
        <v>310</v>
      </c>
      <c r="AE59" s="85">
        <v>217</v>
      </c>
      <c r="AF59" s="67">
        <f t="shared" si="13"/>
        <v>1754</v>
      </c>
      <c r="AG59" s="64"/>
    </row>
    <row r="60" spans="2:33" ht="15.5">
      <c r="V60" s="62"/>
      <c r="W60" s="68" t="s">
        <v>24</v>
      </c>
      <c r="X60" s="90"/>
      <c r="Y60" s="85">
        <v>302</v>
      </c>
      <c r="Z60" s="85">
        <v>158</v>
      </c>
      <c r="AA60" s="85">
        <v>158</v>
      </c>
      <c r="AB60" s="85">
        <v>316</v>
      </c>
      <c r="AC60" s="85">
        <v>316</v>
      </c>
      <c r="AD60" s="85">
        <v>316</v>
      </c>
      <c r="AE60" s="85">
        <v>221</v>
      </c>
      <c r="AF60" s="67">
        <f t="shared" si="13"/>
        <v>1787</v>
      </c>
      <c r="AG60" s="64"/>
    </row>
    <row r="61" spans="2:33" ht="15.5">
      <c r="V61" s="62"/>
      <c r="W61" s="70" t="s">
        <v>19</v>
      </c>
      <c r="X61" s="92"/>
      <c r="Y61" s="85">
        <v>649</v>
      </c>
      <c r="Z61" s="85">
        <v>227</v>
      </c>
      <c r="AA61" s="85">
        <v>146</v>
      </c>
      <c r="AB61" s="85">
        <v>291</v>
      </c>
      <c r="AC61" s="85">
        <v>146</v>
      </c>
      <c r="AD61" s="85">
        <v>152</v>
      </c>
      <c r="AE61" s="85">
        <v>213</v>
      </c>
      <c r="AF61" s="67">
        <f t="shared" si="13"/>
        <v>1824</v>
      </c>
      <c r="AG61" s="64"/>
    </row>
    <row r="62" spans="2:33" ht="15.5">
      <c r="V62" s="62"/>
      <c r="W62" s="70" t="s">
        <v>85</v>
      </c>
      <c r="X62" s="92"/>
      <c r="Y62" s="85">
        <v>0</v>
      </c>
      <c r="Z62" s="85">
        <v>0</v>
      </c>
      <c r="AA62" s="85">
        <v>0</v>
      </c>
      <c r="AB62" s="85">
        <v>0</v>
      </c>
      <c r="AC62" s="85">
        <v>308</v>
      </c>
      <c r="AD62" s="85">
        <v>616</v>
      </c>
      <c r="AE62" s="85">
        <v>554</v>
      </c>
      <c r="AF62" s="67">
        <f t="shared" si="13"/>
        <v>1478</v>
      </c>
      <c r="AG62" s="64"/>
    </row>
    <row r="63" spans="2:33" ht="15.5">
      <c r="V63" s="62"/>
      <c r="W63" s="299" t="s">
        <v>43</v>
      </c>
      <c r="X63" s="300"/>
      <c r="Y63" s="102">
        <f t="shared" ref="Y63:AF63" si="14">SUM(Y54:Y62)</f>
        <v>3188</v>
      </c>
      <c r="Z63" s="102">
        <f t="shared" si="14"/>
        <v>1511</v>
      </c>
      <c r="AA63" s="102">
        <f t="shared" si="14"/>
        <v>1115</v>
      </c>
      <c r="AB63" s="102">
        <f t="shared" si="14"/>
        <v>2022</v>
      </c>
      <c r="AC63" s="102">
        <f t="shared" si="14"/>
        <v>1973</v>
      </c>
      <c r="AD63" s="102">
        <f t="shared" si="14"/>
        <v>1992</v>
      </c>
      <c r="AE63" s="102">
        <f t="shared" si="14"/>
        <v>1979</v>
      </c>
      <c r="AF63" s="71">
        <f t="shared" si="14"/>
        <v>13780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4" xr:uid="{BFC4F8B1-78C1-4B32-B469-AB1899F2FC71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6A85C9A7-E62E-4827-9296-B0A370353408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B2B79960-969B-4A78-8EDF-F2EAE6357387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4BBC0FCC-F102-47D5-9ED0-8CA86AD0BE6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44ECCB84-230F-4521-AC0A-0EACC02C035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A721CE04-0CF1-46B8-802C-A87397243ED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376A3730-7185-4CEB-9A41-BBEC1249E1C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D4859645-2330-4625-AFC0-320B0BF53C9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7A4D7F88-4A64-4327-B3C0-9880AA4C1EC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BFC9227F-565B-493F-AAEA-D754FE2AFFD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AC1FF-0916-47EE-8025-E26ADE712128}">
  <sheetPr>
    <tabColor rgb="FFFFC000"/>
  </sheetPr>
  <dimension ref="B2:AG76"/>
  <sheetViews>
    <sheetView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19</v>
      </c>
      <c r="D11" s="132">
        <v>130</v>
      </c>
      <c r="E11" s="132">
        <v>159</v>
      </c>
      <c r="F11" s="133">
        <f t="shared" ref="F11:F14" si="1">SUM(D11:E11)</f>
        <v>289</v>
      </c>
      <c r="G11" s="134">
        <f>VLOOKUP(C11,$W$53:$AF$63,$W$44,0)</f>
        <v>291</v>
      </c>
      <c r="H11" s="122">
        <f>IF(G11&lt;&gt;0,D11/(G11/2),0)</f>
        <v>0.89347079037800692</v>
      </c>
      <c r="I11" s="13">
        <f>IF(G11&lt;&gt;0,E11/(G11/2),0)</f>
        <v>1.0927835051546391</v>
      </c>
      <c r="J11" s="14"/>
      <c r="K11" s="15">
        <f>IF(G11&lt;&gt;0,F11/(G11),0)</f>
        <v>0.99312714776632305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 t="s">
        <v>20</v>
      </c>
      <c r="D12" s="132">
        <v>82</v>
      </c>
      <c r="E12" s="132">
        <v>49</v>
      </c>
      <c r="F12" s="133">
        <f t="shared" si="1"/>
        <v>131</v>
      </c>
      <c r="G12" s="134">
        <f>VLOOKUP(C12,$W$53:$AF$63,$W$44,0)</f>
        <v>295</v>
      </c>
      <c r="H12" s="122">
        <f>IF(G12&lt;&gt;0,D12/(G12/2),0)</f>
        <v>0.55593220338983051</v>
      </c>
      <c r="I12" s="13">
        <f>IF(G12&lt;&gt;0,E12/(G12/2),0)</f>
        <v>0.33220338983050846</v>
      </c>
      <c r="J12" s="14"/>
      <c r="K12" s="15">
        <f>IF(G12&lt;&gt;0,F12/(G12),0)</f>
        <v>0.44406779661016949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 t="s">
        <v>18</v>
      </c>
      <c r="D13" s="132">
        <v>215</v>
      </c>
      <c r="E13" s="132">
        <v>75</v>
      </c>
      <c r="F13" s="133">
        <f t="shared" si="1"/>
        <v>290</v>
      </c>
      <c r="G13" s="134">
        <f>VLOOKUP(C13,$W$53:$AF$63,$W$44,0)</f>
        <v>69</v>
      </c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1" t="s">
        <v>14</v>
      </c>
      <c r="D14" s="132">
        <v>147</v>
      </c>
      <c r="E14" s="132">
        <v>163</v>
      </c>
      <c r="F14" s="133">
        <f t="shared" si="1"/>
        <v>310</v>
      </c>
      <c r="G14" s="134">
        <f t="shared" ref="G14" si="2">VLOOKUP(C14,$W$53:$AF$63,$W$44,0)</f>
        <v>286</v>
      </c>
      <c r="H14" s="122">
        <f>IF(G14&lt;&gt;0,D14/(G14/2),0)</f>
        <v>1.0279720279720279</v>
      </c>
      <c r="I14" s="13">
        <f>IF(G14&lt;&gt;0,E14/(G14/2),0)</f>
        <v>1.1398601398601398</v>
      </c>
      <c r="J14" s="14"/>
      <c r="K14" s="15">
        <f>IF(G14&lt;&gt;0,F14/(G14),0)</f>
        <v>1.083916083916084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574</v>
      </c>
      <c r="E15" s="136">
        <f>SUM(E11:E14)</f>
        <v>446</v>
      </c>
      <c r="F15" s="136">
        <f>SUM(F11:F14)</f>
        <v>1020</v>
      </c>
      <c r="G15" s="137">
        <f>SUM(G11:G14)</f>
        <v>941</v>
      </c>
      <c r="H15" s="124">
        <f>IF(G15&lt;&gt;0,D15/(G15/2),0)</f>
        <v>1.2199787460148779</v>
      </c>
      <c r="I15" s="27">
        <f>IF(G15&lt;&gt;0,E15/(G15/2),0)</f>
        <v>0.94792773645058448</v>
      </c>
      <c r="J15" s="22"/>
      <c r="K15" s="28">
        <f>IF(G15&lt;&gt;0,F15/(G15),0)</f>
        <v>1.0839532412327311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23" ht="15.75" customHeight="1" thickBot="1">
      <c r="B17" s="340" t="s">
        <v>54</v>
      </c>
      <c r="C17" s="131" t="s">
        <v>17</v>
      </c>
      <c r="D17" s="132">
        <v>106</v>
      </c>
      <c r="E17" s="132">
        <v>142</v>
      </c>
      <c r="F17" s="133">
        <f t="shared" ref="F17:F21" si="3">SUM(D17:E17)</f>
        <v>248</v>
      </c>
      <c r="G17" s="134">
        <f>VLOOKUP(C17,$W$53:$AF$63,$W$44,0)</f>
        <v>298</v>
      </c>
      <c r="H17" s="122">
        <f t="shared" ref="H17:H25" si="4">IF(G17&lt;&gt;0,D17/(G17/2),0)</f>
        <v>0.71140939597315433</v>
      </c>
      <c r="I17" s="13">
        <f t="shared" ref="I17:I25" si="5">IF(G17&lt;&gt;0,E17/(G17/2),0)</f>
        <v>0.95302013422818788</v>
      </c>
      <c r="J17" s="14"/>
      <c r="K17" s="15">
        <f t="shared" ref="K17:K31" si="6">IF(G17&lt;&gt;0,F17/(G17),0)</f>
        <v>0.83221476510067116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23" ht="15.75" customHeight="1" thickBot="1">
      <c r="B18" s="340"/>
      <c r="C18" s="131" t="s">
        <v>28</v>
      </c>
      <c r="D18" s="132">
        <v>109</v>
      </c>
      <c r="E18" s="132">
        <v>198</v>
      </c>
      <c r="F18" s="133">
        <f t="shared" si="3"/>
        <v>307</v>
      </c>
      <c r="G18" s="134">
        <f>VLOOKUP(C18,$W$53:$AF$63,$W$44,0)</f>
        <v>310</v>
      </c>
      <c r="H18" s="122">
        <f>IF(G18&lt;&gt;0,D18/(G18/2),0)</f>
        <v>0.70322580645161292</v>
      </c>
      <c r="I18" s="13">
        <f t="shared" si="5"/>
        <v>1.2774193548387096</v>
      </c>
      <c r="J18" s="14"/>
      <c r="K18" s="15">
        <f t="shared" si="6"/>
        <v>0.99032258064516132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23" ht="15.75" customHeight="1" thickBot="1">
      <c r="B19" s="340"/>
      <c r="C19" s="131" t="s">
        <v>24</v>
      </c>
      <c r="D19" s="132">
        <v>0</v>
      </c>
      <c r="E19" s="132">
        <v>181</v>
      </c>
      <c r="F19" s="133">
        <f t="shared" si="3"/>
        <v>181</v>
      </c>
      <c r="G19" s="134">
        <f>VLOOKUP(C19,$W$53:$AF$63,$W$44,0)</f>
        <v>316</v>
      </c>
      <c r="H19" s="122">
        <f>IF(G19&lt;&gt;0,D19/(G19/2),0)</f>
        <v>0</v>
      </c>
      <c r="I19" s="13">
        <f t="shared" si="5"/>
        <v>1.1455696202531647</v>
      </c>
      <c r="J19" s="14"/>
      <c r="K19" s="15">
        <f t="shared" si="6"/>
        <v>0.57278481012658233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23" ht="15.75" customHeight="1" thickBot="1">
      <c r="B20" s="340"/>
      <c r="C20" s="131"/>
      <c r="D20" s="132"/>
      <c r="E20" s="132"/>
      <c r="F20" s="133">
        <f t="shared" si="3"/>
        <v>0</v>
      </c>
      <c r="G20" s="134"/>
      <c r="H20" s="122">
        <f t="shared" si="4"/>
        <v>0</v>
      </c>
      <c r="I20" s="13">
        <f t="shared" si="5"/>
        <v>0</v>
      </c>
      <c r="J20" s="14"/>
      <c r="K20" s="15">
        <f t="shared" si="6"/>
        <v>0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23" ht="15.75" customHeight="1" thickBot="1">
      <c r="B21" s="340"/>
      <c r="C21" s="131" t="s">
        <v>12</v>
      </c>
      <c r="D21" s="217">
        <v>60</v>
      </c>
      <c r="E21" s="132">
        <v>104</v>
      </c>
      <c r="F21" s="133">
        <f t="shared" si="3"/>
        <v>164</v>
      </c>
      <c r="G21" s="134">
        <f>VLOOKUP(C21,$W$53:$AF$63,$W$44,0)</f>
        <v>157</v>
      </c>
      <c r="H21" s="122">
        <f t="shared" si="4"/>
        <v>0.76433121019108285</v>
      </c>
      <c r="I21" s="13">
        <f t="shared" si="5"/>
        <v>1.3248407643312101</v>
      </c>
      <c r="J21" s="14"/>
      <c r="K21" s="15">
        <f t="shared" si="6"/>
        <v>1.0445859872611465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23" ht="15.75" customHeight="1" thickBot="1">
      <c r="B22" s="340"/>
      <c r="C22" s="131"/>
      <c r="D22" s="216"/>
      <c r="E22" s="132"/>
      <c r="F22" s="133"/>
      <c r="G22" s="134"/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23" ht="15.75" customHeight="1" thickBot="1">
      <c r="B23" s="340"/>
      <c r="C23" s="131"/>
      <c r="D23" s="132"/>
      <c r="E23" s="132"/>
      <c r="F23" s="133"/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23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23" ht="15.75" customHeight="1">
      <c r="C25" s="135" t="s">
        <v>4</v>
      </c>
      <c r="D25" s="137">
        <f>SUM(D17:D23)</f>
        <v>275</v>
      </c>
      <c r="E25" s="137">
        <f>SUM(E17:E23)</f>
        <v>625</v>
      </c>
      <c r="F25" s="137">
        <f>SUM(F17:F23)</f>
        <v>900</v>
      </c>
      <c r="G25" s="137">
        <f>SUM(G17:G23)</f>
        <v>1081</v>
      </c>
      <c r="H25" s="124">
        <f t="shared" si="4"/>
        <v>0.50878815911193342</v>
      </c>
      <c r="I25" s="27">
        <f t="shared" si="5"/>
        <v>1.1563367252543941</v>
      </c>
      <c r="J25" s="22"/>
      <c r="K25" s="28">
        <f t="shared" si="6"/>
        <v>0.83256244218316378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23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23" ht="15.75" customHeight="1" thickBot="1">
      <c r="B27" s="342" t="s">
        <v>25</v>
      </c>
      <c r="C27" s="131"/>
      <c r="D27" s="217"/>
      <c r="E27" s="216"/>
      <c r="F27" s="133">
        <f t="shared" ref="F27:F29" si="7">SUM(D27:E27)</f>
        <v>0</v>
      </c>
      <c r="G27" s="134"/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23" ht="15.75" customHeight="1" thickBot="1">
      <c r="B28" s="343"/>
      <c r="C28" s="131"/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 t="s">
        <v>82</v>
      </c>
      <c r="N28" s="201"/>
      <c r="O28" s="9"/>
      <c r="P28" s="325"/>
      <c r="Q28" s="37"/>
      <c r="R28" s="38"/>
      <c r="S28" s="325"/>
      <c r="T28" s="37"/>
      <c r="U28" s="9"/>
    </row>
    <row r="29" spans="2:23" ht="15" customHeight="1" thickBot="1">
      <c r="B29" s="343"/>
      <c r="C29" s="131"/>
      <c r="D29" s="217"/>
      <c r="E29" s="216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23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23" ht="15.75" customHeight="1">
      <c r="C31" s="20" t="s">
        <v>4</v>
      </c>
      <c r="D31" s="221">
        <f>SUM(D27:D30)</f>
        <v>0</v>
      </c>
      <c r="E31" s="221">
        <f>SUM(E27:E30)</f>
        <v>0</v>
      </c>
      <c r="F31" s="221">
        <f>SUM(F27:F30)</f>
        <v>0</v>
      </c>
      <c r="G31" s="222">
        <f>SUM(G27:G30)</f>
        <v>0</v>
      </c>
      <c r="H31" s="223">
        <f>IF(G31&lt;&gt;0,D31/(G31/2),0)</f>
        <v>0</v>
      </c>
      <c r="I31" s="223">
        <f>IF(G31&lt;&gt;0,E31/(G31/2),0)</f>
        <v>0</v>
      </c>
      <c r="J31" s="22"/>
      <c r="K31" s="224">
        <f t="shared" si="6"/>
        <v>0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23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849</v>
      </c>
      <c r="E34" s="108">
        <f>E9+E15+E25+E31</f>
        <v>1071</v>
      </c>
      <c r="F34" s="108">
        <f>F9+F15+F25+F31</f>
        <v>1920</v>
      </c>
      <c r="G34" s="109">
        <f>G25+G31+G9+G15</f>
        <v>2022</v>
      </c>
      <c r="H34" s="13">
        <f>IF(G34&lt;&gt;0,D34/(G34/2),0)</f>
        <v>0.83976261127596441</v>
      </c>
      <c r="I34" s="13">
        <f>IF(G34&lt;&gt;0,E34/(G34/2),0)</f>
        <v>1.0593471810089021</v>
      </c>
      <c r="J34" s="14"/>
      <c r="K34" s="15">
        <f>IF(G34&lt;&gt;0,F34/(G34),0)</f>
        <v>0.94955489614243327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f>101+158+138</f>
        <v>397</v>
      </c>
      <c r="E38" s="105">
        <f>158+146</f>
        <v>304</v>
      </c>
      <c r="F38" s="106">
        <f t="shared" ref="F38:F41" si="8">SUM(D38:E38)</f>
        <v>701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>
        <v>148</v>
      </c>
      <c r="E39" s="105"/>
      <c r="F39" s="106">
        <f t="shared" si="8"/>
        <v>148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>
        <v>65</v>
      </c>
      <c r="F40" s="106">
        <f>SUM(D40:E40)</f>
        <v>65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1315</v>
      </c>
      <c r="D42" s="107">
        <f>SUM(D38:D41)</f>
        <v>545</v>
      </c>
      <c r="E42" s="107">
        <f>SUM(E38:E41)</f>
        <v>369</v>
      </c>
      <c r="F42" s="106">
        <f>D42+E42</f>
        <v>914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6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'16-11'!D40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'16-11'!F40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'16-11'!H40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'16-11'!B40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45975</v>
      </c>
      <c r="Z45" s="101">
        <f t="shared" ref="Z45:AE45" si="9">Y45+1</f>
        <v>45976</v>
      </c>
      <c r="AA45" s="101">
        <f t="shared" si="9"/>
        <v>45977</v>
      </c>
      <c r="AB45" s="101">
        <f t="shared" si="9"/>
        <v>45978</v>
      </c>
      <c r="AC45" s="101">
        <f t="shared" si="9"/>
        <v>45979</v>
      </c>
      <c r="AD45" s="101">
        <f t="shared" si="9"/>
        <v>45980</v>
      </c>
      <c r="AE45" s="101">
        <f t="shared" si="9"/>
        <v>45981</v>
      </c>
      <c r="AF45" s="63" t="s">
        <v>63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f>SUM(Y46:AE46)</f>
        <v>0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+F15+'14-11'!F14+'15-11'!F14+'16-11 '!F15</f>
        <v>2261</v>
      </c>
      <c r="E47" s="77">
        <f>IF($W$44=3,$Y48,IF($W$44=4,SUM($Y48:$Z48),IF($W$44=5,SUM($Y48:$AA48),IF($W$44=6,SUM($Y48:$AB48),IF($W$44=7,SUM($Y48:$AC48),IF($W$44=8,SUM($Y48:$AD48),IF($W$44=9,SUM($Y48:$AE48),"Escribir número")))))))</f>
        <v>2027</v>
      </c>
      <c r="F47" s="79">
        <f>F25+'14-11'!F24+'15-11'!F24+'16-11 '!F25</f>
        <v>3905</v>
      </c>
      <c r="G47" s="77">
        <f>IF($W$44=3,$Y47,IF($W$44=4,SUM($Y47:$Z47),IF($W$44=5,SUM($Y47:$AA47),IF($W$44=6,SUM($Y47:$AB47),IF($W$44=7,SUM($Y47:$AC47),IF($W$44=8,SUM($Y47:$AD47),IF($W$44=9,SUM($Y47:$AE47),"Escribir número")))))))</f>
        <v>3283</v>
      </c>
      <c r="H47" s="79">
        <f>F31+'14-11'!F30+'15-11'!F30+'16-11 '!F31</f>
        <v>4150</v>
      </c>
      <c r="I47" s="77">
        <f>IF($W$44=3,$Y49,IF($W$44=4,SUM($Y49:$Z49),IF($W$44=5,SUM($Y49:$AA49),IF($W$44=6,SUM($Y49:$AB49),IF($W$44=7,SUM($Y49:$AC49),IF($W$44=8,SUM($Y49:$AD49),IF($W$44=9,SUM($Y49:$AE49),"Escribir número")))))))</f>
        <v>2457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1041</v>
      </c>
      <c r="Z47" s="66">
        <v>619</v>
      </c>
      <c r="AA47" s="66">
        <v>541</v>
      </c>
      <c r="AB47" s="66">
        <v>1082</v>
      </c>
      <c r="AC47" s="66">
        <v>1082</v>
      </c>
      <c r="AD47" s="66">
        <v>1377</v>
      </c>
      <c r="AE47" s="66">
        <v>1425</v>
      </c>
      <c r="AF47" s="67">
        <f t="shared" ref="AF47:AF49" si="10">SUM(Y47:AE47)</f>
        <v>7167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10316</v>
      </c>
      <c r="L48" s="118"/>
      <c r="M48" s="82">
        <f>+C47+E47+G47+I47</f>
        <v>7767</v>
      </c>
      <c r="N48" s="83">
        <f>AF63</f>
        <v>13780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286</v>
      </c>
      <c r="Z48" s="66">
        <v>433</v>
      </c>
      <c r="AA48" s="66">
        <v>436</v>
      </c>
      <c r="AB48" s="66">
        <v>872</v>
      </c>
      <c r="AC48" s="66">
        <v>584</v>
      </c>
      <c r="AD48" s="66">
        <v>0</v>
      </c>
      <c r="AE48" s="66">
        <v>0</v>
      </c>
      <c r="AF48" s="67">
        <f t="shared" si="10"/>
        <v>2611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1861</v>
      </c>
      <c r="Z49" s="66">
        <v>458</v>
      </c>
      <c r="AA49" s="66">
        <v>138</v>
      </c>
      <c r="AB49" s="66">
        <v>0</v>
      </c>
      <c r="AC49" s="66">
        <v>308</v>
      </c>
      <c r="AD49" s="66">
        <v>616</v>
      </c>
      <c r="AE49" s="66">
        <v>554</v>
      </c>
      <c r="AF49" s="67">
        <f t="shared" si="10"/>
        <v>3935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3188</v>
      </c>
      <c r="Z50" s="102">
        <f t="shared" ref="Z50:AE50" si="11">SUM(Z46:Z49)</f>
        <v>1510</v>
      </c>
      <c r="AA50" s="102">
        <f t="shared" si="11"/>
        <v>1115</v>
      </c>
      <c r="AB50" s="102">
        <f t="shared" si="11"/>
        <v>1954</v>
      </c>
      <c r="AC50" s="102">
        <f t="shared" si="11"/>
        <v>1974</v>
      </c>
      <c r="AD50" s="102">
        <f t="shared" si="11"/>
        <v>1993</v>
      </c>
      <c r="AE50" s="102">
        <f t="shared" si="11"/>
        <v>1979</v>
      </c>
      <c r="AF50" s="102">
        <f>SUM(AF46:AF49)</f>
        <v>13713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f>Y45</f>
        <v>45975</v>
      </c>
      <c r="Z53" s="101">
        <f t="shared" ref="Z53:AE53" si="12">Z45</f>
        <v>45976</v>
      </c>
      <c r="AA53" s="101">
        <f t="shared" si="12"/>
        <v>45977</v>
      </c>
      <c r="AB53" s="101">
        <f t="shared" si="12"/>
        <v>45978</v>
      </c>
      <c r="AC53" s="101">
        <f t="shared" si="12"/>
        <v>45979</v>
      </c>
      <c r="AD53" s="101">
        <f t="shared" si="12"/>
        <v>45980</v>
      </c>
      <c r="AE53" s="101">
        <f t="shared" si="12"/>
        <v>45981</v>
      </c>
      <c r="AF53" s="63" t="s">
        <v>63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157</v>
      </c>
      <c r="Z54" s="85">
        <v>157</v>
      </c>
      <c r="AA54" s="85">
        <v>78</v>
      </c>
      <c r="AB54" s="85">
        <v>157</v>
      </c>
      <c r="AC54" s="85">
        <v>157</v>
      </c>
      <c r="AD54" s="85">
        <v>157</v>
      </c>
      <c r="AE54" s="85">
        <v>110</v>
      </c>
      <c r="AF54" s="67">
        <f>SUM(Y54:AE54)</f>
        <v>973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286</v>
      </c>
      <c r="Z55" s="85">
        <v>286</v>
      </c>
      <c r="AA55" s="85">
        <v>143</v>
      </c>
      <c r="AB55" s="85">
        <v>286</v>
      </c>
      <c r="AC55" s="85">
        <v>143</v>
      </c>
      <c r="AD55" s="85">
        <v>143</v>
      </c>
      <c r="AE55" s="85">
        <v>200</v>
      </c>
      <c r="AF55" s="67">
        <f t="shared" ref="AF55:AF62" si="13">SUM(Y55:AE55)</f>
        <v>1487</v>
      </c>
      <c r="AG55" s="64"/>
    </row>
    <row r="56" spans="2:33" ht="15.5">
      <c r="E56" s="91"/>
      <c r="V56" s="62"/>
      <c r="W56" s="68" t="s">
        <v>18</v>
      </c>
      <c r="X56" s="90"/>
      <c r="Y56" s="85">
        <v>555</v>
      </c>
      <c r="Z56" s="85">
        <v>231</v>
      </c>
      <c r="AA56" s="85">
        <v>138</v>
      </c>
      <c r="AB56" s="85">
        <v>69</v>
      </c>
      <c r="AC56" s="85">
        <v>0</v>
      </c>
      <c r="AD56" s="85">
        <v>0</v>
      </c>
      <c r="AE56" s="85">
        <v>48</v>
      </c>
      <c r="AF56" s="67">
        <f t="shared" si="13"/>
        <v>1041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657</v>
      </c>
      <c r="Z57" s="85">
        <v>148</v>
      </c>
      <c r="AA57" s="85">
        <v>148</v>
      </c>
      <c r="AB57" s="85">
        <v>295</v>
      </c>
      <c r="AC57" s="85">
        <v>295</v>
      </c>
      <c r="AD57" s="85">
        <v>0</v>
      </c>
      <c r="AE57" s="85">
        <v>207</v>
      </c>
      <c r="AF57" s="67">
        <f t="shared" si="13"/>
        <v>1750</v>
      </c>
      <c r="AG57" s="64"/>
    </row>
    <row r="58" spans="2:33" ht="15.5">
      <c r="V58" s="62"/>
      <c r="W58" s="68" t="s">
        <v>17</v>
      </c>
      <c r="X58" s="90"/>
      <c r="Y58" s="85">
        <v>285</v>
      </c>
      <c r="Z58" s="85">
        <v>149</v>
      </c>
      <c r="AA58" s="85">
        <v>149</v>
      </c>
      <c r="AB58" s="85">
        <v>298</v>
      </c>
      <c r="AC58" s="85">
        <v>298</v>
      </c>
      <c r="AD58" s="85">
        <v>298</v>
      </c>
      <c r="AE58" s="85">
        <v>209</v>
      </c>
      <c r="AF58" s="67">
        <f t="shared" si="13"/>
        <v>1686</v>
      </c>
      <c r="AG58" s="64"/>
    </row>
    <row r="59" spans="2:33" ht="15.5">
      <c r="V59" s="62"/>
      <c r="W59" s="68" t="s">
        <v>28</v>
      </c>
      <c r="X59" s="90"/>
      <c r="Y59" s="85">
        <v>297</v>
      </c>
      <c r="Z59" s="85">
        <v>155</v>
      </c>
      <c r="AA59" s="85">
        <v>155</v>
      </c>
      <c r="AB59" s="85">
        <v>310</v>
      </c>
      <c r="AC59" s="85">
        <v>310</v>
      </c>
      <c r="AD59" s="85">
        <v>310</v>
      </c>
      <c r="AE59" s="85">
        <v>217</v>
      </c>
      <c r="AF59" s="67">
        <f t="shared" si="13"/>
        <v>1754</v>
      </c>
      <c r="AG59" s="64"/>
    </row>
    <row r="60" spans="2:33" ht="15.5">
      <c r="V60" s="62"/>
      <c r="W60" s="68" t="s">
        <v>24</v>
      </c>
      <c r="X60" s="90"/>
      <c r="Y60" s="85">
        <v>302</v>
      </c>
      <c r="Z60" s="85">
        <v>158</v>
      </c>
      <c r="AA60" s="85">
        <v>158</v>
      </c>
      <c r="AB60" s="85">
        <v>316</v>
      </c>
      <c r="AC60" s="85">
        <v>316</v>
      </c>
      <c r="AD60" s="85">
        <v>316</v>
      </c>
      <c r="AE60" s="85">
        <v>221</v>
      </c>
      <c r="AF60" s="67">
        <f t="shared" si="13"/>
        <v>1787</v>
      </c>
      <c r="AG60" s="64"/>
    </row>
    <row r="61" spans="2:33" ht="15.5">
      <c r="V61" s="62"/>
      <c r="W61" s="70" t="s">
        <v>19</v>
      </c>
      <c r="X61" s="92"/>
      <c r="Y61" s="85">
        <v>649</v>
      </c>
      <c r="Z61" s="85">
        <v>227</v>
      </c>
      <c r="AA61" s="85">
        <v>146</v>
      </c>
      <c r="AB61" s="85">
        <v>291</v>
      </c>
      <c r="AC61" s="85">
        <v>146</v>
      </c>
      <c r="AD61" s="85">
        <v>152</v>
      </c>
      <c r="AE61" s="85">
        <v>213</v>
      </c>
      <c r="AF61" s="67">
        <f t="shared" si="13"/>
        <v>1824</v>
      </c>
      <c r="AG61" s="64"/>
    </row>
    <row r="62" spans="2:33" ht="15.5">
      <c r="V62" s="62"/>
      <c r="W62" s="70" t="s">
        <v>85</v>
      </c>
      <c r="X62" s="92"/>
      <c r="Y62" s="85">
        <v>0</v>
      </c>
      <c r="Z62" s="85">
        <v>0</v>
      </c>
      <c r="AA62" s="85">
        <v>0</v>
      </c>
      <c r="AB62" s="85">
        <v>0</v>
      </c>
      <c r="AC62" s="85">
        <v>308</v>
      </c>
      <c r="AD62" s="85">
        <v>616</v>
      </c>
      <c r="AE62" s="85">
        <v>554</v>
      </c>
      <c r="AF62" s="67">
        <f t="shared" si="13"/>
        <v>1478</v>
      </c>
      <c r="AG62" s="64"/>
    </row>
    <row r="63" spans="2:33" ht="15.5">
      <c r="V63" s="62"/>
      <c r="W63" s="299" t="s">
        <v>43</v>
      </c>
      <c r="X63" s="300"/>
      <c r="Y63" s="102">
        <f t="shared" ref="Y63:AF63" si="14">SUM(Y54:Y62)</f>
        <v>3188</v>
      </c>
      <c r="Z63" s="102">
        <f t="shared" si="14"/>
        <v>1511</v>
      </c>
      <c r="AA63" s="102">
        <f t="shared" si="14"/>
        <v>1115</v>
      </c>
      <c r="AB63" s="102">
        <f t="shared" si="14"/>
        <v>2022</v>
      </c>
      <c r="AC63" s="102">
        <f t="shared" si="14"/>
        <v>1973</v>
      </c>
      <c r="AD63" s="102">
        <f t="shared" si="14"/>
        <v>1992</v>
      </c>
      <c r="AE63" s="102">
        <f t="shared" si="14"/>
        <v>1979</v>
      </c>
      <c r="AF63" s="71">
        <f t="shared" si="14"/>
        <v>13780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EA18B939-F459-46A8-82FD-3A620690BB74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F072E100-2B64-447C-AEA1-646546F810C3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D01D62F1-B243-4A02-B9C8-A07DB6873E69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BB8BE53A-E984-4E60-B078-166DAF51E05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F71184BA-E1DC-4F57-A148-50E027FDF3D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CA21FCB8-93C1-451C-882E-C28773CAEB9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A864F418-7B27-4741-9E59-854E16DB7E0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0C9DE738-2F03-4411-888F-E6A4319B1A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5465DEE7-6807-4FE7-AC51-3F6B608712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B34E1E92-362E-4260-8415-ABF67FF59FC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CE9BC-701B-4A5F-B0D0-FB941C2E1E5C}">
  <sheetPr>
    <tabColor rgb="FFFFC000"/>
  </sheetPr>
  <dimension ref="B2:AG76"/>
  <sheetViews>
    <sheetView topLeftCell="A12"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19</v>
      </c>
      <c r="D11" s="132">
        <v>224</v>
      </c>
      <c r="E11" s="132">
        <v>66</v>
      </c>
      <c r="F11" s="133">
        <f t="shared" ref="F11:F14" si="1">SUM(D11:E11)</f>
        <v>290</v>
      </c>
      <c r="G11" s="134">
        <f>VLOOKUP(C11,$W$53:$AF$63,$W$44,0)</f>
        <v>146</v>
      </c>
      <c r="H11" s="122">
        <f>IF(G11&lt;&gt;0,D11/(G11/2),0)</f>
        <v>3.0684931506849313</v>
      </c>
      <c r="I11" s="13">
        <f>IF(G11&lt;&gt;0,E11/(G11/2),0)</f>
        <v>0.90410958904109584</v>
      </c>
      <c r="J11" s="14"/>
      <c r="K11" s="15">
        <f>IF(G11&lt;&gt;0,F11/(G11),0)</f>
        <v>1.9863013698630136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 t="s">
        <v>20</v>
      </c>
      <c r="D12" s="132">
        <v>67</v>
      </c>
      <c r="E12" s="132">
        <v>56</v>
      </c>
      <c r="F12" s="133">
        <f t="shared" si="1"/>
        <v>123</v>
      </c>
      <c r="G12" s="134">
        <f>VLOOKUP(C12,$W$53:$AF$63,$W$44,0)</f>
        <v>295</v>
      </c>
      <c r="H12" s="122">
        <f>IF(G12&lt;&gt;0,D12/(G12/2),0)</f>
        <v>0.45423728813559322</v>
      </c>
      <c r="I12" s="13">
        <f>IF(G12&lt;&gt;0,E12/(G12/2),0)</f>
        <v>0.37966101694915255</v>
      </c>
      <c r="J12" s="14"/>
      <c r="K12" s="15">
        <f>IF(G12&lt;&gt;0,F12/(G12),0)</f>
        <v>0.41694915254237286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 t="s">
        <v>18</v>
      </c>
      <c r="D13" s="132">
        <v>188</v>
      </c>
      <c r="E13" s="132">
        <v>223</v>
      </c>
      <c r="F13" s="133">
        <f t="shared" si="1"/>
        <v>411</v>
      </c>
      <c r="G13" s="134">
        <f>VLOOKUP(C13,$W$53:$AF$63,$W$44,0)</f>
        <v>0</v>
      </c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1" t="s">
        <v>14</v>
      </c>
      <c r="D14" s="132">
        <v>200</v>
      </c>
      <c r="E14" s="132">
        <v>225</v>
      </c>
      <c r="F14" s="133">
        <f t="shared" si="1"/>
        <v>425</v>
      </c>
      <c r="G14" s="134">
        <f t="shared" ref="G14" si="2">VLOOKUP(C14,$W$53:$AF$63,$W$44,0)</f>
        <v>143</v>
      </c>
      <c r="H14" s="122">
        <f>IF(G14&lt;&gt;0,D14/(G14/2),0)</f>
        <v>2.7972027972027971</v>
      </c>
      <c r="I14" s="13">
        <f>IF(G14&lt;&gt;0,E14/(G14/2),0)</f>
        <v>3.1468531468531467</v>
      </c>
      <c r="J14" s="14"/>
      <c r="K14" s="15">
        <f>IF(G14&lt;&gt;0,F14/(G14),0)</f>
        <v>2.9720279720279721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679</v>
      </c>
      <c r="E15" s="136">
        <f>SUM(E11:E14)</f>
        <v>570</v>
      </c>
      <c r="F15" s="136">
        <f>SUM(F11:F14)</f>
        <v>1249</v>
      </c>
      <c r="G15" s="137">
        <f>SUM(G11:G14)</f>
        <v>584</v>
      </c>
      <c r="H15" s="124">
        <f>IF(G15&lt;&gt;0,D15/(G15/2),0)</f>
        <v>2.3253424657534247</v>
      </c>
      <c r="I15" s="27">
        <f>IF(G15&lt;&gt;0,E15/(G15/2),0)</f>
        <v>1.952054794520548</v>
      </c>
      <c r="J15" s="22"/>
      <c r="K15" s="28">
        <f>IF(G15&lt;&gt;0,F15/(G15),0)</f>
        <v>2.1386986301369864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23" ht="15.75" customHeight="1" thickBot="1">
      <c r="B17" s="340" t="s">
        <v>54</v>
      </c>
      <c r="C17" s="131" t="s">
        <v>17</v>
      </c>
      <c r="D17" s="132">
        <v>105</v>
      </c>
      <c r="E17" s="132">
        <v>157</v>
      </c>
      <c r="F17" s="133">
        <f t="shared" ref="F17:F21" si="3">SUM(D17:E17)</f>
        <v>262</v>
      </c>
      <c r="G17" s="134">
        <f>VLOOKUP(C17,$W$53:$AF$63,$W$44,0)</f>
        <v>298</v>
      </c>
      <c r="H17" s="122">
        <f t="shared" ref="H17:H25" si="4">IF(G17&lt;&gt;0,D17/(G17/2),0)</f>
        <v>0.70469798657718119</v>
      </c>
      <c r="I17" s="13">
        <f t="shared" ref="I17:I25" si="5">IF(G17&lt;&gt;0,E17/(G17/2),0)</f>
        <v>1.0536912751677852</v>
      </c>
      <c r="J17" s="14"/>
      <c r="K17" s="15">
        <f t="shared" ref="K17:K31" si="6">IF(G17&lt;&gt;0,F17/(G17),0)</f>
        <v>0.87919463087248317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23" ht="15.75" customHeight="1" thickBot="1">
      <c r="B18" s="340"/>
      <c r="C18" s="131" t="s">
        <v>28</v>
      </c>
      <c r="D18" s="132">
        <v>73</v>
      </c>
      <c r="E18" s="132">
        <v>212</v>
      </c>
      <c r="F18" s="133">
        <f t="shared" si="3"/>
        <v>285</v>
      </c>
      <c r="G18" s="134">
        <f>VLOOKUP(C18,$W$53:$AF$63,$W$44,0)</f>
        <v>310</v>
      </c>
      <c r="H18" s="122">
        <f>IF(G18&lt;&gt;0,D18/(G18/2),0)</f>
        <v>0.47096774193548385</v>
      </c>
      <c r="I18" s="13">
        <f t="shared" si="5"/>
        <v>1.3677419354838709</v>
      </c>
      <c r="J18" s="14"/>
      <c r="K18" s="15">
        <f t="shared" si="6"/>
        <v>0.91935483870967738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23" ht="15.75" customHeight="1" thickBot="1">
      <c r="B19" s="340"/>
      <c r="C19" s="131" t="s">
        <v>24</v>
      </c>
      <c r="D19" s="132">
        <v>123</v>
      </c>
      <c r="E19" s="132">
        <v>195</v>
      </c>
      <c r="F19" s="133">
        <f t="shared" si="3"/>
        <v>318</v>
      </c>
      <c r="G19" s="134">
        <f>VLOOKUP(C19,$W$53:$AF$63,$W$44,0)</f>
        <v>316</v>
      </c>
      <c r="H19" s="122">
        <f>IF(G19&lt;&gt;0,D19/(G19/2),0)</f>
        <v>0.77848101265822789</v>
      </c>
      <c r="I19" s="13">
        <f t="shared" si="5"/>
        <v>1.2341772151898733</v>
      </c>
      <c r="J19" s="14"/>
      <c r="K19" s="15">
        <f t="shared" si="6"/>
        <v>1.0063291139240507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23" ht="15.75" customHeight="1" thickBot="1">
      <c r="B20" s="340"/>
      <c r="C20" s="131"/>
      <c r="D20" s="132"/>
      <c r="E20" s="132"/>
      <c r="F20" s="133">
        <f t="shared" si="3"/>
        <v>0</v>
      </c>
      <c r="G20" s="134"/>
      <c r="H20" s="122">
        <f t="shared" si="4"/>
        <v>0</v>
      </c>
      <c r="I20" s="13">
        <f t="shared" si="5"/>
        <v>0</v>
      </c>
      <c r="J20" s="14"/>
      <c r="K20" s="15">
        <f t="shared" si="6"/>
        <v>0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23" ht="15.75" customHeight="1" thickBot="1">
      <c r="B21" s="340"/>
      <c r="C21" s="131" t="s">
        <v>12</v>
      </c>
      <c r="D21" s="217">
        <v>112</v>
      </c>
      <c r="E21" s="132">
        <v>31</v>
      </c>
      <c r="F21" s="133">
        <f t="shared" si="3"/>
        <v>143</v>
      </c>
      <c r="G21" s="134">
        <f>VLOOKUP(C21,$W$53:$AF$63,$W$44,0)</f>
        <v>157</v>
      </c>
      <c r="H21" s="122">
        <f t="shared" si="4"/>
        <v>1.4267515923566878</v>
      </c>
      <c r="I21" s="13">
        <f t="shared" si="5"/>
        <v>0.39490445859872614</v>
      </c>
      <c r="J21" s="14"/>
      <c r="K21" s="15">
        <f t="shared" si="6"/>
        <v>0.91082802547770703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23" ht="15.75" customHeight="1" thickBot="1">
      <c r="B22" s="340"/>
      <c r="C22" s="131"/>
      <c r="D22" s="216"/>
      <c r="E22" s="132"/>
      <c r="F22" s="133"/>
      <c r="G22" s="134"/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23" ht="15.75" customHeight="1" thickBot="1">
      <c r="B23" s="340"/>
      <c r="C23" s="131"/>
      <c r="D23" s="132"/>
      <c r="E23" s="132"/>
      <c r="F23" s="133"/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23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23" ht="15.75" customHeight="1">
      <c r="C25" s="135" t="s">
        <v>4</v>
      </c>
      <c r="D25" s="137">
        <f>SUM(D17:D23)</f>
        <v>413</v>
      </c>
      <c r="E25" s="137">
        <f>SUM(E17:E23)</f>
        <v>595</v>
      </c>
      <c r="F25" s="137">
        <f>SUM(F17:F23)</f>
        <v>1008</v>
      </c>
      <c r="G25" s="137">
        <f>SUM(G17:G23)</f>
        <v>1081</v>
      </c>
      <c r="H25" s="124">
        <f t="shared" si="4"/>
        <v>0.76410730804810356</v>
      </c>
      <c r="I25" s="27">
        <f t="shared" si="5"/>
        <v>1.1008325624421831</v>
      </c>
      <c r="J25" s="22"/>
      <c r="K25" s="28">
        <f t="shared" si="6"/>
        <v>0.93246993524514343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23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23" ht="15.75" customHeight="1" thickBot="1">
      <c r="B27" s="342" t="s">
        <v>25</v>
      </c>
      <c r="C27" s="70" t="s">
        <v>85</v>
      </c>
      <c r="D27" s="217"/>
      <c r="E27" s="216"/>
      <c r="F27" s="133">
        <f t="shared" ref="F27:F29" si="7">SUM(D27:E27)</f>
        <v>0</v>
      </c>
      <c r="G27" s="134">
        <f>VLOOKUP(C27,$W$53:$AF$63,$W$44,0)</f>
        <v>308</v>
      </c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23" ht="15.75" customHeight="1" thickBot="1">
      <c r="B28" s="343"/>
      <c r="C28" s="131"/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 t="s">
        <v>82</v>
      </c>
      <c r="N28" s="201"/>
      <c r="O28" s="9"/>
      <c r="P28" s="325"/>
      <c r="Q28" s="37"/>
      <c r="R28" s="38"/>
      <c r="S28" s="325"/>
      <c r="T28" s="37"/>
      <c r="U28" s="9"/>
    </row>
    <row r="29" spans="2:23" ht="15" customHeight="1" thickBot="1">
      <c r="B29" s="343"/>
      <c r="C29" s="131"/>
      <c r="D29" s="217"/>
      <c r="E29" s="216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23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23" ht="15.75" customHeight="1">
      <c r="C31" s="20" t="s">
        <v>4</v>
      </c>
      <c r="D31" s="221">
        <f>SUM(D27:D30)</f>
        <v>0</v>
      </c>
      <c r="E31" s="221">
        <f>SUM(E27:E30)</f>
        <v>0</v>
      </c>
      <c r="F31" s="221">
        <f>SUM(F27:F30)</f>
        <v>0</v>
      </c>
      <c r="G31" s="222">
        <f>SUM(G27:G30)</f>
        <v>308</v>
      </c>
      <c r="H31" s="223">
        <f>IF(G31&lt;&gt;0,D31/(G31/2),0)</f>
        <v>0</v>
      </c>
      <c r="I31" s="223">
        <f>IF(G31&lt;&gt;0,E31/(G31/2),0)</f>
        <v>0</v>
      </c>
      <c r="J31" s="22"/>
      <c r="K31" s="224">
        <f t="shared" si="6"/>
        <v>0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23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1092</v>
      </c>
      <c r="E34" s="108">
        <f>E9+E15+E25+E31</f>
        <v>1165</v>
      </c>
      <c r="F34" s="108">
        <f>F9+F15+F25+F31</f>
        <v>2257</v>
      </c>
      <c r="G34" s="109">
        <f>G25+G31+G9+G15</f>
        <v>1973</v>
      </c>
      <c r="H34" s="13">
        <f>IF(G34&lt;&gt;0,D34/(G34/2),0)</f>
        <v>1.1069437404967055</v>
      </c>
      <c r="I34" s="13">
        <f>IF(G34&lt;&gt;0,E34/(G34/2),0)</f>
        <v>1.1809427268119614</v>
      </c>
      <c r="J34" s="14"/>
      <c r="K34" s="15">
        <f>IF(G34&lt;&gt;0,F34/(G34),0)</f>
        <v>1.1439432336543336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f>246+182+155</f>
        <v>583</v>
      </c>
      <c r="E38" s="105">
        <f>116+156+93</f>
        <v>365</v>
      </c>
      <c r="F38" s="106">
        <f t="shared" ref="F38:F41" si="8">SUM(D38:E38)</f>
        <v>948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207.2</v>
      </c>
      <c r="E40" s="105">
        <v>128</v>
      </c>
      <c r="F40" s="106">
        <f>SUM(D40:E40)</f>
        <v>335.2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1315</v>
      </c>
      <c r="D42" s="107">
        <f>SUM(D38:D41)</f>
        <v>790.2</v>
      </c>
      <c r="E42" s="107">
        <f>SUM(E38:E41)</f>
        <v>493</v>
      </c>
      <c r="F42" s="106">
        <f>D42+E42</f>
        <v>1283.2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7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'17-11'!D40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'17-11'!F40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'17-11'!H40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'17-11'!B40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45975</v>
      </c>
      <c r="Z45" s="101">
        <f t="shared" ref="Z45:AE45" si="9">Y45+1</f>
        <v>45976</v>
      </c>
      <c r="AA45" s="101">
        <f t="shared" si="9"/>
        <v>45977</v>
      </c>
      <c r="AB45" s="101">
        <f t="shared" si="9"/>
        <v>45978</v>
      </c>
      <c r="AC45" s="101">
        <f t="shared" si="9"/>
        <v>45979</v>
      </c>
      <c r="AD45" s="101">
        <f t="shared" si="9"/>
        <v>45980</v>
      </c>
      <c r="AE45" s="101">
        <f t="shared" si="9"/>
        <v>45981</v>
      </c>
      <c r="AF45" s="63" t="s">
        <v>63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f>SUM(Y46:AE46)</f>
        <v>0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+F15+'14-11'!F14+'15-11'!F14+'16-11 '!F15+'17-11'!F15</f>
        <v>3510</v>
      </c>
      <c r="E47" s="77">
        <f>IF($W$44=3,$Y48,IF($W$44=4,SUM($Y48:$Z48),IF($W$44=5,SUM($Y48:$AA48),IF($W$44=6,SUM($Y48:$AB48),IF($W$44=7,SUM($Y48:$AC48),IF($W$44=8,SUM($Y48:$AD48),IF($W$44=9,SUM($Y48:$AE48),"Escribir número")))))))</f>
        <v>2611</v>
      </c>
      <c r="F47" s="79">
        <f>F25+'14-11'!F24+'15-11'!F24+'16-11 '!F25+'17-11'!F25</f>
        <v>4913</v>
      </c>
      <c r="G47" s="77">
        <f>IF($W$44=3,$Y47,IF($W$44=4,SUM($Y47:$Z47),IF($W$44=5,SUM($Y47:$AA47),IF($W$44=6,SUM($Y47:$AB47),IF($W$44=7,SUM($Y47:$AC47),IF($W$44=8,SUM($Y47:$AD47),IF($W$44=9,SUM($Y47:$AE47),"Escribir número")))))))</f>
        <v>4365</v>
      </c>
      <c r="H47" s="79">
        <f>F31+'14-11'!F30+'15-11'!F30+'16-11 '!F31+'17-11'!F31</f>
        <v>4150</v>
      </c>
      <c r="I47" s="77">
        <f>IF($W$44=3,$Y49,IF($W$44=4,SUM($Y49:$Z49),IF($W$44=5,SUM($Y49:$AA49),IF($W$44=6,SUM($Y49:$AB49),IF($W$44=7,SUM($Y49:$AC49),IF($W$44=8,SUM($Y49:$AD49),IF($W$44=9,SUM($Y49:$AE49),"Escribir número")))))))</f>
        <v>2765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1041</v>
      </c>
      <c r="Z47" s="66">
        <v>619</v>
      </c>
      <c r="AA47" s="66">
        <v>541</v>
      </c>
      <c r="AB47" s="66">
        <v>1082</v>
      </c>
      <c r="AC47" s="66">
        <v>1082</v>
      </c>
      <c r="AD47" s="66">
        <v>1377</v>
      </c>
      <c r="AE47" s="66">
        <v>1425</v>
      </c>
      <c r="AF47" s="67">
        <f t="shared" ref="AF47:AF49" si="10">SUM(Y47:AE47)</f>
        <v>7167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12573</v>
      </c>
      <c r="L48" s="118"/>
      <c r="M48" s="82">
        <f>+C47+E47+G47+I47</f>
        <v>9741</v>
      </c>
      <c r="N48" s="83">
        <f>AF63</f>
        <v>13780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286</v>
      </c>
      <c r="Z48" s="66">
        <v>433</v>
      </c>
      <c r="AA48" s="66">
        <v>436</v>
      </c>
      <c r="AB48" s="66">
        <v>872</v>
      </c>
      <c r="AC48" s="66">
        <v>584</v>
      </c>
      <c r="AD48" s="66">
        <v>0</v>
      </c>
      <c r="AE48" s="66">
        <v>0</v>
      </c>
      <c r="AF48" s="67">
        <f t="shared" si="10"/>
        <v>2611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1861</v>
      </c>
      <c r="Z49" s="66">
        <v>458</v>
      </c>
      <c r="AA49" s="66">
        <v>138</v>
      </c>
      <c r="AB49" s="66">
        <v>0</v>
      </c>
      <c r="AC49" s="66">
        <v>308</v>
      </c>
      <c r="AD49" s="66">
        <v>616</v>
      </c>
      <c r="AE49" s="66">
        <v>554</v>
      </c>
      <c r="AF49" s="67">
        <f t="shared" si="10"/>
        <v>3935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3188</v>
      </c>
      <c r="Z50" s="102">
        <f t="shared" ref="Z50:AE50" si="11">SUM(Z46:Z49)</f>
        <v>1510</v>
      </c>
      <c r="AA50" s="102">
        <f t="shared" si="11"/>
        <v>1115</v>
      </c>
      <c r="AB50" s="102">
        <f t="shared" si="11"/>
        <v>1954</v>
      </c>
      <c r="AC50" s="102">
        <f t="shared" si="11"/>
        <v>1974</v>
      </c>
      <c r="AD50" s="102">
        <f t="shared" si="11"/>
        <v>1993</v>
      </c>
      <c r="AE50" s="102">
        <f t="shared" si="11"/>
        <v>1979</v>
      </c>
      <c r="AF50" s="102">
        <f>SUM(AF46:AF49)</f>
        <v>13713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f>Y45</f>
        <v>45975</v>
      </c>
      <c r="Z53" s="101">
        <f t="shared" ref="Z53:AE53" si="12">Z45</f>
        <v>45976</v>
      </c>
      <c r="AA53" s="101">
        <f t="shared" si="12"/>
        <v>45977</v>
      </c>
      <c r="AB53" s="101">
        <f t="shared" si="12"/>
        <v>45978</v>
      </c>
      <c r="AC53" s="101">
        <f t="shared" si="12"/>
        <v>45979</v>
      </c>
      <c r="AD53" s="101">
        <f t="shared" si="12"/>
        <v>45980</v>
      </c>
      <c r="AE53" s="101">
        <f t="shared" si="12"/>
        <v>45981</v>
      </c>
      <c r="AF53" s="63" t="s">
        <v>63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157</v>
      </c>
      <c r="Z54" s="85">
        <v>157</v>
      </c>
      <c r="AA54" s="85">
        <v>78</v>
      </c>
      <c r="AB54" s="85">
        <v>157</v>
      </c>
      <c r="AC54" s="85">
        <v>157</v>
      </c>
      <c r="AD54" s="85">
        <v>157</v>
      </c>
      <c r="AE54" s="85">
        <v>110</v>
      </c>
      <c r="AF54" s="67">
        <f>SUM(Y54:AE54)</f>
        <v>973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286</v>
      </c>
      <c r="Z55" s="85">
        <v>286</v>
      </c>
      <c r="AA55" s="85">
        <v>143</v>
      </c>
      <c r="AB55" s="85">
        <v>286</v>
      </c>
      <c r="AC55" s="85">
        <v>143</v>
      </c>
      <c r="AD55" s="85">
        <v>143</v>
      </c>
      <c r="AE55" s="85">
        <v>200</v>
      </c>
      <c r="AF55" s="67">
        <f t="shared" ref="AF55:AF62" si="13">SUM(Y55:AE55)</f>
        <v>1487</v>
      </c>
      <c r="AG55" s="64"/>
    </row>
    <row r="56" spans="2:33" ht="15.5">
      <c r="E56" s="91"/>
      <c r="V56" s="62"/>
      <c r="W56" s="68" t="s">
        <v>18</v>
      </c>
      <c r="X56" s="90"/>
      <c r="Y56" s="85">
        <v>555</v>
      </c>
      <c r="Z56" s="85">
        <v>231</v>
      </c>
      <c r="AA56" s="85">
        <v>138</v>
      </c>
      <c r="AB56" s="85">
        <v>69</v>
      </c>
      <c r="AC56" s="85">
        <v>0</v>
      </c>
      <c r="AD56" s="85">
        <v>0</v>
      </c>
      <c r="AE56" s="85">
        <v>48</v>
      </c>
      <c r="AF56" s="67">
        <f t="shared" si="13"/>
        <v>1041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657</v>
      </c>
      <c r="Z57" s="85">
        <v>148</v>
      </c>
      <c r="AA57" s="85">
        <v>148</v>
      </c>
      <c r="AB57" s="85">
        <v>295</v>
      </c>
      <c r="AC57" s="85">
        <v>295</v>
      </c>
      <c r="AD57" s="85">
        <v>0</v>
      </c>
      <c r="AE57" s="85">
        <v>207</v>
      </c>
      <c r="AF57" s="67">
        <f t="shared" si="13"/>
        <v>1750</v>
      </c>
      <c r="AG57" s="64"/>
    </row>
    <row r="58" spans="2:33" ht="15.5">
      <c r="V58" s="62"/>
      <c r="W58" s="68" t="s">
        <v>17</v>
      </c>
      <c r="X58" s="90"/>
      <c r="Y58" s="85">
        <v>285</v>
      </c>
      <c r="Z58" s="85">
        <v>149</v>
      </c>
      <c r="AA58" s="85">
        <v>149</v>
      </c>
      <c r="AB58" s="85">
        <v>298</v>
      </c>
      <c r="AC58" s="85">
        <v>298</v>
      </c>
      <c r="AD58" s="85">
        <v>298</v>
      </c>
      <c r="AE58" s="85">
        <v>209</v>
      </c>
      <c r="AF58" s="67">
        <f t="shared" si="13"/>
        <v>1686</v>
      </c>
      <c r="AG58" s="64"/>
    </row>
    <row r="59" spans="2:33" ht="15.5">
      <c r="V59" s="62"/>
      <c r="W59" s="68" t="s">
        <v>28</v>
      </c>
      <c r="X59" s="90"/>
      <c r="Y59" s="85">
        <v>297</v>
      </c>
      <c r="Z59" s="85">
        <v>155</v>
      </c>
      <c r="AA59" s="85">
        <v>155</v>
      </c>
      <c r="AB59" s="85">
        <v>310</v>
      </c>
      <c r="AC59" s="85">
        <v>310</v>
      </c>
      <c r="AD59" s="85">
        <v>310</v>
      </c>
      <c r="AE59" s="85">
        <v>217</v>
      </c>
      <c r="AF59" s="67">
        <f t="shared" si="13"/>
        <v>1754</v>
      </c>
      <c r="AG59" s="64"/>
    </row>
    <row r="60" spans="2:33" ht="15.5">
      <c r="V60" s="62"/>
      <c r="W60" s="68" t="s">
        <v>24</v>
      </c>
      <c r="X60" s="90"/>
      <c r="Y60" s="85">
        <v>302</v>
      </c>
      <c r="Z60" s="85">
        <v>158</v>
      </c>
      <c r="AA60" s="85">
        <v>158</v>
      </c>
      <c r="AB60" s="85">
        <v>316</v>
      </c>
      <c r="AC60" s="85">
        <v>316</v>
      </c>
      <c r="AD60" s="85">
        <v>316</v>
      </c>
      <c r="AE60" s="85">
        <v>221</v>
      </c>
      <c r="AF60" s="67">
        <f t="shared" si="13"/>
        <v>1787</v>
      </c>
      <c r="AG60" s="64"/>
    </row>
    <row r="61" spans="2:33" ht="15.5">
      <c r="V61" s="62"/>
      <c r="W61" s="70" t="s">
        <v>19</v>
      </c>
      <c r="X61" s="92"/>
      <c r="Y61" s="85">
        <v>649</v>
      </c>
      <c r="Z61" s="85">
        <v>227</v>
      </c>
      <c r="AA61" s="85">
        <v>146</v>
      </c>
      <c r="AB61" s="85">
        <v>291</v>
      </c>
      <c r="AC61" s="85">
        <v>146</v>
      </c>
      <c r="AD61" s="85">
        <v>152</v>
      </c>
      <c r="AE61" s="85">
        <v>213</v>
      </c>
      <c r="AF61" s="67">
        <f t="shared" si="13"/>
        <v>1824</v>
      </c>
      <c r="AG61" s="64"/>
    </row>
    <row r="62" spans="2:33" ht="15.5">
      <c r="V62" s="62"/>
      <c r="W62" s="70" t="s">
        <v>85</v>
      </c>
      <c r="X62" s="92"/>
      <c r="Y62" s="85">
        <v>0</v>
      </c>
      <c r="Z62" s="85">
        <v>0</v>
      </c>
      <c r="AA62" s="85">
        <v>0</v>
      </c>
      <c r="AB62" s="85">
        <v>0</v>
      </c>
      <c r="AC62" s="85">
        <v>308</v>
      </c>
      <c r="AD62" s="85">
        <v>616</v>
      </c>
      <c r="AE62" s="85">
        <v>554</v>
      </c>
      <c r="AF62" s="67">
        <f t="shared" si="13"/>
        <v>1478</v>
      </c>
      <c r="AG62" s="64"/>
    </row>
    <row r="63" spans="2:33" ht="15.5">
      <c r="V63" s="62"/>
      <c r="W63" s="299" t="s">
        <v>43</v>
      </c>
      <c r="X63" s="300"/>
      <c r="Y63" s="102">
        <f t="shared" ref="Y63:AF63" si="14">SUM(Y54:Y62)</f>
        <v>3188</v>
      </c>
      <c r="Z63" s="102">
        <f t="shared" si="14"/>
        <v>1511</v>
      </c>
      <c r="AA63" s="102">
        <f t="shared" si="14"/>
        <v>1115</v>
      </c>
      <c r="AB63" s="102">
        <f t="shared" si="14"/>
        <v>2022</v>
      </c>
      <c r="AC63" s="102">
        <f t="shared" si="14"/>
        <v>1973</v>
      </c>
      <c r="AD63" s="102">
        <f t="shared" si="14"/>
        <v>1992</v>
      </c>
      <c r="AE63" s="102">
        <f t="shared" si="14"/>
        <v>1979</v>
      </c>
      <c r="AF63" s="71">
        <f t="shared" si="14"/>
        <v>13780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A1B9BFFB-8993-4FB1-A836-5E198CC6FFB5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9141FF4D-ABF8-46BF-845A-A58E7205ACC8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186458F1-993D-4B84-A809-A12C10F1B10B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40BD3994-D60A-4284-A041-E69B3954786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8CBF61E0-D1C6-486F-9468-D2636F1073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F59597BA-7474-4549-96FC-9F58030E849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F012F627-A063-4845-A6F3-348D9E52E9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74975472-818A-4EB5-A178-9C03546A23D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5F4C13EB-0F22-4E5E-BE42-7556B26FD44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260155CE-8C99-49A7-91BB-DF3B36BF327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F0B54-4E95-476E-9A9F-C9470429E47D}">
  <sheetPr>
    <tabColor rgb="FFFFC000"/>
  </sheetPr>
  <dimension ref="B2:AG76"/>
  <sheetViews>
    <sheetView topLeftCell="A12"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19</v>
      </c>
      <c r="D11" s="132">
        <v>224</v>
      </c>
      <c r="E11" s="132">
        <v>66</v>
      </c>
      <c r="F11" s="133">
        <f t="shared" ref="F11:F14" si="1">SUM(D11:E11)</f>
        <v>290</v>
      </c>
      <c r="G11" s="134">
        <f>VLOOKUP(C11,$W$53:$AF$63,$W$44,0)</f>
        <v>152</v>
      </c>
      <c r="H11" s="122">
        <f>IF(G11&lt;&gt;0,D11/(G11/2),0)</f>
        <v>2.9473684210526314</v>
      </c>
      <c r="I11" s="13">
        <f>IF(G11&lt;&gt;0,E11/(G11/2),0)</f>
        <v>0.86842105263157898</v>
      </c>
      <c r="J11" s="14"/>
      <c r="K11" s="15">
        <f>IF(G11&lt;&gt;0,F11/(G11),0)</f>
        <v>1.9078947368421053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 t="s">
        <v>20</v>
      </c>
      <c r="D12" s="132">
        <v>67</v>
      </c>
      <c r="E12" s="132">
        <v>56</v>
      </c>
      <c r="F12" s="133">
        <f t="shared" si="1"/>
        <v>123</v>
      </c>
      <c r="G12" s="134">
        <f>VLOOKUP(C12,$W$53:$AF$63,$W$44,0)</f>
        <v>0</v>
      </c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 t="s">
        <v>18</v>
      </c>
      <c r="D13" s="132">
        <v>188</v>
      </c>
      <c r="E13" s="132">
        <v>223</v>
      </c>
      <c r="F13" s="133">
        <f t="shared" si="1"/>
        <v>411</v>
      </c>
      <c r="G13" s="134">
        <f>VLOOKUP(C13,$W$53:$AF$63,$W$44,0)</f>
        <v>0</v>
      </c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1" t="s">
        <v>14</v>
      </c>
      <c r="D14" s="132">
        <v>200</v>
      </c>
      <c r="E14" s="132">
        <v>225</v>
      </c>
      <c r="F14" s="133">
        <f t="shared" si="1"/>
        <v>425</v>
      </c>
      <c r="G14" s="134">
        <f t="shared" ref="G14" si="2">VLOOKUP(C14,$W$53:$AF$63,$W$44,0)</f>
        <v>143</v>
      </c>
      <c r="H14" s="122">
        <f>IF(G14&lt;&gt;0,D14/(G14/2),0)</f>
        <v>2.7972027972027971</v>
      </c>
      <c r="I14" s="13">
        <f>IF(G14&lt;&gt;0,E14/(G14/2),0)</f>
        <v>3.1468531468531467</v>
      </c>
      <c r="J14" s="14"/>
      <c r="K14" s="15">
        <f>IF(G14&lt;&gt;0,F14/(G14),0)</f>
        <v>2.9720279720279721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679</v>
      </c>
      <c r="E15" s="136">
        <f>SUM(E11:E14)</f>
        <v>570</v>
      </c>
      <c r="F15" s="136">
        <f>SUM(F11:F14)</f>
        <v>1249</v>
      </c>
      <c r="G15" s="137">
        <f>SUM(G11:G14)</f>
        <v>295</v>
      </c>
      <c r="H15" s="124">
        <f>IF(G15&lt;&gt;0,D15/(G15/2),0)</f>
        <v>4.6033898305084744</v>
      </c>
      <c r="I15" s="27">
        <f>IF(G15&lt;&gt;0,E15/(G15/2),0)</f>
        <v>3.8644067796610169</v>
      </c>
      <c r="J15" s="22"/>
      <c r="K15" s="28">
        <f>IF(G15&lt;&gt;0,F15/(G15),0)</f>
        <v>4.2338983050847459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17</v>
      </c>
      <c r="D17" s="132">
        <v>105</v>
      </c>
      <c r="E17" s="132">
        <v>157</v>
      </c>
      <c r="F17" s="133">
        <f t="shared" ref="F17:F21" si="3">SUM(D17:E17)</f>
        <v>262</v>
      </c>
      <c r="G17" s="134">
        <f>VLOOKUP(C17,$W$53:$AF$63,$W$44,0)</f>
        <v>298</v>
      </c>
      <c r="H17" s="122">
        <f t="shared" ref="H17:H25" si="4">IF(G17&lt;&gt;0,D17/(G17/2),0)</f>
        <v>0.70469798657718119</v>
      </c>
      <c r="I17" s="13">
        <f t="shared" ref="I17:I25" si="5">IF(G17&lt;&gt;0,E17/(G17/2),0)</f>
        <v>1.0536912751677852</v>
      </c>
      <c r="J17" s="14"/>
      <c r="K17" s="15">
        <f t="shared" ref="K17:K31" si="6">IF(G17&lt;&gt;0,F17/(G17),0)</f>
        <v>0.87919463087248317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28</v>
      </c>
      <c r="D18" s="132">
        <v>73</v>
      </c>
      <c r="E18" s="132">
        <v>212</v>
      </c>
      <c r="F18" s="133">
        <f t="shared" si="3"/>
        <v>285</v>
      </c>
      <c r="G18" s="134">
        <f>VLOOKUP(C18,$W$53:$AF$63,$W$44,0)</f>
        <v>310</v>
      </c>
      <c r="H18" s="122">
        <f>IF(G18&lt;&gt;0,D18/(G18/2),0)</f>
        <v>0.47096774193548385</v>
      </c>
      <c r="I18" s="13">
        <f t="shared" si="5"/>
        <v>1.3677419354838709</v>
      </c>
      <c r="J18" s="14"/>
      <c r="K18" s="15">
        <f t="shared" si="6"/>
        <v>0.91935483870967738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24</v>
      </c>
      <c r="D19" s="132">
        <v>123</v>
      </c>
      <c r="E19" s="132">
        <v>195</v>
      </c>
      <c r="F19" s="133">
        <f t="shared" si="3"/>
        <v>318</v>
      </c>
      <c r="G19" s="134">
        <f>VLOOKUP(C19,$W$53:$AF$63,$W$44,0)</f>
        <v>316</v>
      </c>
      <c r="H19" s="122">
        <f>IF(G19&lt;&gt;0,D19/(G19/2),0)</f>
        <v>0.77848101265822789</v>
      </c>
      <c r="I19" s="13">
        <f t="shared" si="5"/>
        <v>1.2341772151898733</v>
      </c>
      <c r="J19" s="14"/>
      <c r="K19" s="15">
        <f t="shared" si="6"/>
        <v>1.0063291139240507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/>
      <c r="D20" s="132"/>
      <c r="E20" s="132"/>
      <c r="F20" s="133">
        <f t="shared" si="3"/>
        <v>0</v>
      </c>
      <c r="G20" s="134"/>
      <c r="H20" s="122">
        <f t="shared" si="4"/>
        <v>0</v>
      </c>
      <c r="I20" s="13">
        <f t="shared" si="5"/>
        <v>0</v>
      </c>
      <c r="J20" s="14"/>
      <c r="K20" s="15">
        <f t="shared" si="6"/>
        <v>0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12</v>
      </c>
      <c r="D21" s="217">
        <v>112</v>
      </c>
      <c r="E21" s="132">
        <v>31</v>
      </c>
      <c r="F21" s="133">
        <f t="shared" si="3"/>
        <v>143</v>
      </c>
      <c r="G21" s="134">
        <f>VLOOKUP(C21,$W$53:$AF$63,$W$44,0)</f>
        <v>157</v>
      </c>
      <c r="H21" s="122">
        <f t="shared" si="4"/>
        <v>1.4267515923566878</v>
      </c>
      <c r="I21" s="13">
        <f t="shared" si="5"/>
        <v>0.39490445859872614</v>
      </c>
      <c r="J21" s="14"/>
      <c r="K21" s="15">
        <f t="shared" si="6"/>
        <v>0.91082802547770703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/>
      <c r="D22" s="216"/>
      <c r="E22" s="132"/>
      <c r="F22" s="133"/>
      <c r="G22" s="134"/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132"/>
      <c r="E23" s="132"/>
      <c r="F23" s="133"/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413</v>
      </c>
      <c r="E25" s="137">
        <f>SUM(E17:E23)</f>
        <v>595</v>
      </c>
      <c r="F25" s="137">
        <f>SUM(F17:F23)</f>
        <v>1008</v>
      </c>
      <c r="G25" s="137">
        <f>SUM(G17:G23)</f>
        <v>1081</v>
      </c>
      <c r="H25" s="124">
        <f t="shared" si="4"/>
        <v>0.76410730804810356</v>
      </c>
      <c r="I25" s="27">
        <f t="shared" si="5"/>
        <v>1.1008325624421831</v>
      </c>
      <c r="J25" s="22"/>
      <c r="K25" s="28">
        <f t="shared" si="6"/>
        <v>0.93246993524514343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70" t="s">
        <v>85</v>
      </c>
      <c r="D27" s="217"/>
      <c r="E27" s="216"/>
      <c r="F27" s="133">
        <f t="shared" ref="F27:F29" si="7">SUM(D27:E27)</f>
        <v>0</v>
      </c>
      <c r="G27" s="134">
        <f>VLOOKUP(C27,$W$53:$AF$63,$W$44,0)</f>
        <v>616</v>
      </c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/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 t="s">
        <v>82</v>
      </c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16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0</v>
      </c>
      <c r="E31" s="221">
        <f>SUM(E27:E30)</f>
        <v>0</v>
      </c>
      <c r="F31" s="221">
        <f>SUM(F27:F30)</f>
        <v>0</v>
      </c>
      <c r="G31" s="222">
        <f>SUM(G27:G30)</f>
        <v>616</v>
      </c>
      <c r="H31" s="223">
        <f>IF(G31&lt;&gt;0,D31/(G31/2),0)</f>
        <v>0</v>
      </c>
      <c r="I31" s="223">
        <f>IF(G31&lt;&gt;0,E31/(G31/2),0)</f>
        <v>0</v>
      </c>
      <c r="J31" s="22"/>
      <c r="K31" s="224">
        <f t="shared" si="6"/>
        <v>0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1092</v>
      </c>
      <c r="E34" s="108">
        <f>E9+E15+E25+E31</f>
        <v>1165</v>
      </c>
      <c r="F34" s="108">
        <f>F9+F15+F25+F31</f>
        <v>2257</v>
      </c>
      <c r="G34" s="109">
        <f>G25+G31+G9+G15</f>
        <v>1992</v>
      </c>
      <c r="H34" s="13">
        <f>IF(G34&lt;&gt;0,D34/(G34/2),0)</f>
        <v>1.0963855421686748</v>
      </c>
      <c r="I34" s="13">
        <f>IF(G34&lt;&gt;0,E34/(G34/2),0)</f>
        <v>1.1696787148594376</v>
      </c>
      <c r="J34" s="14"/>
      <c r="K34" s="15">
        <f>IF(G34&lt;&gt;0,F34/(G34),0)</f>
        <v>1.1330321285140563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f>246+182+155</f>
        <v>583</v>
      </c>
      <c r="E38" s="105">
        <f>116+156+93</f>
        <v>365</v>
      </c>
      <c r="F38" s="106">
        <f t="shared" ref="F38:F41" si="8">SUM(D38:E38)</f>
        <v>948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207.2</v>
      </c>
      <c r="E40" s="105">
        <v>128</v>
      </c>
      <c r="F40" s="106">
        <f>SUM(D40:E40)</f>
        <v>335.2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1315</v>
      </c>
      <c r="D42" s="107">
        <f>SUM(D38:D41)</f>
        <v>790.2</v>
      </c>
      <c r="E42" s="107">
        <f>SUM(E38:E41)</f>
        <v>493</v>
      </c>
      <c r="F42" s="106">
        <f>D42+E42</f>
        <v>1283.2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8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'18-11'!D40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'18-11'!F40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'18-11'!H40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'18-11'!B40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45975</v>
      </c>
      <c r="Z45" s="101">
        <f t="shared" ref="Z45:AE45" si="9">Y45+1</f>
        <v>45976</v>
      </c>
      <c r="AA45" s="101">
        <f t="shared" si="9"/>
        <v>45977</v>
      </c>
      <c r="AB45" s="101">
        <f t="shared" si="9"/>
        <v>45978</v>
      </c>
      <c r="AC45" s="101">
        <f t="shared" si="9"/>
        <v>45979</v>
      </c>
      <c r="AD45" s="101">
        <f t="shared" si="9"/>
        <v>45980</v>
      </c>
      <c r="AE45" s="101">
        <f t="shared" si="9"/>
        <v>45981</v>
      </c>
      <c r="AF45" s="63" t="s">
        <v>63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f>SUM(Y46:AE46)</f>
        <v>0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+F15+'14-11'!F14+'15-11'!F14+'16-11 '!F15+'17-11'!F15</f>
        <v>3510</v>
      </c>
      <c r="E47" s="77">
        <f>IF($W$44=3,$Y48,IF($W$44=4,SUM($Y48:$Z48),IF($W$44=5,SUM($Y48:$AA48),IF($W$44=6,SUM($Y48:$AB48),IF($W$44=7,SUM($Y48:$AC48),IF($W$44=8,SUM($Y48:$AD48),IF($W$44=9,SUM($Y48:$AE48),"Escribir número")))))))</f>
        <v>2611</v>
      </c>
      <c r="F47" s="79">
        <f>F25+'14-11'!F24+'15-11'!F24+'16-11 '!F25+'17-11'!F25</f>
        <v>4913</v>
      </c>
      <c r="G47" s="77">
        <f>IF($W$44=3,$Y47,IF($W$44=4,SUM($Y47:$Z47),IF($W$44=5,SUM($Y47:$AA47),IF($W$44=6,SUM($Y47:$AB47),IF($W$44=7,SUM($Y47:$AC47),IF($W$44=8,SUM($Y47:$AD47),IF($W$44=9,SUM($Y47:$AE47),"Escribir número")))))))</f>
        <v>5742</v>
      </c>
      <c r="H47" s="79">
        <f>F31+'14-11'!F30+'15-11'!F30+'16-11 '!F31+'17-11'!F31</f>
        <v>4150</v>
      </c>
      <c r="I47" s="77">
        <f>IF($W$44=3,$Y49,IF($W$44=4,SUM($Y49:$Z49),IF($W$44=5,SUM($Y49:$AA49),IF($W$44=6,SUM($Y49:$AB49),IF($W$44=7,SUM($Y49:$AC49),IF($W$44=8,SUM($Y49:$AD49),IF($W$44=9,SUM($Y49:$AE49),"Escribir número")))))))</f>
        <v>3381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1041</v>
      </c>
      <c r="Z47" s="66">
        <v>619</v>
      </c>
      <c r="AA47" s="66">
        <v>541</v>
      </c>
      <c r="AB47" s="66">
        <v>1082</v>
      </c>
      <c r="AC47" s="66">
        <v>1082</v>
      </c>
      <c r="AD47" s="66">
        <v>1377</v>
      </c>
      <c r="AE47" s="66">
        <v>1425</v>
      </c>
      <c r="AF47" s="67">
        <f t="shared" ref="AF47:AF49" si="10">SUM(Y47:AE47)</f>
        <v>7167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12573</v>
      </c>
      <c r="L48" s="118"/>
      <c r="M48" s="82">
        <f>+C47+E47+G47+I47</f>
        <v>11734</v>
      </c>
      <c r="N48" s="83">
        <f>AF63</f>
        <v>13780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286</v>
      </c>
      <c r="Z48" s="66">
        <v>433</v>
      </c>
      <c r="AA48" s="66">
        <v>436</v>
      </c>
      <c r="AB48" s="66">
        <v>872</v>
      </c>
      <c r="AC48" s="66">
        <v>584</v>
      </c>
      <c r="AD48" s="66">
        <v>0</v>
      </c>
      <c r="AE48" s="66">
        <v>0</v>
      </c>
      <c r="AF48" s="67">
        <f t="shared" si="10"/>
        <v>2611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1861</v>
      </c>
      <c r="Z49" s="66">
        <v>458</v>
      </c>
      <c r="AA49" s="66">
        <v>138</v>
      </c>
      <c r="AB49" s="66">
        <v>0</v>
      </c>
      <c r="AC49" s="66">
        <v>308</v>
      </c>
      <c r="AD49" s="66">
        <v>616</v>
      </c>
      <c r="AE49" s="66">
        <v>554</v>
      </c>
      <c r="AF49" s="67">
        <f t="shared" si="10"/>
        <v>3935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3188</v>
      </c>
      <c r="Z50" s="102">
        <f t="shared" ref="Z50:AE50" si="11">SUM(Z46:Z49)</f>
        <v>1510</v>
      </c>
      <c r="AA50" s="102">
        <f t="shared" si="11"/>
        <v>1115</v>
      </c>
      <c r="AB50" s="102">
        <f t="shared" si="11"/>
        <v>1954</v>
      </c>
      <c r="AC50" s="102">
        <f t="shared" si="11"/>
        <v>1974</v>
      </c>
      <c r="AD50" s="102">
        <f t="shared" si="11"/>
        <v>1993</v>
      </c>
      <c r="AE50" s="102">
        <f t="shared" si="11"/>
        <v>1979</v>
      </c>
      <c r="AF50" s="102">
        <f>SUM(AF46:AF49)</f>
        <v>13713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f>Y45</f>
        <v>45975</v>
      </c>
      <c r="Z53" s="101">
        <f t="shared" ref="Z53:AE53" si="12">Z45</f>
        <v>45976</v>
      </c>
      <c r="AA53" s="101">
        <f t="shared" si="12"/>
        <v>45977</v>
      </c>
      <c r="AB53" s="101">
        <f t="shared" si="12"/>
        <v>45978</v>
      </c>
      <c r="AC53" s="101">
        <f t="shared" si="12"/>
        <v>45979</v>
      </c>
      <c r="AD53" s="101">
        <f t="shared" si="12"/>
        <v>45980</v>
      </c>
      <c r="AE53" s="101">
        <f t="shared" si="12"/>
        <v>45981</v>
      </c>
      <c r="AF53" s="63" t="s">
        <v>63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157</v>
      </c>
      <c r="Z54" s="85">
        <v>157</v>
      </c>
      <c r="AA54" s="85">
        <v>78</v>
      </c>
      <c r="AB54" s="85">
        <v>157</v>
      </c>
      <c r="AC54" s="85">
        <v>157</v>
      </c>
      <c r="AD54" s="85">
        <v>157</v>
      </c>
      <c r="AE54" s="85">
        <v>110</v>
      </c>
      <c r="AF54" s="67">
        <f>SUM(Y54:AE54)</f>
        <v>973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286</v>
      </c>
      <c r="Z55" s="85">
        <v>286</v>
      </c>
      <c r="AA55" s="85">
        <v>143</v>
      </c>
      <c r="AB55" s="85">
        <v>286</v>
      </c>
      <c r="AC55" s="85">
        <v>143</v>
      </c>
      <c r="AD55" s="85">
        <v>143</v>
      </c>
      <c r="AE55" s="85">
        <v>200</v>
      </c>
      <c r="AF55" s="67">
        <f t="shared" ref="AF55:AF62" si="13">SUM(Y55:AE55)</f>
        <v>1487</v>
      </c>
      <c r="AG55" s="64"/>
    </row>
    <row r="56" spans="2:33" ht="15.5">
      <c r="E56" s="91"/>
      <c r="V56" s="62"/>
      <c r="W56" s="68" t="s">
        <v>18</v>
      </c>
      <c r="X56" s="90"/>
      <c r="Y56" s="85">
        <v>555</v>
      </c>
      <c r="Z56" s="85">
        <v>231</v>
      </c>
      <c r="AA56" s="85">
        <v>138</v>
      </c>
      <c r="AB56" s="85">
        <v>69</v>
      </c>
      <c r="AC56" s="85">
        <v>0</v>
      </c>
      <c r="AD56" s="85">
        <v>0</v>
      </c>
      <c r="AE56" s="85">
        <v>48</v>
      </c>
      <c r="AF56" s="67">
        <f t="shared" si="13"/>
        <v>1041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657</v>
      </c>
      <c r="Z57" s="85">
        <v>148</v>
      </c>
      <c r="AA57" s="85">
        <v>148</v>
      </c>
      <c r="AB57" s="85">
        <v>295</v>
      </c>
      <c r="AC57" s="85">
        <v>295</v>
      </c>
      <c r="AD57" s="85">
        <v>0</v>
      </c>
      <c r="AE57" s="85">
        <v>207</v>
      </c>
      <c r="AF57" s="67">
        <f t="shared" si="13"/>
        <v>1750</v>
      </c>
      <c r="AG57" s="64"/>
    </row>
    <row r="58" spans="2:33" ht="15.5">
      <c r="V58" s="62"/>
      <c r="W58" s="68" t="s">
        <v>17</v>
      </c>
      <c r="X58" s="90"/>
      <c r="Y58" s="85">
        <v>285</v>
      </c>
      <c r="Z58" s="85">
        <v>149</v>
      </c>
      <c r="AA58" s="85">
        <v>149</v>
      </c>
      <c r="AB58" s="85">
        <v>298</v>
      </c>
      <c r="AC58" s="85">
        <v>298</v>
      </c>
      <c r="AD58" s="85">
        <v>298</v>
      </c>
      <c r="AE58" s="85">
        <v>209</v>
      </c>
      <c r="AF58" s="67">
        <f t="shared" si="13"/>
        <v>1686</v>
      </c>
      <c r="AG58" s="64"/>
    </row>
    <row r="59" spans="2:33" ht="15.5">
      <c r="V59" s="62"/>
      <c r="W59" s="68" t="s">
        <v>28</v>
      </c>
      <c r="X59" s="90"/>
      <c r="Y59" s="85">
        <v>297</v>
      </c>
      <c r="Z59" s="85">
        <v>155</v>
      </c>
      <c r="AA59" s="85">
        <v>155</v>
      </c>
      <c r="AB59" s="85">
        <v>310</v>
      </c>
      <c r="AC59" s="85">
        <v>310</v>
      </c>
      <c r="AD59" s="85">
        <v>310</v>
      </c>
      <c r="AE59" s="85">
        <v>217</v>
      </c>
      <c r="AF59" s="67">
        <f t="shared" si="13"/>
        <v>1754</v>
      </c>
      <c r="AG59" s="64"/>
    </row>
    <row r="60" spans="2:33" ht="15.5">
      <c r="V60" s="62"/>
      <c r="W60" s="68" t="s">
        <v>24</v>
      </c>
      <c r="X60" s="90"/>
      <c r="Y60" s="85">
        <v>302</v>
      </c>
      <c r="Z60" s="85">
        <v>158</v>
      </c>
      <c r="AA60" s="85">
        <v>158</v>
      </c>
      <c r="AB60" s="85">
        <v>316</v>
      </c>
      <c r="AC60" s="85">
        <v>316</v>
      </c>
      <c r="AD60" s="85">
        <v>316</v>
      </c>
      <c r="AE60" s="85">
        <v>221</v>
      </c>
      <c r="AF60" s="67">
        <f t="shared" si="13"/>
        <v>1787</v>
      </c>
      <c r="AG60" s="64"/>
    </row>
    <row r="61" spans="2:33" ht="15.5">
      <c r="V61" s="62"/>
      <c r="W61" s="70" t="s">
        <v>19</v>
      </c>
      <c r="X61" s="92"/>
      <c r="Y61" s="85">
        <v>649</v>
      </c>
      <c r="Z61" s="85">
        <v>227</v>
      </c>
      <c r="AA61" s="85">
        <v>146</v>
      </c>
      <c r="AB61" s="85">
        <v>291</v>
      </c>
      <c r="AC61" s="85">
        <v>146</v>
      </c>
      <c r="AD61" s="85">
        <v>152</v>
      </c>
      <c r="AE61" s="85">
        <v>213</v>
      </c>
      <c r="AF61" s="67">
        <f t="shared" si="13"/>
        <v>1824</v>
      </c>
      <c r="AG61" s="64"/>
    </row>
    <row r="62" spans="2:33" ht="15.5">
      <c r="V62" s="62"/>
      <c r="W62" s="70" t="s">
        <v>85</v>
      </c>
      <c r="X62" s="92"/>
      <c r="Y62" s="85">
        <v>0</v>
      </c>
      <c r="Z62" s="85">
        <v>0</v>
      </c>
      <c r="AA62" s="85">
        <v>0</v>
      </c>
      <c r="AB62" s="85">
        <v>0</v>
      </c>
      <c r="AC62" s="85">
        <v>308</v>
      </c>
      <c r="AD62" s="85">
        <v>616</v>
      </c>
      <c r="AE62" s="85">
        <v>554</v>
      </c>
      <c r="AF62" s="67">
        <f t="shared" si="13"/>
        <v>1478</v>
      </c>
      <c r="AG62" s="64"/>
    </row>
    <row r="63" spans="2:33" ht="15.5">
      <c r="V63" s="62"/>
      <c r="W63" s="299" t="s">
        <v>43</v>
      </c>
      <c r="X63" s="300"/>
      <c r="Y63" s="102">
        <f t="shared" ref="Y63:AF63" si="14">SUM(Y54:Y62)</f>
        <v>3188</v>
      </c>
      <c r="Z63" s="102">
        <f t="shared" si="14"/>
        <v>1511</v>
      </c>
      <c r="AA63" s="102">
        <f t="shared" si="14"/>
        <v>1115</v>
      </c>
      <c r="AB63" s="102">
        <f t="shared" si="14"/>
        <v>2022</v>
      </c>
      <c r="AC63" s="102">
        <f t="shared" si="14"/>
        <v>1973</v>
      </c>
      <c r="AD63" s="102">
        <f t="shared" si="14"/>
        <v>1992</v>
      </c>
      <c r="AE63" s="102">
        <f t="shared" si="14"/>
        <v>1979</v>
      </c>
      <c r="AF63" s="71">
        <f t="shared" si="14"/>
        <v>13780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90A5E359-1A29-43DF-83D0-5796DD842DDE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63A15BA9-9174-4F55-8BE8-AF2102E3131A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1A1B6B44-9DE4-4699-A10C-8BE750DC8AB0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B9A6E3EB-CF09-4A4D-8D20-2B0F034115B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209ADDAE-07DA-42A5-882B-D266516B876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F8478BA2-F84C-4A85-9371-83024CFC982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0596A1F3-9E5F-43B5-A6C3-3DE0C258D3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AB1AEA2E-7C14-4E42-B171-91633E805D2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D49DD222-5BFE-4A4E-B1C0-87B3A37508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A2F36215-6CAE-464A-9AF1-5D19548E176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EFB1B-BE48-4080-A741-278F978E3A7C}">
  <sheetPr>
    <tabColor rgb="FFFFC000"/>
  </sheetPr>
  <dimension ref="B2:AG76"/>
  <sheetViews>
    <sheetView topLeftCell="A12"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14</v>
      </c>
      <c r="D6" s="132">
        <v>140</v>
      </c>
      <c r="E6" s="132">
        <v>302</v>
      </c>
      <c r="F6" s="133">
        <f t="shared" ref="F6:F8" si="0">SUM(D6:E6)</f>
        <v>442</v>
      </c>
      <c r="G6" s="134">
        <f t="shared" ref="G6" si="1">VLOOKUP(C6,$W$53:$AF$63,$W$44,0)</f>
        <v>200</v>
      </c>
      <c r="H6" s="122">
        <f>IF(G6&lt;&gt;0,D6/(G6/2),0)</f>
        <v>1.4</v>
      </c>
      <c r="I6" s="13">
        <f>IF(G6&lt;&gt;0,E6/(G6/2),0)</f>
        <v>3.02</v>
      </c>
      <c r="J6" s="14"/>
      <c r="K6" s="15">
        <f>IF(G6&lt;&gt;0,F6/(G6),0)</f>
        <v>2.21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140</v>
      </c>
      <c r="E9" s="136">
        <f>SUM(E6:E8)</f>
        <v>302</v>
      </c>
      <c r="F9" s="136">
        <f>SUM(F6:F8)</f>
        <v>442</v>
      </c>
      <c r="G9" s="137">
        <f>SUM(G6:G8)</f>
        <v>200</v>
      </c>
      <c r="H9" s="123">
        <f>IF(G9&lt;&gt;0,D9/(G9/2),0)</f>
        <v>1.4</v>
      </c>
      <c r="I9" s="21">
        <f>IF(G9&lt;&gt;0,E9/(G9/2),0)</f>
        <v>3.02</v>
      </c>
      <c r="J9" s="22"/>
      <c r="K9" s="23">
        <f>IF(G9&lt;&gt;0,F9/(G9),0)</f>
        <v>2.21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19</v>
      </c>
      <c r="D11" s="132">
        <v>175</v>
      </c>
      <c r="E11" s="132">
        <v>131</v>
      </c>
      <c r="F11" s="133">
        <f t="shared" ref="F11:F14" si="2">SUM(D11:E11)</f>
        <v>306</v>
      </c>
      <c r="G11" s="134">
        <f>VLOOKUP(C11,$W$53:$AF$63,$W$44,0)</f>
        <v>213</v>
      </c>
      <c r="H11" s="122">
        <f>IF(G11&lt;&gt;0,D11/(G11/2),0)</f>
        <v>1.6431924882629108</v>
      </c>
      <c r="I11" s="13">
        <f>IF(G11&lt;&gt;0,E11/(G11/2),0)</f>
        <v>1.2300469483568075</v>
      </c>
      <c r="J11" s="14"/>
      <c r="K11" s="15">
        <f>IF(G11&lt;&gt;0,F11/(G11),0)</f>
        <v>1.4366197183098592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 t="s">
        <v>20</v>
      </c>
      <c r="D12" s="132"/>
      <c r="E12" s="132"/>
      <c r="F12" s="133">
        <f t="shared" si="2"/>
        <v>0</v>
      </c>
      <c r="G12" s="134">
        <f>VLOOKUP(C12,$W$53:$AF$63,$W$44,0)</f>
        <v>207</v>
      </c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 t="s">
        <v>18</v>
      </c>
      <c r="D13" s="132"/>
      <c r="E13" s="132"/>
      <c r="F13" s="133">
        <f t="shared" si="2"/>
        <v>0</v>
      </c>
      <c r="G13" s="134">
        <f>VLOOKUP(C13,$W$53:$AF$63,$W$44,0)</f>
        <v>48</v>
      </c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 t="s">
        <v>14</v>
      </c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175</v>
      </c>
      <c r="E15" s="136">
        <f>SUM(E11:E14)</f>
        <v>131</v>
      </c>
      <c r="F15" s="136">
        <f>SUM(F11:F14)</f>
        <v>306</v>
      </c>
      <c r="G15" s="137">
        <f>SUM(G11:G14)</f>
        <v>468</v>
      </c>
      <c r="H15" s="124">
        <f>IF(G15&lt;&gt;0,D15/(G15/2),0)</f>
        <v>0.74786324786324787</v>
      </c>
      <c r="I15" s="27">
        <f>IF(G15&lt;&gt;0,E15/(G15/2),0)</f>
        <v>0.55982905982905984</v>
      </c>
      <c r="J15" s="22"/>
      <c r="K15" s="28">
        <f>IF(G15&lt;&gt;0,F15/(G15),0)</f>
        <v>0.65384615384615385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17</v>
      </c>
      <c r="D17" s="132">
        <v>168</v>
      </c>
      <c r="E17" s="132">
        <v>140</v>
      </c>
      <c r="F17" s="133">
        <f t="shared" ref="F17:F21" si="3">SUM(D17:E17)</f>
        <v>308</v>
      </c>
      <c r="G17" s="134">
        <f>VLOOKUP(C17,$W$53:$AF$63,$W$44,0)</f>
        <v>209</v>
      </c>
      <c r="H17" s="122">
        <f t="shared" ref="H17:H25" si="4">IF(G17&lt;&gt;0,D17/(G17/2),0)</f>
        <v>1.6076555023923444</v>
      </c>
      <c r="I17" s="13">
        <f t="shared" ref="I17:I25" si="5">IF(G17&lt;&gt;0,E17/(G17/2),0)</f>
        <v>1.3397129186602872</v>
      </c>
      <c r="J17" s="14"/>
      <c r="K17" s="15">
        <f t="shared" ref="K17:K31" si="6">IF(G17&lt;&gt;0,F17/(G17),0)</f>
        <v>1.4736842105263157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28</v>
      </c>
      <c r="D18" s="132">
        <v>220</v>
      </c>
      <c r="E18" s="132">
        <v>107</v>
      </c>
      <c r="F18" s="133">
        <f t="shared" si="3"/>
        <v>327</v>
      </c>
      <c r="G18" s="134">
        <f>VLOOKUP(C18,$W$53:$AF$63,$W$44,0)</f>
        <v>217</v>
      </c>
      <c r="H18" s="122">
        <f>IF(G18&lt;&gt;0,D18/(G18/2),0)</f>
        <v>2.0276497695852536</v>
      </c>
      <c r="I18" s="13">
        <f t="shared" si="5"/>
        <v>0.98617511520737322</v>
      </c>
      <c r="J18" s="14"/>
      <c r="K18" s="15">
        <f t="shared" si="6"/>
        <v>1.5069124423963134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24</v>
      </c>
      <c r="D19" s="132">
        <v>172</v>
      </c>
      <c r="E19" s="132">
        <v>157</v>
      </c>
      <c r="F19" s="133">
        <f t="shared" si="3"/>
        <v>329</v>
      </c>
      <c r="G19" s="134">
        <f>VLOOKUP(C19,$W$53:$AF$63,$W$44,0)</f>
        <v>221</v>
      </c>
      <c r="H19" s="122">
        <f>IF(G19&lt;&gt;0,D19/(G19/2),0)</f>
        <v>1.5565610859728507</v>
      </c>
      <c r="I19" s="13">
        <f t="shared" si="5"/>
        <v>1.4208144796380091</v>
      </c>
      <c r="J19" s="14"/>
      <c r="K19" s="15">
        <f t="shared" si="6"/>
        <v>1.4886877828054299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/>
      <c r="D20" s="132"/>
      <c r="E20" s="132"/>
      <c r="F20" s="133">
        <f t="shared" si="3"/>
        <v>0</v>
      </c>
      <c r="G20" s="134"/>
      <c r="H20" s="122">
        <f t="shared" si="4"/>
        <v>0</v>
      </c>
      <c r="I20" s="13">
        <f t="shared" si="5"/>
        <v>0</v>
      </c>
      <c r="J20" s="14"/>
      <c r="K20" s="15">
        <f t="shared" si="6"/>
        <v>0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12</v>
      </c>
      <c r="D21" s="217"/>
      <c r="E21" s="132"/>
      <c r="F21" s="133">
        <f t="shared" si="3"/>
        <v>0</v>
      </c>
      <c r="G21" s="134">
        <f>VLOOKUP(C21,$W$53:$AF$63,$W$44,0)</f>
        <v>110</v>
      </c>
      <c r="H21" s="122">
        <f t="shared" si="4"/>
        <v>0</v>
      </c>
      <c r="I21" s="13">
        <f t="shared" si="5"/>
        <v>0</v>
      </c>
      <c r="J21" s="14"/>
      <c r="K21" s="15">
        <f t="shared" si="6"/>
        <v>0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/>
      <c r="D22" s="216"/>
      <c r="E22" s="132"/>
      <c r="F22" s="133"/>
      <c r="G22" s="134"/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132"/>
      <c r="E23" s="132"/>
      <c r="F23" s="133"/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560</v>
      </c>
      <c r="E25" s="137">
        <f>SUM(E17:E23)</f>
        <v>404</v>
      </c>
      <c r="F25" s="137">
        <f>SUM(F17:F23)</f>
        <v>964</v>
      </c>
      <c r="G25" s="137">
        <f>SUM(G17:G23)</f>
        <v>757</v>
      </c>
      <c r="H25" s="124">
        <f t="shared" si="4"/>
        <v>1.4795244385733157</v>
      </c>
      <c r="I25" s="27">
        <f t="shared" si="5"/>
        <v>1.0673712021136064</v>
      </c>
      <c r="J25" s="22"/>
      <c r="K25" s="28">
        <f t="shared" si="6"/>
        <v>1.2734478203434609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70" t="s">
        <v>85</v>
      </c>
      <c r="D27" s="217"/>
      <c r="E27" s="216"/>
      <c r="F27" s="133">
        <f t="shared" ref="F27:F29" si="7">SUM(D27:E27)</f>
        <v>0</v>
      </c>
      <c r="G27" s="134">
        <f>VLOOKUP(C27,$W$53:$AF$63,$W$44,0)</f>
        <v>554</v>
      </c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/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 t="s">
        <v>82</v>
      </c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16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0</v>
      </c>
      <c r="E31" s="221">
        <f>SUM(E27:E30)</f>
        <v>0</v>
      </c>
      <c r="F31" s="221">
        <f>SUM(F27:F30)</f>
        <v>0</v>
      </c>
      <c r="G31" s="222">
        <f>SUM(G27:G30)</f>
        <v>554</v>
      </c>
      <c r="H31" s="223">
        <f>IF(G31&lt;&gt;0,D31/(G31/2),0)</f>
        <v>0</v>
      </c>
      <c r="I31" s="223">
        <f>IF(G31&lt;&gt;0,E31/(G31/2),0)</f>
        <v>0</v>
      </c>
      <c r="J31" s="22"/>
      <c r="K31" s="224">
        <f t="shared" si="6"/>
        <v>0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875</v>
      </c>
      <c r="E34" s="108">
        <f>E9+E15+E25+E31</f>
        <v>837</v>
      </c>
      <c r="F34" s="108">
        <f>F9+F15+F25+F31</f>
        <v>1712</v>
      </c>
      <c r="G34" s="109">
        <f>G25+G31+G9+G15</f>
        <v>1979</v>
      </c>
      <c r="H34" s="13">
        <f>IF(G34&lt;&gt;0,D34/(G34/2),0)</f>
        <v>0.88428499242041436</v>
      </c>
      <c r="I34" s="13">
        <f>IF(G34&lt;&gt;0,E34/(G34/2),0)</f>
        <v>0.84588175846387059</v>
      </c>
      <c r="J34" s="14"/>
      <c r="K34" s="15">
        <f>IF(G34&lt;&gt;0,F34/(G34),0)</f>
        <v>0.86508337544214253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540</v>
      </c>
      <c r="E38" s="105">
        <v>450</v>
      </c>
      <c r="F38" s="106">
        <f t="shared" ref="F38:F41" si="8">SUM(D38:E38)</f>
        <v>990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1315</v>
      </c>
      <c r="D42" s="107">
        <f>SUM(D38:D41)</f>
        <v>540</v>
      </c>
      <c r="E42" s="107">
        <f>SUM(E38:E41)</f>
        <v>450</v>
      </c>
      <c r="F42" s="106">
        <f>D42+E42</f>
        <v>990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9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'19-11'!D40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'19-11'!F40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'19-11'!H40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'19-11'!B40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45975</v>
      </c>
      <c r="Z45" s="101">
        <f t="shared" ref="Z45:AE45" si="9">Y45+1</f>
        <v>45976</v>
      </c>
      <c r="AA45" s="101">
        <f t="shared" si="9"/>
        <v>45977</v>
      </c>
      <c r="AB45" s="101">
        <f t="shared" si="9"/>
        <v>45978</v>
      </c>
      <c r="AC45" s="101">
        <f t="shared" si="9"/>
        <v>45979</v>
      </c>
      <c r="AD45" s="101">
        <f t="shared" si="9"/>
        <v>45980</v>
      </c>
      <c r="AE45" s="101">
        <f t="shared" si="9"/>
        <v>45981</v>
      </c>
      <c r="AF45" s="63" t="s">
        <v>63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f>SUM(Y46:AE46)</f>
        <v>0</v>
      </c>
      <c r="AG46" s="64"/>
    </row>
    <row r="47" spans="2:33" ht="16" thickBot="1">
      <c r="B47" s="76">
        <f>+F9</f>
        <v>442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+F15+'14-11'!F14+'15-11'!F14+'16-11 '!F15+'17-11'!F15</f>
        <v>2567</v>
      </c>
      <c r="E47" s="77">
        <f>IF($W$44=3,$Y48,IF($W$44=4,SUM($Y48:$Z48),IF($W$44=5,SUM($Y48:$AA48),IF($W$44=6,SUM($Y48:$AB48),IF($W$44=7,SUM($Y48:$AC48),IF($W$44=8,SUM($Y48:$AD48),IF($W$44=9,SUM($Y48:$AE48),"Escribir número")))))))</f>
        <v>2611</v>
      </c>
      <c r="F47" s="79">
        <f>F25+'14-11'!F24+'15-11'!F24+'16-11 '!F25+'17-11'!F25</f>
        <v>4869</v>
      </c>
      <c r="G47" s="77">
        <f>IF($W$44=3,$Y47,IF($W$44=4,SUM($Y47:$Z47),IF($W$44=5,SUM($Y47:$AA47),IF($W$44=6,SUM($Y47:$AB47),IF($W$44=7,SUM($Y47:$AC47),IF($W$44=8,SUM($Y47:$AD47),IF($W$44=9,SUM($Y47:$AE47),"Escribir número")))))))</f>
        <v>7167</v>
      </c>
      <c r="H47" s="79">
        <f>F31+'14-11'!F30+'15-11'!F30+'16-11 '!F31+'17-11'!F31</f>
        <v>4150</v>
      </c>
      <c r="I47" s="77">
        <f>IF($W$44=3,$Y49,IF($W$44=4,SUM($Y49:$Z49),IF($W$44=5,SUM($Y49:$AA49),IF($W$44=6,SUM($Y49:$AB49),IF($W$44=7,SUM($Y49:$AC49),IF($W$44=8,SUM($Y49:$AD49),IF($W$44=9,SUM($Y49:$AE49),"Escribir número")))))))</f>
        <v>3935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1041</v>
      </c>
      <c r="Z47" s="66">
        <v>619</v>
      </c>
      <c r="AA47" s="66">
        <v>541</v>
      </c>
      <c r="AB47" s="66">
        <v>1082</v>
      </c>
      <c r="AC47" s="66">
        <v>1082</v>
      </c>
      <c r="AD47" s="66">
        <v>1377</v>
      </c>
      <c r="AE47" s="66">
        <v>1425</v>
      </c>
      <c r="AF47" s="67">
        <f t="shared" ref="AF47:AF49" si="10">SUM(Y47:AE47)</f>
        <v>7167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12028</v>
      </c>
      <c r="L48" s="118"/>
      <c r="M48" s="82">
        <f>+C47+E47+G47+I47</f>
        <v>13713</v>
      </c>
      <c r="N48" s="83">
        <f>AF63</f>
        <v>13780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286</v>
      </c>
      <c r="Z48" s="66">
        <v>433</v>
      </c>
      <c r="AA48" s="66">
        <v>436</v>
      </c>
      <c r="AB48" s="66">
        <v>872</v>
      </c>
      <c r="AC48" s="66">
        <v>584</v>
      </c>
      <c r="AD48" s="66">
        <v>0</v>
      </c>
      <c r="AE48" s="66">
        <v>0</v>
      </c>
      <c r="AF48" s="67">
        <f t="shared" si="10"/>
        <v>2611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1861</v>
      </c>
      <c r="Z49" s="66">
        <v>458</v>
      </c>
      <c r="AA49" s="66">
        <v>138</v>
      </c>
      <c r="AB49" s="66">
        <v>0</v>
      </c>
      <c r="AC49" s="66">
        <v>308</v>
      </c>
      <c r="AD49" s="66">
        <v>616</v>
      </c>
      <c r="AE49" s="66">
        <v>554</v>
      </c>
      <c r="AF49" s="67">
        <f t="shared" si="10"/>
        <v>3935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3188</v>
      </c>
      <c r="Z50" s="102">
        <f t="shared" ref="Z50:AE50" si="11">SUM(Z46:Z49)</f>
        <v>1510</v>
      </c>
      <c r="AA50" s="102">
        <f t="shared" si="11"/>
        <v>1115</v>
      </c>
      <c r="AB50" s="102">
        <f t="shared" si="11"/>
        <v>1954</v>
      </c>
      <c r="AC50" s="102">
        <f t="shared" si="11"/>
        <v>1974</v>
      </c>
      <c r="AD50" s="102">
        <f t="shared" si="11"/>
        <v>1993</v>
      </c>
      <c r="AE50" s="102">
        <f t="shared" si="11"/>
        <v>1979</v>
      </c>
      <c r="AF50" s="102">
        <f>SUM(AF46:AF49)</f>
        <v>13713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f>Y45</f>
        <v>45975</v>
      </c>
      <c r="Z53" s="101">
        <f t="shared" ref="Z53:AE53" si="12">Z45</f>
        <v>45976</v>
      </c>
      <c r="AA53" s="101">
        <f t="shared" si="12"/>
        <v>45977</v>
      </c>
      <c r="AB53" s="101">
        <f t="shared" si="12"/>
        <v>45978</v>
      </c>
      <c r="AC53" s="101">
        <f t="shared" si="12"/>
        <v>45979</v>
      </c>
      <c r="AD53" s="101">
        <f t="shared" si="12"/>
        <v>45980</v>
      </c>
      <c r="AE53" s="101">
        <f t="shared" si="12"/>
        <v>45981</v>
      </c>
      <c r="AF53" s="63" t="s">
        <v>63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157</v>
      </c>
      <c r="Z54" s="85">
        <v>157</v>
      </c>
      <c r="AA54" s="85">
        <v>78</v>
      </c>
      <c r="AB54" s="85">
        <v>157</v>
      </c>
      <c r="AC54" s="85">
        <v>157</v>
      </c>
      <c r="AD54" s="85">
        <v>157</v>
      </c>
      <c r="AE54" s="85">
        <v>110</v>
      </c>
      <c r="AF54" s="67">
        <f>SUM(Y54:AE54)</f>
        <v>973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286</v>
      </c>
      <c r="Z55" s="85">
        <v>286</v>
      </c>
      <c r="AA55" s="85">
        <v>143</v>
      </c>
      <c r="AB55" s="85">
        <v>286</v>
      </c>
      <c r="AC55" s="85">
        <v>143</v>
      </c>
      <c r="AD55" s="85">
        <v>143</v>
      </c>
      <c r="AE55" s="85">
        <v>200</v>
      </c>
      <c r="AF55" s="67">
        <f t="shared" ref="AF55:AF62" si="13">SUM(Y55:AE55)</f>
        <v>1487</v>
      </c>
      <c r="AG55" s="64"/>
    </row>
    <row r="56" spans="2:33" ht="15.5">
      <c r="E56" s="91"/>
      <c r="V56" s="62"/>
      <c r="W56" s="68" t="s">
        <v>18</v>
      </c>
      <c r="X56" s="90"/>
      <c r="Y56" s="85">
        <v>555</v>
      </c>
      <c r="Z56" s="85">
        <v>231</v>
      </c>
      <c r="AA56" s="85">
        <v>138</v>
      </c>
      <c r="AB56" s="85">
        <v>69</v>
      </c>
      <c r="AC56" s="85">
        <v>0</v>
      </c>
      <c r="AD56" s="85">
        <v>0</v>
      </c>
      <c r="AE56" s="85">
        <v>48</v>
      </c>
      <c r="AF56" s="67">
        <f t="shared" si="13"/>
        <v>1041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657</v>
      </c>
      <c r="Z57" s="85">
        <v>148</v>
      </c>
      <c r="AA57" s="85">
        <v>148</v>
      </c>
      <c r="AB57" s="85">
        <v>295</v>
      </c>
      <c r="AC57" s="85">
        <v>295</v>
      </c>
      <c r="AD57" s="85">
        <v>0</v>
      </c>
      <c r="AE57" s="85">
        <v>207</v>
      </c>
      <c r="AF57" s="67">
        <f t="shared" si="13"/>
        <v>1750</v>
      </c>
      <c r="AG57" s="64"/>
    </row>
    <row r="58" spans="2:33" ht="15.5">
      <c r="V58" s="62"/>
      <c r="W58" s="68" t="s">
        <v>17</v>
      </c>
      <c r="X58" s="90"/>
      <c r="Y58" s="85">
        <v>285</v>
      </c>
      <c r="Z58" s="85">
        <v>149</v>
      </c>
      <c r="AA58" s="85">
        <v>149</v>
      </c>
      <c r="AB58" s="85">
        <v>298</v>
      </c>
      <c r="AC58" s="85">
        <v>298</v>
      </c>
      <c r="AD58" s="85">
        <v>298</v>
      </c>
      <c r="AE58" s="85">
        <v>209</v>
      </c>
      <c r="AF58" s="67">
        <f t="shared" si="13"/>
        <v>1686</v>
      </c>
      <c r="AG58" s="64"/>
    </row>
    <row r="59" spans="2:33" ht="15.5">
      <c r="V59" s="62"/>
      <c r="W59" s="68" t="s">
        <v>28</v>
      </c>
      <c r="X59" s="90"/>
      <c r="Y59" s="85">
        <v>297</v>
      </c>
      <c r="Z59" s="85">
        <v>155</v>
      </c>
      <c r="AA59" s="85">
        <v>155</v>
      </c>
      <c r="AB59" s="85">
        <v>310</v>
      </c>
      <c r="AC59" s="85">
        <v>310</v>
      </c>
      <c r="AD59" s="85">
        <v>310</v>
      </c>
      <c r="AE59" s="85">
        <v>217</v>
      </c>
      <c r="AF59" s="67">
        <f t="shared" si="13"/>
        <v>1754</v>
      </c>
      <c r="AG59" s="64"/>
    </row>
    <row r="60" spans="2:33" ht="15.5">
      <c r="V60" s="62"/>
      <c r="W60" s="68" t="s">
        <v>24</v>
      </c>
      <c r="X60" s="90"/>
      <c r="Y60" s="85">
        <v>302</v>
      </c>
      <c r="Z60" s="85">
        <v>158</v>
      </c>
      <c r="AA60" s="85">
        <v>158</v>
      </c>
      <c r="AB60" s="85">
        <v>316</v>
      </c>
      <c r="AC60" s="85">
        <v>316</v>
      </c>
      <c r="AD60" s="85">
        <v>316</v>
      </c>
      <c r="AE60" s="85">
        <v>221</v>
      </c>
      <c r="AF60" s="67">
        <f t="shared" si="13"/>
        <v>1787</v>
      </c>
      <c r="AG60" s="64"/>
    </row>
    <row r="61" spans="2:33" ht="15.5">
      <c r="V61" s="62"/>
      <c r="W61" s="70" t="s">
        <v>19</v>
      </c>
      <c r="X61" s="92"/>
      <c r="Y61" s="85">
        <v>649</v>
      </c>
      <c r="Z61" s="85">
        <v>227</v>
      </c>
      <c r="AA61" s="85">
        <v>146</v>
      </c>
      <c r="AB61" s="85">
        <v>291</v>
      </c>
      <c r="AC61" s="85">
        <v>146</v>
      </c>
      <c r="AD61" s="85">
        <v>152</v>
      </c>
      <c r="AE61" s="85">
        <v>213</v>
      </c>
      <c r="AF61" s="67">
        <f t="shared" si="13"/>
        <v>1824</v>
      </c>
      <c r="AG61" s="64"/>
    </row>
    <row r="62" spans="2:33" ht="15.5">
      <c r="V62" s="62"/>
      <c r="W62" s="70" t="s">
        <v>85</v>
      </c>
      <c r="X62" s="92"/>
      <c r="Y62" s="85">
        <v>0</v>
      </c>
      <c r="Z62" s="85">
        <v>0</v>
      </c>
      <c r="AA62" s="85">
        <v>0</v>
      </c>
      <c r="AB62" s="85">
        <v>0</v>
      </c>
      <c r="AC62" s="85">
        <v>308</v>
      </c>
      <c r="AD62" s="85">
        <v>616</v>
      </c>
      <c r="AE62" s="85">
        <v>554</v>
      </c>
      <c r="AF62" s="67">
        <f t="shared" si="13"/>
        <v>1478</v>
      </c>
      <c r="AG62" s="64"/>
    </row>
    <row r="63" spans="2:33" ht="15.5">
      <c r="V63" s="62"/>
      <c r="W63" s="299" t="s">
        <v>43</v>
      </c>
      <c r="X63" s="300"/>
      <c r="Y63" s="102">
        <f t="shared" ref="Y63:AF63" si="14">SUM(Y54:Y62)</f>
        <v>3188</v>
      </c>
      <c r="Z63" s="102">
        <f t="shared" si="14"/>
        <v>1511</v>
      </c>
      <c r="AA63" s="102">
        <f t="shared" si="14"/>
        <v>1115</v>
      </c>
      <c r="AB63" s="102">
        <f t="shared" si="14"/>
        <v>2022</v>
      </c>
      <c r="AC63" s="102">
        <f t="shared" si="14"/>
        <v>1973</v>
      </c>
      <c r="AD63" s="102">
        <f t="shared" si="14"/>
        <v>1992</v>
      </c>
      <c r="AE63" s="102">
        <f t="shared" si="14"/>
        <v>1979</v>
      </c>
      <c r="AF63" s="71">
        <f t="shared" si="14"/>
        <v>13780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0C677E53-6F47-426B-93C8-CD59D111E87B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63444848-6659-4E8A-ABFB-8061113A172C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791B6F13-4B10-44E0-8E75-69067C75EE07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68310B8B-0338-43A7-A7BC-258CE04037C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66D8C9E7-2C04-462D-BBD2-A4232917F50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53470093-31C5-47FA-B143-3B68FD65133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FE0F3480-4F55-4E40-87FF-BF32A5CD50E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6CAE694C-A4DF-4E74-AD15-1E280257D83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2171759C-E55D-493E-9623-A1281682FA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A1E5E066-CDED-484B-BE1A-D86015DEF29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07A16-C91F-4760-BB82-EFA5A2F31CC8}">
  <sheetPr>
    <tabColor rgb="FFFFC000"/>
  </sheetPr>
  <dimension ref="B2:AG76"/>
  <sheetViews>
    <sheetView topLeftCell="A9"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8" width="16" customWidth="1"/>
    <col min="9" max="9" width="16.54296875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14</v>
      </c>
      <c r="D6" s="132">
        <v>406</v>
      </c>
      <c r="E6" s="132">
        <v>454</v>
      </c>
      <c r="F6" s="133">
        <f t="shared" ref="F6:F8" si="0">SUM(D6:E6)</f>
        <v>860</v>
      </c>
      <c r="G6" s="134">
        <f t="shared" ref="G6" si="1">VLOOKUP(C6,$W$53:$AF$63,$W$44,0)</f>
        <v>621.20255485314169</v>
      </c>
      <c r="H6" s="122">
        <f>IF(G6&lt;&gt;0,D6/(G6/2),0)</f>
        <v>1.3071420805601237</v>
      </c>
      <c r="I6" s="13">
        <f>IF(G6&lt;&gt;0,E6/(G6/2),0)</f>
        <v>1.461681045749498</v>
      </c>
      <c r="J6" s="14"/>
      <c r="K6" s="15">
        <f>IF(G6&lt;&gt;0,F6/(G6),0)</f>
        <v>1.3844115631548108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406</v>
      </c>
      <c r="E9" s="136">
        <f>SUM(E6:E8)</f>
        <v>454</v>
      </c>
      <c r="F9" s="136">
        <f>SUM(F6:F8)</f>
        <v>860</v>
      </c>
      <c r="G9" s="137">
        <f>SUM(G6:G8)</f>
        <v>621.20255485314169</v>
      </c>
      <c r="H9" s="123">
        <f>IF(G9&lt;&gt;0,D9/(G9/2),0)</f>
        <v>1.3071420805601237</v>
      </c>
      <c r="I9" s="21">
        <f>IF(G9&lt;&gt;0,E9/(G9/2),0)</f>
        <v>1.461681045749498</v>
      </c>
      <c r="J9" s="22"/>
      <c r="K9" s="23">
        <f>IF(G9&lt;&gt;0,F9/(G9),0)</f>
        <v>1.3844115631548108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17</v>
      </c>
      <c r="D17" s="132">
        <v>150</v>
      </c>
      <c r="E17" s="132">
        <v>81</v>
      </c>
      <c r="F17" s="133">
        <f t="shared" ref="F17:F23" si="3">SUM(D17:E17)</f>
        <v>231</v>
      </c>
      <c r="G17" s="134">
        <f>VLOOKUP(C17,$W$53:$AF$63,$W$44,0)</f>
        <v>293.30997297581087</v>
      </c>
      <c r="H17" s="122">
        <f t="shared" ref="H17:H25" si="4">IF(G17&lt;&gt;0,D17/(G17/2),0)</f>
        <v>1.0228087267415924</v>
      </c>
      <c r="I17" s="13">
        <f t="shared" ref="I17:I25" si="5">IF(G17&lt;&gt;0,E17/(G17/2),0)</f>
        <v>0.55231671244045988</v>
      </c>
      <c r="J17" s="14"/>
      <c r="K17" s="15">
        <f t="shared" ref="K17:K31" si="6">IF(G17&lt;&gt;0,F17/(G17),0)</f>
        <v>0.78756271959102619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28</v>
      </c>
      <c r="D18" s="132">
        <v>144</v>
      </c>
      <c r="E18" s="132">
        <v>210</v>
      </c>
      <c r="F18" s="133">
        <f t="shared" si="3"/>
        <v>354</v>
      </c>
      <c r="G18" s="134">
        <f>VLOOKUP(C18,$W$53:$AF$63,$W$44,0)</f>
        <v>293.38231488995712</v>
      </c>
      <c r="H18" s="122">
        <f>IF(G18&lt;&gt;0,D18/(G18/2),0)</f>
        <v>0.98165426265732503</v>
      </c>
      <c r="I18" s="13">
        <f t="shared" si="5"/>
        <v>1.4315791330419323</v>
      </c>
      <c r="J18" s="14"/>
      <c r="K18" s="15">
        <f t="shared" si="6"/>
        <v>1.2066166978496287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24</v>
      </c>
      <c r="D19" s="132">
        <v>140</v>
      </c>
      <c r="E19" s="132">
        <v>190</v>
      </c>
      <c r="F19" s="133">
        <f t="shared" si="3"/>
        <v>330</v>
      </c>
      <c r="G19" s="134">
        <f>VLOOKUP(C19,$W$53:$AF$63,$W$44,0)</f>
        <v>279.56569474958508</v>
      </c>
      <c r="H19" s="122">
        <f>IF(G19&lt;&gt;0,D19/(G19/2),0)</f>
        <v>1.0015534997983353</v>
      </c>
      <c r="I19" s="13">
        <f t="shared" si="5"/>
        <v>1.3592511782977406</v>
      </c>
      <c r="J19" s="14"/>
      <c r="K19" s="15">
        <f t="shared" si="6"/>
        <v>1.1804023390480378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20</v>
      </c>
      <c r="D20" s="132">
        <v>102</v>
      </c>
      <c r="E20" s="132">
        <v>185</v>
      </c>
      <c r="F20" s="133">
        <f t="shared" si="3"/>
        <v>287</v>
      </c>
      <c r="G20" s="134">
        <f>VLOOKUP(C20,$W$53:$AF$63,$W$44,0)</f>
        <v>294.79927363456966</v>
      </c>
      <c r="H20" s="122">
        <f t="shared" si="4"/>
        <v>0.6919962776193147</v>
      </c>
      <c r="I20" s="13">
        <f t="shared" si="5"/>
        <v>1.2550912878389533</v>
      </c>
      <c r="J20" s="14"/>
      <c r="K20" s="15">
        <f t="shared" si="6"/>
        <v>0.973543782729134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12</v>
      </c>
      <c r="D21" s="217">
        <v>600</v>
      </c>
      <c r="E21" s="132"/>
      <c r="F21" s="133">
        <f t="shared" si="3"/>
        <v>600</v>
      </c>
      <c r="G21" s="134">
        <f>VLOOKUP(C21,$W$53:$AF$63,$W$44,0)</f>
        <v>101.55603466353217</v>
      </c>
      <c r="H21" s="122">
        <f t="shared" si="4"/>
        <v>11.816136815264104</v>
      </c>
      <c r="I21" s="13">
        <f t="shared" si="5"/>
        <v>0</v>
      </c>
      <c r="J21" s="14"/>
      <c r="K21" s="15">
        <f t="shared" si="6"/>
        <v>5.9080684076320518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/>
      <c r="D22" s="250"/>
      <c r="E22" s="132"/>
      <c r="F22" s="133">
        <f t="shared" si="3"/>
        <v>0</v>
      </c>
      <c r="G22" s="134"/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132"/>
      <c r="E23" s="132"/>
      <c r="F23" s="133">
        <f t="shared" si="3"/>
        <v>0</v>
      </c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1136</v>
      </c>
      <c r="E25" s="137">
        <f>SUM(E17:E23)</f>
        <v>666</v>
      </c>
      <c r="F25" s="137">
        <f>SUM(F17:F23)</f>
        <v>1802</v>
      </c>
      <c r="G25" s="137">
        <f>SUM(G17:G23)</f>
        <v>1262.6132909134551</v>
      </c>
      <c r="H25" s="124">
        <f t="shared" si="4"/>
        <v>1.7994424867461121</v>
      </c>
      <c r="I25" s="27">
        <f t="shared" si="5"/>
        <v>1.0549548381803791</v>
      </c>
      <c r="J25" s="22"/>
      <c r="K25" s="28">
        <f t="shared" si="6"/>
        <v>1.4271986624632456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70" t="s">
        <v>85</v>
      </c>
      <c r="D27" s="217"/>
      <c r="E27" s="216"/>
      <c r="F27" s="133">
        <f t="shared" ref="F27:F29" si="7">SUM(D27:E27)</f>
        <v>0</v>
      </c>
      <c r="G27" s="134">
        <f>VLOOKUP(C27,$W$53:$AF$63,$W$44,0)</f>
        <v>0</v>
      </c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/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 t="s">
        <v>82</v>
      </c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19</v>
      </c>
      <c r="D29" s="217">
        <v>16</v>
      </c>
      <c r="E29" s="250">
        <v>245</v>
      </c>
      <c r="F29" s="133">
        <f t="shared" si="7"/>
        <v>261</v>
      </c>
      <c r="G29" s="134">
        <f>VLOOKUP(C29,$W$53:$AF$63,$W$44,0)</f>
        <v>599.79321321824671</v>
      </c>
      <c r="H29" s="122">
        <f>IF(G29&lt;&gt;0,D29/(G29/2),0)</f>
        <v>5.3351720717713692E-2</v>
      </c>
      <c r="I29" s="13">
        <f>IF(G29&lt;&gt;0,E29/(G29/2),0)</f>
        <v>0.81694822348999097</v>
      </c>
      <c r="J29" s="14"/>
      <c r="K29" s="15">
        <f t="shared" si="6"/>
        <v>0.43514997210385231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16</v>
      </c>
      <c r="E31" s="221">
        <f>SUM(E27:E30)</f>
        <v>245</v>
      </c>
      <c r="F31" s="221">
        <f>SUM(F27:F30)</f>
        <v>261</v>
      </c>
      <c r="G31" s="222">
        <f>SUM(G27:G30)</f>
        <v>599.79321321824671</v>
      </c>
      <c r="H31" s="223">
        <f>IF(G31&lt;&gt;0,D31/(G31/2),0)</f>
        <v>5.3351720717713692E-2</v>
      </c>
      <c r="I31" s="223">
        <f>IF(G31&lt;&gt;0,E31/(G31/2),0)</f>
        <v>0.81694822348999097</v>
      </c>
      <c r="J31" s="22"/>
      <c r="K31" s="224">
        <f t="shared" si="6"/>
        <v>0.43514997210385231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1558</v>
      </c>
      <c r="E34" s="108">
        <f>E9+E15+E25+E31</f>
        <v>1365</v>
      </c>
      <c r="F34" s="108">
        <f>F9+F15+F25+F31</f>
        <v>2923</v>
      </c>
      <c r="G34" s="109">
        <f>G25+G31+G9+G15</f>
        <v>2483.6090589848436</v>
      </c>
      <c r="H34" s="13">
        <f>IF(G34&lt;&gt;0,D34/(G34/2),0)</f>
        <v>1.2546257989869152</v>
      </c>
      <c r="I34" s="13">
        <f>IF(G34&lt;&gt;0,E34/(G34/2),0)</f>
        <v>1.0992068136181894</v>
      </c>
      <c r="J34" s="14"/>
      <c r="K34" s="15">
        <f>IF(G34&lt;&gt;0,F34/(G34),0)</f>
        <v>1.1769163063025523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787</v>
      </c>
      <c r="E38" s="105">
        <v>255</v>
      </c>
      <c r="F38" s="106">
        <f t="shared" ref="F38:F41" si="8">SUM(D38:E38)</f>
        <v>1042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1315</v>
      </c>
      <c r="D42" s="107">
        <f>SUM(D38:D41)</f>
        <v>787</v>
      </c>
      <c r="E42" s="107">
        <f>SUM(E38:E41)</f>
        <v>255</v>
      </c>
      <c r="F42" s="106">
        <f>D42+E42</f>
        <v>1042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3</v>
      </c>
      <c r="X44" s="104" t="str">
        <f>"'"&amp;IF($W$44=4,DAY($Z$53)-1,IF($W$44=5,DAY($AA$53)-1,IF($W$44=6,DAY($AB$53)-1,IF($W$44=7,DAY($AC$53)-1,IF($W$44=8,DAY($AD$53)-1,IF($W$44=9,DAY($AE$53)-1,0))))))&amp;"-"&amp;MONTH($Y$53)&amp;"'!D40"</f>
        <v>'0-11'!D40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'0-11'!F40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'0-11'!H40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'0-11'!B40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45982</v>
      </c>
      <c r="Z45" s="101">
        <v>45983</v>
      </c>
      <c r="AA45" s="101">
        <v>45984</v>
      </c>
      <c r="AB45" s="101">
        <v>45985</v>
      </c>
      <c r="AC45" s="101">
        <v>45986</v>
      </c>
      <c r="AD45" s="101">
        <v>45987</v>
      </c>
      <c r="AE45" s="101">
        <v>45988</v>
      </c>
      <c r="AF45" s="63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621.20255485314169</v>
      </c>
      <c r="Z46" s="66">
        <v>434.84178839719925</v>
      </c>
      <c r="AA46" s="66">
        <v>621.20255485314169</v>
      </c>
      <c r="AB46" s="66">
        <v>621.20255485314169</v>
      </c>
      <c r="AC46" s="66">
        <v>434.84178839719925</v>
      </c>
      <c r="AD46" s="66">
        <v>621.20255485314169</v>
      </c>
      <c r="AE46" s="66">
        <v>621.20255485314169</v>
      </c>
      <c r="AF46" s="67">
        <v>3975.6963510601072</v>
      </c>
      <c r="AG46" s="64"/>
    </row>
    <row r="47" spans="2:33" ht="16" thickBot="1">
      <c r="B47" s="76">
        <f>+F9</f>
        <v>860</v>
      </c>
      <c r="C47" s="77">
        <f>IF($W$44=3,$Y46,IF($W$44=4,SUM($Y46:$Z46),IF($W$44=5,SUM($Y46:$AA46),IF($W$44=6,SUM($Y46:$AB46),IF($W$44=7,SUM($Y46:$AC46),IF($W$44=8,SUM($Y46:$AD46),IF($W$44=9,SUM($Y46:$AE46),"Escribir número")))))))</f>
        <v>621.20255485314169</v>
      </c>
      <c r="D47" s="78">
        <f>+F15+'14-11'!F14+'15-11'!F14+'16-11 '!F15+'17-11'!F15</f>
        <v>2261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F25+'14-11'!F24+'15-11'!F24+'16-11 '!F25+'17-11'!F25</f>
        <v>5707</v>
      </c>
      <c r="G47" s="77">
        <f>IF($W$44=3,$Y47,IF($W$44=4,SUM($Y47:$Z47),IF($W$44=5,SUM($Y47:$AA47),IF($W$44=6,SUM($Y47:$AB47),IF($W$44=7,SUM($Y47:$AC47),IF($W$44=8,SUM($Y47:$AD47),IF($W$44=9,SUM($Y47:$AE47),"Escribir número")))))))</f>
        <v>1262.6132909134549</v>
      </c>
      <c r="H47" s="79">
        <f>F31+'14-11'!F30+'15-11'!F30+'16-11 '!F31+'17-11'!F31</f>
        <v>4411</v>
      </c>
      <c r="I47" s="77">
        <f>IF($W$44=3,$Y49,IF($W$44=4,SUM($Y49:$Z49),IF($W$44=5,SUM($Y49:$AA49),IF($W$44=6,SUM($Y49:$AB49),IF($W$44=7,SUM($Y49:$AC49),IF($W$44=8,SUM($Y49:$AD49),IF($W$44=9,SUM($Y49:$AE49),"Escribir número")))))))</f>
        <v>599.79321321824671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1262.6132909134549</v>
      </c>
      <c r="Z47" s="66">
        <v>883.82930363941841</v>
      </c>
      <c r="AA47" s="66">
        <v>1553.7226329143141</v>
      </c>
      <c r="AB47" s="66">
        <v>1553.7226329143141</v>
      </c>
      <c r="AC47" s="66">
        <v>941.76638739635177</v>
      </c>
      <c r="AD47" s="66">
        <v>1451.9493473656564</v>
      </c>
      <c r="AE47" s="66">
        <v>914.37338743620944</v>
      </c>
      <c r="AF47" s="67">
        <v>8561.9769825797193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13239</v>
      </c>
      <c r="L48" s="118"/>
      <c r="M48" s="82">
        <f>+C47+E47+G47+I47</f>
        <v>2483.6090589848432</v>
      </c>
      <c r="N48" s="83">
        <f>AF63</f>
        <v>16137.799583528269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599.79321321824671</v>
      </c>
      <c r="Z49" s="66">
        <v>599.79321321824671</v>
      </c>
      <c r="AA49" s="66">
        <v>599.79321321824671</v>
      </c>
      <c r="AB49" s="66">
        <v>0</v>
      </c>
      <c r="AC49" s="66">
        <v>589.1922168915986</v>
      </c>
      <c r="AD49" s="66">
        <v>589.1922168915986</v>
      </c>
      <c r="AE49" s="66">
        <v>622.36217645050533</v>
      </c>
      <c r="AF49" s="67">
        <v>3600.1262498884425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2483.6090589848432</v>
      </c>
      <c r="Z50" s="102">
        <v>1918.4643052548645</v>
      </c>
      <c r="AA50" s="102">
        <v>2774.7184009857028</v>
      </c>
      <c r="AB50" s="102">
        <v>2174.925187767456</v>
      </c>
      <c r="AC50" s="102">
        <v>1965.8003926851497</v>
      </c>
      <c r="AD50" s="102">
        <v>2662.3441191103966</v>
      </c>
      <c r="AE50" s="102">
        <v>2157.9381187398567</v>
      </c>
      <c r="AF50" s="102">
        <v>16137.799583528269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45982</v>
      </c>
      <c r="Z53" s="101">
        <v>45983</v>
      </c>
      <c r="AA53" s="101">
        <v>45984</v>
      </c>
      <c r="AB53" s="101">
        <v>45985</v>
      </c>
      <c r="AC53" s="101">
        <v>45986</v>
      </c>
      <c r="AD53" s="101">
        <v>45987</v>
      </c>
      <c r="AE53" s="101">
        <v>45988</v>
      </c>
      <c r="AF53" s="63" t="s">
        <v>89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101.55603466353217</v>
      </c>
      <c r="Z54" s="85">
        <v>71.089224264472506</v>
      </c>
      <c r="AA54" s="85">
        <v>101.55603466353217</v>
      </c>
      <c r="AB54" s="85">
        <v>101.55603466353217</v>
      </c>
      <c r="AC54" s="85">
        <v>71.089224264472506</v>
      </c>
      <c r="AD54" s="85">
        <v>101.55603466353217</v>
      </c>
      <c r="AE54" s="85">
        <v>71.089224264472506</v>
      </c>
      <c r="AF54" s="67">
        <v>619.49181144754618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621.20255485314169</v>
      </c>
      <c r="Z55" s="85">
        <v>434.84178839719925</v>
      </c>
      <c r="AA55" s="85">
        <v>621.20255485314169</v>
      </c>
      <c r="AB55" s="85">
        <v>621.20255485314169</v>
      </c>
      <c r="AC55" s="85">
        <v>434.84178839719925</v>
      </c>
      <c r="AD55" s="85">
        <v>621.20255485314169</v>
      </c>
      <c r="AE55" s="85">
        <v>621.20255485314169</v>
      </c>
      <c r="AF55" s="67">
        <v>3975.6963510601072</v>
      </c>
      <c r="AG55" s="64"/>
    </row>
    <row r="56" spans="2:33" ht="15.5">
      <c r="E56" s="91"/>
      <c r="V56" s="62"/>
      <c r="W56" s="68" t="s">
        <v>18</v>
      </c>
      <c r="X56" s="90"/>
      <c r="Y56" s="85">
        <v>0</v>
      </c>
      <c r="Z56" s="85">
        <v>0</v>
      </c>
      <c r="AA56" s="85">
        <v>291.10934200085944</v>
      </c>
      <c r="AB56" s="85">
        <v>291.10934200085944</v>
      </c>
      <c r="AC56" s="85">
        <v>291.10934200085944</v>
      </c>
      <c r="AD56" s="85">
        <v>291.10934200085944</v>
      </c>
      <c r="AE56" s="85">
        <v>278.45241408777855</v>
      </c>
      <c r="AF56" s="67">
        <v>1442.8897820912164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294.79927363456966</v>
      </c>
      <c r="Z57" s="85">
        <v>206.35949154419876</v>
      </c>
      <c r="AA57" s="85">
        <v>294.79927363456966</v>
      </c>
      <c r="AB57" s="85">
        <v>294.79927363456966</v>
      </c>
      <c r="AC57" s="85">
        <v>215.73946843257144</v>
      </c>
      <c r="AD57" s="85">
        <v>308.19924061795916</v>
      </c>
      <c r="AE57" s="85">
        <v>206.35949154419876</v>
      </c>
      <c r="AF57" s="67">
        <v>1821.0555130426371</v>
      </c>
      <c r="AG57" s="64"/>
    </row>
    <row r="58" spans="2:33" ht="15.5">
      <c r="V58" s="62"/>
      <c r="W58" s="68" t="s">
        <v>17</v>
      </c>
      <c r="X58" s="90"/>
      <c r="Y58" s="85">
        <v>293.30997297581087</v>
      </c>
      <c r="Z58" s="85">
        <v>205.31698108306762</v>
      </c>
      <c r="AA58" s="85">
        <v>293.30997297581087</v>
      </c>
      <c r="AB58" s="85">
        <v>293.30997297581087</v>
      </c>
      <c r="AC58" s="85">
        <v>123.19018864984058</v>
      </c>
      <c r="AD58" s="85">
        <v>246.89048160050862</v>
      </c>
      <c r="AE58" s="85">
        <v>117.83409349115183</v>
      </c>
      <c r="AF58" s="67">
        <v>1573.1616637520012</v>
      </c>
      <c r="AG58" s="64"/>
    </row>
    <row r="59" spans="2:33" ht="15.5">
      <c r="V59" s="62"/>
      <c r="W59" s="68" t="s">
        <v>28</v>
      </c>
      <c r="X59" s="90"/>
      <c r="Y59" s="85">
        <v>293.38231488995712</v>
      </c>
      <c r="Z59" s="85">
        <v>205.36762042296999</v>
      </c>
      <c r="AA59" s="85">
        <v>293.38231488995712</v>
      </c>
      <c r="AB59" s="85">
        <v>293.38231488995712</v>
      </c>
      <c r="AC59" s="85">
        <v>123.220572253782</v>
      </c>
      <c r="AD59" s="85">
        <v>258.1764371031623</v>
      </c>
      <c r="AE59" s="85">
        <v>123.220572253782</v>
      </c>
      <c r="AF59" s="67">
        <v>1590.1321467035675</v>
      </c>
      <c r="AG59" s="64"/>
    </row>
    <row r="60" spans="2:33" ht="15.5">
      <c r="V60" s="62"/>
      <c r="W60" s="68" t="s">
        <v>24</v>
      </c>
      <c r="X60" s="90"/>
      <c r="Y60" s="85">
        <v>279.56569474958508</v>
      </c>
      <c r="Z60" s="85">
        <v>195.69598632470951</v>
      </c>
      <c r="AA60" s="85">
        <v>279.56569474958508</v>
      </c>
      <c r="AB60" s="85">
        <v>279.56569474958508</v>
      </c>
      <c r="AC60" s="85">
        <v>117.41759179482571</v>
      </c>
      <c r="AD60" s="85">
        <v>246.01781137963479</v>
      </c>
      <c r="AE60" s="85">
        <v>117.41759179482571</v>
      </c>
      <c r="AF60" s="67">
        <v>1515.246065542751</v>
      </c>
      <c r="AG60" s="64"/>
    </row>
    <row r="61" spans="2:33" ht="15.5">
      <c r="V61" s="62"/>
      <c r="W61" s="70" t="s">
        <v>19</v>
      </c>
      <c r="X61" s="92"/>
      <c r="Y61" s="85">
        <v>599.79321321824671</v>
      </c>
      <c r="Z61" s="85">
        <v>599.79321321824671</v>
      </c>
      <c r="AA61" s="85">
        <v>599.79321321824671</v>
      </c>
      <c r="AB61" s="85">
        <v>0</v>
      </c>
      <c r="AC61" s="85">
        <v>0</v>
      </c>
      <c r="AD61" s="85">
        <v>0</v>
      </c>
      <c r="AE61" s="85">
        <v>209.92762462638632</v>
      </c>
      <c r="AF61" s="67">
        <v>2009.3072642811262</v>
      </c>
      <c r="AG61" s="64"/>
    </row>
    <row r="62" spans="2:33" ht="15.5">
      <c r="V62" s="62"/>
      <c r="W62" s="70" t="s">
        <v>85</v>
      </c>
      <c r="X62" s="92"/>
      <c r="Y62" s="85">
        <v>0</v>
      </c>
      <c r="Z62" s="85">
        <v>0</v>
      </c>
      <c r="AA62" s="85">
        <v>0</v>
      </c>
      <c r="AB62" s="85">
        <v>0</v>
      </c>
      <c r="AC62" s="85">
        <v>589.1922168915986</v>
      </c>
      <c r="AD62" s="85">
        <v>589.1922168915986</v>
      </c>
      <c r="AE62" s="85">
        <v>412.43455182411901</v>
      </c>
      <c r="AF62" s="67">
        <v>1590.8189856073163</v>
      </c>
      <c r="AG62" s="64"/>
    </row>
    <row r="63" spans="2:33" ht="15.5">
      <c r="V63" s="62"/>
      <c r="W63" s="299" t="s">
        <v>43</v>
      </c>
      <c r="X63" s="300"/>
      <c r="Y63" s="102">
        <v>2483.6090589848436</v>
      </c>
      <c r="Z63" s="102">
        <v>1918.4643052548645</v>
      </c>
      <c r="AA63" s="102">
        <v>2774.7184009857028</v>
      </c>
      <c r="AB63" s="102">
        <v>2174.925187767456</v>
      </c>
      <c r="AC63" s="102">
        <v>1965.8003926851493</v>
      </c>
      <c r="AD63" s="102">
        <v>2662.3441191103966</v>
      </c>
      <c r="AE63" s="102">
        <v>2157.9381187398562</v>
      </c>
      <c r="AF63" s="71">
        <v>16137.799583528269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3C8792B8-6BAD-4E02-A521-04B2BBF63A24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5200A93A-8597-490E-8128-D32A2900184A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0E737B9D-4E3A-47E3-AD4E-5966500806AE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69523DA2-14ED-4FAC-A608-AA4D24D33E1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EDD3F7F1-83AD-4B2B-AC8C-CC4DEF3136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6B69F327-3393-4859-B327-00614F586D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A1EF0419-F6C7-47A7-BC07-440527B91E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2C0610C6-77A5-4568-8B36-615CEC22319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CDF4BF9A-CB5E-4D50-AD0B-E33377D81A5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DACCC70B-E0C4-4155-BBAF-120E4D9D568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111B2-CA48-45B2-BA4C-6F4EC222C2C6}">
  <sheetPr>
    <tabColor rgb="FFFFC000"/>
  </sheetPr>
  <dimension ref="B2:AG76"/>
  <sheetViews>
    <sheetView topLeftCell="A4"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14</v>
      </c>
      <c r="D6" s="132">
        <v>529</v>
      </c>
      <c r="E6" s="132">
        <v>325</v>
      </c>
      <c r="F6" s="133">
        <f t="shared" ref="F6:F8" si="0">SUM(D6:E6)</f>
        <v>854</v>
      </c>
      <c r="G6" s="134">
        <f t="shared" ref="G6" si="1">VLOOKUP(C6,$W$53:$AF$63,$W$44,0)</f>
        <v>434.84178839719925</v>
      </c>
      <c r="H6" s="122">
        <f>IF(G6&lt;&gt;0,D6/(G6/2),0)</f>
        <v>2.4330688269398499</v>
      </c>
      <c r="I6" s="13">
        <f>IF(G6&lt;&gt;0,E6/(G6/2),0)</f>
        <v>1.4947965382900779</v>
      </c>
      <c r="J6" s="14"/>
      <c r="K6" s="15">
        <f>IF(G6&lt;&gt;0,F6/(G6),0)</f>
        <v>1.9639326826149639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529</v>
      </c>
      <c r="E9" s="136">
        <f>SUM(E6:E8)</f>
        <v>325</v>
      </c>
      <c r="F9" s="136">
        <f>SUM(F6:F8)</f>
        <v>854</v>
      </c>
      <c r="G9" s="137">
        <f>SUM(G6:G8)</f>
        <v>434.84178839719925</v>
      </c>
      <c r="H9" s="123">
        <f>IF(G9&lt;&gt;0,D9/(G9/2),0)</f>
        <v>2.4330688269398499</v>
      </c>
      <c r="I9" s="21">
        <f>IF(G9&lt;&gt;0,E9/(G9/2),0)</f>
        <v>1.4947965382900779</v>
      </c>
      <c r="J9" s="22"/>
      <c r="K9" s="23">
        <f>IF(G9&lt;&gt;0,F9/(G9),0)</f>
        <v>1.9639326826149639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17</v>
      </c>
      <c r="D17" s="132">
        <v>150</v>
      </c>
      <c r="E17" s="132">
        <v>171</v>
      </c>
      <c r="F17" s="133">
        <f t="shared" ref="F17:F23" si="3">SUM(D17:E17)</f>
        <v>321</v>
      </c>
      <c r="G17" s="134">
        <f>VLOOKUP(C17,$W$53:$AF$63,$W$44,0)</f>
        <v>205.31698108306762</v>
      </c>
      <c r="H17" s="122">
        <f t="shared" ref="H17:H25" si="4">IF(G17&lt;&gt;0,D17/(G17/2),0)</f>
        <v>1.4611553239165607</v>
      </c>
      <c r="I17" s="13">
        <f t="shared" ref="I17:I25" si="5">IF(G17&lt;&gt;0,E17/(G17/2),0)</f>
        <v>1.6657170692648791</v>
      </c>
      <c r="J17" s="14"/>
      <c r="K17" s="15">
        <f t="shared" ref="K17:K31" si="6">IF(G17&lt;&gt;0,F17/(G17),0)</f>
        <v>1.5634361965907198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28</v>
      </c>
      <c r="D18" s="132">
        <v>250</v>
      </c>
      <c r="E18" s="132">
        <v>70</v>
      </c>
      <c r="F18" s="133">
        <f t="shared" si="3"/>
        <v>320</v>
      </c>
      <c r="G18" s="134">
        <f>VLOOKUP(C18,$W$53:$AF$63,$W$44,0)</f>
        <v>205.36762042296999</v>
      </c>
      <c r="H18" s="122">
        <f>IF(G18&lt;&gt;0,D18/(G18/2),0)</f>
        <v>2.4346583895270957</v>
      </c>
      <c r="I18" s="13">
        <f t="shared" si="5"/>
        <v>0.68170434906758681</v>
      </c>
      <c r="J18" s="14"/>
      <c r="K18" s="15">
        <f t="shared" si="6"/>
        <v>1.5581813692973412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24</v>
      </c>
      <c r="D19" s="132">
        <v>304</v>
      </c>
      <c r="E19" s="132">
        <v>114</v>
      </c>
      <c r="F19" s="133">
        <f t="shared" si="3"/>
        <v>418</v>
      </c>
      <c r="G19" s="134">
        <f>VLOOKUP(C19,$W$53:$AF$63,$W$44,0)</f>
        <v>195.69598632470951</v>
      </c>
      <c r="H19" s="122">
        <f>IF(G19&lt;&gt;0,D19/(G19/2),0)</f>
        <v>3.106859836109122</v>
      </c>
      <c r="I19" s="13">
        <f t="shared" si="5"/>
        <v>1.1650724385409208</v>
      </c>
      <c r="J19" s="14"/>
      <c r="K19" s="15">
        <f t="shared" si="6"/>
        <v>2.1359661373250214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20</v>
      </c>
      <c r="D20" s="132">
        <v>130</v>
      </c>
      <c r="E20" s="132">
        <v>160</v>
      </c>
      <c r="F20" s="133">
        <f t="shared" si="3"/>
        <v>290</v>
      </c>
      <c r="G20" s="134">
        <f>VLOOKUP(C20,$W$53:$AF$63,$W$44,0)</f>
        <v>206.35949154419876</v>
      </c>
      <c r="H20" s="122">
        <f t="shared" si="4"/>
        <v>1.2599372001472118</v>
      </c>
      <c r="I20" s="13">
        <f t="shared" si="5"/>
        <v>1.550691938642722</v>
      </c>
      <c r="J20" s="14"/>
      <c r="K20" s="15">
        <f t="shared" si="6"/>
        <v>1.4053145693949669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12</v>
      </c>
      <c r="D21" s="217">
        <v>22</v>
      </c>
      <c r="E21" s="132">
        <v>112</v>
      </c>
      <c r="F21" s="133">
        <f t="shared" si="3"/>
        <v>134</v>
      </c>
      <c r="G21" s="134">
        <f>VLOOKUP(C21,$W$53:$AF$63,$W$44,0)</f>
        <v>71.089224264472506</v>
      </c>
      <c r="H21" s="122">
        <f t="shared" si="4"/>
        <v>0.61894049984716748</v>
      </c>
      <c r="I21" s="13">
        <f t="shared" si="5"/>
        <v>3.1509698174037619</v>
      </c>
      <c r="J21" s="14"/>
      <c r="K21" s="15">
        <f t="shared" si="6"/>
        <v>1.8849551586254647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/>
      <c r="D22" s="250"/>
      <c r="E22" s="132"/>
      <c r="F22" s="133">
        <f t="shared" si="3"/>
        <v>0</v>
      </c>
      <c r="G22" s="134"/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132"/>
      <c r="E23" s="132"/>
      <c r="F23" s="133">
        <f t="shared" si="3"/>
        <v>0</v>
      </c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856</v>
      </c>
      <c r="E25" s="137">
        <f>SUM(E17:E23)</f>
        <v>627</v>
      </c>
      <c r="F25" s="137">
        <f>SUM(F17:F23)</f>
        <v>1483</v>
      </c>
      <c r="G25" s="137">
        <f>SUM(G17:G23)</f>
        <v>883.82930363941841</v>
      </c>
      <c r="H25" s="124">
        <f t="shared" si="4"/>
        <v>1.9370256145053726</v>
      </c>
      <c r="I25" s="27">
        <f t="shared" si="5"/>
        <v>1.4188260050173698</v>
      </c>
      <c r="J25" s="22"/>
      <c r="K25" s="28">
        <f t="shared" si="6"/>
        <v>1.6779258097613712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70" t="s">
        <v>85</v>
      </c>
      <c r="D27" s="217"/>
      <c r="E27" s="216"/>
      <c r="F27" s="133">
        <f t="shared" ref="F27:F29" si="7">SUM(D27:E27)</f>
        <v>0</v>
      </c>
      <c r="G27" s="134">
        <f>VLOOKUP(C27,$W$53:$AF$63,$W$44,0)</f>
        <v>0</v>
      </c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/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 t="s">
        <v>82</v>
      </c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19</v>
      </c>
      <c r="D29" s="217">
        <v>315</v>
      </c>
      <c r="E29" s="250">
        <v>70</v>
      </c>
      <c r="F29" s="133">
        <f t="shared" si="7"/>
        <v>385</v>
      </c>
      <c r="G29" s="134">
        <f>VLOOKUP(C29,$W$53:$AF$63,$W$44,0)</f>
        <v>599.79321321824671</v>
      </c>
      <c r="H29" s="122">
        <f>IF(G29&lt;&gt;0,D29/(G29/2),0)</f>
        <v>1.0503620016299884</v>
      </c>
      <c r="I29" s="13">
        <f>IF(G29&lt;&gt;0,E29/(G29/2),0)</f>
        <v>0.23341377813999742</v>
      </c>
      <c r="J29" s="14"/>
      <c r="K29" s="15">
        <f t="shared" si="6"/>
        <v>0.6418878898849929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315</v>
      </c>
      <c r="E31" s="221">
        <f>SUM(E27:E30)</f>
        <v>70</v>
      </c>
      <c r="F31" s="221">
        <f>SUM(F27:F30)</f>
        <v>385</v>
      </c>
      <c r="G31" s="222">
        <f>SUM(G27:G30)</f>
        <v>599.79321321824671</v>
      </c>
      <c r="H31" s="223">
        <f>IF(G31&lt;&gt;0,D31/(G31/2),0)</f>
        <v>1.0503620016299884</v>
      </c>
      <c r="I31" s="223">
        <f>IF(G31&lt;&gt;0,E31/(G31/2),0)</f>
        <v>0.23341377813999742</v>
      </c>
      <c r="J31" s="22"/>
      <c r="K31" s="224">
        <f t="shared" si="6"/>
        <v>0.6418878898849929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1700</v>
      </c>
      <c r="E34" s="108">
        <f>E9+E15+E25+E31</f>
        <v>1022</v>
      </c>
      <c r="F34" s="108">
        <f>F9+F15+F25+F31</f>
        <v>2722</v>
      </c>
      <c r="G34" s="109">
        <f>G25+G31+G9+G15</f>
        <v>1918.4643052548645</v>
      </c>
      <c r="H34" s="13">
        <f>IF(G34&lt;&gt;0,D34/(G34/2),0)</f>
        <v>1.7722508522504494</v>
      </c>
      <c r="I34" s="13">
        <f>IF(G34&lt;&gt;0,E34/(G34/2),0)</f>
        <v>1.0654355123529173</v>
      </c>
      <c r="J34" s="14"/>
      <c r="K34" s="15">
        <f>IF(G34&lt;&gt;0,F34/(G34),0)</f>
        <v>1.4188431823016834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536</v>
      </c>
      <c r="E38" s="105">
        <v>264</v>
      </c>
      <c r="F38" s="106">
        <f t="shared" ref="F38:F41" si="8">SUM(D38:E38)</f>
        <v>800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1315</v>
      </c>
      <c r="D42" s="107">
        <f>SUM(D38:D41)</f>
        <v>536</v>
      </c>
      <c r="E42" s="107">
        <f>SUM(E38:E41)</f>
        <v>264</v>
      </c>
      <c r="F42" s="106">
        <f>D42+E42</f>
        <v>800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4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'21-11'!D40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'21-11'!F40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'21-11'!H40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'21-11'!B40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45982</v>
      </c>
      <c r="Z45" s="101">
        <v>45983</v>
      </c>
      <c r="AA45" s="101">
        <v>45984</v>
      </c>
      <c r="AB45" s="101">
        <v>45985</v>
      </c>
      <c r="AC45" s="101">
        <v>45986</v>
      </c>
      <c r="AD45" s="101">
        <v>45987</v>
      </c>
      <c r="AE45" s="101">
        <v>45988</v>
      </c>
      <c r="AF45" s="63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621.20255485314169</v>
      </c>
      <c r="Z46" s="66">
        <v>434.84178839719925</v>
      </c>
      <c r="AA46" s="66">
        <v>621.20255485314169</v>
      </c>
      <c r="AB46" s="66">
        <v>621.20255485314169</v>
      </c>
      <c r="AC46" s="66">
        <v>434.84178839719925</v>
      </c>
      <c r="AD46" s="66">
        <v>621.20255485314169</v>
      </c>
      <c r="AE46" s="66">
        <v>621.20255485314169</v>
      </c>
      <c r="AF46" s="67">
        <v>3975.6963510601072</v>
      </c>
      <c r="AG46" s="64"/>
    </row>
    <row r="47" spans="2:33" ht="16" thickBot="1">
      <c r="B47" s="76">
        <f>+F9</f>
        <v>854</v>
      </c>
      <c r="C47" s="77">
        <f>IF($W$44=3,$Y46,IF($W$44=4,SUM($Y46:$Z46),IF($W$44=5,SUM($Y46:$AA46),IF($W$44=6,SUM($Y46:$AB46),IF($W$44=7,SUM($Y46:$AC46),IF($W$44=8,SUM($Y46:$AD46),IF($W$44=9,SUM($Y46:$AE46),"Escribir número")))))))</f>
        <v>1056.0443432503409</v>
      </c>
      <c r="D47" s="78">
        <f>+F15+'14-11'!F14+'15-11'!F14+'16-11 '!F15+'17-11'!F15</f>
        <v>2261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F25+'14-11'!F24+'15-11'!F24+'16-11 '!F25+'17-11'!F25</f>
        <v>5388</v>
      </c>
      <c r="G47" s="77">
        <f>IF($W$44=3,$Y47,IF($W$44=4,SUM($Y47:$Z47),IF($W$44=5,SUM($Y47:$AA47),IF($W$44=6,SUM($Y47:$AB47),IF($W$44=7,SUM($Y47:$AC47),IF($W$44=8,SUM($Y47:$AD47),IF($W$44=9,SUM($Y47:$AE47),"Escribir número")))))))</f>
        <v>2146.4425945528733</v>
      </c>
      <c r="H47" s="79">
        <f>F31+'14-11'!F30+'15-11'!F30+'16-11 '!F31+'17-11'!F31</f>
        <v>4535</v>
      </c>
      <c r="I47" s="77">
        <f>IF($W$44=3,$Y49,IF($W$44=4,SUM($Y49:$Z49),IF($W$44=5,SUM($Y49:$AA49),IF($W$44=6,SUM($Y49:$AB49),IF($W$44=7,SUM($Y49:$AC49),IF($W$44=8,SUM($Y49:$AD49),IF($W$44=9,SUM($Y49:$AE49),"Escribir número")))))))</f>
        <v>1199.5864264364934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1262.6132909134549</v>
      </c>
      <c r="Z47" s="66">
        <v>883.82930363941841</v>
      </c>
      <c r="AA47" s="66">
        <v>1553.7226329143141</v>
      </c>
      <c r="AB47" s="66">
        <v>1553.7226329143141</v>
      </c>
      <c r="AC47" s="66">
        <v>941.76638739635177</v>
      </c>
      <c r="AD47" s="66">
        <v>1451.9493473656564</v>
      </c>
      <c r="AE47" s="66">
        <v>914.37338743620944</v>
      </c>
      <c r="AF47" s="67">
        <v>8561.9769825797193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13038</v>
      </c>
      <c r="L48" s="118"/>
      <c r="M48" s="82">
        <f>+C47+E47+G47+I47</f>
        <v>4402.0733642397081</v>
      </c>
      <c r="N48" s="83">
        <f>AF63</f>
        <v>16137.799583528269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599.79321321824671</v>
      </c>
      <c r="Z49" s="66">
        <v>599.79321321824671</v>
      </c>
      <c r="AA49" s="66">
        <v>599.79321321824671</v>
      </c>
      <c r="AB49" s="66">
        <v>0</v>
      </c>
      <c r="AC49" s="66">
        <v>589.1922168915986</v>
      </c>
      <c r="AD49" s="66">
        <v>589.1922168915986</v>
      </c>
      <c r="AE49" s="66">
        <v>622.36217645050533</v>
      </c>
      <c r="AF49" s="67">
        <v>3600.1262498884425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2483.6090589848432</v>
      </c>
      <c r="Z50" s="102">
        <v>1918.4643052548645</v>
      </c>
      <c r="AA50" s="102">
        <v>2774.7184009857028</v>
      </c>
      <c r="AB50" s="102">
        <v>2174.925187767456</v>
      </c>
      <c r="AC50" s="102">
        <v>1965.8003926851497</v>
      </c>
      <c r="AD50" s="102">
        <v>2662.3441191103966</v>
      </c>
      <c r="AE50" s="102">
        <v>2157.9381187398567</v>
      </c>
      <c r="AF50" s="102">
        <v>16137.799583528269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45982</v>
      </c>
      <c r="Z53" s="101">
        <v>45983</v>
      </c>
      <c r="AA53" s="101">
        <v>45984</v>
      </c>
      <c r="AB53" s="101">
        <v>45985</v>
      </c>
      <c r="AC53" s="101">
        <v>45986</v>
      </c>
      <c r="AD53" s="101">
        <v>45987</v>
      </c>
      <c r="AE53" s="101">
        <v>45988</v>
      </c>
      <c r="AF53" s="63" t="s">
        <v>89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101.55603466353217</v>
      </c>
      <c r="Z54" s="85">
        <v>71.089224264472506</v>
      </c>
      <c r="AA54" s="85">
        <v>101.55603466353217</v>
      </c>
      <c r="AB54" s="85">
        <v>101.55603466353217</v>
      </c>
      <c r="AC54" s="85">
        <v>71.089224264472506</v>
      </c>
      <c r="AD54" s="85">
        <v>101.55603466353217</v>
      </c>
      <c r="AE54" s="85">
        <v>71.089224264472506</v>
      </c>
      <c r="AF54" s="67">
        <v>619.49181144754618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621.20255485314169</v>
      </c>
      <c r="Z55" s="85">
        <v>434.84178839719925</v>
      </c>
      <c r="AA55" s="85">
        <v>621.20255485314169</v>
      </c>
      <c r="AB55" s="85">
        <v>621.20255485314169</v>
      </c>
      <c r="AC55" s="85">
        <v>434.84178839719925</v>
      </c>
      <c r="AD55" s="85">
        <v>621.20255485314169</v>
      </c>
      <c r="AE55" s="85">
        <v>621.20255485314169</v>
      </c>
      <c r="AF55" s="67">
        <v>3975.6963510601072</v>
      </c>
      <c r="AG55" s="64"/>
    </row>
    <row r="56" spans="2:33" ht="15.5">
      <c r="E56" s="91"/>
      <c r="V56" s="62"/>
      <c r="W56" s="68" t="s">
        <v>18</v>
      </c>
      <c r="X56" s="90"/>
      <c r="Y56" s="85">
        <v>0</v>
      </c>
      <c r="Z56" s="85">
        <v>0</v>
      </c>
      <c r="AA56" s="85">
        <v>291.10934200085944</v>
      </c>
      <c r="AB56" s="85">
        <v>291.10934200085944</v>
      </c>
      <c r="AC56" s="85">
        <v>291.10934200085944</v>
      </c>
      <c r="AD56" s="85">
        <v>291.10934200085944</v>
      </c>
      <c r="AE56" s="85">
        <v>278.45241408777855</v>
      </c>
      <c r="AF56" s="67">
        <v>1442.8897820912164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294.79927363456966</v>
      </c>
      <c r="Z57" s="85">
        <v>206.35949154419876</v>
      </c>
      <c r="AA57" s="85">
        <v>294.79927363456966</v>
      </c>
      <c r="AB57" s="85">
        <v>294.79927363456966</v>
      </c>
      <c r="AC57" s="85">
        <v>215.73946843257144</v>
      </c>
      <c r="AD57" s="85">
        <v>308.19924061795916</v>
      </c>
      <c r="AE57" s="85">
        <v>206.35949154419876</v>
      </c>
      <c r="AF57" s="67">
        <v>1821.0555130426371</v>
      </c>
      <c r="AG57" s="64"/>
    </row>
    <row r="58" spans="2:33" ht="15.5">
      <c r="V58" s="62"/>
      <c r="W58" s="68" t="s">
        <v>17</v>
      </c>
      <c r="X58" s="90"/>
      <c r="Y58" s="85">
        <v>293.30997297581087</v>
      </c>
      <c r="Z58" s="85">
        <v>205.31698108306762</v>
      </c>
      <c r="AA58" s="85">
        <v>293.30997297581087</v>
      </c>
      <c r="AB58" s="85">
        <v>293.30997297581087</v>
      </c>
      <c r="AC58" s="85">
        <v>123.19018864984058</v>
      </c>
      <c r="AD58" s="85">
        <v>246.89048160050862</v>
      </c>
      <c r="AE58" s="85">
        <v>117.83409349115183</v>
      </c>
      <c r="AF58" s="67">
        <v>1573.1616637520012</v>
      </c>
      <c r="AG58" s="64"/>
    </row>
    <row r="59" spans="2:33" ht="15.5">
      <c r="V59" s="62"/>
      <c r="W59" s="68" t="s">
        <v>28</v>
      </c>
      <c r="X59" s="90"/>
      <c r="Y59" s="85">
        <v>293.38231488995712</v>
      </c>
      <c r="Z59" s="85">
        <v>205.36762042296999</v>
      </c>
      <c r="AA59" s="85">
        <v>293.38231488995712</v>
      </c>
      <c r="AB59" s="85">
        <v>293.38231488995712</v>
      </c>
      <c r="AC59" s="85">
        <v>123.220572253782</v>
      </c>
      <c r="AD59" s="85">
        <v>258.1764371031623</v>
      </c>
      <c r="AE59" s="85">
        <v>123.220572253782</v>
      </c>
      <c r="AF59" s="67">
        <v>1590.1321467035675</v>
      </c>
      <c r="AG59" s="64"/>
    </row>
    <row r="60" spans="2:33" ht="15.5">
      <c r="V60" s="62"/>
      <c r="W60" s="68" t="s">
        <v>24</v>
      </c>
      <c r="X60" s="90"/>
      <c r="Y60" s="85">
        <v>279.56569474958508</v>
      </c>
      <c r="Z60" s="85">
        <v>195.69598632470951</v>
      </c>
      <c r="AA60" s="85">
        <v>279.56569474958508</v>
      </c>
      <c r="AB60" s="85">
        <v>279.56569474958508</v>
      </c>
      <c r="AC60" s="85">
        <v>117.41759179482571</v>
      </c>
      <c r="AD60" s="85">
        <v>246.01781137963479</v>
      </c>
      <c r="AE60" s="85">
        <v>117.41759179482571</v>
      </c>
      <c r="AF60" s="67">
        <v>1515.246065542751</v>
      </c>
      <c r="AG60" s="64"/>
    </row>
    <row r="61" spans="2:33" ht="15.5">
      <c r="V61" s="62"/>
      <c r="W61" s="70" t="s">
        <v>19</v>
      </c>
      <c r="X61" s="92"/>
      <c r="Y61" s="85">
        <v>599.79321321824671</v>
      </c>
      <c r="Z61" s="85">
        <v>599.79321321824671</v>
      </c>
      <c r="AA61" s="85">
        <v>599.79321321824671</v>
      </c>
      <c r="AB61" s="85">
        <v>0</v>
      </c>
      <c r="AC61" s="85">
        <v>0</v>
      </c>
      <c r="AD61" s="85">
        <v>0</v>
      </c>
      <c r="AE61" s="85">
        <v>209.92762462638632</v>
      </c>
      <c r="AF61" s="67">
        <v>2009.3072642811262</v>
      </c>
      <c r="AG61" s="64"/>
    </row>
    <row r="62" spans="2:33" ht="15.5">
      <c r="V62" s="62"/>
      <c r="W62" s="70" t="s">
        <v>85</v>
      </c>
      <c r="X62" s="92"/>
      <c r="Y62" s="85">
        <v>0</v>
      </c>
      <c r="Z62" s="85">
        <v>0</v>
      </c>
      <c r="AA62" s="85">
        <v>0</v>
      </c>
      <c r="AB62" s="85">
        <v>0</v>
      </c>
      <c r="AC62" s="85">
        <v>589.1922168915986</v>
      </c>
      <c r="AD62" s="85">
        <v>589.1922168915986</v>
      </c>
      <c r="AE62" s="85">
        <v>412.43455182411901</v>
      </c>
      <c r="AF62" s="67">
        <v>1590.8189856073163</v>
      </c>
      <c r="AG62" s="64"/>
    </row>
    <row r="63" spans="2:33" ht="15.5">
      <c r="V63" s="62"/>
      <c r="W63" s="299" t="s">
        <v>43</v>
      </c>
      <c r="X63" s="300"/>
      <c r="Y63" s="102">
        <v>2483.6090589848436</v>
      </c>
      <c r="Z63" s="102">
        <v>1918.4643052548645</v>
      </c>
      <c r="AA63" s="102">
        <v>2774.7184009857028</v>
      </c>
      <c r="AB63" s="102">
        <v>2174.925187767456</v>
      </c>
      <c r="AC63" s="102">
        <v>1965.8003926851493</v>
      </c>
      <c r="AD63" s="102">
        <v>2662.3441191103966</v>
      </c>
      <c r="AE63" s="102">
        <v>2157.9381187398562</v>
      </c>
      <c r="AF63" s="71">
        <v>16137.799583528269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45079E1E-A5ED-48B7-8DC5-050CF90C99CB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2F2A62FA-74E4-4C30-965C-BDE64B1BE39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C5A4B7CA-D35E-4F5E-9599-31CF0821A954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69423598-4EC0-4D5F-A151-57F7CD05002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9DE99D12-70E5-4B53-AF27-50DBAE271FC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3C995AE5-4869-48E6-96CE-F6CF3954242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234F9375-1B78-4872-9EF2-FE3B16A1FEE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C20C5013-F772-464B-B113-53AA0768CB9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F5FF689C-E0E4-43ED-B1DE-8B268FAC3B0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5880C4FD-7D46-41D4-8F21-8C6E4EFD43A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8E3AB-BB3D-44DB-9EE1-C6D3610BF8F5}">
  <sheetPr>
    <tabColor rgb="FFFFC000"/>
  </sheetPr>
  <dimension ref="B2:AG76"/>
  <sheetViews>
    <sheetView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14</v>
      </c>
      <c r="D6" s="132">
        <v>454</v>
      </c>
      <c r="E6" s="132">
        <v>333</v>
      </c>
      <c r="F6" s="133">
        <f t="shared" ref="F6:F8" si="0">SUM(D6:E6)</f>
        <v>787</v>
      </c>
      <c r="G6" s="134">
        <f t="shared" ref="G6" si="1">VLOOKUP(C6,$W$53:$AF$63,$W$44,0)</f>
        <v>621.20255485314169</v>
      </c>
      <c r="H6" s="122">
        <f>IF(G6&lt;&gt;0,D6/(G6/2),0)</f>
        <v>1.461681045749498</v>
      </c>
      <c r="I6" s="13">
        <f>IF(G6&lt;&gt;0,E6/(G6/2),0)</f>
        <v>1.0721140710012838</v>
      </c>
      <c r="J6" s="14"/>
      <c r="K6" s="15">
        <f>IF(G6&lt;&gt;0,F6/(G6),0)</f>
        <v>1.2668975583753908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454</v>
      </c>
      <c r="E9" s="136">
        <f>SUM(E6:E8)</f>
        <v>333</v>
      </c>
      <c r="F9" s="136">
        <f>SUM(F6:F8)</f>
        <v>787</v>
      </c>
      <c r="G9" s="137">
        <f>SUM(G6:G8)</f>
        <v>621.20255485314169</v>
      </c>
      <c r="H9" s="123">
        <f>IF(G9&lt;&gt;0,D9/(G9/2),0)</f>
        <v>1.461681045749498</v>
      </c>
      <c r="I9" s="21">
        <f>IF(G9&lt;&gt;0,E9/(G9/2),0)</f>
        <v>1.0721140710012838</v>
      </c>
      <c r="J9" s="22"/>
      <c r="K9" s="23">
        <f>IF(G9&lt;&gt;0,F9/(G9),0)</f>
        <v>1.2668975583753908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17</v>
      </c>
      <c r="D17" s="132">
        <v>55</v>
      </c>
      <c r="E17" s="132">
        <v>70</v>
      </c>
      <c r="F17" s="133">
        <f t="shared" ref="F17:F23" si="3">SUM(D17:E17)</f>
        <v>125</v>
      </c>
      <c r="G17" s="134">
        <f>VLOOKUP(C17,$W$53:$AF$63,$W$44,0)</f>
        <v>293.30997297581087</v>
      </c>
      <c r="H17" s="122">
        <f t="shared" ref="H17:H25" si="4">IF(G17&lt;&gt;0,D17/(G17/2),0)</f>
        <v>0.37502986647191722</v>
      </c>
      <c r="I17" s="13">
        <f t="shared" ref="I17:I25" si="5">IF(G17&lt;&gt;0,E17/(G17/2),0)</f>
        <v>0.47731073914607647</v>
      </c>
      <c r="J17" s="14"/>
      <c r="K17" s="15">
        <f t="shared" ref="K17:K31" si="6">IF(G17&lt;&gt;0,F17/(G17),0)</f>
        <v>0.42617030280899687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28</v>
      </c>
      <c r="D18" s="132">
        <v>243</v>
      </c>
      <c r="E18" s="132">
        <v>200</v>
      </c>
      <c r="F18" s="133">
        <f t="shared" si="3"/>
        <v>443</v>
      </c>
      <c r="G18" s="134">
        <f>VLOOKUP(C18,$W$53:$AF$63,$W$44,0)</f>
        <v>293.38231488995712</v>
      </c>
      <c r="H18" s="122">
        <f>IF(G18&lt;&gt;0,D18/(G18/2),0)</f>
        <v>1.6565415682342359</v>
      </c>
      <c r="I18" s="13">
        <f t="shared" si="5"/>
        <v>1.3634086981351736</v>
      </c>
      <c r="J18" s="14"/>
      <c r="K18" s="15">
        <f t="shared" si="6"/>
        <v>1.5099751331847049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24</v>
      </c>
      <c r="D19" s="132">
        <v>267</v>
      </c>
      <c r="E19" s="132">
        <v>255</v>
      </c>
      <c r="F19" s="133">
        <f t="shared" si="3"/>
        <v>522</v>
      </c>
      <c r="G19" s="134">
        <f>VLOOKUP(C19,$W$53:$AF$63,$W$44,0)</f>
        <v>279.56569474958508</v>
      </c>
      <c r="H19" s="122">
        <f>IF(G19&lt;&gt;0,D19/(G19/2),0)</f>
        <v>1.9101056031868251</v>
      </c>
      <c r="I19" s="13">
        <f t="shared" si="5"/>
        <v>1.8242581603469676</v>
      </c>
      <c r="J19" s="14"/>
      <c r="K19" s="15">
        <f t="shared" si="6"/>
        <v>1.8671818817668964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20</v>
      </c>
      <c r="D20" s="132">
        <v>248</v>
      </c>
      <c r="E20" s="132">
        <v>160</v>
      </c>
      <c r="F20" s="133">
        <f t="shared" si="3"/>
        <v>408</v>
      </c>
      <c r="G20" s="134">
        <f>VLOOKUP(C20,$W$53:$AF$63,$W$44,0)</f>
        <v>294.79927363456966</v>
      </c>
      <c r="H20" s="122">
        <f t="shared" si="4"/>
        <v>1.6825007534273535</v>
      </c>
      <c r="I20" s="13">
        <f t="shared" si="5"/>
        <v>1.0854843570499055</v>
      </c>
      <c r="J20" s="14"/>
      <c r="K20" s="15">
        <f t="shared" si="6"/>
        <v>1.3839925552386294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12</v>
      </c>
      <c r="D21" s="217">
        <v>100</v>
      </c>
      <c r="E21" s="132">
        <v>170</v>
      </c>
      <c r="F21" s="133">
        <f t="shared" si="3"/>
        <v>270</v>
      </c>
      <c r="G21" s="134">
        <f>VLOOKUP(C21,$W$53:$AF$63,$W$44,0)</f>
        <v>101.55603466353217</v>
      </c>
      <c r="H21" s="122">
        <f t="shared" si="4"/>
        <v>1.9693561358773506</v>
      </c>
      <c r="I21" s="13">
        <f t="shared" si="5"/>
        <v>3.3479054309914962</v>
      </c>
      <c r="J21" s="14"/>
      <c r="K21" s="15">
        <f t="shared" si="6"/>
        <v>2.6586307834344232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/>
      <c r="D22" s="250"/>
      <c r="E22" s="132"/>
      <c r="F22" s="133">
        <f t="shared" si="3"/>
        <v>0</v>
      </c>
      <c r="G22" s="134"/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132"/>
      <c r="E23" s="132"/>
      <c r="F23" s="133">
        <f t="shared" si="3"/>
        <v>0</v>
      </c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913</v>
      </c>
      <c r="E25" s="137">
        <f>SUM(E17:E23)</f>
        <v>855</v>
      </c>
      <c r="F25" s="137">
        <f>SUM(F17:F23)</f>
        <v>1768</v>
      </c>
      <c r="G25" s="137">
        <f>SUM(G17:G23)</f>
        <v>1262.6132909134551</v>
      </c>
      <c r="H25" s="124">
        <f t="shared" si="4"/>
        <v>1.446206857745775</v>
      </c>
      <c r="I25" s="27">
        <f t="shared" si="5"/>
        <v>1.3543339138802164</v>
      </c>
      <c r="J25" s="22"/>
      <c r="K25" s="28">
        <f t="shared" si="6"/>
        <v>1.4002703858129957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70" t="s">
        <v>85</v>
      </c>
      <c r="D27" s="217"/>
      <c r="E27" s="216"/>
      <c r="F27" s="133">
        <f t="shared" ref="F27:F29" si="7">SUM(D27:E27)</f>
        <v>0</v>
      </c>
      <c r="G27" s="134">
        <f>VLOOKUP(C27,$W$53:$AF$63,$W$44,0)</f>
        <v>0</v>
      </c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/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 t="s">
        <v>82</v>
      </c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19</v>
      </c>
      <c r="D29" s="217">
        <v>358</v>
      </c>
      <c r="E29" s="250">
        <v>262</v>
      </c>
      <c r="F29" s="133">
        <f t="shared" si="7"/>
        <v>620</v>
      </c>
      <c r="G29" s="134">
        <f>VLOOKUP(C29,$W$53:$AF$63,$W$44,0)</f>
        <v>599.79321321824671</v>
      </c>
      <c r="H29" s="122">
        <f>IF(G29&lt;&gt;0,D29/(G29/2),0)</f>
        <v>1.1937447510588439</v>
      </c>
      <c r="I29" s="13">
        <f>IF(G29&lt;&gt;0,E29/(G29/2),0)</f>
        <v>0.87363442675256175</v>
      </c>
      <c r="J29" s="14"/>
      <c r="K29" s="15">
        <f t="shared" si="6"/>
        <v>1.0336895889057027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358</v>
      </c>
      <c r="E31" s="221">
        <f>SUM(E27:E30)</f>
        <v>262</v>
      </c>
      <c r="F31" s="221">
        <f>SUM(F27:F30)</f>
        <v>620</v>
      </c>
      <c r="G31" s="222">
        <f>SUM(G27:G30)</f>
        <v>599.79321321824671</v>
      </c>
      <c r="H31" s="223">
        <f>IF(G31&lt;&gt;0,D31/(G31/2),0)</f>
        <v>1.1937447510588439</v>
      </c>
      <c r="I31" s="223">
        <f>IF(G31&lt;&gt;0,E31/(G31/2),0)</f>
        <v>0.87363442675256175</v>
      </c>
      <c r="J31" s="22"/>
      <c r="K31" s="224">
        <f t="shared" si="6"/>
        <v>1.0336895889057027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1725</v>
      </c>
      <c r="E34" s="108">
        <f>E9+E15+E25+E31</f>
        <v>1450</v>
      </c>
      <c r="F34" s="108">
        <f>F9+F15+F25+F31</f>
        <v>3175</v>
      </c>
      <c r="G34" s="109">
        <f>G25+G31+G9+G15</f>
        <v>2483.6090589848436</v>
      </c>
      <c r="H34" s="13">
        <f>IF(G34&lt;&gt;0,D34/(G34/2),0)</f>
        <v>1.3891075117152945</v>
      </c>
      <c r="I34" s="13">
        <f>IF(G34&lt;&gt;0,E34/(G34/2),0)</f>
        <v>1.1676555895577838</v>
      </c>
      <c r="J34" s="14"/>
      <c r="K34" s="15">
        <f>IF(G34&lt;&gt;0,F34/(G34),0)</f>
        <v>1.278381550636539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424</v>
      </c>
      <c r="E38" s="105">
        <v>346</v>
      </c>
      <c r="F38" s="106">
        <f t="shared" ref="F38:F41" si="8">SUM(D38:E38)</f>
        <v>770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1315</v>
      </c>
      <c r="D42" s="107">
        <f>SUM(D38:D41)</f>
        <v>424</v>
      </c>
      <c r="E42" s="107">
        <f>SUM(E38:E41)</f>
        <v>346</v>
      </c>
      <c r="F42" s="106">
        <f>D42+E42</f>
        <v>770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5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'22-11'!D40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'22-11'!F40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'22-11'!H40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'22-11'!B40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45982</v>
      </c>
      <c r="Z45" s="101">
        <v>45983</v>
      </c>
      <c r="AA45" s="101">
        <v>45984</v>
      </c>
      <c r="AB45" s="101">
        <v>45985</v>
      </c>
      <c r="AC45" s="101">
        <v>45986</v>
      </c>
      <c r="AD45" s="101">
        <v>45987</v>
      </c>
      <c r="AE45" s="101">
        <v>45988</v>
      </c>
      <c r="AF45" s="63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621.20255485314169</v>
      </c>
      <c r="Z46" s="66">
        <v>434.84178839719925</v>
      </c>
      <c r="AA46" s="66">
        <v>621.20255485314169</v>
      </c>
      <c r="AB46" s="66">
        <v>621.20255485314169</v>
      </c>
      <c r="AC46" s="66">
        <v>434.84178839719925</v>
      </c>
      <c r="AD46" s="66">
        <v>621.20255485314169</v>
      </c>
      <c r="AE46" s="66">
        <v>621.20255485314169</v>
      </c>
      <c r="AF46" s="67">
        <v>3975.6963510601072</v>
      </c>
      <c r="AG46" s="64"/>
    </row>
    <row r="47" spans="2:33" ht="16" thickBot="1">
      <c r="B47" s="76">
        <f>+F9</f>
        <v>787</v>
      </c>
      <c r="C47" s="77">
        <f>IF($W$44=3,$Y46,IF($W$44=4,SUM($Y46:$Z46),IF($W$44=5,SUM($Y46:$AA46),IF($W$44=6,SUM($Y46:$AB46),IF($W$44=7,SUM($Y46:$AC46),IF($W$44=8,SUM($Y46:$AD46),IF($W$44=9,SUM($Y46:$AE46),"Escribir número")))))))</f>
        <v>1677.2468981034826</v>
      </c>
      <c r="D47" s="78">
        <f>+F15+'14-11'!F14+'15-11'!F14+'16-11 '!F15+'17-11'!F15</f>
        <v>2261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F25+'14-11'!F24+'15-11'!F24+'16-11 '!F25+'17-11'!F25</f>
        <v>5673</v>
      </c>
      <c r="G47" s="77">
        <f>IF($W$44=3,$Y47,IF($W$44=4,SUM($Y47:$Z47),IF($W$44=5,SUM($Y47:$AA47),IF($W$44=6,SUM($Y47:$AB47),IF($W$44=7,SUM($Y47:$AC47),IF($W$44=8,SUM($Y47:$AD47),IF($W$44=9,SUM($Y47:$AE47),"Escribir número")))))))</f>
        <v>3700.1652274671874</v>
      </c>
      <c r="H47" s="79">
        <f>F31+'14-11'!F30+'15-11'!F30+'16-11 '!F31+'17-11'!F31</f>
        <v>4770</v>
      </c>
      <c r="I47" s="77">
        <f>IF($W$44=3,$Y49,IF($W$44=4,SUM($Y49:$Z49),IF($W$44=5,SUM($Y49:$AA49),IF($W$44=6,SUM($Y49:$AB49),IF($W$44=7,SUM($Y49:$AC49),IF($W$44=8,SUM($Y49:$AD49),IF($W$44=9,SUM($Y49:$AE49),"Escribir número")))))))</f>
        <v>1799.37963965474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1262.6132909134549</v>
      </c>
      <c r="Z47" s="66">
        <v>883.82930363941841</v>
      </c>
      <c r="AA47" s="66">
        <v>1553.7226329143141</v>
      </c>
      <c r="AB47" s="66">
        <v>1553.7226329143141</v>
      </c>
      <c r="AC47" s="66">
        <v>941.76638739635177</v>
      </c>
      <c r="AD47" s="66">
        <v>1451.9493473656564</v>
      </c>
      <c r="AE47" s="66">
        <v>914.37338743620944</v>
      </c>
      <c r="AF47" s="67">
        <v>8561.9769825797193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13491</v>
      </c>
      <c r="L48" s="118"/>
      <c r="M48" s="82">
        <f>+C47+E47+G47+I47</f>
        <v>7176.7917652254109</v>
      </c>
      <c r="N48" s="83">
        <f>AF63</f>
        <v>16137.799583528269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599.79321321824671</v>
      </c>
      <c r="Z49" s="66">
        <v>599.79321321824671</v>
      </c>
      <c r="AA49" s="66">
        <v>599.79321321824671</v>
      </c>
      <c r="AB49" s="66">
        <v>0</v>
      </c>
      <c r="AC49" s="66">
        <v>589.1922168915986</v>
      </c>
      <c r="AD49" s="66">
        <v>589.1922168915986</v>
      </c>
      <c r="AE49" s="66">
        <v>622.36217645050533</v>
      </c>
      <c r="AF49" s="67">
        <v>3600.1262498884425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2483.6090589848432</v>
      </c>
      <c r="Z50" s="102">
        <v>1918.4643052548645</v>
      </c>
      <c r="AA50" s="102">
        <v>2774.7184009857028</v>
      </c>
      <c r="AB50" s="102">
        <v>2174.925187767456</v>
      </c>
      <c r="AC50" s="102">
        <v>1965.8003926851497</v>
      </c>
      <c r="AD50" s="102">
        <v>2662.3441191103966</v>
      </c>
      <c r="AE50" s="102">
        <v>2157.9381187398567</v>
      </c>
      <c r="AF50" s="102">
        <v>16137.799583528269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45982</v>
      </c>
      <c r="Z53" s="101">
        <v>45983</v>
      </c>
      <c r="AA53" s="101">
        <v>45984</v>
      </c>
      <c r="AB53" s="101">
        <v>45985</v>
      </c>
      <c r="AC53" s="101">
        <v>45986</v>
      </c>
      <c r="AD53" s="101">
        <v>45987</v>
      </c>
      <c r="AE53" s="101">
        <v>45988</v>
      </c>
      <c r="AF53" s="63" t="s">
        <v>89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101.55603466353217</v>
      </c>
      <c r="Z54" s="85">
        <v>71.089224264472506</v>
      </c>
      <c r="AA54" s="85">
        <v>101.55603466353217</v>
      </c>
      <c r="AB54" s="85">
        <v>101.55603466353217</v>
      </c>
      <c r="AC54" s="85">
        <v>71.089224264472506</v>
      </c>
      <c r="AD54" s="85">
        <v>101.55603466353217</v>
      </c>
      <c r="AE54" s="85">
        <v>71.089224264472506</v>
      </c>
      <c r="AF54" s="67">
        <v>619.49181144754618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621.20255485314169</v>
      </c>
      <c r="Z55" s="85">
        <v>434.84178839719925</v>
      </c>
      <c r="AA55" s="85">
        <v>621.20255485314169</v>
      </c>
      <c r="AB55" s="85">
        <v>621.20255485314169</v>
      </c>
      <c r="AC55" s="85">
        <v>434.84178839719925</v>
      </c>
      <c r="AD55" s="85">
        <v>621.20255485314169</v>
      </c>
      <c r="AE55" s="85">
        <v>621.20255485314169</v>
      </c>
      <c r="AF55" s="67">
        <v>3975.6963510601072</v>
      </c>
      <c r="AG55" s="64"/>
    </row>
    <row r="56" spans="2:33" ht="15.5">
      <c r="E56" s="91"/>
      <c r="V56" s="62"/>
      <c r="W56" s="68" t="s">
        <v>18</v>
      </c>
      <c r="X56" s="90"/>
      <c r="Y56" s="85">
        <v>0</v>
      </c>
      <c r="Z56" s="85">
        <v>0</v>
      </c>
      <c r="AA56" s="85">
        <v>291.10934200085944</v>
      </c>
      <c r="AB56" s="85">
        <v>291.10934200085944</v>
      </c>
      <c r="AC56" s="85">
        <v>291.10934200085944</v>
      </c>
      <c r="AD56" s="85">
        <v>291.10934200085944</v>
      </c>
      <c r="AE56" s="85">
        <v>278.45241408777855</v>
      </c>
      <c r="AF56" s="67">
        <v>1442.8897820912164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294.79927363456966</v>
      </c>
      <c r="Z57" s="85">
        <v>206.35949154419876</v>
      </c>
      <c r="AA57" s="85">
        <v>294.79927363456966</v>
      </c>
      <c r="AB57" s="85">
        <v>294.79927363456966</v>
      </c>
      <c r="AC57" s="85">
        <v>215.73946843257144</v>
      </c>
      <c r="AD57" s="85">
        <v>308.19924061795916</v>
      </c>
      <c r="AE57" s="85">
        <v>206.35949154419876</v>
      </c>
      <c r="AF57" s="67">
        <v>1821.0555130426371</v>
      </c>
      <c r="AG57" s="64"/>
    </row>
    <row r="58" spans="2:33" ht="15.5">
      <c r="V58" s="62"/>
      <c r="W58" s="68" t="s">
        <v>17</v>
      </c>
      <c r="X58" s="90"/>
      <c r="Y58" s="85">
        <v>293.30997297581087</v>
      </c>
      <c r="Z58" s="85">
        <v>205.31698108306762</v>
      </c>
      <c r="AA58" s="85">
        <v>293.30997297581087</v>
      </c>
      <c r="AB58" s="85">
        <v>293.30997297581087</v>
      </c>
      <c r="AC58" s="85">
        <v>123.19018864984058</v>
      </c>
      <c r="AD58" s="85">
        <v>246.89048160050862</v>
      </c>
      <c r="AE58" s="85">
        <v>117.83409349115183</v>
      </c>
      <c r="AF58" s="67">
        <v>1573.1616637520012</v>
      </c>
      <c r="AG58" s="64"/>
    </row>
    <row r="59" spans="2:33" ht="15.5">
      <c r="V59" s="62"/>
      <c r="W59" s="68" t="s">
        <v>28</v>
      </c>
      <c r="X59" s="90"/>
      <c r="Y59" s="85">
        <v>293.38231488995712</v>
      </c>
      <c r="Z59" s="85">
        <v>205.36762042296999</v>
      </c>
      <c r="AA59" s="85">
        <v>293.38231488995712</v>
      </c>
      <c r="AB59" s="85">
        <v>293.38231488995712</v>
      </c>
      <c r="AC59" s="85">
        <v>123.220572253782</v>
      </c>
      <c r="AD59" s="85">
        <v>258.1764371031623</v>
      </c>
      <c r="AE59" s="85">
        <v>123.220572253782</v>
      </c>
      <c r="AF59" s="67">
        <v>1590.1321467035675</v>
      </c>
      <c r="AG59" s="64"/>
    </row>
    <row r="60" spans="2:33" ht="15.5">
      <c r="V60" s="62"/>
      <c r="W60" s="68" t="s">
        <v>24</v>
      </c>
      <c r="X60" s="90"/>
      <c r="Y60" s="85">
        <v>279.56569474958508</v>
      </c>
      <c r="Z60" s="85">
        <v>195.69598632470951</v>
      </c>
      <c r="AA60" s="85">
        <v>279.56569474958508</v>
      </c>
      <c r="AB60" s="85">
        <v>279.56569474958508</v>
      </c>
      <c r="AC60" s="85">
        <v>117.41759179482571</v>
      </c>
      <c r="AD60" s="85">
        <v>246.01781137963479</v>
      </c>
      <c r="AE60" s="85">
        <v>117.41759179482571</v>
      </c>
      <c r="AF60" s="67">
        <v>1515.246065542751</v>
      </c>
      <c r="AG60" s="64"/>
    </row>
    <row r="61" spans="2:33" ht="15.5">
      <c r="V61" s="62"/>
      <c r="W61" s="70" t="s">
        <v>19</v>
      </c>
      <c r="X61" s="92"/>
      <c r="Y61" s="85">
        <v>599.79321321824671</v>
      </c>
      <c r="Z61" s="85">
        <v>599.79321321824671</v>
      </c>
      <c r="AA61" s="85">
        <v>599.79321321824671</v>
      </c>
      <c r="AB61" s="85">
        <v>0</v>
      </c>
      <c r="AC61" s="85">
        <v>0</v>
      </c>
      <c r="AD61" s="85">
        <v>0</v>
      </c>
      <c r="AE61" s="85">
        <v>209.92762462638632</v>
      </c>
      <c r="AF61" s="67">
        <v>2009.3072642811262</v>
      </c>
      <c r="AG61" s="64"/>
    </row>
    <row r="62" spans="2:33" ht="15.5">
      <c r="V62" s="62"/>
      <c r="W62" s="70" t="s">
        <v>85</v>
      </c>
      <c r="X62" s="92"/>
      <c r="Y62" s="85">
        <v>0</v>
      </c>
      <c r="Z62" s="85">
        <v>0</v>
      </c>
      <c r="AA62" s="85">
        <v>0</v>
      </c>
      <c r="AB62" s="85">
        <v>0</v>
      </c>
      <c r="AC62" s="85">
        <v>589.1922168915986</v>
      </c>
      <c r="AD62" s="85">
        <v>589.1922168915986</v>
      </c>
      <c r="AE62" s="85">
        <v>412.43455182411901</v>
      </c>
      <c r="AF62" s="67">
        <v>1590.8189856073163</v>
      </c>
      <c r="AG62" s="64"/>
    </row>
    <row r="63" spans="2:33" ht="15.5">
      <c r="V63" s="62"/>
      <c r="W63" s="299" t="s">
        <v>43</v>
      </c>
      <c r="X63" s="300"/>
      <c r="Y63" s="102">
        <v>2483.6090589848436</v>
      </c>
      <c r="Z63" s="102">
        <v>1918.4643052548645</v>
      </c>
      <c r="AA63" s="102">
        <v>2774.7184009857028</v>
      </c>
      <c r="AB63" s="102">
        <v>2174.925187767456</v>
      </c>
      <c r="AC63" s="102">
        <v>1965.8003926851493</v>
      </c>
      <c r="AD63" s="102">
        <v>2662.3441191103966</v>
      </c>
      <c r="AE63" s="102">
        <v>2157.9381187398562</v>
      </c>
      <c r="AF63" s="71">
        <v>16137.799583528269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A4040543-4C49-42E6-8DB2-38DBF5C7DA08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93C86B1C-F152-4ECF-80F6-A7BF2086B692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4BFCE21F-7F20-420D-8477-71576283274A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CF16668B-8C50-4D2B-8EEE-75274FB7C29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2796B882-EA40-4051-B0A7-252F7973BEB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1351F096-39A5-4418-B6B7-41902709A16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A0086B91-22DC-4A54-AAFA-A4619EC1355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17774B1E-19F8-43EE-916B-7A44B39B454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626192AA-C8E0-4E2F-B4C1-B5622E7591C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BC4D0B22-9436-4753-9CDF-DEBA958C8E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D891F-399B-4F38-AAA8-D647FA7E65C0}">
  <sheetPr>
    <tabColor rgb="FFFFC000"/>
  </sheetPr>
  <dimension ref="B2:AG76"/>
  <sheetViews>
    <sheetView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14</v>
      </c>
      <c r="D6" s="132">
        <v>333</v>
      </c>
      <c r="E6" s="132">
        <v>280</v>
      </c>
      <c r="F6" s="133">
        <f t="shared" ref="F6:F8" si="0">SUM(D6:E6)</f>
        <v>613</v>
      </c>
      <c r="G6" s="134">
        <f t="shared" ref="G6" si="1">VLOOKUP(C6,$W$53:$AF$63,$W$44,0)</f>
        <v>621.20255485314169</v>
      </c>
      <c r="H6" s="122">
        <f>IF(G6&lt;&gt;0,D6/(G6/2),0)</f>
        <v>1.0721140710012838</v>
      </c>
      <c r="I6" s="13">
        <f>IF(G6&lt;&gt;0,E6/(G6/2),0)</f>
        <v>0.90147729693801637</v>
      </c>
      <c r="J6" s="14"/>
      <c r="K6" s="15">
        <f>IF(G6&lt;&gt;0,F6/(G6),0)</f>
        <v>0.98679568396965001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333</v>
      </c>
      <c r="E9" s="136">
        <f>SUM(E6:E8)</f>
        <v>280</v>
      </c>
      <c r="F9" s="136">
        <f>SUM(F6:F8)</f>
        <v>613</v>
      </c>
      <c r="G9" s="137">
        <f>SUM(G6:G8)</f>
        <v>621.20255485314169</v>
      </c>
      <c r="H9" s="123">
        <f>IF(G9&lt;&gt;0,D9/(G9/2),0)</f>
        <v>1.0721140710012838</v>
      </c>
      <c r="I9" s="21">
        <f>IF(G9&lt;&gt;0,E9/(G9/2),0)</f>
        <v>0.90147729693801637</v>
      </c>
      <c r="J9" s="22"/>
      <c r="K9" s="23">
        <f>IF(G9&lt;&gt;0,F9/(G9),0)</f>
        <v>0.98679568396965001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17</v>
      </c>
      <c r="D17" s="132">
        <v>145</v>
      </c>
      <c r="E17" s="132">
        <v>132</v>
      </c>
      <c r="F17" s="133">
        <f t="shared" ref="F17:F23" si="3">SUM(D17:E17)</f>
        <v>277</v>
      </c>
      <c r="G17" s="134">
        <f t="shared" ref="G17:G22" si="4">VLOOKUP(C17,$W$53:$AF$63,$W$44,0)</f>
        <v>293.30997297581087</v>
      </c>
      <c r="H17" s="122">
        <f t="shared" ref="H17:H25" si="5">IF(G17&lt;&gt;0,D17/(G17/2),0)</f>
        <v>0.98871510251687267</v>
      </c>
      <c r="I17" s="13">
        <f t="shared" ref="I17:I25" si="6">IF(G17&lt;&gt;0,E17/(G17/2),0)</f>
        <v>0.90007167953260137</v>
      </c>
      <c r="J17" s="14"/>
      <c r="K17" s="15">
        <f t="shared" ref="K17:K31" si="7">IF(G17&lt;&gt;0,F17/(G17),0)</f>
        <v>0.94439339102473707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28</v>
      </c>
      <c r="D18" s="132">
        <v>95</v>
      </c>
      <c r="E18" s="132">
        <v>50</v>
      </c>
      <c r="F18" s="133">
        <f t="shared" si="3"/>
        <v>145</v>
      </c>
      <c r="G18" s="134">
        <f t="shared" si="4"/>
        <v>293.38231488995712</v>
      </c>
      <c r="H18" s="122">
        <f>IF(G18&lt;&gt;0,D18/(G18/2),0)</f>
        <v>0.64761913161420748</v>
      </c>
      <c r="I18" s="13">
        <f t="shared" si="6"/>
        <v>0.34085217453379341</v>
      </c>
      <c r="J18" s="14"/>
      <c r="K18" s="15">
        <f t="shared" si="7"/>
        <v>0.49423565307400047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24</v>
      </c>
      <c r="D19" s="132">
        <v>239</v>
      </c>
      <c r="E19" s="132">
        <v>199</v>
      </c>
      <c r="F19" s="133">
        <f t="shared" si="3"/>
        <v>438</v>
      </c>
      <c r="G19" s="134">
        <f t="shared" si="4"/>
        <v>279.56569474958508</v>
      </c>
      <c r="H19" s="122">
        <f>IF(G19&lt;&gt;0,D19/(G19/2),0)</f>
        <v>1.709794903227158</v>
      </c>
      <c r="I19" s="13">
        <f t="shared" si="6"/>
        <v>1.4236367604276337</v>
      </c>
      <c r="J19" s="14"/>
      <c r="K19" s="15">
        <f t="shared" si="7"/>
        <v>1.5667158318273957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20</v>
      </c>
      <c r="D20" s="132">
        <v>268</v>
      </c>
      <c r="E20" s="132">
        <v>128</v>
      </c>
      <c r="F20" s="133">
        <f t="shared" si="3"/>
        <v>396</v>
      </c>
      <c r="G20" s="134">
        <f t="shared" si="4"/>
        <v>294.79927363456966</v>
      </c>
      <c r="H20" s="122">
        <f t="shared" si="5"/>
        <v>1.8181862980585917</v>
      </c>
      <c r="I20" s="13">
        <f t="shared" si="6"/>
        <v>0.86838748563992441</v>
      </c>
      <c r="J20" s="14"/>
      <c r="K20" s="15">
        <f t="shared" si="7"/>
        <v>1.343286891849258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12</v>
      </c>
      <c r="D21" s="217">
        <v>180</v>
      </c>
      <c r="E21" s="132">
        <v>120</v>
      </c>
      <c r="F21" s="133">
        <f t="shared" si="3"/>
        <v>300</v>
      </c>
      <c r="G21" s="134">
        <f t="shared" si="4"/>
        <v>101.55603466353217</v>
      </c>
      <c r="H21" s="122">
        <f t="shared" si="5"/>
        <v>3.5448410445792313</v>
      </c>
      <c r="I21" s="13">
        <f t="shared" si="6"/>
        <v>2.3632273630528209</v>
      </c>
      <c r="J21" s="14"/>
      <c r="K21" s="15">
        <f t="shared" si="7"/>
        <v>2.9540342038160259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18</v>
      </c>
      <c r="D22" s="250"/>
      <c r="E22" s="132">
        <v>35</v>
      </c>
      <c r="F22" s="133">
        <f t="shared" si="3"/>
        <v>35</v>
      </c>
      <c r="G22" s="134">
        <f t="shared" si="4"/>
        <v>291.10934200085944</v>
      </c>
      <c r="H22" s="122">
        <f t="shared" si="5"/>
        <v>0</v>
      </c>
      <c r="I22" s="13">
        <f t="shared" si="6"/>
        <v>0.24045947656256714</v>
      </c>
      <c r="J22" s="14"/>
      <c r="K22" s="15">
        <f t="shared" si="7"/>
        <v>0.12022973828128357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132"/>
      <c r="E23" s="132"/>
      <c r="F23" s="133">
        <f t="shared" si="3"/>
        <v>0</v>
      </c>
      <c r="G23" s="134"/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927</v>
      </c>
      <c r="E25" s="137">
        <f>SUM(E17:E23)</f>
        <v>664</v>
      </c>
      <c r="F25" s="137">
        <f>SUM(F17:F23)</f>
        <v>1591</v>
      </c>
      <c r="G25" s="137">
        <f>SUM(G17:G23)</f>
        <v>1553.7226329143145</v>
      </c>
      <c r="H25" s="124">
        <f t="shared" si="5"/>
        <v>1.1932631736994497</v>
      </c>
      <c r="I25" s="27">
        <f t="shared" si="6"/>
        <v>0.85472141028741599</v>
      </c>
      <c r="J25" s="22"/>
      <c r="K25" s="28">
        <f t="shared" si="7"/>
        <v>1.0239922919934328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70" t="s">
        <v>85</v>
      </c>
      <c r="D27" s="217"/>
      <c r="E27" s="216"/>
      <c r="F27" s="133">
        <f t="shared" ref="F27:F29" si="8">SUM(D27:E27)</f>
        <v>0</v>
      </c>
      <c r="G27" s="134">
        <f>VLOOKUP(C27,$W$53:$AF$63,$W$44,0)</f>
        <v>0</v>
      </c>
      <c r="H27" s="122">
        <f>IF(G27&lt;&gt;0,D27/(G27/2),0)</f>
        <v>0</v>
      </c>
      <c r="I27" s="13">
        <f>IF(G27&lt;&gt;0,E27/(G27/2),0)</f>
        <v>0</v>
      </c>
      <c r="J27" s="14"/>
      <c r="K27" s="15">
        <f t="shared" si="7"/>
        <v>0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/>
      <c r="D28" s="132"/>
      <c r="E28" s="132"/>
      <c r="F28" s="133">
        <f t="shared" si="8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 t="s">
        <v>82</v>
      </c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19</v>
      </c>
      <c r="D29" s="217">
        <v>52</v>
      </c>
      <c r="E29" s="250">
        <v>100</v>
      </c>
      <c r="F29" s="133">
        <f t="shared" si="8"/>
        <v>152</v>
      </c>
      <c r="G29" s="134">
        <f>VLOOKUP(C29,$W$53:$AF$63,$W$44,0)</f>
        <v>0</v>
      </c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52</v>
      </c>
      <c r="E31" s="221">
        <f>SUM(E27:E30)</f>
        <v>100</v>
      </c>
      <c r="F31" s="221">
        <f>SUM(F27:F30)</f>
        <v>152</v>
      </c>
      <c r="G31" s="222">
        <f>SUM(G27:G30)</f>
        <v>0</v>
      </c>
      <c r="H31" s="223">
        <f>IF(G31&lt;&gt;0,D31/(G31/2),0)</f>
        <v>0</v>
      </c>
      <c r="I31" s="223">
        <f>IF(G31&lt;&gt;0,E31/(G31/2),0)</f>
        <v>0</v>
      </c>
      <c r="J31" s="22"/>
      <c r="K31" s="224">
        <f t="shared" si="7"/>
        <v>0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1312</v>
      </c>
      <c r="E34" s="108">
        <f>E9+E15+E25+E31</f>
        <v>1044</v>
      </c>
      <c r="F34" s="108">
        <f>F9+F15+F25+F31</f>
        <v>2356</v>
      </c>
      <c r="G34" s="109">
        <f>G25+G31+G9+G15</f>
        <v>2174.925187767456</v>
      </c>
      <c r="H34" s="13">
        <f>IF(G34&lt;&gt;0,D34/(G34/2),0)</f>
        <v>1.2064782801534042</v>
      </c>
      <c r="I34" s="13">
        <f>IF(G34&lt;&gt;0,E34/(G34/2),0)</f>
        <v>0.96003302170743443</v>
      </c>
      <c r="J34" s="14"/>
      <c r="K34" s="15">
        <f>IF(G34&lt;&gt;0,F34/(G34),0)</f>
        <v>1.0832556509304192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403</v>
      </c>
      <c r="E38" s="105">
        <v>330</v>
      </c>
      <c r="F38" s="106">
        <f t="shared" ref="F38:F41" si="9">SUM(D38:E38)</f>
        <v>733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155</v>
      </c>
      <c r="E40" s="105">
        <v>150</v>
      </c>
      <c r="F40" s="106">
        <f>SUM(D40:E40)</f>
        <v>305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1315</v>
      </c>
      <c r="D42" s="107">
        <f>SUM(D38:D41)</f>
        <v>558</v>
      </c>
      <c r="E42" s="107">
        <f>SUM(E38:E41)</f>
        <v>480</v>
      </c>
      <c r="F42" s="106">
        <f>D42+E42</f>
        <v>1038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6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'23-11'!D40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'23-11'!F40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'23-11'!H40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'23-11'!B40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45982</v>
      </c>
      <c r="Z45" s="101">
        <v>45983</v>
      </c>
      <c r="AA45" s="101">
        <v>45984</v>
      </c>
      <c r="AB45" s="101">
        <v>45985</v>
      </c>
      <c r="AC45" s="101">
        <v>45986</v>
      </c>
      <c r="AD45" s="101">
        <v>45987</v>
      </c>
      <c r="AE45" s="101">
        <v>45988</v>
      </c>
      <c r="AF45" s="63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621.20255485314169</v>
      </c>
      <c r="Z46" s="66">
        <v>434.84178839719925</v>
      </c>
      <c r="AA46" s="66">
        <v>621.20255485314169</v>
      </c>
      <c r="AB46" s="66">
        <v>621.20255485314169</v>
      </c>
      <c r="AC46" s="66">
        <v>434.84178839719925</v>
      </c>
      <c r="AD46" s="66">
        <v>621.20255485314169</v>
      </c>
      <c r="AE46" s="66">
        <v>621.20255485314169</v>
      </c>
      <c r="AF46" s="67">
        <v>3975.6963510601072</v>
      </c>
      <c r="AG46" s="64"/>
    </row>
    <row r="47" spans="2:33" ht="16" thickBot="1">
      <c r="B47" s="76">
        <f>+F9</f>
        <v>613</v>
      </c>
      <c r="C47" s="77">
        <f>IF($W$44=3,$Y46,IF($W$44=4,SUM($Y46:$Z46),IF($W$44=5,SUM($Y46:$AA46),IF($W$44=6,SUM($Y46:$AB46),IF($W$44=7,SUM($Y46:$AC46),IF($W$44=8,SUM($Y46:$AD46),IF($W$44=9,SUM($Y46:$AE46),"Escribir número")))))))</f>
        <v>2298.4494529566246</v>
      </c>
      <c r="D47" s="78">
        <f>+F15+'14-11'!F14+'15-11'!F14+'16-11 '!F15+'17-11'!F15</f>
        <v>2261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F25+'14-11'!F24+'15-11'!F24+'16-11 '!F25+'17-11'!F25</f>
        <v>5496</v>
      </c>
      <c r="G47" s="77">
        <f>IF($W$44=3,$Y47,IF($W$44=4,SUM($Y47:$Z47),IF($W$44=5,SUM($Y47:$AA47),IF($W$44=6,SUM($Y47:$AB47),IF($W$44=7,SUM($Y47:$AC47),IF($W$44=8,SUM($Y47:$AD47),IF($W$44=9,SUM($Y47:$AE47),"Escribir número")))))))</f>
        <v>5253.887860381501</v>
      </c>
      <c r="H47" s="79">
        <f>F31+'14-11'!F30+'15-11'!F30+'16-11 '!F31+'17-11'!F31</f>
        <v>4302</v>
      </c>
      <c r="I47" s="77">
        <f>IF($W$44=3,$Y49,IF($W$44=4,SUM($Y49:$Z49),IF($W$44=5,SUM($Y49:$AA49),IF($W$44=6,SUM($Y49:$AB49),IF($W$44=7,SUM($Y49:$AC49),IF($W$44=8,SUM($Y49:$AD49),IF($W$44=9,SUM($Y49:$AE49),"Escribir número")))))))</f>
        <v>1799.37963965474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1262.6132909134549</v>
      </c>
      <c r="Z47" s="66">
        <v>883.82930363941841</v>
      </c>
      <c r="AA47" s="66">
        <v>1553.7226329143141</v>
      </c>
      <c r="AB47" s="66">
        <v>1553.7226329143141</v>
      </c>
      <c r="AC47" s="66">
        <v>941.76638739635177</v>
      </c>
      <c r="AD47" s="66">
        <v>1451.9493473656564</v>
      </c>
      <c r="AE47" s="66">
        <v>914.37338743620944</v>
      </c>
      <c r="AF47" s="67">
        <v>8561.9769825797193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12672</v>
      </c>
      <c r="L48" s="118"/>
      <c r="M48" s="82">
        <f>+C47+E47+G47+I47</f>
        <v>9351.7169529928651</v>
      </c>
      <c r="N48" s="83">
        <f>AF63</f>
        <v>16137.799583528269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599.79321321824671</v>
      </c>
      <c r="Z49" s="66">
        <v>599.79321321824671</v>
      </c>
      <c r="AA49" s="66">
        <v>599.79321321824671</v>
      </c>
      <c r="AB49" s="66">
        <v>0</v>
      </c>
      <c r="AC49" s="66">
        <v>589.1922168915986</v>
      </c>
      <c r="AD49" s="66">
        <v>589.1922168915986</v>
      </c>
      <c r="AE49" s="66">
        <v>622.36217645050533</v>
      </c>
      <c r="AF49" s="67">
        <v>3600.1262498884425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2483.6090589848432</v>
      </c>
      <c r="Z50" s="102">
        <v>1918.4643052548645</v>
      </c>
      <c r="AA50" s="102">
        <v>2774.7184009857028</v>
      </c>
      <c r="AB50" s="102">
        <v>2174.925187767456</v>
      </c>
      <c r="AC50" s="102">
        <v>1965.8003926851497</v>
      </c>
      <c r="AD50" s="102">
        <v>2662.3441191103966</v>
      </c>
      <c r="AE50" s="102">
        <v>2157.9381187398567</v>
      </c>
      <c r="AF50" s="102">
        <v>16137.799583528269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45982</v>
      </c>
      <c r="Z53" s="101">
        <v>45983</v>
      </c>
      <c r="AA53" s="101">
        <v>45984</v>
      </c>
      <c r="AB53" s="101">
        <v>45985</v>
      </c>
      <c r="AC53" s="101">
        <v>45986</v>
      </c>
      <c r="AD53" s="101">
        <v>45987</v>
      </c>
      <c r="AE53" s="101">
        <v>45988</v>
      </c>
      <c r="AF53" s="63" t="s">
        <v>89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101.55603466353217</v>
      </c>
      <c r="Z54" s="85">
        <v>71.089224264472506</v>
      </c>
      <c r="AA54" s="85">
        <v>101.55603466353217</v>
      </c>
      <c r="AB54" s="85">
        <v>101.55603466353217</v>
      </c>
      <c r="AC54" s="85">
        <v>71.089224264472506</v>
      </c>
      <c r="AD54" s="85">
        <v>101.55603466353217</v>
      </c>
      <c r="AE54" s="85">
        <v>71.089224264472506</v>
      </c>
      <c r="AF54" s="67">
        <v>619.49181144754618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621.20255485314169</v>
      </c>
      <c r="Z55" s="85">
        <v>434.84178839719925</v>
      </c>
      <c r="AA55" s="85">
        <v>621.20255485314169</v>
      </c>
      <c r="AB55" s="85">
        <v>621.20255485314169</v>
      </c>
      <c r="AC55" s="85">
        <v>434.84178839719925</v>
      </c>
      <c r="AD55" s="85">
        <v>621.20255485314169</v>
      </c>
      <c r="AE55" s="85">
        <v>621.20255485314169</v>
      </c>
      <c r="AF55" s="67">
        <v>3975.6963510601072</v>
      </c>
      <c r="AG55" s="64"/>
    </row>
    <row r="56" spans="2:33" ht="15.5">
      <c r="E56" s="91"/>
      <c r="V56" s="62"/>
      <c r="W56" s="68" t="s">
        <v>18</v>
      </c>
      <c r="X56" s="90"/>
      <c r="Y56" s="85">
        <v>0</v>
      </c>
      <c r="Z56" s="85">
        <v>0</v>
      </c>
      <c r="AA56" s="85">
        <v>291.10934200085944</v>
      </c>
      <c r="AB56" s="85">
        <v>291.10934200085944</v>
      </c>
      <c r="AC56" s="85">
        <v>291.10934200085944</v>
      </c>
      <c r="AD56" s="85">
        <v>291.10934200085944</v>
      </c>
      <c r="AE56" s="85">
        <v>278.45241408777855</v>
      </c>
      <c r="AF56" s="67">
        <v>1442.8897820912164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294.79927363456966</v>
      </c>
      <c r="Z57" s="85">
        <v>206.35949154419876</v>
      </c>
      <c r="AA57" s="85">
        <v>294.79927363456966</v>
      </c>
      <c r="AB57" s="85">
        <v>294.79927363456966</v>
      </c>
      <c r="AC57" s="85">
        <v>215.73946843257144</v>
      </c>
      <c r="AD57" s="85">
        <v>308.19924061795916</v>
      </c>
      <c r="AE57" s="85">
        <v>206.35949154419876</v>
      </c>
      <c r="AF57" s="67">
        <v>1821.0555130426371</v>
      </c>
      <c r="AG57" s="64"/>
    </row>
    <row r="58" spans="2:33" ht="15.5">
      <c r="V58" s="62"/>
      <c r="W58" s="68" t="s">
        <v>17</v>
      </c>
      <c r="X58" s="90"/>
      <c r="Y58" s="85">
        <v>293.30997297581087</v>
      </c>
      <c r="Z58" s="85">
        <v>205.31698108306762</v>
      </c>
      <c r="AA58" s="85">
        <v>293.30997297581087</v>
      </c>
      <c r="AB58" s="85">
        <v>293.30997297581087</v>
      </c>
      <c r="AC58" s="85">
        <v>123.19018864984058</v>
      </c>
      <c r="AD58" s="85">
        <v>246.89048160050862</v>
      </c>
      <c r="AE58" s="85">
        <v>117.83409349115183</v>
      </c>
      <c r="AF58" s="67">
        <v>1573.1616637520012</v>
      </c>
      <c r="AG58" s="64"/>
    </row>
    <row r="59" spans="2:33" ht="15.5">
      <c r="V59" s="62"/>
      <c r="W59" s="68" t="s">
        <v>28</v>
      </c>
      <c r="X59" s="90"/>
      <c r="Y59" s="85">
        <v>293.38231488995712</v>
      </c>
      <c r="Z59" s="85">
        <v>205.36762042296999</v>
      </c>
      <c r="AA59" s="85">
        <v>293.38231488995712</v>
      </c>
      <c r="AB59" s="85">
        <v>293.38231488995712</v>
      </c>
      <c r="AC59" s="85">
        <v>123.220572253782</v>
      </c>
      <c r="AD59" s="85">
        <v>258.1764371031623</v>
      </c>
      <c r="AE59" s="85">
        <v>123.220572253782</v>
      </c>
      <c r="AF59" s="67">
        <v>1590.1321467035675</v>
      </c>
      <c r="AG59" s="64"/>
    </row>
    <row r="60" spans="2:33" ht="15.5">
      <c r="V60" s="62"/>
      <c r="W60" s="68" t="s">
        <v>24</v>
      </c>
      <c r="X60" s="90"/>
      <c r="Y60" s="85">
        <v>279.56569474958508</v>
      </c>
      <c r="Z60" s="85">
        <v>195.69598632470951</v>
      </c>
      <c r="AA60" s="85">
        <v>279.56569474958508</v>
      </c>
      <c r="AB60" s="85">
        <v>279.56569474958508</v>
      </c>
      <c r="AC60" s="85">
        <v>117.41759179482571</v>
      </c>
      <c r="AD60" s="85">
        <v>246.01781137963479</v>
      </c>
      <c r="AE60" s="85">
        <v>117.41759179482571</v>
      </c>
      <c r="AF60" s="67">
        <v>1515.246065542751</v>
      </c>
      <c r="AG60" s="64"/>
    </row>
    <row r="61" spans="2:33" ht="15.5">
      <c r="V61" s="62"/>
      <c r="W61" s="70" t="s">
        <v>19</v>
      </c>
      <c r="X61" s="92"/>
      <c r="Y61" s="85">
        <v>599.79321321824671</v>
      </c>
      <c r="Z61" s="85">
        <v>599.79321321824671</v>
      </c>
      <c r="AA61" s="85">
        <v>599.79321321824671</v>
      </c>
      <c r="AB61" s="85">
        <v>0</v>
      </c>
      <c r="AC61" s="85">
        <v>0</v>
      </c>
      <c r="AD61" s="85">
        <v>0</v>
      </c>
      <c r="AE61" s="85">
        <v>209.92762462638632</v>
      </c>
      <c r="AF61" s="67">
        <v>2009.3072642811262</v>
      </c>
      <c r="AG61" s="64"/>
    </row>
    <row r="62" spans="2:33" ht="15.5">
      <c r="V62" s="62"/>
      <c r="W62" s="70" t="s">
        <v>85</v>
      </c>
      <c r="X62" s="92"/>
      <c r="Y62" s="85">
        <v>0</v>
      </c>
      <c r="Z62" s="85">
        <v>0</v>
      </c>
      <c r="AA62" s="85">
        <v>0</v>
      </c>
      <c r="AB62" s="85">
        <v>0</v>
      </c>
      <c r="AC62" s="85">
        <v>589.1922168915986</v>
      </c>
      <c r="AD62" s="85">
        <v>589.1922168915986</v>
      </c>
      <c r="AE62" s="85">
        <v>412.43455182411901</v>
      </c>
      <c r="AF62" s="67">
        <v>1590.8189856073163</v>
      </c>
      <c r="AG62" s="64"/>
    </row>
    <row r="63" spans="2:33" ht="15.5">
      <c r="V63" s="62"/>
      <c r="W63" s="299" t="s">
        <v>43</v>
      </c>
      <c r="X63" s="300"/>
      <c r="Y63" s="102">
        <v>2483.6090589848436</v>
      </c>
      <c r="Z63" s="102">
        <v>1918.4643052548645</v>
      </c>
      <c r="AA63" s="102">
        <v>2774.7184009857028</v>
      </c>
      <c r="AB63" s="102">
        <v>2174.925187767456</v>
      </c>
      <c r="AC63" s="102">
        <v>1965.8003926851493</v>
      </c>
      <c r="AD63" s="102">
        <v>2662.3441191103966</v>
      </c>
      <c r="AE63" s="102">
        <v>2157.9381187398562</v>
      </c>
      <c r="AF63" s="71">
        <v>16137.799583528269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71ECC994-B137-49E7-87FF-9AB3363EC81D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7422514B-935B-4B34-BE26-CEDB914F716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734664E0-FCC0-4CED-B520-1A20072479CC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02965CF1-21B3-4803-A824-62D939732D9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13A28D8A-7D43-4656-829E-48AEDB43A44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B6795C5E-C410-4146-BC01-C6ECBD91A2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9D1FEBA2-F6E4-4B5D-A3CF-CBD7FE09962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AB3CA73D-BDDF-46BC-BCEF-B96FC1E9FDC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04654689-0CC8-4379-8B9F-8EA20896FC3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C9297A9D-A465-43F5-AFA9-670F5E167E3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37886-E897-4E14-AF52-9B6D6B454035}">
  <sheetPr>
    <tabColor rgb="FFFFC000"/>
  </sheetPr>
  <dimension ref="B2:AG76"/>
  <sheetViews>
    <sheetView topLeftCell="A6" zoomScale="68" zoomScaleNormal="68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14</v>
      </c>
      <c r="D6" s="132"/>
      <c r="E6" s="132">
        <v>120</v>
      </c>
      <c r="F6" s="133">
        <f t="shared" ref="F6:F8" si="0">SUM(D6:E6)</f>
        <v>120</v>
      </c>
      <c r="G6" s="134">
        <f t="shared" ref="G6" si="1">VLOOKUP(C6,$W$53:$AF$63,$W$44,0)</f>
        <v>434.84178839719925</v>
      </c>
      <c r="H6" s="122">
        <f>IF(G6&lt;&gt;0,D6/(G6/2),0)</f>
        <v>0</v>
      </c>
      <c r="I6" s="13">
        <f>IF(G6&lt;&gt;0,E6/(G6/2),0)</f>
        <v>0.55192487567633641</v>
      </c>
      <c r="J6" s="14"/>
      <c r="K6" s="15">
        <f>IF(G6&lt;&gt;0,F6/(G6),0)</f>
        <v>0.27596243783816821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120</v>
      </c>
      <c r="F9" s="136">
        <f>SUM(F6:F8)</f>
        <v>120</v>
      </c>
      <c r="G9" s="137">
        <f>SUM(G6:G8)</f>
        <v>434.84178839719925</v>
      </c>
      <c r="H9" s="123">
        <f>IF(G9&lt;&gt;0,D9/(G9/2),0)</f>
        <v>0</v>
      </c>
      <c r="I9" s="21">
        <f>IF(G9&lt;&gt;0,E9/(G9/2),0)</f>
        <v>0.55192487567633641</v>
      </c>
      <c r="J9" s="22"/>
      <c r="K9" s="23">
        <f>IF(G9&lt;&gt;0,F9/(G9),0)</f>
        <v>0.27596243783816821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17</v>
      </c>
      <c r="D17" s="132">
        <v>170</v>
      </c>
      <c r="E17" s="132">
        <v>80</v>
      </c>
      <c r="F17" s="133">
        <f t="shared" ref="F17:F23" si="3">SUM(D17:E17)</f>
        <v>250</v>
      </c>
      <c r="G17" s="134">
        <f t="shared" ref="G17:G22" si="4">VLOOKUP(C17,$W$53:$AF$63,$W$44,0)</f>
        <v>123.19018864984058</v>
      </c>
      <c r="H17" s="122">
        <f t="shared" ref="H17:H25" si="5">IF(G17&lt;&gt;0,D17/(G17/2),0)</f>
        <v>2.7599600562868365</v>
      </c>
      <c r="I17" s="13">
        <f t="shared" ref="I17:I25" si="6">IF(G17&lt;&gt;0,E17/(G17/2),0)</f>
        <v>1.298804732370276</v>
      </c>
      <c r="J17" s="14"/>
      <c r="K17" s="15">
        <f t="shared" ref="K17:K31" si="7">IF(G17&lt;&gt;0,F17/(G17),0)</f>
        <v>2.029382394328556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28</v>
      </c>
      <c r="D18" s="132"/>
      <c r="E18" s="132"/>
      <c r="F18" s="133">
        <f t="shared" si="3"/>
        <v>0</v>
      </c>
      <c r="G18" s="134">
        <f t="shared" si="4"/>
        <v>123.220572253782</v>
      </c>
      <c r="H18" s="122">
        <f>IF(G18&lt;&gt;0,D18/(G18/2),0)</f>
        <v>0</v>
      </c>
      <c r="I18" s="13">
        <f t="shared" si="6"/>
        <v>0</v>
      </c>
      <c r="J18" s="14"/>
      <c r="K18" s="15">
        <f t="shared" si="7"/>
        <v>0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24</v>
      </c>
      <c r="D19" s="132">
        <v>53</v>
      </c>
      <c r="E19" s="132">
        <v>100</v>
      </c>
      <c r="F19" s="133">
        <f t="shared" si="3"/>
        <v>153</v>
      </c>
      <c r="G19" s="134">
        <f t="shared" si="4"/>
        <v>117.41759179482571</v>
      </c>
      <c r="H19" s="122">
        <f>IF(G19&lt;&gt;0,D19/(G19/2),0)</f>
        <v>0.90276080764135669</v>
      </c>
      <c r="I19" s="13">
        <f t="shared" si="6"/>
        <v>1.7033222785685975</v>
      </c>
      <c r="J19" s="14"/>
      <c r="K19" s="15">
        <f t="shared" si="7"/>
        <v>1.3030415431049771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20</v>
      </c>
      <c r="D20" s="132">
        <v>220</v>
      </c>
      <c r="E20" s="132">
        <v>120</v>
      </c>
      <c r="F20" s="133">
        <f t="shared" si="3"/>
        <v>340</v>
      </c>
      <c r="G20" s="134">
        <f t="shared" si="4"/>
        <v>215.73946843257144</v>
      </c>
      <c r="H20" s="122">
        <f t="shared" si="5"/>
        <v>2.0394970062583626</v>
      </c>
      <c r="I20" s="13">
        <f t="shared" si="6"/>
        <v>1.1124529125045615</v>
      </c>
      <c r="J20" s="14"/>
      <c r="K20" s="15">
        <f t="shared" si="7"/>
        <v>1.575974959381462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12</v>
      </c>
      <c r="D21" s="217">
        <v>140</v>
      </c>
      <c r="E21" s="132">
        <v>200</v>
      </c>
      <c r="F21" s="133">
        <f t="shared" si="3"/>
        <v>340</v>
      </c>
      <c r="G21" s="134">
        <f t="shared" si="4"/>
        <v>71.089224264472506</v>
      </c>
      <c r="H21" s="122">
        <f t="shared" si="5"/>
        <v>3.9387122717547021</v>
      </c>
      <c r="I21" s="13">
        <f t="shared" si="6"/>
        <v>5.6267318167924314</v>
      </c>
      <c r="J21" s="14"/>
      <c r="K21" s="15">
        <f t="shared" si="7"/>
        <v>4.7827220442735667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18</v>
      </c>
      <c r="D22" s="250">
        <v>216</v>
      </c>
      <c r="E22" s="132">
        <v>130</v>
      </c>
      <c r="F22" s="133">
        <f t="shared" si="3"/>
        <v>346</v>
      </c>
      <c r="G22" s="134">
        <f t="shared" si="4"/>
        <v>291.10934200085944</v>
      </c>
      <c r="H22" s="122">
        <f t="shared" si="5"/>
        <v>1.4839784839289858</v>
      </c>
      <c r="I22" s="13">
        <f t="shared" si="6"/>
        <v>0.89313519866096358</v>
      </c>
      <c r="J22" s="14"/>
      <c r="K22" s="15">
        <f t="shared" si="7"/>
        <v>1.1885568412949747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132"/>
      <c r="E23" s="132"/>
      <c r="F23" s="133">
        <f t="shared" si="3"/>
        <v>0</v>
      </c>
      <c r="G23" s="134"/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799</v>
      </c>
      <c r="E25" s="137">
        <f>SUM(E17:E23)</f>
        <v>630</v>
      </c>
      <c r="F25" s="137">
        <f>SUM(F17:F23)</f>
        <v>1429</v>
      </c>
      <c r="G25" s="137">
        <f>SUM(G17:G23)</f>
        <v>941.76638739635166</v>
      </c>
      <c r="H25" s="124">
        <f t="shared" si="5"/>
        <v>1.6968114612986989</v>
      </c>
      <c r="I25" s="27">
        <f t="shared" si="6"/>
        <v>1.3379114150415272</v>
      </c>
      <c r="J25" s="22"/>
      <c r="K25" s="28">
        <f t="shared" si="7"/>
        <v>1.517361438170113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70" t="s">
        <v>85</v>
      </c>
      <c r="D27" s="217"/>
      <c r="E27" s="216"/>
      <c r="F27" s="133">
        <f t="shared" ref="F27:F29" si="8">SUM(D27:E27)</f>
        <v>0</v>
      </c>
      <c r="G27" s="134">
        <f>VLOOKUP(C27,$W$53:$AF$63,$W$44,0)</f>
        <v>589.1922168915986</v>
      </c>
      <c r="H27" s="122">
        <f>IF(G27&lt;&gt;0,D27/(G27/2),0)</f>
        <v>0</v>
      </c>
      <c r="I27" s="13">
        <f>IF(G27&lt;&gt;0,E27/(G27/2),0)</f>
        <v>0</v>
      </c>
      <c r="J27" s="14"/>
      <c r="K27" s="15">
        <f t="shared" si="7"/>
        <v>0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/>
      <c r="D28" s="132"/>
      <c r="E28" s="132"/>
      <c r="F28" s="133">
        <f t="shared" si="8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 t="s">
        <v>82</v>
      </c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19</v>
      </c>
      <c r="D29" s="217"/>
      <c r="E29" s="250"/>
      <c r="F29" s="133">
        <f t="shared" si="8"/>
        <v>0</v>
      </c>
      <c r="G29" s="134">
        <f>VLOOKUP(C29,$W$53:$AF$63,$W$44,0)</f>
        <v>0</v>
      </c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0</v>
      </c>
      <c r="E31" s="221">
        <f>SUM(E27:E30)</f>
        <v>0</v>
      </c>
      <c r="F31" s="221">
        <f>SUM(F27:F30)</f>
        <v>0</v>
      </c>
      <c r="G31" s="222">
        <f>SUM(G27:G30)</f>
        <v>589.1922168915986</v>
      </c>
      <c r="H31" s="223">
        <f>IF(G31&lt;&gt;0,D31/(G31/2),0)</f>
        <v>0</v>
      </c>
      <c r="I31" s="223">
        <f>IF(G31&lt;&gt;0,E31/(G31/2),0)</f>
        <v>0</v>
      </c>
      <c r="J31" s="22"/>
      <c r="K31" s="224">
        <f t="shared" si="7"/>
        <v>0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799</v>
      </c>
      <c r="E34" s="108">
        <f>E9+E15+E25+E31</f>
        <v>750</v>
      </c>
      <c r="F34" s="108">
        <f>F9+F15+F25+F31</f>
        <v>1549</v>
      </c>
      <c r="G34" s="109">
        <f>G25+G31+G9+G15</f>
        <v>1965.8003926851495</v>
      </c>
      <c r="H34" s="13">
        <f>IF(G34&lt;&gt;0,D34/(G34/2),0)</f>
        <v>0.81290043788079658</v>
      </c>
      <c r="I34" s="13">
        <f>IF(G34&lt;&gt;0,E34/(G34/2),0)</f>
        <v>0.76304797047634232</v>
      </c>
      <c r="J34" s="14"/>
      <c r="K34" s="15">
        <f>IF(G34&lt;&gt;0,F34/(G34),0)</f>
        <v>0.78797420417856945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461</v>
      </c>
      <c r="E38" s="105">
        <v>300</v>
      </c>
      <c r="F38" s="106">
        <f t="shared" ref="F38:F41" si="9">SUM(D38:E38)</f>
        <v>761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1315</v>
      </c>
      <c r="D42" s="107">
        <f>SUM(D38:D41)</f>
        <v>461</v>
      </c>
      <c r="E42" s="107">
        <f>SUM(E38:E41)</f>
        <v>300</v>
      </c>
      <c r="F42" s="106">
        <f>D42+E42</f>
        <v>761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7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'24-11'!D40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'24-11'!F40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'24-11'!H40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'24-11'!B40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45982</v>
      </c>
      <c r="Z45" s="101">
        <v>45983</v>
      </c>
      <c r="AA45" s="101">
        <v>45984</v>
      </c>
      <c r="AB45" s="101">
        <v>45985</v>
      </c>
      <c r="AC45" s="101">
        <v>45986</v>
      </c>
      <c r="AD45" s="101">
        <v>45987</v>
      </c>
      <c r="AE45" s="101">
        <v>45988</v>
      </c>
      <c r="AF45" s="63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621.20255485314169</v>
      </c>
      <c r="Z46" s="66">
        <v>434.84178839719925</v>
      </c>
      <c r="AA46" s="66">
        <v>621.20255485314169</v>
      </c>
      <c r="AB46" s="66">
        <v>621.20255485314169</v>
      </c>
      <c r="AC46" s="66">
        <v>434.84178839719925</v>
      </c>
      <c r="AD46" s="66">
        <v>621.20255485314169</v>
      </c>
      <c r="AE46" s="66">
        <v>621.20255485314169</v>
      </c>
      <c r="AF46" s="67">
        <v>3975.6963510601072</v>
      </c>
      <c r="AG46" s="64"/>
    </row>
    <row r="47" spans="2:33" ht="16" thickBot="1">
      <c r="B47" s="76">
        <f>+F9</f>
        <v>120</v>
      </c>
      <c r="C47" s="77">
        <f>IF($W$44=3,$Y46,IF($W$44=4,SUM($Y46:$Z46),IF($W$44=5,SUM($Y46:$AA46),IF($W$44=6,SUM($Y46:$AB46),IF($W$44=7,SUM($Y46:$AC46),IF($W$44=8,SUM($Y46:$AD46),IF($W$44=9,SUM($Y46:$AE46),"Escribir número")))))))</f>
        <v>2733.2912413538238</v>
      </c>
      <c r="D47" s="78">
        <f>+F15+'14-11'!F14+'15-11'!F14+'16-11 '!F15+'17-11'!F15</f>
        <v>2261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F25+'14-11'!F24+'15-11'!F24+'16-11 '!F25+'17-11'!F25</f>
        <v>5334</v>
      </c>
      <c r="G47" s="77">
        <f>IF($W$44=3,$Y47,IF($W$44=4,SUM($Y47:$Z47),IF($W$44=5,SUM($Y47:$AA47),IF($W$44=6,SUM($Y47:$AB47),IF($W$44=7,SUM($Y47:$AC47),IF($W$44=8,SUM($Y47:$AD47),IF($W$44=9,SUM($Y47:$AE47),"Escribir número")))))))</f>
        <v>6195.654247777853</v>
      </c>
      <c r="H47" s="79">
        <f>F31+'14-11'!F30+'15-11'!F30+'16-11 '!F31+'17-11'!F31</f>
        <v>4150</v>
      </c>
      <c r="I47" s="77">
        <f>IF($W$44=3,$Y49,IF($W$44=4,SUM($Y49:$Z49),IF($W$44=5,SUM($Y49:$AA49),IF($W$44=6,SUM($Y49:$AB49),IF($W$44=7,SUM($Y49:$AC49),IF($W$44=8,SUM($Y49:$AD49),IF($W$44=9,SUM($Y49:$AE49),"Escribir número")))))))</f>
        <v>2388.5718565463385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1262.6132909134549</v>
      </c>
      <c r="Z47" s="66">
        <v>883.82930363941841</v>
      </c>
      <c r="AA47" s="66">
        <v>1553.7226329143141</v>
      </c>
      <c r="AB47" s="66">
        <v>1553.7226329143141</v>
      </c>
      <c r="AC47" s="66">
        <v>941.76638739635177</v>
      </c>
      <c r="AD47" s="66">
        <v>1451.9493473656564</v>
      </c>
      <c r="AE47" s="66">
        <v>914.37338743620944</v>
      </c>
      <c r="AF47" s="67">
        <v>8561.9769825797193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11865</v>
      </c>
      <c r="L48" s="118"/>
      <c r="M48" s="82">
        <f>+C47+E47+G47+I47</f>
        <v>11317.517345678014</v>
      </c>
      <c r="N48" s="83">
        <f>AF63</f>
        <v>16137.799583528269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599.79321321824671</v>
      </c>
      <c r="Z49" s="66">
        <v>599.79321321824671</v>
      </c>
      <c r="AA49" s="66">
        <v>599.79321321824671</v>
      </c>
      <c r="AB49" s="66">
        <v>0</v>
      </c>
      <c r="AC49" s="66">
        <v>589.1922168915986</v>
      </c>
      <c r="AD49" s="66">
        <v>589.1922168915986</v>
      </c>
      <c r="AE49" s="66">
        <v>622.36217645050533</v>
      </c>
      <c r="AF49" s="67">
        <v>3600.1262498884425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2483.6090589848432</v>
      </c>
      <c r="Z50" s="102">
        <v>1918.4643052548645</v>
      </c>
      <c r="AA50" s="102">
        <v>2774.7184009857028</v>
      </c>
      <c r="AB50" s="102">
        <v>2174.925187767456</v>
      </c>
      <c r="AC50" s="102">
        <v>1965.8003926851497</v>
      </c>
      <c r="AD50" s="102">
        <v>2662.3441191103966</v>
      </c>
      <c r="AE50" s="102">
        <v>2157.9381187398567</v>
      </c>
      <c r="AF50" s="102">
        <v>16137.799583528269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45982</v>
      </c>
      <c r="Z53" s="101">
        <v>45983</v>
      </c>
      <c r="AA53" s="101">
        <v>45984</v>
      </c>
      <c r="AB53" s="101">
        <v>45985</v>
      </c>
      <c r="AC53" s="101">
        <v>45986</v>
      </c>
      <c r="AD53" s="101">
        <v>45987</v>
      </c>
      <c r="AE53" s="101">
        <v>45988</v>
      </c>
      <c r="AF53" s="63" t="s">
        <v>89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101.55603466353217</v>
      </c>
      <c r="Z54" s="85">
        <v>71.089224264472506</v>
      </c>
      <c r="AA54" s="85">
        <v>101.55603466353217</v>
      </c>
      <c r="AB54" s="85">
        <v>101.55603466353217</v>
      </c>
      <c r="AC54" s="85">
        <v>71.089224264472506</v>
      </c>
      <c r="AD54" s="85">
        <v>101.55603466353217</v>
      </c>
      <c r="AE54" s="85">
        <v>71.089224264472506</v>
      </c>
      <c r="AF54" s="67">
        <v>619.49181144754618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621.20255485314169</v>
      </c>
      <c r="Z55" s="85">
        <v>434.84178839719925</v>
      </c>
      <c r="AA55" s="85">
        <v>621.20255485314169</v>
      </c>
      <c r="AB55" s="85">
        <v>621.20255485314169</v>
      </c>
      <c r="AC55" s="85">
        <v>434.84178839719925</v>
      </c>
      <c r="AD55" s="85">
        <v>621.20255485314169</v>
      </c>
      <c r="AE55" s="85">
        <v>621.20255485314169</v>
      </c>
      <c r="AF55" s="67">
        <v>3975.6963510601072</v>
      </c>
      <c r="AG55" s="64"/>
    </row>
    <row r="56" spans="2:33" ht="15.5">
      <c r="E56" s="91"/>
      <c r="V56" s="62"/>
      <c r="W56" s="68" t="s">
        <v>18</v>
      </c>
      <c r="X56" s="90"/>
      <c r="Y56" s="85">
        <v>0</v>
      </c>
      <c r="Z56" s="85">
        <v>0</v>
      </c>
      <c r="AA56" s="85">
        <v>291.10934200085944</v>
      </c>
      <c r="AB56" s="85">
        <v>291.10934200085944</v>
      </c>
      <c r="AC56" s="85">
        <v>291.10934200085944</v>
      </c>
      <c r="AD56" s="85">
        <v>291.10934200085944</v>
      </c>
      <c r="AE56" s="85">
        <v>278.45241408777855</v>
      </c>
      <c r="AF56" s="67">
        <v>1442.8897820912164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294.79927363456966</v>
      </c>
      <c r="Z57" s="85">
        <v>206.35949154419876</v>
      </c>
      <c r="AA57" s="85">
        <v>294.79927363456966</v>
      </c>
      <c r="AB57" s="85">
        <v>294.79927363456966</v>
      </c>
      <c r="AC57" s="85">
        <v>215.73946843257144</v>
      </c>
      <c r="AD57" s="85">
        <v>308.19924061795916</v>
      </c>
      <c r="AE57" s="85">
        <v>206.35949154419876</v>
      </c>
      <c r="AF57" s="67">
        <v>1821.0555130426371</v>
      </c>
      <c r="AG57" s="64"/>
    </row>
    <row r="58" spans="2:33" ht="15.5">
      <c r="V58" s="62"/>
      <c r="W58" s="68" t="s">
        <v>17</v>
      </c>
      <c r="X58" s="90"/>
      <c r="Y58" s="85">
        <v>293.30997297581087</v>
      </c>
      <c r="Z58" s="85">
        <v>205.31698108306762</v>
      </c>
      <c r="AA58" s="85">
        <v>293.30997297581087</v>
      </c>
      <c r="AB58" s="85">
        <v>293.30997297581087</v>
      </c>
      <c r="AC58" s="85">
        <v>123.19018864984058</v>
      </c>
      <c r="AD58" s="85">
        <v>246.89048160050862</v>
      </c>
      <c r="AE58" s="85">
        <v>117.83409349115183</v>
      </c>
      <c r="AF58" s="67">
        <v>1573.1616637520012</v>
      </c>
      <c r="AG58" s="64"/>
    </row>
    <row r="59" spans="2:33" ht="15.5">
      <c r="V59" s="62"/>
      <c r="W59" s="68" t="s">
        <v>28</v>
      </c>
      <c r="X59" s="90"/>
      <c r="Y59" s="85">
        <v>293.38231488995712</v>
      </c>
      <c r="Z59" s="85">
        <v>205.36762042296999</v>
      </c>
      <c r="AA59" s="85">
        <v>293.38231488995712</v>
      </c>
      <c r="AB59" s="85">
        <v>293.38231488995712</v>
      </c>
      <c r="AC59" s="85">
        <v>123.220572253782</v>
      </c>
      <c r="AD59" s="85">
        <v>258.1764371031623</v>
      </c>
      <c r="AE59" s="85">
        <v>123.220572253782</v>
      </c>
      <c r="AF59" s="67">
        <v>1590.1321467035675</v>
      </c>
      <c r="AG59" s="64"/>
    </row>
    <row r="60" spans="2:33" ht="15.5">
      <c r="V60" s="62"/>
      <c r="W60" s="68" t="s">
        <v>24</v>
      </c>
      <c r="X60" s="90"/>
      <c r="Y60" s="85">
        <v>279.56569474958508</v>
      </c>
      <c r="Z60" s="85">
        <v>195.69598632470951</v>
      </c>
      <c r="AA60" s="85">
        <v>279.56569474958508</v>
      </c>
      <c r="AB60" s="85">
        <v>279.56569474958508</v>
      </c>
      <c r="AC60" s="85">
        <v>117.41759179482571</v>
      </c>
      <c r="AD60" s="85">
        <v>246.01781137963479</v>
      </c>
      <c r="AE60" s="85">
        <v>117.41759179482571</v>
      </c>
      <c r="AF60" s="67">
        <v>1515.246065542751</v>
      </c>
      <c r="AG60" s="64"/>
    </row>
    <row r="61" spans="2:33" ht="15.5">
      <c r="V61" s="62"/>
      <c r="W61" s="70" t="s">
        <v>19</v>
      </c>
      <c r="X61" s="92"/>
      <c r="Y61" s="85">
        <v>599.79321321824671</v>
      </c>
      <c r="Z61" s="85">
        <v>599.79321321824671</v>
      </c>
      <c r="AA61" s="85">
        <v>599.79321321824671</v>
      </c>
      <c r="AB61" s="85">
        <v>0</v>
      </c>
      <c r="AC61" s="85">
        <v>0</v>
      </c>
      <c r="AD61" s="85">
        <v>0</v>
      </c>
      <c r="AE61" s="85">
        <v>209.92762462638632</v>
      </c>
      <c r="AF61" s="67">
        <v>2009.3072642811262</v>
      </c>
      <c r="AG61" s="64"/>
    </row>
    <row r="62" spans="2:33" ht="15.5">
      <c r="V62" s="62"/>
      <c r="W62" s="70" t="s">
        <v>85</v>
      </c>
      <c r="X62" s="92"/>
      <c r="Y62" s="85">
        <v>0</v>
      </c>
      <c r="Z62" s="85">
        <v>0</v>
      </c>
      <c r="AA62" s="85">
        <v>0</v>
      </c>
      <c r="AB62" s="85">
        <v>0</v>
      </c>
      <c r="AC62" s="85">
        <v>589.1922168915986</v>
      </c>
      <c r="AD62" s="85">
        <v>589.1922168915986</v>
      </c>
      <c r="AE62" s="85">
        <v>412.43455182411901</v>
      </c>
      <c r="AF62" s="67">
        <v>1590.8189856073163</v>
      </c>
      <c r="AG62" s="64"/>
    </row>
    <row r="63" spans="2:33" ht="15.5">
      <c r="V63" s="62"/>
      <c r="W63" s="299" t="s">
        <v>43</v>
      </c>
      <c r="X63" s="300"/>
      <c r="Y63" s="102">
        <v>2483.6090589848436</v>
      </c>
      <c r="Z63" s="102">
        <v>1918.4643052548645</v>
      </c>
      <c r="AA63" s="102">
        <v>2774.7184009857028</v>
      </c>
      <c r="AB63" s="102">
        <v>2174.925187767456</v>
      </c>
      <c r="AC63" s="102">
        <v>1965.8003926851493</v>
      </c>
      <c r="AD63" s="102">
        <v>2662.3441191103966</v>
      </c>
      <c r="AE63" s="102">
        <v>2157.9381187398562</v>
      </c>
      <c r="AF63" s="71">
        <v>16137.799583528269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D3370976-F7EF-4467-A6C9-AFC2CFFC8F64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6CE9CA55-1C53-475E-A52B-D204331D7440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E9D08EAC-D9F4-46DA-B657-0C51E26D7644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928CA401-A9D3-419E-9910-257E77FE4FB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FDDD22D4-D4EC-4B08-9C98-A939413FD6B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D2BCEA52-0000-4444-81AE-047A6385AE8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E27E1DDA-8E37-48F3-99AC-913FA25F12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8A9A8C36-3E80-43DE-9475-573768F1A2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BE9BA5A8-3234-4DF6-8DC2-F9B54B25A22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66CE4011-2772-457A-A0F9-995C4D2236F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1708A-6925-4353-8282-570DD484DC2B}">
  <dimension ref="B2:AG76"/>
  <sheetViews>
    <sheetView topLeftCell="A21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14</v>
      </c>
      <c r="D6" s="132">
        <v>275</v>
      </c>
      <c r="E6" s="132">
        <v>262</v>
      </c>
      <c r="F6" s="133">
        <f t="shared" ref="F6:F8" si="0">SUM(D6:E6)</f>
        <v>537</v>
      </c>
      <c r="G6" s="134">
        <f t="shared" ref="G6" si="1">VLOOKUP(C6,$W$53:$AF$63,$W$44,0)</f>
        <v>621.20255485314169</v>
      </c>
      <c r="H6" s="122">
        <f>IF(G6&lt;&gt;0,D6/(G6/2),0)</f>
        <v>0.88537948806412314</v>
      </c>
      <c r="I6" s="13">
        <f>IF(G6&lt;&gt;0,E6/(G6/2),0)</f>
        <v>0.84352518499200102</v>
      </c>
      <c r="J6" s="14"/>
      <c r="K6" s="15">
        <f>IF(G6&lt;&gt;0,F6/(G6),0)</f>
        <v>0.86445233652806208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275</v>
      </c>
      <c r="E9" s="136">
        <f>SUM(E6:E8)</f>
        <v>262</v>
      </c>
      <c r="F9" s="136">
        <f>SUM(F6:F8)</f>
        <v>537</v>
      </c>
      <c r="G9" s="137">
        <f>SUM(G6:G8)</f>
        <v>621.20255485314169</v>
      </c>
      <c r="H9" s="123">
        <f>IF(G9&lt;&gt;0,D9/(G9/2),0)</f>
        <v>0.88537948806412314</v>
      </c>
      <c r="I9" s="21">
        <f>IF(G9&lt;&gt;0,E9/(G9/2),0)</f>
        <v>0.84352518499200102</v>
      </c>
      <c r="J9" s="22"/>
      <c r="K9" s="23">
        <f>IF(G9&lt;&gt;0,F9/(G9),0)</f>
        <v>0.86445233652806208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17</v>
      </c>
      <c r="D17" s="132">
        <v>106</v>
      </c>
      <c r="E17" s="132">
        <v>100</v>
      </c>
      <c r="F17" s="133">
        <f t="shared" ref="F17:F23" si="3">SUM(D17:E17)</f>
        <v>206</v>
      </c>
      <c r="G17" s="134">
        <f t="shared" ref="G17:G22" si="4">VLOOKUP(C17,$W$53:$AF$63,$W$44,0)</f>
        <v>246.89048160050862</v>
      </c>
      <c r="H17" s="122">
        <f t="shared" ref="H17:H25" si="5">IF(G17&lt;&gt;0,D17/(G17/2),0)</f>
        <v>0.85868032913085479</v>
      </c>
      <c r="I17" s="13">
        <f t="shared" ref="I17:I25" si="6">IF(G17&lt;&gt;0,E17/(G17/2),0)</f>
        <v>0.81007578219891963</v>
      </c>
      <c r="J17" s="14"/>
      <c r="K17" s="15">
        <f t="shared" ref="K17:K31" si="7">IF(G17&lt;&gt;0,F17/(G17),0)</f>
        <v>0.83437805566488721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28</v>
      </c>
      <c r="D18" s="132">
        <v>34</v>
      </c>
      <c r="E18" s="132">
        <v>203</v>
      </c>
      <c r="F18" s="133">
        <f t="shared" si="3"/>
        <v>237</v>
      </c>
      <c r="G18" s="134">
        <f t="shared" si="4"/>
        <v>258.1764371031623</v>
      </c>
      <c r="H18" s="122">
        <f>IF(G18&lt;&gt;0,D18/(G18/2),0)</f>
        <v>0.26338577123065848</v>
      </c>
      <c r="I18" s="13">
        <f t="shared" si="6"/>
        <v>1.5725679870536375</v>
      </c>
      <c r="J18" s="14"/>
      <c r="K18" s="15">
        <f t="shared" si="7"/>
        <v>0.91797687914214798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24</v>
      </c>
      <c r="D19" s="132">
        <v>100</v>
      </c>
      <c r="E19" s="132">
        <v>211</v>
      </c>
      <c r="F19" s="133">
        <f t="shared" si="3"/>
        <v>311</v>
      </c>
      <c r="G19" s="134">
        <f t="shared" si="4"/>
        <v>246.01781137963479</v>
      </c>
      <c r="H19" s="122">
        <f>IF(G19&lt;&gt;0,D19/(G19/2),0)</f>
        <v>0.81294926931683076</v>
      </c>
      <c r="I19" s="13">
        <f t="shared" si="6"/>
        <v>1.715322958258513</v>
      </c>
      <c r="J19" s="14"/>
      <c r="K19" s="15">
        <f t="shared" si="7"/>
        <v>1.2641361137876719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20</v>
      </c>
      <c r="D20" s="132">
        <v>78</v>
      </c>
      <c r="E20" s="132">
        <v>0</v>
      </c>
      <c r="F20" s="133">
        <f t="shared" si="3"/>
        <v>78</v>
      </c>
      <c r="G20" s="134">
        <f t="shared" si="4"/>
        <v>308.19924061795916</v>
      </c>
      <c r="H20" s="122">
        <f t="shared" si="5"/>
        <v>0.50616607518957557</v>
      </c>
      <c r="I20" s="13">
        <f t="shared" si="6"/>
        <v>0</v>
      </c>
      <c r="J20" s="14"/>
      <c r="K20" s="15">
        <f t="shared" si="7"/>
        <v>0.25308303759478779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12</v>
      </c>
      <c r="D21" s="217">
        <v>48</v>
      </c>
      <c r="E21" s="132">
        <v>8</v>
      </c>
      <c r="F21" s="133">
        <f t="shared" si="3"/>
        <v>56</v>
      </c>
      <c r="G21" s="134">
        <f t="shared" si="4"/>
        <v>101.55603466353217</v>
      </c>
      <c r="H21" s="122">
        <f t="shared" si="5"/>
        <v>0.94529094522112833</v>
      </c>
      <c r="I21" s="13">
        <f t="shared" si="6"/>
        <v>0.15754849087018805</v>
      </c>
      <c r="J21" s="14"/>
      <c r="K21" s="15">
        <f t="shared" si="7"/>
        <v>0.55141971804565815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18</v>
      </c>
      <c r="D22" s="250">
        <v>155</v>
      </c>
      <c r="E22" s="132">
        <v>161</v>
      </c>
      <c r="F22" s="133">
        <f t="shared" si="3"/>
        <v>316</v>
      </c>
      <c r="G22" s="134">
        <f t="shared" si="4"/>
        <v>291.10934200085944</v>
      </c>
      <c r="H22" s="122">
        <f t="shared" si="5"/>
        <v>1.0648919676342259</v>
      </c>
      <c r="I22" s="13">
        <f t="shared" si="6"/>
        <v>1.1061135921878087</v>
      </c>
      <c r="J22" s="14"/>
      <c r="K22" s="15">
        <f t="shared" si="7"/>
        <v>1.0855027799110173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132"/>
      <c r="E23" s="132"/>
      <c r="F23" s="133">
        <f t="shared" si="3"/>
        <v>0</v>
      </c>
      <c r="G23" s="134"/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521</v>
      </c>
      <c r="E25" s="137">
        <f>SUM(E17:E23)</f>
        <v>683</v>
      </c>
      <c r="F25" s="137">
        <f>SUM(F17:F23)</f>
        <v>1204</v>
      </c>
      <c r="G25" s="137">
        <f>SUM(G17:G23)</f>
        <v>1451.9493473656566</v>
      </c>
      <c r="H25" s="124">
        <f t="shared" si="5"/>
        <v>0.71765588922957402</v>
      </c>
      <c r="I25" s="27">
        <f t="shared" si="6"/>
        <v>0.94080416956583313</v>
      </c>
      <c r="J25" s="22"/>
      <c r="K25" s="28">
        <f t="shared" si="7"/>
        <v>0.82923002939770363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70" t="s">
        <v>85</v>
      </c>
      <c r="D27" s="217"/>
      <c r="E27" s="216"/>
      <c r="F27" s="133">
        <f t="shared" ref="F27:F29" si="8">SUM(D27:E27)</f>
        <v>0</v>
      </c>
      <c r="G27" s="134">
        <f>VLOOKUP(C27,$W$53:$AF$63,$W$44,0)</f>
        <v>589.1922168915986</v>
      </c>
      <c r="H27" s="122">
        <f>IF(G27&lt;&gt;0,D27/(G27/2),0)</f>
        <v>0</v>
      </c>
      <c r="I27" s="13">
        <f>IF(G27&lt;&gt;0,E27/(G27/2),0)</f>
        <v>0</v>
      </c>
      <c r="J27" s="14"/>
      <c r="K27" s="15">
        <f t="shared" si="7"/>
        <v>0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/>
      <c r="D28" s="132"/>
      <c r="E28" s="132"/>
      <c r="F28" s="133">
        <f t="shared" si="8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 t="s">
        <v>82</v>
      </c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19</v>
      </c>
      <c r="D29" s="217"/>
      <c r="E29" s="250"/>
      <c r="F29" s="133">
        <f t="shared" si="8"/>
        <v>0</v>
      </c>
      <c r="G29" s="134">
        <f>VLOOKUP(C29,$W$53:$AF$63,$W$44,0)</f>
        <v>0</v>
      </c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0</v>
      </c>
      <c r="E31" s="221">
        <f>SUM(E27:E30)</f>
        <v>0</v>
      </c>
      <c r="F31" s="221">
        <f>SUM(F27:F30)</f>
        <v>0</v>
      </c>
      <c r="G31" s="222">
        <f>SUM(G27:G30)</f>
        <v>589.1922168915986</v>
      </c>
      <c r="H31" s="223">
        <f>IF(G31&lt;&gt;0,D31/(G31/2),0)</f>
        <v>0</v>
      </c>
      <c r="I31" s="223">
        <f>IF(G31&lt;&gt;0,E31/(G31/2),0)</f>
        <v>0</v>
      </c>
      <c r="J31" s="22"/>
      <c r="K31" s="224">
        <f t="shared" si="7"/>
        <v>0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796</v>
      </c>
      <c r="E34" s="108">
        <f>E9+E15+E25+E31</f>
        <v>945</v>
      </c>
      <c r="F34" s="108">
        <f>F9+F15+F25+F31</f>
        <v>1741</v>
      </c>
      <c r="G34" s="109">
        <f>G25+G31+G9+G15</f>
        <v>2662.3441191103966</v>
      </c>
      <c r="H34" s="13">
        <f>IF(G34&lt;&gt;0,D34/(G34/2),0)</f>
        <v>0.5979692814961709</v>
      </c>
      <c r="I34" s="13">
        <f>IF(G34&lt;&gt;0,E34/(G34/2),0)</f>
        <v>0.70990071735412252</v>
      </c>
      <c r="J34" s="14"/>
      <c r="K34" s="15">
        <f>IF(G34&lt;&gt;0,F34/(G34),0)</f>
        <v>0.65393499942514677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461</v>
      </c>
      <c r="E38" s="105">
        <v>300</v>
      </c>
      <c r="F38" s="106">
        <f t="shared" ref="F38:F41" si="9">SUM(D38:E38)</f>
        <v>761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1315</v>
      </c>
      <c r="D42" s="107">
        <f>SUM(D38:D41)</f>
        <v>461</v>
      </c>
      <c r="E42" s="107">
        <f>SUM(E38:E41)</f>
        <v>300</v>
      </c>
      <c r="F42" s="106">
        <f>D42+E42</f>
        <v>761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8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'25-11'!D40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'25-11'!F40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'25-11'!H40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'25-11'!B40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45982</v>
      </c>
      <c r="Z45" s="101">
        <v>45983</v>
      </c>
      <c r="AA45" s="101">
        <v>45984</v>
      </c>
      <c r="AB45" s="101">
        <v>45985</v>
      </c>
      <c r="AC45" s="101">
        <v>45986</v>
      </c>
      <c r="AD45" s="101">
        <v>45987</v>
      </c>
      <c r="AE45" s="101">
        <v>45988</v>
      </c>
      <c r="AF45" s="63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621.20255485314169</v>
      </c>
      <c r="Z46" s="66">
        <v>434.84178839719925</v>
      </c>
      <c r="AA46" s="66">
        <v>621.20255485314169</v>
      </c>
      <c r="AB46" s="66">
        <v>621.20255485314169</v>
      </c>
      <c r="AC46" s="66">
        <v>434.84178839719925</v>
      </c>
      <c r="AD46" s="66">
        <v>621.20255485314169</v>
      </c>
      <c r="AE46" s="66">
        <v>621.20255485314169</v>
      </c>
      <c r="AF46" s="67">
        <v>3975.6963510601072</v>
      </c>
      <c r="AG46" s="64"/>
    </row>
    <row r="47" spans="2:33" ht="16" thickBot="1">
      <c r="B47" s="76">
        <f>+F9</f>
        <v>537</v>
      </c>
      <c r="C47" s="77">
        <f>IF($W$44=3,$Y46,IF($W$44=4,SUM($Y46:$Z46),IF($W$44=5,SUM($Y46:$AA46),IF($W$44=6,SUM($Y46:$AB46),IF($W$44=7,SUM($Y46:$AC46),IF($W$44=8,SUM($Y46:$AD46),IF($W$44=9,SUM($Y46:$AE46),"Escribir número")))))))</f>
        <v>3354.4937962069653</v>
      </c>
      <c r="D47" s="78">
        <f>+F15+'14-11'!F14+'15-11'!F14+'16-11 '!F15+'17-11'!F15</f>
        <v>2261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F25+'14-11'!F24+'15-11'!F24+'16-11 '!F25+'17-11'!F25</f>
        <v>5109</v>
      </c>
      <c r="G47" s="77">
        <f>IF($W$44=3,$Y47,IF($W$44=4,SUM($Y47:$Z47),IF($W$44=5,SUM($Y47:$AA47),IF($W$44=6,SUM($Y47:$AB47),IF($W$44=7,SUM($Y47:$AC47),IF($W$44=8,SUM($Y47:$AD47),IF($W$44=9,SUM($Y47:$AE47),"Escribir número")))))))</f>
        <v>7647.6035951435097</v>
      </c>
      <c r="H47" s="79">
        <f>F31+'14-11'!F30+'15-11'!F30+'16-11 '!F31+'17-11'!F31</f>
        <v>4150</v>
      </c>
      <c r="I47" s="77">
        <f>IF($W$44=3,$Y49,IF($W$44=4,SUM($Y49:$Z49),IF($W$44=5,SUM($Y49:$AA49),IF($W$44=6,SUM($Y49:$AB49),IF($W$44=7,SUM($Y49:$AC49),IF($W$44=8,SUM($Y49:$AD49),IF($W$44=9,SUM($Y49:$AE49),"Escribir número")))))))</f>
        <v>2977.764073437937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1262.6132909134549</v>
      </c>
      <c r="Z47" s="66">
        <v>883.82930363941841</v>
      </c>
      <c r="AA47" s="66">
        <v>1553.7226329143141</v>
      </c>
      <c r="AB47" s="66">
        <v>1553.7226329143141</v>
      </c>
      <c r="AC47" s="66">
        <v>941.76638739635177</v>
      </c>
      <c r="AD47" s="66">
        <v>1451.9493473656564</v>
      </c>
      <c r="AE47" s="66">
        <v>914.37338743620944</v>
      </c>
      <c r="AF47" s="67">
        <v>8561.9769825797193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12057</v>
      </c>
      <c r="L48" s="118"/>
      <c r="M48" s="82">
        <f>+C47+E47+G47+I47</f>
        <v>13979.861464788411</v>
      </c>
      <c r="N48" s="83">
        <f>AF63</f>
        <v>16137.799583528269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599.79321321824671</v>
      </c>
      <c r="Z49" s="66">
        <v>599.79321321824671</v>
      </c>
      <c r="AA49" s="66">
        <v>599.79321321824671</v>
      </c>
      <c r="AB49" s="66">
        <v>0</v>
      </c>
      <c r="AC49" s="66">
        <v>589.1922168915986</v>
      </c>
      <c r="AD49" s="66">
        <v>589.1922168915986</v>
      </c>
      <c r="AE49" s="66">
        <v>622.36217645050533</v>
      </c>
      <c r="AF49" s="67">
        <v>3600.1262498884425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2483.6090589848432</v>
      </c>
      <c r="Z50" s="102">
        <v>1918.4643052548645</v>
      </c>
      <c r="AA50" s="102">
        <v>2774.7184009857028</v>
      </c>
      <c r="AB50" s="102">
        <v>2174.925187767456</v>
      </c>
      <c r="AC50" s="102">
        <v>1965.8003926851497</v>
      </c>
      <c r="AD50" s="102">
        <v>2662.3441191103966</v>
      </c>
      <c r="AE50" s="102">
        <v>2157.9381187398567</v>
      </c>
      <c r="AF50" s="102">
        <v>16137.799583528269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45982</v>
      </c>
      <c r="Z53" s="101">
        <v>45983</v>
      </c>
      <c r="AA53" s="101">
        <v>45984</v>
      </c>
      <c r="AB53" s="101">
        <v>45985</v>
      </c>
      <c r="AC53" s="101">
        <v>45986</v>
      </c>
      <c r="AD53" s="101">
        <v>45987</v>
      </c>
      <c r="AE53" s="101">
        <v>45988</v>
      </c>
      <c r="AF53" s="63" t="s">
        <v>89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101.55603466353217</v>
      </c>
      <c r="Z54" s="85">
        <v>71.089224264472506</v>
      </c>
      <c r="AA54" s="85">
        <v>101.55603466353217</v>
      </c>
      <c r="AB54" s="85">
        <v>101.55603466353217</v>
      </c>
      <c r="AC54" s="85">
        <v>71.089224264472506</v>
      </c>
      <c r="AD54" s="85">
        <v>101.55603466353217</v>
      </c>
      <c r="AE54" s="85">
        <v>71.089224264472506</v>
      </c>
      <c r="AF54" s="67">
        <v>619.49181144754618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621.20255485314169</v>
      </c>
      <c r="Z55" s="85">
        <v>434.84178839719925</v>
      </c>
      <c r="AA55" s="85">
        <v>621.20255485314169</v>
      </c>
      <c r="AB55" s="85">
        <v>621.20255485314169</v>
      </c>
      <c r="AC55" s="85">
        <v>434.84178839719925</v>
      </c>
      <c r="AD55" s="85">
        <v>621.20255485314169</v>
      </c>
      <c r="AE55" s="85">
        <v>621.20255485314169</v>
      </c>
      <c r="AF55" s="67">
        <v>3975.6963510601072</v>
      </c>
      <c r="AG55" s="64"/>
    </row>
    <row r="56" spans="2:33" ht="15.5">
      <c r="E56" s="91"/>
      <c r="V56" s="62"/>
      <c r="W56" s="68" t="s">
        <v>18</v>
      </c>
      <c r="X56" s="90"/>
      <c r="Y56" s="85">
        <v>0</v>
      </c>
      <c r="Z56" s="85">
        <v>0</v>
      </c>
      <c r="AA56" s="85">
        <v>291.10934200085944</v>
      </c>
      <c r="AB56" s="85">
        <v>291.10934200085944</v>
      </c>
      <c r="AC56" s="85">
        <v>291.10934200085944</v>
      </c>
      <c r="AD56" s="85">
        <v>291.10934200085944</v>
      </c>
      <c r="AE56" s="85">
        <v>278.45241408777855</v>
      </c>
      <c r="AF56" s="67">
        <v>1442.8897820912164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294.79927363456966</v>
      </c>
      <c r="Z57" s="85">
        <v>206.35949154419876</v>
      </c>
      <c r="AA57" s="85">
        <v>294.79927363456966</v>
      </c>
      <c r="AB57" s="85">
        <v>294.79927363456966</v>
      </c>
      <c r="AC57" s="85">
        <v>215.73946843257144</v>
      </c>
      <c r="AD57" s="85">
        <v>308.19924061795916</v>
      </c>
      <c r="AE57" s="85">
        <v>206.35949154419876</v>
      </c>
      <c r="AF57" s="67">
        <v>1821.0555130426371</v>
      </c>
      <c r="AG57" s="64"/>
    </row>
    <row r="58" spans="2:33" ht="15.5">
      <c r="V58" s="62"/>
      <c r="W58" s="68" t="s">
        <v>17</v>
      </c>
      <c r="X58" s="90"/>
      <c r="Y58" s="85">
        <v>293.30997297581087</v>
      </c>
      <c r="Z58" s="85">
        <v>205.31698108306762</v>
      </c>
      <c r="AA58" s="85">
        <v>293.30997297581087</v>
      </c>
      <c r="AB58" s="85">
        <v>293.30997297581087</v>
      </c>
      <c r="AC58" s="85">
        <v>123.19018864984058</v>
      </c>
      <c r="AD58" s="85">
        <v>246.89048160050862</v>
      </c>
      <c r="AE58" s="85">
        <v>117.83409349115183</v>
      </c>
      <c r="AF58" s="67">
        <v>1573.1616637520012</v>
      </c>
      <c r="AG58" s="64"/>
    </row>
    <row r="59" spans="2:33" ht="15.5">
      <c r="V59" s="62"/>
      <c r="W59" s="68" t="s">
        <v>28</v>
      </c>
      <c r="X59" s="90"/>
      <c r="Y59" s="85">
        <v>293.38231488995712</v>
      </c>
      <c r="Z59" s="85">
        <v>205.36762042296999</v>
      </c>
      <c r="AA59" s="85">
        <v>293.38231488995712</v>
      </c>
      <c r="AB59" s="85">
        <v>293.38231488995712</v>
      </c>
      <c r="AC59" s="85">
        <v>123.220572253782</v>
      </c>
      <c r="AD59" s="85">
        <v>258.1764371031623</v>
      </c>
      <c r="AE59" s="85">
        <v>123.220572253782</v>
      </c>
      <c r="AF59" s="67">
        <v>1590.1321467035675</v>
      </c>
      <c r="AG59" s="64"/>
    </row>
    <row r="60" spans="2:33" ht="15.5">
      <c r="V60" s="62"/>
      <c r="W60" s="68" t="s">
        <v>24</v>
      </c>
      <c r="X60" s="90"/>
      <c r="Y60" s="85">
        <v>279.56569474958508</v>
      </c>
      <c r="Z60" s="85">
        <v>195.69598632470951</v>
      </c>
      <c r="AA60" s="85">
        <v>279.56569474958508</v>
      </c>
      <c r="AB60" s="85">
        <v>279.56569474958508</v>
      </c>
      <c r="AC60" s="85">
        <v>117.41759179482571</v>
      </c>
      <c r="AD60" s="85">
        <v>246.01781137963479</v>
      </c>
      <c r="AE60" s="85">
        <v>117.41759179482571</v>
      </c>
      <c r="AF60" s="67">
        <v>1515.246065542751</v>
      </c>
      <c r="AG60" s="64"/>
    </row>
    <row r="61" spans="2:33" ht="15.5">
      <c r="V61" s="62"/>
      <c r="W61" s="70" t="s">
        <v>19</v>
      </c>
      <c r="X61" s="92"/>
      <c r="Y61" s="85">
        <v>599.79321321824671</v>
      </c>
      <c r="Z61" s="85">
        <v>599.79321321824671</v>
      </c>
      <c r="AA61" s="85">
        <v>599.79321321824671</v>
      </c>
      <c r="AB61" s="85">
        <v>0</v>
      </c>
      <c r="AC61" s="85">
        <v>0</v>
      </c>
      <c r="AD61" s="85">
        <v>0</v>
      </c>
      <c r="AE61" s="85">
        <v>209.92762462638632</v>
      </c>
      <c r="AF61" s="67">
        <v>2009.3072642811262</v>
      </c>
      <c r="AG61" s="64"/>
    </row>
    <row r="62" spans="2:33" ht="15.5">
      <c r="V62" s="62"/>
      <c r="W62" s="70" t="s">
        <v>85</v>
      </c>
      <c r="X62" s="92"/>
      <c r="Y62" s="85">
        <v>0</v>
      </c>
      <c r="Z62" s="85">
        <v>0</v>
      </c>
      <c r="AA62" s="85">
        <v>0</v>
      </c>
      <c r="AB62" s="85">
        <v>0</v>
      </c>
      <c r="AC62" s="85">
        <v>589.1922168915986</v>
      </c>
      <c r="AD62" s="85">
        <v>589.1922168915986</v>
      </c>
      <c r="AE62" s="85">
        <v>412.43455182411901</v>
      </c>
      <c r="AF62" s="67">
        <v>1590.8189856073163</v>
      </c>
      <c r="AG62" s="64"/>
    </row>
    <row r="63" spans="2:33" ht="15.5">
      <c r="V63" s="62"/>
      <c r="W63" s="299" t="s">
        <v>43</v>
      </c>
      <c r="X63" s="300"/>
      <c r="Y63" s="102">
        <v>2483.6090589848436</v>
      </c>
      <c r="Z63" s="102">
        <v>1918.4643052548645</v>
      </c>
      <c r="AA63" s="102">
        <v>2774.7184009857028</v>
      </c>
      <c r="AB63" s="102">
        <v>2174.925187767456</v>
      </c>
      <c r="AC63" s="102">
        <v>1965.8003926851493</v>
      </c>
      <c r="AD63" s="102">
        <v>2662.3441191103966</v>
      </c>
      <c r="AE63" s="102">
        <v>2157.9381187398562</v>
      </c>
      <c r="AF63" s="71">
        <v>16137.799583528269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6D574B44-994B-4AAF-80AE-C6A608B9257B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D0F61EE7-7301-4A2B-9D40-BC99404A9A8E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A97749D7-D623-48C7-9785-2E0211F0D28F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5E2D8532-F2C0-403E-8D65-481622B2720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E3FC2CD3-4060-4027-94AE-5D8BC1B0918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4DAA6E57-3BF1-4BE1-A947-82FFCC158E2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179DF9DE-9699-4446-B2E2-CE2CE75CDBE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2CE33C45-413B-49B1-8977-16F60E41F75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6BC8B4BB-1586-491D-8E86-88B4317BA2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30624FFA-C366-4D18-91E3-5EE89D01369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B6AA2-7C22-4189-AB1D-2DA9E008DEF3}">
  <dimension ref="B2:AG76"/>
  <sheetViews>
    <sheetView topLeftCell="A11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14</v>
      </c>
      <c r="D6" s="132">
        <v>350</v>
      </c>
      <c r="E6" s="132">
        <v>474</v>
      </c>
      <c r="F6" s="133">
        <f t="shared" ref="F6:F8" si="0">SUM(D6:E6)</f>
        <v>824</v>
      </c>
      <c r="G6" s="134">
        <f t="shared" ref="G6" si="1">VLOOKUP(C6,$W$53:$AF$63,$W$44,0)</f>
        <v>621.20255485314169</v>
      </c>
      <c r="H6" s="122">
        <f>IF(G6&lt;&gt;0,D6/(G6/2),0)</f>
        <v>1.1268466211725203</v>
      </c>
      <c r="I6" s="13">
        <f>IF(G6&lt;&gt;0,E6/(G6/2),0)</f>
        <v>1.5260722812450704</v>
      </c>
      <c r="J6" s="14"/>
      <c r="K6" s="15">
        <f>IF(G6&lt;&gt;0,F6/(G6),0)</f>
        <v>1.3264594512087955</v>
      </c>
      <c r="L6" s="2"/>
      <c r="M6" s="16" t="s">
        <v>83</v>
      </c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350</v>
      </c>
      <c r="E9" s="136">
        <f>SUM(E6:E8)</f>
        <v>474</v>
      </c>
      <c r="F9" s="136">
        <f>SUM(F6:F8)</f>
        <v>824</v>
      </c>
      <c r="G9" s="137">
        <f>SUM(G6:G8)</f>
        <v>621.20255485314169</v>
      </c>
      <c r="H9" s="123">
        <f>IF(G9&lt;&gt;0,D9/(G9/2),0)</f>
        <v>1.1268466211725203</v>
      </c>
      <c r="I9" s="21">
        <f>IF(G9&lt;&gt;0,E9/(G9/2),0)</f>
        <v>1.5260722812450704</v>
      </c>
      <c r="J9" s="22"/>
      <c r="K9" s="23">
        <f>IF(G9&lt;&gt;0,F9/(G9),0)</f>
        <v>1.3264594512087955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17</v>
      </c>
      <c r="D17" s="132">
        <v>42</v>
      </c>
      <c r="E17" s="132">
        <v>86</v>
      </c>
      <c r="F17" s="133">
        <f t="shared" ref="F17:F23" si="3">SUM(D17:E17)</f>
        <v>128</v>
      </c>
      <c r="G17" s="134">
        <f t="shared" ref="G17:G22" si="4">VLOOKUP(C17,$W$53:$AF$63,$W$44,0)</f>
        <v>117.83409349115183</v>
      </c>
      <c r="H17" s="122">
        <f t="shared" ref="H17:H25" si="5">IF(G17&lt;&gt;0,D17/(G17/2),0)</f>
        <v>0.71286668833504929</v>
      </c>
      <c r="I17" s="13">
        <f t="shared" ref="I17:I25" si="6">IF(G17&lt;&gt;0,E17/(G17/2),0)</f>
        <v>1.4596794094479582</v>
      </c>
      <c r="J17" s="14"/>
      <c r="K17" s="15">
        <f t="shared" ref="K17:K31" si="7">IF(G17&lt;&gt;0,F17/(G17),0)</f>
        <v>1.0862730488915038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28</v>
      </c>
      <c r="D18" s="132">
        <v>169</v>
      </c>
      <c r="E18" s="132">
        <v>140</v>
      </c>
      <c r="F18" s="133">
        <f t="shared" si="3"/>
        <v>309</v>
      </c>
      <c r="G18" s="134">
        <f t="shared" si="4"/>
        <v>123.220572253782</v>
      </c>
      <c r="H18" s="122">
        <f>IF(G18&lt;&gt;0,D18/(G18/2),0)</f>
        <v>2.7430484522005276</v>
      </c>
      <c r="I18" s="13">
        <f t="shared" si="6"/>
        <v>2.2723478302252893</v>
      </c>
      <c r="J18" s="14"/>
      <c r="K18" s="15">
        <f t="shared" si="7"/>
        <v>2.5076981412129085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24</v>
      </c>
      <c r="D19" s="132">
        <v>205</v>
      </c>
      <c r="E19" s="132">
        <v>14</v>
      </c>
      <c r="F19" s="133">
        <f t="shared" si="3"/>
        <v>219</v>
      </c>
      <c r="G19" s="134">
        <f t="shared" si="4"/>
        <v>117.41759179482571</v>
      </c>
      <c r="H19" s="122">
        <f>IF(G19&lt;&gt;0,D19/(G19/2),0)</f>
        <v>3.4918106710656249</v>
      </c>
      <c r="I19" s="13">
        <f t="shared" si="6"/>
        <v>0.23846511899960365</v>
      </c>
      <c r="J19" s="14"/>
      <c r="K19" s="15">
        <f t="shared" si="7"/>
        <v>1.8651378950326143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20</v>
      </c>
      <c r="D20" s="132">
        <v>189</v>
      </c>
      <c r="E20" s="132">
        <v>25</v>
      </c>
      <c r="F20" s="133">
        <f t="shared" si="3"/>
        <v>214</v>
      </c>
      <c r="G20" s="134">
        <f t="shared" si="4"/>
        <v>206.35949154419876</v>
      </c>
      <c r="H20" s="122">
        <f t="shared" si="5"/>
        <v>1.8317548525217155</v>
      </c>
      <c r="I20" s="13">
        <f t="shared" si="6"/>
        <v>0.24229561541292532</v>
      </c>
      <c r="J20" s="14"/>
      <c r="K20" s="15">
        <f t="shared" si="7"/>
        <v>1.0370252339673205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12</v>
      </c>
      <c r="D21" s="217">
        <v>125</v>
      </c>
      <c r="E21" s="132">
        <v>45</v>
      </c>
      <c r="F21" s="133">
        <f t="shared" si="3"/>
        <v>170</v>
      </c>
      <c r="G21" s="134">
        <f t="shared" si="4"/>
        <v>71.089224264472506</v>
      </c>
      <c r="H21" s="122">
        <f t="shared" si="5"/>
        <v>3.5167073854952697</v>
      </c>
      <c r="I21" s="13">
        <f t="shared" si="6"/>
        <v>1.2660146587782972</v>
      </c>
      <c r="J21" s="14"/>
      <c r="K21" s="15">
        <f t="shared" si="7"/>
        <v>2.3913610221367834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18</v>
      </c>
      <c r="D22" s="250">
        <v>171</v>
      </c>
      <c r="E22" s="132">
        <v>18</v>
      </c>
      <c r="F22" s="133">
        <f t="shared" si="3"/>
        <v>189</v>
      </c>
      <c r="G22" s="134">
        <f t="shared" si="4"/>
        <v>278.45241408777855</v>
      </c>
      <c r="H22" s="122">
        <f t="shared" si="5"/>
        <v>1.2282170406760735</v>
      </c>
      <c r="I22" s="13">
        <f t="shared" si="6"/>
        <v>0.12928600428169196</v>
      </c>
      <c r="J22" s="14"/>
      <c r="K22" s="15">
        <f t="shared" si="7"/>
        <v>0.67875152247888282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132"/>
      <c r="E23" s="132"/>
      <c r="F23" s="133">
        <f t="shared" si="3"/>
        <v>0</v>
      </c>
      <c r="G23" s="134"/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901</v>
      </c>
      <c r="E25" s="137">
        <f>SUM(E17:E23)</f>
        <v>328</v>
      </c>
      <c r="F25" s="137">
        <f>SUM(F17:F23)</f>
        <v>1229</v>
      </c>
      <c r="G25" s="137">
        <f>SUM(G17:G23)</f>
        <v>914.37338743620944</v>
      </c>
      <c r="H25" s="124">
        <f t="shared" si="5"/>
        <v>1.9707485199810839</v>
      </c>
      <c r="I25" s="27">
        <f t="shared" si="6"/>
        <v>0.71743120372230362</v>
      </c>
      <c r="J25" s="22"/>
      <c r="K25" s="28">
        <f t="shared" si="7"/>
        <v>1.3440898618516937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70" t="s">
        <v>85</v>
      </c>
      <c r="D27" s="217"/>
      <c r="E27" s="216"/>
      <c r="F27" s="133">
        <f t="shared" ref="F27:F29" si="8">SUM(D27:E27)</f>
        <v>0</v>
      </c>
      <c r="G27" s="134">
        <f>VLOOKUP(C27,$W$53:$AF$63,$W$44,0)</f>
        <v>412.43455182411901</v>
      </c>
      <c r="H27" s="122">
        <f>IF(G27&lt;&gt;0,D27/(G27/2),0)</f>
        <v>0</v>
      </c>
      <c r="I27" s="13">
        <f>IF(G27&lt;&gt;0,E27/(G27/2),0)</f>
        <v>0</v>
      </c>
      <c r="J27" s="14"/>
      <c r="K27" s="15">
        <f t="shared" si="7"/>
        <v>0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/>
      <c r="D28" s="132"/>
      <c r="E28" s="132"/>
      <c r="F28" s="133">
        <f t="shared" si="8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 t="s">
        <v>82</v>
      </c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19</v>
      </c>
      <c r="D29" s="217"/>
      <c r="E29" s="250"/>
      <c r="F29" s="133">
        <f t="shared" si="8"/>
        <v>0</v>
      </c>
      <c r="G29" s="134">
        <f>VLOOKUP(C29,$W$53:$AF$63,$W$44,0)</f>
        <v>209.92762462638632</v>
      </c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0</v>
      </c>
      <c r="E31" s="221">
        <f>SUM(E27:E30)</f>
        <v>0</v>
      </c>
      <c r="F31" s="221">
        <f>SUM(F27:F30)</f>
        <v>0</v>
      </c>
      <c r="G31" s="222">
        <f>SUM(G27:G30)</f>
        <v>622.36217645050533</v>
      </c>
      <c r="H31" s="223">
        <f>IF(G31&lt;&gt;0,D31/(G31/2),0)</f>
        <v>0</v>
      </c>
      <c r="I31" s="223">
        <f>IF(G31&lt;&gt;0,E31/(G31/2),0)</f>
        <v>0</v>
      </c>
      <c r="J31" s="22"/>
      <c r="K31" s="224">
        <f t="shared" si="7"/>
        <v>0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1251</v>
      </c>
      <c r="E34" s="108">
        <f>E9+E15+E25+E31</f>
        <v>802</v>
      </c>
      <c r="F34" s="108">
        <f>F9+F15+F25+F31</f>
        <v>2053</v>
      </c>
      <c r="G34" s="109">
        <f>G25+G31+G9+G15</f>
        <v>2157.9381187398567</v>
      </c>
      <c r="H34" s="13">
        <f>IF(G34&lt;&gt;0,D34/(G34/2),0)</f>
        <v>1.1594401054748784</v>
      </c>
      <c r="I34" s="13">
        <f>IF(G34&lt;&gt;0,E34/(G34/2),0)</f>
        <v>0.74330212996870704</v>
      </c>
      <c r="J34" s="14"/>
      <c r="K34" s="15">
        <f>IF(G34&lt;&gt;0,F34/(G34),0)</f>
        <v>0.95137111772179261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461</v>
      </c>
      <c r="E38" s="105">
        <v>300</v>
      </c>
      <c r="F38" s="106">
        <f t="shared" ref="F38:F41" si="9">SUM(D38:E38)</f>
        <v>761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1315</v>
      </c>
      <c r="D42" s="107">
        <f>SUM(D38:D41)</f>
        <v>461</v>
      </c>
      <c r="E42" s="107">
        <f>SUM(E38:E41)</f>
        <v>300</v>
      </c>
      <c r="F42" s="106">
        <f>D42+E42</f>
        <v>761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9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'26-11'!D40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'26-11'!F40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'26-11'!H40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'26-11'!B40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45982</v>
      </c>
      <c r="Z45" s="101">
        <v>45983</v>
      </c>
      <c r="AA45" s="101">
        <v>45984</v>
      </c>
      <c r="AB45" s="101">
        <v>45985</v>
      </c>
      <c r="AC45" s="101">
        <v>45986</v>
      </c>
      <c r="AD45" s="101">
        <v>45987</v>
      </c>
      <c r="AE45" s="101">
        <v>45988</v>
      </c>
      <c r="AF45" s="63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621.20255485314169</v>
      </c>
      <c r="Z46" s="66">
        <v>434.84178839719925</v>
      </c>
      <c r="AA46" s="66">
        <v>621.20255485314169</v>
      </c>
      <c r="AB46" s="66">
        <v>621.20255485314169</v>
      </c>
      <c r="AC46" s="66">
        <v>434.84178839719925</v>
      </c>
      <c r="AD46" s="66">
        <v>621.20255485314169</v>
      </c>
      <c r="AE46" s="66">
        <v>621.20255485314169</v>
      </c>
      <c r="AF46" s="67">
        <v>3975.6963510601072</v>
      </c>
      <c r="AG46" s="64"/>
    </row>
    <row r="47" spans="2:33" ht="16" thickBot="1">
      <c r="B47" s="76">
        <f>+F9</f>
        <v>824</v>
      </c>
      <c r="C47" s="77">
        <f>IF($W$44=3,$Y46,IF($W$44=4,SUM($Y46:$Z46),IF($W$44=5,SUM($Y46:$AA46),IF($W$44=6,SUM($Y46:$AB46),IF($W$44=7,SUM($Y46:$AC46),IF($W$44=8,SUM($Y46:$AD46),IF($W$44=9,SUM($Y46:$AE46),"Escribir número")))))))</f>
        <v>3975.6963510601072</v>
      </c>
      <c r="D47" s="78">
        <f>+F15+'14-11'!F14+'15-11'!F14+'16-11 '!F15+'17-11'!F15</f>
        <v>2261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F25+'14-11'!F24+'15-11'!F24+'16-11 '!F25+'17-11'!F25</f>
        <v>5134</v>
      </c>
      <c r="G47" s="77">
        <f>IF($W$44=3,$Y47,IF($W$44=4,SUM($Y47:$Z47),IF($W$44=5,SUM($Y47:$AA47),IF($W$44=6,SUM($Y47:$AB47),IF($W$44=7,SUM($Y47:$AC47),IF($W$44=8,SUM($Y47:$AD47),IF($W$44=9,SUM($Y47:$AE47),"Escribir número")))))))</f>
        <v>8561.9769825797193</v>
      </c>
      <c r="H47" s="79">
        <f>F31+'14-11'!F30+'15-11'!F30+'16-11 '!F31+'17-11'!F31</f>
        <v>4150</v>
      </c>
      <c r="I47" s="77">
        <f>IF($W$44=3,$Y49,IF($W$44=4,SUM($Y49:$Z49),IF($W$44=5,SUM($Y49:$AA49),IF($W$44=6,SUM($Y49:$AB49),IF($W$44=7,SUM($Y49:$AC49),IF($W$44=8,SUM($Y49:$AD49),IF($W$44=9,SUM($Y49:$AE49),"Escribir número")))))))</f>
        <v>3600.1262498884425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1262.6132909134549</v>
      </c>
      <c r="Z47" s="66">
        <v>883.82930363941841</v>
      </c>
      <c r="AA47" s="66">
        <v>1553.7226329143141</v>
      </c>
      <c r="AB47" s="66">
        <v>1553.7226329143141</v>
      </c>
      <c r="AC47" s="66">
        <v>941.76638739635177</v>
      </c>
      <c r="AD47" s="66">
        <v>1451.9493473656564</v>
      </c>
      <c r="AE47" s="66">
        <v>914.37338743620944</v>
      </c>
      <c r="AF47" s="67">
        <v>8561.9769825797193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12369</v>
      </c>
      <c r="L48" s="118"/>
      <c r="M48" s="82">
        <f>+C47+E47+G47+I47</f>
        <v>16137.799583528269</v>
      </c>
      <c r="N48" s="83">
        <f>AF63</f>
        <v>16137.799583528269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599.79321321824671</v>
      </c>
      <c r="Z49" s="66">
        <v>599.79321321824671</v>
      </c>
      <c r="AA49" s="66">
        <v>599.79321321824671</v>
      </c>
      <c r="AB49" s="66">
        <v>0</v>
      </c>
      <c r="AC49" s="66">
        <v>589.1922168915986</v>
      </c>
      <c r="AD49" s="66">
        <v>589.1922168915986</v>
      </c>
      <c r="AE49" s="66">
        <v>622.36217645050533</v>
      </c>
      <c r="AF49" s="67">
        <v>3600.1262498884425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2483.6090589848432</v>
      </c>
      <c r="Z50" s="102">
        <v>1918.4643052548645</v>
      </c>
      <c r="AA50" s="102">
        <v>2774.7184009857028</v>
      </c>
      <c r="AB50" s="102">
        <v>2174.925187767456</v>
      </c>
      <c r="AC50" s="102">
        <v>1965.8003926851497</v>
      </c>
      <c r="AD50" s="102">
        <v>2662.3441191103966</v>
      </c>
      <c r="AE50" s="102">
        <v>2157.9381187398567</v>
      </c>
      <c r="AF50" s="102">
        <v>16137.799583528269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45982</v>
      </c>
      <c r="Z53" s="101">
        <v>45983</v>
      </c>
      <c r="AA53" s="101">
        <v>45984</v>
      </c>
      <c r="AB53" s="101">
        <v>45985</v>
      </c>
      <c r="AC53" s="101">
        <v>45986</v>
      </c>
      <c r="AD53" s="101">
        <v>45987</v>
      </c>
      <c r="AE53" s="101">
        <v>45988</v>
      </c>
      <c r="AF53" s="63" t="s">
        <v>89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101.55603466353217</v>
      </c>
      <c r="Z54" s="85">
        <v>71.089224264472506</v>
      </c>
      <c r="AA54" s="85">
        <v>101.55603466353217</v>
      </c>
      <c r="AB54" s="85">
        <v>101.55603466353217</v>
      </c>
      <c r="AC54" s="85">
        <v>71.089224264472506</v>
      </c>
      <c r="AD54" s="85">
        <v>101.55603466353217</v>
      </c>
      <c r="AE54" s="85">
        <v>71.089224264472506</v>
      </c>
      <c r="AF54" s="67">
        <v>619.49181144754618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621.20255485314169</v>
      </c>
      <c r="Z55" s="85">
        <v>434.84178839719925</v>
      </c>
      <c r="AA55" s="85">
        <v>621.20255485314169</v>
      </c>
      <c r="AB55" s="85">
        <v>621.20255485314169</v>
      </c>
      <c r="AC55" s="85">
        <v>434.84178839719925</v>
      </c>
      <c r="AD55" s="85">
        <v>621.20255485314169</v>
      </c>
      <c r="AE55" s="85">
        <v>621.20255485314169</v>
      </c>
      <c r="AF55" s="67">
        <v>3975.6963510601072</v>
      </c>
      <c r="AG55" s="64"/>
    </row>
    <row r="56" spans="2:33" ht="15.5">
      <c r="E56" s="91"/>
      <c r="V56" s="62"/>
      <c r="W56" s="68" t="s">
        <v>18</v>
      </c>
      <c r="X56" s="90"/>
      <c r="Y56" s="85">
        <v>0</v>
      </c>
      <c r="Z56" s="85">
        <v>0</v>
      </c>
      <c r="AA56" s="85">
        <v>291.10934200085944</v>
      </c>
      <c r="AB56" s="85">
        <v>291.10934200085944</v>
      </c>
      <c r="AC56" s="85">
        <v>291.10934200085944</v>
      </c>
      <c r="AD56" s="85">
        <v>291.10934200085944</v>
      </c>
      <c r="AE56" s="85">
        <v>278.45241408777855</v>
      </c>
      <c r="AF56" s="67">
        <v>1442.8897820912164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294.79927363456966</v>
      </c>
      <c r="Z57" s="85">
        <v>206.35949154419876</v>
      </c>
      <c r="AA57" s="85">
        <v>294.79927363456966</v>
      </c>
      <c r="AB57" s="85">
        <v>294.79927363456966</v>
      </c>
      <c r="AC57" s="85">
        <v>215.73946843257144</v>
      </c>
      <c r="AD57" s="85">
        <v>308.19924061795916</v>
      </c>
      <c r="AE57" s="85">
        <v>206.35949154419876</v>
      </c>
      <c r="AF57" s="67">
        <v>1821.0555130426371</v>
      </c>
      <c r="AG57" s="64"/>
    </row>
    <row r="58" spans="2:33" ht="15.5">
      <c r="V58" s="62"/>
      <c r="W58" s="68" t="s">
        <v>17</v>
      </c>
      <c r="X58" s="90"/>
      <c r="Y58" s="85">
        <v>293.30997297581087</v>
      </c>
      <c r="Z58" s="85">
        <v>205.31698108306762</v>
      </c>
      <c r="AA58" s="85">
        <v>293.30997297581087</v>
      </c>
      <c r="AB58" s="85">
        <v>293.30997297581087</v>
      </c>
      <c r="AC58" s="85">
        <v>123.19018864984058</v>
      </c>
      <c r="AD58" s="85">
        <v>246.89048160050862</v>
      </c>
      <c r="AE58" s="85">
        <v>117.83409349115183</v>
      </c>
      <c r="AF58" s="67">
        <v>1573.1616637520012</v>
      </c>
      <c r="AG58" s="64"/>
    </row>
    <row r="59" spans="2:33" ht="15.5">
      <c r="V59" s="62"/>
      <c r="W59" s="68" t="s">
        <v>28</v>
      </c>
      <c r="X59" s="90"/>
      <c r="Y59" s="85">
        <v>293.38231488995712</v>
      </c>
      <c r="Z59" s="85">
        <v>205.36762042296999</v>
      </c>
      <c r="AA59" s="85">
        <v>293.38231488995712</v>
      </c>
      <c r="AB59" s="85">
        <v>293.38231488995712</v>
      </c>
      <c r="AC59" s="85">
        <v>123.220572253782</v>
      </c>
      <c r="AD59" s="85">
        <v>258.1764371031623</v>
      </c>
      <c r="AE59" s="85">
        <v>123.220572253782</v>
      </c>
      <c r="AF59" s="67">
        <v>1590.1321467035675</v>
      </c>
      <c r="AG59" s="64"/>
    </row>
    <row r="60" spans="2:33" ht="15.5">
      <c r="V60" s="62"/>
      <c r="W60" s="68" t="s">
        <v>24</v>
      </c>
      <c r="X60" s="90"/>
      <c r="Y60" s="85">
        <v>279.56569474958508</v>
      </c>
      <c r="Z60" s="85">
        <v>195.69598632470951</v>
      </c>
      <c r="AA60" s="85">
        <v>279.56569474958508</v>
      </c>
      <c r="AB60" s="85">
        <v>279.56569474958508</v>
      </c>
      <c r="AC60" s="85">
        <v>117.41759179482571</v>
      </c>
      <c r="AD60" s="85">
        <v>246.01781137963479</v>
      </c>
      <c r="AE60" s="85">
        <v>117.41759179482571</v>
      </c>
      <c r="AF60" s="67">
        <v>1515.246065542751</v>
      </c>
      <c r="AG60" s="64"/>
    </row>
    <row r="61" spans="2:33" ht="15.5">
      <c r="V61" s="62"/>
      <c r="W61" s="70" t="s">
        <v>19</v>
      </c>
      <c r="X61" s="92"/>
      <c r="Y61" s="85">
        <v>599.79321321824671</v>
      </c>
      <c r="Z61" s="85">
        <v>599.79321321824671</v>
      </c>
      <c r="AA61" s="85">
        <v>599.79321321824671</v>
      </c>
      <c r="AB61" s="85">
        <v>0</v>
      </c>
      <c r="AC61" s="85">
        <v>0</v>
      </c>
      <c r="AD61" s="85">
        <v>0</v>
      </c>
      <c r="AE61" s="85">
        <v>209.92762462638632</v>
      </c>
      <c r="AF61" s="67">
        <v>2009.3072642811262</v>
      </c>
      <c r="AG61" s="64"/>
    </row>
    <row r="62" spans="2:33" ht="15.5">
      <c r="V62" s="62"/>
      <c r="W62" s="70" t="s">
        <v>85</v>
      </c>
      <c r="X62" s="92"/>
      <c r="Y62" s="85">
        <v>0</v>
      </c>
      <c r="Z62" s="85">
        <v>0</v>
      </c>
      <c r="AA62" s="85">
        <v>0</v>
      </c>
      <c r="AB62" s="85">
        <v>0</v>
      </c>
      <c r="AC62" s="85">
        <v>589.1922168915986</v>
      </c>
      <c r="AD62" s="85">
        <v>589.1922168915986</v>
      </c>
      <c r="AE62" s="85">
        <v>412.43455182411901</v>
      </c>
      <c r="AF62" s="67">
        <v>1590.8189856073163</v>
      </c>
      <c r="AG62" s="64"/>
    </row>
    <row r="63" spans="2:33" ht="15.5">
      <c r="V63" s="62"/>
      <c r="W63" s="299" t="s">
        <v>43</v>
      </c>
      <c r="X63" s="300"/>
      <c r="Y63" s="102">
        <v>2483.6090589848436</v>
      </c>
      <c r="Z63" s="102">
        <v>1918.4643052548645</v>
      </c>
      <c r="AA63" s="102">
        <v>2774.7184009857028</v>
      </c>
      <c r="AB63" s="102">
        <v>2174.925187767456</v>
      </c>
      <c r="AC63" s="102">
        <v>1965.8003926851493</v>
      </c>
      <c r="AD63" s="102">
        <v>2662.3441191103966</v>
      </c>
      <c r="AE63" s="102">
        <v>2157.9381187398562</v>
      </c>
      <c r="AF63" s="71">
        <v>16137.799583528269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83DD51A4-20E0-4BDD-AEF3-87F2EAF450D2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FCF76B6B-EF7F-4770-BFC2-918BC3C0C676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8E2E81E2-35C2-4593-90BA-D70DB3D3AC15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6241CCC4-9561-468F-AF3D-1EA2AD34FE4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B07DAA84-612C-41C8-AE69-1B0ADE1CB9F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23A19C79-C188-465B-8752-8D7D558811D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D9AE8AD2-F387-42CD-AED7-2068A13193A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52A0D45A-FB8F-4923-8934-5E0E697FF3D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291858CF-B5E5-4371-8D7C-DD1A03EA286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6591BD23-89A1-4C59-9F68-D0B0D8CE549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FE0B0-EDF7-4FB8-834E-F480744C5EA6}">
  <sheetPr>
    <tabColor rgb="FF00B050"/>
  </sheetPr>
  <dimension ref="B2:AG76"/>
  <sheetViews>
    <sheetView topLeftCell="A9" zoomScale="71" zoomScaleNormal="71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14</v>
      </c>
      <c r="D6" s="132"/>
      <c r="E6" s="132">
        <v>159</v>
      </c>
      <c r="F6" s="133">
        <f t="shared" ref="F6:F8" si="0">SUM(D6:E6)</f>
        <v>159</v>
      </c>
      <c r="G6" s="134">
        <f t="shared" ref="G6" si="1">VLOOKUP(C6,$W$53:$AF$63,$W$44,0)</f>
        <v>621</v>
      </c>
      <c r="H6" s="122">
        <f>IF(G6&lt;&gt;0,D6/(G6/2),0)</f>
        <v>0</v>
      </c>
      <c r="I6" s="13">
        <f>IF(G6&lt;&gt;0,E6/(G6/2),0)</f>
        <v>0.51207729468599039</v>
      </c>
      <c r="J6" s="14"/>
      <c r="K6" s="15">
        <f>IF(G6&lt;&gt;0,F6/(G6),0)</f>
        <v>0.2560386473429952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159</v>
      </c>
      <c r="F9" s="136">
        <f>SUM(F6:F8)</f>
        <v>159</v>
      </c>
      <c r="G9" s="137">
        <f>SUM(G6:G8)</f>
        <v>621</v>
      </c>
      <c r="H9" s="123">
        <f>IF(G9&lt;&gt;0,D9/(G9/2),0)</f>
        <v>0</v>
      </c>
      <c r="I9" s="21">
        <f>IF(G9&lt;&gt;0,E9/(G9/2),0)</f>
        <v>0.51207729468599039</v>
      </c>
      <c r="J9" s="22"/>
      <c r="K9" s="23">
        <f>IF(G9&lt;&gt;0,F9/(G9),0)</f>
        <v>0.2560386473429952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17</v>
      </c>
      <c r="D17" s="132">
        <v>226</v>
      </c>
      <c r="E17" s="132">
        <v>61</v>
      </c>
      <c r="F17" s="133">
        <f t="shared" ref="F17:F23" si="3">SUM(D17:E17)</f>
        <v>287</v>
      </c>
      <c r="G17" s="134">
        <f t="shared" ref="G17:G22" si="4">VLOOKUP(C17,$W$53:$AF$63,$W$44,0)</f>
        <v>281</v>
      </c>
      <c r="H17" s="122">
        <f t="shared" ref="H17:H25" si="5">IF(G17&lt;&gt;0,D17/(G17/2),0)</f>
        <v>1.6085409252669038</v>
      </c>
      <c r="I17" s="13">
        <f t="shared" ref="I17:I25" si="6">IF(G17&lt;&gt;0,E17/(G17/2),0)</f>
        <v>0.43416370106761565</v>
      </c>
      <c r="J17" s="14"/>
      <c r="K17" s="15">
        <f t="shared" ref="K17:K31" si="7">IF(G17&lt;&gt;0,F17/(G17),0)</f>
        <v>1.0213523131672597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28</v>
      </c>
      <c r="D18" s="132">
        <v>171</v>
      </c>
      <c r="E18" s="132">
        <v>92</v>
      </c>
      <c r="F18" s="133">
        <f t="shared" si="3"/>
        <v>263</v>
      </c>
      <c r="G18" s="134">
        <f t="shared" si="4"/>
        <v>293</v>
      </c>
      <c r="H18" s="122">
        <f>IF(G18&lt;&gt;0,D18/(G18/2),0)</f>
        <v>1.1672354948805461</v>
      </c>
      <c r="I18" s="13">
        <f t="shared" si="6"/>
        <v>0.62798634812286691</v>
      </c>
      <c r="J18" s="14"/>
      <c r="K18" s="15">
        <f t="shared" si="7"/>
        <v>0.89761092150170652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24</v>
      </c>
      <c r="D19" s="132">
        <v>130</v>
      </c>
      <c r="E19" s="132">
        <v>180</v>
      </c>
      <c r="F19" s="133">
        <f t="shared" si="3"/>
        <v>310</v>
      </c>
      <c r="G19" s="134">
        <f t="shared" si="4"/>
        <v>280</v>
      </c>
      <c r="H19" s="122">
        <f>IF(G19&lt;&gt;0,D19/(G19/2),0)</f>
        <v>0.9285714285714286</v>
      </c>
      <c r="I19" s="13">
        <f t="shared" si="6"/>
        <v>1.2857142857142858</v>
      </c>
      <c r="J19" s="14"/>
      <c r="K19" s="15">
        <f t="shared" si="7"/>
        <v>1.1071428571428572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20</v>
      </c>
      <c r="D20" s="132">
        <v>155</v>
      </c>
      <c r="E20" s="132">
        <v>204</v>
      </c>
      <c r="F20" s="133">
        <f t="shared" si="3"/>
        <v>359</v>
      </c>
      <c r="G20" s="134">
        <f t="shared" si="4"/>
        <v>308</v>
      </c>
      <c r="H20" s="122">
        <f t="shared" si="5"/>
        <v>1.0064935064935066</v>
      </c>
      <c r="I20" s="13">
        <f t="shared" si="6"/>
        <v>1.3246753246753247</v>
      </c>
      <c r="J20" s="14"/>
      <c r="K20" s="15">
        <f t="shared" si="7"/>
        <v>1.1655844155844155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12</v>
      </c>
      <c r="D21" s="217">
        <v>157</v>
      </c>
      <c r="E21" s="132">
        <v>120</v>
      </c>
      <c r="F21" s="133">
        <f t="shared" si="3"/>
        <v>277</v>
      </c>
      <c r="G21" s="134">
        <f t="shared" si="4"/>
        <v>186</v>
      </c>
      <c r="H21" s="122">
        <f t="shared" si="5"/>
        <v>1.6881720430107527</v>
      </c>
      <c r="I21" s="13">
        <f t="shared" si="6"/>
        <v>1.2903225806451613</v>
      </c>
      <c r="J21" s="14"/>
      <c r="K21" s="15">
        <f t="shared" si="7"/>
        <v>1.489247311827957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18</v>
      </c>
      <c r="D22" s="250">
        <v>153</v>
      </c>
      <c r="E22" s="132">
        <v>154</v>
      </c>
      <c r="F22" s="133">
        <f t="shared" si="3"/>
        <v>307</v>
      </c>
      <c r="G22" s="134">
        <f t="shared" si="4"/>
        <v>291</v>
      </c>
      <c r="H22" s="122">
        <f t="shared" si="5"/>
        <v>1.0515463917525774</v>
      </c>
      <c r="I22" s="13">
        <f t="shared" si="6"/>
        <v>1.0584192439862543</v>
      </c>
      <c r="J22" s="14"/>
      <c r="K22" s="15">
        <f t="shared" si="7"/>
        <v>1.0549828178694158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132"/>
      <c r="E23" s="132"/>
      <c r="F23" s="133">
        <f t="shared" si="3"/>
        <v>0</v>
      </c>
      <c r="G23" s="134"/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992</v>
      </c>
      <c r="E25" s="137">
        <f>SUM(E17:E23)</f>
        <v>811</v>
      </c>
      <c r="F25" s="137">
        <f>SUM(F17:F23)</f>
        <v>1803</v>
      </c>
      <c r="G25" s="137">
        <f>SUM(G17:G23)</f>
        <v>1639</v>
      </c>
      <c r="H25" s="124">
        <f t="shared" si="5"/>
        <v>1.2104942037827944</v>
      </c>
      <c r="I25" s="27">
        <f t="shared" si="6"/>
        <v>0.98962782184258691</v>
      </c>
      <c r="J25" s="22"/>
      <c r="K25" s="28">
        <f t="shared" si="7"/>
        <v>1.1000610128126906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70" t="s">
        <v>85</v>
      </c>
      <c r="D27" s="217"/>
      <c r="E27" s="216">
        <v>51</v>
      </c>
      <c r="F27" s="133">
        <f t="shared" ref="F27:F29" si="8">SUM(D27:E27)</f>
        <v>51</v>
      </c>
      <c r="G27" s="134">
        <f>VLOOKUP(C27,$W$53:$AF$63,$W$44,0)</f>
        <v>589</v>
      </c>
      <c r="H27" s="122">
        <f>IF(G27&lt;&gt;0,D27/(G27/2),0)</f>
        <v>0</v>
      </c>
      <c r="I27" s="13">
        <f>IF(G27&lt;&gt;0,E27/(G27/2),0)</f>
        <v>0.1731748726655348</v>
      </c>
      <c r="J27" s="14"/>
      <c r="K27" s="15">
        <f t="shared" si="7"/>
        <v>8.6587436332767401E-2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/>
      <c r="D28" s="132"/>
      <c r="E28" s="132"/>
      <c r="F28" s="133">
        <f t="shared" si="8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19</v>
      </c>
      <c r="D29" s="217"/>
      <c r="E29" s="250"/>
      <c r="F29" s="133">
        <f t="shared" si="8"/>
        <v>0</v>
      </c>
      <c r="G29" s="134">
        <f>VLOOKUP(C29,$W$53:$AF$63,$W$44,0)</f>
        <v>0</v>
      </c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0</v>
      </c>
      <c r="E31" s="221">
        <f>SUM(E27:E30)</f>
        <v>51</v>
      </c>
      <c r="F31" s="221">
        <f>SUM(F27:F30)</f>
        <v>51</v>
      </c>
      <c r="G31" s="222">
        <f>SUM(G27:G30)</f>
        <v>589</v>
      </c>
      <c r="H31" s="223">
        <f>IF(G31&lt;&gt;0,D31/(G31/2),0)</f>
        <v>0</v>
      </c>
      <c r="I31" s="223">
        <f>IF(G31&lt;&gt;0,E31/(G31/2),0)</f>
        <v>0.1731748726655348</v>
      </c>
      <c r="J31" s="22"/>
      <c r="K31" s="224">
        <f t="shared" si="7"/>
        <v>8.6587436332767401E-2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992</v>
      </c>
      <c r="E34" s="108">
        <f>E9+E15+E25+E31</f>
        <v>1021</v>
      </c>
      <c r="F34" s="108">
        <f>F9+F15+F25+F31</f>
        <v>2013</v>
      </c>
      <c r="G34" s="109">
        <f>G25+G31+G9+G15</f>
        <v>2849</v>
      </c>
      <c r="H34" s="13">
        <f>IF(G34&lt;&gt;0,D34/(G34/2),0)</f>
        <v>0.69638469638469636</v>
      </c>
      <c r="I34" s="13">
        <f>IF(G34&lt;&gt;0,E34/(G34/2),0)</f>
        <v>0.71674271674271672</v>
      </c>
      <c r="J34" s="14"/>
      <c r="K34" s="15">
        <f>IF(G34&lt;&gt;0,F34/(G34),0)</f>
        <v>0.70656370656370659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f>75+95+190</f>
        <v>360</v>
      </c>
      <c r="E38" s="105"/>
      <c r="F38" s="106">
        <f t="shared" ref="F38:F41" si="9">SUM(D38:E38)</f>
        <v>360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976</v>
      </c>
      <c r="D42" s="107">
        <f>SUM(D38:D41)</f>
        <v>360</v>
      </c>
      <c r="E42" s="107">
        <f>SUM(E38:E41)</f>
        <v>0</v>
      </c>
      <c r="F42" s="106">
        <f>D42+E42</f>
        <v>360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3</v>
      </c>
      <c r="X44" s="104" t="str">
        <f>"'"&amp;IF($W$44=4,DAY($Z$53)-1,IF($W$44=5,DAY($AA$53)-1,IF($W$44=6,DAY($AB$53)-1,IF($W$44=7,DAY($AC$53)-1,IF($W$44=8,DAY($AD$53)-1,IF($W$44=9,DAY($AE$53)-1,0))))))&amp;"-"&amp;MONTH($Y$53)&amp;"'!D40"</f>
        <v>'0-11'!D40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'0-11'!F40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'0-11'!H40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'0-11'!B40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45989</v>
      </c>
      <c r="Z45" s="101">
        <v>45990</v>
      </c>
      <c r="AA45" s="101">
        <v>45991</v>
      </c>
      <c r="AB45" s="101">
        <v>45992</v>
      </c>
      <c r="AC45" s="101">
        <v>45993</v>
      </c>
      <c r="AD45" s="101">
        <v>45994</v>
      </c>
      <c r="AE45" s="101">
        <v>45995</v>
      </c>
      <c r="AF45" s="63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621</v>
      </c>
      <c r="Z46" s="66">
        <v>621</v>
      </c>
      <c r="AA46" s="66">
        <v>621</v>
      </c>
      <c r="AB46" s="66">
        <v>621</v>
      </c>
      <c r="AC46" s="66">
        <v>435</v>
      </c>
      <c r="AD46" s="66">
        <v>621</v>
      </c>
      <c r="AE46" s="66">
        <v>621</v>
      </c>
      <c r="AF46" s="67">
        <f>SUM(Y46:AE46)</f>
        <v>4161</v>
      </c>
      <c r="AG46" s="64"/>
    </row>
    <row r="47" spans="2:33" ht="16" thickBot="1">
      <c r="B47" s="76">
        <f>+F9</f>
        <v>159</v>
      </c>
      <c r="C47" s="77">
        <f>IF($W$44=3,$Y46,IF($W$44=4,SUM($Y46:$Z46),IF($W$44=5,SUM($Y46:$AA46),IF($W$44=6,SUM($Y46:$AB46),IF($W$44=7,SUM($Y46:$AC46),IF($W$44=8,SUM($Y46:$AD46),IF($W$44=9,SUM($Y46:$AE46),"Escribir número")))))))</f>
        <v>621</v>
      </c>
      <c r="D47" s="78">
        <f>+F15</f>
        <v>0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</f>
        <v>1803</v>
      </c>
      <c r="G47" s="77">
        <f>IF($W$44=3,$Y47,IF($W$44=4,SUM($Y47:$Z47),IF($W$44=5,SUM($Y47:$AA47),IF($W$44=6,SUM($Y47:$AB47),IF($W$44=7,SUM($Y47:$AC47),IF($W$44=8,SUM($Y47:$AD47),IF($W$44=9,SUM($Y47:$AE47),"Escribir número")))))))</f>
        <v>1638</v>
      </c>
      <c r="H47" s="79">
        <f>F31</f>
        <v>51</v>
      </c>
      <c r="I47" s="77">
        <f>IF($W$44=3,$Y49,IF($W$44=4,SUM($Y49:$Z49),IF($W$44=5,SUM($Y49:$AA49),IF($W$44=6,SUM($Y49:$AB49),IF($W$44=7,SUM($Y49:$AC49),IF($W$44=8,SUM($Y49:$AD49),IF($W$44=9,SUM($Y49:$AE49),"Escribir número")))))))</f>
        <v>589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1638</v>
      </c>
      <c r="Z47" s="66">
        <v>1138</v>
      </c>
      <c r="AA47" s="66">
        <v>1604</v>
      </c>
      <c r="AB47" s="66">
        <v>1132</v>
      </c>
      <c r="AC47" s="66">
        <v>1132</v>
      </c>
      <c r="AD47" s="66">
        <v>1132</v>
      </c>
      <c r="AE47" s="66">
        <v>553</v>
      </c>
      <c r="AF47" s="67">
        <f t="shared" ref="AF47:AF49" si="10">SUM(Y47:AE47)</f>
        <v>8329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2013</v>
      </c>
      <c r="L48" s="118"/>
      <c r="M48" s="82">
        <f>+C47+E47+G47+I47</f>
        <v>2848</v>
      </c>
      <c r="N48" s="83">
        <f>AF63</f>
        <v>18824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0</v>
      </c>
      <c r="AA48" s="66">
        <v>269</v>
      </c>
      <c r="AB48" s="66">
        <v>269</v>
      </c>
      <c r="AC48" s="66">
        <v>269</v>
      </c>
      <c r="AD48" s="66">
        <v>269</v>
      </c>
      <c r="AE48" s="66">
        <v>269</v>
      </c>
      <c r="AF48" s="67">
        <f t="shared" si="10"/>
        <v>1345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589</v>
      </c>
      <c r="Z49" s="66">
        <v>589</v>
      </c>
      <c r="AA49" s="66">
        <v>589</v>
      </c>
      <c r="AB49" s="66">
        <v>787</v>
      </c>
      <c r="AC49" s="66">
        <v>689</v>
      </c>
      <c r="AD49" s="66">
        <v>937</v>
      </c>
      <c r="AE49" s="66">
        <v>808</v>
      </c>
      <c r="AF49" s="67">
        <f t="shared" si="10"/>
        <v>4988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2848</v>
      </c>
      <c r="Z50" s="102">
        <f t="shared" ref="Z50:AE50" si="11">SUM(Z46:Z49)</f>
        <v>2348</v>
      </c>
      <c r="AA50" s="102">
        <f t="shared" si="11"/>
        <v>3083</v>
      </c>
      <c r="AB50" s="102">
        <f t="shared" si="11"/>
        <v>2809</v>
      </c>
      <c r="AC50" s="102">
        <f t="shared" si="11"/>
        <v>2525</v>
      </c>
      <c r="AD50" s="102">
        <f t="shared" si="11"/>
        <v>2959</v>
      </c>
      <c r="AE50" s="102">
        <f t="shared" si="11"/>
        <v>2251</v>
      </c>
      <c r="AF50" s="102">
        <f>SUM(AF46:AF49)</f>
        <v>18823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45989</v>
      </c>
      <c r="Z53" s="101">
        <v>45990</v>
      </c>
      <c r="AA53" s="101">
        <v>45991</v>
      </c>
      <c r="AB53" s="101">
        <v>45992</v>
      </c>
      <c r="AC53" s="101">
        <v>45993</v>
      </c>
      <c r="AD53" s="101">
        <v>45994</v>
      </c>
      <c r="AE53" s="101">
        <v>45995</v>
      </c>
      <c r="AF53" s="63" t="s">
        <v>89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186</v>
      </c>
      <c r="Z54" s="85">
        <v>130</v>
      </c>
      <c r="AA54" s="85">
        <v>178</v>
      </c>
      <c r="AB54" s="85">
        <v>198</v>
      </c>
      <c r="AC54" s="85">
        <v>277</v>
      </c>
      <c r="AD54" s="85">
        <v>348</v>
      </c>
      <c r="AE54" s="85">
        <v>395</v>
      </c>
      <c r="AF54" s="67">
        <f>SUM(Y54:AE54)</f>
        <v>1712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621</v>
      </c>
      <c r="Z55" s="85">
        <v>621</v>
      </c>
      <c r="AA55" s="85">
        <v>621</v>
      </c>
      <c r="AB55" s="85">
        <v>621</v>
      </c>
      <c r="AC55" s="85">
        <v>435</v>
      </c>
      <c r="AD55" s="85">
        <v>621</v>
      </c>
      <c r="AE55" s="85">
        <v>621</v>
      </c>
      <c r="AF55" s="67">
        <f t="shared" ref="AF55:AF62" si="12">SUM(Y55:AE55)</f>
        <v>4161</v>
      </c>
      <c r="AG55" s="64"/>
    </row>
    <row r="56" spans="2:33" ht="15.5">
      <c r="E56" s="91"/>
      <c r="V56" s="62"/>
      <c r="W56" s="68" t="s">
        <v>18</v>
      </c>
      <c r="X56" s="90"/>
      <c r="Y56" s="85">
        <v>291</v>
      </c>
      <c r="Z56" s="85">
        <v>195</v>
      </c>
      <c r="AA56" s="85">
        <v>278</v>
      </c>
      <c r="AB56" s="85">
        <v>278</v>
      </c>
      <c r="AC56" s="85">
        <v>278</v>
      </c>
      <c r="AD56" s="85">
        <v>278</v>
      </c>
      <c r="AE56" s="85">
        <v>195</v>
      </c>
      <c r="AF56" s="67">
        <f t="shared" si="12"/>
        <v>1793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308</v>
      </c>
      <c r="Z57" s="85">
        <v>216</v>
      </c>
      <c r="AA57" s="85">
        <v>295</v>
      </c>
      <c r="AB57" s="85">
        <v>0</v>
      </c>
      <c r="AC57" s="85">
        <v>0</v>
      </c>
      <c r="AD57" s="85">
        <v>0</v>
      </c>
      <c r="AE57" s="85">
        <v>0</v>
      </c>
      <c r="AF57" s="67">
        <f t="shared" si="12"/>
        <v>819</v>
      </c>
      <c r="AG57" s="64"/>
    </row>
    <row r="58" spans="2:33" ht="15.5">
      <c r="V58" s="62"/>
      <c r="W58" s="68" t="s">
        <v>17</v>
      </c>
      <c r="X58" s="90"/>
      <c r="Y58" s="85">
        <v>281</v>
      </c>
      <c r="Z58" s="85">
        <v>196</v>
      </c>
      <c r="AA58" s="85">
        <v>281</v>
      </c>
      <c r="AB58" s="85">
        <v>281</v>
      </c>
      <c r="AC58" s="85">
        <v>281</v>
      </c>
      <c r="AD58" s="85">
        <v>281</v>
      </c>
      <c r="AE58" s="85">
        <v>118</v>
      </c>
      <c r="AF58" s="67">
        <f t="shared" si="12"/>
        <v>1719</v>
      </c>
      <c r="AG58" s="64"/>
    </row>
    <row r="59" spans="2:33" ht="15.5">
      <c r="V59" s="62"/>
      <c r="W59" s="68" t="s">
        <v>28</v>
      </c>
      <c r="X59" s="90"/>
      <c r="Y59" s="85">
        <v>293</v>
      </c>
      <c r="Z59" s="85">
        <v>205</v>
      </c>
      <c r="AA59" s="85">
        <v>293</v>
      </c>
      <c r="AB59" s="85">
        <v>293</v>
      </c>
      <c r="AC59" s="85">
        <v>293</v>
      </c>
      <c r="AD59" s="85">
        <v>293</v>
      </c>
      <c r="AE59" s="85">
        <v>123</v>
      </c>
      <c r="AF59" s="67">
        <f t="shared" si="12"/>
        <v>1793</v>
      </c>
      <c r="AG59" s="64"/>
    </row>
    <row r="60" spans="2:33" ht="15.5">
      <c r="V60" s="62"/>
      <c r="W60" s="68" t="s">
        <v>24</v>
      </c>
      <c r="X60" s="90"/>
      <c r="Y60" s="85">
        <v>280</v>
      </c>
      <c r="Z60" s="85">
        <v>196</v>
      </c>
      <c r="AA60" s="85">
        <v>280</v>
      </c>
      <c r="AB60" s="85">
        <v>280</v>
      </c>
      <c r="AC60" s="85">
        <v>280</v>
      </c>
      <c r="AD60" s="85">
        <v>280</v>
      </c>
      <c r="AE60" s="85">
        <v>117</v>
      </c>
      <c r="AF60" s="67">
        <f t="shared" si="12"/>
        <v>1713</v>
      </c>
      <c r="AG60" s="64"/>
    </row>
    <row r="61" spans="2:33" ht="15.5">
      <c r="V61" s="62"/>
      <c r="W61" s="70" t="s">
        <v>19</v>
      </c>
      <c r="X61" s="92"/>
      <c r="Y61" s="85">
        <v>0</v>
      </c>
      <c r="Z61" s="85">
        <v>0</v>
      </c>
      <c r="AA61" s="85">
        <v>269</v>
      </c>
      <c r="AB61" s="85">
        <v>269</v>
      </c>
      <c r="AC61" s="85">
        <v>269</v>
      </c>
      <c r="AD61" s="85">
        <v>269</v>
      </c>
      <c r="AE61" s="85">
        <v>269</v>
      </c>
      <c r="AF61" s="67">
        <f t="shared" si="12"/>
        <v>1345</v>
      </c>
      <c r="AG61" s="64"/>
    </row>
    <row r="62" spans="2:33" ht="15.5">
      <c r="V62" s="62"/>
      <c r="W62" s="70" t="s">
        <v>85</v>
      </c>
      <c r="X62" s="92"/>
      <c r="Y62" s="85">
        <v>589</v>
      </c>
      <c r="Z62" s="85">
        <v>589</v>
      </c>
      <c r="AA62" s="85">
        <v>589</v>
      </c>
      <c r="AB62" s="85">
        <v>589</v>
      </c>
      <c r="AC62" s="85">
        <v>412</v>
      </c>
      <c r="AD62" s="85">
        <v>589</v>
      </c>
      <c r="AE62" s="85">
        <v>412</v>
      </c>
      <c r="AF62" s="67">
        <f t="shared" si="12"/>
        <v>3769</v>
      </c>
      <c r="AG62" s="64"/>
    </row>
    <row r="63" spans="2:33" ht="15.5">
      <c r="V63" s="62"/>
      <c r="W63" s="299" t="s">
        <v>43</v>
      </c>
      <c r="X63" s="300"/>
      <c r="Y63" s="102">
        <f>SUM(Y54:Y62)</f>
        <v>2849</v>
      </c>
      <c r="Z63" s="102">
        <f t="shared" ref="Z63:AE63" si="13">SUM(Z54:Z62)</f>
        <v>2348</v>
      </c>
      <c r="AA63" s="102">
        <f t="shared" si="13"/>
        <v>3084</v>
      </c>
      <c r="AB63" s="102">
        <f t="shared" si="13"/>
        <v>2809</v>
      </c>
      <c r="AC63" s="102">
        <f t="shared" si="13"/>
        <v>2525</v>
      </c>
      <c r="AD63" s="102">
        <f t="shared" si="13"/>
        <v>2959</v>
      </c>
      <c r="AE63" s="102">
        <f t="shared" si="13"/>
        <v>2250</v>
      </c>
      <c r="AF63" s="71">
        <f>SUM(AF54:AF62)</f>
        <v>18824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DD8F921E-DE56-42AE-A27D-516A710DD1AE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965FAAF0-A556-4166-9D99-56770170D199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C461BDB0-19A9-4D75-A39F-1C790311530A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0E26FC94-8B9E-43DA-BCA1-2017F38A56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1D3B868D-E7C1-49E1-A597-932E7CD1DC3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D893BC53-BAE6-4D67-8909-F45F2637DDF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B40AB9E8-C7AB-4CAF-B73B-C907C8EBD31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44690870-0444-4920-9994-E3F3F0C35D5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1B5DC0D4-A200-4F58-98A3-84EA1BCA27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D7D4D1AB-106E-4D6E-9420-32D61FE245B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C65A2-61CA-4F25-BDC8-474D966DEA22}">
  <dimension ref="B2:AG76"/>
  <sheetViews>
    <sheetView topLeftCell="A3" zoomScale="69" zoomScaleNormal="69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14</v>
      </c>
      <c r="D6" s="132">
        <v>507</v>
      </c>
      <c r="E6" s="132">
        <v>580</v>
      </c>
      <c r="F6" s="133">
        <f t="shared" ref="F6:F8" si="0">SUM(D6:E6)</f>
        <v>1087</v>
      </c>
      <c r="G6" s="134">
        <f t="shared" ref="G6" si="1">VLOOKUP(C6,$W$53:$AF$63,$W$44,0)</f>
        <v>621</v>
      </c>
      <c r="H6" s="122">
        <f>IF(G6&lt;&gt;0,D6/(G6/2),0)</f>
        <v>1.6328502415458936</v>
      </c>
      <c r="I6" s="13">
        <f>IF(G6&lt;&gt;0,E6/(G6/2),0)</f>
        <v>1.8679549114331724</v>
      </c>
      <c r="J6" s="14"/>
      <c r="K6" s="15">
        <f>IF(G6&lt;&gt;0,F6/(G6),0)</f>
        <v>1.750402576489533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507</v>
      </c>
      <c r="E9" s="136">
        <f>SUM(E6:E8)</f>
        <v>580</v>
      </c>
      <c r="F9" s="136">
        <f>SUM(F6:F8)</f>
        <v>1087</v>
      </c>
      <c r="G9" s="137">
        <f>SUM(G6:G8)</f>
        <v>621</v>
      </c>
      <c r="H9" s="123">
        <f>IF(G9&lt;&gt;0,D9/(G9/2),0)</f>
        <v>1.6328502415458936</v>
      </c>
      <c r="I9" s="21">
        <f>IF(G9&lt;&gt;0,E9/(G9/2),0)</f>
        <v>1.8679549114331724</v>
      </c>
      <c r="J9" s="22"/>
      <c r="K9" s="23">
        <f>IF(G9&lt;&gt;0,F9/(G9),0)</f>
        <v>1.750402576489533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17</v>
      </c>
      <c r="D17" s="132">
        <v>202</v>
      </c>
      <c r="E17" s="132">
        <v>67</v>
      </c>
      <c r="F17" s="133">
        <f t="shared" ref="F17:F23" si="3">SUM(D17:E17)</f>
        <v>269</v>
      </c>
      <c r="G17" s="134">
        <f t="shared" ref="G17:G22" si="4">VLOOKUP(C17,$W$53:$AF$63,$W$44,0)</f>
        <v>196</v>
      </c>
      <c r="H17" s="122">
        <f t="shared" ref="H17:H25" si="5">IF(G17&lt;&gt;0,D17/(G17/2),0)</f>
        <v>2.0612244897959182</v>
      </c>
      <c r="I17" s="13">
        <f t="shared" ref="I17:I25" si="6">IF(G17&lt;&gt;0,E17/(G17/2),0)</f>
        <v>0.68367346938775508</v>
      </c>
      <c r="J17" s="14"/>
      <c r="K17" s="15">
        <f t="shared" ref="K17:K31" si="7">IF(G17&lt;&gt;0,F17/(G17),0)</f>
        <v>1.3724489795918366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28</v>
      </c>
      <c r="D18" s="132">
        <v>200</v>
      </c>
      <c r="E18" s="132">
        <v>180</v>
      </c>
      <c r="F18" s="133">
        <f t="shared" si="3"/>
        <v>380</v>
      </c>
      <c r="G18" s="134">
        <f t="shared" si="4"/>
        <v>205</v>
      </c>
      <c r="H18" s="122">
        <f>IF(G18&lt;&gt;0,D18/(G18/2),0)</f>
        <v>1.9512195121951219</v>
      </c>
      <c r="I18" s="13">
        <f t="shared" si="6"/>
        <v>1.7560975609756098</v>
      </c>
      <c r="J18" s="14"/>
      <c r="K18" s="15">
        <f t="shared" si="7"/>
        <v>1.8536585365853659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24</v>
      </c>
      <c r="D19" s="132">
        <v>179</v>
      </c>
      <c r="E19" s="132">
        <v>158</v>
      </c>
      <c r="F19" s="133">
        <f t="shared" si="3"/>
        <v>337</v>
      </c>
      <c r="G19" s="134">
        <f t="shared" si="4"/>
        <v>196</v>
      </c>
      <c r="H19" s="122">
        <f>IF(G19&lt;&gt;0,D19/(G19/2),0)</f>
        <v>1.8265306122448979</v>
      </c>
      <c r="I19" s="13">
        <f t="shared" si="6"/>
        <v>1.6122448979591837</v>
      </c>
      <c r="J19" s="14"/>
      <c r="K19" s="15">
        <f t="shared" si="7"/>
        <v>1.7193877551020409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20</v>
      </c>
      <c r="D20" s="132">
        <v>149</v>
      </c>
      <c r="E20" s="132">
        <v>60</v>
      </c>
      <c r="F20" s="133">
        <f t="shared" si="3"/>
        <v>209</v>
      </c>
      <c r="G20" s="134">
        <f t="shared" si="4"/>
        <v>216</v>
      </c>
      <c r="H20" s="122">
        <f t="shared" si="5"/>
        <v>1.3796296296296295</v>
      </c>
      <c r="I20" s="13">
        <f t="shared" si="6"/>
        <v>0.55555555555555558</v>
      </c>
      <c r="J20" s="14"/>
      <c r="K20" s="15">
        <f t="shared" si="7"/>
        <v>0.96759259259259256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12</v>
      </c>
      <c r="D21" s="217">
        <v>59</v>
      </c>
      <c r="E21" s="132">
        <v>64</v>
      </c>
      <c r="F21" s="133">
        <f t="shared" si="3"/>
        <v>123</v>
      </c>
      <c r="G21" s="134">
        <f t="shared" si="4"/>
        <v>130</v>
      </c>
      <c r="H21" s="122">
        <f t="shared" si="5"/>
        <v>0.90769230769230769</v>
      </c>
      <c r="I21" s="13">
        <f t="shared" si="6"/>
        <v>0.98461538461538467</v>
      </c>
      <c r="J21" s="14"/>
      <c r="K21" s="15">
        <f t="shared" si="7"/>
        <v>0.94615384615384612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18</v>
      </c>
      <c r="D22" s="250">
        <v>221</v>
      </c>
      <c r="E22" s="132">
        <v>51</v>
      </c>
      <c r="F22" s="133">
        <f t="shared" si="3"/>
        <v>272</v>
      </c>
      <c r="G22" s="134">
        <f t="shared" si="4"/>
        <v>195</v>
      </c>
      <c r="H22" s="122">
        <f t="shared" si="5"/>
        <v>2.2666666666666666</v>
      </c>
      <c r="I22" s="13">
        <f t="shared" si="6"/>
        <v>0.52307692307692311</v>
      </c>
      <c r="J22" s="14"/>
      <c r="K22" s="15">
        <f t="shared" si="7"/>
        <v>1.3948717948717948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132"/>
      <c r="E23" s="132"/>
      <c r="F23" s="133">
        <f t="shared" si="3"/>
        <v>0</v>
      </c>
      <c r="G23" s="134"/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1010</v>
      </c>
      <c r="E25" s="137">
        <f>SUM(E17:E23)</f>
        <v>580</v>
      </c>
      <c r="F25" s="137">
        <f>SUM(F17:F23)</f>
        <v>1590</v>
      </c>
      <c r="G25" s="137">
        <f>SUM(G17:G23)</f>
        <v>1138</v>
      </c>
      <c r="H25" s="124">
        <f t="shared" si="5"/>
        <v>1.7750439367311073</v>
      </c>
      <c r="I25" s="27">
        <f t="shared" si="6"/>
        <v>1.0193321616871704</v>
      </c>
      <c r="J25" s="22"/>
      <c r="K25" s="28">
        <f t="shared" si="7"/>
        <v>1.3971880492091389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70" t="s">
        <v>85</v>
      </c>
      <c r="D27" s="216">
        <v>157</v>
      </c>
      <c r="E27" s="216">
        <v>51</v>
      </c>
      <c r="F27" s="133">
        <f t="shared" ref="F27:F29" si="8">SUM(D27:E27)</f>
        <v>208</v>
      </c>
      <c r="G27" s="134">
        <f>VLOOKUP(C27,$W$53:$AF$63,$W$44,0)</f>
        <v>589</v>
      </c>
      <c r="H27" s="122">
        <f>IF(G27&lt;&gt;0,D27/(G27/2),0)</f>
        <v>0.53310696095076404</v>
      </c>
      <c r="I27" s="13">
        <f>IF(G27&lt;&gt;0,E27/(G27/2),0)</f>
        <v>0.1731748726655348</v>
      </c>
      <c r="J27" s="14"/>
      <c r="K27" s="15">
        <f t="shared" si="7"/>
        <v>0.35314091680814941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/>
      <c r="D28" s="132"/>
      <c r="E28" s="132"/>
      <c r="F28" s="133">
        <f t="shared" si="8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19</v>
      </c>
      <c r="D29" s="217"/>
      <c r="E29" s="250"/>
      <c r="F29" s="133">
        <f t="shared" si="8"/>
        <v>0</v>
      </c>
      <c r="G29" s="134">
        <f>VLOOKUP(C29,$W$53:$AF$63,$W$44,0)</f>
        <v>0</v>
      </c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157</v>
      </c>
      <c r="E31" s="221">
        <f>SUM(E27:E30)</f>
        <v>51</v>
      </c>
      <c r="F31" s="221">
        <f>SUM(F27:F30)</f>
        <v>208</v>
      </c>
      <c r="G31" s="222">
        <f>SUM(G27:G30)</f>
        <v>589</v>
      </c>
      <c r="H31" s="223">
        <f>IF(G31&lt;&gt;0,D31/(G31/2),0)</f>
        <v>0.53310696095076404</v>
      </c>
      <c r="I31" s="223">
        <f>IF(G31&lt;&gt;0,E31/(G31/2),0)</f>
        <v>0.1731748726655348</v>
      </c>
      <c r="J31" s="22"/>
      <c r="K31" s="224">
        <f t="shared" si="7"/>
        <v>0.35314091680814941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1674</v>
      </c>
      <c r="E34" s="108">
        <f>E9+E15+E25+E31</f>
        <v>1211</v>
      </c>
      <c r="F34" s="108">
        <f>F9+F15+F25+F31</f>
        <v>2885</v>
      </c>
      <c r="G34" s="109">
        <f>G25+G31+G9+G15</f>
        <v>2348</v>
      </c>
      <c r="H34" s="13">
        <f>IF(G34&lt;&gt;0,D34/(G34/2),0)</f>
        <v>1.4258943781942079</v>
      </c>
      <c r="I34" s="13">
        <f>IF(G34&lt;&gt;0,E34/(G34/2),0)</f>
        <v>1.0315161839863713</v>
      </c>
      <c r="J34" s="14"/>
      <c r="K34" s="15">
        <f>IF(G34&lt;&gt;0,F34/(G34),0)</f>
        <v>1.2287052810902896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f>94+96+96+96</f>
        <v>382</v>
      </c>
      <c r="E38" s="105"/>
      <c r="F38" s="106">
        <f t="shared" ref="F38:F41" si="9">SUM(D38:E38)</f>
        <v>382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600</v>
      </c>
      <c r="D42" s="107">
        <f>SUM(D38:D41)</f>
        <v>382</v>
      </c>
      <c r="E42" s="107">
        <f>SUM(E38:E41)</f>
        <v>0</v>
      </c>
      <c r="F42" s="106">
        <f>D42+E42</f>
        <v>382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4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'28-11'!D40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'28-11'!F40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'28-11'!H40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'28-11'!B40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45989</v>
      </c>
      <c r="Z45" s="101">
        <v>45990</v>
      </c>
      <c r="AA45" s="101">
        <v>45991</v>
      </c>
      <c r="AB45" s="101">
        <v>45992</v>
      </c>
      <c r="AC45" s="101">
        <v>45993</v>
      </c>
      <c r="AD45" s="101">
        <v>45994</v>
      </c>
      <c r="AE45" s="101">
        <v>45995</v>
      </c>
      <c r="AF45" s="63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621</v>
      </c>
      <c r="Z46" s="66">
        <v>621</v>
      </c>
      <c r="AA46" s="66">
        <v>621</v>
      </c>
      <c r="AB46" s="66">
        <v>621</v>
      </c>
      <c r="AC46" s="66">
        <v>435</v>
      </c>
      <c r="AD46" s="66">
        <v>621</v>
      </c>
      <c r="AE46" s="66">
        <v>621</v>
      </c>
      <c r="AF46" s="67">
        <f>SUM(Y46:AE46)</f>
        <v>4161</v>
      </c>
      <c r="AG46" s="64"/>
    </row>
    <row r="47" spans="2:33" ht="16" thickBot="1">
      <c r="B47" s="76">
        <f>+F9+'28-11'!E9</f>
        <v>1246</v>
      </c>
      <c r="C47" s="77">
        <f>IF($W$44=3,$Y46,IF($W$44=4,SUM($Y46:$Z46),IF($W$44=5,SUM($Y46:$AA46),IF($W$44=6,SUM($Y46:$AB46),IF($W$44=7,SUM($Y46:$AC46),IF($W$44=8,SUM($Y46:$AD46),IF($W$44=9,SUM($Y46:$AE46),"Escribir número")))))))</f>
        <v>1242</v>
      </c>
      <c r="D47" s="78">
        <f>+F15</f>
        <v>0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F25+'28-11'!F25</f>
        <v>3393</v>
      </c>
      <c r="G47" s="77">
        <f>IF($W$44=3,$Y47,IF($W$44=4,SUM($Y47:$Z47),IF($W$44=5,SUM($Y47:$AA47),IF($W$44=6,SUM($Y47:$AB47),IF($W$44=7,SUM($Y47:$AC47),IF($W$44=8,SUM($Y47:$AD47),IF($W$44=9,SUM($Y47:$AE47),"Escribir número")))))))</f>
        <v>2776</v>
      </c>
      <c r="H47" s="79">
        <f>F31+'28-11'!F31</f>
        <v>259</v>
      </c>
      <c r="I47" s="77">
        <f>IF($W$44=3,$Y49,IF($W$44=4,SUM($Y49:$Z49),IF($W$44=5,SUM($Y49:$AA49),IF($W$44=6,SUM($Y49:$AB49),IF($W$44=7,SUM($Y49:$AC49),IF($W$44=8,SUM($Y49:$AD49),IF($W$44=9,SUM($Y49:$AE49),"Escribir número")))))))</f>
        <v>1178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1638</v>
      </c>
      <c r="Z47" s="66">
        <v>1138</v>
      </c>
      <c r="AA47" s="66">
        <v>1604</v>
      </c>
      <c r="AB47" s="66">
        <v>1132</v>
      </c>
      <c r="AC47" s="66">
        <v>1132</v>
      </c>
      <c r="AD47" s="66">
        <v>1132</v>
      </c>
      <c r="AE47" s="66">
        <v>553</v>
      </c>
      <c r="AF47" s="67">
        <f t="shared" ref="AF47:AF49" si="10">SUM(Y47:AE47)</f>
        <v>8329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4898</v>
      </c>
      <c r="L48" s="118"/>
      <c r="M48" s="82">
        <f>+C47+E47+G47+I47</f>
        <v>5196</v>
      </c>
      <c r="N48" s="83">
        <f>AF63</f>
        <v>18824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0</v>
      </c>
      <c r="AA48" s="66">
        <v>269</v>
      </c>
      <c r="AB48" s="66">
        <v>269</v>
      </c>
      <c r="AC48" s="66">
        <v>269</v>
      </c>
      <c r="AD48" s="66">
        <v>269</v>
      </c>
      <c r="AE48" s="66">
        <v>269</v>
      </c>
      <c r="AF48" s="67">
        <f t="shared" si="10"/>
        <v>1345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589</v>
      </c>
      <c r="Z49" s="66">
        <v>589</v>
      </c>
      <c r="AA49" s="66">
        <v>589</v>
      </c>
      <c r="AB49" s="66">
        <v>787</v>
      </c>
      <c r="AC49" s="66">
        <v>689</v>
      </c>
      <c r="AD49" s="66">
        <v>937</v>
      </c>
      <c r="AE49" s="66">
        <v>808</v>
      </c>
      <c r="AF49" s="67">
        <f t="shared" si="10"/>
        <v>4988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2848</v>
      </c>
      <c r="Z50" s="102">
        <f t="shared" ref="Z50:AE50" si="11">SUM(Z46:Z49)</f>
        <v>2348</v>
      </c>
      <c r="AA50" s="102">
        <f t="shared" si="11"/>
        <v>3083</v>
      </c>
      <c r="AB50" s="102">
        <f t="shared" si="11"/>
        <v>2809</v>
      </c>
      <c r="AC50" s="102">
        <f t="shared" si="11"/>
        <v>2525</v>
      </c>
      <c r="AD50" s="102">
        <f t="shared" si="11"/>
        <v>2959</v>
      </c>
      <c r="AE50" s="102">
        <f t="shared" si="11"/>
        <v>2251</v>
      </c>
      <c r="AF50" s="102">
        <f>SUM(AF46:AF49)</f>
        <v>18823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45989</v>
      </c>
      <c r="Z53" s="101">
        <v>45990</v>
      </c>
      <c r="AA53" s="101">
        <v>45991</v>
      </c>
      <c r="AB53" s="101">
        <v>45992</v>
      </c>
      <c r="AC53" s="101">
        <v>45993</v>
      </c>
      <c r="AD53" s="101">
        <v>45994</v>
      </c>
      <c r="AE53" s="101">
        <v>45995</v>
      </c>
      <c r="AF53" s="63" t="s">
        <v>89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186</v>
      </c>
      <c r="Z54" s="85">
        <v>130</v>
      </c>
      <c r="AA54" s="85">
        <v>178</v>
      </c>
      <c r="AB54" s="85">
        <v>198</v>
      </c>
      <c r="AC54" s="85">
        <v>277</v>
      </c>
      <c r="AD54" s="85">
        <v>348</v>
      </c>
      <c r="AE54" s="85">
        <v>395</v>
      </c>
      <c r="AF54" s="67">
        <f>SUM(Y54:AE54)</f>
        <v>1712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621</v>
      </c>
      <c r="Z55" s="85">
        <v>621</v>
      </c>
      <c r="AA55" s="85">
        <v>621</v>
      </c>
      <c r="AB55" s="85">
        <v>621</v>
      </c>
      <c r="AC55" s="85">
        <v>435</v>
      </c>
      <c r="AD55" s="85">
        <v>621</v>
      </c>
      <c r="AE55" s="85">
        <v>621</v>
      </c>
      <c r="AF55" s="67">
        <f t="shared" ref="AF55:AF62" si="12">SUM(Y55:AE55)</f>
        <v>4161</v>
      </c>
      <c r="AG55" s="64"/>
    </row>
    <row r="56" spans="2:33" ht="15.5">
      <c r="E56" s="91"/>
      <c r="V56" s="62"/>
      <c r="W56" s="68" t="s">
        <v>18</v>
      </c>
      <c r="X56" s="90"/>
      <c r="Y56" s="85">
        <v>291</v>
      </c>
      <c r="Z56" s="85">
        <v>195</v>
      </c>
      <c r="AA56" s="85">
        <v>278</v>
      </c>
      <c r="AB56" s="85">
        <v>278</v>
      </c>
      <c r="AC56" s="85">
        <v>278</v>
      </c>
      <c r="AD56" s="85">
        <v>278</v>
      </c>
      <c r="AE56" s="85">
        <v>195</v>
      </c>
      <c r="AF56" s="67">
        <f t="shared" si="12"/>
        <v>1793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308</v>
      </c>
      <c r="Z57" s="85">
        <v>216</v>
      </c>
      <c r="AA57" s="85">
        <v>295</v>
      </c>
      <c r="AB57" s="85">
        <v>0</v>
      </c>
      <c r="AC57" s="85">
        <v>0</v>
      </c>
      <c r="AD57" s="85">
        <v>0</v>
      </c>
      <c r="AE57" s="85">
        <v>0</v>
      </c>
      <c r="AF57" s="67">
        <f t="shared" si="12"/>
        <v>819</v>
      </c>
      <c r="AG57" s="64"/>
    </row>
    <row r="58" spans="2:33" ht="15.5">
      <c r="V58" s="62"/>
      <c r="W58" s="68" t="s">
        <v>17</v>
      </c>
      <c r="X58" s="90"/>
      <c r="Y58" s="85">
        <v>281</v>
      </c>
      <c r="Z58" s="85">
        <v>196</v>
      </c>
      <c r="AA58" s="85">
        <v>281</v>
      </c>
      <c r="AB58" s="85">
        <v>281</v>
      </c>
      <c r="AC58" s="85">
        <v>281</v>
      </c>
      <c r="AD58" s="85">
        <v>281</v>
      </c>
      <c r="AE58" s="85">
        <v>118</v>
      </c>
      <c r="AF58" s="67">
        <f t="shared" si="12"/>
        <v>1719</v>
      </c>
      <c r="AG58" s="64"/>
    </row>
    <row r="59" spans="2:33" ht="15.5">
      <c r="V59" s="62"/>
      <c r="W59" s="68" t="s">
        <v>28</v>
      </c>
      <c r="X59" s="90"/>
      <c r="Y59" s="85">
        <v>293</v>
      </c>
      <c r="Z59" s="85">
        <v>205</v>
      </c>
      <c r="AA59" s="85">
        <v>293</v>
      </c>
      <c r="AB59" s="85">
        <v>293</v>
      </c>
      <c r="AC59" s="85">
        <v>293</v>
      </c>
      <c r="AD59" s="85">
        <v>293</v>
      </c>
      <c r="AE59" s="85">
        <v>123</v>
      </c>
      <c r="AF59" s="67">
        <f t="shared" si="12"/>
        <v>1793</v>
      </c>
      <c r="AG59" s="64"/>
    </row>
    <row r="60" spans="2:33" ht="15.5">
      <c r="V60" s="62"/>
      <c r="W60" s="68" t="s">
        <v>24</v>
      </c>
      <c r="X60" s="90"/>
      <c r="Y60" s="85">
        <v>280</v>
      </c>
      <c r="Z60" s="85">
        <v>196</v>
      </c>
      <c r="AA60" s="85">
        <v>280</v>
      </c>
      <c r="AB60" s="85">
        <v>280</v>
      </c>
      <c r="AC60" s="85">
        <v>280</v>
      </c>
      <c r="AD60" s="85">
        <v>280</v>
      </c>
      <c r="AE60" s="85">
        <v>117</v>
      </c>
      <c r="AF60" s="67">
        <f t="shared" si="12"/>
        <v>1713</v>
      </c>
      <c r="AG60" s="64"/>
    </row>
    <row r="61" spans="2:33" ht="15.5">
      <c r="V61" s="62"/>
      <c r="W61" s="70" t="s">
        <v>19</v>
      </c>
      <c r="X61" s="92"/>
      <c r="Y61" s="85">
        <v>0</v>
      </c>
      <c r="Z61" s="85">
        <v>0</v>
      </c>
      <c r="AA61" s="85">
        <v>269</v>
      </c>
      <c r="AB61" s="85">
        <v>269</v>
      </c>
      <c r="AC61" s="85">
        <v>269</v>
      </c>
      <c r="AD61" s="85">
        <v>269</v>
      </c>
      <c r="AE61" s="85">
        <v>269</v>
      </c>
      <c r="AF61" s="67">
        <f t="shared" si="12"/>
        <v>1345</v>
      </c>
      <c r="AG61" s="64"/>
    </row>
    <row r="62" spans="2:33" ht="15.5">
      <c r="V62" s="62"/>
      <c r="W62" s="70" t="s">
        <v>85</v>
      </c>
      <c r="X62" s="92"/>
      <c r="Y62" s="85">
        <v>589</v>
      </c>
      <c r="Z62" s="85">
        <v>589</v>
      </c>
      <c r="AA62" s="85">
        <v>589</v>
      </c>
      <c r="AB62" s="85">
        <v>589</v>
      </c>
      <c r="AC62" s="85">
        <v>412</v>
      </c>
      <c r="AD62" s="85">
        <v>589</v>
      </c>
      <c r="AE62" s="85">
        <v>412</v>
      </c>
      <c r="AF62" s="67">
        <f t="shared" si="12"/>
        <v>3769</v>
      </c>
      <c r="AG62" s="64"/>
    </row>
    <row r="63" spans="2:33" ht="15.5">
      <c r="V63" s="62"/>
      <c r="W63" s="299" t="s">
        <v>43</v>
      </c>
      <c r="X63" s="300"/>
      <c r="Y63" s="102">
        <f>SUM(Y54:Y62)</f>
        <v>2849</v>
      </c>
      <c r="Z63" s="102">
        <f t="shared" ref="Z63:AE63" si="13">SUM(Z54:Z62)</f>
        <v>2348</v>
      </c>
      <c r="AA63" s="102">
        <f t="shared" si="13"/>
        <v>3084</v>
      </c>
      <c r="AB63" s="102">
        <f t="shared" si="13"/>
        <v>2809</v>
      </c>
      <c r="AC63" s="102">
        <f t="shared" si="13"/>
        <v>2525</v>
      </c>
      <c r="AD63" s="102">
        <f t="shared" si="13"/>
        <v>2959</v>
      </c>
      <c r="AE63" s="102">
        <f t="shared" si="13"/>
        <v>2250</v>
      </c>
      <c r="AF63" s="71">
        <f>SUM(AF54:AF62)</f>
        <v>18824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CE0D0827-D0B8-407C-B863-1342F1B7382D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44E2D506-8FED-45E7-9617-18CE074E2F9A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8697C6A2-45D4-4A1B-9CA0-891D1620A9C7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79E76936-5C90-4890-B796-170BF387A0E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39096FA2-768D-4B02-B8B8-2B1CAF10F91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23A424A1-C69D-45F0-BF50-DD3603E865C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A5EC06B0-0E68-4BBB-9E24-6B51AC51B4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E8DF325B-590C-4EF7-9F27-180A5BF215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531FE6EB-DD1B-45EB-B5FE-072598695E6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2E34054C-99DB-4319-9A3B-6060D199DC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3E020-258E-424F-99D1-E2E51DCA7377}">
  <dimension ref="B2:AG76"/>
  <sheetViews>
    <sheetView zoomScale="64" zoomScaleNormal="64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14</v>
      </c>
      <c r="D6" s="132">
        <v>577</v>
      </c>
      <c r="E6" s="132">
        <v>456</v>
      </c>
      <c r="F6" s="133">
        <f t="shared" ref="F6:F8" si="0">SUM(D6:E6)</f>
        <v>1033</v>
      </c>
      <c r="G6" s="134">
        <f t="shared" ref="G6" si="1">VLOOKUP(C6,$W$53:$AF$63,$W$44,0)</f>
        <v>621</v>
      </c>
      <c r="H6" s="122">
        <f>IF(G6&lt;&gt;0,D6/(G6/2),0)</f>
        <v>1.8582930756843801</v>
      </c>
      <c r="I6" s="13">
        <f>IF(G6&lt;&gt;0,E6/(G6/2),0)</f>
        <v>1.4685990338164252</v>
      </c>
      <c r="J6" s="14"/>
      <c r="K6" s="15">
        <f>IF(G6&lt;&gt;0,F6/(G6),0)</f>
        <v>1.6634460547504026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577</v>
      </c>
      <c r="E9" s="136">
        <f>SUM(E6:E8)</f>
        <v>456</v>
      </c>
      <c r="F9" s="136">
        <f>SUM(F6:F8)</f>
        <v>1033</v>
      </c>
      <c r="G9" s="137">
        <f>SUM(G6:G8)</f>
        <v>621</v>
      </c>
      <c r="H9" s="123">
        <f>IF(G9&lt;&gt;0,D9/(G9/2),0)</f>
        <v>1.8582930756843801</v>
      </c>
      <c r="I9" s="21">
        <f>IF(G9&lt;&gt;0,E9/(G9/2),0)</f>
        <v>1.4685990338164252</v>
      </c>
      <c r="J9" s="22"/>
      <c r="K9" s="23">
        <f>IF(G9&lt;&gt;0,F9/(G9),0)</f>
        <v>1.6634460547504026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 t="s">
        <v>19</v>
      </c>
      <c r="D12" s="132"/>
      <c r="E12" s="132"/>
      <c r="F12" s="133">
        <f t="shared" si="2"/>
        <v>0</v>
      </c>
      <c r="G12" s="134">
        <f>VLOOKUP(C12,$W$53:$AF$63,$W$44,0)</f>
        <v>269</v>
      </c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269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17</v>
      </c>
      <c r="D17" s="132">
        <v>70</v>
      </c>
      <c r="E17" s="132">
        <v>165</v>
      </c>
      <c r="F17" s="133">
        <f t="shared" ref="F17:F23" si="3">SUM(D17:E17)</f>
        <v>235</v>
      </c>
      <c r="G17" s="134">
        <f t="shared" ref="G17:G21" si="4">VLOOKUP(C17,$W$53:$AF$63,$W$44,0)</f>
        <v>281</v>
      </c>
      <c r="H17" s="122">
        <f t="shared" ref="H17:H25" si="5">IF(G17&lt;&gt;0,D17/(G17/2),0)</f>
        <v>0.49822064056939502</v>
      </c>
      <c r="I17" s="13">
        <f t="shared" ref="I17:I25" si="6">IF(G17&lt;&gt;0,E17/(G17/2),0)</f>
        <v>1.1743772241992882</v>
      </c>
      <c r="J17" s="14"/>
      <c r="K17" s="15">
        <f t="shared" ref="K17:K31" si="7">IF(G17&lt;&gt;0,F17/(G17),0)</f>
        <v>0.83629893238434161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28</v>
      </c>
      <c r="D18" s="132">
        <v>218</v>
      </c>
      <c r="E18" s="132">
        <v>195</v>
      </c>
      <c r="F18" s="133">
        <f t="shared" si="3"/>
        <v>413</v>
      </c>
      <c r="G18" s="134">
        <f t="shared" si="4"/>
        <v>293</v>
      </c>
      <c r="H18" s="122">
        <f>IF(G18&lt;&gt;0,D18/(G18/2),0)</f>
        <v>1.4880546075085324</v>
      </c>
      <c r="I18" s="13">
        <f t="shared" si="6"/>
        <v>1.3310580204778157</v>
      </c>
      <c r="J18" s="14"/>
      <c r="K18" s="15">
        <f t="shared" si="7"/>
        <v>1.4095563139931742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24</v>
      </c>
      <c r="D19" s="132">
        <v>205</v>
      </c>
      <c r="E19" s="132">
        <v>84</v>
      </c>
      <c r="F19" s="133">
        <f t="shared" si="3"/>
        <v>289</v>
      </c>
      <c r="G19" s="134">
        <f t="shared" si="4"/>
        <v>280</v>
      </c>
      <c r="H19" s="122">
        <f>IF(G19&lt;&gt;0,D19/(G19/2),0)</f>
        <v>1.4642857142857142</v>
      </c>
      <c r="I19" s="13">
        <f t="shared" si="6"/>
        <v>0.6</v>
      </c>
      <c r="J19" s="14"/>
      <c r="K19" s="15">
        <f t="shared" si="7"/>
        <v>1.0321428571428573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20</v>
      </c>
      <c r="D20" s="132">
        <v>96</v>
      </c>
      <c r="E20" s="132">
        <v>173</v>
      </c>
      <c r="F20" s="133">
        <f t="shared" si="3"/>
        <v>269</v>
      </c>
      <c r="G20" s="134">
        <f t="shared" si="4"/>
        <v>295</v>
      </c>
      <c r="H20" s="122">
        <f t="shared" si="5"/>
        <v>0.6508474576271186</v>
      </c>
      <c r="I20" s="13">
        <f t="shared" si="6"/>
        <v>1.1728813559322033</v>
      </c>
      <c r="J20" s="14"/>
      <c r="K20" s="15">
        <f t="shared" si="7"/>
        <v>0.91186440677966096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12</v>
      </c>
      <c r="D21" s="217">
        <v>140</v>
      </c>
      <c r="E21" s="132">
        <v>56</v>
      </c>
      <c r="F21" s="133">
        <f t="shared" si="3"/>
        <v>196</v>
      </c>
      <c r="G21" s="134">
        <f t="shared" si="4"/>
        <v>178</v>
      </c>
      <c r="H21" s="122">
        <f t="shared" si="5"/>
        <v>1.5730337078651686</v>
      </c>
      <c r="I21" s="13">
        <f t="shared" si="6"/>
        <v>0.6292134831460674</v>
      </c>
      <c r="J21" s="14"/>
      <c r="K21" s="15">
        <f t="shared" si="7"/>
        <v>1.101123595505618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/>
      <c r="D22" s="250"/>
      <c r="E22" s="132"/>
      <c r="F22" s="133">
        <f t="shared" si="3"/>
        <v>0</v>
      </c>
      <c r="G22" s="134"/>
      <c r="H22" s="122">
        <f t="shared" si="5"/>
        <v>0</v>
      </c>
      <c r="I22" s="13">
        <f t="shared" si="6"/>
        <v>0</v>
      </c>
      <c r="J22" s="14"/>
      <c r="K22" s="15">
        <f t="shared" si="7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132"/>
      <c r="E23" s="132"/>
      <c r="F23" s="133">
        <f t="shared" si="3"/>
        <v>0</v>
      </c>
      <c r="G23" s="134"/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729</v>
      </c>
      <c r="E25" s="137">
        <f>SUM(E17:E23)</f>
        <v>673</v>
      </c>
      <c r="F25" s="137">
        <f>SUM(F17:F23)</f>
        <v>1402</v>
      </c>
      <c r="G25" s="137">
        <f>SUM(G17:G23)</f>
        <v>1327</v>
      </c>
      <c r="H25" s="124">
        <f t="shared" si="5"/>
        <v>1.0987189148455161</v>
      </c>
      <c r="I25" s="27">
        <f t="shared" si="6"/>
        <v>1.0143180105501131</v>
      </c>
      <c r="J25" s="22"/>
      <c r="K25" s="28">
        <f t="shared" si="7"/>
        <v>1.0565184626978146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70" t="s">
        <v>85</v>
      </c>
      <c r="D27" s="216"/>
      <c r="E27" s="216"/>
      <c r="F27" s="133">
        <f t="shared" ref="F27:F29" si="8">SUM(D27:E27)</f>
        <v>0</v>
      </c>
      <c r="G27" s="134">
        <f>VLOOKUP(C27,$W$53:$AF$63,$W$44,0)</f>
        <v>589</v>
      </c>
      <c r="H27" s="122">
        <f>IF(G27&lt;&gt;0,D27/(G27/2),0)</f>
        <v>0</v>
      </c>
      <c r="I27" s="13">
        <f>IF(G27&lt;&gt;0,E27/(G27/2),0)</f>
        <v>0</v>
      </c>
      <c r="J27" s="14"/>
      <c r="K27" s="15">
        <f t="shared" si="7"/>
        <v>0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v>241</v>
      </c>
      <c r="E28" s="132">
        <v>383</v>
      </c>
      <c r="F28" s="133">
        <f t="shared" si="8"/>
        <v>624</v>
      </c>
      <c r="G28" s="134">
        <f>VLOOKUP(C28,$W$53:$AF$63,$W$44,0)</f>
        <v>278</v>
      </c>
      <c r="H28" s="122">
        <f>IF(G28&lt;&gt;0,D28/(G28/2),0)</f>
        <v>1.7338129496402879</v>
      </c>
      <c r="I28" s="13">
        <f>IF(G28&lt;&gt;0,E28/(G28/2),0)</f>
        <v>2.7553956834532376</v>
      </c>
      <c r="J28" s="14"/>
      <c r="K28" s="15">
        <f t="shared" si="7"/>
        <v>2.2446043165467624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8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241</v>
      </c>
      <c r="E31" s="221">
        <f>SUM(E27:E30)</f>
        <v>383</v>
      </c>
      <c r="F31" s="221">
        <f>SUM(F27:F30)</f>
        <v>624</v>
      </c>
      <c r="G31" s="222">
        <f>SUM(G27:G30)</f>
        <v>867</v>
      </c>
      <c r="H31" s="223">
        <f>IF(G31&lt;&gt;0,D31/(G31/2),0)</f>
        <v>0.55594002306805079</v>
      </c>
      <c r="I31" s="223">
        <f>IF(G31&lt;&gt;0,E31/(G31/2),0)</f>
        <v>0.8835063437139562</v>
      </c>
      <c r="J31" s="22"/>
      <c r="K31" s="224">
        <f t="shared" si="7"/>
        <v>0.7197231833910035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1547</v>
      </c>
      <c r="E34" s="108">
        <f>E9+E15+E25+E31</f>
        <v>1512</v>
      </c>
      <c r="F34" s="108">
        <f>F9+F15+F25+F31</f>
        <v>3059</v>
      </c>
      <c r="G34" s="109">
        <f>G25+G31+G9+G15</f>
        <v>3084</v>
      </c>
      <c r="H34" s="13">
        <f>IF(G34&lt;&gt;0,D34/(G34/2),0)</f>
        <v>1.003242542153048</v>
      </c>
      <c r="I34" s="13">
        <f>IF(G34&lt;&gt;0,E34/(G34/2),0)</f>
        <v>0.98054474708171202</v>
      </c>
      <c r="J34" s="14"/>
      <c r="K34" s="15">
        <f>IF(G34&lt;&gt;0,F34/(G34),0)</f>
        <v>0.99189364461738005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609</v>
      </c>
      <c r="E38" s="105">
        <f>157+138+146+78</f>
        <v>519</v>
      </c>
      <c r="F38" s="106">
        <f t="shared" ref="F38:F41" si="9">SUM(D38:E38)</f>
        <v>1128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1000</v>
      </c>
      <c r="D42" s="107">
        <f>SUM(D38:D41)</f>
        <v>609</v>
      </c>
      <c r="E42" s="107">
        <f>SUM(E38:E41)</f>
        <v>519</v>
      </c>
      <c r="F42" s="106">
        <f>D42+E42</f>
        <v>1128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5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'29-11'!D40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'29-11'!F40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'29-11'!H40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'29-11'!B40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45989</v>
      </c>
      <c r="Z45" s="101">
        <v>45990</v>
      </c>
      <c r="AA45" s="101">
        <v>45991</v>
      </c>
      <c r="AB45" s="101">
        <v>45992</v>
      </c>
      <c r="AC45" s="101">
        <v>45993</v>
      </c>
      <c r="AD45" s="101">
        <v>45994</v>
      </c>
      <c r="AE45" s="101">
        <v>45995</v>
      </c>
      <c r="AF45" s="63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621</v>
      </c>
      <c r="Z46" s="66">
        <v>621</v>
      </c>
      <c r="AA46" s="66">
        <v>621</v>
      </c>
      <c r="AB46" s="66">
        <v>621</v>
      </c>
      <c r="AC46" s="66">
        <v>435</v>
      </c>
      <c r="AD46" s="66">
        <v>621</v>
      </c>
      <c r="AE46" s="66">
        <v>621</v>
      </c>
      <c r="AF46" s="67">
        <f>SUM(Y46:AE46)</f>
        <v>4161</v>
      </c>
      <c r="AG46" s="64"/>
    </row>
    <row r="47" spans="2:33" ht="16" thickBot="1">
      <c r="B47" s="76">
        <f>+F9+'28-11'!E9+'29-11'!F9</f>
        <v>2279</v>
      </c>
      <c r="C47" s="77">
        <f>IF($W$44=3,$Y46,IF($W$44=4,SUM($Y46:$Z46),IF($W$44=5,SUM($Y46:$AA46),IF($W$44=6,SUM($Y46:$AB46),IF($W$44=7,SUM($Y46:$AC46),IF($W$44=8,SUM($Y46:$AD46),IF($W$44=9,SUM($Y46:$AE46),"Escribir número")))))))</f>
        <v>1863</v>
      </c>
      <c r="D47" s="78">
        <f>+F15</f>
        <v>0</v>
      </c>
      <c r="E47" s="77">
        <f>IF($W$44=3,$Y48,IF($W$44=4,SUM($Y48:$Z48),IF($W$44=5,SUM($Y48:$AA48),IF($W$44=6,SUM($Y48:$AB48),IF($W$44=7,SUM($Y48:$AC48),IF($W$44=8,SUM($Y48:$AD48),IF($W$44=9,SUM($Y48:$AE48),"Escribir número")))))))</f>
        <v>269</v>
      </c>
      <c r="F47" s="79">
        <f>F25+'28-11'!F25+'29-11'!F25</f>
        <v>4795</v>
      </c>
      <c r="G47" s="77">
        <f>IF($W$44=3,$Y47,IF($W$44=4,SUM($Y47:$Z47),IF($W$44=5,SUM($Y47:$AA47),IF($W$44=6,SUM($Y47:$AB47),IF($W$44=7,SUM($Y47:$AC47),IF($W$44=8,SUM($Y47:$AD47),IF($W$44=9,SUM($Y47:$AE47),"Escribir número")))))))</f>
        <v>4380</v>
      </c>
      <c r="H47" s="79">
        <f>F31+'28-11'!F31+'29-11'!F31</f>
        <v>883</v>
      </c>
      <c r="I47" s="77">
        <f>IF($W$44=3,$Y49,IF($W$44=4,SUM($Y49:$Z49),IF($W$44=5,SUM($Y49:$AA49),IF($W$44=6,SUM($Y49:$AB49),IF($W$44=7,SUM($Y49:$AC49),IF($W$44=8,SUM($Y49:$AD49),IF($W$44=9,SUM($Y49:$AE49),"Escribir número")))))))</f>
        <v>1767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1638</v>
      </c>
      <c r="Z47" s="66">
        <v>1138</v>
      </c>
      <c r="AA47" s="66">
        <v>1604</v>
      </c>
      <c r="AB47" s="66">
        <v>1132</v>
      </c>
      <c r="AC47" s="66">
        <v>1132</v>
      </c>
      <c r="AD47" s="66">
        <v>1132</v>
      </c>
      <c r="AE47" s="66">
        <v>553</v>
      </c>
      <c r="AF47" s="67">
        <f t="shared" ref="AF47:AF49" si="10">SUM(Y47:AE47)</f>
        <v>8329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7957</v>
      </c>
      <c r="L48" s="118"/>
      <c r="M48" s="82">
        <f>+C47+E47+G47+I47</f>
        <v>8279</v>
      </c>
      <c r="N48" s="83">
        <f>AF63</f>
        <v>18824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0</v>
      </c>
      <c r="AA48" s="66">
        <v>269</v>
      </c>
      <c r="AB48" s="66">
        <v>269</v>
      </c>
      <c r="AC48" s="66">
        <v>269</v>
      </c>
      <c r="AD48" s="66">
        <v>269</v>
      </c>
      <c r="AE48" s="66">
        <v>269</v>
      </c>
      <c r="AF48" s="67">
        <f t="shared" si="10"/>
        <v>1345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589</v>
      </c>
      <c r="Z49" s="66">
        <v>589</v>
      </c>
      <c r="AA49" s="66">
        <v>589</v>
      </c>
      <c r="AB49" s="66">
        <v>787</v>
      </c>
      <c r="AC49" s="66">
        <v>689</v>
      </c>
      <c r="AD49" s="66">
        <v>937</v>
      </c>
      <c r="AE49" s="66">
        <v>808</v>
      </c>
      <c r="AF49" s="67">
        <f t="shared" si="10"/>
        <v>4988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2848</v>
      </c>
      <c r="Z50" s="102">
        <f t="shared" ref="Z50:AE50" si="11">SUM(Z46:Z49)</f>
        <v>2348</v>
      </c>
      <c r="AA50" s="102">
        <f t="shared" si="11"/>
        <v>3083</v>
      </c>
      <c r="AB50" s="102">
        <f t="shared" si="11"/>
        <v>2809</v>
      </c>
      <c r="AC50" s="102">
        <f t="shared" si="11"/>
        <v>2525</v>
      </c>
      <c r="AD50" s="102">
        <f t="shared" si="11"/>
        <v>2959</v>
      </c>
      <c r="AE50" s="102">
        <f t="shared" si="11"/>
        <v>2251</v>
      </c>
      <c r="AF50" s="102">
        <f>SUM(AF46:AF49)</f>
        <v>18823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45989</v>
      </c>
      <c r="Z53" s="101">
        <v>45990</v>
      </c>
      <c r="AA53" s="101">
        <v>45991</v>
      </c>
      <c r="AB53" s="101">
        <v>45992</v>
      </c>
      <c r="AC53" s="101">
        <v>45993</v>
      </c>
      <c r="AD53" s="101">
        <v>45994</v>
      </c>
      <c r="AE53" s="101">
        <v>45995</v>
      </c>
      <c r="AF53" s="63" t="s">
        <v>89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186</v>
      </c>
      <c r="Z54" s="85">
        <v>130</v>
      </c>
      <c r="AA54" s="85">
        <v>178</v>
      </c>
      <c r="AB54" s="85">
        <v>198</v>
      </c>
      <c r="AC54" s="85">
        <v>277</v>
      </c>
      <c r="AD54" s="85">
        <v>348</v>
      </c>
      <c r="AE54" s="85">
        <v>395</v>
      </c>
      <c r="AF54" s="67">
        <f>SUM(Y54:AE54)</f>
        <v>1712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621</v>
      </c>
      <c r="Z55" s="85">
        <v>621</v>
      </c>
      <c r="AA55" s="85">
        <v>621</v>
      </c>
      <c r="AB55" s="85">
        <v>621</v>
      </c>
      <c r="AC55" s="85">
        <v>435</v>
      </c>
      <c r="AD55" s="85">
        <v>621</v>
      </c>
      <c r="AE55" s="85">
        <v>621</v>
      </c>
      <c r="AF55" s="67">
        <f t="shared" ref="AF55:AF62" si="12">SUM(Y55:AE55)</f>
        <v>4161</v>
      </c>
      <c r="AG55" s="64"/>
    </row>
    <row r="56" spans="2:33" ht="15.5">
      <c r="E56" s="91"/>
      <c r="V56" s="62"/>
      <c r="W56" s="68" t="s">
        <v>18</v>
      </c>
      <c r="X56" s="90"/>
      <c r="Y56" s="85">
        <v>291</v>
      </c>
      <c r="Z56" s="85">
        <v>195</v>
      </c>
      <c r="AA56" s="85">
        <v>278</v>
      </c>
      <c r="AB56" s="85">
        <v>278</v>
      </c>
      <c r="AC56" s="85">
        <v>278</v>
      </c>
      <c r="AD56" s="85">
        <v>278</v>
      </c>
      <c r="AE56" s="85">
        <v>195</v>
      </c>
      <c r="AF56" s="67">
        <f t="shared" si="12"/>
        <v>1793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308</v>
      </c>
      <c r="Z57" s="85">
        <v>216</v>
      </c>
      <c r="AA57" s="85">
        <v>295</v>
      </c>
      <c r="AB57" s="85">
        <v>0</v>
      </c>
      <c r="AC57" s="85">
        <v>0</v>
      </c>
      <c r="AD57" s="85">
        <v>0</v>
      </c>
      <c r="AE57" s="85">
        <v>0</v>
      </c>
      <c r="AF57" s="67">
        <f t="shared" si="12"/>
        <v>819</v>
      </c>
      <c r="AG57" s="64"/>
    </row>
    <row r="58" spans="2:33" ht="15.5">
      <c r="V58" s="62"/>
      <c r="W58" s="68" t="s">
        <v>17</v>
      </c>
      <c r="X58" s="90"/>
      <c r="Y58" s="85">
        <v>281</v>
      </c>
      <c r="Z58" s="85">
        <v>196</v>
      </c>
      <c r="AA58" s="85">
        <v>281</v>
      </c>
      <c r="AB58" s="85">
        <v>281</v>
      </c>
      <c r="AC58" s="85">
        <v>281</v>
      </c>
      <c r="AD58" s="85">
        <v>281</v>
      </c>
      <c r="AE58" s="85">
        <v>118</v>
      </c>
      <c r="AF58" s="67">
        <f t="shared" si="12"/>
        <v>1719</v>
      </c>
      <c r="AG58" s="64"/>
    </row>
    <row r="59" spans="2:33" ht="15.5">
      <c r="V59" s="62"/>
      <c r="W59" s="68" t="s">
        <v>28</v>
      </c>
      <c r="X59" s="90"/>
      <c r="Y59" s="85">
        <v>293</v>
      </c>
      <c r="Z59" s="85">
        <v>205</v>
      </c>
      <c r="AA59" s="85">
        <v>293</v>
      </c>
      <c r="AB59" s="85">
        <v>293</v>
      </c>
      <c r="AC59" s="85">
        <v>293</v>
      </c>
      <c r="AD59" s="85">
        <v>293</v>
      </c>
      <c r="AE59" s="85">
        <v>123</v>
      </c>
      <c r="AF59" s="67">
        <f t="shared" si="12"/>
        <v>1793</v>
      </c>
      <c r="AG59" s="64"/>
    </row>
    <row r="60" spans="2:33" ht="15.5">
      <c r="V60" s="62"/>
      <c r="W60" s="68" t="s">
        <v>24</v>
      </c>
      <c r="X60" s="90"/>
      <c r="Y60" s="85">
        <v>280</v>
      </c>
      <c r="Z60" s="85">
        <v>196</v>
      </c>
      <c r="AA60" s="85">
        <v>280</v>
      </c>
      <c r="AB60" s="85">
        <v>280</v>
      </c>
      <c r="AC60" s="85">
        <v>280</v>
      </c>
      <c r="AD60" s="85">
        <v>280</v>
      </c>
      <c r="AE60" s="85">
        <v>117</v>
      </c>
      <c r="AF60" s="67">
        <f t="shared" si="12"/>
        <v>1713</v>
      </c>
      <c r="AG60" s="64"/>
    </row>
    <row r="61" spans="2:33" ht="15.5">
      <c r="V61" s="62"/>
      <c r="W61" s="70" t="s">
        <v>19</v>
      </c>
      <c r="X61" s="92"/>
      <c r="Y61" s="85">
        <v>0</v>
      </c>
      <c r="Z61" s="85">
        <v>0</v>
      </c>
      <c r="AA61" s="85">
        <v>269</v>
      </c>
      <c r="AB61" s="85">
        <v>269</v>
      </c>
      <c r="AC61" s="85">
        <v>269</v>
      </c>
      <c r="AD61" s="85">
        <v>269</v>
      </c>
      <c r="AE61" s="85">
        <v>269</v>
      </c>
      <c r="AF61" s="67">
        <f t="shared" si="12"/>
        <v>1345</v>
      </c>
      <c r="AG61" s="64"/>
    </row>
    <row r="62" spans="2:33" ht="15.5">
      <c r="V62" s="62"/>
      <c r="W62" s="70" t="s">
        <v>85</v>
      </c>
      <c r="X62" s="92"/>
      <c r="Y62" s="85">
        <v>589</v>
      </c>
      <c r="Z62" s="85">
        <v>589</v>
      </c>
      <c r="AA62" s="85">
        <v>589</v>
      </c>
      <c r="AB62" s="85">
        <v>589</v>
      </c>
      <c r="AC62" s="85">
        <v>412</v>
      </c>
      <c r="AD62" s="85">
        <v>589</v>
      </c>
      <c r="AE62" s="85">
        <v>412</v>
      </c>
      <c r="AF62" s="67">
        <f t="shared" si="12"/>
        <v>3769</v>
      </c>
      <c r="AG62" s="64"/>
    </row>
    <row r="63" spans="2:33" ht="15.5">
      <c r="V63" s="62"/>
      <c r="W63" s="299" t="s">
        <v>43</v>
      </c>
      <c r="X63" s="300"/>
      <c r="Y63" s="102">
        <f>SUM(Y54:Y62)</f>
        <v>2849</v>
      </c>
      <c r="Z63" s="102">
        <f t="shared" ref="Z63:AE63" si="13">SUM(Z54:Z62)</f>
        <v>2348</v>
      </c>
      <c r="AA63" s="102">
        <f t="shared" si="13"/>
        <v>3084</v>
      </c>
      <c r="AB63" s="102">
        <f t="shared" si="13"/>
        <v>2809</v>
      </c>
      <c r="AC63" s="102">
        <f t="shared" si="13"/>
        <v>2525</v>
      </c>
      <c r="AD63" s="102">
        <f t="shared" si="13"/>
        <v>2959</v>
      </c>
      <c r="AE63" s="102">
        <f t="shared" si="13"/>
        <v>2250</v>
      </c>
      <c r="AF63" s="71">
        <f>SUM(AF54:AF62)</f>
        <v>18824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28254B3B-D80E-4530-A22B-ED0D2903B5BC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885EAC27-AFE0-4BE0-99B4-C82F01C4C219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2E6A1E3C-329B-4735-8C0A-368B5912321D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C3C2D0C6-0FEB-41CA-B585-3610F45CC9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4B4E0CCB-B2C1-44B1-9687-48D01C24F7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F2182897-58C1-4DC4-8E0E-4CF6CC867F8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FE0781B3-C317-4848-AF90-EE9E62A257C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2D354D18-1D42-4553-A875-C17664E95C6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F98819F2-DBFE-4FFB-843D-8BBD7D7FDA9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3E0D74A8-29A7-4CB1-8093-2D0A38E6545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DC93C-A185-4F59-B038-13EB3441B4A2}">
  <dimension ref="B2:AG76"/>
  <sheetViews>
    <sheetView topLeftCell="A3" zoomScale="77" zoomScaleNormal="77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14</v>
      </c>
      <c r="D6" s="132">
        <v>396</v>
      </c>
      <c r="E6" s="132">
        <v>510</v>
      </c>
      <c r="F6" s="133">
        <f t="shared" ref="F6:F8" si="0">SUM(D6:E6)</f>
        <v>906</v>
      </c>
      <c r="G6" s="134">
        <f t="shared" ref="G6" si="1">VLOOKUP(C6,$W$53:$AF$63,$W$44,0)</f>
        <v>621</v>
      </c>
      <c r="H6" s="122">
        <f>IF(G6&lt;&gt;0,D6/(G6/2),0)</f>
        <v>1.2753623188405796</v>
      </c>
      <c r="I6" s="13">
        <f>IF(G6&lt;&gt;0,E6/(G6/2),0)</f>
        <v>1.642512077294686</v>
      </c>
      <c r="J6" s="14"/>
      <c r="K6" s="15">
        <f>IF(G6&lt;&gt;0,F6/(G6),0)</f>
        <v>1.4589371980676329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396</v>
      </c>
      <c r="E9" s="136">
        <f>SUM(E6:E8)</f>
        <v>510</v>
      </c>
      <c r="F9" s="136">
        <f>SUM(F6:F8)</f>
        <v>906</v>
      </c>
      <c r="G9" s="137">
        <f>SUM(G6:G8)</f>
        <v>621</v>
      </c>
      <c r="H9" s="123">
        <f>IF(G9&lt;&gt;0,D9/(G9/2),0)</f>
        <v>1.2753623188405796</v>
      </c>
      <c r="I9" s="21">
        <f>IF(G9&lt;&gt;0,E9/(G9/2),0)</f>
        <v>1.642512077294686</v>
      </c>
      <c r="J9" s="22"/>
      <c r="K9" s="23">
        <f>IF(G9&lt;&gt;0,F9/(G9),0)</f>
        <v>1.4589371980676329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 t="s">
        <v>19</v>
      </c>
      <c r="D12" s="132">
        <v>0</v>
      </c>
      <c r="E12" s="132"/>
      <c r="F12" s="133">
        <f t="shared" si="2"/>
        <v>0</v>
      </c>
      <c r="G12" s="134">
        <f>VLOOKUP(C12,$W$53:$AF$63,$W$44,0)</f>
        <v>269</v>
      </c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269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17</v>
      </c>
      <c r="D17" s="132">
        <v>213</v>
      </c>
      <c r="E17" s="132">
        <v>214</v>
      </c>
      <c r="F17" s="133">
        <f t="shared" ref="F17:F23" si="3">SUM(D17:E17)</f>
        <v>427</v>
      </c>
      <c r="G17" s="134">
        <f t="shared" ref="G17:G21" si="4">VLOOKUP(C17,$W$53:$AF$63,$W$44,0)</f>
        <v>281</v>
      </c>
      <c r="H17" s="122">
        <f t="shared" ref="H17:H25" si="5">IF(G17&lt;&gt;0,D17/(G17/2),0)</f>
        <v>1.5160142348754448</v>
      </c>
      <c r="I17" s="13">
        <f t="shared" ref="I17:I25" si="6">IF(G17&lt;&gt;0,E17/(G17/2),0)</f>
        <v>1.5231316725978647</v>
      </c>
      <c r="J17" s="14"/>
      <c r="K17" s="15">
        <f t="shared" ref="K17:K31" si="7">IF(G17&lt;&gt;0,F17/(G17),0)</f>
        <v>1.5195729537366549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28</v>
      </c>
      <c r="D18" s="132">
        <v>140</v>
      </c>
      <c r="E18" s="132">
        <v>76</v>
      </c>
      <c r="F18" s="133">
        <f t="shared" si="3"/>
        <v>216</v>
      </c>
      <c r="G18" s="134">
        <f t="shared" si="4"/>
        <v>293</v>
      </c>
      <c r="H18" s="122">
        <f>IF(G18&lt;&gt;0,D18/(G18/2),0)</f>
        <v>0.95563139931740615</v>
      </c>
      <c r="I18" s="13">
        <f t="shared" si="6"/>
        <v>0.51877133105802042</v>
      </c>
      <c r="J18" s="14"/>
      <c r="K18" s="15">
        <f t="shared" si="7"/>
        <v>0.73720136518771329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24</v>
      </c>
      <c r="D19" s="132">
        <v>164</v>
      </c>
      <c r="E19" s="132">
        <v>5</v>
      </c>
      <c r="F19" s="133">
        <f t="shared" si="3"/>
        <v>169</v>
      </c>
      <c r="G19" s="134">
        <f t="shared" si="4"/>
        <v>280</v>
      </c>
      <c r="H19" s="122">
        <f>IF(G19&lt;&gt;0,D19/(G19/2),0)</f>
        <v>1.1714285714285715</v>
      </c>
      <c r="I19" s="13">
        <f t="shared" si="6"/>
        <v>3.5714285714285712E-2</v>
      </c>
      <c r="J19" s="14"/>
      <c r="K19" s="15">
        <f t="shared" si="7"/>
        <v>0.60357142857142854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20</v>
      </c>
      <c r="D20" s="132">
        <v>191</v>
      </c>
      <c r="E20" s="132">
        <v>180</v>
      </c>
      <c r="F20" s="133">
        <f t="shared" si="3"/>
        <v>371</v>
      </c>
      <c r="G20" s="134">
        <f t="shared" si="4"/>
        <v>0</v>
      </c>
      <c r="H20" s="122">
        <f t="shared" si="5"/>
        <v>0</v>
      </c>
      <c r="I20" s="13">
        <f t="shared" si="6"/>
        <v>0</v>
      </c>
      <c r="J20" s="14"/>
      <c r="K20" s="15">
        <f t="shared" si="7"/>
        <v>0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12</v>
      </c>
      <c r="D21" s="217">
        <v>139</v>
      </c>
      <c r="E21" s="132">
        <v>82</v>
      </c>
      <c r="F21" s="133">
        <f t="shared" si="3"/>
        <v>221</v>
      </c>
      <c r="G21" s="134">
        <f t="shared" si="4"/>
        <v>198</v>
      </c>
      <c r="H21" s="122">
        <f t="shared" si="5"/>
        <v>1.404040404040404</v>
      </c>
      <c r="I21" s="13">
        <f t="shared" si="6"/>
        <v>0.82828282828282829</v>
      </c>
      <c r="J21" s="14"/>
      <c r="K21" s="15">
        <f t="shared" si="7"/>
        <v>1.1161616161616161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/>
      <c r="D22" s="250"/>
      <c r="E22" s="132"/>
      <c r="F22" s="133">
        <f t="shared" si="3"/>
        <v>0</v>
      </c>
      <c r="G22" s="134"/>
      <c r="H22" s="122">
        <f t="shared" si="5"/>
        <v>0</v>
      </c>
      <c r="I22" s="13">
        <f t="shared" si="6"/>
        <v>0</v>
      </c>
      <c r="J22" s="14"/>
      <c r="K22" s="15">
        <f t="shared" si="7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132"/>
      <c r="E23" s="132"/>
      <c r="F23" s="133">
        <f t="shared" si="3"/>
        <v>0</v>
      </c>
      <c r="G23" s="134"/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847</v>
      </c>
      <c r="E25" s="137">
        <f>SUM(E17:E23)</f>
        <v>557</v>
      </c>
      <c r="F25" s="137">
        <f>SUM(F17:F23)</f>
        <v>1404</v>
      </c>
      <c r="G25" s="137">
        <f>SUM(G17:G23)</f>
        <v>1052</v>
      </c>
      <c r="H25" s="124">
        <f t="shared" si="5"/>
        <v>1.6102661596958174</v>
      </c>
      <c r="I25" s="27">
        <f t="shared" si="6"/>
        <v>1.05893536121673</v>
      </c>
      <c r="J25" s="22"/>
      <c r="K25" s="28">
        <f t="shared" si="7"/>
        <v>1.3346007604562737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70" t="s">
        <v>85</v>
      </c>
      <c r="D27" s="216">
        <v>335</v>
      </c>
      <c r="E27" s="216">
        <v>231</v>
      </c>
      <c r="F27" s="133">
        <f t="shared" ref="F27:F29" si="8">SUM(D27:E27)</f>
        <v>566</v>
      </c>
      <c r="G27" s="134">
        <f>VLOOKUP(C27,$W$53:$AF$63,$W$44,0)</f>
        <v>589</v>
      </c>
      <c r="H27" s="122">
        <f>IF(G27&lt;&gt;0,D27/(G27/2),0)</f>
        <v>1.137521222410866</v>
      </c>
      <c r="I27" s="13">
        <f>IF(G27&lt;&gt;0,E27/(G27/2),0)</f>
        <v>0.78438030560271643</v>
      </c>
      <c r="J27" s="14"/>
      <c r="K27" s="15">
        <f t="shared" si="7"/>
        <v>0.96095076400679114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v>450</v>
      </c>
      <c r="E28" s="132">
        <v>436</v>
      </c>
      <c r="F28" s="133">
        <f t="shared" si="8"/>
        <v>886</v>
      </c>
      <c r="G28" s="134">
        <f>VLOOKUP(C28,$W$53:$AF$63,$W$44,0)</f>
        <v>278</v>
      </c>
      <c r="H28" s="122">
        <f>IF(G28&lt;&gt;0,D28/(G28/2),0)</f>
        <v>3.2374100719424459</v>
      </c>
      <c r="I28" s="13">
        <f>IF(G28&lt;&gt;0,E28/(G28/2),0)</f>
        <v>3.1366906474820144</v>
      </c>
      <c r="J28" s="14"/>
      <c r="K28" s="15">
        <f t="shared" si="7"/>
        <v>3.1870503597122304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8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785</v>
      </c>
      <c r="E31" s="221">
        <f>SUM(E27:E30)</f>
        <v>667</v>
      </c>
      <c r="F31" s="221">
        <f>SUM(F27:F30)</f>
        <v>1452</v>
      </c>
      <c r="G31" s="222">
        <f>SUM(G27:G30)</f>
        <v>867</v>
      </c>
      <c r="H31" s="223">
        <f>IF(G31&lt;&gt;0,D31/(G31/2),0)</f>
        <v>1.8108419838523644</v>
      </c>
      <c r="I31" s="223">
        <f>IF(G31&lt;&gt;0,E31/(G31/2),0)</f>
        <v>1.5386389850057671</v>
      </c>
      <c r="J31" s="22"/>
      <c r="K31" s="224">
        <f t="shared" si="7"/>
        <v>1.6747404844290656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2028</v>
      </c>
      <c r="E34" s="108">
        <f>E9+E15+E25+E31</f>
        <v>1734</v>
      </c>
      <c r="F34" s="108">
        <f>F9+F15+F25+F31</f>
        <v>3762</v>
      </c>
      <c r="G34" s="109">
        <f>G25+G31+G9+G15</f>
        <v>2809</v>
      </c>
      <c r="H34" s="13">
        <f>IF(G34&lt;&gt;0,D34/(G34/2),0)</f>
        <v>1.4439302242791028</v>
      </c>
      <c r="I34" s="13">
        <f>IF(G34&lt;&gt;0,E34/(G34/2),0)</f>
        <v>1.2346030615877537</v>
      </c>
      <c r="J34" s="14"/>
      <c r="K34" s="15">
        <f>IF(G34&lt;&gt;0,F34/(G34),0)</f>
        <v>1.3392666429334283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619</v>
      </c>
      <c r="E38" s="105">
        <v>272</v>
      </c>
      <c r="F38" s="106">
        <f t="shared" ref="F38:F41" si="9">SUM(D38:E38)</f>
        <v>891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>
        <v>105</v>
      </c>
      <c r="F40" s="106">
        <f>SUM(D40:E40)</f>
        <v>105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960</v>
      </c>
      <c r="D42" s="107">
        <f>SUM(D38:D41)</f>
        <v>619</v>
      </c>
      <c r="E42" s="107">
        <f>SUM(E38:E41)</f>
        <v>377</v>
      </c>
      <c r="F42" s="106">
        <f>D42+E42</f>
        <v>996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6</v>
      </c>
      <c r="X44" s="104" t="str">
        <f>"'"&amp;IF($W$44=4,DAY($Z$53)-1,IF($W$44=5,DAY($AA$53)-1,IF($W$44=6,DAY($AB$53)-1,IF($W$44=7,DAY($AC$53)-1,IF($W$44=8,DAY($AD$53)-1,IF($W$44=9,DAY($AE$53)-1,0))))))&amp;"-"&amp;MONTH($Y$53)&amp;"'!D40"</f>
        <v>'0-11'!D40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'0-11'!F40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'0-11'!H40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'0-11'!B40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45989</v>
      </c>
      <c r="Z45" s="101">
        <v>45990</v>
      </c>
      <c r="AA45" s="101">
        <v>45991</v>
      </c>
      <c r="AB45" s="101">
        <v>45992</v>
      </c>
      <c r="AC45" s="101">
        <v>45993</v>
      </c>
      <c r="AD45" s="101">
        <v>45994</v>
      </c>
      <c r="AE45" s="101">
        <v>45995</v>
      </c>
      <c r="AF45" s="63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621</v>
      </c>
      <c r="Z46" s="66">
        <v>621</v>
      </c>
      <c r="AA46" s="66">
        <v>621</v>
      </c>
      <c r="AB46" s="66">
        <v>621</v>
      </c>
      <c r="AC46" s="66">
        <v>435</v>
      </c>
      <c r="AD46" s="66">
        <v>621</v>
      </c>
      <c r="AE46" s="66">
        <v>621</v>
      </c>
      <c r="AF46" s="67">
        <f>SUM(Y46:AE46)</f>
        <v>4161</v>
      </c>
      <c r="AG46" s="64"/>
    </row>
    <row r="47" spans="2:33" ht="16" thickBot="1">
      <c r="B47" s="76">
        <f>+F9+'28-11'!E9+'29-11'!F9+'30-11'!F9</f>
        <v>3185</v>
      </c>
      <c r="C47" s="77">
        <f>IF($W$44=3,$Y46,IF($W$44=4,SUM($Y46:$Z46),IF($W$44=5,SUM($Y46:$AA46),IF($W$44=6,SUM($Y46:$AB46),IF($W$44=7,SUM($Y46:$AC46),IF($W$44=8,SUM($Y46:$AD46),IF($W$44=9,SUM($Y46:$AE46),"Escribir número")))))))</f>
        <v>2484</v>
      </c>
      <c r="D47" s="78">
        <f>+F15</f>
        <v>0</v>
      </c>
      <c r="E47" s="77">
        <f>IF($W$44=3,$Y48,IF($W$44=4,SUM($Y48:$Z48),IF($W$44=5,SUM($Y48:$AA48),IF($W$44=6,SUM($Y48:$AB48),IF($W$44=7,SUM($Y48:$AC48),IF($W$44=8,SUM($Y48:$AD48),IF($W$44=9,SUM($Y48:$AE48),"Escribir número")))))))</f>
        <v>538</v>
      </c>
      <c r="F47" s="79">
        <f>F25+'28-11'!F25+'29-11'!F25+'30-11'!F25</f>
        <v>6199</v>
      </c>
      <c r="G47" s="77">
        <f>IF($W$44=3,$Y47,IF($W$44=4,SUM($Y47:$Z47),IF($W$44=5,SUM($Y47:$AA47),IF($W$44=6,SUM($Y47:$AB47),IF($W$44=7,SUM($Y47:$AC47),IF($W$44=8,SUM($Y47:$AD47),IF($W$44=9,SUM($Y47:$AE47),"Escribir número")))))))</f>
        <v>5512</v>
      </c>
      <c r="H47" s="79">
        <f>F31+'28-11'!F31+'29-11'!F31+'30-11'!F31</f>
        <v>2335</v>
      </c>
      <c r="I47" s="77">
        <f>IF($W$44=3,$Y49,IF($W$44=4,SUM($Y49:$Z49),IF($W$44=5,SUM($Y49:$AA49),IF($W$44=6,SUM($Y49:$AB49),IF($W$44=7,SUM($Y49:$AC49),IF($W$44=8,SUM($Y49:$AD49),IF($W$44=9,SUM($Y49:$AE49),"Escribir número")))))))</f>
        <v>2554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1638</v>
      </c>
      <c r="Z47" s="66">
        <v>1138</v>
      </c>
      <c r="AA47" s="66">
        <v>1604</v>
      </c>
      <c r="AB47" s="66">
        <v>1132</v>
      </c>
      <c r="AC47" s="66">
        <v>1132</v>
      </c>
      <c r="AD47" s="66">
        <v>1132</v>
      </c>
      <c r="AE47" s="66">
        <v>553</v>
      </c>
      <c r="AF47" s="67">
        <f t="shared" ref="AF47:AF49" si="10">SUM(Y47:AE47)</f>
        <v>8329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11719</v>
      </c>
      <c r="L48" s="118"/>
      <c r="M48" s="82">
        <f>+C47+E47+G47+I47</f>
        <v>11088</v>
      </c>
      <c r="N48" s="83">
        <f>AF63</f>
        <v>18824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0</v>
      </c>
      <c r="AA48" s="66">
        <v>269</v>
      </c>
      <c r="AB48" s="66">
        <v>269</v>
      </c>
      <c r="AC48" s="66">
        <v>269</v>
      </c>
      <c r="AD48" s="66">
        <v>269</v>
      </c>
      <c r="AE48" s="66">
        <v>269</v>
      </c>
      <c r="AF48" s="67">
        <f t="shared" si="10"/>
        <v>1345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589</v>
      </c>
      <c r="Z49" s="66">
        <v>589</v>
      </c>
      <c r="AA49" s="66">
        <v>589</v>
      </c>
      <c r="AB49" s="66">
        <v>787</v>
      </c>
      <c r="AC49" s="66">
        <v>689</v>
      </c>
      <c r="AD49" s="66">
        <v>937</v>
      </c>
      <c r="AE49" s="66">
        <v>808</v>
      </c>
      <c r="AF49" s="67">
        <f t="shared" si="10"/>
        <v>4988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2848</v>
      </c>
      <c r="Z50" s="102">
        <f t="shared" ref="Z50:AE50" si="11">SUM(Z46:Z49)</f>
        <v>2348</v>
      </c>
      <c r="AA50" s="102">
        <f t="shared" si="11"/>
        <v>3083</v>
      </c>
      <c r="AB50" s="102">
        <f t="shared" si="11"/>
        <v>2809</v>
      </c>
      <c r="AC50" s="102">
        <f t="shared" si="11"/>
        <v>2525</v>
      </c>
      <c r="AD50" s="102">
        <f t="shared" si="11"/>
        <v>2959</v>
      </c>
      <c r="AE50" s="102">
        <f t="shared" si="11"/>
        <v>2251</v>
      </c>
      <c r="AF50" s="102">
        <f>SUM(AF46:AF49)</f>
        <v>18823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45989</v>
      </c>
      <c r="Z53" s="101">
        <v>45990</v>
      </c>
      <c r="AA53" s="101">
        <v>45991</v>
      </c>
      <c r="AB53" s="101">
        <v>45992</v>
      </c>
      <c r="AC53" s="101">
        <v>45993</v>
      </c>
      <c r="AD53" s="101">
        <v>45994</v>
      </c>
      <c r="AE53" s="101">
        <v>45995</v>
      </c>
      <c r="AF53" s="63" t="s">
        <v>89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186</v>
      </c>
      <c r="Z54" s="85">
        <v>130</v>
      </c>
      <c r="AA54" s="85">
        <v>178</v>
      </c>
      <c r="AB54" s="85">
        <v>198</v>
      </c>
      <c r="AC54" s="85">
        <v>277</v>
      </c>
      <c r="AD54" s="85">
        <v>348</v>
      </c>
      <c r="AE54" s="85">
        <v>395</v>
      </c>
      <c r="AF54" s="67">
        <f>SUM(Y54:AE54)</f>
        <v>1712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621</v>
      </c>
      <c r="Z55" s="85">
        <v>621</v>
      </c>
      <c r="AA55" s="85">
        <v>621</v>
      </c>
      <c r="AB55" s="85">
        <v>621</v>
      </c>
      <c r="AC55" s="85">
        <v>435</v>
      </c>
      <c r="AD55" s="85">
        <v>621</v>
      </c>
      <c r="AE55" s="85">
        <v>621</v>
      </c>
      <c r="AF55" s="67">
        <f t="shared" ref="AF55:AF62" si="12">SUM(Y55:AE55)</f>
        <v>4161</v>
      </c>
      <c r="AG55" s="64"/>
    </row>
    <row r="56" spans="2:33" ht="15.5">
      <c r="E56" s="91"/>
      <c r="V56" s="62"/>
      <c r="W56" s="68" t="s">
        <v>18</v>
      </c>
      <c r="X56" s="90"/>
      <c r="Y56" s="85">
        <v>291</v>
      </c>
      <c r="Z56" s="85">
        <v>195</v>
      </c>
      <c r="AA56" s="85">
        <v>278</v>
      </c>
      <c r="AB56" s="85">
        <v>278</v>
      </c>
      <c r="AC56" s="85">
        <v>278</v>
      </c>
      <c r="AD56" s="85">
        <v>278</v>
      </c>
      <c r="AE56" s="85">
        <v>195</v>
      </c>
      <c r="AF56" s="67">
        <f t="shared" si="12"/>
        <v>1793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308</v>
      </c>
      <c r="Z57" s="85">
        <v>216</v>
      </c>
      <c r="AA57" s="85">
        <v>295</v>
      </c>
      <c r="AB57" s="85">
        <v>0</v>
      </c>
      <c r="AC57" s="85">
        <v>0</v>
      </c>
      <c r="AD57" s="85">
        <v>0</v>
      </c>
      <c r="AE57" s="85">
        <v>0</v>
      </c>
      <c r="AF57" s="67">
        <f t="shared" si="12"/>
        <v>819</v>
      </c>
      <c r="AG57" s="64"/>
    </row>
    <row r="58" spans="2:33" ht="15.5">
      <c r="V58" s="62"/>
      <c r="W58" s="68" t="s">
        <v>17</v>
      </c>
      <c r="X58" s="90"/>
      <c r="Y58" s="85">
        <v>281</v>
      </c>
      <c r="Z58" s="85">
        <v>196</v>
      </c>
      <c r="AA58" s="85">
        <v>281</v>
      </c>
      <c r="AB58" s="85">
        <v>281</v>
      </c>
      <c r="AC58" s="85">
        <v>281</v>
      </c>
      <c r="AD58" s="85">
        <v>281</v>
      </c>
      <c r="AE58" s="85">
        <v>118</v>
      </c>
      <c r="AF58" s="67">
        <f t="shared" si="12"/>
        <v>1719</v>
      </c>
      <c r="AG58" s="64"/>
    </row>
    <row r="59" spans="2:33" ht="15.5">
      <c r="V59" s="62"/>
      <c r="W59" s="68" t="s">
        <v>28</v>
      </c>
      <c r="X59" s="90"/>
      <c r="Y59" s="85">
        <v>293</v>
      </c>
      <c r="Z59" s="85">
        <v>205</v>
      </c>
      <c r="AA59" s="85">
        <v>293</v>
      </c>
      <c r="AB59" s="85">
        <v>293</v>
      </c>
      <c r="AC59" s="85">
        <v>293</v>
      </c>
      <c r="AD59" s="85">
        <v>293</v>
      </c>
      <c r="AE59" s="85">
        <v>123</v>
      </c>
      <c r="AF59" s="67">
        <f t="shared" si="12"/>
        <v>1793</v>
      </c>
      <c r="AG59" s="64"/>
    </row>
    <row r="60" spans="2:33" ht="15.5">
      <c r="V60" s="62"/>
      <c r="W60" s="68" t="s">
        <v>24</v>
      </c>
      <c r="X60" s="90"/>
      <c r="Y60" s="85">
        <v>280</v>
      </c>
      <c r="Z60" s="85">
        <v>196</v>
      </c>
      <c r="AA60" s="85">
        <v>280</v>
      </c>
      <c r="AB60" s="85">
        <v>280</v>
      </c>
      <c r="AC60" s="85">
        <v>280</v>
      </c>
      <c r="AD60" s="85">
        <v>280</v>
      </c>
      <c r="AE60" s="85">
        <v>117</v>
      </c>
      <c r="AF60" s="67">
        <f t="shared" si="12"/>
        <v>1713</v>
      </c>
      <c r="AG60" s="64"/>
    </row>
    <row r="61" spans="2:33" ht="15.5">
      <c r="V61" s="62"/>
      <c r="W61" s="70" t="s">
        <v>19</v>
      </c>
      <c r="X61" s="92"/>
      <c r="Y61" s="85">
        <v>0</v>
      </c>
      <c r="Z61" s="85">
        <v>0</v>
      </c>
      <c r="AA61" s="85">
        <v>269</v>
      </c>
      <c r="AB61" s="85">
        <v>269</v>
      </c>
      <c r="AC61" s="85">
        <v>269</v>
      </c>
      <c r="AD61" s="85">
        <v>269</v>
      </c>
      <c r="AE61" s="85">
        <v>269</v>
      </c>
      <c r="AF61" s="67">
        <f t="shared" si="12"/>
        <v>1345</v>
      </c>
      <c r="AG61" s="64"/>
    </row>
    <row r="62" spans="2:33" ht="15.5">
      <c r="V62" s="62"/>
      <c r="W62" s="70" t="s">
        <v>85</v>
      </c>
      <c r="X62" s="92"/>
      <c r="Y62" s="85">
        <v>589</v>
      </c>
      <c r="Z62" s="85">
        <v>589</v>
      </c>
      <c r="AA62" s="85">
        <v>589</v>
      </c>
      <c r="AB62" s="85">
        <v>589</v>
      </c>
      <c r="AC62" s="85">
        <v>412</v>
      </c>
      <c r="AD62" s="85">
        <v>589</v>
      </c>
      <c r="AE62" s="85">
        <v>412</v>
      </c>
      <c r="AF62" s="67">
        <f t="shared" si="12"/>
        <v>3769</v>
      </c>
      <c r="AG62" s="64"/>
    </row>
    <row r="63" spans="2:33" ht="15.5">
      <c r="V63" s="62"/>
      <c r="W63" s="299" t="s">
        <v>43</v>
      </c>
      <c r="X63" s="300"/>
      <c r="Y63" s="102">
        <f>SUM(Y54:Y62)</f>
        <v>2849</v>
      </c>
      <c r="Z63" s="102">
        <f t="shared" ref="Z63:AE63" si="13">SUM(Z54:Z62)</f>
        <v>2348</v>
      </c>
      <c r="AA63" s="102">
        <f t="shared" si="13"/>
        <v>3084</v>
      </c>
      <c r="AB63" s="102">
        <f t="shared" si="13"/>
        <v>2809</v>
      </c>
      <c r="AC63" s="102">
        <f t="shared" si="13"/>
        <v>2525</v>
      </c>
      <c r="AD63" s="102">
        <f t="shared" si="13"/>
        <v>2959</v>
      </c>
      <c r="AE63" s="102">
        <f t="shared" si="13"/>
        <v>2250</v>
      </c>
      <c r="AF63" s="71">
        <f>SUM(AF54:AF62)</f>
        <v>18824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53C23483-03E5-42F7-835D-9F4B71B1FADE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A320DBDF-3DE2-47DD-AED5-C5818D29B73B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386899BE-BBB4-43C5-9183-413622466F26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AD71C48C-4E26-4BC2-B998-2F58FC768C1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C4E4B18F-7C7E-4308-9128-D70DC858801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C5C3BE1E-AC3B-4F75-AFEF-59EA03AD9CB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A9E62935-EC8E-4F7C-9AEA-6AC3D992E14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136F27AB-BACE-45DE-93D2-2D6317135D9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DF776192-1B40-47E9-8A73-EA94147AB7B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B54AFD56-FE50-4579-A270-D73698BEA48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C7D6B-19A7-46B3-9EFF-5E870ED43956}">
  <dimension ref="B2:AG76"/>
  <sheetViews>
    <sheetView topLeftCell="A16" zoomScale="59" zoomScaleNormal="59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14</v>
      </c>
      <c r="D6" s="132">
        <v>640</v>
      </c>
      <c r="E6" s="132">
        <v>357</v>
      </c>
      <c r="F6" s="133">
        <f t="shared" ref="F6:F8" si="0">SUM(D6:E6)</f>
        <v>997</v>
      </c>
      <c r="G6" s="134">
        <f t="shared" ref="G6" si="1">VLOOKUP(C6,$W$53:$AF$63,$W$44,0)</f>
        <v>435</v>
      </c>
      <c r="H6" s="122">
        <f>IF(G6&lt;&gt;0,D6/(G6/2),0)</f>
        <v>2.9425287356321839</v>
      </c>
      <c r="I6" s="13">
        <f>IF(G6&lt;&gt;0,E6/(G6/2),0)</f>
        <v>1.6413793103448275</v>
      </c>
      <c r="J6" s="14"/>
      <c r="K6" s="15">
        <f>IF(G6&lt;&gt;0,F6/(G6),0)</f>
        <v>2.2919540229885058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640</v>
      </c>
      <c r="E9" s="136">
        <f>SUM(E6:E8)</f>
        <v>357</v>
      </c>
      <c r="F9" s="136">
        <f>SUM(F6:F8)</f>
        <v>997</v>
      </c>
      <c r="G9" s="137">
        <f>SUM(G6:G8)</f>
        <v>435</v>
      </c>
      <c r="H9" s="123">
        <f>IF(G9&lt;&gt;0,D9/(G9/2),0)</f>
        <v>2.9425287356321839</v>
      </c>
      <c r="I9" s="21">
        <f>IF(G9&lt;&gt;0,E9/(G9/2),0)</f>
        <v>1.6413793103448275</v>
      </c>
      <c r="J9" s="22"/>
      <c r="K9" s="23">
        <f>IF(G9&lt;&gt;0,F9/(G9),0)</f>
        <v>2.2919540229885058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 t="s">
        <v>19</v>
      </c>
      <c r="D12" s="132">
        <v>0</v>
      </c>
      <c r="E12" s="132"/>
      <c r="F12" s="133">
        <f t="shared" si="2"/>
        <v>0</v>
      </c>
      <c r="G12" s="134">
        <f>VLOOKUP(C12,$W$53:$AF$63,$W$44,0)</f>
        <v>269</v>
      </c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269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17</v>
      </c>
      <c r="D17" s="132">
        <v>205</v>
      </c>
      <c r="E17" s="132">
        <v>0</v>
      </c>
      <c r="F17" s="133">
        <f t="shared" ref="F17:F23" si="3">SUM(D17:E17)</f>
        <v>205</v>
      </c>
      <c r="G17" s="134">
        <f t="shared" ref="G17:G21" si="4">VLOOKUP(C17,$W$53:$AF$63,$W$44,0)</f>
        <v>281</v>
      </c>
      <c r="H17" s="122">
        <f t="shared" ref="H17:H25" si="5">IF(G17&lt;&gt;0,D17/(G17/2),0)</f>
        <v>1.4590747330960854</v>
      </c>
      <c r="I17" s="13">
        <f t="shared" ref="I17:I25" si="6">IF(G17&lt;&gt;0,E17/(G17/2),0)</f>
        <v>0</v>
      </c>
      <c r="J17" s="14"/>
      <c r="K17" s="15">
        <f t="shared" ref="K17:K31" si="7">IF(G17&lt;&gt;0,F17/(G17),0)</f>
        <v>0.72953736654804269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28</v>
      </c>
      <c r="D18" s="132">
        <v>153</v>
      </c>
      <c r="E18" s="132">
        <v>0</v>
      </c>
      <c r="F18" s="133">
        <f t="shared" si="3"/>
        <v>153</v>
      </c>
      <c r="G18" s="134">
        <f t="shared" si="4"/>
        <v>293</v>
      </c>
      <c r="H18" s="122">
        <f>IF(G18&lt;&gt;0,D18/(G18/2),0)</f>
        <v>1.0443686006825939</v>
      </c>
      <c r="I18" s="13">
        <f t="shared" si="6"/>
        <v>0</v>
      </c>
      <c r="J18" s="14"/>
      <c r="K18" s="15">
        <f t="shared" si="7"/>
        <v>0.52218430034129693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24</v>
      </c>
      <c r="D19" s="132">
        <v>0</v>
      </c>
      <c r="E19" s="132">
        <v>0</v>
      </c>
      <c r="F19" s="133">
        <f t="shared" si="3"/>
        <v>0</v>
      </c>
      <c r="G19" s="134">
        <f t="shared" si="4"/>
        <v>280</v>
      </c>
      <c r="H19" s="122">
        <f>IF(G19&lt;&gt;0,D19/(G19/2),0)</f>
        <v>0</v>
      </c>
      <c r="I19" s="13">
        <f t="shared" si="6"/>
        <v>0</v>
      </c>
      <c r="J19" s="14"/>
      <c r="K19" s="15">
        <f t="shared" si="7"/>
        <v>0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20</v>
      </c>
      <c r="D20" s="132">
        <v>214</v>
      </c>
      <c r="E20" s="132">
        <v>205</v>
      </c>
      <c r="F20" s="133">
        <f t="shared" si="3"/>
        <v>419</v>
      </c>
      <c r="G20" s="134">
        <f t="shared" si="4"/>
        <v>0</v>
      </c>
      <c r="H20" s="122">
        <f t="shared" si="5"/>
        <v>0</v>
      </c>
      <c r="I20" s="13">
        <f t="shared" si="6"/>
        <v>0</v>
      </c>
      <c r="J20" s="14"/>
      <c r="K20" s="15">
        <f t="shared" si="7"/>
        <v>0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12</v>
      </c>
      <c r="D21" s="217">
        <v>100</v>
      </c>
      <c r="E21" s="132">
        <v>108</v>
      </c>
      <c r="F21" s="133">
        <f t="shared" si="3"/>
        <v>208</v>
      </c>
      <c r="G21" s="134">
        <f t="shared" si="4"/>
        <v>277</v>
      </c>
      <c r="H21" s="122">
        <f t="shared" si="5"/>
        <v>0.72202166064981954</v>
      </c>
      <c r="I21" s="13">
        <f t="shared" si="6"/>
        <v>0.77978339350180503</v>
      </c>
      <c r="J21" s="14"/>
      <c r="K21" s="15">
        <f t="shared" si="7"/>
        <v>0.75090252707581229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/>
      <c r="D22" s="250"/>
      <c r="E22" s="132"/>
      <c r="F22" s="133">
        <f t="shared" si="3"/>
        <v>0</v>
      </c>
      <c r="G22" s="134"/>
      <c r="H22" s="122">
        <f t="shared" si="5"/>
        <v>0</v>
      </c>
      <c r="I22" s="13">
        <f t="shared" si="6"/>
        <v>0</v>
      </c>
      <c r="J22" s="14"/>
      <c r="K22" s="15">
        <f t="shared" si="7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132"/>
      <c r="E23" s="132"/>
      <c r="F23" s="133">
        <f t="shared" si="3"/>
        <v>0</v>
      </c>
      <c r="G23" s="134"/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672</v>
      </c>
      <c r="E25" s="137">
        <f>SUM(E17:E23)</f>
        <v>313</v>
      </c>
      <c r="F25" s="137">
        <f>SUM(F17:F23)</f>
        <v>985</v>
      </c>
      <c r="G25" s="137">
        <f>SUM(G17:G23)</f>
        <v>1131</v>
      </c>
      <c r="H25" s="124">
        <f t="shared" si="5"/>
        <v>1.1883289124668435</v>
      </c>
      <c r="I25" s="27">
        <f t="shared" si="6"/>
        <v>0.55349248452696731</v>
      </c>
      <c r="J25" s="22"/>
      <c r="K25" s="28">
        <f t="shared" si="7"/>
        <v>0.87091069849690539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70" t="s">
        <v>85</v>
      </c>
      <c r="D27" s="216">
        <v>18</v>
      </c>
      <c r="E27" s="216">
        <v>88</v>
      </c>
      <c r="F27" s="133">
        <f t="shared" ref="F27:F29" si="8">SUM(D27:E27)</f>
        <v>106</v>
      </c>
      <c r="G27" s="134">
        <f>VLOOKUP(C27,$W$53:$AF$63,$W$44,0)</f>
        <v>412</v>
      </c>
      <c r="H27" s="122">
        <f>IF(G27&lt;&gt;0,D27/(G27/2),0)</f>
        <v>8.7378640776699032E-2</v>
      </c>
      <c r="I27" s="13">
        <f>IF(G27&lt;&gt;0,E27/(G27/2),0)</f>
        <v>0.42718446601941745</v>
      </c>
      <c r="J27" s="14"/>
      <c r="K27" s="15">
        <f t="shared" si="7"/>
        <v>0.25728155339805825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v>196</v>
      </c>
      <c r="E28" s="132">
        <v>319</v>
      </c>
      <c r="F28" s="133">
        <f t="shared" si="8"/>
        <v>515</v>
      </c>
      <c r="G28" s="134">
        <f>VLOOKUP(C28,$W$53:$AF$63,$W$44,0)</f>
        <v>278</v>
      </c>
      <c r="H28" s="122">
        <f>IF(G28&lt;&gt;0,D28/(G28/2),0)</f>
        <v>1.4100719424460431</v>
      </c>
      <c r="I28" s="13">
        <f>IF(G28&lt;&gt;0,E28/(G28/2),0)</f>
        <v>2.2949640287769784</v>
      </c>
      <c r="J28" s="14"/>
      <c r="K28" s="15">
        <f t="shared" si="7"/>
        <v>1.8525179856115108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8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214</v>
      </c>
      <c r="E31" s="221">
        <f>SUM(E27:E30)</f>
        <v>407</v>
      </c>
      <c r="F31" s="221">
        <f>SUM(F27:F30)</f>
        <v>621</v>
      </c>
      <c r="G31" s="222">
        <f>SUM(G27:G30)</f>
        <v>690</v>
      </c>
      <c r="H31" s="223">
        <f>IF(G31&lt;&gt;0,D31/(G31/2),0)</f>
        <v>0.62028985507246381</v>
      </c>
      <c r="I31" s="223">
        <f>IF(G31&lt;&gt;0,E31/(G31/2),0)</f>
        <v>1.1797101449275362</v>
      </c>
      <c r="J31" s="22"/>
      <c r="K31" s="224">
        <f t="shared" si="7"/>
        <v>0.9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1526</v>
      </c>
      <c r="E34" s="108">
        <f>E9+E15+E25+E31</f>
        <v>1077</v>
      </c>
      <c r="F34" s="108">
        <f>F9+F15+F25+F31</f>
        <v>2603</v>
      </c>
      <c r="G34" s="109">
        <f>G25+G31+G9+G15</f>
        <v>2525</v>
      </c>
      <c r="H34" s="13">
        <f>IF(G34&lt;&gt;0,D34/(G34/2),0)</f>
        <v>1.2087128712871287</v>
      </c>
      <c r="I34" s="13">
        <f>IF(G34&lt;&gt;0,E34/(G34/2),0)</f>
        <v>0.85306930693069305</v>
      </c>
      <c r="J34" s="14"/>
      <c r="K34" s="15">
        <f>IF(G34&lt;&gt;0,F34/(G34),0)</f>
        <v>1.0308910891089109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f>68+45</f>
        <v>113</v>
      </c>
      <c r="E38" s="105">
        <f>62+391+32</f>
        <v>485</v>
      </c>
      <c r="F38" s="106">
        <f t="shared" ref="F38:F41" si="9">SUM(D38:E38)</f>
        <v>598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1103</v>
      </c>
      <c r="D42" s="107">
        <f>SUM(D38:D41)</f>
        <v>113</v>
      </c>
      <c r="E42" s="107">
        <f>SUM(E38:E41)</f>
        <v>485</v>
      </c>
      <c r="F42" s="106">
        <f>D42+E42</f>
        <v>598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7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45989</v>
      </c>
      <c r="Z45" s="101">
        <v>45990</v>
      </c>
      <c r="AA45" s="101">
        <v>45991</v>
      </c>
      <c r="AB45" s="101">
        <v>45992</v>
      </c>
      <c r="AC45" s="101">
        <v>45993</v>
      </c>
      <c r="AD45" s="101">
        <v>45994</v>
      </c>
      <c r="AE45" s="101">
        <v>45995</v>
      </c>
      <c r="AF45" s="63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621</v>
      </c>
      <c r="Z46" s="66">
        <v>621</v>
      </c>
      <c r="AA46" s="66">
        <v>621</v>
      </c>
      <c r="AB46" s="66">
        <v>621</v>
      </c>
      <c r="AC46" s="66">
        <v>435</v>
      </c>
      <c r="AD46" s="66">
        <v>621</v>
      </c>
      <c r="AE46" s="66">
        <v>621</v>
      </c>
      <c r="AF46" s="67">
        <f>SUM(Y46:AE46)</f>
        <v>4161</v>
      </c>
      <c r="AG46" s="64"/>
    </row>
    <row r="47" spans="2:33" ht="16" thickBot="1">
      <c r="B47" s="76">
        <f>+F9+'28-11'!E9+'29-11'!F9+'30-11'!F9+'01-12'!F9</f>
        <v>4182</v>
      </c>
      <c r="C47" s="77">
        <f>IF($W$44=3,$Y46,IF($W$44=4,SUM($Y46:$Z46),IF($W$44=5,SUM($Y46:$AA46),IF($W$44=6,SUM($Y46:$AB46),IF($W$44=7,SUM($Y46:$AC46),IF($W$44=8,SUM($Y46:$AD46),IF($W$44=9,SUM($Y46:$AE46),"Escribir número")))))))</f>
        <v>2919</v>
      </c>
      <c r="D47" s="78">
        <f>+F15</f>
        <v>0</v>
      </c>
      <c r="E47" s="77">
        <f>IF($W$44=3,$Y48,IF($W$44=4,SUM($Y48:$Z48),IF($W$44=5,SUM($Y48:$AA48),IF($W$44=6,SUM($Y48:$AB48),IF($W$44=7,SUM($Y48:$AC48),IF($W$44=8,SUM($Y48:$AD48),IF($W$44=9,SUM($Y48:$AE48),"Escribir número")))))))</f>
        <v>807</v>
      </c>
      <c r="F47" s="79">
        <f>F25+'28-11'!F25+'29-11'!F25+'30-11'!F25+'01-12'!F25</f>
        <v>7184</v>
      </c>
      <c r="G47" s="77">
        <f>IF($W$44=3,$Y47,IF($W$44=4,SUM($Y47:$Z47),IF($W$44=5,SUM($Y47:$AA47),IF($W$44=6,SUM($Y47:$AB47),IF($W$44=7,SUM($Y47:$AC47),IF($W$44=8,SUM($Y47:$AD47),IF($W$44=9,SUM($Y47:$AE47),"Escribir número")))))))</f>
        <v>6644</v>
      </c>
      <c r="H47" s="79">
        <f>F31+'28-11'!F31+'29-11'!F31+'30-11'!F31+'01-12'!F31</f>
        <v>2956</v>
      </c>
      <c r="I47" s="77">
        <f>IF($W$44=3,$Y49,IF($W$44=4,SUM($Y49:$Z49),IF($W$44=5,SUM($Y49:$AA49),IF($W$44=6,SUM($Y49:$AB49),IF($W$44=7,SUM($Y49:$AC49),IF($W$44=8,SUM($Y49:$AD49),IF($W$44=9,SUM($Y49:$AE49),"Escribir número")))))))</f>
        <v>3243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1638</v>
      </c>
      <c r="Z47" s="66">
        <v>1138</v>
      </c>
      <c r="AA47" s="66">
        <v>1604</v>
      </c>
      <c r="AB47" s="66">
        <v>1132</v>
      </c>
      <c r="AC47" s="66">
        <v>1132</v>
      </c>
      <c r="AD47" s="66">
        <v>1132</v>
      </c>
      <c r="AE47" s="66">
        <v>553</v>
      </c>
      <c r="AF47" s="67">
        <f t="shared" ref="AF47:AF49" si="10">SUM(Y47:AE47)</f>
        <v>8329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14322</v>
      </c>
      <c r="L48" s="118"/>
      <c r="M48" s="82">
        <f>+C47+E47+G47+I47</f>
        <v>13613</v>
      </c>
      <c r="N48" s="83">
        <f>AF63</f>
        <v>18824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0</v>
      </c>
      <c r="AA48" s="66">
        <v>269</v>
      </c>
      <c r="AB48" s="66">
        <v>269</v>
      </c>
      <c r="AC48" s="66">
        <v>269</v>
      </c>
      <c r="AD48" s="66">
        <v>269</v>
      </c>
      <c r="AE48" s="66">
        <v>269</v>
      </c>
      <c r="AF48" s="67">
        <f t="shared" si="10"/>
        <v>1345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589</v>
      </c>
      <c r="Z49" s="66">
        <v>589</v>
      </c>
      <c r="AA49" s="66">
        <v>589</v>
      </c>
      <c r="AB49" s="66">
        <v>787</v>
      </c>
      <c r="AC49" s="66">
        <v>689</v>
      </c>
      <c r="AD49" s="66">
        <v>937</v>
      </c>
      <c r="AE49" s="66">
        <v>808</v>
      </c>
      <c r="AF49" s="67">
        <f t="shared" si="10"/>
        <v>4988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2848</v>
      </c>
      <c r="Z50" s="102">
        <f t="shared" ref="Z50:AE50" si="11">SUM(Z46:Z49)</f>
        <v>2348</v>
      </c>
      <c r="AA50" s="102">
        <f t="shared" si="11"/>
        <v>3083</v>
      </c>
      <c r="AB50" s="102">
        <f t="shared" si="11"/>
        <v>2809</v>
      </c>
      <c r="AC50" s="102">
        <f t="shared" si="11"/>
        <v>2525</v>
      </c>
      <c r="AD50" s="102">
        <f t="shared" si="11"/>
        <v>2959</v>
      </c>
      <c r="AE50" s="102">
        <f t="shared" si="11"/>
        <v>2251</v>
      </c>
      <c r="AF50" s="102">
        <f>SUM(AF46:AF49)</f>
        <v>18823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45989</v>
      </c>
      <c r="Z53" s="101">
        <v>45990</v>
      </c>
      <c r="AA53" s="101">
        <v>45991</v>
      </c>
      <c r="AB53" s="101">
        <v>45992</v>
      </c>
      <c r="AC53" s="101">
        <v>45993</v>
      </c>
      <c r="AD53" s="101">
        <v>45994</v>
      </c>
      <c r="AE53" s="101">
        <v>45995</v>
      </c>
      <c r="AF53" s="63" t="s">
        <v>89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186</v>
      </c>
      <c r="Z54" s="85">
        <v>130</v>
      </c>
      <c r="AA54" s="85">
        <v>178</v>
      </c>
      <c r="AB54" s="85">
        <v>198</v>
      </c>
      <c r="AC54" s="85">
        <v>277</v>
      </c>
      <c r="AD54" s="85">
        <v>348</v>
      </c>
      <c r="AE54" s="85">
        <v>395</v>
      </c>
      <c r="AF54" s="67">
        <f>SUM(Y54:AE54)</f>
        <v>1712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621</v>
      </c>
      <c r="Z55" s="85">
        <v>621</v>
      </c>
      <c r="AA55" s="85">
        <v>621</v>
      </c>
      <c r="AB55" s="85">
        <v>621</v>
      </c>
      <c r="AC55" s="85">
        <v>435</v>
      </c>
      <c r="AD55" s="85">
        <v>621</v>
      </c>
      <c r="AE55" s="85">
        <v>621</v>
      </c>
      <c r="AF55" s="67">
        <f t="shared" ref="AF55:AF62" si="12">SUM(Y55:AE55)</f>
        <v>4161</v>
      </c>
      <c r="AG55" s="64"/>
    </row>
    <row r="56" spans="2:33" ht="15.5">
      <c r="E56" s="91"/>
      <c r="V56" s="62"/>
      <c r="W56" s="68" t="s">
        <v>18</v>
      </c>
      <c r="X56" s="90"/>
      <c r="Y56" s="85">
        <v>291</v>
      </c>
      <c r="Z56" s="85">
        <v>195</v>
      </c>
      <c r="AA56" s="85">
        <v>278</v>
      </c>
      <c r="AB56" s="85">
        <v>278</v>
      </c>
      <c r="AC56" s="85">
        <v>278</v>
      </c>
      <c r="AD56" s="85">
        <v>278</v>
      </c>
      <c r="AE56" s="85">
        <v>195</v>
      </c>
      <c r="AF56" s="67">
        <f t="shared" si="12"/>
        <v>1793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308</v>
      </c>
      <c r="Z57" s="85">
        <v>216</v>
      </c>
      <c r="AA57" s="85">
        <v>295</v>
      </c>
      <c r="AB57" s="85">
        <v>0</v>
      </c>
      <c r="AC57" s="85">
        <v>0</v>
      </c>
      <c r="AD57" s="85">
        <v>0</v>
      </c>
      <c r="AE57" s="85">
        <v>0</v>
      </c>
      <c r="AF57" s="67">
        <f t="shared" si="12"/>
        <v>819</v>
      </c>
      <c r="AG57" s="64"/>
    </row>
    <row r="58" spans="2:33" ht="15.5">
      <c r="V58" s="62"/>
      <c r="W58" s="68" t="s">
        <v>17</v>
      </c>
      <c r="X58" s="90"/>
      <c r="Y58" s="85">
        <v>281</v>
      </c>
      <c r="Z58" s="85">
        <v>196</v>
      </c>
      <c r="AA58" s="85">
        <v>281</v>
      </c>
      <c r="AB58" s="85">
        <v>281</v>
      </c>
      <c r="AC58" s="85">
        <v>281</v>
      </c>
      <c r="AD58" s="85">
        <v>281</v>
      </c>
      <c r="AE58" s="85">
        <v>118</v>
      </c>
      <c r="AF58" s="67">
        <f t="shared" si="12"/>
        <v>1719</v>
      </c>
      <c r="AG58" s="64"/>
    </row>
    <row r="59" spans="2:33" ht="15.5">
      <c r="V59" s="62"/>
      <c r="W59" s="68" t="s">
        <v>28</v>
      </c>
      <c r="X59" s="90"/>
      <c r="Y59" s="85">
        <v>293</v>
      </c>
      <c r="Z59" s="85">
        <v>205</v>
      </c>
      <c r="AA59" s="85">
        <v>293</v>
      </c>
      <c r="AB59" s="85">
        <v>293</v>
      </c>
      <c r="AC59" s="85">
        <v>293</v>
      </c>
      <c r="AD59" s="85">
        <v>293</v>
      </c>
      <c r="AE59" s="85">
        <v>123</v>
      </c>
      <c r="AF59" s="67">
        <f t="shared" si="12"/>
        <v>1793</v>
      </c>
      <c r="AG59" s="64"/>
    </row>
    <row r="60" spans="2:33" ht="15.5">
      <c r="V60" s="62"/>
      <c r="W60" s="68" t="s">
        <v>24</v>
      </c>
      <c r="X60" s="90"/>
      <c r="Y60" s="85">
        <v>280</v>
      </c>
      <c r="Z60" s="85">
        <v>196</v>
      </c>
      <c r="AA60" s="85">
        <v>280</v>
      </c>
      <c r="AB60" s="85">
        <v>280</v>
      </c>
      <c r="AC60" s="85">
        <v>280</v>
      </c>
      <c r="AD60" s="85">
        <v>280</v>
      </c>
      <c r="AE60" s="85">
        <v>117</v>
      </c>
      <c r="AF60" s="67">
        <f t="shared" si="12"/>
        <v>1713</v>
      </c>
      <c r="AG60" s="64"/>
    </row>
    <row r="61" spans="2:33" ht="15.5">
      <c r="V61" s="62"/>
      <c r="W61" s="70" t="s">
        <v>19</v>
      </c>
      <c r="X61" s="92"/>
      <c r="Y61" s="85">
        <v>0</v>
      </c>
      <c r="Z61" s="85">
        <v>0</v>
      </c>
      <c r="AA61" s="85">
        <v>269</v>
      </c>
      <c r="AB61" s="85">
        <v>269</v>
      </c>
      <c r="AC61" s="85">
        <v>269</v>
      </c>
      <c r="AD61" s="85">
        <v>269</v>
      </c>
      <c r="AE61" s="85">
        <v>269</v>
      </c>
      <c r="AF61" s="67">
        <f t="shared" si="12"/>
        <v>1345</v>
      </c>
      <c r="AG61" s="64"/>
    </row>
    <row r="62" spans="2:33" ht="15.5">
      <c r="V62" s="62"/>
      <c r="W62" s="70" t="s">
        <v>85</v>
      </c>
      <c r="X62" s="92"/>
      <c r="Y62" s="85">
        <v>589</v>
      </c>
      <c r="Z62" s="85">
        <v>589</v>
      </c>
      <c r="AA62" s="85">
        <v>589</v>
      </c>
      <c r="AB62" s="85">
        <v>589</v>
      </c>
      <c r="AC62" s="85">
        <v>412</v>
      </c>
      <c r="AD62" s="85">
        <v>589</v>
      </c>
      <c r="AE62" s="85">
        <v>412</v>
      </c>
      <c r="AF62" s="67">
        <f t="shared" si="12"/>
        <v>3769</v>
      </c>
      <c r="AG62" s="64"/>
    </row>
    <row r="63" spans="2:33" ht="15.5">
      <c r="V63" s="62"/>
      <c r="W63" s="299" t="s">
        <v>43</v>
      </c>
      <c r="X63" s="300"/>
      <c r="Y63" s="102">
        <f>SUM(Y54:Y62)</f>
        <v>2849</v>
      </c>
      <c r="Z63" s="102">
        <f t="shared" ref="Z63:AE63" si="13">SUM(Z54:Z62)</f>
        <v>2348</v>
      </c>
      <c r="AA63" s="102">
        <f t="shared" si="13"/>
        <v>3084</v>
      </c>
      <c r="AB63" s="102">
        <f t="shared" si="13"/>
        <v>2809</v>
      </c>
      <c r="AC63" s="102">
        <f t="shared" si="13"/>
        <v>2525</v>
      </c>
      <c r="AD63" s="102">
        <f t="shared" si="13"/>
        <v>2959</v>
      </c>
      <c r="AE63" s="102">
        <f t="shared" si="13"/>
        <v>2250</v>
      </c>
      <c r="AF63" s="71">
        <f>SUM(AF54:AF62)</f>
        <v>18824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3EA627FA-CE45-469D-8CB2-4F4B624F7F72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18DBDAC9-4E52-48D4-B2F1-AA23D7B25FB7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94BDE97C-9C36-447A-B8DE-DDACBA14C9B2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02A51ABC-B840-4271-92D9-E6AE258B1B2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D1ADB91D-D6C5-4A81-8242-B58EC0A8DEF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03F1E342-29D8-44DC-971A-B1D99CCA377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10E7589C-AF89-4938-8588-7D8EA4C567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82C4638E-170B-4650-9A07-181089E6B34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4938CCAF-DE05-4DAE-8C79-96BEBDAD1B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2D73869A-A5F8-4456-A98E-6454DEBA9DE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E9239-B160-4197-90F8-634873237810}">
  <dimension ref="B2:AG76"/>
  <sheetViews>
    <sheetView topLeftCell="A2" zoomScale="59" zoomScaleNormal="59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14</v>
      </c>
      <c r="D6" s="132">
        <v>333</v>
      </c>
      <c r="E6" s="132">
        <v>0</v>
      </c>
      <c r="F6" s="133">
        <f t="shared" ref="F6:F8" si="0">SUM(D6:E6)</f>
        <v>333</v>
      </c>
      <c r="G6" s="134">
        <f t="shared" ref="G6" si="1">VLOOKUP(C6,$W$53:$AF$63,$W$44,0)</f>
        <v>621</v>
      </c>
      <c r="H6" s="122">
        <f>IF(G6&lt;&gt;0,D6/(G6/2),0)</f>
        <v>1.0724637681159421</v>
      </c>
      <c r="I6" s="13">
        <f>IF(G6&lt;&gt;0,E6/(G6/2),0)</f>
        <v>0</v>
      </c>
      <c r="J6" s="14"/>
      <c r="K6" s="15">
        <f>IF(G6&lt;&gt;0,F6/(G6),0)</f>
        <v>0.53623188405797106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333</v>
      </c>
      <c r="E9" s="136">
        <f>SUM(E6:E8)</f>
        <v>0</v>
      </c>
      <c r="F9" s="136">
        <f>SUM(F6:F8)</f>
        <v>333</v>
      </c>
      <c r="G9" s="137">
        <f>SUM(G6:G8)</f>
        <v>621</v>
      </c>
      <c r="H9" s="123">
        <f>IF(G9&lt;&gt;0,D9/(G9/2),0)</f>
        <v>1.0724637681159421</v>
      </c>
      <c r="I9" s="21">
        <f>IF(G9&lt;&gt;0,E9/(G9/2),0)</f>
        <v>0</v>
      </c>
      <c r="J9" s="22"/>
      <c r="K9" s="23">
        <f>IF(G9&lt;&gt;0,F9/(G9),0)</f>
        <v>0.53623188405797106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/>
      <c r="D12" s="132">
        <v>0</v>
      </c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150</v>
      </c>
      <c r="E17" s="132">
        <v>132</v>
      </c>
      <c r="F17" s="133">
        <f t="shared" ref="F17:F23" si="3">SUM(D17:E17)</f>
        <v>282</v>
      </c>
      <c r="G17" s="134">
        <f t="shared" ref="G17:G22" si="4">VLOOKUP(C17,$W$53:$AF$63,$W$44,0)</f>
        <v>348</v>
      </c>
      <c r="H17" s="122">
        <f t="shared" ref="H17:H25" si="5">IF(G17&lt;&gt;0,D17/(G17/2),0)</f>
        <v>0.86206896551724133</v>
      </c>
      <c r="I17" s="13">
        <f t="shared" ref="I17:I25" si="6">IF(G17&lt;&gt;0,E17/(G17/2),0)</f>
        <v>0.75862068965517238</v>
      </c>
      <c r="J17" s="14"/>
      <c r="K17" s="15">
        <f t="shared" ref="K17:K31" si="7">IF(G17&lt;&gt;0,F17/(G17),0)</f>
        <v>0.81034482758620685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20</v>
      </c>
      <c r="D18" s="132">
        <v>68</v>
      </c>
      <c r="E18" s="132">
        <v>190</v>
      </c>
      <c r="F18" s="133">
        <f t="shared" si="3"/>
        <v>258</v>
      </c>
      <c r="G18" s="134">
        <f t="shared" si="4"/>
        <v>0</v>
      </c>
      <c r="H18" s="122">
        <f>IF(G18&lt;&gt;0,D18/(G18/2),0)</f>
        <v>0</v>
      </c>
      <c r="I18" s="13">
        <f t="shared" si="6"/>
        <v>0</v>
      </c>
      <c r="J18" s="14"/>
      <c r="K18" s="15">
        <f t="shared" si="7"/>
        <v>0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17</v>
      </c>
      <c r="D19" s="132">
        <v>0</v>
      </c>
      <c r="E19" s="132">
        <v>57</v>
      </c>
      <c r="F19" s="133">
        <f t="shared" si="3"/>
        <v>57</v>
      </c>
      <c r="G19" s="134">
        <f t="shared" si="4"/>
        <v>281</v>
      </c>
      <c r="H19" s="122">
        <f>IF(G19&lt;&gt;0,D19/(G19/2),0)</f>
        <v>0</v>
      </c>
      <c r="I19" s="13">
        <f t="shared" si="6"/>
        <v>0.40569395017793597</v>
      </c>
      <c r="J19" s="14"/>
      <c r="K19" s="15">
        <f t="shared" si="7"/>
        <v>0.20284697508896798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28</v>
      </c>
      <c r="D20" s="132">
        <v>0</v>
      </c>
      <c r="E20" s="132">
        <v>102</v>
      </c>
      <c r="F20" s="133">
        <f t="shared" si="3"/>
        <v>102</v>
      </c>
      <c r="G20" s="134">
        <f t="shared" si="4"/>
        <v>293</v>
      </c>
      <c r="H20" s="122">
        <f t="shared" si="5"/>
        <v>0</v>
      </c>
      <c r="I20" s="13">
        <f t="shared" si="6"/>
        <v>0.69624573378839594</v>
      </c>
      <c r="J20" s="14"/>
      <c r="K20" s="15">
        <f t="shared" si="7"/>
        <v>0.34812286689419797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24</v>
      </c>
      <c r="D21" s="217">
        <v>17</v>
      </c>
      <c r="E21" s="132">
        <v>102</v>
      </c>
      <c r="F21" s="133">
        <f t="shared" si="3"/>
        <v>119</v>
      </c>
      <c r="G21" s="134">
        <f t="shared" si="4"/>
        <v>280</v>
      </c>
      <c r="H21" s="122">
        <f t="shared" si="5"/>
        <v>0.12142857142857143</v>
      </c>
      <c r="I21" s="13">
        <f t="shared" si="6"/>
        <v>0.72857142857142854</v>
      </c>
      <c r="J21" s="14"/>
      <c r="K21" s="15">
        <f t="shared" si="7"/>
        <v>0.42499999999999999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19</v>
      </c>
      <c r="D22" s="250">
        <v>0</v>
      </c>
      <c r="E22" s="132">
        <v>30</v>
      </c>
      <c r="F22" s="133">
        <f t="shared" si="3"/>
        <v>30</v>
      </c>
      <c r="G22" s="134">
        <f t="shared" si="4"/>
        <v>269</v>
      </c>
      <c r="H22" s="122">
        <f t="shared" si="5"/>
        <v>0</v>
      </c>
      <c r="I22" s="13">
        <f t="shared" si="6"/>
        <v>0.22304832713754646</v>
      </c>
      <c r="J22" s="14"/>
      <c r="K22" s="15">
        <f t="shared" si="7"/>
        <v>0.11152416356877323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253" t="s">
        <v>69</v>
      </c>
      <c r="D23" s="216"/>
      <c r="E23" s="216">
        <v>12</v>
      </c>
      <c r="F23" s="133">
        <f t="shared" si="3"/>
        <v>12</v>
      </c>
      <c r="G23" s="134"/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235</v>
      </c>
      <c r="E25" s="137">
        <f>SUM(E17:E23)</f>
        <v>625</v>
      </c>
      <c r="F25" s="137">
        <f>SUM(F17:F23)</f>
        <v>860</v>
      </c>
      <c r="G25" s="137">
        <f>SUM(G17:G23)</f>
        <v>1471</v>
      </c>
      <c r="H25" s="124">
        <f t="shared" si="5"/>
        <v>0.31951053704962612</v>
      </c>
      <c r="I25" s="27">
        <f t="shared" si="6"/>
        <v>0.84976206662134601</v>
      </c>
      <c r="J25" s="22"/>
      <c r="K25" s="28">
        <f t="shared" si="7"/>
        <v>0.58463630183548609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373.4</v>
      </c>
      <c r="E27" s="216">
        <v>48</v>
      </c>
      <c r="F27" s="133">
        <f t="shared" ref="F27:F29" si="8">SUM(D27:E27)</f>
        <v>421.4</v>
      </c>
      <c r="G27" s="134">
        <f>VLOOKUP(C27,$W$53:$AF$63,$W$44,0)</f>
        <v>589</v>
      </c>
      <c r="H27" s="122">
        <f>IF(G27&lt;&gt;0,D27/(G27/2),0)</f>
        <v>1.2679117147707979</v>
      </c>
      <c r="I27" s="13">
        <f>IF(G27&lt;&gt;0,E27/(G27/2),0)</f>
        <v>0.16298811544991512</v>
      </c>
      <c r="J27" s="14"/>
      <c r="K27" s="15">
        <f t="shared" si="7"/>
        <v>0.71544991511035649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v>300</v>
      </c>
      <c r="E28" s="132">
        <v>280</v>
      </c>
      <c r="F28" s="133">
        <f t="shared" si="8"/>
        <v>580</v>
      </c>
      <c r="G28" s="134">
        <f>VLOOKUP(C28,$W$53:$AF$63,$W$44,0)</f>
        <v>278</v>
      </c>
      <c r="H28" s="122">
        <f>IF(G28&lt;&gt;0,D28/(G28/2),0)</f>
        <v>2.1582733812949639</v>
      </c>
      <c r="I28" s="13">
        <f>IF(G28&lt;&gt;0,E28/(G28/2),0)</f>
        <v>2.014388489208633</v>
      </c>
      <c r="J28" s="14"/>
      <c r="K28" s="15">
        <f t="shared" si="7"/>
        <v>2.0863309352517985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253" t="s">
        <v>69</v>
      </c>
      <c r="D29" s="216">
        <v>124</v>
      </c>
      <c r="E29" s="216">
        <v>156.4</v>
      </c>
      <c r="F29" s="133">
        <f t="shared" si="8"/>
        <v>280.39999999999998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797.4</v>
      </c>
      <c r="E31" s="221">
        <f>SUM(E27:E30)</f>
        <v>484.4</v>
      </c>
      <c r="F31" s="221">
        <f>SUM(F27:F30)</f>
        <v>1281.8</v>
      </c>
      <c r="G31" s="222">
        <f>SUM(G27:G30)</f>
        <v>867</v>
      </c>
      <c r="H31" s="223">
        <f>IF(G31&lt;&gt;0,D31/(G31/2),0)</f>
        <v>1.8394463667820069</v>
      </c>
      <c r="I31" s="223">
        <f>IF(G31&lt;&gt;0,E31/(G31/2),0)</f>
        <v>1.1174163783160322</v>
      </c>
      <c r="J31" s="22"/>
      <c r="K31" s="224">
        <f t="shared" si="7"/>
        <v>1.4784313725490195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1365.4</v>
      </c>
      <c r="E34" s="108">
        <f>E9+E15+E25+E31</f>
        <v>1109.4000000000001</v>
      </c>
      <c r="F34" s="108">
        <f>F9+F15+F25+F31</f>
        <v>2474.8000000000002</v>
      </c>
      <c r="G34" s="109">
        <f>G25+G31+G9+G15</f>
        <v>2959</v>
      </c>
      <c r="H34" s="13">
        <f>IF(G34&lt;&gt;0,D34/(G34/2),0)</f>
        <v>0.92287935113213926</v>
      </c>
      <c r="I34" s="13">
        <f>IF(G34&lt;&gt;0,E34/(G34/2),0)</f>
        <v>0.74984792159513358</v>
      </c>
      <c r="J34" s="14"/>
      <c r="K34" s="15">
        <f>IF(G34&lt;&gt;0,F34/(G34),0)</f>
        <v>0.83636363636363642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f>111+159</f>
        <v>270</v>
      </c>
      <c r="E38" s="105">
        <v>108</v>
      </c>
      <c r="F38" s="106">
        <f t="shared" ref="F38:F41" si="9">SUM(D38:E38)</f>
        <v>378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224</v>
      </c>
      <c r="E40" s="105">
        <v>149.6</v>
      </c>
      <c r="F40" s="106">
        <f>SUM(D40:E40)</f>
        <v>373.6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1234</v>
      </c>
      <c r="D42" s="107">
        <f>SUM(D38:D41)</f>
        <v>494</v>
      </c>
      <c r="E42" s="107">
        <f>SUM(E38:E41)</f>
        <v>257.60000000000002</v>
      </c>
      <c r="F42" s="106">
        <f>D42+E42</f>
        <v>751.6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8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45989</v>
      </c>
      <c r="Z45" s="101">
        <v>45990</v>
      </c>
      <c r="AA45" s="101">
        <v>45991</v>
      </c>
      <c r="AB45" s="101">
        <v>45992</v>
      </c>
      <c r="AC45" s="101">
        <v>45993</v>
      </c>
      <c r="AD45" s="101">
        <v>45994</v>
      </c>
      <c r="AE45" s="101">
        <v>45995</v>
      </c>
      <c r="AF45" s="63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621</v>
      </c>
      <c r="Z46" s="66">
        <v>621</v>
      </c>
      <c r="AA46" s="66">
        <v>621</v>
      </c>
      <c r="AB46" s="66">
        <v>621</v>
      </c>
      <c r="AC46" s="66">
        <v>435</v>
      </c>
      <c r="AD46" s="66">
        <v>621</v>
      </c>
      <c r="AE46" s="66">
        <v>621</v>
      </c>
      <c r="AF46" s="67">
        <f>SUM(Y46:AE46)</f>
        <v>4161</v>
      </c>
      <c r="AG46" s="64"/>
    </row>
    <row r="47" spans="2:33" ht="16" thickBot="1">
      <c r="B47" s="76">
        <f>+F9+'28-11'!E9+'29-11'!F9+'30-11'!F9+'01-12'!F9</f>
        <v>3518</v>
      </c>
      <c r="C47" s="77">
        <f>IF($W$44=3,$Y46,IF($W$44=4,SUM($Y46:$Z46),IF($W$44=5,SUM($Y46:$AA46),IF($W$44=6,SUM($Y46:$AB46),IF($W$44=7,SUM($Y46:$AC46),IF($W$44=8,SUM($Y46:$AD46),IF($W$44=9,SUM($Y46:$AE46),"Escribir número")))))))</f>
        <v>3540</v>
      </c>
      <c r="D47" s="78">
        <f>+F15</f>
        <v>0</v>
      </c>
      <c r="E47" s="77">
        <f>IF($W$44=3,$Y48,IF($W$44=4,SUM($Y48:$Z48),IF($W$44=5,SUM($Y48:$AA48),IF($W$44=6,SUM($Y48:$AB48),IF($W$44=7,SUM($Y48:$AC48),IF($W$44=8,SUM($Y48:$AD48),IF($W$44=9,SUM($Y48:$AE48),"Escribir número")))))))</f>
        <v>1076</v>
      </c>
      <c r="F47" s="79">
        <f>F25+'28-11'!F25+'29-11'!F25+'30-11'!F25+'01-12'!F25</f>
        <v>7059</v>
      </c>
      <c r="G47" s="77">
        <f>IF($W$44=3,$Y47,IF($W$44=4,SUM($Y47:$Z47),IF($W$44=5,SUM($Y47:$AA47),IF($W$44=6,SUM($Y47:$AB47),IF($W$44=7,SUM($Y47:$AC47),IF($W$44=8,SUM($Y47:$AD47),IF($W$44=9,SUM($Y47:$AE47),"Escribir número")))))))</f>
        <v>7776</v>
      </c>
      <c r="H47" s="79">
        <f>F31+'28-11'!F31+'29-11'!F31+'30-11'!F31+'01-12'!F31</f>
        <v>3616.8</v>
      </c>
      <c r="I47" s="77">
        <f>IF($W$44=3,$Y49,IF($W$44=4,SUM($Y49:$Z49),IF($W$44=5,SUM($Y49:$AA49),IF($W$44=6,SUM($Y49:$AB49),IF($W$44=7,SUM($Y49:$AC49),IF($W$44=8,SUM($Y49:$AD49),IF($W$44=9,SUM($Y49:$AE49),"Escribir número")))))))</f>
        <v>4180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1638</v>
      </c>
      <c r="Z47" s="66">
        <v>1138</v>
      </c>
      <c r="AA47" s="66">
        <v>1604</v>
      </c>
      <c r="AB47" s="66">
        <v>1132</v>
      </c>
      <c r="AC47" s="66">
        <v>1132</v>
      </c>
      <c r="AD47" s="66">
        <v>1132</v>
      </c>
      <c r="AE47" s="66">
        <v>553</v>
      </c>
      <c r="AF47" s="67">
        <f t="shared" ref="AF47:AF49" si="10">SUM(Y47:AE47)</f>
        <v>8329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14193.8</v>
      </c>
      <c r="L48" s="118"/>
      <c r="M48" s="82">
        <f>+C47+E47+G47+I47</f>
        <v>16572</v>
      </c>
      <c r="N48" s="83">
        <f>AF63</f>
        <v>18824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0</v>
      </c>
      <c r="AA48" s="66">
        <v>269</v>
      </c>
      <c r="AB48" s="66">
        <v>269</v>
      </c>
      <c r="AC48" s="66">
        <v>269</v>
      </c>
      <c r="AD48" s="66">
        <v>269</v>
      </c>
      <c r="AE48" s="66">
        <v>269</v>
      </c>
      <c r="AF48" s="67">
        <f t="shared" si="10"/>
        <v>1345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589</v>
      </c>
      <c r="Z49" s="66">
        <v>589</v>
      </c>
      <c r="AA49" s="66">
        <v>589</v>
      </c>
      <c r="AB49" s="66">
        <v>787</v>
      </c>
      <c r="AC49" s="66">
        <v>689</v>
      </c>
      <c r="AD49" s="66">
        <v>937</v>
      </c>
      <c r="AE49" s="66">
        <v>808</v>
      </c>
      <c r="AF49" s="67">
        <f t="shared" si="10"/>
        <v>4988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2848</v>
      </c>
      <c r="Z50" s="102">
        <f t="shared" ref="Z50:AE50" si="11">SUM(Z46:Z49)</f>
        <v>2348</v>
      </c>
      <c r="AA50" s="102">
        <f t="shared" si="11"/>
        <v>3083</v>
      </c>
      <c r="AB50" s="102">
        <f t="shared" si="11"/>
        <v>2809</v>
      </c>
      <c r="AC50" s="102">
        <f t="shared" si="11"/>
        <v>2525</v>
      </c>
      <c r="AD50" s="102">
        <f t="shared" si="11"/>
        <v>2959</v>
      </c>
      <c r="AE50" s="102">
        <f t="shared" si="11"/>
        <v>2251</v>
      </c>
      <c r="AF50" s="102">
        <f>SUM(AF46:AF49)</f>
        <v>18823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45989</v>
      </c>
      <c r="Z53" s="101">
        <v>45990</v>
      </c>
      <c r="AA53" s="101">
        <v>45991</v>
      </c>
      <c r="AB53" s="101">
        <v>45992</v>
      </c>
      <c r="AC53" s="101">
        <v>45993</v>
      </c>
      <c r="AD53" s="101">
        <v>45994</v>
      </c>
      <c r="AE53" s="101">
        <v>45995</v>
      </c>
      <c r="AF53" s="63" t="s">
        <v>89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186</v>
      </c>
      <c r="Z54" s="85">
        <v>130</v>
      </c>
      <c r="AA54" s="85">
        <v>178</v>
      </c>
      <c r="AB54" s="85">
        <v>198</v>
      </c>
      <c r="AC54" s="85">
        <v>277</v>
      </c>
      <c r="AD54" s="85">
        <v>348</v>
      </c>
      <c r="AE54" s="85">
        <v>395</v>
      </c>
      <c r="AF54" s="67">
        <f>SUM(Y54:AE54)</f>
        <v>1712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621</v>
      </c>
      <c r="Z55" s="85">
        <v>621</v>
      </c>
      <c r="AA55" s="85">
        <v>621</v>
      </c>
      <c r="AB55" s="85">
        <v>621</v>
      </c>
      <c r="AC55" s="85">
        <v>435</v>
      </c>
      <c r="AD55" s="85">
        <v>621</v>
      </c>
      <c r="AE55" s="85">
        <v>621</v>
      </c>
      <c r="AF55" s="67">
        <f t="shared" ref="AF55:AF62" si="12">SUM(Y55:AE55)</f>
        <v>4161</v>
      </c>
      <c r="AG55" s="64"/>
    </row>
    <row r="56" spans="2:33" ht="15.5">
      <c r="E56" s="91"/>
      <c r="V56" s="62"/>
      <c r="W56" s="68" t="s">
        <v>18</v>
      </c>
      <c r="X56" s="90"/>
      <c r="Y56" s="85">
        <v>291</v>
      </c>
      <c r="Z56" s="85">
        <v>195</v>
      </c>
      <c r="AA56" s="85">
        <v>278</v>
      </c>
      <c r="AB56" s="85">
        <v>278</v>
      </c>
      <c r="AC56" s="85">
        <v>278</v>
      </c>
      <c r="AD56" s="85">
        <v>278</v>
      </c>
      <c r="AE56" s="85">
        <v>195</v>
      </c>
      <c r="AF56" s="67">
        <f t="shared" si="12"/>
        <v>1793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308</v>
      </c>
      <c r="Z57" s="85">
        <v>216</v>
      </c>
      <c r="AA57" s="85">
        <v>295</v>
      </c>
      <c r="AB57" s="85">
        <v>0</v>
      </c>
      <c r="AC57" s="85">
        <v>0</v>
      </c>
      <c r="AD57" s="85">
        <v>0</v>
      </c>
      <c r="AE57" s="85">
        <v>0</v>
      </c>
      <c r="AF57" s="67">
        <f t="shared" si="12"/>
        <v>819</v>
      </c>
      <c r="AG57" s="64"/>
    </row>
    <row r="58" spans="2:33" ht="15.5">
      <c r="V58" s="62"/>
      <c r="W58" s="68" t="s">
        <v>17</v>
      </c>
      <c r="X58" s="90"/>
      <c r="Y58" s="85">
        <v>281</v>
      </c>
      <c r="Z58" s="85">
        <v>196</v>
      </c>
      <c r="AA58" s="85">
        <v>281</v>
      </c>
      <c r="AB58" s="85">
        <v>281</v>
      </c>
      <c r="AC58" s="85">
        <v>281</v>
      </c>
      <c r="AD58" s="85">
        <v>281</v>
      </c>
      <c r="AE58" s="85">
        <v>118</v>
      </c>
      <c r="AF58" s="67">
        <f t="shared" si="12"/>
        <v>1719</v>
      </c>
      <c r="AG58" s="64"/>
    </row>
    <row r="59" spans="2:33" ht="15.5">
      <c r="V59" s="62"/>
      <c r="W59" s="68" t="s">
        <v>28</v>
      </c>
      <c r="X59" s="90"/>
      <c r="Y59" s="85">
        <v>293</v>
      </c>
      <c r="Z59" s="85">
        <v>205</v>
      </c>
      <c r="AA59" s="85">
        <v>293</v>
      </c>
      <c r="AB59" s="85">
        <v>293</v>
      </c>
      <c r="AC59" s="85">
        <v>293</v>
      </c>
      <c r="AD59" s="85">
        <v>293</v>
      </c>
      <c r="AE59" s="85">
        <v>123</v>
      </c>
      <c r="AF59" s="67">
        <f t="shared" si="12"/>
        <v>1793</v>
      </c>
      <c r="AG59" s="64"/>
    </row>
    <row r="60" spans="2:33" ht="15.5">
      <c r="V60" s="62"/>
      <c r="W60" s="68" t="s">
        <v>24</v>
      </c>
      <c r="X60" s="90"/>
      <c r="Y60" s="85">
        <v>280</v>
      </c>
      <c r="Z60" s="85">
        <v>196</v>
      </c>
      <c r="AA60" s="85">
        <v>280</v>
      </c>
      <c r="AB60" s="85">
        <v>280</v>
      </c>
      <c r="AC60" s="85">
        <v>280</v>
      </c>
      <c r="AD60" s="85">
        <v>280</v>
      </c>
      <c r="AE60" s="85">
        <v>117</v>
      </c>
      <c r="AF60" s="67">
        <f t="shared" si="12"/>
        <v>1713</v>
      </c>
      <c r="AG60" s="64"/>
    </row>
    <row r="61" spans="2:33" ht="15.5">
      <c r="V61" s="62"/>
      <c r="W61" s="70" t="s">
        <v>19</v>
      </c>
      <c r="X61" s="92"/>
      <c r="Y61" s="85">
        <v>0</v>
      </c>
      <c r="Z61" s="85">
        <v>0</v>
      </c>
      <c r="AA61" s="85">
        <v>269</v>
      </c>
      <c r="AB61" s="85">
        <v>269</v>
      </c>
      <c r="AC61" s="85">
        <v>269</v>
      </c>
      <c r="AD61" s="85">
        <v>269</v>
      </c>
      <c r="AE61" s="85">
        <v>269</v>
      </c>
      <c r="AF61" s="67">
        <f t="shared" si="12"/>
        <v>1345</v>
      </c>
      <c r="AG61" s="64"/>
    </row>
    <row r="62" spans="2:33" ht="15.5">
      <c r="V62" s="62"/>
      <c r="W62" s="70" t="s">
        <v>85</v>
      </c>
      <c r="X62" s="92"/>
      <c r="Y62" s="85">
        <v>589</v>
      </c>
      <c r="Z62" s="85">
        <v>589</v>
      </c>
      <c r="AA62" s="85">
        <v>589</v>
      </c>
      <c r="AB62" s="85">
        <v>589</v>
      </c>
      <c r="AC62" s="85">
        <v>412</v>
      </c>
      <c r="AD62" s="85">
        <v>589</v>
      </c>
      <c r="AE62" s="85">
        <v>412</v>
      </c>
      <c r="AF62" s="67">
        <f t="shared" si="12"/>
        <v>3769</v>
      </c>
      <c r="AG62" s="64"/>
    </row>
    <row r="63" spans="2:33" ht="15.5">
      <c r="V63" s="62"/>
      <c r="W63" s="299" t="s">
        <v>43</v>
      </c>
      <c r="X63" s="300"/>
      <c r="Y63" s="102">
        <f>SUM(Y54:Y62)</f>
        <v>2849</v>
      </c>
      <c r="Z63" s="102">
        <f t="shared" ref="Z63:AE63" si="13">SUM(Z54:Z62)</f>
        <v>2348</v>
      </c>
      <c r="AA63" s="102">
        <f t="shared" si="13"/>
        <v>3084</v>
      </c>
      <c r="AB63" s="102">
        <f t="shared" si="13"/>
        <v>2809</v>
      </c>
      <c r="AC63" s="102">
        <f t="shared" si="13"/>
        <v>2525</v>
      </c>
      <c r="AD63" s="102">
        <f t="shared" si="13"/>
        <v>2959</v>
      </c>
      <c r="AE63" s="102">
        <f t="shared" si="13"/>
        <v>2250</v>
      </c>
      <c r="AF63" s="71">
        <f>SUM(AF54:AF62)</f>
        <v>18824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sortState xmlns:xlrd2="http://schemas.microsoft.com/office/spreadsheetml/2017/richdata2" ref="C17:C22">
    <sortCondition ref="C17:C22"/>
  </sortState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4A3AF299-E1BA-457A-9C58-2869A1EB60CC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A8525B66-97FF-45E8-A908-4BCF0ED1F5E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7FEBDB76-EAA0-42F2-B8F9-F95DD878CAC5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36A9B4F3-4C70-47E8-9633-17A11C7516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2FC39140-4272-4613-83A8-ABAC084778C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8EB49270-A9FC-4ECF-9B3B-749645DE57B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8AC430BD-2F37-4760-B0B1-1611EEA610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7C60B88A-9DAB-44E6-B71C-C08DB510311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5CF86587-719A-40C5-9246-5C0AF17970D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3D103A30-A102-4B52-9721-36FEB3717D1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8536F-81F7-471A-ADAC-DF59E153AFF2}">
  <dimension ref="B2:AG76"/>
  <sheetViews>
    <sheetView topLeftCell="A18" zoomScale="80" zoomScaleNormal="8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5" width="14" bestFit="1" customWidth="1"/>
    <col min="6" max="6" width="11.54296875" bestFit="1" customWidth="1"/>
    <col min="7" max="7" width="11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/>
      <c r="D12" s="132">
        <v>0</v>
      </c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145</v>
      </c>
      <c r="E17" s="132">
        <v>145</v>
      </c>
      <c r="F17" s="133">
        <f t="shared" ref="F17:F24" si="2">SUM(D17:E17)</f>
        <v>290</v>
      </c>
      <c r="G17" s="134">
        <f t="shared" ref="G17:G23" si="3">VLOOKUP(C17,$W$53:$AF$63,$W$44,0)</f>
        <v>395</v>
      </c>
      <c r="H17" s="122">
        <f t="shared" ref="H17:H25" si="4">IF(G17&lt;&gt;0,D17/(G17/2),0)</f>
        <v>0.73417721518987344</v>
      </c>
      <c r="I17" s="13">
        <f t="shared" ref="I17:I25" si="5">IF(G17&lt;&gt;0,E17/(G17/2),0)</f>
        <v>0.73417721518987344</v>
      </c>
      <c r="J17" s="14"/>
      <c r="K17" s="15">
        <f t="shared" ref="K17:K31" si="6">IF(G17&lt;&gt;0,F17/(G17),0)</f>
        <v>0.73417721518987344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0</v>
      </c>
      <c r="E18" s="132">
        <v>50</v>
      </c>
      <c r="F18" s="133">
        <f t="shared" si="2"/>
        <v>50</v>
      </c>
      <c r="G18" s="134">
        <f t="shared" si="3"/>
        <v>621</v>
      </c>
      <c r="H18" s="122">
        <f>IF(G18&lt;&gt;0,D18/(G18/2),0)</f>
        <v>0</v>
      </c>
      <c r="I18" s="13">
        <f t="shared" si="5"/>
        <v>0.1610305958132045</v>
      </c>
      <c r="J18" s="14"/>
      <c r="K18" s="15">
        <f t="shared" si="6"/>
        <v>8.0515297906602251E-2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215</v>
      </c>
      <c r="E19" s="132">
        <v>17</v>
      </c>
      <c r="F19" s="133">
        <f t="shared" si="2"/>
        <v>232</v>
      </c>
      <c r="G19" s="134">
        <f t="shared" si="3"/>
        <v>0</v>
      </c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162</v>
      </c>
      <c r="E20" s="132">
        <v>16</v>
      </c>
      <c r="F20" s="133">
        <f t="shared" si="2"/>
        <v>178</v>
      </c>
      <c r="G20" s="134">
        <f t="shared" si="3"/>
        <v>118</v>
      </c>
      <c r="H20" s="122">
        <f t="shared" si="4"/>
        <v>2.7457627118644066</v>
      </c>
      <c r="I20" s="13">
        <f t="shared" si="5"/>
        <v>0.2711864406779661</v>
      </c>
      <c r="J20" s="14"/>
      <c r="K20" s="15">
        <f t="shared" si="6"/>
        <v>1.5084745762711864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200</v>
      </c>
      <c r="E21" s="132">
        <v>27</v>
      </c>
      <c r="F21" s="133">
        <f t="shared" si="2"/>
        <v>227</v>
      </c>
      <c r="G21" s="134">
        <f t="shared" si="3"/>
        <v>123</v>
      </c>
      <c r="H21" s="122">
        <f t="shared" si="4"/>
        <v>3.2520325203252032</v>
      </c>
      <c r="I21" s="13">
        <f t="shared" si="5"/>
        <v>0.43902439024390244</v>
      </c>
      <c r="J21" s="14"/>
      <c r="K21" s="15">
        <f t="shared" si="6"/>
        <v>1.8455284552845528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177</v>
      </c>
      <c r="E22" s="132">
        <v>17</v>
      </c>
      <c r="F22" s="133">
        <f t="shared" si="2"/>
        <v>194</v>
      </c>
      <c r="G22" s="134">
        <f t="shared" si="3"/>
        <v>117</v>
      </c>
      <c r="H22" s="122">
        <f t="shared" si="4"/>
        <v>3.0256410256410255</v>
      </c>
      <c r="I22" s="13">
        <f t="shared" si="5"/>
        <v>0.29059829059829062</v>
      </c>
      <c r="J22" s="14"/>
      <c r="K22" s="15">
        <f t="shared" si="6"/>
        <v>1.6581196581196582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200</v>
      </c>
      <c r="E23" s="132">
        <v>190</v>
      </c>
      <c r="F23" s="133">
        <f t="shared" si="2"/>
        <v>390</v>
      </c>
      <c r="G23" s="134">
        <f t="shared" si="3"/>
        <v>269</v>
      </c>
      <c r="H23" s="122">
        <f t="shared" si="4"/>
        <v>1.486988847583643</v>
      </c>
      <c r="I23" s="13">
        <f t="shared" si="5"/>
        <v>1.4126394052044611</v>
      </c>
      <c r="J23" s="14"/>
      <c r="K23" s="15">
        <f t="shared" si="6"/>
        <v>1.449814126394052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253" t="s">
        <v>69</v>
      </c>
      <c r="D24" s="216">
        <f>76+73</f>
        <v>149</v>
      </c>
      <c r="E24" s="216">
        <f>22+44</f>
        <v>66</v>
      </c>
      <c r="F24" s="133">
        <f t="shared" si="2"/>
        <v>215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1099</v>
      </c>
      <c r="E25" s="137">
        <f>SUM(E17:E24)</f>
        <v>528</v>
      </c>
      <c r="F25" s="137">
        <f>SUM(F17:F24)</f>
        <v>1776</v>
      </c>
      <c r="G25" s="137">
        <f>SUM(G17:G24)</f>
        <v>1643</v>
      </c>
      <c r="H25" s="124">
        <f t="shared" si="4"/>
        <v>1.3377967133292756</v>
      </c>
      <c r="I25" s="27">
        <f t="shared" si="5"/>
        <v>0.64272671941570303</v>
      </c>
      <c r="J25" s="22"/>
      <c r="K25" s="28">
        <f t="shared" si="6"/>
        <v>1.0809494826536823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285.5</v>
      </c>
      <c r="E27" s="216">
        <v>252</v>
      </c>
      <c r="F27" s="133">
        <f t="shared" ref="F27:F29" si="7">SUM(D27:E27)</f>
        <v>537.5</v>
      </c>
      <c r="G27" s="134">
        <f>VLOOKUP(C27,$W$53:$AF$63,$W$44,0)</f>
        <v>412</v>
      </c>
      <c r="H27" s="122">
        <f>IF(G27&lt;&gt;0,D27/(G27/2),0)</f>
        <v>1.3859223300970873</v>
      </c>
      <c r="I27" s="13">
        <f>IF(G27&lt;&gt;0,E27/(G27/2),0)</f>
        <v>1.2233009708737863</v>
      </c>
      <c r="J27" s="14"/>
      <c r="K27" s="15">
        <f t="shared" si="6"/>
        <v>1.3046116504854368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v>220</v>
      </c>
      <c r="E28" s="132">
        <v>313</v>
      </c>
      <c r="F28" s="133">
        <f t="shared" si="7"/>
        <v>533</v>
      </c>
      <c r="G28" s="134">
        <f>VLOOKUP(C28,$W$53:$AF$63,$W$44,0)</f>
        <v>195</v>
      </c>
      <c r="H28" s="122">
        <f>IF(G28&lt;&gt;0,D28/(G28/2),0)</f>
        <v>2.2564102564102564</v>
      </c>
      <c r="I28" s="13">
        <f>IF(G28&lt;&gt;0,E28/(G28/2),0)</f>
        <v>3.2102564102564104</v>
      </c>
      <c r="J28" s="14"/>
      <c r="K28" s="15">
        <f t="shared" si="6"/>
        <v>2.7333333333333334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505.5</v>
      </c>
      <c r="E31" s="221">
        <f>SUM(E27:E30)</f>
        <v>565</v>
      </c>
      <c r="F31" s="221">
        <f>SUM(F27:F30)</f>
        <v>1070.5</v>
      </c>
      <c r="G31" s="222">
        <f>SUM(G27:G30)</f>
        <v>607</v>
      </c>
      <c r="H31" s="223">
        <f>IF(G31&lt;&gt;0,D31/(G31/2),0)</f>
        <v>1.6655683690280065</v>
      </c>
      <c r="I31" s="223">
        <f>IF(G31&lt;&gt;0,E31/(G31/2),0)</f>
        <v>1.8616144975288302</v>
      </c>
      <c r="J31" s="22"/>
      <c r="K31" s="224">
        <f t="shared" si="6"/>
        <v>1.7635914332784184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1604.5</v>
      </c>
      <c r="E34" s="108">
        <f>E9+E15+E25+E31</f>
        <v>1093</v>
      </c>
      <c r="F34" s="108">
        <f>F9+F15+F25+F31</f>
        <v>2846.5</v>
      </c>
      <c r="G34" s="109">
        <f>G25+G31+G9+G15</f>
        <v>2250</v>
      </c>
      <c r="H34" s="13">
        <f>IF(G34&lt;&gt;0,D34/(G34/2),0)</f>
        <v>1.4262222222222223</v>
      </c>
      <c r="I34" s="13">
        <f>IF(G34&lt;&gt;0,E34/(G34/2),0)</f>
        <v>0.97155555555555551</v>
      </c>
      <c r="J34" s="14"/>
      <c r="K34" s="15">
        <f>IF(G34&lt;&gt;0,F34/(G34),0)</f>
        <v>1.2651111111111111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8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f>155+207</f>
        <v>362</v>
      </c>
      <c r="E40" s="105">
        <f>106.7+109+250.8</f>
        <v>466.5</v>
      </c>
      <c r="F40" s="106">
        <f>SUM(D40:E40)</f>
        <v>828.5</v>
      </c>
      <c r="G40" s="309"/>
      <c r="H40" s="309"/>
      <c r="I40" s="310"/>
      <c r="J40" s="311"/>
      <c r="K40" s="312"/>
      <c r="L40" s="34"/>
      <c r="M40" s="45" t="s">
        <v>30</v>
      </c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864</v>
      </c>
      <c r="D42" s="107">
        <f>SUM(D38:D41)</f>
        <v>362</v>
      </c>
      <c r="E42" s="107">
        <f>SUM(E38:E41)</f>
        <v>466.5</v>
      </c>
      <c r="F42" s="106">
        <f>D42+E42</f>
        <v>828.5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9</v>
      </c>
      <c r="X44" s="104" t="str">
        <f>"'"&amp;IF($W$44=4,DAY($Z$53)-1,IF($W$44=5,DAY($AA$53)-1,IF($W$44=6,DAY($AB$53)-1,IF($W$44=7,DAY($AC$53)-1,IF($W$44=8,DAY($AD$53)-1,IF($W$44=9,DAY($AE$53)-1,0))))))&amp;"-"&amp;MONTH($Y$53)&amp;"'!D40"</f>
        <v>'3-11'!D40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'3-11'!F40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'3-11'!H40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'3-11'!B40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45989</v>
      </c>
      <c r="Z45" s="101">
        <v>45990</v>
      </c>
      <c r="AA45" s="101">
        <v>45991</v>
      </c>
      <c r="AB45" s="101">
        <v>45992</v>
      </c>
      <c r="AC45" s="101">
        <v>45993</v>
      </c>
      <c r="AD45" s="101">
        <v>45994</v>
      </c>
      <c r="AE45" s="101">
        <v>45995</v>
      </c>
      <c r="AF45" s="63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621</v>
      </c>
      <c r="Z46" s="66">
        <v>621</v>
      </c>
      <c r="AA46" s="66">
        <v>621</v>
      </c>
      <c r="AB46" s="66">
        <v>621</v>
      </c>
      <c r="AC46" s="66">
        <v>435</v>
      </c>
      <c r="AD46" s="66">
        <v>621</v>
      </c>
      <c r="AE46" s="66">
        <v>621</v>
      </c>
      <c r="AF46" s="67">
        <f>SUM(Y46:AE46)</f>
        <v>4161</v>
      </c>
      <c r="AG46" s="64"/>
    </row>
    <row r="47" spans="2:33" ht="16" thickBot="1">
      <c r="B47" s="76">
        <f>+F9+'28-11'!E9+'29-11'!F9+'30-11'!F9+'01-12'!F9</f>
        <v>3185</v>
      </c>
      <c r="C47" s="77">
        <f>IF($W$44=3,$Y46,IF($W$44=4,SUM($Y46:$Z46),IF($W$44=5,SUM($Y46:$AA46),IF($W$44=6,SUM($Y46:$AB46),IF($W$44=7,SUM($Y46:$AC46),IF($W$44=8,SUM($Y46:$AD46),IF($W$44=9,SUM($Y46:$AE46),"Escribir número")))))))</f>
        <v>4161</v>
      </c>
      <c r="D47" s="78">
        <f>+F15</f>
        <v>0</v>
      </c>
      <c r="E47" s="77">
        <f>IF($W$44=3,$Y48,IF($W$44=4,SUM($Y48:$Z48),IF($W$44=5,SUM($Y48:$AA48),IF($W$44=6,SUM($Y48:$AB48),IF($W$44=7,SUM($Y48:$AC48),IF($W$44=8,SUM($Y48:$AD48),IF($W$44=9,SUM($Y48:$AE48),"Escribir número")))))))</f>
        <v>1345</v>
      </c>
      <c r="F47" s="79">
        <f>F25+'28-11'!F25+'29-11'!F25+'30-11'!F25+'01-12'!F25</f>
        <v>7975</v>
      </c>
      <c r="G47" s="77">
        <f>IF($W$44=3,$Y47,IF($W$44=4,SUM($Y47:$Z47),IF($W$44=5,SUM($Y47:$AA47),IF($W$44=6,SUM($Y47:$AB47),IF($W$44=7,SUM($Y47:$AC47),IF($W$44=8,SUM($Y47:$AD47),IF($W$44=9,SUM($Y47:$AE47),"Escribir número")))))))</f>
        <v>8329</v>
      </c>
      <c r="H47" s="79">
        <f>F31+'28-11'!F31+'29-11'!F31+'30-11'!F31+'01-12'!F31</f>
        <v>3405.5</v>
      </c>
      <c r="I47" s="77">
        <f>IF($W$44=3,$Y49,IF($W$44=4,SUM($Y49:$Z49),IF($W$44=5,SUM($Y49:$AA49),IF($W$44=6,SUM($Y49:$AB49),IF($W$44=7,SUM($Y49:$AC49),IF($W$44=8,SUM($Y49:$AD49),IF($W$44=9,SUM($Y49:$AE49),"Escribir número")))))))</f>
        <v>4988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1638</v>
      </c>
      <c r="Z47" s="66">
        <v>1138</v>
      </c>
      <c r="AA47" s="66">
        <v>1604</v>
      </c>
      <c r="AB47" s="66">
        <v>1132</v>
      </c>
      <c r="AC47" s="66">
        <v>1132</v>
      </c>
      <c r="AD47" s="66">
        <v>1132</v>
      </c>
      <c r="AE47" s="66">
        <v>553</v>
      </c>
      <c r="AF47" s="67">
        <f t="shared" ref="AF47:AF49" si="9">SUM(Y47:AE47)</f>
        <v>8329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14565.5</v>
      </c>
      <c r="L48" s="118"/>
      <c r="M48" s="82">
        <f>+C47+E47+G47+I47</f>
        <v>18823</v>
      </c>
      <c r="N48" s="83">
        <f>AF63</f>
        <v>18824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0</v>
      </c>
      <c r="AA48" s="66">
        <v>269</v>
      </c>
      <c r="AB48" s="66">
        <v>269</v>
      </c>
      <c r="AC48" s="66">
        <v>269</v>
      </c>
      <c r="AD48" s="66">
        <v>269</v>
      </c>
      <c r="AE48" s="66">
        <v>269</v>
      </c>
      <c r="AF48" s="67">
        <f t="shared" si="9"/>
        <v>1345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589</v>
      </c>
      <c r="Z49" s="66">
        <v>589</v>
      </c>
      <c r="AA49" s="66">
        <v>589</v>
      </c>
      <c r="AB49" s="66">
        <v>787</v>
      </c>
      <c r="AC49" s="66">
        <v>689</v>
      </c>
      <c r="AD49" s="66">
        <v>937</v>
      </c>
      <c r="AE49" s="66">
        <v>808</v>
      </c>
      <c r="AF49" s="67">
        <f t="shared" si="9"/>
        <v>4988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2848</v>
      </c>
      <c r="Z50" s="102">
        <f t="shared" ref="Z50:AE50" si="10">SUM(Z46:Z49)</f>
        <v>2348</v>
      </c>
      <c r="AA50" s="102">
        <f t="shared" si="10"/>
        <v>3083</v>
      </c>
      <c r="AB50" s="102">
        <f t="shared" si="10"/>
        <v>2809</v>
      </c>
      <c r="AC50" s="102">
        <f t="shared" si="10"/>
        <v>2525</v>
      </c>
      <c r="AD50" s="102">
        <f t="shared" si="10"/>
        <v>2959</v>
      </c>
      <c r="AE50" s="102">
        <f t="shared" si="10"/>
        <v>2251</v>
      </c>
      <c r="AF50" s="102">
        <f>SUM(AF46:AF49)</f>
        <v>18823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45989</v>
      </c>
      <c r="Z53" s="101">
        <v>45990</v>
      </c>
      <c r="AA53" s="101">
        <v>45991</v>
      </c>
      <c r="AB53" s="101">
        <v>45992</v>
      </c>
      <c r="AC53" s="101">
        <v>45993</v>
      </c>
      <c r="AD53" s="101">
        <v>45994</v>
      </c>
      <c r="AE53" s="101">
        <v>45995</v>
      </c>
      <c r="AF53" s="63" t="s">
        <v>89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186</v>
      </c>
      <c r="Z54" s="85">
        <v>130</v>
      </c>
      <c r="AA54" s="85">
        <v>178</v>
      </c>
      <c r="AB54" s="85">
        <v>198</v>
      </c>
      <c r="AC54" s="85">
        <v>277</v>
      </c>
      <c r="AD54" s="85">
        <v>348</v>
      </c>
      <c r="AE54" s="85">
        <v>395</v>
      </c>
      <c r="AF54" s="67">
        <f>SUM(Y54:AE54)</f>
        <v>1712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621</v>
      </c>
      <c r="Z55" s="85">
        <v>621</v>
      </c>
      <c r="AA55" s="85">
        <v>621</v>
      </c>
      <c r="AB55" s="85">
        <v>621</v>
      </c>
      <c r="AC55" s="85">
        <v>435</v>
      </c>
      <c r="AD55" s="85">
        <v>621</v>
      </c>
      <c r="AE55" s="85">
        <v>621</v>
      </c>
      <c r="AF55" s="67">
        <f t="shared" ref="AF55:AF62" si="11">SUM(Y55:AE55)</f>
        <v>4161</v>
      </c>
      <c r="AG55" s="64"/>
    </row>
    <row r="56" spans="2:33" ht="15.5">
      <c r="E56" s="91"/>
      <c r="V56" s="62"/>
      <c r="W56" s="68" t="s">
        <v>18</v>
      </c>
      <c r="X56" s="90"/>
      <c r="Y56" s="85">
        <v>291</v>
      </c>
      <c r="Z56" s="85">
        <v>195</v>
      </c>
      <c r="AA56" s="85">
        <v>278</v>
      </c>
      <c r="AB56" s="85">
        <v>278</v>
      </c>
      <c r="AC56" s="85">
        <v>278</v>
      </c>
      <c r="AD56" s="85">
        <v>278</v>
      </c>
      <c r="AE56" s="85">
        <v>195</v>
      </c>
      <c r="AF56" s="67">
        <f t="shared" si="11"/>
        <v>1793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308</v>
      </c>
      <c r="Z57" s="85">
        <v>216</v>
      </c>
      <c r="AA57" s="85">
        <v>295</v>
      </c>
      <c r="AB57" s="85">
        <v>0</v>
      </c>
      <c r="AC57" s="85">
        <v>0</v>
      </c>
      <c r="AD57" s="85">
        <v>0</v>
      </c>
      <c r="AE57" s="85">
        <v>0</v>
      </c>
      <c r="AF57" s="67">
        <f t="shared" si="11"/>
        <v>819</v>
      </c>
      <c r="AG57" s="64"/>
    </row>
    <row r="58" spans="2:33" ht="15.5">
      <c r="V58" s="62"/>
      <c r="W58" s="68" t="s">
        <v>17</v>
      </c>
      <c r="X58" s="90"/>
      <c r="Y58" s="85">
        <v>281</v>
      </c>
      <c r="Z58" s="85">
        <v>196</v>
      </c>
      <c r="AA58" s="85">
        <v>281</v>
      </c>
      <c r="AB58" s="85">
        <v>281</v>
      </c>
      <c r="AC58" s="85">
        <v>281</v>
      </c>
      <c r="AD58" s="85">
        <v>281</v>
      </c>
      <c r="AE58" s="85">
        <v>118</v>
      </c>
      <c r="AF58" s="67">
        <f t="shared" si="11"/>
        <v>1719</v>
      </c>
      <c r="AG58" s="64"/>
    </row>
    <row r="59" spans="2:33" ht="15.5">
      <c r="V59" s="62"/>
      <c r="W59" s="68" t="s">
        <v>28</v>
      </c>
      <c r="X59" s="90"/>
      <c r="Y59" s="85">
        <v>293</v>
      </c>
      <c r="Z59" s="85">
        <v>205</v>
      </c>
      <c r="AA59" s="85">
        <v>293</v>
      </c>
      <c r="AB59" s="85">
        <v>293</v>
      </c>
      <c r="AC59" s="85">
        <v>293</v>
      </c>
      <c r="AD59" s="85">
        <v>293</v>
      </c>
      <c r="AE59" s="85">
        <v>123</v>
      </c>
      <c r="AF59" s="67">
        <f t="shared" si="11"/>
        <v>1793</v>
      </c>
      <c r="AG59" s="64"/>
    </row>
    <row r="60" spans="2:33" ht="15.5">
      <c r="V60" s="62"/>
      <c r="W60" s="68" t="s">
        <v>24</v>
      </c>
      <c r="X60" s="90"/>
      <c r="Y60" s="85">
        <v>280</v>
      </c>
      <c r="Z60" s="85">
        <v>196</v>
      </c>
      <c r="AA60" s="85">
        <v>280</v>
      </c>
      <c r="AB60" s="85">
        <v>280</v>
      </c>
      <c r="AC60" s="85">
        <v>280</v>
      </c>
      <c r="AD60" s="85">
        <v>280</v>
      </c>
      <c r="AE60" s="85">
        <v>117</v>
      </c>
      <c r="AF60" s="67">
        <f t="shared" si="11"/>
        <v>1713</v>
      </c>
      <c r="AG60" s="64"/>
    </row>
    <row r="61" spans="2:33" ht="15.5">
      <c r="V61" s="62"/>
      <c r="W61" s="70" t="s">
        <v>19</v>
      </c>
      <c r="X61" s="92"/>
      <c r="Y61" s="85">
        <v>0</v>
      </c>
      <c r="Z61" s="85">
        <v>0</v>
      </c>
      <c r="AA61" s="85">
        <v>269</v>
      </c>
      <c r="AB61" s="85">
        <v>269</v>
      </c>
      <c r="AC61" s="85">
        <v>269</v>
      </c>
      <c r="AD61" s="85">
        <v>269</v>
      </c>
      <c r="AE61" s="85">
        <v>269</v>
      </c>
      <c r="AF61" s="67">
        <f t="shared" si="11"/>
        <v>1345</v>
      </c>
      <c r="AG61" s="64"/>
    </row>
    <row r="62" spans="2:33" ht="15.5">
      <c r="V62" s="62"/>
      <c r="W62" s="70" t="s">
        <v>85</v>
      </c>
      <c r="X62" s="92"/>
      <c r="Y62" s="85">
        <v>589</v>
      </c>
      <c r="Z62" s="85">
        <v>589</v>
      </c>
      <c r="AA62" s="85">
        <v>589</v>
      </c>
      <c r="AB62" s="85">
        <v>589</v>
      </c>
      <c r="AC62" s="85">
        <v>412</v>
      </c>
      <c r="AD62" s="85">
        <v>589</v>
      </c>
      <c r="AE62" s="85">
        <v>412</v>
      </c>
      <c r="AF62" s="67">
        <f t="shared" si="11"/>
        <v>3769</v>
      </c>
      <c r="AG62" s="64"/>
    </row>
    <row r="63" spans="2:33" ht="15.5">
      <c r="V63" s="62"/>
      <c r="W63" s="299" t="s">
        <v>43</v>
      </c>
      <c r="X63" s="300"/>
      <c r="Y63" s="102">
        <f>SUM(Y54:Y62)</f>
        <v>2849</v>
      </c>
      <c r="Z63" s="102">
        <f t="shared" ref="Z63:AE63" si="12">SUM(Z54:Z62)</f>
        <v>2348</v>
      </c>
      <c r="AA63" s="102">
        <f t="shared" si="12"/>
        <v>3084</v>
      </c>
      <c r="AB63" s="102">
        <f t="shared" si="12"/>
        <v>2809</v>
      </c>
      <c r="AC63" s="102">
        <f t="shared" si="12"/>
        <v>2525</v>
      </c>
      <c r="AD63" s="102">
        <f t="shared" si="12"/>
        <v>2959</v>
      </c>
      <c r="AE63" s="102">
        <f t="shared" si="12"/>
        <v>2250</v>
      </c>
      <c r="AF63" s="71">
        <f>SUM(AF54:AF62)</f>
        <v>18824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sortState xmlns:xlrd2="http://schemas.microsoft.com/office/spreadsheetml/2017/richdata2" ref="C17:G23">
    <sortCondition ref="C17:C23"/>
  </sortState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F8F28376-C7AF-418D-ACA1-CC994649FCBD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9EDF6456-D2BA-456F-9026-F10AF7A22819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2E4E2C2F-F48D-4CA5-9C2F-4093C9B3078B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C2905DD1-7233-480F-BEE3-4F5DC0349D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073104F1-41D0-4847-8FDC-2F0B20E0C72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5738BE13-5291-423A-BE4A-26D4FB83267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9ABA1E74-307B-4894-AC00-D223E17CD93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CFB1CD3F-3990-402F-819D-AF391E7CFF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A8877E68-D6E3-4613-80E7-B2AF4C80258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0B66E9AC-4905-45D4-8CBD-D13A341CC01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F1D98-4716-4E96-A146-764E08CCDEB0}">
  <dimension ref="B2:AG76"/>
  <sheetViews>
    <sheetView topLeftCell="A16" zoomScale="70" zoomScaleNormal="7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2.26953125" bestFit="1" customWidth="1"/>
    <col min="7" max="7" width="11.54296875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/>
      <c r="D12" s="132">
        <v>0</v>
      </c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/>
      <c r="E17" s="132">
        <v>149</v>
      </c>
      <c r="F17" s="133">
        <f t="shared" ref="F17:F24" si="2">SUM(D17:E17)</f>
        <v>149</v>
      </c>
      <c r="G17" s="134">
        <f t="shared" ref="G17:G23" si="3">VLOOKUP(C17,$W$53:$AF$63,$W$44,0)</f>
        <v>0</v>
      </c>
      <c r="H17" s="122">
        <f t="shared" ref="H17:H25" si="4">IF(G17&lt;&gt;0,D17/(G17/2),0)</f>
        <v>0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0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192</v>
      </c>
      <c r="E18" s="132">
        <v>91</v>
      </c>
      <c r="F18" s="133">
        <f t="shared" si="2"/>
        <v>283</v>
      </c>
      <c r="G18" s="134">
        <f t="shared" si="3"/>
        <v>272.36941930526922</v>
      </c>
      <c r="H18" s="122">
        <f>IF(G18&lt;&gt;0,D18/(G18/2),0)</f>
        <v>1.4098499052480493</v>
      </c>
      <c r="I18" s="13">
        <f t="shared" si="5"/>
        <v>0.66821011134152331</v>
      </c>
      <c r="J18" s="14"/>
      <c r="K18" s="15">
        <f t="shared" si="6"/>
        <v>1.0390300082947863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220</v>
      </c>
      <c r="E19" s="132">
        <v>36</v>
      </c>
      <c r="F19" s="133">
        <f t="shared" si="2"/>
        <v>256</v>
      </c>
      <c r="G19" s="134">
        <f t="shared" si="3"/>
        <v>0</v>
      </c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83</v>
      </c>
      <c r="E20" s="132">
        <v>160</v>
      </c>
      <c r="F20" s="133">
        <f t="shared" si="2"/>
        <v>243</v>
      </c>
      <c r="G20" s="134">
        <f t="shared" si="3"/>
        <v>205.20854535792239</v>
      </c>
      <c r="H20" s="122">
        <f t="shared" si="4"/>
        <v>0.80893317434936596</v>
      </c>
      <c r="I20" s="13">
        <f t="shared" si="5"/>
        <v>1.5593892517578138</v>
      </c>
      <c r="J20" s="14"/>
      <c r="K20" s="15">
        <f t="shared" si="6"/>
        <v>1.1841612130535899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66</v>
      </c>
      <c r="E21" s="132">
        <v>128</v>
      </c>
      <c r="F21" s="133">
        <f t="shared" si="2"/>
        <v>194</v>
      </c>
      <c r="G21" s="134">
        <f t="shared" si="3"/>
        <v>236.85332944325452</v>
      </c>
      <c r="H21" s="122">
        <f t="shared" si="4"/>
        <v>0.55730692201067267</v>
      </c>
      <c r="I21" s="13">
        <f t="shared" si="5"/>
        <v>1.0808376669297894</v>
      </c>
      <c r="J21" s="14"/>
      <c r="K21" s="15">
        <f t="shared" si="6"/>
        <v>0.819072294470231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/>
      <c r="E22" s="132">
        <v>153</v>
      </c>
      <c r="F22" s="133">
        <f t="shared" si="2"/>
        <v>153</v>
      </c>
      <c r="G22" s="134">
        <f t="shared" si="3"/>
        <v>216.55262688661571</v>
      </c>
      <c r="H22" s="122">
        <f t="shared" si="4"/>
        <v>0</v>
      </c>
      <c r="I22" s="13">
        <f t="shared" si="5"/>
        <v>1.4130514341911808</v>
      </c>
      <c r="J22" s="14"/>
      <c r="K22" s="15">
        <f t="shared" si="6"/>
        <v>0.70652571709559042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/>
      <c r="E23" s="132"/>
      <c r="F23" s="133">
        <f t="shared" si="2"/>
        <v>0</v>
      </c>
      <c r="G23" s="134">
        <f t="shared" si="3"/>
        <v>226.73569610323347</v>
      </c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253" t="s">
        <v>69</v>
      </c>
      <c r="D24" s="216">
        <v>34</v>
      </c>
      <c r="E24" s="216"/>
      <c r="F24" s="133">
        <f t="shared" si="2"/>
        <v>34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595</v>
      </c>
      <c r="E25" s="137">
        <f>SUM(E17:E23)</f>
        <v>717</v>
      </c>
      <c r="F25" s="137">
        <f>SUM(F17:F24)</f>
        <v>1312</v>
      </c>
      <c r="G25" s="137">
        <f>SUM(G17:G24)</f>
        <v>1157.7196170962952</v>
      </c>
      <c r="H25" s="124">
        <f t="shared" si="4"/>
        <v>1.0278827294856314</v>
      </c>
      <c r="I25" s="27">
        <f t="shared" si="5"/>
        <v>1.2386418773801642</v>
      </c>
      <c r="J25" s="22"/>
      <c r="K25" s="28">
        <f t="shared" si="6"/>
        <v>1.1332623034328979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334</v>
      </c>
      <c r="E27" s="216">
        <v>133</v>
      </c>
      <c r="F27" s="133">
        <f t="shared" ref="F27:F29" si="7">SUM(D27:E27)</f>
        <v>467</v>
      </c>
      <c r="G27" s="134">
        <f>VLOOKUP(C27,$W$53:$AF$63,$W$44,0)</f>
        <v>347.25362796684988</v>
      </c>
      <c r="H27" s="122">
        <f>IF(G27&lt;&gt;0,D27/(G27/2),0)</f>
        <v>1.9236660072094907</v>
      </c>
      <c r="I27" s="13">
        <f>IF(G27&lt;&gt;0,E27/(G27/2),0)</f>
        <v>0.76601071544569532</v>
      </c>
      <c r="J27" s="14"/>
      <c r="K27" s="15">
        <f t="shared" si="6"/>
        <v>1.3448383613275929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v>400</v>
      </c>
      <c r="E28" s="132">
        <v>210</v>
      </c>
      <c r="F28" s="133">
        <f t="shared" si="7"/>
        <v>610</v>
      </c>
      <c r="G28" s="134">
        <f>VLOOKUP(C28,$W$53:$AF$63,$W$44,0)</f>
        <v>431.23671081134148</v>
      </c>
      <c r="H28" s="122">
        <f>IF(G28&lt;&gt;0,D28/(G28/2),0)</f>
        <v>1.8551296305336722</v>
      </c>
      <c r="I28" s="13">
        <f>IF(G28&lt;&gt;0,E28/(G28/2),0)</f>
        <v>0.97394305603017794</v>
      </c>
      <c r="J28" s="14"/>
      <c r="K28" s="15">
        <f t="shared" si="6"/>
        <v>1.4145363432819251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734</v>
      </c>
      <c r="E31" s="221">
        <f>SUM(E27:E30)</f>
        <v>343</v>
      </c>
      <c r="F31" s="221">
        <f>SUM(F27:F30)</f>
        <v>1077</v>
      </c>
      <c r="G31" s="222">
        <f>SUM(G27:G30)</f>
        <v>778.49033877819136</v>
      </c>
      <c r="H31" s="223">
        <f>IF(G31&lt;&gt;0,D31/(G31/2),0)</f>
        <v>1.8857009867379546</v>
      </c>
      <c r="I31" s="223">
        <f>IF(G31&lt;&gt;0,E31/(G31/2),0)</f>
        <v>0.88119269543749101</v>
      </c>
      <c r="J31" s="22"/>
      <c r="K31" s="224">
        <f t="shared" si="6"/>
        <v>1.3834468410877228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1329</v>
      </c>
      <c r="E34" s="108">
        <f>E9+E15+E25+E31</f>
        <v>1060</v>
      </c>
      <c r="F34" s="108">
        <f>F9+F15+F25+F31</f>
        <v>2389</v>
      </c>
      <c r="G34" s="109">
        <f>G25+G31+G9+G15</f>
        <v>1936.2099558744867</v>
      </c>
      <c r="H34" s="13">
        <f>IF(G34&lt;&gt;0,D34/(G34/2),0)</f>
        <v>1.3727850081214554</v>
      </c>
      <c r="I34" s="13">
        <f>IF(G34&lt;&gt;0,E34/(G34/2),0)</f>
        <v>1.0949225798410405</v>
      </c>
      <c r="J34" s="14"/>
      <c r="K34" s="15">
        <f>IF(G34&lt;&gt;0,F34/(G34),0)</f>
        <v>1.2338537939812479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45</v>
      </c>
      <c r="E38" s="105"/>
      <c r="F38" s="106">
        <f t="shared" ref="F38:F41" si="8">SUM(D38:E38)</f>
        <v>45</v>
      </c>
      <c r="G38" s="309" t="s">
        <v>97</v>
      </c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f>270.4+275.8+245</f>
        <v>791.2</v>
      </c>
      <c r="E40" s="105">
        <f>199+88.5+90</f>
        <v>377.5</v>
      </c>
      <c r="F40" s="106">
        <f>SUM(D40:E40)</f>
        <v>1168.7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836.2</v>
      </c>
      <c r="E42" s="107">
        <f>SUM(E38:E41)</f>
        <v>377.5</v>
      </c>
      <c r="F42" s="106">
        <f>D42+E42</f>
        <v>1213.7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3</v>
      </c>
      <c r="X44" s="104" t="str">
        <f>"'"&amp;IF($W$44=4,DAY($Z$53)-1,IF($W$44=5,DAY($AA$53)-1,IF($W$44=6,DAY($AB$53)-1,IF($W$44=7,DAY($AC$53)-1,IF($W$44=8,DAY($AD$53)-1,IF($W$44=9,DAY($AE$53)-1,0))))))&amp;"-"&amp;MONTH($Y$53)&amp;"'!D40"</f>
        <v>'0-12'!D40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'0-12'!F40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'0-12'!H40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'0-12'!B40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45996</v>
      </c>
      <c r="Z45" s="101">
        <v>45997</v>
      </c>
      <c r="AA45" s="101">
        <v>45998</v>
      </c>
      <c r="AB45" s="101">
        <v>45999</v>
      </c>
      <c r="AC45" s="101">
        <v>46000</v>
      </c>
      <c r="AD45" s="101">
        <v>46001</v>
      </c>
      <c r="AE45" s="101">
        <v>46002</v>
      </c>
      <c r="AF45" s="63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>
        <v>0</v>
      </c>
      <c r="AG46" s="64"/>
    </row>
    <row r="47" spans="2:33" ht="16" thickBot="1">
      <c r="B47" s="76">
        <f>+F9+'28-11'!E9+'29-11'!F9+'30-11'!F9+'01-12'!F9</f>
        <v>3185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</f>
        <v>0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F25+'28-11'!F25+'29-11'!F25+'30-11'!F25+'01-12'!F25</f>
        <v>7511</v>
      </c>
      <c r="G47" s="77">
        <f>IF($W$44=3,$Y47,IF($W$44=4,SUM($Y47:$Z47),IF($W$44=5,SUM($Y47:$AA47),IF($W$44=6,SUM($Y47:$AB47),IF($W$44=7,SUM($Y47:$AC47),IF($W$44=8,SUM($Y47:$AD47),IF($W$44=9,SUM($Y47:$AE47),"Escribir número")))))))</f>
        <v>1157.7196170962955</v>
      </c>
      <c r="H47" s="79">
        <f>F31+'28-11'!F31+'29-11'!F31+'30-11'!F31+'01-12'!F31</f>
        <v>3412</v>
      </c>
      <c r="I47" s="77">
        <f>IF($W$44=3,$Y49,IF($W$44=4,SUM($Y49:$Z49),IF($W$44=5,SUM($Y49:$AA49),IF($W$44=6,SUM($Y49:$AB49),IF($W$44=7,SUM($Y49:$AC49),IF($W$44=8,SUM($Y49:$AD49),IF($W$44=9,SUM($Y49:$AE49),"Escribir número")))))))</f>
        <v>778.49033877819136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1157.7196170962955</v>
      </c>
      <c r="Z47" s="66">
        <v>998.02454840661369</v>
      </c>
      <c r="AA47" s="66">
        <v>1247.5306855082672</v>
      </c>
      <c r="AB47" s="66">
        <v>757.8035741696732</v>
      </c>
      <c r="AC47" s="66">
        <v>1554.4501507120954</v>
      </c>
      <c r="AD47" s="66">
        <v>1542.0697225618558</v>
      </c>
      <c r="AE47" s="66">
        <v>679.14911232737222</v>
      </c>
      <c r="AF47" s="67">
        <v>7936.7474107821745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14108</v>
      </c>
      <c r="L48" s="118"/>
      <c r="M48" s="82">
        <f>+C47+E47+G47+I47</f>
        <v>1936.2099558744867</v>
      </c>
      <c r="N48" s="83">
        <f>AF63</f>
        <v>15412.442220232922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160.99242618629611</v>
      </c>
      <c r="AA48" s="66">
        <v>182.9459388480638</v>
      </c>
      <c r="AB48" s="66">
        <v>160.99242618629611</v>
      </c>
      <c r="AC48" s="66">
        <v>160.99242618629611</v>
      </c>
      <c r="AD48" s="66">
        <v>0</v>
      </c>
      <c r="AE48" s="66">
        <v>160.99242618629611</v>
      </c>
      <c r="AF48" s="67">
        <v>826.91564359324832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778.49033877819136</v>
      </c>
      <c r="Z49" s="66">
        <v>828.0979999163128</v>
      </c>
      <c r="AA49" s="66">
        <v>1112.1290553974163</v>
      </c>
      <c r="AB49" s="66">
        <v>778.49033877819136</v>
      </c>
      <c r="AC49" s="66">
        <v>1112.1290553974163</v>
      </c>
      <c r="AD49" s="66">
        <v>1112.1290553974163</v>
      </c>
      <c r="AE49" s="66">
        <v>927.31332219255557</v>
      </c>
      <c r="AF49" s="67">
        <v>6648.7791658574997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1936.2099558744867</v>
      </c>
      <c r="Z50" s="102">
        <v>1987.1149745092225</v>
      </c>
      <c r="AA50" s="102">
        <v>2542.6056797537476</v>
      </c>
      <c r="AB50" s="102">
        <v>1697.2863391341607</v>
      </c>
      <c r="AC50" s="102">
        <v>2827.5716322958078</v>
      </c>
      <c r="AD50" s="102">
        <v>2654.1987779592719</v>
      </c>
      <c r="AE50" s="102">
        <v>1767.4548607062238</v>
      </c>
      <c r="AF50" s="102">
        <v>15412.442220232922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45996</v>
      </c>
      <c r="Z53" s="101">
        <v>45997</v>
      </c>
      <c r="AA53" s="101">
        <v>45998</v>
      </c>
      <c r="AB53" s="101">
        <v>45999</v>
      </c>
      <c r="AC53" s="101">
        <v>46000</v>
      </c>
      <c r="AD53" s="101">
        <v>46001</v>
      </c>
      <c r="AE53" s="101">
        <v>46002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0</v>
      </c>
      <c r="Z54" s="85">
        <v>160.99242618629611</v>
      </c>
      <c r="AA54" s="85">
        <v>182.9459388480638</v>
      </c>
      <c r="AB54" s="85">
        <v>160.99242618629611</v>
      </c>
      <c r="AC54" s="85">
        <v>160.99242618629611</v>
      </c>
      <c r="AD54" s="85">
        <v>0</v>
      </c>
      <c r="AE54" s="85">
        <v>160.99242618629611</v>
      </c>
      <c r="AF54" s="67">
        <v>826.91564359324832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272.36941930526922</v>
      </c>
      <c r="Z55" s="85">
        <v>217.89553544421537</v>
      </c>
      <c r="AA55" s="85">
        <v>272.36941930526922</v>
      </c>
      <c r="AB55" s="85">
        <v>284.74984745550876</v>
      </c>
      <c r="AC55" s="85">
        <v>284.74984745550876</v>
      </c>
      <c r="AD55" s="85">
        <v>272.36941930526922</v>
      </c>
      <c r="AE55" s="85">
        <v>190.65859351368846</v>
      </c>
      <c r="AF55" s="67">
        <v>1795.162081784729</v>
      </c>
      <c r="AG55" s="64"/>
    </row>
    <row r="56" spans="2:33" ht="15.5">
      <c r="E56" s="91"/>
      <c r="V56" s="62"/>
      <c r="W56" s="68" t="s">
        <v>18</v>
      </c>
      <c r="X56" s="90"/>
      <c r="Y56" s="85">
        <v>431.23671081134148</v>
      </c>
      <c r="Z56" s="85">
        <v>431.23671081134148</v>
      </c>
      <c r="AA56" s="85">
        <v>616.05244401620223</v>
      </c>
      <c r="AB56" s="85">
        <v>431.23671081134148</v>
      </c>
      <c r="AC56" s="85">
        <v>616.05244401620223</v>
      </c>
      <c r="AD56" s="85">
        <v>616.05244401620223</v>
      </c>
      <c r="AE56" s="85">
        <v>431.23671081134148</v>
      </c>
      <c r="AF56" s="67">
        <v>3573.1041752939727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0</v>
      </c>
      <c r="Z57" s="85">
        <v>0</v>
      </c>
      <c r="AA57" s="85">
        <v>0</v>
      </c>
      <c r="AB57" s="85">
        <v>0</v>
      </c>
      <c r="AC57" s="85">
        <v>294.53903705358863</v>
      </c>
      <c r="AD57" s="85">
        <v>294.53903705358863</v>
      </c>
      <c r="AE57" s="85">
        <v>123.70639556250724</v>
      </c>
      <c r="AF57" s="67">
        <v>712.78446966968454</v>
      </c>
      <c r="AG57" s="64"/>
    </row>
    <row r="58" spans="2:33" ht="15.5">
      <c r="V58" s="62"/>
      <c r="W58" s="68" t="s">
        <v>17</v>
      </c>
      <c r="X58" s="90"/>
      <c r="Y58" s="85">
        <v>205.20854535792239</v>
      </c>
      <c r="Z58" s="85">
        <v>186.55322305265673</v>
      </c>
      <c r="AA58" s="85">
        <v>233.1915288158209</v>
      </c>
      <c r="AB58" s="85">
        <v>97.940442102644766</v>
      </c>
      <c r="AC58" s="85">
        <v>233.1915288158209</v>
      </c>
      <c r="AD58" s="85">
        <v>233.1915288158209</v>
      </c>
      <c r="AE58" s="85">
        <v>97.940442102644766</v>
      </c>
      <c r="AF58" s="67">
        <v>1287.2172390633314</v>
      </c>
      <c r="AG58" s="64"/>
    </row>
    <row r="59" spans="2:33" ht="15.5">
      <c r="V59" s="62"/>
      <c r="W59" s="68" t="s">
        <v>28</v>
      </c>
      <c r="X59" s="90"/>
      <c r="Y59" s="85">
        <v>236.85332944325452</v>
      </c>
      <c r="Z59" s="85">
        <v>215.32120858477685</v>
      </c>
      <c r="AA59" s="85">
        <v>269.15151073097104</v>
      </c>
      <c r="AB59" s="85">
        <v>113.04363450700785</v>
      </c>
      <c r="AC59" s="85">
        <v>269.15151073097104</v>
      </c>
      <c r="AD59" s="85">
        <v>269.15151073097104</v>
      </c>
      <c r="AE59" s="85">
        <v>108.12869387626839</v>
      </c>
      <c r="AF59" s="67">
        <v>1480.8013986042208</v>
      </c>
      <c r="AG59" s="64"/>
    </row>
    <row r="60" spans="2:33" ht="15.5">
      <c r="V60" s="62"/>
      <c r="W60" s="68" t="s">
        <v>24</v>
      </c>
      <c r="X60" s="90"/>
      <c r="Y60" s="85">
        <v>216.55262688661571</v>
      </c>
      <c r="Z60" s="85">
        <v>196.86602444237789</v>
      </c>
      <c r="AA60" s="85">
        <v>246.0825305529724</v>
      </c>
      <c r="AB60" s="85">
        <v>103.35466283224841</v>
      </c>
      <c r="AC60" s="85">
        <v>246.0825305529724</v>
      </c>
      <c r="AD60" s="85">
        <v>246.0825305529724</v>
      </c>
      <c r="AE60" s="85">
        <v>0</v>
      </c>
      <c r="AF60" s="67">
        <v>1255.0209058201592</v>
      </c>
      <c r="AG60" s="64"/>
    </row>
    <row r="61" spans="2:33" ht="15.5">
      <c r="V61" s="62"/>
      <c r="W61" s="70" t="s">
        <v>19</v>
      </c>
      <c r="X61" s="92"/>
      <c r="Y61" s="85">
        <v>226.73569610323347</v>
      </c>
      <c r="Z61" s="85">
        <v>181.38855688258678</v>
      </c>
      <c r="AA61" s="85">
        <v>226.73569610323347</v>
      </c>
      <c r="AB61" s="85">
        <v>158.71498727226341</v>
      </c>
      <c r="AC61" s="85">
        <v>226.73569610323347</v>
      </c>
      <c r="AD61" s="85">
        <v>226.73569610323347</v>
      </c>
      <c r="AE61" s="85">
        <v>158.71498727226341</v>
      </c>
      <c r="AF61" s="67">
        <v>1405.7613158400477</v>
      </c>
      <c r="AG61" s="64"/>
    </row>
    <row r="62" spans="2:33" ht="15.5">
      <c r="V62" s="62"/>
      <c r="W62" s="70" t="s">
        <v>85</v>
      </c>
      <c r="X62" s="92"/>
      <c r="Y62" s="85">
        <v>347.25362796684988</v>
      </c>
      <c r="Z62" s="85">
        <v>396.86128910497132</v>
      </c>
      <c r="AA62" s="85">
        <v>496.07661138121409</v>
      </c>
      <c r="AB62" s="85">
        <v>347.25362796684988</v>
      </c>
      <c r="AC62" s="85">
        <v>496.07661138121409</v>
      </c>
      <c r="AD62" s="85">
        <v>496.07661138121409</v>
      </c>
      <c r="AE62" s="85">
        <v>496.07661138121409</v>
      </c>
      <c r="AF62" s="67">
        <v>3075.6749905635279</v>
      </c>
      <c r="AG62" s="64"/>
    </row>
    <row r="63" spans="2:33" ht="15.5">
      <c r="V63" s="62"/>
      <c r="W63" s="299" t="s">
        <v>43</v>
      </c>
      <c r="X63" s="300"/>
      <c r="Y63" s="102">
        <v>1936.2099558744867</v>
      </c>
      <c r="Z63" s="102">
        <v>1987.1149745092225</v>
      </c>
      <c r="AA63" s="102">
        <v>2542.6056797537472</v>
      </c>
      <c r="AB63" s="102">
        <v>1697.2863391341607</v>
      </c>
      <c r="AC63" s="102">
        <v>2827.5716322958074</v>
      </c>
      <c r="AD63" s="102">
        <v>2654.1987779592719</v>
      </c>
      <c r="AE63" s="102">
        <v>1767.4548607062238</v>
      </c>
      <c r="AF63" s="71">
        <v>15412.442220232922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4" xr:uid="{CE77E7DA-E16F-4EF2-8048-9468325ECF18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42D869C4-59FA-4485-8FF1-D0420E27790B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BE24645E-6474-4D2E-B459-ED561047F80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23677124-606B-4BAD-A4C7-A8CE32A8DD5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441757D0-670A-4A84-868C-F66C18F52EE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FA10C95A-9E86-473C-9113-CF38D98DD29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89A49DE4-FEE4-4574-B9F7-4C7C2EE2ACE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96F865F5-E79B-4DBA-9972-71BDE660239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64BD3F7A-87FF-4F3D-869A-80708E4A097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E724F1DC-C3A4-4BDE-8934-C792A2A2E7C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FEFFD-5497-4CE1-843C-8C58DC7F0258}">
  <dimension ref="B2:AG76"/>
  <sheetViews>
    <sheetView topLeftCell="B15" zoomScale="70" zoomScaleNormal="7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2.26953125" bestFit="1" customWidth="1"/>
    <col min="7" max="7" width="11.54296875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/>
      <c r="D12" s="132">
        <v>0</v>
      </c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83</v>
      </c>
      <c r="E17" s="132">
        <v>100</v>
      </c>
      <c r="F17" s="133">
        <f t="shared" ref="F17:F23" si="2">SUM(D17:E17)</f>
        <v>183</v>
      </c>
      <c r="G17" s="134">
        <f t="shared" ref="G17:G23" si="3">VLOOKUP(C17,$W$53:$AF$63,$W$44,0)</f>
        <v>160.99242618629611</v>
      </c>
      <c r="H17" s="122">
        <f t="shared" ref="H17:H25" si="4">IF(G17&lt;&gt;0,D17/(G17/2),0)</f>
        <v>1.031104406165724</v>
      </c>
      <c r="I17" s="13">
        <f t="shared" ref="I17:I25" si="5">IF(G17&lt;&gt;0,E17/(G17/2),0)</f>
        <v>1.2422944652599084</v>
      </c>
      <c r="J17" s="14"/>
      <c r="K17" s="15">
        <f t="shared" ref="K17:K31" si="6">IF(G17&lt;&gt;0,F17/(G17),0)</f>
        <v>1.1366994357128162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169</v>
      </c>
      <c r="E18" s="132">
        <v>166</v>
      </c>
      <c r="F18" s="133">
        <f t="shared" si="2"/>
        <v>335</v>
      </c>
      <c r="G18" s="134">
        <f t="shared" si="3"/>
        <v>217.89553544421537</v>
      </c>
      <c r="H18" s="122">
        <f>IF(G18&lt;&gt;0,D18/(G18/2),0)</f>
        <v>1.5512020441856793</v>
      </c>
      <c r="I18" s="13">
        <f t="shared" si="5"/>
        <v>1.5236659132238033</v>
      </c>
      <c r="J18" s="14"/>
      <c r="K18" s="15">
        <f t="shared" si="6"/>
        <v>1.5374339787047413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/>
      <c r="E19" s="132"/>
      <c r="F19" s="133">
        <f t="shared" si="2"/>
        <v>0</v>
      </c>
      <c r="G19" s="134">
        <f t="shared" si="3"/>
        <v>0</v>
      </c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126</v>
      </c>
      <c r="E20" s="132">
        <v>150</v>
      </c>
      <c r="F20" s="133">
        <f t="shared" si="2"/>
        <v>276</v>
      </c>
      <c r="G20" s="134">
        <f t="shared" si="3"/>
        <v>186.55322305265673</v>
      </c>
      <c r="H20" s="122">
        <f t="shared" si="4"/>
        <v>1.3508209393352062</v>
      </c>
      <c r="I20" s="13">
        <f t="shared" si="5"/>
        <v>1.6081201658752453</v>
      </c>
      <c r="J20" s="14"/>
      <c r="K20" s="15">
        <f t="shared" si="6"/>
        <v>1.4794705526052259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173</v>
      </c>
      <c r="E21" s="132">
        <v>165</v>
      </c>
      <c r="F21" s="133">
        <f t="shared" si="2"/>
        <v>338</v>
      </c>
      <c r="G21" s="134">
        <f t="shared" si="3"/>
        <v>215.32120858477685</v>
      </c>
      <c r="H21" s="122">
        <f t="shared" si="4"/>
        <v>1.6069016251307726</v>
      </c>
      <c r="I21" s="13">
        <f t="shared" si="5"/>
        <v>1.5325940355293497</v>
      </c>
      <c r="J21" s="14"/>
      <c r="K21" s="15">
        <f t="shared" si="6"/>
        <v>1.5697478303300612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180</v>
      </c>
      <c r="E22" s="132">
        <v>168</v>
      </c>
      <c r="F22" s="133">
        <f t="shared" si="2"/>
        <v>348</v>
      </c>
      <c r="G22" s="134">
        <f t="shared" si="3"/>
        <v>196.86602444237789</v>
      </c>
      <c r="H22" s="122">
        <f t="shared" si="4"/>
        <v>1.8286547971885871</v>
      </c>
      <c r="I22" s="13">
        <f t="shared" si="5"/>
        <v>1.7067444773760148</v>
      </c>
      <c r="J22" s="14"/>
      <c r="K22" s="15">
        <f t="shared" si="6"/>
        <v>1.7676996372823011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170</v>
      </c>
      <c r="E23" s="132">
        <v>40</v>
      </c>
      <c r="F23" s="133">
        <f t="shared" si="2"/>
        <v>210</v>
      </c>
      <c r="G23" s="134">
        <f t="shared" si="3"/>
        <v>181.38855688258678</v>
      </c>
      <c r="H23" s="122">
        <f t="shared" si="4"/>
        <v>1.8744291582852317</v>
      </c>
      <c r="I23" s="13">
        <f t="shared" si="5"/>
        <v>0.44104215489064275</v>
      </c>
      <c r="J23" s="14"/>
      <c r="K23" s="15">
        <f t="shared" si="6"/>
        <v>1.1577356565879371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901</v>
      </c>
      <c r="E25" s="137">
        <f>SUM(E17:E23)</f>
        <v>789</v>
      </c>
      <c r="F25" s="137">
        <f>SUM(F17:F24)</f>
        <v>1690</v>
      </c>
      <c r="G25" s="137">
        <f>SUM(G17:G23)</f>
        <v>1159.0169745929097</v>
      </c>
      <c r="H25" s="124">
        <f t="shared" si="4"/>
        <v>1.5547658399333883</v>
      </c>
      <c r="I25" s="27">
        <f t="shared" si="5"/>
        <v>1.3614986101081503</v>
      </c>
      <c r="J25" s="22"/>
      <c r="K25" s="28">
        <f t="shared" si="6"/>
        <v>1.4581322250207693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363</v>
      </c>
      <c r="E27" s="216">
        <v>310</v>
      </c>
      <c r="F27" s="133">
        <f t="shared" ref="F27:F29" si="7">SUM(D27:E27)</f>
        <v>673</v>
      </c>
      <c r="G27" s="134">
        <f>VLOOKUP(C27,$W$53:$AF$63,$W$44,0)</f>
        <v>396.86128910497132</v>
      </c>
      <c r="H27" s="122">
        <f>IF(G27&lt;&gt;0,D27/(G27/2),0)</f>
        <v>1.8293545375446538</v>
      </c>
      <c r="I27" s="13">
        <f>IF(G27&lt;&gt;0,E27/(G27/2),0)</f>
        <v>1.5622586959747733</v>
      </c>
      <c r="J27" s="14"/>
      <c r="K27" s="15">
        <f t="shared" si="6"/>
        <v>1.6958066167597137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v>450</v>
      </c>
      <c r="E28" s="132">
        <v>81</v>
      </c>
      <c r="F28" s="133">
        <f t="shared" si="7"/>
        <v>531</v>
      </c>
      <c r="G28" s="134">
        <f>VLOOKUP(C28,$W$53:$AF$63,$W$44,0)</f>
        <v>431.23671081134148</v>
      </c>
      <c r="H28" s="122">
        <f>IF(G28&lt;&gt;0,D28/(G28/2),0)</f>
        <v>2.0870208343503811</v>
      </c>
      <c r="I28" s="13">
        <f>IF(G28&lt;&gt;0,E28/(G28/2),0)</f>
        <v>0.37566375018306863</v>
      </c>
      <c r="J28" s="14"/>
      <c r="K28" s="15">
        <f t="shared" si="6"/>
        <v>1.231342292266725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813</v>
      </c>
      <c r="E31" s="221">
        <f>SUM(E27:E30)</f>
        <v>391</v>
      </c>
      <c r="F31" s="221">
        <f>SUM(F27:F30)</f>
        <v>1204</v>
      </c>
      <c r="G31" s="222">
        <f>SUM(G27:G30)</f>
        <v>828.0979999163128</v>
      </c>
      <c r="H31" s="223">
        <f>IF(G31&lt;&gt;0,D31/(G31/2),0)</f>
        <v>1.9635357169855776</v>
      </c>
      <c r="I31" s="223">
        <f>IF(G31&lt;&gt;0,E31/(G31/2),0)</f>
        <v>0.94433267569663082</v>
      </c>
      <c r="J31" s="22"/>
      <c r="K31" s="224">
        <f t="shared" si="6"/>
        <v>1.4539341963411041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1714</v>
      </c>
      <c r="E34" s="108">
        <f>E9+E15+E25+E31</f>
        <v>1180</v>
      </c>
      <c r="F34" s="108">
        <f>F9+F15+F25+F31</f>
        <v>2894</v>
      </c>
      <c r="G34" s="109">
        <f>G25+G31+G9+G15</f>
        <v>1987.1149745092225</v>
      </c>
      <c r="H34" s="13">
        <f>IF(G34&lt;&gt;0,D34/(G34/2),0)</f>
        <v>1.7251140693792251</v>
      </c>
      <c r="I34" s="13">
        <f>IF(G34&lt;&gt;0,E34/(G34/2),0)</f>
        <v>1.1876514596659775</v>
      </c>
      <c r="J34" s="14"/>
      <c r="K34" s="15">
        <f>IF(G34&lt;&gt;0,F34/(G34),0)</f>
        <v>1.4563827645226013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8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f>276.8+258+259</f>
        <v>793.8</v>
      </c>
      <c r="E40" s="105">
        <f>224.5+231.5+63.9</f>
        <v>519.9</v>
      </c>
      <c r="F40" s="106">
        <f>SUM(D40:E40)</f>
        <v>1313.6999999999998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793.8</v>
      </c>
      <c r="E42" s="107">
        <f>SUM(E38:E41)</f>
        <v>519.9</v>
      </c>
      <c r="F42" s="106">
        <f>D42+E42</f>
        <v>1313.6999999999998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4</v>
      </c>
      <c r="X44" s="104" t="str">
        <f>"'"&amp;IF($W$44=4,DAY($Z$53)-1,IF($W$44=5,DAY($AA$53)-1,IF($W$44=6,DAY($AB$53)-1,IF($W$44=7,DAY($AC$53)-1,IF($W$44=8,DAY($AD$53)-1,IF($W$44=9,DAY($AE$53)-1,0))))))&amp;"-"&amp;MONTH($Y$53)&amp;"'!D40"</f>
        <v>'5-12'!D40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'5-12'!F40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'5-12'!H40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'5-12'!B40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45996</v>
      </c>
      <c r="Z45" s="101">
        <v>45997</v>
      </c>
      <c r="AA45" s="101">
        <v>45998</v>
      </c>
      <c r="AB45" s="101">
        <v>45999</v>
      </c>
      <c r="AC45" s="101">
        <v>46000</v>
      </c>
      <c r="AD45" s="101">
        <v>46001</v>
      </c>
      <c r="AE45" s="101">
        <v>46002</v>
      </c>
      <c r="AF45" s="63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>
        <v>0</v>
      </c>
      <c r="AG46" s="64"/>
    </row>
    <row r="47" spans="2:33" ht="16" thickBot="1">
      <c r="B47" s="76">
        <f>+F9+'28-11'!E9+'29-11'!F9+'30-11'!F9+'01-12'!F9</f>
        <v>3185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</f>
        <v>0</v>
      </c>
      <c r="E47" s="77">
        <f>IF($W$44=3,$Y48,IF($W$44=4,SUM($Y48:$Z48),IF($W$44=5,SUM($Y48:$AA48),IF($W$44=6,SUM($Y48:$AB48),IF($W$44=7,SUM($Y48:$AC48),IF($W$44=8,SUM($Y48:$AD48),IF($W$44=9,SUM($Y48:$AE48),"Escribir número")))))))</f>
        <v>160.99242618629611</v>
      </c>
      <c r="F47" s="79">
        <f>F25+'28-11'!F25+'29-11'!F25+'30-11'!F25+'01-12'!F25</f>
        <v>7889</v>
      </c>
      <c r="G47" s="77">
        <f>IF($W$44=3,$Y47,IF($W$44=4,SUM($Y47:$Z47),IF($W$44=5,SUM($Y47:$AA47),IF($W$44=6,SUM($Y47:$AB47),IF($W$44=7,SUM($Y47:$AC47),IF($W$44=8,SUM($Y47:$AD47),IF($W$44=9,SUM($Y47:$AE47),"Escribir número")))))))</f>
        <v>2155.7441655029093</v>
      </c>
      <c r="H47" s="79">
        <f>F31+'28-11'!F31+'29-11'!F31+'30-11'!F31+'01-12'!F31</f>
        <v>3539</v>
      </c>
      <c r="I47" s="77">
        <f>IF($W$44=3,$Y49,IF($W$44=4,SUM($Y49:$Z49),IF($W$44=5,SUM($Y49:$AA49),IF($W$44=6,SUM($Y49:$AB49),IF($W$44=7,SUM($Y49:$AC49),IF($W$44=8,SUM($Y49:$AD49),IF($W$44=9,SUM($Y49:$AE49),"Escribir número")))))))</f>
        <v>1606.5883386945043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1157.7196170962955</v>
      </c>
      <c r="Z47" s="66">
        <v>998.02454840661369</v>
      </c>
      <c r="AA47" s="66">
        <v>1247.5306855082672</v>
      </c>
      <c r="AB47" s="66">
        <v>757.8035741696732</v>
      </c>
      <c r="AC47" s="66">
        <v>1554.4501507120954</v>
      </c>
      <c r="AD47" s="66">
        <v>1542.0697225618558</v>
      </c>
      <c r="AE47" s="66">
        <v>679.14911232737222</v>
      </c>
      <c r="AF47" s="67">
        <v>7936.7474107821745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14613</v>
      </c>
      <c r="L48" s="118"/>
      <c r="M48" s="82">
        <f>+C47+E47+G47+I47</f>
        <v>3923.3249303837097</v>
      </c>
      <c r="N48" s="83">
        <f>AF63</f>
        <v>15412.442220232922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160.99242618629611</v>
      </c>
      <c r="AA48" s="66">
        <v>182.9459388480638</v>
      </c>
      <c r="AB48" s="66">
        <v>160.99242618629611</v>
      </c>
      <c r="AC48" s="66">
        <v>160.99242618629611</v>
      </c>
      <c r="AD48" s="66">
        <v>0</v>
      </c>
      <c r="AE48" s="66">
        <v>160.99242618629611</v>
      </c>
      <c r="AF48" s="67">
        <v>826.91564359324832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778.49033877819136</v>
      </c>
      <c r="Z49" s="66">
        <v>828.0979999163128</v>
      </c>
      <c r="AA49" s="66">
        <v>1112.1290553974163</v>
      </c>
      <c r="AB49" s="66">
        <v>778.49033877819136</v>
      </c>
      <c r="AC49" s="66">
        <v>1112.1290553974163</v>
      </c>
      <c r="AD49" s="66">
        <v>1112.1290553974163</v>
      </c>
      <c r="AE49" s="66">
        <v>927.31332219255557</v>
      </c>
      <c r="AF49" s="67">
        <v>6648.7791658574997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1936.2099558744867</v>
      </c>
      <c r="Z50" s="102">
        <v>1987.1149745092225</v>
      </c>
      <c r="AA50" s="102">
        <v>2542.6056797537476</v>
      </c>
      <c r="AB50" s="102">
        <v>1697.2863391341607</v>
      </c>
      <c r="AC50" s="102">
        <v>2827.5716322958078</v>
      </c>
      <c r="AD50" s="102">
        <v>2654.1987779592719</v>
      </c>
      <c r="AE50" s="102">
        <v>1767.4548607062238</v>
      </c>
      <c r="AF50" s="102">
        <v>15412.442220232922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45996</v>
      </c>
      <c r="Z53" s="101">
        <v>45997</v>
      </c>
      <c r="AA53" s="101">
        <v>45998</v>
      </c>
      <c r="AB53" s="101">
        <v>45999</v>
      </c>
      <c r="AC53" s="101">
        <v>46000</v>
      </c>
      <c r="AD53" s="101">
        <v>46001</v>
      </c>
      <c r="AE53" s="101">
        <v>46002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0</v>
      </c>
      <c r="Z54" s="85">
        <v>160.99242618629611</v>
      </c>
      <c r="AA54" s="85">
        <v>182.9459388480638</v>
      </c>
      <c r="AB54" s="85">
        <v>160.99242618629611</v>
      </c>
      <c r="AC54" s="85">
        <v>160.99242618629611</v>
      </c>
      <c r="AD54" s="85">
        <v>0</v>
      </c>
      <c r="AE54" s="85">
        <v>160.99242618629611</v>
      </c>
      <c r="AF54" s="67">
        <v>826.91564359324832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272.36941930526922</v>
      </c>
      <c r="Z55" s="85">
        <v>217.89553544421537</v>
      </c>
      <c r="AA55" s="85">
        <v>272.36941930526922</v>
      </c>
      <c r="AB55" s="85">
        <v>284.74984745550876</v>
      </c>
      <c r="AC55" s="85">
        <v>284.74984745550876</v>
      </c>
      <c r="AD55" s="85">
        <v>272.36941930526922</v>
      </c>
      <c r="AE55" s="85">
        <v>190.65859351368846</v>
      </c>
      <c r="AF55" s="67">
        <v>1795.162081784729</v>
      </c>
      <c r="AG55" s="64"/>
    </row>
    <row r="56" spans="2:33" ht="15.5">
      <c r="E56" s="91"/>
      <c r="V56" s="62"/>
      <c r="W56" s="68" t="s">
        <v>18</v>
      </c>
      <c r="X56" s="90"/>
      <c r="Y56" s="85">
        <v>431.23671081134148</v>
      </c>
      <c r="Z56" s="85">
        <v>431.23671081134148</v>
      </c>
      <c r="AA56" s="85">
        <v>616.05244401620223</v>
      </c>
      <c r="AB56" s="85">
        <v>431.23671081134148</v>
      </c>
      <c r="AC56" s="85">
        <v>616.05244401620223</v>
      </c>
      <c r="AD56" s="85">
        <v>616.05244401620223</v>
      </c>
      <c r="AE56" s="85">
        <v>431.23671081134148</v>
      </c>
      <c r="AF56" s="67">
        <v>3573.1041752939727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0</v>
      </c>
      <c r="Z57" s="85">
        <v>0</v>
      </c>
      <c r="AA57" s="85">
        <v>0</v>
      </c>
      <c r="AB57" s="85">
        <v>0</v>
      </c>
      <c r="AC57" s="85">
        <v>294.53903705358863</v>
      </c>
      <c r="AD57" s="85">
        <v>294.53903705358863</v>
      </c>
      <c r="AE57" s="85">
        <v>123.70639556250724</v>
      </c>
      <c r="AF57" s="67">
        <v>712.78446966968454</v>
      </c>
      <c r="AG57" s="64"/>
    </row>
    <row r="58" spans="2:33" ht="15.5">
      <c r="V58" s="62"/>
      <c r="W58" s="68" t="s">
        <v>17</v>
      </c>
      <c r="X58" s="90"/>
      <c r="Y58" s="85">
        <v>205.20854535792239</v>
      </c>
      <c r="Z58" s="85">
        <v>186.55322305265673</v>
      </c>
      <c r="AA58" s="85">
        <v>233.1915288158209</v>
      </c>
      <c r="AB58" s="85">
        <v>97.940442102644766</v>
      </c>
      <c r="AC58" s="85">
        <v>233.1915288158209</v>
      </c>
      <c r="AD58" s="85">
        <v>233.1915288158209</v>
      </c>
      <c r="AE58" s="85">
        <v>97.940442102644766</v>
      </c>
      <c r="AF58" s="67">
        <v>1287.2172390633314</v>
      </c>
      <c r="AG58" s="64"/>
    </row>
    <row r="59" spans="2:33" ht="15.5">
      <c r="V59" s="62"/>
      <c r="W59" s="68" t="s">
        <v>28</v>
      </c>
      <c r="X59" s="90"/>
      <c r="Y59" s="85">
        <v>236.85332944325452</v>
      </c>
      <c r="Z59" s="85">
        <v>215.32120858477685</v>
      </c>
      <c r="AA59" s="85">
        <v>269.15151073097104</v>
      </c>
      <c r="AB59" s="85">
        <v>113.04363450700785</v>
      </c>
      <c r="AC59" s="85">
        <v>269.15151073097104</v>
      </c>
      <c r="AD59" s="85">
        <v>269.15151073097104</v>
      </c>
      <c r="AE59" s="85">
        <v>108.12869387626839</v>
      </c>
      <c r="AF59" s="67">
        <v>1480.8013986042208</v>
      </c>
      <c r="AG59" s="64"/>
    </row>
    <row r="60" spans="2:33" ht="15.5">
      <c r="V60" s="62"/>
      <c r="W60" s="68" t="s">
        <v>24</v>
      </c>
      <c r="X60" s="90"/>
      <c r="Y60" s="85">
        <v>216.55262688661571</v>
      </c>
      <c r="Z60" s="85">
        <v>196.86602444237789</v>
      </c>
      <c r="AA60" s="85">
        <v>246.0825305529724</v>
      </c>
      <c r="AB60" s="85">
        <v>103.35466283224841</v>
      </c>
      <c r="AC60" s="85">
        <v>246.0825305529724</v>
      </c>
      <c r="AD60" s="85">
        <v>246.0825305529724</v>
      </c>
      <c r="AE60" s="85">
        <v>0</v>
      </c>
      <c r="AF60" s="67">
        <v>1255.0209058201592</v>
      </c>
      <c r="AG60" s="64"/>
    </row>
    <row r="61" spans="2:33" ht="15.5">
      <c r="V61" s="62"/>
      <c r="W61" s="70" t="s">
        <v>19</v>
      </c>
      <c r="X61" s="92"/>
      <c r="Y61" s="85">
        <v>226.73569610323347</v>
      </c>
      <c r="Z61" s="85">
        <v>181.38855688258678</v>
      </c>
      <c r="AA61" s="85">
        <v>226.73569610323347</v>
      </c>
      <c r="AB61" s="85">
        <v>158.71498727226341</v>
      </c>
      <c r="AC61" s="85">
        <v>226.73569610323347</v>
      </c>
      <c r="AD61" s="85">
        <v>226.73569610323347</v>
      </c>
      <c r="AE61" s="85">
        <v>158.71498727226341</v>
      </c>
      <c r="AF61" s="67">
        <v>1405.7613158400477</v>
      </c>
      <c r="AG61" s="64"/>
    </row>
    <row r="62" spans="2:33" ht="15.5">
      <c r="V62" s="62"/>
      <c r="W62" s="70" t="s">
        <v>85</v>
      </c>
      <c r="X62" s="92"/>
      <c r="Y62" s="85">
        <v>347.25362796684988</v>
      </c>
      <c r="Z62" s="85">
        <v>396.86128910497132</v>
      </c>
      <c r="AA62" s="85">
        <v>496.07661138121409</v>
      </c>
      <c r="AB62" s="85">
        <v>347.25362796684988</v>
      </c>
      <c r="AC62" s="85">
        <v>496.07661138121409</v>
      </c>
      <c r="AD62" s="85">
        <v>496.07661138121409</v>
      </c>
      <c r="AE62" s="85">
        <v>496.07661138121409</v>
      </c>
      <c r="AF62" s="67">
        <v>3075.6749905635279</v>
      </c>
      <c r="AG62" s="64"/>
    </row>
    <row r="63" spans="2:33" ht="15.5">
      <c r="V63" s="62"/>
      <c r="W63" s="299" t="s">
        <v>43</v>
      </c>
      <c r="X63" s="300"/>
      <c r="Y63" s="102">
        <v>1936.2099558744867</v>
      </c>
      <c r="Z63" s="102">
        <v>1987.1149745092225</v>
      </c>
      <c r="AA63" s="102">
        <v>2542.6056797537472</v>
      </c>
      <c r="AB63" s="102">
        <v>1697.2863391341607</v>
      </c>
      <c r="AC63" s="102">
        <v>2827.5716322958074</v>
      </c>
      <c r="AD63" s="102">
        <v>2654.1987779592719</v>
      </c>
      <c r="AE63" s="102">
        <v>1767.4548607062238</v>
      </c>
      <c r="AF63" s="71">
        <v>15412.442220232922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935103E8-A618-414B-9F21-F541B4C8E553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38A2AADB-5203-4D41-AA2B-EA6794928648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2F2D2DCB-5CD7-4465-8276-32D7BE92E7B6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757E411A-C692-4A4B-B6ED-9E3F7935AA0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ED1F7330-418D-4965-9D70-A56DBE0F38D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7A660744-2CAD-469F-93FD-BB2ACB57DE3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76AC2FA0-66BC-4C6C-A7BC-B2D8CB1AD79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353F7F71-D290-4ED2-9A01-6B591B703D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33231B56-FCFB-4781-BE80-E58DA28F108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7D4FF2C1-AADD-4676-A4E7-26D6B789EBD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F8690-2E0E-4F4F-8392-E2481390B233}">
  <dimension ref="B2:AG76"/>
  <sheetViews>
    <sheetView topLeftCell="A14" zoomScale="59" zoomScaleNormal="59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/>
      <c r="D12" s="132">
        <v>0</v>
      </c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69</v>
      </c>
      <c r="E17" s="132">
        <v>91</v>
      </c>
      <c r="F17" s="133">
        <f t="shared" ref="F17:F23" si="2">SUM(D17:E17)</f>
        <v>160</v>
      </c>
      <c r="G17" s="134">
        <f t="shared" ref="G17:G23" si="3">VLOOKUP(C17,$W$53:$AF$63,$W$44,0)</f>
        <v>182.9459388480638</v>
      </c>
      <c r="H17" s="122">
        <f t="shared" ref="H17:H25" si="4">IF(G17&lt;&gt;0,D17/(G17/2),0)</f>
        <v>0.7543211993058162</v>
      </c>
      <c r="I17" s="13">
        <f t="shared" ref="I17:I25" si="5">IF(G17&lt;&gt;0,E17/(G17/2),0)</f>
        <v>0.9948294077801344</v>
      </c>
      <c r="J17" s="14"/>
      <c r="K17" s="15">
        <f t="shared" ref="K17:K31" si="6">IF(G17&lt;&gt;0,F17/(G17),0)</f>
        <v>0.8745753035429753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105</v>
      </c>
      <c r="E18" s="132">
        <v>83</v>
      </c>
      <c r="F18" s="133">
        <f t="shared" si="2"/>
        <v>188</v>
      </c>
      <c r="G18" s="134">
        <f t="shared" si="3"/>
        <v>272.36941930526922</v>
      </c>
      <c r="H18" s="122">
        <f>IF(G18&lt;&gt;0,D18/(G18/2),0)</f>
        <v>0.77101166693252687</v>
      </c>
      <c r="I18" s="13">
        <f t="shared" si="5"/>
        <v>0.60946636528952125</v>
      </c>
      <c r="J18" s="14"/>
      <c r="K18" s="15">
        <f t="shared" si="6"/>
        <v>0.69023901611102412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/>
      <c r="E19" s="132"/>
      <c r="F19" s="133">
        <f t="shared" si="2"/>
        <v>0</v>
      </c>
      <c r="G19" s="134">
        <f t="shared" si="3"/>
        <v>0</v>
      </c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182</v>
      </c>
      <c r="E20" s="132">
        <v>100</v>
      </c>
      <c r="F20" s="133">
        <f t="shared" si="2"/>
        <v>282</v>
      </c>
      <c r="G20" s="134">
        <f t="shared" si="3"/>
        <v>233.1915288158209</v>
      </c>
      <c r="H20" s="122">
        <f t="shared" si="4"/>
        <v>1.5609486410095716</v>
      </c>
      <c r="I20" s="13">
        <f t="shared" si="5"/>
        <v>0.85766408846679765</v>
      </c>
      <c r="J20" s="14"/>
      <c r="K20" s="15">
        <f t="shared" si="6"/>
        <v>1.2093063647381845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140</v>
      </c>
      <c r="E21" s="132">
        <v>90</v>
      </c>
      <c r="F21" s="133">
        <f t="shared" si="2"/>
        <v>230</v>
      </c>
      <c r="G21" s="134">
        <f t="shared" si="3"/>
        <v>269.15151073097104</v>
      </c>
      <c r="H21" s="122">
        <f t="shared" si="4"/>
        <v>1.0403062544199222</v>
      </c>
      <c r="I21" s="13">
        <f t="shared" si="5"/>
        <v>0.66876830641280716</v>
      </c>
      <c r="J21" s="14"/>
      <c r="K21" s="15">
        <f t="shared" si="6"/>
        <v>0.85453728041636468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188</v>
      </c>
      <c r="E22" s="132">
        <v>48</v>
      </c>
      <c r="F22" s="133">
        <f t="shared" si="2"/>
        <v>236</v>
      </c>
      <c r="G22" s="134">
        <f t="shared" si="3"/>
        <v>246.0825305529724</v>
      </c>
      <c r="H22" s="122">
        <f t="shared" si="4"/>
        <v>1.5279426749842415</v>
      </c>
      <c r="I22" s="13">
        <f t="shared" si="5"/>
        <v>0.39011302340023191</v>
      </c>
      <c r="J22" s="14"/>
      <c r="K22" s="15">
        <f t="shared" si="6"/>
        <v>0.95902784919223671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103</v>
      </c>
      <c r="E23" s="132">
        <v>40</v>
      </c>
      <c r="F23" s="133">
        <f t="shared" si="2"/>
        <v>143</v>
      </c>
      <c r="G23" s="134">
        <f t="shared" si="3"/>
        <v>226.73569610323347</v>
      </c>
      <c r="H23" s="122">
        <f t="shared" si="4"/>
        <v>0.90854683907472411</v>
      </c>
      <c r="I23" s="13">
        <f t="shared" si="5"/>
        <v>0.35283372391251422</v>
      </c>
      <c r="J23" s="14"/>
      <c r="K23" s="15">
        <f t="shared" si="6"/>
        <v>0.63069028149361916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787</v>
      </c>
      <c r="E25" s="137">
        <f>SUM(E17:E23)</f>
        <v>452</v>
      </c>
      <c r="F25" s="137">
        <f>SUM(F17:F24)</f>
        <v>1239</v>
      </c>
      <c r="G25" s="137">
        <f>SUM(G17:G23)</f>
        <v>1430.4766243563308</v>
      </c>
      <c r="H25" s="124">
        <f t="shared" si="4"/>
        <v>1.1003325557369734</v>
      </c>
      <c r="I25" s="27">
        <f t="shared" si="5"/>
        <v>0.63195719846647014</v>
      </c>
      <c r="J25" s="22"/>
      <c r="K25" s="28">
        <f t="shared" si="6"/>
        <v>0.86614487710172183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166</v>
      </c>
      <c r="E27" s="216">
        <v>80</v>
      </c>
      <c r="F27" s="133">
        <f t="shared" ref="F27:F29" si="7">SUM(D27:E27)</f>
        <v>246</v>
      </c>
      <c r="G27" s="134">
        <f>VLOOKUP(C27,$W$53:$AF$63,$W$44,0)</f>
        <v>496.07661138121409</v>
      </c>
      <c r="H27" s="122">
        <f>IF(G27&lt;&gt;0,D27/(G27/2),0)</f>
        <v>0.66925146717887074</v>
      </c>
      <c r="I27" s="13">
        <f>IF(G27&lt;&gt;0,E27/(G27/2),0)</f>
        <v>0.32253082755608226</v>
      </c>
      <c r="J27" s="14"/>
      <c r="K27" s="15">
        <f t="shared" si="6"/>
        <v>0.49589114736747647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v>305</v>
      </c>
      <c r="E28" s="132">
        <v>138</v>
      </c>
      <c r="F28" s="133">
        <f t="shared" si="7"/>
        <v>443</v>
      </c>
      <c r="G28" s="134">
        <f>VLOOKUP(C28,$W$53:$AF$63,$W$44,0)</f>
        <v>616.05244401620223</v>
      </c>
      <c r="H28" s="122">
        <f>IF(G28&lt;&gt;0,D28/(G28/2),0)</f>
        <v>0.99017544029734739</v>
      </c>
      <c r="I28" s="13">
        <f>IF(G28&lt;&gt;0,E28/(G28/2),0)</f>
        <v>0.44801380577388178</v>
      </c>
      <c r="J28" s="14"/>
      <c r="K28" s="15">
        <f t="shared" si="6"/>
        <v>0.71909462303561456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471</v>
      </c>
      <c r="E31" s="221">
        <f>SUM(E27:E30)</f>
        <v>218</v>
      </c>
      <c r="F31" s="221">
        <f>SUM(F27:F30)</f>
        <v>689</v>
      </c>
      <c r="G31" s="222">
        <f>SUM(G27:G30)</f>
        <v>1112.1290553974163</v>
      </c>
      <c r="H31" s="223">
        <f>IF(G31&lt;&gt;0,D31/(G31/2),0)</f>
        <v>0.84702399908379233</v>
      </c>
      <c r="I31" s="223">
        <f>IF(G31&lt;&gt;0,E31/(G31/2),0)</f>
        <v>0.39204083184770006</v>
      </c>
      <c r="J31" s="22"/>
      <c r="K31" s="224">
        <f t="shared" si="6"/>
        <v>0.61953241546574622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1258</v>
      </c>
      <c r="E34" s="108">
        <f>E9+E15+E25+E31</f>
        <v>670</v>
      </c>
      <c r="F34" s="108">
        <f>F9+F15+F25+F31</f>
        <v>1928</v>
      </c>
      <c r="G34" s="109">
        <f>G25+G31+G9+G15</f>
        <v>2542.6056797537472</v>
      </c>
      <c r="H34" s="13">
        <f>IF(G34&lt;&gt;0,D34/(G34/2),0)</f>
        <v>0.98953605745255635</v>
      </c>
      <c r="I34" s="13">
        <f>IF(G34&lt;&gt;0,E34/(G34/2),0)</f>
        <v>0.5270184089771166</v>
      </c>
      <c r="J34" s="14"/>
      <c r="K34" s="15">
        <f>IF(G34&lt;&gt;0,F34/(G34),0)</f>
        <v>0.75827723321483653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8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324</v>
      </c>
      <c r="E40" s="105">
        <v>25</v>
      </c>
      <c r="F40" s="106">
        <f>SUM(D40:E40)</f>
        <v>349</v>
      </c>
      <c r="G40" s="309" t="s">
        <v>95</v>
      </c>
      <c r="H40" s="309"/>
      <c r="I40" s="310" t="s">
        <v>96</v>
      </c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324</v>
      </c>
      <c r="E42" s="107">
        <f>SUM(E38:E41)</f>
        <v>25</v>
      </c>
      <c r="F42" s="106">
        <f>D42+E42</f>
        <v>349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5</v>
      </c>
      <c r="X44" s="104" t="str">
        <f>"'"&amp;IF($W$44=4,DAY($Z$53)-1,IF($W$44=5,DAY($AA$53)-1,IF($W$44=6,DAY($AB$53)-1,IF($W$44=7,DAY($AC$53)-1,IF($W$44=8,DAY($AD$53)-1,IF($W$44=9,DAY($AE$53)-1,0))))))&amp;"-"&amp;MONTH($Y$53)&amp;"'!D40"</f>
        <v>'6-12'!D40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'6-12'!F40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'6-12'!H40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'6-12'!B40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45996</v>
      </c>
      <c r="Z45" s="101">
        <v>45997</v>
      </c>
      <c r="AA45" s="101">
        <v>45998</v>
      </c>
      <c r="AB45" s="101">
        <v>45999</v>
      </c>
      <c r="AC45" s="101">
        <v>46000</v>
      </c>
      <c r="AD45" s="101">
        <v>46001</v>
      </c>
      <c r="AE45" s="101">
        <v>46002</v>
      </c>
      <c r="AF45" s="63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>
        <v>0</v>
      </c>
      <c r="AG46" s="64"/>
    </row>
    <row r="47" spans="2:33" ht="16" thickBot="1">
      <c r="B47" s="76">
        <f>+F9+'28-11'!E9+'29-11'!F9+'30-11'!F9+'01-12'!F9</f>
        <v>3185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</f>
        <v>0</v>
      </c>
      <c r="E47" s="77">
        <f>IF($W$44=3,$Y48,IF($W$44=4,SUM($Y48:$Z48),IF($W$44=5,SUM($Y48:$AA48),IF($W$44=6,SUM($Y48:$AB48),IF($W$44=7,SUM($Y48:$AC48),IF($W$44=8,SUM($Y48:$AD48),IF($W$44=9,SUM($Y48:$AE48),"Escribir número")))))))</f>
        <v>343.93836503435989</v>
      </c>
      <c r="F47" s="79">
        <f>F25+'28-11'!F25+'29-11'!F25+'30-11'!F25+'01-12'!F25</f>
        <v>7438</v>
      </c>
      <c r="G47" s="77">
        <f>IF($W$44=3,$Y47,IF($W$44=4,SUM($Y47:$Z47),IF($W$44=5,SUM($Y47:$AA47),IF($W$44=6,SUM($Y47:$AB47),IF($W$44=7,SUM($Y47:$AC47),IF($W$44=8,SUM($Y47:$AD47),IF($W$44=9,SUM($Y47:$AE47),"Escribir número")))))))</f>
        <v>3403.2748510111765</v>
      </c>
      <c r="H47" s="79">
        <f>F31+'28-11'!F31+'29-11'!F31+'30-11'!F31+'01-12'!F31</f>
        <v>3024</v>
      </c>
      <c r="I47" s="77">
        <f>IF($W$44=3,$Y49,IF($W$44=4,SUM($Y49:$Z49),IF($W$44=5,SUM($Y49:$AA49),IF($W$44=6,SUM($Y49:$AB49),IF($W$44=7,SUM($Y49:$AC49),IF($W$44=8,SUM($Y49:$AD49),IF($W$44=9,SUM($Y49:$AE49),"Escribir número")))))))</f>
        <v>2718.7173940919206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1157.7196170962955</v>
      </c>
      <c r="Z47" s="66">
        <v>998.02454840661369</v>
      </c>
      <c r="AA47" s="66">
        <v>1247.5306855082672</v>
      </c>
      <c r="AB47" s="66">
        <v>757.8035741696732</v>
      </c>
      <c r="AC47" s="66">
        <v>1554.4501507120954</v>
      </c>
      <c r="AD47" s="66">
        <v>1542.0697225618558</v>
      </c>
      <c r="AE47" s="66">
        <v>679.14911232737222</v>
      </c>
      <c r="AF47" s="67">
        <v>7936.7474107821745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13647</v>
      </c>
      <c r="L48" s="118"/>
      <c r="M48" s="82">
        <f>+C47+E47+G47+I47</f>
        <v>6465.9306101374568</v>
      </c>
      <c r="N48" s="83">
        <f>AF63</f>
        <v>15412.442220232922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160.99242618629611</v>
      </c>
      <c r="AA48" s="66">
        <v>182.9459388480638</v>
      </c>
      <c r="AB48" s="66">
        <v>160.99242618629611</v>
      </c>
      <c r="AC48" s="66">
        <v>160.99242618629611</v>
      </c>
      <c r="AD48" s="66">
        <v>0</v>
      </c>
      <c r="AE48" s="66">
        <v>160.99242618629611</v>
      </c>
      <c r="AF48" s="67">
        <v>826.91564359324832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778.49033877819136</v>
      </c>
      <c r="Z49" s="66">
        <v>828.0979999163128</v>
      </c>
      <c r="AA49" s="66">
        <v>1112.1290553974163</v>
      </c>
      <c r="AB49" s="66">
        <v>778.49033877819136</v>
      </c>
      <c r="AC49" s="66">
        <v>1112.1290553974163</v>
      </c>
      <c r="AD49" s="66">
        <v>1112.1290553974163</v>
      </c>
      <c r="AE49" s="66">
        <v>927.31332219255557</v>
      </c>
      <c r="AF49" s="67">
        <v>6648.7791658574997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1936.2099558744867</v>
      </c>
      <c r="Z50" s="102">
        <v>1987.1149745092225</v>
      </c>
      <c r="AA50" s="102">
        <v>2542.6056797537476</v>
      </c>
      <c r="AB50" s="102">
        <v>1697.2863391341607</v>
      </c>
      <c r="AC50" s="102">
        <v>2827.5716322958078</v>
      </c>
      <c r="AD50" s="102">
        <v>2654.1987779592719</v>
      </c>
      <c r="AE50" s="102">
        <v>1767.4548607062238</v>
      </c>
      <c r="AF50" s="102">
        <v>15412.442220232922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45996</v>
      </c>
      <c r="Z53" s="101">
        <v>45997</v>
      </c>
      <c r="AA53" s="101">
        <v>45998</v>
      </c>
      <c r="AB53" s="101">
        <v>45999</v>
      </c>
      <c r="AC53" s="101">
        <v>46000</v>
      </c>
      <c r="AD53" s="101">
        <v>46001</v>
      </c>
      <c r="AE53" s="101">
        <v>46002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0</v>
      </c>
      <c r="Z54" s="85">
        <v>160.99242618629611</v>
      </c>
      <c r="AA54" s="85">
        <v>182.9459388480638</v>
      </c>
      <c r="AB54" s="85">
        <v>160.99242618629611</v>
      </c>
      <c r="AC54" s="85">
        <v>160.99242618629611</v>
      </c>
      <c r="AD54" s="85">
        <v>0</v>
      </c>
      <c r="AE54" s="85">
        <v>160.99242618629611</v>
      </c>
      <c r="AF54" s="67">
        <v>826.91564359324832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272.36941930526922</v>
      </c>
      <c r="Z55" s="85">
        <v>217.89553544421537</v>
      </c>
      <c r="AA55" s="85">
        <v>272.36941930526922</v>
      </c>
      <c r="AB55" s="85">
        <v>284.74984745550876</v>
      </c>
      <c r="AC55" s="85">
        <v>284.74984745550876</v>
      </c>
      <c r="AD55" s="85">
        <v>272.36941930526922</v>
      </c>
      <c r="AE55" s="85">
        <v>190.65859351368846</v>
      </c>
      <c r="AF55" s="67">
        <v>1795.162081784729</v>
      </c>
      <c r="AG55" s="64"/>
    </row>
    <row r="56" spans="2:33" ht="15.5">
      <c r="E56" s="91"/>
      <c r="V56" s="62"/>
      <c r="W56" s="68" t="s">
        <v>18</v>
      </c>
      <c r="X56" s="90"/>
      <c r="Y56" s="85">
        <v>431.23671081134148</v>
      </c>
      <c r="Z56" s="85">
        <v>431.23671081134148</v>
      </c>
      <c r="AA56" s="85">
        <v>616.05244401620223</v>
      </c>
      <c r="AB56" s="85">
        <v>431.23671081134148</v>
      </c>
      <c r="AC56" s="85">
        <v>616.05244401620223</v>
      </c>
      <c r="AD56" s="85">
        <v>616.05244401620223</v>
      </c>
      <c r="AE56" s="85">
        <v>431.23671081134148</v>
      </c>
      <c r="AF56" s="67">
        <v>3573.1041752939727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0</v>
      </c>
      <c r="Z57" s="85">
        <v>0</v>
      </c>
      <c r="AA57" s="85">
        <v>0</v>
      </c>
      <c r="AB57" s="85">
        <v>0</v>
      </c>
      <c r="AC57" s="85">
        <v>294.53903705358863</v>
      </c>
      <c r="AD57" s="85">
        <v>294.53903705358863</v>
      </c>
      <c r="AE57" s="85">
        <v>123.70639556250724</v>
      </c>
      <c r="AF57" s="67">
        <v>712.78446966968454</v>
      </c>
      <c r="AG57" s="64"/>
    </row>
    <row r="58" spans="2:33" ht="15.5">
      <c r="V58" s="62"/>
      <c r="W58" s="68" t="s">
        <v>17</v>
      </c>
      <c r="X58" s="90"/>
      <c r="Y58" s="85">
        <v>205.20854535792239</v>
      </c>
      <c r="Z58" s="85">
        <v>186.55322305265673</v>
      </c>
      <c r="AA58" s="85">
        <v>233.1915288158209</v>
      </c>
      <c r="AB58" s="85">
        <v>97.940442102644766</v>
      </c>
      <c r="AC58" s="85">
        <v>233.1915288158209</v>
      </c>
      <c r="AD58" s="85">
        <v>233.1915288158209</v>
      </c>
      <c r="AE58" s="85">
        <v>97.940442102644766</v>
      </c>
      <c r="AF58" s="67">
        <v>1287.2172390633314</v>
      </c>
      <c r="AG58" s="64"/>
    </row>
    <row r="59" spans="2:33" ht="15.5">
      <c r="V59" s="62"/>
      <c r="W59" s="68" t="s">
        <v>28</v>
      </c>
      <c r="X59" s="90"/>
      <c r="Y59" s="85">
        <v>236.85332944325452</v>
      </c>
      <c r="Z59" s="85">
        <v>215.32120858477685</v>
      </c>
      <c r="AA59" s="85">
        <v>269.15151073097104</v>
      </c>
      <c r="AB59" s="85">
        <v>113.04363450700785</v>
      </c>
      <c r="AC59" s="85">
        <v>269.15151073097104</v>
      </c>
      <c r="AD59" s="85">
        <v>269.15151073097104</v>
      </c>
      <c r="AE59" s="85">
        <v>108.12869387626839</v>
      </c>
      <c r="AF59" s="67">
        <v>1480.8013986042208</v>
      </c>
      <c r="AG59" s="64"/>
    </row>
    <row r="60" spans="2:33" ht="15.5">
      <c r="V60" s="62"/>
      <c r="W60" s="68" t="s">
        <v>24</v>
      </c>
      <c r="X60" s="90"/>
      <c r="Y60" s="85">
        <v>216.55262688661571</v>
      </c>
      <c r="Z60" s="85">
        <v>196.86602444237789</v>
      </c>
      <c r="AA60" s="85">
        <v>246.0825305529724</v>
      </c>
      <c r="AB60" s="85">
        <v>103.35466283224841</v>
      </c>
      <c r="AC60" s="85">
        <v>246.0825305529724</v>
      </c>
      <c r="AD60" s="85">
        <v>246.0825305529724</v>
      </c>
      <c r="AE60" s="85">
        <v>0</v>
      </c>
      <c r="AF60" s="67">
        <v>1255.0209058201592</v>
      </c>
      <c r="AG60" s="64"/>
    </row>
    <row r="61" spans="2:33" ht="15.5">
      <c r="V61" s="62"/>
      <c r="W61" s="70" t="s">
        <v>19</v>
      </c>
      <c r="X61" s="92"/>
      <c r="Y61" s="85">
        <v>226.73569610323347</v>
      </c>
      <c r="Z61" s="85">
        <v>181.38855688258678</v>
      </c>
      <c r="AA61" s="85">
        <v>226.73569610323347</v>
      </c>
      <c r="AB61" s="85">
        <v>158.71498727226341</v>
      </c>
      <c r="AC61" s="85">
        <v>226.73569610323347</v>
      </c>
      <c r="AD61" s="85">
        <v>226.73569610323347</v>
      </c>
      <c r="AE61" s="85">
        <v>158.71498727226341</v>
      </c>
      <c r="AF61" s="67">
        <v>1405.7613158400477</v>
      </c>
      <c r="AG61" s="64"/>
    </row>
    <row r="62" spans="2:33" ht="15.5">
      <c r="V62" s="62"/>
      <c r="W62" s="70" t="s">
        <v>85</v>
      </c>
      <c r="X62" s="92"/>
      <c r="Y62" s="85">
        <v>347.25362796684988</v>
      </c>
      <c r="Z62" s="85">
        <v>396.86128910497132</v>
      </c>
      <c r="AA62" s="85">
        <v>496.07661138121409</v>
      </c>
      <c r="AB62" s="85">
        <v>347.25362796684988</v>
      </c>
      <c r="AC62" s="85">
        <v>496.07661138121409</v>
      </c>
      <c r="AD62" s="85">
        <v>496.07661138121409</v>
      </c>
      <c r="AE62" s="85">
        <v>496.07661138121409</v>
      </c>
      <c r="AF62" s="67">
        <v>3075.6749905635279</v>
      </c>
      <c r="AG62" s="64"/>
    </row>
    <row r="63" spans="2:33" ht="15.5">
      <c r="V63" s="62"/>
      <c r="W63" s="299" t="s">
        <v>43</v>
      </c>
      <c r="X63" s="300"/>
      <c r="Y63" s="102">
        <v>1936.2099558744867</v>
      </c>
      <c r="Z63" s="102">
        <v>1987.1149745092225</v>
      </c>
      <c r="AA63" s="102">
        <v>2542.6056797537472</v>
      </c>
      <c r="AB63" s="102">
        <v>1697.2863391341607</v>
      </c>
      <c r="AC63" s="102">
        <v>2827.5716322958074</v>
      </c>
      <c r="AD63" s="102">
        <v>2654.1987779592719</v>
      </c>
      <c r="AE63" s="102">
        <v>1767.4548607062238</v>
      </c>
      <c r="AF63" s="71">
        <v>15412.442220232922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DC4BD60A-0D64-4352-87C8-7FC17F152423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7F66F35F-0D47-4B36-8C2A-F475F6F6430B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424DA345-F7DD-4034-8D9B-D2BABD5C04D9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858DF09A-2E67-43CF-A982-F993305FD8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60E28594-72F0-4E96-BA0B-B217A67BCC3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074BDB47-526D-4762-952B-9D57AA1FFA1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2BD46EB3-439A-450F-9B66-0475D0FA8D3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B0FE7508-3C6E-45D0-8D9C-D3DE38DA25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BB56A9B1-3F59-4422-AA07-9F709173648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1DAEE708-9D44-4F35-9727-56D6663F995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582D4-67CE-4A60-B736-92D8F421D0A0}">
  <dimension ref="B2:AG76"/>
  <sheetViews>
    <sheetView topLeftCell="C1" zoomScale="60" zoomScaleNormal="6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2.26953125" bestFit="1" customWidth="1"/>
    <col min="7" max="7" width="11.54296875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253" t="s">
        <v>69</v>
      </c>
      <c r="D11" s="216">
        <v>32</v>
      </c>
      <c r="E11" s="216">
        <v>276</v>
      </c>
      <c r="F11" s="133">
        <f t="shared" ref="F11" si="1">SUM(D11:E11)</f>
        <v>308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/>
      <c r="D12" s="132"/>
      <c r="E12" s="132"/>
      <c r="F12" s="133"/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/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/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32</v>
      </c>
      <c r="E15" s="136">
        <f>SUM(E11:E14)</f>
        <v>276</v>
      </c>
      <c r="F15" s="136">
        <f>SUM(F11:F14)</f>
        <v>308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113</v>
      </c>
      <c r="E17" s="132">
        <v>180</v>
      </c>
      <c r="F17" s="133">
        <f t="shared" ref="F17:F23" si="2">SUM(D17:E17)</f>
        <v>293</v>
      </c>
      <c r="G17" s="134">
        <f t="shared" ref="G17:G23" si="3">VLOOKUP(C17,$W$53:$AF$63,$W$44,0)</f>
        <v>160.99242618629611</v>
      </c>
      <c r="H17" s="122">
        <f t="shared" ref="H17:H25" si="4">IF(G17&lt;&gt;0,D17/(G17/2),0)</f>
        <v>1.4037927457436965</v>
      </c>
      <c r="I17" s="13">
        <f t="shared" ref="I17:I25" si="5">IF(G17&lt;&gt;0,E17/(G17/2),0)</f>
        <v>2.2361300374678352</v>
      </c>
      <c r="J17" s="14"/>
      <c r="K17" s="15">
        <f t="shared" ref="K17:K31" si="6">IF(G17&lt;&gt;0,F17/(G17),0)</f>
        <v>1.8199613916057658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160</v>
      </c>
      <c r="E18" s="132">
        <v>135</v>
      </c>
      <c r="F18" s="133">
        <f t="shared" si="2"/>
        <v>295</v>
      </c>
      <c r="G18" s="134">
        <f t="shared" si="3"/>
        <v>284.74984745550876</v>
      </c>
      <c r="H18" s="122">
        <f>IF(G18&lt;&gt;0,D18/(G18/2),0)</f>
        <v>1.1237934027339522</v>
      </c>
      <c r="I18" s="13">
        <f t="shared" si="5"/>
        <v>0.94820068355677212</v>
      </c>
      <c r="J18" s="14"/>
      <c r="K18" s="15">
        <f t="shared" si="6"/>
        <v>1.0359970431453622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/>
      <c r="E19" s="132"/>
      <c r="F19" s="133">
        <f t="shared" si="2"/>
        <v>0</v>
      </c>
      <c r="G19" s="134">
        <f t="shared" si="3"/>
        <v>0</v>
      </c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180</v>
      </c>
      <c r="E20" s="132">
        <v>144</v>
      </c>
      <c r="F20" s="133">
        <f t="shared" si="2"/>
        <v>324</v>
      </c>
      <c r="G20" s="134">
        <f t="shared" si="3"/>
        <v>97.940442102644766</v>
      </c>
      <c r="H20" s="122">
        <f t="shared" si="4"/>
        <v>3.6757032362862758</v>
      </c>
      <c r="I20" s="13">
        <f t="shared" si="5"/>
        <v>2.9405625890290206</v>
      </c>
      <c r="J20" s="14"/>
      <c r="K20" s="15">
        <f t="shared" si="6"/>
        <v>3.3081329126576482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119</v>
      </c>
      <c r="E21" s="132">
        <v>198</v>
      </c>
      <c r="F21" s="133">
        <f t="shared" si="2"/>
        <v>317</v>
      </c>
      <c r="G21" s="134">
        <f t="shared" si="3"/>
        <v>113.04363450700785</v>
      </c>
      <c r="H21" s="122">
        <f t="shared" si="4"/>
        <v>2.1053817053736519</v>
      </c>
      <c r="I21" s="13">
        <f t="shared" si="5"/>
        <v>3.5030720812099418</v>
      </c>
      <c r="J21" s="14"/>
      <c r="K21" s="15">
        <f t="shared" si="6"/>
        <v>2.8042268932917969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234</v>
      </c>
      <c r="E22" s="132">
        <v>19</v>
      </c>
      <c r="F22" s="133">
        <f t="shared" si="2"/>
        <v>253</v>
      </c>
      <c r="G22" s="134">
        <f t="shared" si="3"/>
        <v>103.35466283224841</v>
      </c>
      <c r="H22" s="122">
        <f t="shared" si="4"/>
        <v>4.5280975930384058</v>
      </c>
      <c r="I22" s="13">
        <f t="shared" si="5"/>
        <v>0.36766604387918678</v>
      </c>
      <c r="J22" s="14"/>
      <c r="K22" s="15">
        <f t="shared" si="6"/>
        <v>2.4478818184587965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125</v>
      </c>
      <c r="E23" s="132">
        <v>150</v>
      </c>
      <c r="F23" s="133">
        <f t="shared" si="2"/>
        <v>275</v>
      </c>
      <c r="G23" s="134">
        <f t="shared" si="3"/>
        <v>158.71498727226341</v>
      </c>
      <c r="H23" s="122">
        <f t="shared" si="4"/>
        <v>1.5751505531808672</v>
      </c>
      <c r="I23" s="13">
        <f t="shared" si="5"/>
        <v>1.8901806638170406</v>
      </c>
      <c r="J23" s="14"/>
      <c r="K23" s="15">
        <f t="shared" si="6"/>
        <v>1.7326656084989538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931</v>
      </c>
      <c r="E25" s="137">
        <f>SUM(E17:E23)</f>
        <v>826</v>
      </c>
      <c r="F25" s="137">
        <f>SUM(F17:F24)</f>
        <v>1757</v>
      </c>
      <c r="G25" s="137">
        <f>SUM(G17:G23)</f>
        <v>918.79600035596934</v>
      </c>
      <c r="H25" s="124">
        <f t="shared" si="4"/>
        <v>2.0265651997599083</v>
      </c>
      <c r="I25" s="27">
        <f t="shared" si="5"/>
        <v>1.7980052148245804</v>
      </c>
      <c r="J25" s="22"/>
      <c r="K25" s="28">
        <f t="shared" si="6"/>
        <v>1.9122852072922445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307</v>
      </c>
      <c r="E27" s="216">
        <v>20</v>
      </c>
      <c r="F27" s="133">
        <f t="shared" ref="F27:F29" si="7">SUM(D27:E27)</f>
        <v>327</v>
      </c>
      <c r="G27" s="134">
        <f>VLOOKUP(C27,$W$53:$AF$63,$W$44,0)</f>
        <v>347.25362796684988</v>
      </c>
      <c r="H27" s="122">
        <f>IF(G27&lt;&gt;0,D27/(G27/2),0)</f>
        <v>1.7681600724949509</v>
      </c>
      <c r="I27" s="13">
        <f>IF(G27&lt;&gt;0,E27/(G27/2),0)</f>
        <v>0.11518958127002937</v>
      </c>
      <c r="J27" s="14"/>
      <c r="K27" s="15">
        <f t="shared" si="6"/>
        <v>0.94167482688249016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v>400</v>
      </c>
      <c r="E28" s="132">
        <v>207</v>
      </c>
      <c r="F28" s="133">
        <f t="shared" si="7"/>
        <v>607</v>
      </c>
      <c r="G28" s="134">
        <f>VLOOKUP(C28,$W$53:$AF$63,$W$44,0)</f>
        <v>431.23671081134148</v>
      </c>
      <c r="H28" s="122">
        <f>IF(G28&lt;&gt;0,D28/(G28/2),0)</f>
        <v>1.8551296305336722</v>
      </c>
      <c r="I28" s="13">
        <f>IF(G28&lt;&gt;0,E28/(G28/2),0)</f>
        <v>0.96002958380117542</v>
      </c>
      <c r="J28" s="14"/>
      <c r="K28" s="15">
        <f t="shared" si="6"/>
        <v>1.4075796071674238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707</v>
      </c>
      <c r="E31" s="221">
        <f>SUM(E27:E30)</f>
        <v>227</v>
      </c>
      <c r="F31" s="221">
        <f>SUM(F27:F30)</f>
        <v>934</v>
      </c>
      <c r="G31" s="222">
        <f>SUM(G27:G30)</f>
        <v>778.49033877819136</v>
      </c>
      <c r="H31" s="223">
        <f>IF(G31&lt;&gt;0,D31/(G31/2),0)</f>
        <v>1.8163359640650325</v>
      </c>
      <c r="I31" s="223">
        <f>IF(G31&lt;&gt;0,E31/(G31/2),0)</f>
        <v>0.58318000543530746</v>
      </c>
      <c r="J31" s="22"/>
      <c r="K31" s="224">
        <f t="shared" si="6"/>
        <v>1.19975798475017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1670</v>
      </c>
      <c r="E34" s="108">
        <f>E9+E15+E25+E31</f>
        <v>1329</v>
      </c>
      <c r="F34" s="108">
        <f>F9+F15+F25+F31</f>
        <v>2999</v>
      </c>
      <c r="G34" s="109">
        <f>G25+G31+G9+G15</f>
        <v>1697.2863391341607</v>
      </c>
      <c r="H34" s="13">
        <f>IF(G34&lt;&gt;0,D34/(G34/2),0)</f>
        <v>1.9678470998027588</v>
      </c>
      <c r="I34" s="13">
        <f>IF(G34&lt;&gt;0,E34/(G34/2),0)</f>
        <v>1.5660292189448304</v>
      </c>
      <c r="J34" s="14"/>
      <c r="K34" s="15">
        <f>IF(G34&lt;&gt;0,F34/(G34),0)</f>
        <v>1.7669381593737945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8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186</v>
      </c>
      <c r="E40" s="105"/>
      <c r="F40" s="106">
        <f>SUM(D40:E40)</f>
        <v>186</v>
      </c>
      <c r="G40" s="309" t="s">
        <v>94</v>
      </c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186</v>
      </c>
      <c r="E42" s="107">
        <f>SUM(E38:E41)</f>
        <v>0</v>
      </c>
      <c r="F42" s="106">
        <f>D42+E42</f>
        <v>186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6</v>
      </c>
      <c r="X44" s="104" t="str">
        <f>"'"&amp;IF($W$44=4,DAY($Z$53)-1,IF($W$44=5,DAY($AA$53)-1,IF($W$44=6,DAY($AB$53)-1,IF($W$44=7,DAY($AC$53)-1,IF($W$44=8,DAY($AD$53)-1,IF($W$44=9,DAY($AE$53)-1,0))))))&amp;"-"&amp;MONTH($Y$53)&amp;"'!D40"</f>
        <v>'7-12'!D40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'7-12'!F40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'7-12'!H40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'7-12'!B40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45996</v>
      </c>
      <c r="Z45" s="101">
        <v>45997</v>
      </c>
      <c r="AA45" s="101">
        <v>45998</v>
      </c>
      <c r="AB45" s="101">
        <v>45999</v>
      </c>
      <c r="AC45" s="101">
        <v>46000</v>
      </c>
      <c r="AD45" s="101">
        <v>46001</v>
      </c>
      <c r="AE45" s="101">
        <v>46002</v>
      </c>
      <c r="AF45" s="63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>
        <v>0</v>
      </c>
      <c r="AG46" s="64"/>
    </row>
    <row r="47" spans="2:33" ht="16" thickBot="1">
      <c r="B47" s="76">
        <f>+F9+'28-11'!E9+'29-11'!F9+'30-11'!F9+'01-12'!F9</f>
        <v>3185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</f>
        <v>308</v>
      </c>
      <c r="E47" s="77">
        <f>IF($W$44=3,$Y48,IF($W$44=4,SUM($Y48:$Z48),IF($W$44=5,SUM($Y48:$AA48),IF($W$44=6,SUM($Y48:$AB48),IF($W$44=7,SUM($Y48:$AC48),IF($W$44=8,SUM($Y48:$AD48),IF($W$44=9,SUM($Y48:$AE48),"Escribir número")))))))</f>
        <v>504.93079122065603</v>
      </c>
      <c r="F47" s="79">
        <f>F25+'28-11'!F25+'29-11'!F25+'30-11'!F25+'01-12'!F25</f>
        <v>7956</v>
      </c>
      <c r="G47" s="77">
        <f>IF($W$44=3,$Y47,IF($W$44=4,SUM($Y47:$Z47),IF($W$44=5,SUM($Y47:$AA47),IF($W$44=6,SUM($Y47:$AB47),IF($W$44=7,SUM($Y47:$AC47),IF($W$44=8,SUM($Y47:$AD47),IF($W$44=9,SUM($Y47:$AE47),"Escribir número")))))))</f>
        <v>4161.07842518085</v>
      </c>
      <c r="H47" s="79">
        <f>F31+'28-11'!F31+'29-11'!F31+'30-11'!F31+'01-12'!F31</f>
        <v>3269</v>
      </c>
      <c r="I47" s="77">
        <f>IF($W$44=3,$Y49,IF($W$44=4,SUM($Y49:$Z49),IF($W$44=5,SUM($Y49:$AA49),IF($W$44=6,SUM($Y49:$AB49),IF($W$44=7,SUM($Y49:$AC49),IF($W$44=8,SUM($Y49:$AD49),IF($W$44=9,SUM($Y49:$AE49),"Escribir número")))))))</f>
        <v>3497.2077328701121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1157.7196170962955</v>
      </c>
      <c r="Z47" s="66">
        <v>998.02454840661369</v>
      </c>
      <c r="AA47" s="66">
        <v>1247.5306855082672</v>
      </c>
      <c r="AB47" s="66">
        <v>757.8035741696732</v>
      </c>
      <c r="AC47" s="66">
        <v>1554.4501507120954</v>
      </c>
      <c r="AD47" s="66">
        <v>1542.0697225618558</v>
      </c>
      <c r="AE47" s="66">
        <v>679.14911232737222</v>
      </c>
      <c r="AF47" s="67">
        <v>7936.7474107821745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14718</v>
      </c>
      <c r="L48" s="118"/>
      <c r="M48" s="82">
        <f>+C47+E47+G47+I47</f>
        <v>8163.2169492716184</v>
      </c>
      <c r="N48" s="83">
        <f>AF63</f>
        <v>15412.442220232922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160.99242618629611</v>
      </c>
      <c r="AA48" s="66">
        <v>182.9459388480638</v>
      </c>
      <c r="AB48" s="66">
        <v>160.99242618629611</v>
      </c>
      <c r="AC48" s="66">
        <v>160.99242618629611</v>
      </c>
      <c r="AD48" s="66">
        <v>0</v>
      </c>
      <c r="AE48" s="66">
        <v>160.99242618629611</v>
      </c>
      <c r="AF48" s="67">
        <v>826.91564359324832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778.49033877819136</v>
      </c>
      <c r="Z49" s="66">
        <v>828.0979999163128</v>
      </c>
      <c r="AA49" s="66">
        <v>1112.1290553974163</v>
      </c>
      <c r="AB49" s="66">
        <v>778.49033877819136</v>
      </c>
      <c r="AC49" s="66">
        <v>1112.1290553974163</v>
      </c>
      <c r="AD49" s="66">
        <v>1112.1290553974163</v>
      </c>
      <c r="AE49" s="66">
        <v>927.31332219255557</v>
      </c>
      <c r="AF49" s="67">
        <v>6648.7791658574997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1936.2099558744867</v>
      </c>
      <c r="Z50" s="102">
        <v>1987.1149745092225</v>
      </c>
      <c r="AA50" s="102">
        <v>2542.6056797537476</v>
      </c>
      <c r="AB50" s="102">
        <v>1697.2863391341607</v>
      </c>
      <c r="AC50" s="102">
        <v>2827.5716322958078</v>
      </c>
      <c r="AD50" s="102">
        <v>2654.1987779592719</v>
      </c>
      <c r="AE50" s="102">
        <v>1767.4548607062238</v>
      </c>
      <c r="AF50" s="102">
        <v>15412.442220232922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45996</v>
      </c>
      <c r="Z53" s="101">
        <v>45997</v>
      </c>
      <c r="AA53" s="101">
        <v>45998</v>
      </c>
      <c r="AB53" s="101">
        <v>45999</v>
      </c>
      <c r="AC53" s="101">
        <v>46000</v>
      </c>
      <c r="AD53" s="101">
        <v>46001</v>
      </c>
      <c r="AE53" s="101">
        <v>46002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0</v>
      </c>
      <c r="Z54" s="85">
        <v>160.99242618629611</v>
      </c>
      <c r="AA54" s="85">
        <v>182.9459388480638</v>
      </c>
      <c r="AB54" s="85">
        <v>160.99242618629611</v>
      </c>
      <c r="AC54" s="85">
        <v>160.99242618629611</v>
      </c>
      <c r="AD54" s="85">
        <v>0</v>
      </c>
      <c r="AE54" s="85">
        <v>160.99242618629611</v>
      </c>
      <c r="AF54" s="67">
        <v>826.91564359324832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272.36941930526922</v>
      </c>
      <c r="Z55" s="85">
        <v>217.89553544421537</v>
      </c>
      <c r="AA55" s="85">
        <v>272.36941930526922</v>
      </c>
      <c r="AB55" s="85">
        <v>284.74984745550876</v>
      </c>
      <c r="AC55" s="85">
        <v>284.74984745550876</v>
      </c>
      <c r="AD55" s="85">
        <v>272.36941930526922</v>
      </c>
      <c r="AE55" s="85">
        <v>190.65859351368846</v>
      </c>
      <c r="AF55" s="67">
        <v>1795.162081784729</v>
      </c>
      <c r="AG55" s="64"/>
    </row>
    <row r="56" spans="2:33" ht="15.5">
      <c r="E56" s="91"/>
      <c r="V56" s="62"/>
      <c r="W56" s="68" t="s">
        <v>18</v>
      </c>
      <c r="X56" s="90"/>
      <c r="Y56" s="85">
        <v>431.23671081134148</v>
      </c>
      <c r="Z56" s="85">
        <v>431.23671081134148</v>
      </c>
      <c r="AA56" s="85">
        <v>616.05244401620223</v>
      </c>
      <c r="AB56" s="85">
        <v>431.23671081134148</v>
      </c>
      <c r="AC56" s="85">
        <v>616.05244401620223</v>
      </c>
      <c r="AD56" s="85">
        <v>616.05244401620223</v>
      </c>
      <c r="AE56" s="85">
        <v>431.23671081134148</v>
      </c>
      <c r="AF56" s="67">
        <v>3573.1041752939727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0</v>
      </c>
      <c r="Z57" s="85">
        <v>0</v>
      </c>
      <c r="AA57" s="85">
        <v>0</v>
      </c>
      <c r="AB57" s="85">
        <v>0</v>
      </c>
      <c r="AC57" s="85">
        <v>294.53903705358863</v>
      </c>
      <c r="AD57" s="85">
        <v>294.53903705358863</v>
      </c>
      <c r="AE57" s="85">
        <v>123.70639556250724</v>
      </c>
      <c r="AF57" s="67">
        <v>712.78446966968454</v>
      </c>
      <c r="AG57" s="64"/>
    </row>
    <row r="58" spans="2:33" ht="15.5">
      <c r="V58" s="62"/>
      <c r="W58" s="68" t="s">
        <v>17</v>
      </c>
      <c r="X58" s="90"/>
      <c r="Y58" s="85">
        <v>205.20854535792239</v>
      </c>
      <c r="Z58" s="85">
        <v>186.55322305265673</v>
      </c>
      <c r="AA58" s="85">
        <v>233.1915288158209</v>
      </c>
      <c r="AB58" s="85">
        <v>97.940442102644766</v>
      </c>
      <c r="AC58" s="85">
        <v>233.1915288158209</v>
      </c>
      <c r="AD58" s="85">
        <v>233.1915288158209</v>
      </c>
      <c r="AE58" s="85">
        <v>97.940442102644766</v>
      </c>
      <c r="AF58" s="67">
        <v>1287.2172390633314</v>
      </c>
      <c r="AG58" s="64"/>
    </row>
    <row r="59" spans="2:33" ht="15.5">
      <c r="V59" s="62"/>
      <c r="W59" s="68" t="s">
        <v>28</v>
      </c>
      <c r="X59" s="90"/>
      <c r="Y59" s="85">
        <v>236.85332944325452</v>
      </c>
      <c r="Z59" s="85">
        <v>215.32120858477685</v>
      </c>
      <c r="AA59" s="85">
        <v>269.15151073097104</v>
      </c>
      <c r="AB59" s="85">
        <v>113.04363450700785</v>
      </c>
      <c r="AC59" s="85">
        <v>269.15151073097104</v>
      </c>
      <c r="AD59" s="85">
        <v>269.15151073097104</v>
      </c>
      <c r="AE59" s="85">
        <v>108.12869387626839</v>
      </c>
      <c r="AF59" s="67">
        <v>1480.8013986042208</v>
      </c>
      <c r="AG59" s="64"/>
    </row>
    <row r="60" spans="2:33" ht="15.5">
      <c r="V60" s="62"/>
      <c r="W60" s="68" t="s">
        <v>24</v>
      </c>
      <c r="X60" s="90"/>
      <c r="Y60" s="85">
        <v>216.55262688661571</v>
      </c>
      <c r="Z60" s="85">
        <v>196.86602444237789</v>
      </c>
      <c r="AA60" s="85">
        <v>246.0825305529724</v>
      </c>
      <c r="AB60" s="85">
        <v>103.35466283224841</v>
      </c>
      <c r="AC60" s="85">
        <v>246.0825305529724</v>
      </c>
      <c r="AD60" s="85">
        <v>246.0825305529724</v>
      </c>
      <c r="AE60" s="85">
        <v>0</v>
      </c>
      <c r="AF60" s="67">
        <v>1255.0209058201592</v>
      </c>
      <c r="AG60" s="64"/>
    </row>
    <row r="61" spans="2:33" ht="15.5">
      <c r="V61" s="62"/>
      <c r="W61" s="70" t="s">
        <v>19</v>
      </c>
      <c r="X61" s="92"/>
      <c r="Y61" s="85">
        <v>226.73569610323347</v>
      </c>
      <c r="Z61" s="85">
        <v>181.38855688258678</v>
      </c>
      <c r="AA61" s="85">
        <v>226.73569610323347</v>
      </c>
      <c r="AB61" s="85">
        <v>158.71498727226341</v>
      </c>
      <c r="AC61" s="85">
        <v>226.73569610323347</v>
      </c>
      <c r="AD61" s="85">
        <v>226.73569610323347</v>
      </c>
      <c r="AE61" s="85">
        <v>158.71498727226341</v>
      </c>
      <c r="AF61" s="67">
        <v>1405.7613158400477</v>
      </c>
      <c r="AG61" s="64"/>
    </row>
    <row r="62" spans="2:33" ht="15.5">
      <c r="V62" s="62"/>
      <c r="W62" s="70" t="s">
        <v>85</v>
      </c>
      <c r="X62" s="92"/>
      <c r="Y62" s="85">
        <v>347.25362796684988</v>
      </c>
      <c r="Z62" s="85">
        <v>396.86128910497132</v>
      </c>
      <c r="AA62" s="85">
        <v>496.07661138121409</v>
      </c>
      <c r="AB62" s="85">
        <v>347.25362796684988</v>
      </c>
      <c r="AC62" s="85">
        <v>496.07661138121409</v>
      </c>
      <c r="AD62" s="85">
        <v>496.07661138121409</v>
      </c>
      <c r="AE62" s="85">
        <v>496.07661138121409</v>
      </c>
      <c r="AF62" s="67">
        <v>3075.6749905635279</v>
      </c>
      <c r="AG62" s="64"/>
    </row>
    <row r="63" spans="2:33" ht="15.5">
      <c r="V63" s="62"/>
      <c r="W63" s="299" t="s">
        <v>43</v>
      </c>
      <c r="X63" s="300"/>
      <c r="Y63" s="102">
        <v>1936.2099558744867</v>
      </c>
      <c r="Z63" s="102">
        <v>1987.1149745092225</v>
      </c>
      <c r="AA63" s="102">
        <v>2542.6056797537472</v>
      </c>
      <c r="AB63" s="102">
        <v>1697.2863391341607</v>
      </c>
      <c r="AC63" s="102">
        <v>2827.5716322958074</v>
      </c>
      <c r="AD63" s="102">
        <v>2654.1987779592719</v>
      </c>
      <c r="AE63" s="102">
        <v>1767.4548607062238</v>
      </c>
      <c r="AF63" s="71">
        <v>15412.442220232922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4" xr:uid="{84AB7919-C4BF-4663-B7AD-99133CA4585D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9B11AB46-574E-4BCE-AEA7-F7B10E29C6B9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7A254598-7684-43D2-9641-C4DA74EEDF90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A91B6971-F0A2-4EB2-9868-2C7BF1F5AF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71CD3E65-8F07-4897-9646-8552A726D21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28BDEC32-7DEC-4EEA-A2CA-8B63A84B9C5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689EA542-B259-49C1-919B-91B653A14B4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2A45E4F4-D1E3-42C4-AD59-B4EF41C1E85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32B6EE42-3B9D-41AD-ABA4-0CE034392EA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3CBE8D79-DFC9-4D94-B7A6-30A4815F0E5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71DD4-BD54-46B0-8116-303627952BA3}">
  <dimension ref="B2:AG76"/>
  <sheetViews>
    <sheetView topLeftCell="A3" zoomScale="70" zoomScaleNormal="7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2.26953125" bestFit="1" customWidth="1"/>
    <col min="7" max="7" width="11.54296875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253" t="s">
        <v>69</v>
      </c>
      <c r="D11" s="216">
        <v>262</v>
      </c>
      <c r="E11" s="216">
        <v>221</v>
      </c>
      <c r="F11" s="133">
        <f t="shared" ref="F11" si="1">SUM(D11:E11)</f>
        <v>483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/>
      <c r="D12" s="132"/>
      <c r="E12" s="132"/>
      <c r="F12" s="133"/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ref="F13:F14" si="2">SUM(D13:E13)</f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262</v>
      </c>
      <c r="E15" s="136">
        <f>SUM(E11:E14)</f>
        <v>221</v>
      </c>
      <c r="F15" s="136">
        <f>SUM(F11:F14)</f>
        <v>483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160</v>
      </c>
      <c r="E17" s="132">
        <v>83</v>
      </c>
      <c r="F17" s="133">
        <f t="shared" ref="F17:F23" si="3">SUM(D17:E17)</f>
        <v>243</v>
      </c>
      <c r="G17" s="134">
        <f t="shared" ref="G17:G23" si="4">VLOOKUP(C17,$W$53:$AF$63,$W$44,0)</f>
        <v>160.99242618629611</v>
      </c>
      <c r="H17" s="122">
        <f t="shared" ref="H17:H25" si="5">IF(G17&lt;&gt;0,D17/(G17/2),0)</f>
        <v>1.9876711444158535</v>
      </c>
      <c r="I17" s="13">
        <f t="shared" ref="I17:I25" si="6">IF(G17&lt;&gt;0,E17/(G17/2),0)</f>
        <v>1.031104406165724</v>
      </c>
      <c r="J17" s="14"/>
      <c r="K17" s="15">
        <f t="shared" ref="K17:K31" si="7">IF(G17&lt;&gt;0,F17/(G17),0)</f>
        <v>1.5093877752907887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160</v>
      </c>
      <c r="E18" s="132">
        <v>141</v>
      </c>
      <c r="F18" s="133">
        <f t="shared" si="3"/>
        <v>301</v>
      </c>
      <c r="G18" s="134">
        <f t="shared" si="4"/>
        <v>284.74984745550876</v>
      </c>
      <c r="H18" s="122">
        <f>IF(G18&lt;&gt;0,D18/(G18/2),0)</f>
        <v>1.1237934027339522</v>
      </c>
      <c r="I18" s="13">
        <f t="shared" si="6"/>
        <v>0.99034293615929536</v>
      </c>
      <c r="J18" s="14"/>
      <c r="K18" s="15">
        <f t="shared" si="7"/>
        <v>1.0570681694466237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/>
      <c r="E19" s="132"/>
      <c r="F19" s="133">
        <f t="shared" si="3"/>
        <v>0</v>
      </c>
      <c r="G19" s="134">
        <f t="shared" si="4"/>
        <v>294.53903705358863</v>
      </c>
      <c r="H19" s="122">
        <f>IF(G19&lt;&gt;0,D19/(G19/2),0)</f>
        <v>0</v>
      </c>
      <c r="I19" s="13">
        <f t="shared" si="6"/>
        <v>0</v>
      </c>
      <c r="J19" s="14"/>
      <c r="K19" s="15">
        <f t="shared" si="7"/>
        <v>0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170</v>
      </c>
      <c r="E20" s="132">
        <v>40</v>
      </c>
      <c r="F20" s="133">
        <f t="shared" si="3"/>
        <v>210</v>
      </c>
      <c r="G20" s="134">
        <f t="shared" si="4"/>
        <v>233.1915288158209</v>
      </c>
      <c r="H20" s="122">
        <f t="shared" si="5"/>
        <v>1.458028950393556</v>
      </c>
      <c r="I20" s="13">
        <f t="shared" si="6"/>
        <v>0.34306563538671903</v>
      </c>
      <c r="J20" s="14"/>
      <c r="K20" s="15">
        <f t="shared" si="7"/>
        <v>0.90054729289013746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17</v>
      </c>
      <c r="E21" s="132">
        <v>50</v>
      </c>
      <c r="F21" s="133">
        <f t="shared" si="3"/>
        <v>67</v>
      </c>
      <c r="G21" s="134">
        <f t="shared" si="4"/>
        <v>269.15151073097104</v>
      </c>
      <c r="H21" s="122">
        <f t="shared" si="5"/>
        <v>0.12632290232241913</v>
      </c>
      <c r="I21" s="13">
        <f t="shared" si="6"/>
        <v>0.37153794800711509</v>
      </c>
      <c r="J21" s="14"/>
      <c r="K21" s="15">
        <f t="shared" si="7"/>
        <v>0.24893042516476713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/>
      <c r="E22" s="132"/>
      <c r="F22" s="133">
        <f t="shared" si="3"/>
        <v>0</v>
      </c>
      <c r="G22" s="134">
        <f t="shared" si="4"/>
        <v>246.0825305529724</v>
      </c>
      <c r="H22" s="122">
        <f t="shared" si="5"/>
        <v>0</v>
      </c>
      <c r="I22" s="13">
        <f t="shared" si="6"/>
        <v>0</v>
      </c>
      <c r="J22" s="14"/>
      <c r="K22" s="15">
        <f t="shared" si="7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145</v>
      </c>
      <c r="E23" s="132">
        <v>106</v>
      </c>
      <c r="F23" s="133">
        <f t="shared" si="3"/>
        <v>251</v>
      </c>
      <c r="G23" s="134">
        <f t="shared" si="4"/>
        <v>226.73569610323347</v>
      </c>
      <c r="H23" s="122">
        <f t="shared" si="5"/>
        <v>1.279022249182864</v>
      </c>
      <c r="I23" s="13">
        <f t="shared" si="6"/>
        <v>0.93500936836816262</v>
      </c>
      <c r="J23" s="14"/>
      <c r="K23" s="15">
        <f t="shared" si="7"/>
        <v>1.1070158087755133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652</v>
      </c>
      <c r="E25" s="137">
        <f>SUM(E17:E23)</f>
        <v>420</v>
      </c>
      <c r="F25" s="137">
        <f>SUM(F17:F24)</f>
        <v>1072</v>
      </c>
      <c r="G25" s="137">
        <f>SUM(G17:G23)</f>
        <v>1715.4425768983915</v>
      </c>
      <c r="H25" s="124">
        <f t="shared" si="5"/>
        <v>0.76015368719464749</v>
      </c>
      <c r="I25" s="27">
        <f t="shared" si="6"/>
        <v>0.48966955310084659</v>
      </c>
      <c r="J25" s="22"/>
      <c r="K25" s="28">
        <f t="shared" si="7"/>
        <v>0.62491162014774704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253" t="s">
        <v>85</v>
      </c>
      <c r="D27" s="216">
        <v>305</v>
      </c>
      <c r="E27" s="216">
        <v>394</v>
      </c>
      <c r="F27" s="133">
        <f t="shared" ref="F27:F29" si="8">SUM(D27:E27)</f>
        <v>699</v>
      </c>
      <c r="G27" s="134">
        <f>VLOOKUP(C27,$W$53:$AF$63,$W$44,0)</f>
        <v>496.07661138121409</v>
      </c>
      <c r="H27" s="122">
        <f>IF(G27&lt;&gt;0,D27/(G27/2),0)</f>
        <v>1.2296487800575637</v>
      </c>
      <c r="I27" s="13">
        <f>IF(G27&lt;&gt;0,E27/(G27/2),0)</f>
        <v>1.5884643257137052</v>
      </c>
      <c r="J27" s="14"/>
      <c r="K27" s="15">
        <f t="shared" si="7"/>
        <v>1.4090565528856345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v>430</v>
      </c>
      <c r="E28" s="132">
        <v>230</v>
      </c>
      <c r="F28" s="133">
        <f t="shared" si="8"/>
        <v>660</v>
      </c>
      <c r="G28" s="134">
        <f>VLOOKUP(C28,$W$53:$AF$63,$W$44,0)</f>
        <v>616.05244401620223</v>
      </c>
      <c r="H28" s="122">
        <f>IF(G28&lt;&gt;0,D28/(G28/2),0)</f>
        <v>1.3959850469765882</v>
      </c>
      <c r="I28" s="13">
        <f>IF(G28&lt;&gt;0,E28/(G28/2),0)</f>
        <v>0.74668967628980298</v>
      </c>
      <c r="J28" s="14"/>
      <c r="K28" s="15">
        <f t="shared" si="7"/>
        <v>1.0713373616331956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253" t="s">
        <v>69</v>
      </c>
      <c r="D29" s="216">
        <v>85</v>
      </c>
      <c r="E29" s="216">
        <v>147</v>
      </c>
      <c r="F29" s="133">
        <f t="shared" si="8"/>
        <v>232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820</v>
      </c>
      <c r="E31" s="221">
        <f>SUM(E27:E30)</f>
        <v>771</v>
      </c>
      <c r="F31" s="221">
        <f>SUM(F27:F30)</f>
        <v>1591</v>
      </c>
      <c r="G31" s="222">
        <f>SUM(G27:G30)</f>
        <v>1112.1290553974163</v>
      </c>
      <c r="H31" s="223">
        <f>IF(G31&lt;&gt;0,D31/(G31/2),0)</f>
        <v>1.4746490005280461</v>
      </c>
      <c r="I31" s="223">
        <f>IF(G31&lt;&gt;0,E31/(G31/2),0)</f>
        <v>1.386529730984297</v>
      </c>
      <c r="J31" s="22"/>
      <c r="K31" s="224">
        <f t="shared" si="7"/>
        <v>1.4305893657561715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1734</v>
      </c>
      <c r="E34" s="108">
        <f>E9+E15+E25+E31</f>
        <v>1412</v>
      </c>
      <c r="F34" s="108">
        <f>F9+F15+F25+F31</f>
        <v>3146</v>
      </c>
      <c r="G34" s="109">
        <f>G25+G31+G9+G15</f>
        <v>2827.5716322958078</v>
      </c>
      <c r="H34" s="13">
        <f>IF(G34&lt;&gt;0,D34/(G34/2),0)</f>
        <v>1.2264941267585872</v>
      </c>
      <c r="I34" s="13">
        <f>IF(G34&lt;&gt;0,E34/(G34/2),0)</f>
        <v>0.99873685523824984</v>
      </c>
      <c r="J34" s="14"/>
      <c r="K34" s="15">
        <f>IF(G34&lt;&gt;0,F34/(G34),0)</f>
        <v>1.1126154909984185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9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0</v>
      </c>
      <c r="E42" s="107">
        <f>SUM(E38:E41)</f>
        <v>0</v>
      </c>
      <c r="F42" s="106">
        <f>D42+E42</f>
        <v>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7</v>
      </c>
      <c r="X44" s="104" t="str">
        <f>"'"&amp;IF($W$44=4,DAY($Z$53)-1,IF($W$44=5,DAY($AA$53)-1,IF($W$44=6,DAY($AB$53)-1,IF($W$44=7,DAY($AC$53)-1,IF($W$44=8,DAY($AD$53)-1,IF($W$44=9,DAY($AE$53)-1,0))))))&amp;"-"&amp;MONTH($Y$53)&amp;"'!D40"</f>
        <v>'8-12'!D40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'8-12'!F40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'8-12'!H40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'8-12'!B40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45996</v>
      </c>
      <c r="Z45" s="101">
        <v>45997</v>
      </c>
      <c r="AA45" s="101">
        <v>45998</v>
      </c>
      <c r="AB45" s="101">
        <v>45999</v>
      </c>
      <c r="AC45" s="101">
        <v>46000</v>
      </c>
      <c r="AD45" s="101">
        <v>46001</v>
      </c>
      <c r="AE45" s="101">
        <v>46002</v>
      </c>
      <c r="AF45" s="63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>
        <v>0</v>
      </c>
      <c r="AG46" s="64"/>
    </row>
    <row r="47" spans="2:33" ht="16" thickBot="1">
      <c r="B47" s="76">
        <f>+F9+'28-11'!E9+'29-11'!F9+'30-11'!F9+'01-12'!F9</f>
        <v>3185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</f>
        <v>483</v>
      </c>
      <c r="E47" s="77">
        <f>IF($W$44=3,$Y48,IF($W$44=4,SUM($Y48:$Z48),IF($W$44=5,SUM($Y48:$AA48),IF($W$44=6,SUM($Y48:$AB48),IF($W$44=7,SUM($Y48:$AC48),IF($W$44=8,SUM($Y48:$AD48),IF($W$44=9,SUM($Y48:$AE48),"Escribir número")))))))</f>
        <v>665.92321740695218</v>
      </c>
      <c r="F47" s="79">
        <f>F25+'28-11'!F25+'29-11'!F25+'30-11'!F25+'01-12'!F25</f>
        <v>7271</v>
      </c>
      <c r="G47" s="77">
        <f>IF($W$44=3,$Y47,IF($W$44=4,SUM($Y47:$Z47),IF($W$44=5,SUM($Y47:$AA47),IF($W$44=6,SUM($Y47:$AB47),IF($W$44=7,SUM($Y47:$AC47),IF($W$44=8,SUM($Y47:$AD47),IF($W$44=9,SUM($Y47:$AE47),"Escribir número")))))))</f>
        <v>5715.5285758929458</v>
      </c>
      <c r="H47" s="79">
        <f>F31+'28-11'!F31+'29-11'!F31+'30-11'!F31+'01-12'!F31</f>
        <v>3926</v>
      </c>
      <c r="I47" s="77">
        <f>IF($W$44=3,$Y49,IF($W$44=4,SUM($Y49:$Z49),IF($W$44=5,SUM($Y49:$AA49),IF($W$44=6,SUM($Y49:$AB49),IF($W$44=7,SUM($Y49:$AC49),IF($W$44=8,SUM($Y49:$AD49),IF($W$44=9,SUM($Y49:$AE49),"Escribir número")))))))</f>
        <v>4609.3367882675284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1157.7196170962955</v>
      </c>
      <c r="Z47" s="66">
        <v>998.02454840661369</v>
      </c>
      <c r="AA47" s="66">
        <v>1247.5306855082672</v>
      </c>
      <c r="AB47" s="66">
        <v>757.8035741696732</v>
      </c>
      <c r="AC47" s="66">
        <v>1554.4501507120954</v>
      </c>
      <c r="AD47" s="66">
        <v>1542.0697225618558</v>
      </c>
      <c r="AE47" s="66">
        <v>679.14911232737222</v>
      </c>
      <c r="AF47" s="67">
        <v>7936.7474107821745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14865</v>
      </c>
      <c r="L48" s="118"/>
      <c r="M48" s="82">
        <f>+C47+E47+G47+I47</f>
        <v>10990.788581567427</v>
      </c>
      <c r="N48" s="83">
        <f>AF63</f>
        <v>15412.442220232922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160.99242618629611</v>
      </c>
      <c r="AA48" s="66">
        <v>182.9459388480638</v>
      </c>
      <c r="AB48" s="66">
        <v>160.99242618629611</v>
      </c>
      <c r="AC48" s="66">
        <v>160.99242618629611</v>
      </c>
      <c r="AD48" s="66">
        <v>0</v>
      </c>
      <c r="AE48" s="66">
        <v>160.99242618629611</v>
      </c>
      <c r="AF48" s="67">
        <v>826.91564359324832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778.49033877819136</v>
      </c>
      <c r="Z49" s="66">
        <v>828.0979999163128</v>
      </c>
      <c r="AA49" s="66">
        <v>1112.1290553974163</v>
      </c>
      <c r="AB49" s="66">
        <v>778.49033877819136</v>
      </c>
      <c r="AC49" s="66">
        <v>1112.1290553974163</v>
      </c>
      <c r="AD49" s="66">
        <v>1112.1290553974163</v>
      </c>
      <c r="AE49" s="66">
        <v>927.31332219255557</v>
      </c>
      <c r="AF49" s="67">
        <v>6648.7791658574997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1936.2099558744867</v>
      </c>
      <c r="Z50" s="102">
        <v>1987.1149745092225</v>
      </c>
      <c r="AA50" s="102">
        <v>2542.6056797537476</v>
      </c>
      <c r="AB50" s="102">
        <v>1697.2863391341607</v>
      </c>
      <c r="AC50" s="102">
        <v>2827.5716322958078</v>
      </c>
      <c r="AD50" s="102">
        <v>2654.1987779592719</v>
      </c>
      <c r="AE50" s="102">
        <v>1767.4548607062238</v>
      </c>
      <c r="AF50" s="102">
        <v>15412.442220232922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45996</v>
      </c>
      <c r="Z53" s="101">
        <v>45997</v>
      </c>
      <c r="AA53" s="101">
        <v>45998</v>
      </c>
      <c r="AB53" s="101">
        <v>45999</v>
      </c>
      <c r="AC53" s="101">
        <v>46000</v>
      </c>
      <c r="AD53" s="101">
        <v>46001</v>
      </c>
      <c r="AE53" s="101">
        <v>46002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0</v>
      </c>
      <c r="Z54" s="85">
        <v>160.99242618629611</v>
      </c>
      <c r="AA54" s="85">
        <v>182.9459388480638</v>
      </c>
      <c r="AB54" s="85">
        <v>160.99242618629611</v>
      </c>
      <c r="AC54" s="85">
        <v>160.99242618629611</v>
      </c>
      <c r="AD54" s="85">
        <v>0</v>
      </c>
      <c r="AE54" s="85">
        <v>160.99242618629611</v>
      </c>
      <c r="AF54" s="67">
        <v>826.91564359324832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272.36941930526922</v>
      </c>
      <c r="Z55" s="85">
        <v>217.89553544421537</v>
      </c>
      <c r="AA55" s="85">
        <v>272.36941930526922</v>
      </c>
      <c r="AB55" s="85">
        <v>284.74984745550876</v>
      </c>
      <c r="AC55" s="85">
        <v>284.74984745550876</v>
      </c>
      <c r="AD55" s="85">
        <v>272.36941930526922</v>
      </c>
      <c r="AE55" s="85">
        <v>190.65859351368846</v>
      </c>
      <c r="AF55" s="67">
        <v>1795.162081784729</v>
      </c>
      <c r="AG55" s="64"/>
    </row>
    <row r="56" spans="2:33" ht="15.5">
      <c r="E56" s="91"/>
      <c r="V56" s="62"/>
      <c r="W56" s="68" t="s">
        <v>18</v>
      </c>
      <c r="X56" s="90"/>
      <c r="Y56" s="85">
        <v>431.23671081134148</v>
      </c>
      <c r="Z56" s="85">
        <v>431.23671081134148</v>
      </c>
      <c r="AA56" s="85">
        <v>616.05244401620223</v>
      </c>
      <c r="AB56" s="85">
        <v>431.23671081134148</v>
      </c>
      <c r="AC56" s="85">
        <v>616.05244401620223</v>
      </c>
      <c r="AD56" s="85">
        <v>616.05244401620223</v>
      </c>
      <c r="AE56" s="85">
        <v>431.23671081134148</v>
      </c>
      <c r="AF56" s="67">
        <v>3573.1041752939727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0</v>
      </c>
      <c r="Z57" s="85">
        <v>0</v>
      </c>
      <c r="AA57" s="85">
        <v>0</v>
      </c>
      <c r="AB57" s="85">
        <v>0</v>
      </c>
      <c r="AC57" s="85">
        <v>294.53903705358863</v>
      </c>
      <c r="AD57" s="85">
        <v>294.53903705358863</v>
      </c>
      <c r="AE57" s="85">
        <v>123.70639556250724</v>
      </c>
      <c r="AF57" s="67">
        <v>712.78446966968454</v>
      </c>
      <c r="AG57" s="64"/>
    </row>
    <row r="58" spans="2:33" ht="15.5">
      <c r="V58" s="62"/>
      <c r="W58" s="68" t="s">
        <v>17</v>
      </c>
      <c r="X58" s="90"/>
      <c r="Y58" s="85">
        <v>205.20854535792239</v>
      </c>
      <c r="Z58" s="85">
        <v>186.55322305265673</v>
      </c>
      <c r="AA58" s="85">
        <v>233.1915288158209</v>
      </c>
      <c r="AB58" s="85">
        <v>97.940442102644766</v>
      </c>
      <c r="AC58" s="85">
        <v>233.1915288158209</v>
      </c>
      <c r="AD58" s="85">
        <v>233.1915288158209</v>
      </c>
      <c r="AE58" s="85">
        <v>97.940442102644766</v>
      </c>
      <c r="AF58" s="67">
        <v>1287.2172390633314</v>
      </c>
      <c r="AG58" s="64"/>
    </row>
    <row r="59" spans="2:33" ht="15.5">
      <c r="V59" s="62"/>
      <c r="W59" s="68" t="s">
        <v>28</v>
      </c>
      <c r="X59" s="90"/>
      <c r="Y59" s="85">
        <v>236.85332944325452</v>
      </c>
      <c r="Z59" s="85">
        <v>215.32120858477685</v>
      </c>
      <c r="AA59" s="85">
        <v>269.15151073097104</v>
      </c>
      <c r="AB59" s="85">
        <v>113.04363450700785</v>
      </c>
      <c r="AC59" s="85">
        <v>269.15151073097104</v>
      </c>
      <c r="AD59" s="85">
        <v>269.15151073097104</v>
      </c>
      <c r="AE59" s="85">
        <v>108.12869387626839</v>
      </c>
      <c r="AF59" s="67">
        <v>1480.8013986042208</v>
      </c>
      <c r="AG59" s="64"/>
    </row>
    <row r="60" spans="2:33" ht="15.5">
      <c r="V60" s="62"/>
      <c r="W60" s="68" t="s">
        <v>24</v>
      </c>
      <c r="X60" s="90"/>
      <c r="Y60" s="85">
        <v>216.55262688661571</v>
      </c>
      <c r="Z60" s="85">
        <v>196.86602444237789</v>
      </c>
      <c r="AA60" s="85">
        <v>246.0825305529724</v>
      </c>
      <c r="AB60" s="85">
        <v>103.35466283224841</v>
      </c>
      <c r="AC60" s="85">
        <v>246.0825305529724</v>
      </c>
      <c r="AD60" s="85">
        <v>246.0825305529724</v>
      </c>
      <c r="AE60" s="85">
        <v>0</v>
      </c>
      <c r="AF60" s="67">
        <v>1255.0209058201592</v>
      </c>
      <c r="AG60" s="64"/>
    </row>
    <row r="61" spans="2:33" ht="15.5">
      <c r="V61" s="62"/>
      <c r="W61" s="70" t="s">
        <v>19</v>
      </c>
      <c r="X61" s="92"/>
      <c r="Y61" s="85">
        <v>226.73569610323347</v>
      </c>
      <c r="Z61" s="85">
        <v>181.38855688258678</v>
      </c>
      <c r="AA61" s="85">
        <v>226.73569610323347</v>
      </c>
      <c r="AB61" s="85">
        <v>158.71498727226341</v>
      </c>
      <c r="AC61" s="85">
        <v>226.73569610323347</v>
      </c>
      <c r="AD61" s="85">
        <v>226.73569610323347</v>
      </c>
      <c r="AE61" s="85">
        <v>158.71498727226341</v>
      </c>
      <c r="AF61" s="67">
        <v>1405.7613158400477</v>
      </c>
      <c r="AG61" s="64"/>
    </row>
    <row r="62" spans="2:33" ht="15.5">
      <c r="V62" s="62"/>
      <c r="W62" s="70" t="s">
        <v>85</v>
      </c>
      <c r="X62" s="92"/>
      <c r="Y62" s="85">
        <v>347.25362796684988</v>
      </c>
      <c r="Z62" s="85">
        <v>396.86128910497132</v>
      </c>
      <c r="AA62" s="85">
        <v>496.07661138121409</v>
      </c>
      <c r="AB62" s="85">
        <v>347.25362796684988</v>
      </c>
      <c r="AC62" s="85">
        <v>496.07661138121409</v>
      </c>
      <c r="AD62" s="85">
        <v>496.07661138121409</v>
      </c>
      <c r="AE62" s="85">
        <v>496.07661138121409</v>
      </c>
      <c r="AF62" s="67">
        <v>3075.6749905635279</v>
      </c>
      <c r="AG62" s="64"/>
    </row>
    <row r="63" spans="2:33" ht="15.5">
      <c r="V63" s="62"/>
      <c r="W63" s="299" t="s">
        <v>43</v>
      </c>
      <c r="X63" s="300"/>
      <c r="Y63" s="102">
        <v>1936.2099558744867</v>
      </c>
      <c r="Z63" s="102">
        <v>1987.1149745092225</v>
      </c>
      <c r="AA63" s="102">
        <v>2542.6056797537472</v>
      </c>
      <c r="AB63" s="102">
        <v>1697.2863391341607</v>
      </c>
      <c r="AC63" s="102">
        <v>2827.5716322958074</v>
      </c>
      <c r="AD63" s="102">
        <v>2654.1987779592719</v>
      </c>
      <c r="AE63" s="102">
        <v>1767.4548607062238</v>
      </c>
      <c r="AF63" s="71">
        <v>15412.442220232922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4" xr:uid="{9D7D0AD7-70D0-486A-9387-1169728C3BA7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B3F8D295-2E6D-404C-80C0-2F00AF0DF79D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6307C294-F9A4-4DB7-B305-E7333137B922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59ECDCE7-3F85-4CC4-B68F-E322F96792D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4810C5EA-4098-4579-9FAB-A78CE6DAC0B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97F1317A-6D43-474A-B01E-BB4571287DA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58E27336-AC2A-4772-81CD-46427558D9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C5D02046-0843-4760-B104-C6270800A97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4CF872CD-C1AE-4A15-9465-8E209CF8F20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83E9538F-6437-4F9A-878E-149F8033D9D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0C462-B525-49A2-A20A-D31B0575E204}">
  <dimension ref="B2:AG76"/>
  <sheetViews>
    <sheetView topLeftCell="B1" zoomScale="59" zoomScaleNormal="59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12</v>
      </c>
      <c r="D11" s="132">
        <v>112</v>
      </c>
      <c r="E11" s="132">
        <v>83</v>
      </c>
      <c r="F11" s="133">
        <f t="shared" ref="F11:F14" si="1">SUM(D11:E11)</f>
        <v>195</v>
      </c>
      <c r="G11" s="134">
        <f>VLOOKUP(C11,$W$53:$AF$63,$W$44,0)</f>
        <v>0</v>
      </c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253" t="s">
        <v>69</v>
      </c>
      <c r="D12" s="216">
        <v>154</v>
      </c>
      <c r="E12" s="216">
        <f>96+108</f>
        <v>204</v>
      </c>
      <c r="F12" s="133">
        <f t="shared" si="1"/>
        <v>358</v>
      </c>
      <c r="G12" s="25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266</v>
      </c>
      <c r="E15" s="136">
        <f>SUM(E11:E14)</f>
        <v>287</v>
      </c>
      <c r="F15" s="136">
        <f>SUM(F11:F14)</f>
        <v>553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14</v>
      </c>
      <c r="D17" s="132">
        <v>170</v>
      </c>
      <c r="E17" s="132">
        <v>100</v>
      </c>
      <c r="F17" s="133">
        <f t="shared" ref="F17:F22" si="2">SUM(D17:E17)</f>
        <v>270</v>
      </c>
      <c r="G17" s="134">
        <f t="shared" ref="G17:G22" si="3">VLOOKUP(C17,$W$53:$AF$63,$W$44,0)</f>
        <v>272.36941930526922</v>
      </c>
      <c r="H17" s="122">
        <f t="shared" ref="H17:H25" si="4">IF(G17&lt;&gt;0,D17/(G17/2),0)</f>
        <v>1.2483046036050436</v>
      </c>
      <c r="I17" s="13">
        <f t="shared" ref="I17:I25" si="5">IF(G17&lt;&gt;0,E17/(G17/2),0)</f>
        <v>0.73429682565002563</v>
      </c>
      <c r="J17" s="14"/>
      <c r="K17" s="15">
        <f t="shared" ref="K17:K31" si="6">IF(G17&lt;&gt;0,F17/(G17),0)</f>
        <v>0.99130071462753466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20</v>
      </c>
      <c r="D18" s="132"/>
      <c r="E18" s="132"/>
      <c r="F18" s="133">
        <f t="shared" si="2"/>
        <v>0</v>
      </c>
      <c r="G18" s="134">
        <f t="shared" si="3"/>
        <v>294.53903705358863</v>
      </c>
      <c r="H18" s="122">
        <f>IF(G18&lt;&gt;0,D18/(G18/2),0)</f>
        <v>0</v>
      </c>
      <c r="I18" s="13">
        <f t="shared" si="5"/>
        <v>0</v>
      </c>
      <c r="J18" s="14"/>
      <c r="K18" s="15">
        <f t="shared" si="6"/>
        <v>0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17</v>
      </c>
      <c r="D19" s="132">
        <v>129</v>
      </c>
      <c r="E19" s="132">
        <v>175</v>
      </c>
      <c r="F19" s="133">
        <f t="shared" si="2"/>
        <v>304</v>
      </c>
      <c r="G19" s="134">
        <f t="shared" si="3"/>
        <v>233.1915288158209</v>
      </c>
      <c r="H19" s="122">
        <f>IF(G19&lt;&gt;0,D19/(G19/2),0)</f>
        <v>1.1063866741221688</v>
      </c>
      <c r="I19" s="13">
        <f t="shared" si="5"/>
        <v>1.5009121548168958</v>
      </c>
      <c r="J19" s="14"/>
      <c r="K19" s="15">
        <f t="shared" si="6"/>
        <v>1.3036494144695323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28</v>
      </c>
      <c r="D20" s="132">
        <v>208</v>
      </c>
      <c r="E20" s="132">
        <v>165</v>
      </c>
      <c r="F20" s="133">
        <f t="shared" si="2"/>
        <v>373</v>
      </c>
      <c r="G20" s="134">
        <f t="shared" si="3"/>
        <v>269.15151073097104</v>
      </c>
      <c r="H20" s="122">
        <f t="shared" si="4"/>
        <v>1.5455978637095988</v>
      </c>
      <c r="I20" s="13">
        <f t="shared" si="5"/>
        <v>1.2260752284234799</v>
      </c>
      <c r="J20" s="14"/>
      <c r="K20" s="15">
        <f t="shared" si="6"/>
        <v>1.3858365460665394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24</v>
      </c>
      <c r="D21" s="217">
        <v>18</v>
      </c>
      <c r="E21" s="132">
        <v>235</v>
      </c>
      <c r="F21" s="133">
        <f t="shared" si="2"/>
        <v>253</v>
      </c>
      <c r="G21" s="134">
        <f t="shared" si="3"/>
        <v>246.0825305529724</v>
      </c>
      <c r="H21" s="122">
        <f t="shared" si="4"/>
        <v>0.14629238377508696</v>
      </c>
      <c r="I21" s="13">
        <f t="shared" si="5"/>
        <v>1.9099283437303018</v>
      </c>
      <c r="J21" s="14"/>
      <c r="K21" s="15">
        <f t="shared" si="6"/>
        <v>1.0281103637526945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19</v>
      </c>
      <c r="D22" s="250">
        <v>128</v>
      </c>
      <c r="E22" s="132">
        <v>0</v>
      </c>
      <c r="F22" s="133">
        <f t="shared" si="2"/>
        <v>128</v>
      </c>
      <c r="G22" s="134">
        <f t="shared" si="3"/>
        <v>226.73569610323347</v>
      </c>
      <c r="H22" s="122">
        <f t="shared" si="4"/>
        <v>1.1290679165200455</v>
      </c>
      <c r="I22" s="13">
        <f t="shared" si="5"/>
        <v>0</v>
      </c>
      <c r="J22" s="14"/>
      <c r="K22" s="15">
        <f t="shared" si="6"/>
        <v>0.56453395826002273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253"/>
      <c r="D23" s="216"/>
      <c r="E23" s="216"/>
      <c r="F23" s="252"/>
      <c r="G23" s="25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653</v>
      </c>
      <c r="E25" s="137">
        <f>SUM(E17:E23)</f>
        <v>675</v>
      </c>
      <c r="F25" s="137">
        <f>SUM(F17:F24)</f>
        <v>1328</v>
      </c>
      <c r="G25" s="137">
        <f>SUM(G17:G23)</f>
        <v>1542.0697225618558</v>
      </c>
      <c r="H25" s="124">
        <f t="shared" si="4"/>
        <v>0.84691371660571169</v>
      </c>
      <c r="I25" s="27">
        <f t="shared" si="5"/>
        <v>0.87544679741019205</v>
      </c>
      <c r="J25" s="22"/>
      <c r="K25" s="28">
        <f t="shared" si="6"/>
        <v>0.86118025700795187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253" t="s">
        <v>85</v>
      </c>
      <c r="D27" s="216">
        <v>255</v>
      </c>
      <c r="E27" s="216"/>
      <c r="F27" s="133">
        <f t="shared" ref="F27:F29" si="7">SUM(D27:E27)</f>
        <v>255</v>
      </c>
      <c r="G27" s="134">
        <f>VLOOKUP(C27,$W$53:$AF$63,$W$44,0)</f>
        <v>496.07661138121409</v>
      </c>
      <c r="H27" s="122">
        <f>IF(G27&lt;&gt;0,D27/(G27/2),0)</f>
        <v>1.0280670128350122</v>
      </c>
      <c r="I27" s="13">
        <f>IF(G27&lt;&gt;0,E27/(G27/2),0)</f>
        <v>0</v>
      </c>
      <c r="J27" s="14"/>
      <c r="K27" s="15">
        <f t="shared" si="6"/>
        <v>0.51403350641750611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v>366</v>
      </c>
      <c r="E28" s="132">
        <v>74</v>
      </c>
      <c r="F28" s="133">
        <f t="shared" si="7"/>
        <v>440</v>
      </c>
      <c r="G28" s="134">
        <f>VLOOKUP(C28,$W$53:$AF$63,$W$44,0)</f>
        <v>616.05244401620223</v>
      </c>
      <c r="H28" s="122">
        <f>IF(G28&lt;&gt;0,D28/(G28/2),0)</f>
        <v>1.188210528356817</v>
      </c>
      <c r="I28" s="13">
        <f>IF(G28&lt;&gt;0,E28/(G28/2),0)</f>
        <v>0.24023928715411053</v>
      </c>
      <c r="J28" s="14"/>
      <c r="K28" s="15">
        <f t="shared" si="6"/>
        <v>0.71422490775546366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253" t="s">
        <v>69</v>
      </c>
      <c r="D29" s="216">
        <v>119.5</v>
      </c>
      <c r="E29" s="216"/>
      <c r="F29" s="133">
        <f t="shared" si="7"/>
        <v>119.5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740.5</v>
      </c>
      <c r="E31" s="221">
        <f>SUM(E27:E30)</f>
        <v>74</v>
      </c>
      <c r="F31" s="221">
        <f>SUM(F27:F30)</f>
        <v>814.5</v>
      </c>
      <c r="G31" s="222">
        <f>SUM(G27:G30)</f>
        <v>1112.1290553974163</v>
      </c>
      <c r="H31" s="223">
        <f>IF(G31&lt;&gt;0,D31/(G31/2),0)</f>
        <v>1.3316799815744125</v>
      </c>
      <c r="I31" s="223">
        <f>IF(G31&lt;&gt;0,E31/(G31/2),0)</f>
        <v>0.13307808053545783</v>
      </c>
      <c r="J31" s="22"/>
      <c r="K31" s="224">
        <f t="shared" si="6"/>
        <v>0.73237903105493507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1659.5</v>
      </c>
      <c r="E34" s="108">
        <f>E9+E15+E25+E31</f>
        <v>1036</v>
      </c>
      <c r="F34" s="108">
        <f>F9+F15+F25+F31</f>
        <v>2695.5</v>
      </c>
      <c r="G34" s="109">
        <f>G25+G31+G9+G15</f>
        <v>2654.1987779592719</v>
      </c>
      <c r="H34" s="13">
        <f>IF(G34&lt;&gt;0,D34/(G34/2),0)</f>
        <v>1.2504715274384508</v>
      </c>
      <c r="I34" s="13">
        <f>IF(G34&lt;&gt;0,E34/(G34/2),0)</f>
        <v>0.78064989600857781</v>
      </c>
      <c r="J34" s="14"/>
      <c r="K34" s="15">
        <f>IF(G34&lt;&gt;0,F34/(G34),0)</f>
        <v>1.0155607117235144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71</v>
      </c>
      <c r="E38" s="105"/>
      <c r="F38" s="106">
        <f t="shared" ref="F38:F41" si="8">SUM(D38:E38)</f>
        <v>71</v>
      </c>
      <c r="G38" s="309" t="s">
        <v>93</v>
      </c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>
        <v>294</v>
      </c>
      <c r="F39" s="106">
        <f t="shared" si="8"/>
        <v>294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>
        <v>78</v>
      </c>
      <c r="F40" s="106">
        <f>SUM(D40:E40)</f>
        <v>78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71</v>
      </c>
      <c r="E42" s="107">
        <f>SUM(E38:E41)</f>
        <v>372</v>
      </c>
      <c r="F42" s="106">
        <f>D42+E42</f>
        <v>443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8</v>
      </c>
      <c r="X44" s="104" t="str">
        <f>"'"&amp;IF($W$44=4,DAY($Z$53)-1,IF($W$44=5,DAY($AA$53)-1,IF($W$44=6,DAY($AB$53)-1,IF($W$44=7,DAY($AC$53)-1,IF($W$44=8,DAY($AD$53)-1,IF($W$44=9,DAY($AE$53)-1,0))))))&amp;"-"&amp;MONTH($Y$53)&amp;"'!D40"</f>
        <v>'9-12'!D40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'9-12'!F40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'9-12'!H40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'9-12'!B40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45996</v>
      </c>
      <c r="Z45" s="101">
        <v>45997</v>
      </c>
      <c r="AA45" s="101">
        <v>45998</v>
      </c>
      <c r="AB45" s="101">
        <v>45999</v>
      </c>
      <c r="AC45" s="101">
        <v>46000</v>
      </c>
      <c r="AD45" s="101">
        <v>46001</v>
      </c>
      <c r="AE45" s="101">
        <v>46002</v>
      </c>
      <c r="AF45" s="63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>
        <f>SUM(Y46:AE46)</f>
        <v>0</v>
      </c>
      <c r="AG46" s="64"/>
    </row>
    <row r="47" spans="2:33" ht="16" thickBot="1">
      <c r="B47" s="76">
        <f>+F9+'28-11'!E9+'29-11'!F9+'30-11'!F9+'01-12'!F9</f>
        <v>3185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</f>
        <v>553</v>
      </c>
      <c r="E47" s="77">
        <f>IF($W$44=3,$Y48,IF($W$44=4,SUM($Y48:$Z48),IF($W$44=5,SUM($Y48:$AA48),IF($W$44=6,SUM($Y48:$AB48),IF($W$44=7,SUM($Y48:$AC48),IF($W$44=8,SUM($Y48:$AD48),IF($W$44=9,SUM($Y48:$AE48),"Escribir número")))))))</f>
        <v>665.92321740695218</v>
      </c>
      <c r="F47" s="79">
        <f>F25+'28-11'!F25+'29-11'!F25+'30-11'!F25+'01-12'!F25</f>
        <v>7527</v>
      </c>
      <c r="G47" s="77">
        <f>IF($W$44=3,$Y47,IF($W$44=4,SUM($Y47:$Z47),IF($W$44=5,SUM($Y47:$AA47),IF($W$44=6,SUM($Y47:$AB47),IF($W$44=7,SUM($Y47:$AC47),IF($W$44=8,SUM($Y47:$AD47),IF($W$44=9,SUM($Y47:$AE47),"Escribir número")))))))</f>
        <v>7257.5982984548018</v>
      </c>
      <c r="H47" s="79">
        <f>F31+'28-11'!F31+'29-11'!F31+'30-11'!F31+'01-12'!F31</f>
        <v>3149.5</v>
      </c>
      <c r="I47" s="77">
        <f>IF($W$44=3,$Y49,IF($W$44=4,SUM($Y49:$Z49),IF($W$44=5,SUM($Y49:$AA49),IF($W$44=6,SUM($Y49:$AB49),IF($W$44=7,SUM($Y49:$AC49),IF($W$44=8,SUM($Y49:$AD49),IF($W$44=9,SUM($Y49:$AE49),"Escribir número")))))))</f>
        <v>5721.4658436649443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1157.7196170962955</v>
      </c>
      <c r="Z47" s="66">
        <v>998.02454840661369</v>
      </c>
      <c r="AA47" s="66">
        <v>1247.5306855082672</v>
      </c>
      <c r="AB47" s="66">
        <v>757.8035741696732</v>
      </c>
      <c r="AC47" s="66">
        <v>1554.4501507120954</v>
      </c>
      <c r="AD47" s="66">
        <v>1542.0697225618558</v>
      </c>
      <c r="AE47" s="66">
        <v>679.14911232737222</v>
      </c>
      <c r="AF47" s="67">
        <f t="shared" ref="AF47:AF49" si="9">SUM(Y47:AE47)</f>
        <v>7936.7474107821745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14414.5</v>
      </c>
      <c r="L48" s="118"/>
      <c r="M48" s="82">
        <f>+C47+E47+G47+I47</f>
        <v>13644.987359526698</v>
      </c>
      <c r="N48" s="83">
        <f>AF63</f>
        <v>15412.442220232922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160.99242618629611</v>
      </c>
      <c r="AA48" s="66">
        <v>182.9459388480638</v>
      </c>
      <c r="AB48" s="66">
        <v>160.99242618629611</v>
      </c>
      <c r="AC48" s="66">
        <v>160.99242618629611</v>
      </c>
      <c r="AD48" s="66">
        <v>0</v>
      </c>
      <c r="AE48" s="66">
        <v>160.99242618629611</v>
      </c>
      <c r="AF48" s="67">
        <f t="shared" si="9"/>
        <v>826.91564359324832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778.49033877819136</v>
      </c>
      <c r="Z49" s="66">
        <v>828.0979999163128</v>
      </c>
      <c r="AA49" s="66">
        <v>1112.1290553974163</v>
      </c>
      <c r="AB49" s="66">
        <v>778.49033877819136</v>
      </c>
      <c r="AC49" s="66">
        <v>1112.1290553974163</v>
      </c>
      <c r="AD49" s="66">
        <v>1112.1290553974163</v>
      </c>
      <c r="AE49" s="66">
        <v>927.31332219255557</v>
      </c>
      <c r="AF49" s="67">
        <f t="shared" si="9"/>
        <v>6648.7791658574997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1936.2099558744867</v>
      </c>
      <c r="Z50" s="102">
        <f t="shared" ref="Z50:AE50" si="10">SUM(Z46:Z49)</f>
        <v>1987.1149745092225</v>
      </c>
      <c r="AA50" s="102">
        <f t="shared" si="10"/>
        <v>2542.6056797537476</v>
      </c>
      <c r="AB50" s="102">
        <f t="shared" si="10"/>
        <v>1697.2863391341607</v>
      </c>
      <c r="AC50" s="102">
        <f t="shared" si="10"/>
        <v>2827.5716322958078</v>
      </c>
      <c r="AD50" s="102">
        <f t="shared" si="10"/>
        <v>2654.1987779592719</v>
      </c>
      <c r="AE50" s="102">
        <f t="shared" si="10"/>
        <v>1767.4548607062238</v>
      </c>
      <c r="AF50" s="102">
        <f>SUM(AF46:AF49)</f>
        <v>15412.442220232922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45996</v>
      </c>
      <c r="Z53" s="101">
        <v>45997</v>
      </c>
      <c r="AA53" s="101">
        <v>45998</v>
      </c>
      <c r="AB53" s="101">
        <v>45999</v>
      </c>
      <c r="AC53" s="101">
        <v>46000</v>
      </c>
      <c r="AD53" s="101">
        <v>46001</v>
      </c>
      <c r="AE53" s="101">
        <v>46002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0</v>
      </c>
      <c r="Z54" s="85">
        <v>160.99242618629611</v>
      </c>
      <c r="AA54" s="85">
        <v>182.9459388480638</v>
      </c>
      <c r="AB54" s="85">
        <v>160.99242618629611</v>
      </c>
      <c r="AC54" s="85">
        <v>160.99242618629611</v>
      </c>
      <c r="AD54" s="85">
        <v>0</v>
      </c>
      <c r="AE54" s="85">
        <v>160.99242618629611</v>
      </c>
      <c r="AF54" s="67">
        <f>SUM(Y54:AE54)</f>
        <v>826.91564359324832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272.36941930526922</v>
      </c>
      <c r="Z55" s="85">
        <v>217.89553544421537</v>
      </c>
      <c r="AA55" s="85">
        <v>272.36941930526922</v>
      </c>
      <c r="AB55" s="85">
        <v>284.74984745550876</v>
      </c>
      <c r="AC55" s="85">
        <v>284.74984745550876</v>
      </c>
      <c r="AD55" s="85">
        <v>272.36941930526922</v>
      </c>
      <c r="AE55" s="85">
        <v>190.65859351368846</v>
      </c>
      <c r="AF55" s="67">
        <f t="shared" ref="AF55:AF62" si="11">SUM(Y55:AE55)</f>
        <v>1795.162081784729</v>
      </c>
      <c r="AG55" s="64"/>
    </row>
    <row r="56" spans="2:33" ht="15.5">
      <c r="E56" s="91"/>
      <c r="V56" s="62"/>
      <c r="W56" s="68" t="s">
        <v>18</v>
      </c>
      <c r="X56" s="90"/>
      <c r="Y56" s="85">
        <v>431.23671081134148</v>
      </c>
      <c r="Z56" s="85">
        <v>431.23671081134148</v>
      </c>
      <c r="AA56" s="85">
        <v>616.05244401620223</v>
      </c>
      <c r="AB56" s="85">
        <v>431.23671081134148</v>
      </c>
      <c r="AC56" s="85">
        <v>616.05244401620223</v>
      </c>
      <c r="AD56" s="85">
        <v>616.05244401620223</v>
      </c>
      <c r="AE56" s="85">
        <v>431.23671081134148</v>
      </c>
      <c r="AF56" s="67">
        <f t="shared" si="11"/>
        <v>3573.1041752939727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0</v>
      </c>
      <c r="Z57" s="85">
        <v>0</v>
      </c>
      <c r="AA57" s="85">
        <v>0</v>
      </c>
      <c r="AB57" s="85">
        <v>0</v>
      </c>
      <c r="AC57" s="85">
        <v>294.53903705358863</v>
      </c>
      <c r="AD57" s="85">
        <v>294.53903705358863</v>
      </c>
      <c r="AE57" s="85">
        <v>123.70639556250724</v>
      </c>
      <c r="AF57" s="67">
        <f t="shared" si="11"/>
        <v>712.78446966968454</v>
      </c>
      <c r="AG57" s="64"/>
    </row>
    <row r="58" spans="2:33" ht="15.5">
      <c r="V58" s="62"/>
      <c r="W58" s="68" t="s">
        <v>17</v>
      </c>
      <c r="X58" s="90"/>
      <c r="Y58" s="85">
        <v>205.20854535792239</v>
      </c>
      <c r="Z58" s="85">
        <v>186.55322305265673</v>
      </c>
      <c r="AA58" s="85">
        <v>233.1915288158209</v>
      </c>
      <c r="AB58" s="85">
        <v>97.940442102644766</v>
      </c>
      <c r="AC58" s="85">
        <v>233.1915288158209</v>
      </c>
      <c r="AD58" s="85">
        <v>233.1915288158209</v>
      </c>
      <c r="AE58" s="85">
        <v>97.940442102644766</v>
      </c>
      <c r="AF58" s="67">
        <f t="shared" si="11"/>
        <v>1287.2172390633314</v>
      </c>
      <c r="AG58" s="64"/>
    </row>
    <row r="59" spans="2:33" ht="15.5">
      <c r="V59" s="62"/>
      <c r="W59" s="68" t="s">
        <v>28</v>
      </c>
      <c r="X59" s="90"/>
      <c r="Y59" s="85">
        <v>236.85332944325452</v>
      </c>
      <c r="Z59" s="85">
        <v>215.32120858477685</v>
      </c>
      <c r="AA59" s="85">
        <v>269.15151073097104</v>
      </c>
      <c r="AB59" s="85">
        <v>113.04363450700785</v>
      </c>
      <c r="AC59" s="85">
        <v>269.15151073097104</v>
      </c>
      <c r="AD59" s="85">
        <v>269.15151073097104</v>
      </c>
      <c r="AE59" s="85">
        <v>108.12869387626839</v>
      </c>
      <c r="AF59" s="67">
        <f t="shared" si="11"/>
        <v>1480.8013986042208</v>
      </c>
      <c r="AG59" s="64"/>
    </row>
    <row r="60" spans="2:33" ht="15.5">
      <c r="V60" s="62"/>
      <c r="W60" s="68" t="s">
        <v>24</v>
      </c>
      <c r="X60" s="90"/>
      <c r="Y60" s="85">
        <v>216.55262688661571</v>
      </c>
      <c r="Z60" s="85">
        <v>196.86602444237789</v>
      </c>
      <c r="AA60" s="85">
        <v>246.0825305529724</v>
      </c>
      <c r="AB60" s="85">
        <v>103.35466283224841</v>
      </c>
      <c r="AC60" s="85">
        <v>246.0825305529724</v>
      </c>
      <c r="AD60" s="85">
        <v>246.0825305529724</v>
      </c>
      <c r="AE60" s="85">
        <v>0</v>
      </c>
      <c r="AF60" s="67">
        <f t="shared" si="11"/>
        <v>1255.0209058201592</v>
      </c>
      <c r="AG60" s="64"/>
    </row>
    <row r="61" spans="2:33" ht="15.5">
      <c r="V61" s="62"/>
      <c r="W61" s="70" t="s">
        <v>19</v>
      </c>
      <c r="X61" s="92"/>
      <c r="Y61" s="85">
        <v>226.73569610323347</v>
      </c>
      <c r="Z61" s="85">
        <v>181.38855688258678</v>
      </c>
      <c r="AA61" s="85">
        <v>226.73569610323347</v>
      </c>
      <c r="AB61" s="85">
        <v>158.71498727226341</v>
      </c>
      <c r="AC61" s="85">
        <v>226.73569610323347</v>
      </c>
      <c r="AD61" s="85">
        <v>226.73569610323347</v>
      </c>
      <c r="AE61" s="85">
        <v>158.71498727226341</v>
      </c>
      <c r="AF61" s="67">
        <f t="shared" si="11"/>
        <v>1405.7613158400477</v>
      </c>
      <c r="AG61" s="64"/>
    </row>
    <row r="62" spans="2:33" ht="15.5">
      <c r="V62" s="62"/>
      <c r="W62" s="70" t="s">
        <v>85</v>
      </c>
      <c r="X62" s="92"/>
      <c r="Y62" s="85">
        <v>347.25362796684988</v>
      </c>
      <c r="Z62" s="85">
        <v>396.86128910497132</v>
      </c>
      <c r="AA62" s="85">
        <v>496.07661138121409</v>
      </c>
      <c r="AB62" s="85">
        <v>347.25362796684988</v>
      </c>
      <c r="AC62" s="85">
        <v>496.07661138121409</v>
      </c>
      <c r="AD62" s="85">
        <v>496.07661138121409</v>
      </c>
      <c r="AE62" s="85">
        <v>496.07661138121409</v>
      </c>
      <c r="AF62" s="67">
        <f t="shared" si="11"/>
        <v>3075.6749905635279</v>
      </c>
      <c r="AG62" s="64"/>
    </row>
    <row r="63" spans="2:33" ht="15.5">
      <c r="V63" s="62"/>
      <c r="W63" s="299" t="s">
        <v>43</v>
      </c>
      <c r="X63" s="300"/>
      <c r="Y63" s="102">
        <f>SUM(Y54:Y62)</f>
        <v>1936.2099558744867</v>
      </c>
      <c r="Z63" s="102">
        <f t="shared" ref="Z63:AE63" si="12">SUM(Z54:Z62)</f>
        <v>1987.1149745092225</v>
      </c>
      <c r="AA63" s="102">
        <f t="shared" si="12"/>
        <v>2542.6056797537472</v>
      </c>
      <c r="AB63" s="102">
        <f t="shared" si="12"/>
        <v>1697.2863391341607</v>
      </c>
      <c r="AC63" s="102">
        <f t="shared" si="12"/>
        <v>2827.5716322958074</v>
      </c>
      <c r="AD63" s="102">
        <f t="shared" si="12"/>
        <v>2654.1987779592719</v>
      </c>
      <c r="AE63" s="102">
        <f t="shared" si="12"/>
        <v>1767.4548607062238</v>
      </c>
      <c r="AF63" s="71">
        <f>SUM(AF54:AF62)</f>
        <v>15412.442220232922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B85CB8EF-9C50-4074-B970-73789FC069BB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B389CC5E-F0A4-4080-8E1E-156E3AEEDE5C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560CF6DC-2FE3-4BEB-9C1C-99EA9D217B38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907F0116-A7C1-40B2-954D-12B9CA596BD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E238CD79-4994-461B-B7DE-52B3D0D546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FD53B459-514E-4C43-9F36-59369827B9C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70F0317B-277C-47D8-8FAF-4DAA882C95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4FC6C766-26D7-4506-B2DD-478FD4FFD1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E3C67219-F63D-48E6-BEB6-F5C5DBED809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CE6979A4-EE36-4D81-A052-A4387CE0A46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74546-F3FC-4587-8212-7DD4D400E578}">
  <dimension ref="B2:AG76"/>
  <sheetViews>
    <sheetView topLeftCell="A5" zoomScale="70" zoomScaleNormal="7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6" width="11.54296875" bestFit="1" customWidth="1"/>
    <col min="7" max="7" width="11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69</v>
      </c>
      <c r="D11" s="132">
        <f>144+59</f>
        <v>203</v>
      </c>
      <c r="E11" s="132">
        <v>200</v>
      </c>
      <c r="F11" s="133">
        <f t="shared" ref="F11:F14" si="1">SUM(D11:E11)</f>
        <v>403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 t="s">
        <v>12</v>
      </c>
      <c r="D12" s="132">
        <v>108</v>
      </c>
      <c r="E12" s="132">
        <v>134</v>
      </c>
      <c r="F12" s="133">
        <f t="shared" si="1"/>
        <v>242</v>
      </c>
      <c r="G12" s="134">
        <f t="shared" ref="G12" si="2">VLOOKUP(C12,$W$53:$AF$63,$W$44,0)</f>
        <v>160.99242618629611</v>
      </c>
      <c r="H12" s="122">
        <f>IF(G12&lt;&gt;0,D12/(G12/2),0)</f>
        <v>1.341678022480701</v>
      </c>
      <c r="I12" s="13">
        <f>IF(G12&lt;&gt;0,E12/(G12/2),0)</f>
        <v>1.6646745834482772</v>
      </c>
      <c r="J12" s="14"/>
      <c r="K12" s="15">
        <f>IF(G12&lt;&gt;0,F12/(G12),0)</f>
        <v>1.5031763029644891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311</v>
      </c>
      <c r="E15" s="136">
        <f>SUM(E11:E14)</f>
        <v>334</v>
      </c>
      <c r="F15" s="136">
        <f>SUM(F11:F14)</f>
        <v>645</v>
      </c>
      <c r="G15" s="137">
        <f>SUM(G11:G14)</f>
        <v>160.99242618629611</v>
      </c>
      <c r="H15" s="124">
        <f>IF(G15&lt;&gt;0,D15/(G15/2),0)</f>
        <v>3.8635357869583151</v>
      </c>
      <c r="I15" s="27">
        <f>IF(G15&lt;&gt;0,E15/(G15/2),0)</f>
        <v>4.1492635139680942</v>
      </c>
      <c r="J15" s="22"/>
      <c r="K15" s="28">
        <f>IF(G15&lt;&gt;0,F15/(G15),0)</f>
        <v>4.0063996504632042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9" t="s">
        <v>12</v>
      </c>
      <c r="D17" s="132"/>
      <c r="E17" s="132"/>
      <c r="F17" s="133">
        <f t="shared" ref="F17:F23" si="3">SUM(D17:E17)</f>
        <v>0</v>
      </c>
      <c r="G17" s="134"/>
      <c r="H17" s="122">
        <f t="shared" ref="H17:H25" si="4">IF(G17&lt;&gt;0,D17/(G17/2),0)</f>
        <v>0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0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170</v>
      </c>
      <c r="E18" s="132">
        <v>85</v>
      </c>
      <c r="F18" s="133">
        <f t="shared" si="3"/>
        <v>255</v>
      </c>
      <c r="G18" s="134">
        <f t="shared" ref="G18:G23" si="7">VLOOKUP(C18,$W$53:$AF$63,$W$44,0)</f>
        <v>190.65859351368846</v>
      </c>
      <c r="H18" s="122">
        <f>IF(G18&lt;&gt;0,D18/(G18/2),0)</f>
        <v>1.783292290864348</v>
      </c>
      <c r="I18" s="13">
        <f t="shared" si="5"/>
        <v>0.89164614543217402</v>
      </c>
      <c r="J18" s="14"/>
      <c r="K18" s="15">
        <f t="shared" si="6"/>
        <v>1.337469218148261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52</v>
      </c>
      <c r="E19" s="132">
        <v>70</v>
      </c>
      <c r="F19" s="133">
        <f t="shared" si="3"/>
        <v>122</v>
      </c>
      <c r="G19" s="134">
        <f t="shared" si="7"/>
        <v>123.70639556250724</v>
      </c>
      <c r="H19" s="122">
        <f>IF(G19&lt;&gt;0,D19/(G19/2),0)</f>
        <v>0.84070026878642778</v>
      </c>
      <c r="I19" s="13">
        <f t="shared" si="5"/>
        <v>1.131711900289422</v>
      </c>
      <c r="J19" s="14"/>
      <c r="K19" s="15">
        <f t="shared" si="6"/>
        <v>0.98620608453792491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190</v>
      </c>
      <c r="E20" s="132">
        <v>140</v>
      </c>
      <c r="F20" s="133">
        <f t="shared" si="3"/>
        <v>330</v>
      </c>
      <c r="G20" s="134">
        <f t="shared" si="7"/>
        <v>97.940442102644766</v>
      </c>
      <c r="H20" s="122">
        <f t="shared" si="4"/>
        <v>3.8799089716355133</v>
      </c>
      <c r="I20" s="13">
        <f t="shared" si="5"/>
        <v>2.8588802948893255</v>
      </c>
      <c r="J20" s="14"/>
      <c r="K20" s="15">
        <f t="shared" si="6"/>
        <v>3.3693946332624196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189</v>
      </c>
      <c r="E21" s="132">
        <v>128</v>
      </c>
      <c r="F21" s="133">
        <f t="shared" si="3"/>
        <v>317</v>
      </c>
      <c r="G21" s="134">
        <f t="shared" si="7"/>
        <v>108.12869387626839</v>
      </c>
      <c r="H21" s="122">
        <f t="shared" si="4"/>
        <v>3.495834328976037</v>
      </c>
      <c r="I21" s="13">
        <f t="shared" si="5"/>
        <v>2.3675491751795383</v>
      </c>
      <c r="J21" s="14"/>
      <c r="K21" s="15">
        <f t="shared" si="6"/>
        <v>2.9316917520777874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101</v>
      </c>
      <c r="E22" s="132">
        <v>172</v>
      </c>
      <c r="F22" s="133">
        <f t="shared" si="3"/>
        <v>273</v>
      </c>
      <c r="G22" s="134">
        <f t="shared" si="7"/>
        <v>0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98</v>
      </c>
      <c r="E23" s="132">
        <v>145</v>
      </c>
      <c r="F23" s="133">
        <f t="shared" si="3"/>
        <v>243</v>
      </c>
      <c r="G23" s="134">
        <f t="shared" si="7"/>
        <v>158.71498727226341</v>
      </c>
      <c r="H23" s="122">
        <f t="shared" si="4"/>
        <v>1.2349180336937997</v>
      </c>
      <c r="I23" s="13">
        <f t="shared" si="5"/>
        <v>1.8271746416898058</v>
      </c>
      <c r="J23" s="14"/>
      <c r="K23" s="15">
        <f t="shared" si="6"/>
        <v>1.5310463376918029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800</v>
      </c>
      <c r="E25" s="137">
        <f>SUM(E17:E23)</f>
        <v>740</v>
      </c>
      <c r="F25" s="137">
        <f>SUM(F17:F24)</f>
        <v>1540</v>
      </c>
      <c r="G25" s="137">
        <f>SUM(G17:G23)</f>
        <v>679.14911232737222</v>
      </c>
      <c r="H25" s="124">
        <f t="shared" si="4"/>
        <v>2.3558891132419642</v>
      </c>
      <c r="I25" s="27">
        <f t="shared" si="5"/>
        <v>2.1791974297488168</v>
      </c>
      <c r="J25" s="22"/>
      <c r="K25" s="28">
        <f t="shared" si="6"/>
        <v>2.2675432714953905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272</v>
      </c>
      <c r="E27" s="216">
        <v>93</v>
      </c>
      <c r="F27" s="133">
        <f t="shared" ref="F27:F29" si="8">SUM(D27:E27)</f>
        <v>365</v>
      </c>
      <c r="G27" s="134">
        <f>VLOOKUP(C27,$W$53:$AF$63,$W$44,0)</f>
        <v>496.07661138121409</v>
      </c>
      <c r="H27" s="122">
        <f>IF(G27&lt;&gt;0,D27/(G27/2),0)</f>
        <v>1.0966048136906796</v>
      </c>
      <c r="I27" s="13">
        <f>IF(G27&lt;&gt;0,E27/(G27/2),0)</f>
        <v>0.37494208703394566</v>
      </c>
      <c r="J27" s="14"/>
      <c r="K27" s="15">
        <f t="shared" si="6"/>
        <v>0.73577345036231268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f>444+17</f>
        <v>461</v>
      </c>
      <c r="E28" s="132">
        <v>193</v>
      </c>
      <c r="F28" s="133">
        <f t="shared" si="8"/>
        <v>654</v>
      </c>
      <c r="G28" s="134">
        <f>VLOOKUP(C28,$W$53:$AF$63,$W$44,0)</f>
        <v>431.23671081134148</v>
      </c>
      <c r="H28" s="122">
        <f>IF(G28&lt;&gt;0,D28/(G28/2),0)</f>
        <v>2.1380368991900571</v>
      </c>
      <c r="I28" s="13">
        <f>IF(G28&lt;&gt;0,E28/(G28/2),0)</f>
        <v>0.89510004673249688</v>
      </c>
      <c r="J28" s="14"/>
      <c r="K28" s="15">
        <f t="shared" si="6"/>
        <v>1.5165684729612772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8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733</v>
      </c>
      <c r="E31" s="221">
        <f>SUM(E27:E30)</f>
        <v>286</v>
      </c>
      <c r="F31" s="221">
        <f>SUM(F27:F30)</f>
        <v>1019</v>
      </c>
      <c r="G31" s="222">
        <f>SUM(G27:G30)</f>
        <v>927.31332219255557</v>
      </c>
      <c r="H31" s="223">
        <f>IF(G31&lt;&gt;0,D31/(G31/2),0)</f>
        <v>1.5809111817069168</v>
      </c>
      <c r="I31" s="223">
        <f>IF(G31&lt;&gt;0,E31/(G31/2),0)</f>
        <v>0.61683574074785574</v>
      </c>
      <c r="J31" s="22"/>
      <c r="K31" s="224">
        <f t="shared" si="6"/>
        <v>1.0988734612273863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1844</v>
      </c>
      <c r="E34" s="108">
        <f>E9+E15+E25+E31</f>
        <v>1360</v>
      </c>
      <c r="F34" s="108">
        <f>F9+F15+F25+F31</f>
        <v>3204</v>
      </c>
      <c r="G34" s="109">
        <f>G25+G31+G9+G15</f>
        <v>1767.4548607062238</v>
      </c>
      <c r="H34" s="13">
        <f>IF(G34&lt;&gt;0,D34/(G34/2),0)</f>
        <v>2.0866162310512313</v>
      </c>
      <c r="I34" s="13">
        <f>IF(G34&lt;&gt;0,E34/(G34/2),0)</f>
        <v>1.5389360489314938</v>
      </c>
      <c r="J34" s="14"/>
      <c r="K34" s="15">
        <f>IF(G34&lt;&gt;0,F34/(G34),0)</f>
        <v>1.8127761399913627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92</v>
      </c>
      <c r="E38" s="105">
        <v>39</v>
      </c>
      <c r="F38" s="106">
        <f t="shared" ref="F38:F41" si="9">SUM(D38:E38)</f>
        <v>131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>
        <v>203</v>
      </c>
      <c r="E39" s="105">
        <f>118+82</f>
        <v>200</v>
      </c>
      <c r="F39" s="106">
        <f t="shared" si="9"/>
        <v>403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17</v>
      </c>
      <c r="E40" s="105"/>
      <c r="F40" s="106">
        <f>SUM(D40:E40)</f>
        <v>17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312</v>
      </c>
      <c r="E42" s="107">
        <f>SUM(E38:E41)</f>
        <v>239</v>
      </c>
      <c r="F42" s="106">
        <f>D42+E42</f>
        <v>551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9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'10-12'!D40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'10-12'!F40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'10-12'!H40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'10-12'!B40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45996</v>
      </c>
      <c r="Z45" s="101">
        <v>45997</v>
      </c>
      <c r="AA45" s="101">
        <v>45998</v>
      </c>
      <c r="AB45" s="101">
        <v>45999</v>
      </c>
      <c r="AC45" s="101">
        <v>46000</v>
      </c>
      <c r="AD45" s="101">
        <v>46001</v>
      </c>
      <c r="AE45" s="101">
        <v>46002</v>
      </c>
      <c r="AF45" s="63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>
        <f>SUM(Y46:AE46)</f>
        <v>0</v>
      </c>
      <c r="AG46" s="64"/>
    </row>
    <row r="47" spans="2:33" ht="16" thickBot="1">
      <c r="B47" s="76">
        <f>+F9+'28-11'!E9+'29-11'!F9+'30-11'!F9+'01-12'!F9</f>
        <v>3185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</f>
        <v>645</v>
      </c>
      <c r="E47" s="77">
        <f>IF($W$44=3,$Y48,IF($W$44=4,SUM($Y48:$Z48),IF($W$44=5,SUM($Y48:$AA48),IF($W$44=6,SUM($Y48:$AB48),IF($W$44=7,SUM($Y48:$AC48),IF($W$44=8,SUM($Y48:$AD48),IF($W$44=9,SUM($Y48:$AE48),"Escribir número")))))))</f>
        <v>826.91564359324832</v>
      </c>
      <c r="F47" s="79">
        <f>F25+'28-11'!F25+'29-11'!F25+'30-11'!F25+'01-12'!F25</f>
        <v>7739</v>
      </c>
      <c r="G47" s="77">
        <f>IF($W$44=3,$Y47,IF($W$44=4,SUM($Y47:$Z47),IF($W$44=5,SUM($Y47:$AA47),IF($W$44=6,SUM($Y47:$AB47),IF($W$44=7,SUM($Y47:$AC47),IF($W$44=8,SUM($Y47:$AD47),IF($W$44=9,SUM($Y47:$AE47),"Escribir número")))))))</f>
        <v>7936.7474107821745</v>
      </c>
      <c r="H47" s="79">
        <f>F31+'28-11'!F31+'29-11'!F31+'30-11'!F31+'01-12'!F31</f>
        <v>3354</v>
      </c>
      <c r="I47" s="77">
        <f>IF($W$44=3,$Y49,IF($W$44=4,SUM($Y49:$Z49),IF($W$44=5,SUM($Y49:$AA49),IF($W$44=6,SUM($Y49:$AB49),IF($W$44=7,SUM($Y49:$AC49),IF($W$44=8,SUM($Y49:$AD49),IF($W$44=9,SUM($Y49:$AE49),"Escribir número")))))))</f>
        <v>6648.7791658574997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1157.7196170962955</v>
      </c>
      <c r="Z47" s="66">
        <v>998.02454840661369</v>
      </c>
      <c r="AA47" s="66">
        <v>1247.5306855082672</v>
      </c>
      <c r="AB47" s="66">
        <v>757.8035741696732</v>
      </c>
      <c r="AC47" s="66">
        <v>1554.4501507120954</v>
      </c>
      <c r="AD47" s="66">
        <v>1542.0697225618558</v>
      </c>
      <c r="AE47" s="66">
        <v>679.14911232737222</v>
      </c>
      <c r="AF47" s="67">
        <f t="shared" ref="AF47:AF49" si="10">SUM(Y47:AE47)</f>
        <v>7936.7474107821745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14923</v>
      </c>
      <c r="L48" s="118"/>
      <c r="M48" s="82">
        <f>+C47+E47+G47+I47</f>
        <v>15412.442220232922</v>
      </c>
      <c r="N48" s="83">
        <f>AF63</f>
        <v>15412.442220232922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0</v>
      </c>
      <c r="Z48" s="66">
        <v>160.99242618629611</v>
      </c>
      <c r="AA48" s="66">
        <v>182.9459388480638</v>
      </c>
      <c r="AB48" s="66">
        <v>160.99242618629611</v>
      </c>
      <c r="AC48" s="66">
        <v>160.99242618629611</v>
      </c>
      <c r="AD48" s="66">
        <v>0</v>
      </c>
      <c r="AE48" s="66">
        <v>160.99242618629611</v>
      </c>
      <c r="AF48" s="67">
        <f t="shared" si="10"/>
        <v>826.91564359324832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778.49033877819136</v>
      </c>
      <c r="Z49" s="66">
        <v>828.0979999163128</v>
      </c>
      <c r="AA49" s="66">
        <v>1112.1290553974163</v>
      </c>
      <c r="AB49" s="66">
        <v>778.49033877819136</v>
      </c>
      <c r="AC49" s="66">
        <v>1112.1290553974163</v>
      </c>
      <c r="AD49" s="66">
        <v>1112.1290553974163</v>
      </c>
      <c r="AE49" s="66">
        <v>927.31332219255557</v>
      </c>
      <c r="AF49" s="67">
        <f t="shared" si="10"/>
        <v>6648.7791658574997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1936.2099558744867</v>
      </c>
      <c r="Z50" s="102">
        <f t="shared" ref="Z50:AE50" si="11">SUM(Z46:Z49)</f>
        <v>1987.1149745092225</v>
      </c>
      <c r="AA50" s="102">
        <f t="shared" si="11"/>
        <v>2542.6056797537476</v>
      </c>
      <c r="AB50" s="102">
        <f t="shared" si="11"/>
        <v>1697.2863391341607</v>
      </c>
      <c r="AC50" s="102">
        <f t="shared" si="11"/>
        <v>2827.5716322958078</v>
      </c>
      <c r="AD50" s="102">
        <f t="shared" si="11"/>
        <v>2654.1987779592719</v>
      </c>
      <c r="AE50" s="102">
        <f t="shared" si="11"/>
        <v>1767.4548607062238</v>
      </c>
      <c r="AF50" s="102">
        <f>SUM(AF46:AF49)</f>
        <v>15412.442220232922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45996</v>
      </c>
      <c r="Z53" s="101">
        <v>45997</v>
      </c>
      <c r="AA53" s="101">
        <v>45998</v>
      </c>
      <c r="AB53" s="101">
        <v>45999</v>
      </c>
      <c r="AC53" s="101">
        <v>46000</v>
      </c>
      <c r="AD53" s="101">
        <v>46001</v>
      </c>
      <c r="AE53" s="101">
        <v>46002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0</v>
      </c>
      <c r="Z54" s="85">
        <v>160.99242618629611</v>
      </c>
      <c r="AA54" s="85">
        <v>182.9459388480638</v>
      </c>
      <c r="AB54" s="85">
        <v>160.99242618629611</v>
      </c>
      <c r="AC54" s="85">
        <v>160.99242618629611</v>
      </c>
      <c r="AD54" s="85">
        <v>0</v>
      </c>
      <c r="AE54" s="85">
        <v>160.99242618629611</v>
      </c>
      <c r="AF54" s="67">
        <f>SUM(Y54:AE54)</f>
        <v>826.91564359324832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272.36941930526922</v>
      </c>
      <c r="Z55" s="85">
        <v>217.89553544421537</v>
      </c>
      <c r="AA55" s="85">
        <v>272.36941930526922</v>
      </c>
      <c r="AB55" s="85">
        <v>284.74984745550876</v>
      </c>
      <c r="AC55" s="85">
        <v>284.74984745550876</v>
      </c>
      <c r="AD55" s="85">
        <v>272.36941930526922</v>
      </c>
      <c r="AE55" s="85">
        <v>190.65859351368846</v>
      </c>
      <c r="AF55" s="67">
        <f t="shared" ref="AF55:AF62" si="12">SUM(Y55:AE55)</f>
        <v>1795.162081784729</v>
      </c>
      <c r="AG55" s="64"/>
    </row>
    <row r="56" spans="2:33" ht="15.5">
      <c r="E56" s="91"/>
      <c r="V56" s="62"/>
      <c r="W56" s="68" t="s">
        <v>18</v>
      </c>
      <c r="X56" s="90"/>
      <c r="Y56" s="85">
        <v>431.23671081134148</v>
      </c>
      <c r="Z56" s="85">
        <v>431.23671081134148</v>
      </c>
      <c r="AA56" s="85">
        <v>616.05244401620223</v>
      </c>
      <c r="AB56" s="85">
        <v>431.23671081134148</v>
      </c>
      <c r="AC56" s="85">
        <v>616.05244401620223</v>
      </c>
      <c r="AD56" s="85">
        <v>616.05244401620223</v>
      </c>
      <c r="AE56" s="85">
        <v>431.23671081134148</v>
      </c>
      <c r="AF56" s="67">
        <f t="shared" si="12"/>
        <v>3573.1041752939727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0</v>
      </c>
      <c r="Z57" s="85">
        <v>0</v>
      </c>
      <c r="AA57" s="85">
        <v>0</v>
      </c>
      <c r="AB57" s="85">
        <v>0</v>
      </c>
      <c r="AC57" s="85">
        <v>294.53903705358863</v>
      </c>
      <c r="AD57" s="85">
        <v>294.53903705358863</v>
      </c>
      <c r="AE57" s="85">
        <v>123.70639556250724</v>
      </c>
      <c r="AF57" s="67">
        <f t="shared" si="12"/>
        <v>712.78446966968454</v>
      </c>
      <c r="AG57" s="64"/>
    </row>
    <row r="58" spans="2:33" ht="15.5">
      <c r="V58" s="62"/>
      <c r="W58" s="68" t="s">
        <v>17</v>
      </c>
      <c r="X58" s="90"/>
      <c r="Y58" s="85">
        <v>205.20854535792239</v>
      </c>
      <c r="Z58" s="85">
        <v>186.55322305265673</v>
      </c>
      <c r="AA58" s="85">
        <v>233.1915288158209</v>
      </c>
      <c r="AB58" s="85">
        <v>97.940442102644766</v>
      </c>
      <c r="AC58" s="85">
        <v>233.1915288158209</v>
      </c>
      <c r="AD58" s="85">
        <v>233.1915288158209</v>
      </c>
      <c r="AE58" s="85">
        <v>97.940442102644766</v>
      </c>
      <c r="AF58" s="67">
        <f t="shared" si="12"/>
        <v>1287.2172390633314</v>
      </c>
      <c r="AG58" s="64"/>
    </row>
    <row r="59" spans="2:33" ht="15.5">
      <c r="V59" s="62"/>
      <c r="W59" s="68" t="s">
        <v>28</v>
      </c>
      <c r="X59" s="90"/>
      <c r="Y59" s="85">
        <v>236.85332944325452</v>
      </c>
      <c r="Z59" s="85">
        <v>215.32120858477685</v>
      </c>
      <c r="AA59" s="85">
        <v>269.15151073097104</v>
      </c>
      <c r="AB59" s="85">
        <v>113.04363450700785</v>
      </c>
      <c r="AC59" s="85">
        <v>269.15151073097104</v>
      </c>
      <c r="AD59" s="85">
        <v>269.15151073097104</v>
      </c>
      <c r="AE59" s="85">
        <v>108.12869387626839</v>
      </c>
      <c r="AF59" s="67">
        <f t="shared" si="12"/>
        <v>1480.8013986042208</v>
      </c>
      <c r="AG59" s="64"/>
    </row>
    <row r="60" spans="2:33" ht="15.5">
      <c r="V60" s="62"/>
      <c r="W60" s="68" t="s">
        <v>24</v>
      </c>
      <c r="X60" s="90"/>
      <c r="Y60" s="85">
        <v>216.55262688661571</v>
      </c>
      <c r="Z60" s="85">
        <v>196.86602444237789</v>
      </c>
      <c r="AA60" s="85">
        <v>246.0825305529724</v>
      </c>
      <c r="AB60" s="85">
        <v>103.35466283224841</v>
      </c>
      <c r="AC60" s="85">
        <v>246.0825305529724</v>
      </c>
      <c r="AD60" s="85">
        <v>246.0825305529724</v>
      </c>
      <c r="AE60" s="85">
        <v>0</v>
      </c>
      <c r="AF60" s="67">
        <f t="shared" si="12"/>
        <v>1255.0209058201592</v>
      </c>
      <c r="AG60" s="64"/>
    </row>
    <row r="61" spans="2:33" ht="15.5">
      <c r="V61" s="62"/>
      <c r="W61" s="70" t="s">
        <v>19</v>
      </c>
      <c r="X61" s="92"/>
      <c r="Y61" s="85">
        <v>226.73569610323347</v>
      </c>
      <c r="Z61" s="85">
        <v>181.38855688258678</v>
      </c>
      <c r="AA61" s="85">
        <v>226.73569610323347</v>
      </c>
      <c r="AB61" s="85">
        <v>158.71498727226341</v>
      </c>
      <c r="AC61" s="85">
        <v>226.73569610323347</v>
      </c>
      <c r="AD61" s="85">
        <v>226.73569610323347</v>
      </c>
      <c r="AE61" s="85">
        <v>158.71498727226341</v>
      </c>
      <c r="AF61" s="67">
        <f t="shared" si="12"/>
        <v>1405.7613158400477</v>
      </c>
      <c r="AG61" s="64"/>
    </row>
    <row r="62" spans="2:33" ht="15.5">
      <c r="V62" s="62"/>
      <c r="W62" s="70" t="s">
        <v>85</v>
      </c>
      <c r="X62" s="92"/>
      <c r="Y62" s="85">
        <v>347.25362796684988</v>
      </c>
      <c r="Z62" s="85">
        <v>396.86128910497132</v>
      </c>
      <c r="AA62" s="85">
        <v>496.07661138121409</v>
      </c>
      <c r="AB62" s="85">
        <v>347.25362796684988</v>
      </c>
      <c r="AC62" s="85">
        <v>496.07661138121409</v>
      </c>
      <c r="AD62" s="85">
        <v>496.07661138121409</v>
      </c>
      <c r="AE62" s="85">
        <v>496.07661138121409</v>
      </c>
      <c r="AF62" s="67">
        <f t="shared" si="12"/>
        <v>3075.6749905635279</v>
      </c>
      <c r="AG62" s="64"/>
    </row>
    <row r="63" spans="2:33" ht="15.5">
      <c r="V63" s="62"/>
      <c r="W63" s="299" t="s">
        <v>43</v>
      </c>
      <c r="X63" s="300"/>
      <c r="Y63" s="102">
        <f>SUM(Y54:Y62)</f>
        <v>1936.2099558744867</v>
      </c>
      <c r="Z63" s="102">
        <f t="shared" ref="Z63:AE63" si="13">SUM(Z54:Z62)</f>
        <v>1987.1149745092225</v>
      </c>
      <c r="AA63" s="102">
        <f t="shared" si="13"/>
        <v>2542.6056797537472</v>
      </c>
      <c r="AB63" s="102">
        <f t="shared" si="13"/>
        <v>1697.2863391341607</v>
      </c>
      <c r="AC63" s="102">
        <f t="shared" si="13"/>
        <v>2827.5716322958074</v>
      </c>
      <c r="AD63" s="102">
        <f t="shared" si="13"/>
        <v>2654.1987779592719</v>
      </c>
      <c r="AE63" s="102">
        <f t="shared" si="13"/>
        <v>1767.4548607062238</v>
      </c>
      <c r="AF63" s="71">
        <f>SUM(AF54:AF62)</f>
        <v>15412.442220232922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332C3148-6502-4DE9-8FA1-F1D71D220719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AC99B3D2-2B07-4B1E-96BB-BDB73C168134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78C78D7A-7BBC-432F-8F7E-99DE8D2C0938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56B378EA-63AC-4D0A-A4A3-3A91DEBBF88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60E45ADA-F2AA-4F38-A3D1-6A30D6175E2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125D8914-8ACC-405D-9B42-3B59B6989F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D35ABA68-B895-44D4-B9BB-A2321609BFF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F737843E-8A1A-4E88-B54A-395E75B633A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77AEC8A5-26AF-4C5D-8F01-33B72E453DE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36026685-232B-4028-8DBA-192D7443758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2626B-D8D5-4DE4-B792-44E9FEE71547}">
  <sheetPr>
    <tabColor rgb="FFFF0000"/>
  </sheetPr>
  <dimension ref="B2:AG76"/>
  <sheetViews>
    <sheetView zoomScale="66" zoomScaleNormal="66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4.54296875" customWidth="1"/>
    <col min="6" max="6" width="14.36328125" customWidth="1"/>
    <col min="7" max="7" width="14.089843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69</v>
      </c>
      <c r="D11" s="216">
        <f>137+151</f>
        <v>288</v>
      </c>
      <c r="E11" s="132">
        <v>79</v>
      </c>
      <c r="F11" s="133">
        <f t="shared" ref="F11:F14" si="1">SUM(D11:E11)</f>
        <v>367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 t="s">
        <v>12</v>
      </c>
      <c r="D12" s="132">
        <v>120</v>
      </c>
      <c r="E12" s="132">
        <v>52</v>
      </c>
      <c r="F12" s="133">
        <f t="shared" si="1"/>
        <v>172</v>
      </c>
      <c r="G12" s="134">
        <f t="shared" ref="G12" si="2">VLOOKUP(C12,$W$53:$AF$63,$W$44,0)</f>
        <v>157</v>
      </c>
      <c r="H12" s="122">
        <f>IF(G12&lt;&gt;0,D12/(G12/2),0)</f>
        <v>1.5286624203821657</v>
      </c>
      <c r="I12" s="13">
        <f>IF(G12&lt;&gt;0,E12/(G12/2),0)</f>
        <v>0.66242038216560506</v>
      </c>
      <c r="J12" s="14"/>
      <c r="K12" s="15">
        <f>IF(G12&lt;&gt;0,F12/(G12),0)</f>
        <v>1.0955414012738853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408</v>
      </c>
      <c r="E15" s="136">
        <f>SUM(E11:E14)</f>
        <v>131</v>
      </c>
      <c r="F15" s="136">
        <f>SUM(F11:F14)</f>
        <v>539</v>
      </c>
      <c r="G15" s="137">
        <f>SUM(G11:G14)</f>
        <v>157</v>
      </c>
      <c r="H15" s="124">
        <f>IF(G15&lt;&gt;0,D15/(G15/2),0)</f>
        <v>5.1974522292993628</v>
      </c>
      <c r="I15" s="27">
        <f>IF(G15&lt;&gt;0,E15/(G15/2),0)</f>
        <v>1.6687898089171975</v>
      </c>
      <c r="J15" s="22"/>
      <c r="K15" s="28">
        <f>IF(G15&lt;&gt;0,F15/(G15),0)</f>
        <v>3.4331210191082802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9" t="s">
        <v>12</v>
      </c>
      <c r="D17" s="132"/>
      <c r="E17" s="132"/>
      <c r="F17" s="133">
        <f t="shared" ref="F17:F23" si="3">SUM(D17:E17)</f>
        <v>0</v>
      </c>
      <c r="G17" s="134"/>
      <c r="H17" s="122">
        <f t="shared" ref="H17:H25" si="4">IF(G17&lt;&gt;0,D17/(G17/2),0)</f>
        <v>0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0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205</v>
      </c>
      <c r="E18" s="132">
        <v>148</v>
      </c>
      <c r="F18" s="133">
        <f t="shared" si="3"/>
        <v>353</v>
      </c>
      <c r="G18" s="134">
        <f t="shared" ref="G18:G23" si="7">VLOOKUP(C18,$W$53:$AF$63,$W$44,0)</f>
        <v>0</v>
      </c>
      <c r="H18" s="122">
        <f>IF(G18&lt;&gt;0,D18/(G18/2),0)</f>
        <v>0</v>
      </c>
      <c r="I18" s="13">
        <f t="shared" si="5"/>
        <v>0</v>
      </c>
      <c r="J18" s="14"/>
      <c r="K18" s="15">
        <f t="shared" si="6"/>
        <v>0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242</v>
      </c>
      <c r="E19" s="132">
        <v>149</v>
      </c>
      <c r="F19" s="133">
        <f t="shared" si="3"/>
        <v>391</v>
      </c>
      <c r="G19" s="134">
        <f t="shared" si="7"/>
        <v>252</v>
      </c>
      <c r="H19" s="122">
        <f>IF(G19&lt;&gt;0,D19/(G19/2),0)</f>
        <v>1.9206349206349207</v>
      </c>
      <c r="I19" s="13">
        <f t="shared" si="5"/>
        <v>1.1825396825396826</v>
      </c>
      <c r="J19" s="14"/>
      <c r="K19" s="15">
        <f t="shared" si="6"/>
        <v>1.5515873015873016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166</v>
      </c>
      <c r="E20" s="132">
        <v>171</v>
      </c>
      <c r="F20" s="133">
        <f t="shared" si="3"/>
        <v>337</v>
      </c>
      <c r="G20" s="134">
        <f t="shared" si="7"/>
        <v>222</v>
      </c>
      <c r="H20" s="122">
        <f t="shared" si="4"/>
        <v>1.4954954954954955</v>
      </c>
      <c r="I20" s="13">
        <f t="shared" si="5"/>
        <v>1.5405405405405406</v>
      </c>
      <c r="J20" s="14"/>
      <c r="K20" s="15">
        <f t="shared" si="6"/>
        <v>1.5180180180180181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207</v>
      </c>
      <c r="E21" s="132">
        <v>36</v>
      </c>
      <c r="F21" s="133">
        <f t="shared" si="3"/>
        <v>243</v>
      </c>
      <c r="G21" s="134">
        <f t="shared" si="7"/>
        <v>249</v>
      </c>
      <c r="H21" s="122">
        <f t="shared" si="4"/>
        <v>1.6626506024096386</v>
      </c>
      <c r="I21" s="13">
        <f t="shared" si="5"/>
        <v>0.28915662650602408</v>
      </c>
      <c r="J21" s="14"/>
      <c r="K21" s="15">
        <f t="shared" si="6"/>
        <v>0.97590361445783136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10</v>
      </c>
      <c r="E22" s="132">
        <v>56</v>
      </c>
      <c r="F22" s="133">
        <f t="shared" si="3"/>
        <v>66</v>
      </c>
      <c r="G22" s="134">
        <f t="shared" si="7"/>
        <v>253</v>
      </c>
      <c r="H22" s="122">
        <f t="shared" si="4"/>
        <v>7.9051383399209488E-2</v>
      </c>
      <c r="I22" s="13">
        <f t="shared" si="5"/>
        <v>0.44268774703557312</v>
      </c>
      <c r="J22" s="14"/>
      <c r="K22" s="15">
        <f t="shared" si="6"/>
        <v>0.2608695652173913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76</v>
      </c>
      <c r="E23" s="132">
        <v>0</v>
      </c>
      <c r="F23" s="133">
        <f t="shared" si="3"/>
        <v>76</v>
      </c>
      <c r="G23" s="134">
        <f t="shared" si="7"/>
        <v>233</v>
      </c>
      <c r="H23" s="122">
        <f t="shared" si="4"/>
        <v>0.6523605150214592</v>
      </c>
      <c r="I23" s="13">
        <f t="shared" si="5"/>
        <v>0</v>
      </c>
      <c r="J23" s="14"/>
      <c r="K23" s="15">
        <f t="shared" si="6"/>
        <v>0.3261802575107296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906</v>
      </c>
      <c r="E25" s="137">
        <f>SUM(E17:E23)</f>
        <v>560</v>
      </c>
      <c r="F25" s="137">
        <f>SUM(F17:F24)</f>
        <v>1466</v>
      </c>
      <c r="G25" s="137">
        <f>SUM(G17:G23)</f>
        <v>1209</v>
      </c>
      <c r="H25" s="124">
        <f t="shared" si="4"/>
        <v>1.498759305210918</v>
      </c>
      <c r="I25" s="27">
        <f t="shared" si="5"/>
        <v>0.92638544251447474</v>
      </c>
      <c r="J25" s="22"/>
      <c r="K25" s="28">
        <f t="shared" si="6"/>
        <v>1.2125723738626963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172</v>
      </c>
      <c r="E27" s="216">
        <v>107</v>
      </c>
      <c r="F27" s="133">
        <f t="shared" ref="F27:F29" si="8">SUM(D27:E27)</f>
        <v>279</v>
      </c>
      <c r="G27" s="134">
        <f>VLOOKUP(C27,$W$53:$AF$63,$W$44,0)</f>
        <v>509</v>
      </c>
      <c r="H27" s="122">
        <f>IF(G27&lt;&gt;0,D27/(G27/2),0)</f>
        <v>0.67583497053045183</v>
      </c>
      <c r="I27" s="13">
        <f>IF(G27&lt;&gt;0,E27/(G27/2),0)</f>
        <v>0.4204322200392927</v>
      </c>
      <c r="J27" s="14"/>
      <c r="K27" s="15">
        <f t="shared" si="6"/>
        <v>0.54813359528487227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v>366</v>
      </c>
      <c r="E28" s="132">
        <v>289</v>
      </c>
      <c r="F28" s="133">
        <f t="shared" si="8"/>
        <v>655</v>
      </c>
      <c r="G28" s="134">
        <f>VLOOKUP(C28,$W$53:$AF$63,$W$44,0)</f>
        <v>548</v>
      </c>
      <c r="H28" s="122">
        <f>IF(G28&lt;&gt;0,D28/(G28/2),0)</f>
        <v>1.3357664233576643</v>
      </c>
      <c r="I28" s="13">
        <f>IF(G28&lt;&gt;0,E28/(G28/2),0)</f>
        <v>1.0547445255474452</v>
      </c>
      <c r="J28" s="14"/>
      <c r="K28" s="15">
        <f t="shared" si="6"/>
        <v>1.1952554744525548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8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538</v>
      </c>
      <c r="E31" s="221">
        <f>SUM(E27:E30)</f>
        <v>396</v>
      </c>
      <c r="F31" s="221">
        <f>SUM(F27:F30)</f>
        <v>934</v>
      </c>
      <c r="G31" s="222">
        <f>SUM(G27:G30)</f>
        <v>1057</v>
      </c>
      <c r="H31" s="223">
        <f>IF(G31&lt;&gt;0,D31/(G31/2),0)</f>
        <v>1.0179754020813623</v>
      </c>
      <c r="I31" s="223">
        <f>IF(G31&lt;&gt;0,E31/(G31/2),0)</f>
        <v>0.74929044465468309</v>
      </c>
      <c r="J31" s="22"/>
      <c r="K31" s="224">
        <f t="shared" si="6"/>
        <v>0.88363292336802268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1852</v>
      </c>
      <c r="E34" s="108">
        <f>E9+E15+E25+E31</f>
        <v>1087</v>
      </c>
      <c r="F34" s="108">
        <f>F9+F15+F25+F31</f>
        <v>2939</v>
      </c>
      <c r="G34" s="109">
        <f>G25+G31+G9+G15</f>
        <v>2423</v>
      </c>
      <c r="H34" s="13">
        <f>IF(G34&lt;&gt;0,D34/(G34/2),0)</f>
        <v>1.5286834502682625</v>
      </c>
      <c r="I34" s="13">
        <f>IF(G34&lt;&gt;0,E34/(G34/2),0)</f>
        <v>0.89723483285183658</v>
      </c>
      <c r="J34" s="14"/>
      <c r="K34" s="15">
        <f>IF(G34&lt;&gt;0,F34/(G34),0)</f>
        <v>1.2129591415600496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106</v>
      </c>
      <c r="E38" s="105">
        <v>336</v>
      </c>
      <c r="F38" s="106">
        <f t="shared" ref="F38:F41" si="9">SUM(D38:E38)</f>
        <v>442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>
        <v>288</v>
      </c>
      <c r="E39" s="105">
        <f>60+19</f>
        <v>79</v>
      </c>
      <c r="F39" s="106">
        <f t="shared" si="9"/>
        <v>367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>
        <v>21</v>
      </c>
      <c r="F40" s="106">
        <f>SUM(D40:E40)</f>
        <v>21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394</v>
      </c>
      <c r="E42" s="107">
        <f>SUM(E38:E41)</f>
        <v>436</v>
      </c>
      <c r="F42" s="106">
        <f>D42+E42</f>
        <v>830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3</v>
      </c>
      <c r="X44" s="104" t="str">
        <f>"'"&amp;IF($W$44=4,DAY($Z$53)-1,IF($W$44=5,DAY($AA$53)-1,IF($W$44=6,DAY($AB$53)-1,IF($W$44=7,DAY($AC$53)-1,IF($W$44=8,DAY($AD$53)-1,IF($W$44=9,DAY($AE$53)-1,0))))))&amp;"-"&amp;MONTH($Y$53)&amp;"'!D40"</f>
        <v>'0-12'!D40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'0-12'!F40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'0-12'!H40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'0-12'!B40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46003</v>
      </c>
      <c r="Z45" s="101">
        <v>46004</v>
      </c>
      <c r="AA45" s="101">
        <v>46005</v>
      </c>
      <c r="AB45" s="101">
        <v>46006</v>
      </c>
      <c r="AC45" s="101">
        <v>46007</v>
      </c>
      <c r="AD45" s="101">
        <v>46008</v>
      </c>
      <c r="AE45" s="101">
        <v>46009</v>
      </c>
      <c r="AF45" s="63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>
        <f>SUM(Y46:AE46)</f>
        <v>0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</f>
        <v>539</v>
      </c>
      <c r="E47" s="77">
        <f>IF($W$44=3,$Y48,IF($W$44=4,SUM($Y48:$Z48),IF($W$44=5,SUM($Y48:$AA48),IF($W$44=6,SUM($Y48:$AB48),IF($W$44=7,SUM($Y48:$AC48),IF($W$44=8,SUM($Y48:$AD48),IF($W$44=9,SUM($Y48:$AE48),"Escribir número")))))))</f>
        <v>157</v>
      </c>
      <c r="F47" s="79">
        <f>F25</f>
        <v>1466</v>
      </c>
      <c r="G47" s="77">
        <f>IF($W$44=3,$Y47,IF($W$44=4,SUM($Y47:$Z47),IF($W$44=5,SUM($Y47:$AA47),IF($W$44=6,SUM($Y47:$AB47),IF($W$44=7,SUM($Y47:$AC47),IF($W$44=8,SUM($Y47:$AD47),IF($W$44=9,SUM($Y47:$AE47),"Escribir número")))))))</f>
        <v>1209</v>
      </c>
      <c r="H47" s="79">
        <f>F31</f>
        <v>934</v>
      </c>
      <c r="I47" s="77">
        <f>IF($W$44=3,$Y49,IF($W$44=4,SUM($Y49:$Z49),IF($W$44=5,SUM($Y49:$AA49),IF($W$44=6,SUM($Y49:$AB49),IF($W$44=7,SUM($Y49:$AC49),IF($W$44=8,SUM($Y49:$AD49),IF($W$44=9,SUM($Y49:$AE49),"Escribir número")))))))</f>
        <v>1058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1209</v>
      </c>
      <c r="Z47" s="66">
        <v>964</v>
      </c>
      <c r="AA47" s="66">
        <v>849</v>
      </c>
      <c r="AB47" s="66">
        <v>841</v>
      </c>
      <c r="AC47" s="66">
        <v>1212</v>
      </c>
      <c r="AD47" s="66">
        <v>1212</v>
      </c>
      <c r="AE47" s="66">
        <v>643</v>
      </c>
      <c r="AF47" s="67">
        <f t="shared" ref="AF47:AF49" si="10">SUM(Y47:AE47)</f>
        <v>6930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2939</v>
      </c>
      <c r="L48" s="118"/>
      <c r="M48" s="82">
        <f>+C47+E47+G47+I47</f>
        <v>2424</v>
      </c>
      <c r="N48" s="83">
        <f>AF63</f>
        <v>13537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157</v>
      </c>
      <c r="Z48" s="66">
        <v>138</v>
      </c>
      <c r="AA48" s="66">
        <v>79</v>
      </c>
      <c r="AB48" s="66">
        <v>97</v>
      </c>
      <c r="AC48" s="66">
        <v>97</v>
      </c>
      <c r="AD48" s="66">
        <v>138</v>
      </c>
      <c r="AE48" s="66">
        <v>138</v>
      </c>
      <c r="AF48" s="67">
        <f t="shared" si="10"/>
        <v>844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1058</v>
      </c>
      <c r="Z49" s="66">
        <v>740</v>
      </c>
      <c r="AA49" s="66">
        <v>529</v>
      </c>
      <c r="AB49" s="66">
        <v>740</v>
      </c>
      <c r="AC49" s="66">
        <v>740</v>
      </c>
      <c r="AD49" s="66">
        <v>1058</v>
      </c>
      <c r="AE49" s="66">
        <v>893</v>
      </c>
      <c r="AF49" s="67">
        <f t="shared" si="10"/>
        <v>5758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2424</v>
      </c>
      <c r="Z50" s="102">
        <f t="shared" ref="Z50:AE50" si="11">SUM(Z46:Z49)</f>
        <v>1842</v>
      </c>
      <c r="AA50" s="102">
        <f t="shared" si="11"/>
        <v>1457</v>
      </c>
      <c r="AB50" s="102">
        <f t="shared" si="11"/>
        <v>1678</v>
      </c>
      <c r="AC50" s="102">
        <f t="shared" si="11"/>
        <v>2049</v>
      </c>
      <c r="AD50" s="102">
        <f t="shared" si="11"/>
        <v>2408</v>
      </c>
      <c r="AE50" s="102">
        <f t="shared" si="11"/>
        <v>1674</v>
      </c>
      <c r="AF50" s="102">
        <f>SUM(AF46:AF49)</f>
        <v>13532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46003</v>
      </c>
      <c r="Z53" s="101">
        <v>46004</v>
      </c>
      <c r="AA53" s="101">
        <v>46005</v>
      </c>
      <c r="AB53" s="101">
        <v>46006</v>
      </c>
      <c r="AC53" s="101">
        <v>46007</v>
      </c>
      <c r="AD53" s="101">
        <v>46008</v>
      </c>
      <c r="AE53" s="101">
        <v>46009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157</v>
      </c>
      <c r="Z54" s="85">
        <v>138</v>
      </c>
      <c r="AA54" s="85">
        <v>79</v>
      </c>
      <c r="AB54" s="85">
        <v>97</v>
      </c>
      <c r="AC54" s="85">
        <v>97</v>
      </c>
      <c r="AD54" s="85">
        <v>138</v>
      </c>
      <c r="AE54" s="85">
        <v>138</v>
      </c>
      <c r="AF54" s="67">
        <f>SUM(Y54:AE54)</f>
        <v>844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0</v>
      </c>
      <c r="Z55" s="85">
        <v>196</v>
      </c>
      <c r="AA55" s="85">
        <v>245</v>
      </c>
      <c r="AB55" s="85">
        <v>245</v>
      </c>
      <c r="AC55" s="85">
        <v>245</v>
      </c>
      <c r="AD55" s="85">
        <v>245</v>
      </c>
      <c r="AE55" s="85">
        <v>171</v>
      </c>
      <c r="AF55" s="67">
        <f t="shared" ref="AF55:AF62" si="12">SUM(Y55:AE55)</f>
        <v>1347</v>
      </c>
      <c r="AG55" s="64"/>
    </row>
    <row r="56" spans="2:33" ht="15.5">
      <c r="E56" s="91"/>
      <c r="V56" s="62"/>
      <c r="W56" s="68" t="s">
        <v>18</v>
      </c>
      <c r="X56" s="90"/>
      <c r="Y56" s="85">
        <v>548</v>
      </c>
      <c r="Z56" s="85">
        <v>384</v>
      </c>
      <c r="AA56" s="85">
        <v>274</v>
      </c>
      <c r="AB56" s="85">
        <v>384</v>
      </c>
      <c r="AC56" s="85">
        <v>384</v>
      </c>
      <c r="AD56" s="85">
        <v>548</v>
      </c>
      <c r="AE56" s="85">
        <v>384</v>
      </c>
      <c r="AF56" s="67">
        <f t="shared" si="12"/>
        <v>2906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252</v>
      </c>
      <c r="Z57" s="85">
        <v>177</v>
      </c>
      <c r="AA57" s="85">
        <v>126</v>
      </c>
      <c r="AB57" s="85">
        <v>129</v>
      </c>
      <c r="AC57" s="85">
        <v>264</v>
      </c>
      <c r="AD57" s="85">
        <v>264</v>
      </c>
      <c r="AE57" s="85">
        <v>111</v>
      </c>
      <c r="AF57" s="67">
        <f t="shared" si="12"/>
        <v>1323</v>
      </c>
      <c r="AG57" s="64"/>
    </row>
    <row r="58" spans="2:33" ht="15.5">
      <c r="V58" s="62"/>
      <c r="W58" s="68" t="s">
        <v>17</v>
      </c>
      <c r="X58" s="90"/>
      <c r="Y58" s="85">
        <v>222</v>
      </c>
      <c r="Z58" s="85">
        <v>78</v>
      </c>
      <c r="AA58" s="85">
        <v>111</v>
      </c>
      <c r="AB58" s="85">
        <v>93</v>
      </c>
      <c r="AC58" s="85">
        <v>222</v>
      </c>
      <c r="AD58" s="85">
        <v>222</v>
      </c>
      <c r="AE58" s="85">
        <v>93</v>
      </c>
      <c r="AF58" s="67">
        <f t="shared" si="12"/>
        <v>1041</v>
      </c>
      <c r="AG58" s="64"/>
    </row>
    <row r="59" spans="2:33" ht="15.5">
      <c r="V59" s="62"/>
      <c r="W59" s="68" t="s">
        <v>28</v>
      </c>
      <c r="X59" s="90"/>
      <c r="Y59" s="85">
        <v>249</v>
      </c>
      <c r="Z59" s="85">
        <v>175</v>
      </c>
      <c r="AA59" s="85">
        <v>125</v>
      </c>
      <c r="AB59" s="85">
        <v>105</v>
      </c>
      <c r="AC59" s="85">
        <v>249</v>
      </c>
      <c r="AD59" s="85">
        <v>249</v>
      </c>
      <c r="AE59" s="85">
        <v>105</v>
      </c>
      <c r="AF59" s="67">
        <f t="shared" si="12"/>
        <v>1257</v>
      </c>
      <c r="AG59" s="64"/>
    </row>
    <row r="60" spans="2:33" ht="15.5">
      <c r="V60" s="62"/>
      <c r="W60" s="68" t="s">
        <v>24</v>
      </c>
      <c r="X60" s="90"/>
      <c r="Y60" s="85">
        <v>253</v>
      </c>
      <c r="Z60" s="85">
        <v>177</v>
      </c>
      <c r="AA60" s="85">
        <v>126</v>
      </c>
      <c r="AB60" s="85">
        <v>106</v>
      </c>
      <c r="AC60" s="85">
        <v>0</v>
      </c>
      <c r="AD60" s="85">
        <v>0</v>
      </c>
      <c r="AE60" s="85">
        <v>0</v>
      </c>
      <c r="AF60" s="67">
        <f t="shared" si="12"/>
        <v>662</v>
      </c>
      <c r="AG60" s="64"/>
    </row>
    <row r="61" spans="2:33" ht="15.5">
      <c r="V61" s="62"/>
      <c r="W61" s="70" t="s">
        <v>19</v>
      </c>
      <c r="X61" s="92"/>
      <c r="Y61" s="85">
        <v>233</v>
      </c>
      <c r="Z61" s="85">
        <v>163</v>
      </c>
      <c r="AA61" s="85">
        <v>116</v>
      </c>
      <c r="AB61" s="85">
        <v>163</v>
      </c>
      <c r="AC61" s="85">
        <v>233</v>
      </c>
      <c r="AD61" s="85">
        <v>233</v>
      </c>
      <c r="AE61" s="85">
        <v>163</v>
      </c>
      <c r="AF61" s="67">
        <f t="shared" si="12"/>
        <v>1304</v>
      </c>
      <c r="AG61" s="64"/>
    </row>
    <row r="62" spans="2:33" ht="15.5">
      <c r="V62" s="62"/>
      <c r="W62" s="70" t="s">
        <v>85</v>
      </c>
      <c r="X62" s="92"/>
      <c r="Y62" s="85">
        <v>509</v>
      </c>
      <c r="Z62" s="85">
        <v>357</v>
      </c>
      <c r="AA62" s="85">
        <v>255</v>
      </c>
      <c r="AB62" s="85">
        <v>357</v>
      </c>
      <c r="AC62" s="85">
        <v>357</v>
      </c>
      <c r="AD62" s="85">
        <v>509</v>
      </c>
      <c r="AE62" s="85">
        <v>509</v>
      </c>
      <c r="AF62" s="67">
        <f t="shared" si="12"/>
        <v>2853</v>
      </c>
      <c r="AG62" s="64"/>
    </row>
    <row r="63" spans="2:33" ht="15.5">
      <c r="V63" s="62"/>
      <c r="W63" s="299" t="s">
        <v>43</v>
      </c>
      <c r="X63" s="300"/>
      <c r="Y63" s="102">
        <f>SUM(Y54:Y62)</f>
        <v>2423</v>
      </c>
      <c r="Z63" s="102">
        <f t="shared" ref="Z63:AE63" si="13">SUM(Z54:Z62)</f>
        <v>1845</v>
      </c>
      <c r="AA63" s="102">
        <f t="shared" si="13"/>
        <v>1457</v>
      </c>
      <c r="AB63" s="102">
        <f t="shared" si="13"/>
        <v>1679</v>
      </c>
      <c r="AC63" s="102">
        <f t="shared" si="13"/>
        <v>2051</v>
      </c>
      <c r="AD63" s="102">
        <f t="shared" si="13"/>
        <v>2408</v>
      </c>
      <c r="AE63" s="102">
        <f t="shared" si="13"/>
        <v>1674</v>
      </c>
      <c r="AF63" s="71">
        <f>SUM(AF54:AF62)</f>
        <v>13537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40248EF7-DC4D-40E2-AA1A-3BCA72EAD7A8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DFC1DAD0-5B7B-4AAA-A55F-69DE34E06217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F65A51FE-5DA7-41A7-8F97-6E2A88C0C949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36D2F533-E6FE-45ED-8928-C2FED06FE92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712F83AB-C2C3-49E5-AD7A-5B1A61B812E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A1A6C262-D908-4F73-B663-A312F49C5A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A4949B37-59D6-4A73-B7A0-C4A3CE2B45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31BCB3A5-8288-4049-BE9E-F5360B14CC5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703505D6-8252-4C83-841D-14CED86210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D641D9D7-E6CE-4037-88B5-B0E44B771CD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17112-8885-4E38-8798-1B71F89D0316}">
  <dimension ref="B2:AG76"/>
  <sheetViews>
    <sheetView topLeftCell="A8" zoomScale="70" zoomScaleNormal="7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4.81640625" customWidth="1"/>
    <col min="5" max="5" width="15.453125" customWidth="1"/>
    <col min="6" max="6" width="14.36328125" customWidth="1"/>
    <col min="7" max="7" width="15.45312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69</v>
      </c>
      <c r="D11" s="132">
        <v>191</v>
      </c>
      <c r="E11" s="132">
        <v>161</v>
      </c>
      <c r="F11" s="133">
        <f t="shared" ref="F11:F14" si="1">SUM(D11:E11)</f>
        <v>352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1" t="s">
        <v>12</v>
      </c>
      <c r="D12" s="132">
        <v>120</v>
      </c>
      <c r="E12" s="132">
        <v>135</v>
      </c>
      <c r="F12" s="133">
        <f t="shared" si="1"/>
        <v>255</v>
      </c>
      <c r="G12" s="134">
        <f t="shared" ref="G12" si="2">VLOOKUP(C12,$W$53:$AF$63,$W$44,0)</f>
        <v>138</v>
      </c>
      <c r="H12" s="122">
        <f>IF(G12&lt;&gt;0,D12/(G12/2),0)</f>
        <v>1.7391304347826086</v>
      </c>
      <c r="I12" s="13">
        <f>IF(G12&lt;&gt;0,E12/(G12/2),0)</f>
        <v>1.9565217391304348</v>
      </c>
      <c r="J12" s="14"/>
      <c r="K12" s="15">
        <f>IF(G12&lt;&gt;0,F12/(G12),0)</f>
        <v>1.8478260869565217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311</v>
      </c>
      <c r="E15" s="136">
        <f>SUM(E11:E14)</f>
        <v>296</v>
      </c>
      <c r="F15" s="136">
        <f>SUM(F11:F14)</f>
        <v>607</v>
      </c>
      <c r="G15" s="137">
        <f>SUM(G11:G14)</f>
        <v>138</v>
      </c>
      <c r="H15" s="124">
        <f>IF(G15&lt;&gt;0,D15/(G15/2),0)</f>
        <v>4.5072463768115938</v>
      </c>
      <c r="I15" s="27">
        <f>IF(G15&lt;&gt;0,E15/(G15/2),0)</f>
        <v>4.2898550724637685</v>
      </c>
      <c r="J15" s="22"/>
      <c r="K15" s="28">
        <f>IF(G15&lt;&gt;0,F15/(G15),0)</f>
        <v>4.3985507246376816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9" t="s">
        <v>12</v>
      </c>
      <c r="D17" s="132"/>
      <c r="E17" s="132"/>
      <c r="F17" s="133">
        <f t="shared" ref="F17:F23" si="3">SUM(D17:E17)</f>
        <v>0</v>
      </c>
      <c r="G17" s="134"/>
      <c r="H17" s="122">
        <f t="shared" ref="H17:H25" si="4">IF(G17&lt;&gt;0,D17/(G17/2),0)</f>
        <v>0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0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187</v>
      </c>
      <c r="E18" s="132">
        <v>10</v>
      </c>
      <c r="F18" s="133">
        <f t="shared" si="3"/>
        <v>197</v>
      </c>
      <c r="G18" s="134">
        <f t="shared" ref="G18:G23" si="7">VLOOKUP(C18,$W$53:$AF$63,$W$44,0)</f>
        <v>196</v>
      </c>
      <c r="H18" s="122">
        <f>IF(G18&lt;&gt;0,D18/(G18/2),0)</f>
        <v>1.9081632653061225</v>
      </c>
      <c r="I18" s="13">
        <f t="shared" si="5"/>
        <v>0.10204081632653061</v>
      </c>
      <c r="J18" s="14"/>
      <c r="K18" s="15">
        <f t="shared" si="6"/>
        <v>1.0051020408163265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156</v>
      </c>
      <c r="E19" s="132">
        <v>34</v>
      </c>
      <c r="F19" s="133">
        <f t="shared" si="3"/>
        <v>190</v>
      </c>
      <c r="G19" s="134">
        <f t="shared" si="7"/>
        <v>177</v>
      </c>
      <c r="H19" s="122">
        <f>IF(G19&lt;&gt;0,D19/(G19/2),0)</f>
        <v>1.7627118644067796</v>
      </c>
      <c r="I19" s="13">
        <f t="shared" si="5"/>
        <v>0.38418079096045199</v>
      </c>
      <c r="J19" s="14"/>
      <c r="K19" s="15">
        <f t="shared" si="6"/>
        <v>1.0734463276836159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171</v>
      </c>
      <c r="E20" s="132">
        <v>125</v>
      </c>
      <c r="F20" s="133">
        <f t="shared" si="3"/>
        <v>296</v>
      </c>
      <c r="G20" s="134">
        <f t="shared" si="7"/>
        <v>78</v>
      </c>
      <c r="H20" s="122">
        <f t="shared" si="4"/>
        <v>4.384615384615385</v>
      </c>
      <c r="I20" s="13">
        <f t="shared" si="5"/>
        <v>3.2051282051282053</v>
      </c>
      <c r="J20" s="14"/>
      <c r="K20" s="15">
        <f t="shared" si="6"/>
        <v>3.7948717948717947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140</v>
      </c>
      <c r="E21" s="132">
        <v>0</v>
      </c>
      <c r="F21" s="133">
        <f t="shared" si="3"/>
        <v>140</v>
      </c>
      <c r="G21" s="134">
        <f t="shared" si="7"/>
        <v>175</v>
      </c>
      <c r="H21" s="122">
        <f t="shared" si="4"/>
        <v>1.6</v>
      </c>
      <c r="I21" s="13">
        <f t="shared" si="5"/>
        <v>0</v>
      </c>
      <c r="J21" s="14"/>
      <c r="K21" s="15">
        <f t="shared" si="6"/>
        <v>0.8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220</v>
      </c>
      <c r="E22" s="132">
        <v>87</v>
      </c>
      <c r="F22" s="133">
        <f t="shared" si="3"/>
        <v>307</v>
      </c>
      <c r="G22" s="134">
        <f t="shared" si="7"/>
        <v>177</v>
      </c>
      <c r="H22" s="122">
        <f t="shared" si="4"/>
        <v>2.4858757062146895</v>
      </c>
      <c r="I22" s="13">
        <f t="shared" si="5"/>
        <v>0.98305084745762716</v>
      </c>
      <c r="J22" s="14"/>
      <c r="K22" s="15">
        <f t="shared" si="6"/>
        <v>1.7344632768361581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94</v>
      </c>
      <c r="E23" s="132">
        <v>44</v>
      </c>
      <c r="F23" s="133">
        <f t="shared" si="3"/>
        <v>138</v>
      </c>
      <c r="G23" s="134">
        <f t="shared" si="7"/>
        <v>163</v>
      </c>
      <c r="H23" s="122">
        <f t="shared" si="4"/>
        <v>1.1533742331288344</v>
      </c>
      <c r="I23" s="13">
        <f t="shared" si="5"/>
        <v>0.53987730061349692</v>
      </c>
      <c r="J23" s="14"/>
      <c r="K23" s="15">
        <f t="shared" si="6"/>
        <v>0.84662576687116564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968</v>
      </c>
      <c r="E25" s="137">
        <f>SUM(E17:E23)</f>
        <v>300</v>
      </c>
      <c r="F25" s="137">
        <f>SUM(F17:F24)</f>
        <v>1268</v>
      </c>
      <c r="G25" s="137">
        <f>SUM(G17:G23)</f>
        <v>966</v>
      </c>
      <c r="H25" s="124">
        <f t="shared" si="4"/>
        <v>2.0041407867494825</v>
      </c>
      <c r="I25" s="27">
        <f t="shared" si="5"/>
        <v>0.6211180124223602</v>
      </c>
      <c r="J25" s="22"/>
      <c r="K25" s="28">
        <f t="shared" si="6"/>
        <v>1.3126293995859213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243</v>
      </c>
      <c r="E27" s="216">
        <v>229</v>
      </c>
      <c r="F27" s="133">
        <f t="shared" ref="F27:F29" si="8">SUM(D27:E27)</f>
        <v>472</v>
      </c>
      <c r="G27" s="134">
        <f>VLOOKUP(C27,$W$53:$AF$63,$W$44,0)</f>
        <v>357</v>
      </c>
      <c r="H27" s="122">
        <f>IF(G27&lt;&gt;0,D27/(G27/2),0)</f>
        <v>1.3613445378151261</v>
      </c>
      <c r="I27" s="13">
        <f>IF(G27&lt;&gt;0,E27/(G27/2),0)</f>
        <v>1.2829131652661065</v>
      </c>
      <c r="J27" s="14"/>
      <c r="K27" s="15">
        <f t="shared" si="6"/>
        <v>1.3221288515406162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v>552</v>
      </c>
      <c r="E28" s="132">
        <v>319</v>
      </c>
      <c r="F28" s="133">
        <f t="shared" si="8"/>
        <v>871</v>
      </c>
      <c r="G28" s="134">
        <f>VLOOKUP(C28,$W$53:$AF$63,$W$44,0)</f>
        <v>384</v>
      </c>
      <c r="H28" s="122">
        <f>IF(G28&lt;&gt;0,D28/(G28/2),0)</f>
        <v>2.875</v>
      </c>
      <c r="I28" s="13">
        <f>IF(G28&lt;&gt;0,E28/(G28/2),0)</f>
        <v>1.6614583333333333</v>
      </c>
      <c r="J28" s="14"/>
      <c r="K28" s="15">
        <f t="shared" si="6"/>
        <v>2.2682291666666665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8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795</v>
      </c>
      <c r="E31" s="221">
        <f>SUM(E27:E30)</f>
        <v>548</v>
      </c>
      <c r="F31" s="221">
        <f>SUM(F27:F30)</f>
        <v>1343</v>
      </c>
      <c r="G31" s="222">
        <f>SUM(G27:G30)</f>
        <v>741</v>
      </c>
      <c r="H31" s="223">
        <f>IF(G31&lt;&gt;0,D31/(G31/2),0)</f>
        <v>2.1457489878542511</v>
      </c>
      <c r="I31" s="223">
        <f>IF(G31&lt;&gt;0,E31/(G31/2),0)</f>
        <v>1.4790823211875843</v>
      </c>
      <c r="J31" s="22"/>
      <c r="K31" s="224">
        <f t="shared" si="6"/>
        <v>1.8124156545209176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2074</v>
      </c>
      <c r="E34" s="108">
        <f>E9+E15+E25+E31</f>
        <v>1144</v>
      </c>
      <c r="F34" s="108">
        <f>F9+F15+F25+F31</f>
        <v>3218</v>
      </c>
      <c r="G34" s="109">
        <f>G25+G31+G9+G15</f>
        <v>1845</v>
      </c>
      <c r="H34" s="13">
        <f>IF(G34&lt;&gt;0,D34/(G34/2),0)</f>
        <v>2.2482384823848238</v>
      </c>
      <c r="I34" s="13">
        <f>IF(G34&lt;&gt;0,E34/(G34/2),0)</f>
        <v>1.2401084010840109</v>
      </c>
      <c r="J34" s="14"/>
      <c r="K34" s="15">
        <f>IF(G34&lt;&gt;0,F34/(G34),0)</f>
        <v>1.7441734417344172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>
        <v>82</v>
      </c>
      <c r="F38" s="106">
        <f t="shared" ref="F38:F41" si="9">SUM(D38:E38)</f>
        <v>82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>
        <f>161</f>
        <v>161</v>
      </c>
      <c r="F39" s="106">
        <f t="shared" si="9"/>
        <v>161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>
        <v>128</v>
      </c>
      <c r="F40" s="106">
        <f>SUM(D40:E40)</f>
        <v>128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0</v>
      </c>
      <c r="E42" s="107">
        <f>SUM(E38:E41)</f>
        <v>371</v>
      </c>
      <c r="F42" s="106">
        <f>D42+E42</f>
        <v>371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4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'12-12'!D40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'12-12'!F40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'12-12'!H40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'12-12'!B40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46003</v>
      </c>
      <c r="Z45" s="101">
        <v>46004</v>
      </c>
      <c r="AA45" s="101">
        <v>46005</v>
      </c>
      <c r="AB45" s="101">
        <v>46006</v>
      </c>
      <c r="AC45" s="101">
        <v>46007</v>
      </c>
      <c r="AD45" s="101">
        <v>46008</v>
      </c>
      <c r="AE45" s="101">
        <v>46009</v>
      </c>
      <c r="AF45" s="63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>
        <f>SUM(Y46:AE46)</f>
        <v>0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+F15+'12-12'!F15</f>
        <v>1146</v>
      </c>
      <c r="E47" s="77">
        <f>IF($W$44=3,$Y48,IF($W$44=4,SUM($Y48:$Z48),IF($W$44=5,SUM($Y48:$AA48),IF($W$44=6,SUM($Y48:$AB48),IF($W$44=7,SUM($Y48:$AC48),IF($W$44=8,SUM($Y48:$AD48),IF($W$44=9,SUM($Y48:$AE48),"Escribir número")))))))</f>
        <v>295</v>
      </c>
      <c r="F47" s="79">
        <f>F25+'12-12'!F25</f>
        <v>2734</v>
      </c>
      <c r="G47" s="77">
        <f>IF($W$44=3,$Y47,IF($W$44=4,SUM($Y47:$Z47),IF($W$44=5,SUM($Y47:$AA47),IF($W$44=6,SUM($Y47:$AB47),IF($W$44=7,SUM($Y47:$AC47),IF($W$44=8,SUM($Y47:$AD47),IF($W$44=9,SUM($Y47:$AE47),"Escribir número")))))))</f>
        <v>2173</v>
      </c>
      <c r="H47" s="79">
        <f>F31+'12-12'!F31</f>
        <v>2277</v>
      </c>
      <c r="I47" s="77">
        <f>IF($W$44=3,$Y49,IF($W$44=4,SUM($Y49:$Z49),IF($W$44=5,SUM($Y49:$AA49),IF($W$44=6,SUM($Y49:$AB49),IF($W$44=7,SUM($Y49:$AC49),IF($W$44=8,SUM($Y49:$AD49),IF($W$44=9,SUM($Y49:$AE49),"Escribir número")))))))</f>
        <v>1798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1209</v>
      </c>
      <c r="Z47" s="66">
        <v>964</v>
      </c>
      <c r="AA47" s="66">
        <v>849</v>
      </c>
      <c r="AB47" s="66">
        <v>841</v>
      </c>
      <c r="AC47" s="66">
        <v>1212</v>
      </c>
      <c r="AD47" s="66">
        <v>1212</v>
      </c>
      <c r="AE47" s="66">
        <v>643</v>
      </c>
      <c r="AF47" s="67">
        <f t="shared" ref="AF47:AF49" si="10">SUM(Y47:AE47)</f>
        <v>6930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6157</v>
      </c>
      <c r="L48" s="118"/>
      <c r="M48" s="82">
        <f>+C47+E47+G47+I47</f>
        <v>4266</v>
      </c>
      <c r="N48" s="83">
        <f>AF63</f>
        <v>13537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157</v>
      </c>
      <c r="Z48" s="66">
        <v>138</v>
      </c>
      <c r="AA48" s="66">
        <v>79</v>
      </c>
      <c r="AB48" s="66">
        <v>97</v>
      </c>
      <c r="AC48" s="66">
        <v>97</v>
      </c>
      <c r="AD48" s="66">
        <v>138</v>
      </c>
      <c r="AE48" s="66">
        <v>138</v>
      </c>
      <c r="AF48" s="67">
        <f t="shared" si="10"/>
        <v>844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1058</v>
      </c>
      <c r="Z49" s="66">
        <v>740</v>
      </c>
      <c r="AA49" s="66">
        <v>529</v>
      </c>
      <c r="AB49" s="66">
        <v>740</v>
      </c>
      <c r="AC49" s="66">
        <v>740</v>
      </c>
      <c r="AD49" s="66">
        <v>1058</v>
      </c>
      <c r="AE49" s="66">
        <v>893</v>
      </c>
      <c r="AF49" s="67">
        <f t="shared" si="10"/>
        <v>5758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2424</v>
      </c>
      <c r="Z50" s="102">
        <f t="shared" ref="Z50:AE50" si="11">SUM(Z46:Z49)</f>
        <v>1842</v>
      </c>
      <c r="AA50" s="102">
        <f t="shared" si="11"/>
        <v>1457</v>
      </c>
      <c r="AB50" s="102">
        <f t="shared" si="11"/>
        <v>1678</v>
      </c>
      <c r="AC50" s="102">
        <f t="shared" si="11"/>
        <v>2049</v>
      </c>
      <c r="AD50" s="102">
        <f t="shared" si="11"/>
        <v>2408</v>
      </c>
      <c r="AE50" s="102">
        <f t="shared" si="11"/>
        <v>1674</v>
      </c>
      <c r="AF50" s="102">
        <f>SUM(AF46:AF49)</f>
        <v>13532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46003</v>
      </c>
      <c r="Z53" s="101">
        <v>46004</v>
      </c>
      <c r="AA53" s="101">
        <v>46005</v>
      </c>
      <c r="AB53" s="101">
        <v>46006</v>
      </c>
      <c r="AC53" s="101">
        <v>46007</v>
      </c>
      <c r="AD53" s="101">
        <v>46008</v>
      </c>
      <c r="AE53" s="101">
        <v>46009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157</v>
      </c>
      <c r="Z54" s="85">
        <v>138</v>
      </c>
      <c r="AA54" s="85">
        <v>79</v>
      </c>
      <c r="AB54" s="85">
        <v>97</v>
      </c>
      <c r="AC54" s="85">
        <v>97</v>
      </c>
      <c r="AD54" s="85">
        <v>138</v>
      </c>
      <c r="AE54" s="85">
        <v>138</v>
      </c>
      <c r="AF54" s="67">
        <f>SUM(Y54:AE54)</f>
        <v>844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0</v>
      </c>
      <c r="Z55" s="85">
        <v>196</v>
      </c>
      <c r="AA55" s="85">
        <v>245</v>
      </c>
      <c r="AB55" s="85">
        <v>245</v>
      </c>
      <c r="AC55" s="85">
        <v>245</v>
      </c>
      <c r="AD55" s="85">
        <v>245</v>
      </c>
      <c r="AE55" s="85">
        <v>171</v>
      </c>
      <c r="AF55" s="67">
        <f t="shared" ref="AF55:AF62" si="12">SUM(Y55:AE55)</f>
        <v>1347</v>
      </c>
      <c r="AG55" s="64"/>
    </row>
    <row r="56" spans="2:33" ht="15.5">
      <c r="E56" s="91"/>
      <c r="V56" s="62"/>
      <c r="W56" s="68" t="s">
        <v>18</v>
      </c>
      <c r="X56" s="90"/>
      <c r="Y56" s="85">
        <v>548</v>
      </c>
      <c r="Z56" s="85">
        <v>384</v>
      </c>
      <c r="AA56" s="85">
        <v>274</v>
      </c>
      <c r="AB56" s="85">
        <v>384</v>
      </c>
      <c r="AC56" s="85">
        <v>384</v>
      </c>
      <c r="AD56" s="85">
        <v>548</v>
      </c>
      <c r="AE56" s="85">
        <v>384</v>
      </c>
      <c r="AF56" s="67">
        <f t="shared" si="12"/>
        <v>2906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252</v>
      </c>
      <c r="Z57" s="85">
        <v>177</v>
      </c>
      <c r="AA57" s="85">
        <v>126</v>
      </c>
      <c r="AB57" s="85">
        <v>129</v>
      </c>
      <c r="AC57" s="85">
        <v>264</v>
      </c>
      <c r="AD57" s="85">
        <v>264</v>
      </c>
      <c r="AE57" s="85">
        <v>111</v>
      </c>
      <c r="AF57" s="67">
        <f t="shared" si="12"/>
        <v>1323</v>
      </c>
      <c r="AG57" s="64"/>
    </row>
    <row r="58" spans="2:33" ht="15.5">
      <c r="V58" s="62"/>
      <c r="W58" s="68" t="s">
        <v>17</v>
      </c>
      <c r="X58" s="90"/>
      <c r="Y58" s="85">
        <v>222</v>
      </c>
      <c r="Z58" s="85">
        <v>78</v>
      </c>
      <c r="AA58" s="85">
        <v>111</v>
      </c>
      <c r="AB58" s="85">
        <v>93</v>
      </c>
      <c r="AC58" s="85">
        <v>222</v>
      </c>
      <c r="AD58" s="85">
        <v>222</v>
      </c>
      <c r="AE58" s="85">
        <v>93</v>
      </c>
      <c r="AF58" s="67">
        <f t="shared" si="12"/>
        <v>1041</v>
      </c>
      <c r="AG58" s="64"/>
    </row>
    <row r="59" spans="2:33" ht="15.5">
      <c r="V59" s="62"/>
      <c r="W59" s="68" t="s">
        <v>28</v>
      </c>
      <c r="X59" s="90"/>
      <c r="Y59" s="85">
        <v>249</v>
      </c>
      <c r="Z59" s="85">
        <v>175</v>
      </c>
      <c r="AA59" s="85">
        <v>125</v>
      </c>
      <c r="AB59" s="85">
        <v>105</v>
      </c>
      <c r="AC59" s="85">
        <v>249</v>
      </c>
      <c r="AD59" s="85">
        <v>249</v>
      </c>
      <c r="AE59" s="85">
        <v>105</v>
      </c>
      <c r="AF59" s="67">
        <f t="shared" si="12"/>
        <v>1257</v>
      </c>
      <c r="AG59" s="64"/>
    </row>
    <row r="60" spans="2:33" ht="15.5">
      <c r="V60" s="62"/>
      <c r="W60" s="68" t="s">
        <v>24</v>
      </c>
      <c r="X60" s="90"/>
      <c r="Y60" s="85">
        <v>253</v>
      </c>
      <c r="Z60" s="85">
        <v>177</v>
      </c>
      <c r="AA60" s="85">
        <v>126</v>
      </c>
      <c r="AB60" s="85">
        <v>106</v>
      </c>
      <c r="AC60" s="85">
        <v>0</v>
      </c>
      <c r="AD60" s="85">
        <v>0</v>
      </c>
      <c r="AE60" s="85">
        <v>0</v>
      </c>
      <c r="AF60" s="67">
        <f t="shared" si="12"/>
        <v>662</v>
      </c>
      <c r="AG60" s="64"/>
    </row>
    <row r="61" spans="2:33" ht="15.5">
      <c r="V61" s="62"/>
      <c r="W61" s="70" t="s">
        <v>19</v>
      </c>
      <c r="X61" s="92"/>
      <c r="Y61" s="85">
        <v>233</v>
      </c>
      <c r="Z61" s="85">
        <v>163</v>
      </c>
      <c r="AA61" s="85">
        <v>116</v>
      </c>
      <c r="AB61" s="85">
        <v>163</v>
      </c>
      <c r="AC61" s="85">
        <v>233</v>
      </c>
      <c r="AD61" s="85">
        <v>233</v>
      </c>
      <c r="AE61" s="85">
        <v>163</v>
      </c>
      <c r="AF61" s="67">
        <f t="shared" si="12"/>
        <v>1304</v>
      </c>
      <c r="AG61" s="64"/>
    </row>
    <row r="62" spans="2:33" ht="15.5">
      <c r="V62" s="62"/>
      <c r="W62" s="70" t="s">
        <v>85</v>
      </c>
      <c r="X62" s="92"/>
      <c r="Y62" s="85">
        <v>509</v>
      </c>
      <c r="Z62" s="85">
        <v>357</v>
      </c>
      <c r="AA62" s="85">
        <v>255</v>
      </c>
      <c r="AB62" s="85">
        <v>357</v>
      </c>
      <c r="AC62" s="85">
        <v>357</v>
      </c>
      <c r="AD62" s="85">
        <v>509</v>
      </c>
      <c r="AE62" s="85">
        <v>509</v>
      </c>
      <c r="AF62" s="67">
        <f t="shared" si="12"/>
        <v>2853</v>
      </c>
      <c r="AG62" s="64"/>
    </row>
    <row r="63" spans="2:33" ht="15.5">
      <c r="V63" s="62"/>
      <c r="W63" s="299" t="s">
        <v>43</v>
      </c>
      <c r="X63" s="300"/>
      <c r="Y63" s="102">
        <f>SUM(Y54:Y62)</f>
        <v>2423</v>
      </c>
      <c r="Z63" s="102">
        <f t="shared" ref="Z63:AE63" si="13">SUM(Z54:Z62)</f>
        <v>1845</v>
      </c>
      <c r="AA63" s="102">
        <f t="shared" si="13"/>
        <v>1457</v>
      </c>
      <c r="AB63" s="102">
        <f t="shared" si="13"/>
        <v>1679</v>
      </c>
      <c r="AC63" s="102">
        <f t="shared" si="13"/>
        <v>2051</v>
      </c>
      <c r="AD63" s="102">
        <f t="shared" si="13"/>
        <v>2408</v>
      </c>
      <c r="AE63" s="102">
        <f t="shared" si="13"/>
        <v>1674</v>
      </c>
      <c r="AF63" s="71">
        <f>SUM(AF54:AF62)</f>
        <v>13537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75DADAF7-579F-43E9-A373-6B3EAA813C68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DB235F03-9DAF-45E5-8C31-D754E09AA0B0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270A45C1-D093-4ECF-B5F2-859C86569B08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0324DAF1-7B3E-42F6-9E5D-999353802D5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B3D4C136-553D-4DE7-8C33-4516301D4AF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0559BEBD-19F2-45FE-8C2D-3AD737CBFFB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8A0A4C4D-DB3D-475E-9FA3-95B4962BE39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77B25CE4-F3CC-48B8-A04E-A1F7E729595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244609D3-7D81-4E15-908E-FD6A885246A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D5604F36-4883-478D-A968-0337354FF5C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AA63A-98A7-454D-A404-9699268B20D2}">
  <dimension ref="B2:AG76"/>
  <sheetViews>
    <sheetView topLeftCell="A8" zoomScale="70" zoomScaleNormal="7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4.54296875" customWidth="1"/>
    <col min="5" max="6" width="13.81640625" customWidth="1"/>
    <col min="7" max="7" width="13.542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69</v>
      </c>
      <c r="D11" s="132">
        <f>87+45</f>
        <v>132</v>
      </c>
      <c r="E11" s="132">
        <v>0</v>
      </c>
      <c r="F11" s="133">
        <f t="shared" ref="F11:F14" si="1">SUM(D11:E11)</f>
        <v>132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 t="s">
        <v>12</v>
      </c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132</v>
      </c>
      <c r="E15" s="136">
        <f>SUM(E11:E14)</f>
        <v>0</v>
      </c>
      <c r="F15" s="136">
        <f>SUM(F11:F14)</f>
        <v>132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62</v>
      </c>
      <c r="E17" s="132">
        <v>52</v>
      </c>
      <c r="F17" s="133">
        <f t="shared" ref="F17:F23" si="2">SUM(D17:E17)</f>
        <v>114</v>
      </c>
      <c r="G17" s="134">
        <f t="shared" ref="G17:G23" si="3">VLOOKUP(C17,$W$53:$AF$63,$W$44,0)</f>
        <v>79</v>
      </c>
      <c r="H17" s="122">
        <f t="shared" ref="H17:H25" si="4">IF(G17&lt;&gt;0,D17/(G17/2),0)</f>
        <v>1.5696202531645569</v>
      </c>
      <c r="I17" s="13">
        <f t="shared" ref="I17:I25" si="5">IF(G17&lt;&gt;0,E17/(G17/2),0)</f>
        <v>1.3164556962025316</v>
      </c>
      <c r="J17" s="14"/>
      <c r="K17" s="15">
        <f t="shared" ref="K17:K31" si="6">IF(G17&lt;&gt;0,F17/(G17),0)</f>
        <v>1.4430379746835442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138</v>
      </c>
      <c r="E18" s="132">
        <v>16.5</v>
      </c>
      <c r="F18" s="133">
        <f t="shared" si="2"/>
        <v>154.5</v>
      </c>
      <c r="G18" s="134">
        <f t="shared" si="3"/>
        <v>245</v>
      </c>
      <c r="H18" s="122">
        <f>IF(G18&lt;&gt;0,D18/(G18/2),0)</f>
        <v>1.1265306122448979</v>
      </c>
      <c r="I18" s="13">
        <f t="shared" si="5"/>
        <v>0.13469387755102041</v>
      </c>
      <c r="J18" s="14"/>
      <c r="K18" s="15">
        <f t="shared" si="6"/>
        <v>0.6306122448979592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63</v>
      </c>
      <c r="E19" s="132">
        <v>0</v>
      </c>
      <c r="F19" s="133">
        <f t="shared" si="2"/>
        <v>63</v>
      </c>
      <c r="G19" s="134">
        <f t="shared" si="3"/>
        <v>126</v>
      </c>
      <c r="H19" s="122">
        <f>IF(G19&lt;&gt;0,D19/(G19/2),0)</f>
        <v>1</v>
      </c>
      <c r="I19" s="13">
        <f t="shared" si="5"/>
        <v>0</v>
      </c>
      <c r="J19" s="14"/>
      <c r="K19" s="15">
        <f t="shared" si="6"/>
        <v>0.5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150</v>
      </c>
      <c r="E20" s="132">
        <v>0</v>
      </c>
      <c r="F20" s="133">
        <f t="shared" si="2"/>
        <v>150</v>
      </c>
      <c r="G20" s="134">
        <f t="shared" si="3"/>
        <v>111</v>
      </c>
      <c r="H20" s="122">
        <f t="shared" si="4"/>
        <v>2.7027027027027026</v>
      </c>
      <c r="I20" s="13">
        <f t="shared" si="5"/>
        <v>0</v>
      </c>
      <c r="J20" s="14"/>
      <c r="K20" s="15">
        <f t="shared" si="6"/>
        <v>1.3513513513513513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0</v>
      </c>
      <c r="E21" s="132">
        <v>0</v>
      </c>
      <c r="F21" s="133">
        <f t="shared" si="2"/>
        <v>0</v>
      </c>
      <c r="G21" s="134">
        <f t="shared" si="3"/>
        <v>125</v>
      </c>
      <c r="H21" s="122">
        <f t="shared" si="4"/>
        <v>0</v>
      </c>
      <c r="I21" s="13">
        <f t="shared" si="5"/>
        <v>0</v>
      </c>
      <c r="J21" s="14"/>
      <c r="K21" s="15">
        <f t="shared" si="6"/>
        <v>0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125</v>
      </c>
      <c r="E22" s="132">
        <v>53</v>
      </c>
      <c r="F22" s="133">
        <f t="shared" si="2"/>
        <v>178</v>
      </c>
      <c r="G22" s="134">
        <f t="shared" si="3"/>
        <v>126</v>
      </c>
      <c r="H22" s="122">
        <f t="shared" si="4"/>
        <v>1.9841269841269842</v>
      </c>
      <c r="I22" s="13">
        <f t="shared" si="5"/>
        <v>0.84126984126984128</v>
      </c>
      <c r="J22" s="14"/>
      <c r="K22" s="15">
        <f t="shared" si="6"/>
        <v>1.4126984126984128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185</v>
      </c>
      <c r="E23" s="132">
        <v>26</v>
      </c>
      <c r="F23" s="133">
        <f t="shared" si="2"/>
        <v>211</v>
      </c>
      <c r="G23" s="134">
        <f t="shared" si="3"/>
        <v>116</v>
      </c>
      <c r="H23" s="122">
        <f t="shared" si="4"/>
        <v>3.1896551724137931</v>
      </c>
      <c r="I23" s="13">
        <f t="shared" si="5"/>
        <v>0.44827586206896552</v>
      </c>
      <c r="J23" s="14"/>
      <c r="K23" s="15">
        <f t="shared" si="6"/>
        <v>1.8189655172413792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723</v>
      </c>
      <c r="E25" s="137">
        <f>SUM(E17:E23)</f>
        <v>147.5</v>
      </c>
      <c r="F25" s="137">
        <f>SUM(F17:F24)</f>
        <v>870.5</v>
      </c>
      <c r="G25" s="137">
        <f>SUM(G17:G23)</f>
        <v>928</v>
      </c>
      <c r="H25" s="124">
        <f t="shared" si="4"/>
        <v>1.5581896551724137</v>
      </c>
      <c r="I25" s="27">
        <f t="shared" si="5"/>
        <v>0.31788793103448276</v>
      </c>
      <c r="J25" s="22"/>
      <c r="K25" s="28">
        <f t="shared" si="6"/>
        <v>0.93803879310344829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244</v>
      </c>
      <c r="E27" s="216">
        <v>0</v>
      </c>
      <c r="F27" s="133">
        <f t="shared" ref="F27:F29" si="7">SUM(D27:E27)</f>
        <v>244</v>
      </c>
      <c r="G27" s="134">
        <f>VLOOKUP(C27,$W$53:$AF$63,$W$44,0)</f>
        <v>255</v>
      </c>
      <c r="H27" s="122">
        <f>IF(G27&lt;&gt;0,D27/(G27/2),0)</f>
        <v>1.9137254901960785</v>
      </c>
      <c r="I27" s="13">
        <f>IF(G27&lt;&gt;0,E27/(G27/2),0)</f>
        <v>0</v>
      </c>
      <c r="J27" s="14"/>
      <c r="K27" s="15">
        <f t="shared" si="6"/>
        <v>0.95686274509803926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v>441</v>
      </c>
      <c r="E28" s="132">
        <v>0</v>
      </c>
      <c r="F28" s="133">
        <f t="shared" si="7"/>
        <v>441</v>
      </c>
      <c r="G28" s="134">
        <f>VLOOKUP(C28,$W$53:$AF$63,$W$44,0)</f>
        <v>274</v>
      </c>
      <c r="H28" s="122">
        <f>IF(G28&lt;&gt;0,D28/(G28/2),0)</f>
        <v>3.218978102189781</v>
      </c>
      <c r="I28" s="13">
        <f>IF(G28&lt;&gt;0,E28/(G28/2),0)</f>
        <v>0</v>
      </c>
      <c r="J28" s="14"/>
      <c r="K28" s="15">
        <f t="shared" si="6"/>
        <v>1.6094890510948905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685</v>
      </c>
      <c r="E31" s="221">
        <f>SUM(E27:E30)</f>
        <v>0</v>
      </c>
      <c r="F31" s="221">
        <f>SUM(F27:F30)</f>
        <v>685</v>
      </c>
      <c r="G31" s="222">
        <f>SUM(G27:G30)</f>
        <v>529</v>
      </c>
      <c r="H31" s="223">
        <f>IF(G31&lt;&gt;0,D31/(G31/2),0)</f>
        <v>2.5897920604914932</v>
      </c>
      <c r="I31" s="223">
        <f>IF(G31&lt;&gt;0,E31/(G31/2),0)</f>
        <v>0</v>
      </c>
      <c r="J31" s="22"/>
      <c r="K31" s="224">
        <f t="shared" si="6"/>
        <v>1.2948960302457466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1540</v>
      </c>
      <c r="E34" s="108">
        <f>E9+E15+E25+E31</f>
        <v>147.5</v>
      </c>
      <c r="F34" s="108">
        <f>F9+F15+F25+F31</f>
        <v>1687.5</v>
      </c>
      <c r="G34" s="109">
        <f>G25+G31+G9+G15</f>
        <v>1457</v>
      </c>
      <c r="H34" s="13">
        <f>IF(G34&lt;&gt;0,D34/(G34/2),0)</f>
        <v>2.1139327385037747</v>
      </c>
      <c r="I34" s="13">
        <f>IF(G34&lt;&gt;0,E34/(G34/2),0)</f>
        <v>0.20247083047357584</v>
      </c>
      <c r="J34" s="14"/>
      <c r="K34" s="15">
        <f>IF(G34&lt;&gt;0,F34/(G34),0)</f>
        <v>1.1582017844886754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38</v>
      </c>
      <c r="E38" s="105">
        <v>34</v>
      </c>
      <c r="F38" s="106">
        <f t="shared" ref="F38:F41" si="8">SUM(D38:E38)</f>
        <v>72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>
        <v>132</v>
      </c>
      <c r="E39" s="105">
        <v>0</v>
      </c>
      <c r="F39" s="106">
        <f t="shared" si="8"/>
        <v>132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147</v>
      </c>
      <c r="E40" s="105">
        <v>62</v>
      </c>
      <c r="F40" s="106">
        <f>SUM(D40:E40)</f>
        <v>209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317</v>
      </c>
      <c r="E42" s="107">
        <f>SUM(E38:E41)</f>
        <v>96</v>
      </c>
      <c r="F42" s="106">
        <f>D42+E42</f>
        <v>413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5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'13-12'!D40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'13-12'!F40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'13-12'!H40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'13-12'!B40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46003</v>
      </c>
      <c r="Z45" s="101">
        <v>46004</v>
      </c>
      <c r="AA45" s="101">
        <v>46005</v>
      </c>
      <c r="AB45" s="101">
        <v>46006</v>
      </c>
      <c r="AC45" s="101">
        <v>46007</v>
      </c>
      <c r="AD45" s="101">
        <v>46008</v>
      </c>
      <c r="AE45" s="101">
        <v>46009</v>
      </c>
      <c r="AF45" s="63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>
        <f>SUM(Y46:AE46)</f>
        <v>0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+F15+'12-12'!F15+'13-12'!F15</f>
        <v>1278</v>
      </c>
      <c r="E47" s="77">
        <f>IF($W$44=3,$Y48,IF($W$44=4,SUM($Y48:$Z48),IF($W$44=5,SUM($Y48:$AA48),IF($W$44=6,SUM($Y48:$AB48),IF($W$44=7,SUM($Y48:$AC48),IF($W$44=8,SUM($Y48:$AD48),IF($W$44=9,SUM($Y48:$AE48),"Escribir número")))))))</f>
        <v>374</v>
      </c>
      <c r="F47" s="79">
        <f>F25+'12-12'!F25+'13-12'!F25</f>
        <v>3604.5</v>
      </c>
      <c r="G47" s="77">
        <f>IF($W$44=3,$Y47,IF($W$44=4,SUM($Y47:$Z47),IF($W$44=5,SUM($Y47:$AA47),IF($W$44=6,SUM($Y47:$AB47),IF($W$44=7,SUM($Y47:$AC47),IF($W$44=8,SUM($Y47:$AD47),IF($W$44=9,SUM($Y47:$AE47),"Escribir número")))))))</f>
        <v>3022</v>
      </c>
      <c r="H47" s="79">
        <f>F31+'12-12'!F31+'13-12'!F31</f>
        <v>2962</v>
      </c>
      <c r="I47" s="77">
        <f>IF($W$44=3,$Y49,IF($W$44=4,SUM($Y49:$Z49),IF($W$44=5,SUM($Y49:$AA49),IF($W$44=6,SUM($Y49:$AB49),IF($W$44=7,SUM($Y49:$AC49),IF($W$44=8,SUM($Y49:$AD49),IF($W$44=9,SUM($Y49:$AE49),"Escribir número")))))))</f>
        <v>2327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1209</v>
      </c>
      <c r="Z47" s="66">
        <v>964</v>
      </c>
      <c r="AA47" s="66">
        <v>849</v>
      </c>
      <c r="AB47" s="66">
        <v>841</v>
      </c>
      <c r="AC47" s="66">
        <v>1212</v>
      </c>
      <c r="AD47" s="66">
        <v>1212</v>
      </c>
      <c r="AE47" s="66">
        <v>643</v>
      </c>
      <c r="AF47" s="67">
        <f t="shared" ref="AF47:AF49" si="9">SUM(Y47:AE47)</f>
        <v>6930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7844.5</v>
      </c>
      <c r="L48" s="118"/>
      <c r="M48" s="82">
        <f>+C47+E47+G47+I47</f>
        <v>5723</v>
      </c>
      <c r="N48" s="83">
        <f>AF63</f>
        <v>13537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157</v>
      </c>
      <c r="Z48" s="66">
        <v>138</v>
      </c>
      <c r="AA48" s="66">
        <v>79</v>
      </c>
      <c r="AB48" s="66">
        <v>97</v>
      </c>
      <c r="AC48" s="66">
        <v>97</v>
      </c>
      <c r="AD48" s="66">
        <v>138</v>
      </c>
      <c r="AE48" s="66">
        <v>138</v>
      </c>
      <c r="AF48" s="67">
        <f t="shared" si="9"/>
        <v>844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1058</v>
      </c>
      <c r="Z49" s="66">
        <v>740</v>
      </c>
      <c r="AA49" s="66">
        <v>529</v>
      </c>
      <c r="AB49" s="66">
        <v>740</v>
      </c>
      <c r="AC49" s="66">
        <v>740</v>
      </c>
      <c r="AD49" s="66">
        <v>1058</v>
      </c>
      <c r="AE49" s="66">
        <v>893</v>
      </c>
      <c r="AF49" s="67">
        <f t="shared" si="9"/>
        <v>5758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2424</v>
      </c>
      <c r="Z50" s="102">
        <f t="shared" ref="Z50:AE50" si="10">SUM(Z46:Z49)</f>
        <v>1842</v>
      </c>
      <c r="AA50" s="102">
        <f t="shared" si="10"/>
        <v>1457</v>
      </c>
      <c r="AB50" s="102">
        <f t="shared" si="10"/>
        <v>1678</v>
      </c>
      <c r="AC50" s="102">
        <f t="shared" si="10"/>
        <v>2049</v>
      </c>
      <c r="AD50" s="102">
        <f t="shared" si="10"/>
        <v>2408</v>
      </c>
      <c r="AE50" s="102">
        <f t="shared" si="10"/>
        <v>1674</v>
      </c>
      <c r="AF50" s="102">
        <f>SUM(AF46:AF49)</f>
        <v>13532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46003</v>
      </c>
      <c r="Z53" s="101">
        <v>46004</v>
      </c>
      <c r="AA53" s="101">
        <v>46005</v>
      </c>
      <c r="AB53" s="101">
        <v>46006</v>
      </c>
      <c r="AC53" s="101">
        <v>46007</v>
      </c>
      <c r="AD53" s="101">
        <v>46008</v>
      </c>
      <c r="AE53" s="101">
        <v>46009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157</v>
      </c>
      <c r="Z54" s="85">
        <v>138</v>
      </c>
      <c r="AA54" s="85">
        <v>79</v>
      </c>
      <c r="AB54" s="85">
        <v>97</v>
      </c>
      <c r="AC54" s="85">
        <v>97</v>
      </c>
      <c r="AD54" s="85">
        <v>138</v>
      </c>
      <c r="AE54" s="85">
        <v>138</v>
      </c>
      <c r="AF54" s="67">
        <f>SUM(Y54:AE54)</f>
        <v>844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0</v>
      </c>
      <c r="Z55" s="85">
        <v>196</v>
      </c>
      <c r="AA55" s="85">
        <v>245</v>
      </c>
      <c r="AB55" s="85">
        <v>245</v>
      </c>
      <c r="AC55" s="85">
        <v>245</v>
      </c>
      <c r="AD55" s="85">
        <v>245</v>
      </c>
      <c r="AE55" s="85">
        <v>171</v>
      </c>
      <c r="AF55" s="67">
        <f t="shared" ref="AF55:AF62" si="11">SUM(Y55:AE55)</f>
        <v>1347</v>
      </c>
      <c r="AG55" s="64"/>
    </row>
    <row r="56" spans="2:33" ht="15.5">
      <c r="E56" s="91"/>
      <c r="V56" s="62"/>
      <c r="W56" s="68" t="s">
        <v>18</v>
      </c>
      <c r="X56" s="90"/>
      <c r="Y56" s="85">
        <v>548</v>
      </c>
      <c r="Z56" s="85">
        <v>384</v>
      </c>
      <c r="AA56" s="85">
        <v>274</v>
      </c>
      <c r="AB56" s="85">
        <v>384</v>
      </c>
      <c r="AC56" s="85">
        <v>384</v>
      </c>
      <c r="AD56" s="85">
        <v>548</v>
      </c>
      <c r="AE56" s="85">
        <v>384</v>
      </c>
      <c r="AF56" s="67">
        <f t="shared" si="11"/>
        <v>2906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252</v>
      </c>
      <c r="Z57" s="85">
        <v>177</v>
      </c>
      <c r="AA57" s="85">
        <v>126</v>
      </c>
      <c r="AB57" s="85">
        <v>129</v>
      </c>
      <c r="AC57" s="85">
        <v>264</v>
      </c>
      <c r="AD57" s="85">
        <v>264</v>
      </c>
      <c r="AE57" s="85">
        <v>111</v>
      </c>
      <c r="AF57" s="67">
        <f t="shared" si="11"/>
        <v>1323</v>
      </c>
      <c r="AG57" s="64"/>
    </row>
    <row r="58" spans="2:33" ht="15.5">
      <c r="V58" s="62"/>
      <c r="W58" s="68" t="s">
        <v>17</v>
      </c>
      <c r="X58" s="90"/>
      <c r="Y58" s="85">
        <v>222</v>
      </c>
      <c r="Z58" s="85">
        <v>78</v>
      </c>
      <c r="AA58" s="85">
        <v>111</v>
      </c>
      <c r="AB58" s="85">
        <v>93</v>
      </c>
      <c r="AC58" s="85">
        <v>222</v>
      </c>
      <c r="AD58" s="85">
        <v>222</v>
      </c>
      <c r="AE58" s="85">
        <v>93</v>
      </c>
      <c r="AF58" s="67">
        <f t="shared" si="11"/>
        <v>1041</v>
      </c>
      <c r="AG58" s="64"/>
    </row>
    <row r="59" spans="2:33" ht="15.5">
      <c r="V59" s="62"/>
      <c r="W59" s="68" t="s">
        <v>28</v>
      </c>
      <c r="X59" s="90"/>
      <c r="Y59" s="85">
        <v>249</v>
      </c>
      <c r="Z59" s="85">
        <v>175</v>
      </c>
      <c r="AA59" s="85">
        <v>125</v>
      </c>
      <c r="AB59" s="85">
        <v>105</v>
      </c>
      <c r="AC59" s="85">
        <v>249</v>
      </c>
      <c r="AD59" s="85">
        <v>249</v>
      </c>
      <c r="AE59" s="85">
        <v>105</v>
      </c>
      <c r="AF59" s="67">
        <f t="shared" si="11"/>
        <v>1257</v>
      </c>
      <c r="AG59" s="64"/>
    </row>
    <row r="60" spans="2:33" ht="15.5">
      <c r="V60" s="62"/>
      <c r="W60" s="68" t="s">
        <v>24</v>
      </c>
      <c r="X60" s="90"/>
      <c r="Y60" s="85">
        <v>253</v>
      </c>
      <c r="Z60" s="85">
        <v>177</v>
      </c>
      <c r="AA60" s="85">
        <v>126</v>
      </c>
      <c r="AB60" s="85">
        <v>106</v>
      </c>
      <c r="AC60" s="85">
        <v>0</v>
      </c>
      <c r="AD60" s="85">
        <v>0</v>
      </c>
      <c r="AE60" s="85">
        <v>0</v>
      </c>
      <c r="AF60" s="67">
        <f t="shared" si="11"/>
        <v>662</v>
      </c>
      <c r="AG60" s="64"/>
    </row>
    <row r="61" spans="2:33" ht="15.5">
      <c r="V61" s="62"/>
      <c r="W61" s="70" t="s">
        <v>19</v>
      </c>
      <c r="X61" s="92"/>
      <c r="Y61" s="85">
        <v>233</v>
      </c>
      <c r="Z61" s="85">
        <v>163</v>
      </c>
      <c r="AA61" s="85">
        <v>116</v>
      </c>
      <c r="AB61" s="85">
        <v>163</v>
      </c>
      <c r="AC61" s="85">
        <v>233</v>
      </c>
      <c r="AD61" s="85">
        <v>233</v>
      </c>
      <c r="AE61" s="85">
        <v>163</v>
      </c>
      <c r="AF61" s="67">
        <f t="shared" si="11"/>
        <v>1304</v>
      </c>
      <c r="AG61" s="64"/>
    </row>
    <row r="62" spans="2:33" ht="15.5">
      <c r="V62" s="62"/>
      <c r="W62" s="70" t="s">
        <v>85</v>
      </c>
      <c r="X62" s="92"/>
      <c r="Y62" s="85">
        <v>509</v>
      </c>
      <c r="Z62" s="85">
        <v>357</v>
      </c>
      <c r="AA62" s="85">
        <v>255</v>
      </c>
      <c r="AB62" s="85">
        <v>357</v>
      </c>
      <c r="AC62" s="85">
        <v>357</v>
      </c>
      <c r="AD62" s="85">
        <v>509</v>
      </c>
      <c r="AE62" s="85">
        <v>509</v>
      </c>
      <c r="AF62" s="67">
        <f t="shared" si="11"/>
        <v>2853</v>
      </c>
      <c r="AG62" s="64"/>
    </row>
    <row r="63" spans="2:33" ht="15.5">
      <c r="V63" s="62"/>
      <c r="W63" s="299" t="s">
        <v>43</v>
      </c>
      <c r="X63" s="300"/>
      <c r="Y63" s="102">
        <f>SUM(Y54:Y62)</f>
        <v>2423</v>
      </c>
      <c r="Z63" s="102">
        <f t="shared" ref="Z63:AE63" si="12">SUM(Z54:Z62)</f>
        <v>1845</v>
      </c>
      <c r="AA63" s="102">
        <f t="shared" si="12"/>
        <v>1457</v>
      </c>
      <c r="AB63" s="102">
        <f t="shared" si="12"/>
        <v>1679</v>
      </c>
      <c r="AC63" s="102">
        <f t="shared" si="12"/>
        <v>2051</v>
      </c>
      <c r="AD63" s="102">
        <f t="shared" si="12"/>
        <v>2408</v>
      </c>
      <c r="AE63" s="102">
        <f t="shared" si="12"/>
        <v>1674</v>
      </c>
      <c r="AF63" s="71">
        <f>SUM(AF54:AF62)</f>
        <v>13537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4" xr:uid="{1EAA3100-651B-4A99-A2AB-8BD2DAE2FC55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26E504AF-26DB-490C-8B0C-DFADDB6FCF33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95C6286B-1C7D-48F4-9434-5A92495FBDEF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2E08711B-FE53-4F29-9D7E-A6D96C73697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19B59C32-6BE0-4AFA-ACAB-6B2A5D1DE65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235652FB-BDFD-4073-9DC5-0EC5798545C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A952366E-F6B6-40F9-874A-58B37621FC1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D2DE0193-3662-4819-AB0C-62124FBDA2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92D9EDED-07FB-428D-B540-E8CA58400B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4EA68D9E-9A55-4599-A973-01DC68010C7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DEF30-02AA-45C9-81B9-C264296F5402}">
  <dimension ref="B2:AG76"/>
  <sheetViews>
    <sheetView zoomScale="64" zoomScaleNormal="64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5" width="11.54296875" bestFit="1" customWidth="1"/>
    <col min="6" max="6" width="17.1796875" customWidth="1"/>
    <col min="7" max="7" width="16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69</v>
      </c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 t="s">
        <v>12</v>
      </c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70</v>
      </c>
      <c r="E17" s="132">
        <v>17.5</v>
      </c>
      <c r="F17" s="133">
        <f t="shared" ref="F17:F23" si="2">SUM(D17:E17)</f>
        <v>87.5</v>
      </c>
      <c r="G17" s="134">
        <f t="shared" ref="G17:G23" si="3">VLOOKUP(C17,$W$53:$AF$63,$W$44,0)</f>
        <v>97</v>
      </c>
      <c r="H17" s="122">
        <f t="shared" ref="H17:H25" si="4">IF(G17&lt;&gt;0,D17/(G17/2),0)</f>
        <v>1.4432989690721649</v>
      </c>
      <c r="I17" s="13">
        <f t="shared" ref="I17:I25" si="5">IF(G17&lt;&gt;0,E17/(G17/2),0)</f>
        <v>0.36082474226804123</v>
      </c>
      <c r="J17" s="14"/>
      <c r="K17" s="15">
        <f t="shared" ref="K17:K31" si="6">IF(G17&lt;&gt;0,F17/(G17),0)</f>
        <v>0.90206185567010311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108</v>
      </c>
      <c r="E18" s="132">
        <v>82</v>
      </c>
      <c r="F18" s="133">
        <f t="shared" si="2"/>
        <v>190</v>
      </c>
      <c r="G18" s="134">
        <f t="shared" si="3"/>
        <v>245</v>
      </c>
      <c r="H18" s="122">
        <f>IF(G18&lt;&gt;0,D18/(G18/2),0)</f>
        <v>0.88163265306122451</v>
      </c>
      <c r="I18" s="13">
        <f t="shared" si="5"/>
        <v>0.66938775510204085</v>
      </c>
      <c r="J18" s="14"/>
      <c r="K18" s="15">
        <f t="shared" si="6"/>
        <v>0.77551020408163263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108</v>
      </c>
      <c r="E19" s="132">
        <v>71</v>
      </c>
      <c r="F19" s="133">
        <f t="shared" si="2"/>
        <v>179</v>
      </c>
      <c r="G19" s="134">
        <f t="shared" si="3"/>
        <v>129</v>
      </c>
      <c r="H19" s="122">
        <f>IF(G19&lt;&gt;0,D19/(G19/2),0)</f>
        <v>1.6744186046511629</v>
      </c>
      <c r="I19" s="13">
        <f t="shared" si="5"/>
        <v>1.1007751937984496</v>
      </c>
      <c r="J19" s="14"/>
      <c r="K19" s="15">
        <f t="shared" si="6"/>
        <v>1.3875968992248062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110</v>
      </c>
      <c r="E20" s="132">
        <v>92</v>
      </c>
      <c r="F20" s="133">
        <f t="shared" si="2"/>
        <v>202</v>
      </c>
      <c r="G20" s="134">
        <f t="shared" si="3"/>
        <v>93</v>
      </c>
      <c r="H20" s="122">
        <f t="shared" si="4"/>
        <v>2.3655913978494625</v>
      </c>
      <c r="I20" s="13">
        <f t="shared" si="5"/>
        <v>1.978494623655914</v>
      </c>
      <c r="J20" s="14"/>
      <c r="K20" s="15">
        <f t="shared" si="6"/>
        <v>2.172043010752688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0</v>
      </c>
      <c r="E21" s="132">
        <v>0</v>
      </c>
      <c r="F21" s="133">
        <f t="shared" si="2"/>
        <v>0</v>
      </c>
      <c r="G21" s="134">
        <f t="shared" si="3"/>
        <v>105</v>
      </c>
      <c r="H21" s="122">
        <f t="shared" si="4"/>
        <v>0</v>
      </c>
      <c r="I21" s="13">
        <f t="shared" si="5"/>
        <v>0</v>
      </c>
      <c r="J21" s="14"/>
      <c r="K21" s="15">
        <f t="shared" si="6"/>
        <v>0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137</v>
      </c>
      <c r="E22" s="132">
        <v>88</v>
      </c>
      <c r="F22" s="133">
        <f t="shared" si="2"/>
        <v>225</v>
      </c>
      <c r="G22" s="134">
        <f t="shared" si="3"/>
        <v>106</v>
      </c>
      <c r="H22" s="122">
        <f t="shared" si="4"/>
        <v>2.5849056603773586</v>
      </c>
      <c r="I22" s="13">
        <f t="shared" si="5"/>
        <v>1.6603773584905661</v>
      </c>
      <c r="J22" s="14"/>
      <c r="K22" s="15">
        <f t="shared" si="6"/>
        <v>2.1226415094339623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17</v>
      </c>
      <c r="E23" s="132">
        <v>60</v>
      </c>
      <c r="F23" s="133">
        <f t="shared" si="2"/>
        <v>77</v>
      </c>
      <c r="G23" s="134">
        <f t="shared" si="3"/>
        <v>163</v>
      </c>
      <c r="H23" s="122">
        <f t="shared" si="4"/>
        <v>0.20858895705521471</v>
      </c>
      <c r="I23" s="13">
        <f t="shared" si="5"/>
        <v>0.73619631901840488</v>
      </c>
      <c r="J23" s="14"/>
      <c r="K23" s="15">
        <f t="shared" si="6"/>
        <v>0.47239263803680981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550</v>
      </c>
      <c r="E25" s="137">
        <f>SUM(E17:E23)</f>
        <v>410.5</v>
      </c>
      <c r="F25" s="137">
        <f>SUM(F17:F24)</f>
        <v>960.5</v>
      </c>
      <c r="G25" s="137">
        <f>SUM(G17:G23)</f>
        <v>938</v>
      </c>
      <c r="H25" s="124">
        <f t="shared" si="4"/>
        <v>1.1727078891257996</v>
      </c>
      <c r="I25" s="27">
        <f t="shared" si="5"/>
        <v>0.87526652452025588</v>
      </c>
      <c r="J25" s="22"/>
      <c r="K25" s="28">
        <f t="shared" si="6"/>
        <v>1.0239872068230278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/>
      <c r="E27" s="216">
        <v>118</v>
      </c>
      <c r="F27" s="133">
        <f t="shared" ref="F27:F29" si="7">SUM(D27:E27)</f>
        <v>118</v>
      </c>
      <c r="G27" s="134">
        <f>VLOOKUP(C27,$W$53:$AF$63,$W$44,0)</f>
        <v>357</v>
      </c>
      <c r="H27" s="122">
        <f>IF(G27&lt;&gt;0,D27/(G27/2),0)</f>
        <v>0</v>
      </c>
      <c r="I27" s="13">
        <f>IF(G27&lt;&gt;0,E27/(G27/2),0)</f>
        <v>0.66106442577030811</v>
      </c>
      <c r="J27" s="14"/>
      <c r="K27" s="15">
        <f t="shared" si="6"/>
        <v>0.33053221288515405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/>
      <c r="E28" s="132">
        <v>126</v>
      </c>
      <c r="F28" s="133">
        <f t="shared" si="7"/>
        <v>126</v>
      </c>
      <c r="G28" s="134">
        <f>VLOOKUP(C28,$W$53:$AF$63,$W$44,0)</f>
        <v>384</v>
      </c>
      <c r="H28" s="122">
        <f>IF(G28&lt;&gt;0,D28/(G28/2),0)</f>
        <v>0</v>
      </c>
      <c r="I28" s="13">
        <f>IF(G28&lt;&gt;0,E28/(G28/2),0)</f>
        <v>0.65625</v>
      </c>
      <c r="J28" s="14"/>
      <c r="K28" s="15">
        <f t="shared" si="6"/>
        <v>0.328125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0</v>
      </c>
      <c r="E31" s="221">
        <f>SUM(E27:E30)</f>
        <v>244</v>
      </c>
      <c r="F31" s="221">
        <f>SUM(F27:F30)</f>
        <v>244</v>
      </c>
      <c r="G31" s="222">
        <f>SUM(G27:G30)</f>
        <v>741</v>
      </c>
      <c r="H31" s="223">
        <f>IF(G31&lt;&gt;0,D31/(G31/2),0)</f>
        <v>0</v>
      </c>
      <c r="I31" s="223">
        <f>IF(G31&lt;&gt;0,E31/(G31/2),0)</f>
        <v>0.65856950067476383</v>
      </c>
      <c r="J31" s="22"/>
      <c r="K31" s="224">
        <f t="shared" si="6"/>
        <v>0.32928475033738192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550</v>
      </c>
      <c r="E34" s="108">
        <f>E9+E15+E25+E31</f>
        <v>654.5</v>
      </c>
      <c r="F34" s="108">
        <f>F9+F15+F25+F31</f>
        <v>1204.5</v>
      </c>
      <c r="G34" s="109">
        <f>G25+G31+G9+G15</f>
        <v>1679</v>
      </c>
      <c r="H34" s="13">
        <f>IF(G34&lt;&gt;0,D34/(G34/2),0)</f>
        <v>0.6551518761167362</v>
      </c>
      <c r="I34" s="13">
        <f>IF(G34&lt;&gt;0,E34/(G34/2),0)</f>
        <v>0.77963073257891602</v>
      </c>
      <c r="J34" s="14"/>
      <c r="K34" s="15">
        <f>IF(G34&lt;&gt;0,F34/(G34),0)</f>
        <v>0.71739130434782605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f>119+68+40+281</f>
        <v>508</v>
      </c>
      <c r="E38" s="105"/>
      <c r="F38" s="106">
        <f t="shared" ref="F38:F41" si="8">SUM(D38:E38)</f>
        <v>508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508</v>
      </c>
      <c r="E42" s="107">
        <f>SUM(E38:E41)</f>
        <v>0</v>
      </c>
      <c r="F42" s="106">
        <f>D42+E42</f>
        <v>508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6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'14-12'!D40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'14-12'!F40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'14-12'!H40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'14-12'!B40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46003</v>
      </c>
      <c r="Z45" s="101">
        <v>46004</v>
      </c>
      <c r="AA45" s="101">
        <v>46005</v>
      </c>
      <c r="AB45" s="101">
        <v>46006</v>
      </c>
      <c r="AC45" s="101">
        <v>46007</v>
      </c>
      <c r="AD45" s="101">
        <v>46008</v>
      </c>
      <c r="AE45" s="101">
        <v>46009</v>
      </c>
      <c r="AF45" s="63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>
        <f>SUM(Y46:AE46)</f>
        <v>0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+F15+'12-12'!F15+'13-12'!F15+'14-12'!F15</f>
        <v>1278</v>
      </c>
      <c r="E47" s="77">
        <f>IF($W$44=3,$Y48,IF($W$44=4,SUM($Y48:$Z48),IF($W$44=5,SUM($Y48:$AA48),IF($W$44=6,SUM($Y48:$AB48),IF($W$44=7,SUM($Y48:$AC48),IF($W$44=8,SUM($Y48:$AD48),IF($W$44=9,SUM($Y48:$AE48),"Escribir número")))))))</f>
        <v>471</v>
      </c>
      <c r="F47" s="79">
        <f>F25+'12-12'!F25+'13-12'!F25+'14-12'!F25</f>
        <v>4565</v>
      </c>
      <c r="G47" s="77">
        <f>IF($W$44=3,$Y47,IF($W$44=4,SUM($Y47:$Z47),IF($W$44=5,SUM($Y47:$AA47),IF($W$44=6,SUM($Y47:$AB47),IF($W$44=7,SUM($Y47:$AC47),IF($W$44=8,SUM($Y47:$AD47),IF($W$44=9,SUM($Y47:$AE47),"Escribir número")))))))</f>
        <v>3863</v>
      </c>
      <c r="H47" s="79">
        <f>F31+'12-12'!F31+'13-12'!F31+'14-12'!F31</f>
        <v>3206</v>
      </c>
      <c r="I47" s="77">
        <f>IF($W$44=3,$Y49,IF($W$44=4,SUM($Y49:$Z49),IF($W$44=5,SUM($Y49:$AA49),IF($W$44=6,SUM($Y49:$AB49),IF($W$44=7,SUM($Y49:$AC49),IF($W$44=8,SUM($Y49:$AD49),IF($W$44=9,SUM($Y49:$AE49),"Escribir número")))))))</f>
        <v>3067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1209</v>
      </c>
      <c r="Z47" s="66">
        <v>964</v>
      </c>
      <c r="AA47" s="66">
        <v>849</v>
      </c>
      <c r="AB47" s="66">
        <v>841</v>
      </c>
      <c r="AC47" s="66">
        <v>1212</v>
      </c>
      <c r="AD47" s="66">
        <v>1212</v>
      </c>
      <c r="AE47" s="66">
        <v>643</v>
      </c>
      <c r="AF47" s="67">
        <f t="shared" ref="AF47:AF49" si="9">SUM(Y47:AE47)</f>
        <v>6930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9049</v>
      </c>
      <c r="L48" s="118"/>
      <c r="M48" s="82">
        <f>+C47+E47+G47+I47</f>
        <v>7401</v>
      </c>
      <c r="N48" s="83">
        <f>AF63</f>
        <v>13537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157</v>
      </c>
      <c r="Z48" s="66">
        <v>138</v>
      </c>
      <c r="AA48" s="66">
        <v>79</v>
      </c>
      <c r="AB48" s="66">
        <v>97</v>
      </c>
      <c r="AC48" s="66">
        <v>97</v>
      </c>
      <c r="AD48" s="66">
        <v>138</v>
      </c>
      <c r="AE48" s="66">
        <v>138</v>
      </c>
      <c r="AF48" s="67">
        <f t="shared" si="9"/>
        <v>844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1058</v>
      </c>
      <c r="Z49" s="66">
        <v>740</v>
      </c>
      <c r="AA49" s="66">
        <v>529</v>
      </c>
      <c r="AB49" s="66">
        <v>740</v>
      </c>
      <c r="AC49" s="66">
        <v>740</v>
      </c>
      <c r="AD49" s="66">
        <v>1058</v>
      </c>
      <c r="AE49" s="66">
        <v>893</v>
      </c>
      <c r="AF49" s="67">
        <f t="shared" si="9"/>
        <v>5758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2424</v>
      </c>
      <c r="Z50" s="102">
        <f t="shared" ref="Z50:AE50" si="10">SUM(Z46:Z49)</f>
        <v>1842</v>
      </c>
      <c r="AA50" s="102">
        <f t="shared" si="10"/>
        <v>1457</v>
      </c>
      <c r="AB50" s="102">
        <f t="shared" si="10"/>
        <v>1678</v>
      </c>
      <c r="AC50" s="102">
        <f t="shared" si="10"/>
        <v>2049</v>
      </c>
      <c r="AD50" s="102">
        <f t="shared" si="10"/>
        <v>2408</v>
      </c>
      <c r="AE50" s="102">
        <f t="shared" si="10"/>
        <v>1674</v>
      </c>
      <c r="AF50" s="102">
        <f>SUM(AF46:AF49)</f>
        <v>13532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46003</v>
      </c>
      <c r="Z53" s="101">
        <v>46004</v>
      </c>
      <c r="AA53" s="101">
        <v>46005</v>
      </c>
      <c r="AB53" s="101">
        <v>46006</v>
      </c>
      <c r="AC53" s="101">
        <v>46007</v>
      </c>
      <c r="AD53" s="101">
        <v>46008</v>
      </c>
      <c r="AE53" s="101">
        <v>46009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157</v>
      </c>
      <c r="Z54" s="85">
        <v>138</v>
      </c>
      <c r="AA54" s="85">
        <v>79</v>
      </c>
      <c r="AB54" s="85">
        <v>97</v>
      </c>
      <c r="AC54" s="85">
        <v>97</v>
      </c>
      <c r="AD54" s="85">
        <v>138</v>
      </c>
      <c r="AE54" s="85">
        <v>138</v>
      </c>
      <c r="AF54" s="67">
        <f>SUM(Y54:AE54)</f>
        <v>844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0</v>
      </c>
      <c r="Z55" s="85">
        <v>196</v>
      </c>
      <c r="AA55" s="85">
        <v>245</v>
      </c>
      <c r="AB55" s="85">
        <v>245</v>
      </c>
      <c r="AC55" s="85">
        <v>245</v>
      </c>
      <c r="AD55" s="85">
        <v>245</v>
      </c>
      <c r="AE55" s="85">
        <v>171</v>
      </c>
      <c r="AF55" s="67">
        <f t="shared" ref="AF55:AF62" si="11">SUM(Y55:AE55)</f>
        <v>1347</v>
      </c>
      <c r="AG55" s="64"/>
    </row>
    <row r="56" spans="2:33" ht="15.5">
      <c r="E56" s="91"/>
      <c r="V56" s="62"/>
      <c r="W56" s="68" t="s">
        <v>18</v>
      </c>
      <c r="X56" s="90"/>
      <c r="Y56" s="85">
        <v>548</v>
      </c>
      <c r="Z56" s="85">
        <v>384</v>
      </c>
      <c r="AA56" s="85">
        <v>274</v>
      </c>
      <c r="AB56" s="85">
        <v>384</v>
      </c>
      <c r="AC56" s="85">
        <v>384</v>
      </c>
      <c r="AD56" s="85">
        <v>548</v>
      </c>
      <c r="AE56" s="85">
        <v>384</v>
      </c>
      <c r="AF56" s="67">
        <f t="shared" si="11"/>
        <v>2906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252</v>
      </c>
      <c r="Z57" s="85">
        <v>177</v>
      </c>
      <c r="AA57" s="85">
        <v>126</v>
      </c>
      <c r="AB57" s="85">
        <v>129</v>
      </c>
      <c r="AC57" s="85">
        <v>264</v>
      </c>
      <c r="AD57" s="85">
        <v>264</v>
      </c>
      <c r="AE57" s="85">
        <v>111</v>
      </c>
      <c r="AF57" s="67">
        <f t="shared" si="11"/>
        <v>1323</v>
      </c>
      <c r="AG57" s="64"/>
    </row>
    <row r="58" spans="2:33" ht="15.5">
      <c r="V58" s="62"/>
      <c r="W58" s="68" t="s">
        <v>17</v>
      </c>
      <c r="X58" s="90"/>
      <c r="Y58" s="85">
        <v>222</v>
      </c>
      <c r="Z58" s="85">
        <v>78</v>
      </c>
      <c r="AA58" s="85">
        <v>111</v>
      </c>
      <c r="AB58" s="85">
        <v>93</v>
      </c>
      <c r="AC58" s="85">
        <v>222</v>
      </c>
      <c r="AD58" s="85">
        <v>222</v>
      </c>
      <c r="AE58" s="85">
        <v>93</v>
      </c>
      <c r="AF58" s="67">
        <f t="shared" si="11"/>
        <v>1041</v>
      </c>
      <c r="AG58" s="64"/>
    </row>
    <row r="59" spans="2:33" ht="15.5">
      <c r="V59" s="62"/>
      <c r="W59" s="68" t="s">
        <v>28</v>
      </c>
      <c r="X59" s="90"/>
      <c r="Y59" s="85">
        <v>249</v>
      </c>
      <c r="Z59" s="85">
        <v>175</v>
      </c>
      <c r="AA59" s="85">
        <v>125</v>
      </c>
      <c r="AB59" s="85">
        <v>105</v>
      </c>
      <c r="AC59" s="85">
        <v>249</v>
      </c>
      <c r="AD59" s="85">
        <v>249</v>
      </c>
      <c r="AE59" s="85">
        <v>105</v>
      </c>
      <c r="AF59" s="67">
        <f t="shared" si="11"/>
        <v>1257</v>
      </c>
      <c r="AG59" s="64"/>
    </row>
    <row r="60" spans="2:33" ht="15.5">
      <c r="V60" s="62"/>
      <c r="W60" s="68" t="s">
        <v>24</v>
      </c>
      <c r="X60" s="90"/>
      <c r="Y60" s="85">
        <v>253</v>
      </c>
      <c r="Z60" s="85">
        <v>177</v>
      </c>
      <c r="AA60" s="85">
        <v>126</v>
      </c>
      <c r="AB60" s="85">
        <v>106</v>
      </c>
      <c r="AC60" s="85">
        <v>0</v>
      </c>
      <c r="AD60" s="85">
        <v>0</v>
      </c>
      <c r="AE60" s="85">
        <v>0</v>
      </c>
      <c r="AF60" s="67">
        <f t="shared" si="11"/>
        <v>662</v>
      </c>
      <c r="AG60" s="64"/>
    </row>
    <row r="61" spans="2:33" ht="15.5">
      <c r="V61" s="62"/>
      <c r="W61" s="70" t="s">
        <v>19</v>
      </c>
      <c r="X61" s="92"/>
      <c r="Y61" s="85">
        <v>233</v>
      </c>
      <c r="Z61" s="85">
        <v>163</v>
      </c>
      <c r="AA61" s="85">
        <v>116</v>
      </c>
      <c r="AB61" s="85">
        <v>163</v>
      </c>
      <c r="AC61" s="85">
        <v>233</v>
      </c>
      <c r="AD61" s="85">
        <v>233</v>
      </c>
      <c r="AE61" s="85">
        <v>163</v>
      </c>
      <c r="AF61" s="67">
        <f t="shared" si="11"/>
        <v>1304</v>
      </c>
      <c r="AG61" s="64"/>
    </row>
    <row r="62" spans="2:33" ht="15.5">
      <c r="V62" s="62"/>
      <c r="W62" s="70" t="s">
        <v>85</v>
      </c>
      <c r="X62" s="92"/>
      <c r="Y62" s="85">
        <v>509</v>
      </c>
      <c r="Z62" s="85">
        <v>357</v>
      </c>
      <c r="AA62" s="85">
        <v>255</v>
      </c>
      <c r="AB62" s="85">
        <v>357</v>
      </c>
      <c r="AC62" s="85">
        <v>357</v>
      </c>
      <c r="AD62" s="85">
        <v>509</v>
      </c>
      <c r="AE62" s="85">
        <v>509</v>
      </c>
      <c r="AF62" s="67">
        <f t="shared" si="11"/>
        <v>2853</v>
      </c>
      <c r="AG62" s="64"/>
    </row>
    <row r="63" spans="2:33" ht="15.5">
      <c r="V63" s="62"/>
      <c r="W63" s="299" t="s">
        <v>43</v>
      </c>
      <c r="X63" s="300"/>
      <c r="Y63" s="102">
        <f>SUM(Y54:Y62)</f>
        <v>2423</v>
      </c>
      <c r="Z63" s="102">
        <f t="shared" ref="Z63:AE63" si="12">SUM(Z54:Z62)</f>
        <v>1845</v>
      </c>
      <c r="AA63" s="102">
        <f t="shared" si="12"/>
        <v>1457</v>
      </c>
      <c r="AB63" s="102">
        <f t="shared" si="12"/>
        <v>1679</v>
      </c>
      <c r="AC63" s="102">
        <f t="shared" si="12"/>
        <v>2051</v>
      </c>
      <c r="AD63" s="102">
        <f t="shared" si="12"/>
        <v>2408</v>
      </c>
      <c r="AE63" s="102">
        <f t="shared" si="12"/>
        <v>1674</v>
      </c>
      <c r="AF63" s="71">
        <f>SUM(AF54:AF62)</f>
        <v>13537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9111387A-67FD-4A41-8A8E-F6F63480D0F7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6E864473-14B8-4DA4-BB59-35CCF8095277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2A217F6B-CEAD-4277-998B-C500CB68A202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21CEDC4F-2512-463B-B803-6938A765648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B59A8167-B703-495A-A946-689225DBB3D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93D2DA7A-1C06-4396-81B4-5C89486EEA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5F48C977-79B0-4813-964E-0C65452ED4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67414B59-D911-4D0C-8137-1ED41223F0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6FCFE101-D1E9-4D18-98D7-45A91C020FF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A28CA984-5078-4110-BEBB-68ACC187FE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18119-29A7-4858-8A0D-99539D499F0F}">
  <dimension ref="B2:AG76"/>
  <sheetViews>
    <sheetView topLeftCell="A5" zoomScale="62" zoomScaleNormal="62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5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69</v>
      </c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 t="s">
        <v>12</v>
      </c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90</v>
      </c>
      <c r="E17" s="132">
        <v>0</v>
      </c>
      <c r="F17" s="133">
        <f t="shared" ref="F17:F23" si="2">SUM(D17:E17)</f>
        <v>90</v>
      </c>
      <c r="G17" s="134">
        <f t="shared" ref="G17:G23" si="3">VLOOKUP(C17,$W$53:$AF$63,$W$44,0)</f>
        <v>97</v>
      </c>
      <c r="H17" s="122">
        <f t="shared" ref="H17:H25" si="4">IF(G17&lt;&gt;0,D17/(G17/2),0)</f>
        <v>1.8556701030927836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0.92783505154639179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167</v>
      </c>
      <c r="E18" s="132">
        <v>147</v>
      </c>
      <c r="F18" s="133">
        <f t="shared" si="2"/>
        <v>314</v>
      </c>
      <c r="G18" s="134">
        <f t="shared" si="3"/>
        <v>245</v>
      </c>
      <c r="H18" s="122">
        <f>IF(G18&lt;&gt;0,D18/(G18/2),0)</f>
        <v>1.3632653061224489</v>
      </c>
      <c r="I18" s="13">
        <f t="shared" si="5"/>
        <v>1.2</v>
      </c>
      <c r="J18" s="14"/>
      <c r="K18" s="15">
        <f t="shared" si="6"/>
        <v>1.2816326530612245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213</v>
      </c>
      <c r="E19" s="132">
        <v>69</v>
      </c>
      <c r="F19" s="133">
        <f t="shared" si="2"/>
        <v>282</v>
      </c>
      <c r="G19" s="134">
        <f t="shared" si="3"/>
        <v>264</v>
      </c>
      <c r="H19" s="122">
        <f>IF(G19&lt;&gt;0,D19/(G19/2),0)</f>
        <v>1.6136363636363635</v>
      </c>
      <c r="I19" s="13">
        <f t="shared" si="5"/>
        <v>0.52272727272727271</v>
      </c>
      <c r="J19" s="14"/>
      <c r="K19" s="15">
        <f t="shared" si="6"/>
        <v>1.0681818181818181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168</v>
      </c>
      <c r="E20" s="132">
        <v>98</v>
      </c>
      <c r="F20" s="133">
        <f t="shared" si="2"/>
        <v>266</v>
      </c>
      <c r="G20" s="134">
        <f t="shared" si="3"/>
        <v>222</v>
      </c>
      <c r="H20" s="122">
        <f t="shared" si="4"/>
        <v>1.5135135135135136</v>
      </c>
      <c r="I20" s="13">
        <f t="shared" si="5"/>
        <v>0.88288288288288286</v>
      </c>
      <c r="J20" s="14"/>
      <c r="K20" s="15">
        <f t="shared" si="6"/>
        <v>1.1981981981981982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0</v>
      </c>
      <c r="E21" s="132">
        <v>0</v>
      </c>
      <c r="F21" s="133">
        <f t="shared" si="2"/>
        <v>0</v>
      </c>
      <c r="G21" s="134">
        <f t="shared" si="3"/>
        <v>249</v>
      </c>
      <c r="H21" s="122">
        <f t="shared" si="4"/>
        <v>0</v>
      </c>
      <c r="I21" s="13">
        <f t="shared" si="5"/>
        <v>0</v>
      </c>
      <c r="J21" s="14"/>
      <c r="K21" s="15">
        <f t="shared" si="6"/>
        <v>0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/>
      <c r="E22" s="132">
        <v>0</v>
      </c>
      <c r="F22" s="133">
        <f t="shared" si="2"/>
        <v>0</v>
      </c>
      <c r="G22" s="134">
        <f t="shared" si="3"/>
        <v>0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163</v>
      </c>
      <c r="E23" s="132">
        <v>90</v>
      </c>
      <c r="F23" s="133">
        <f t="shared" si="2"/>
        <v>253</v>
      </c>
      <c r="G23" s="134">
        <f t="shared" si="3"/>
        <v>233</v>
      </c>
      <c r="H23" s="122">
        <f t="shared" si="4"/>
        <v>1.3991416309012876</v>
      </c>
      <c r="I23" s="13">
        <f t="shared" si="5"/>
        <v>0.77253218884120167</v>
      </c>
      <c r="J23" s="14"/>
      <c r="K23" s="15">
        <f t="shared" si="6"/>
        <v>1.0858369098712446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801</v>
      </c>
      <c r="E25" s="137">
        <f>SUM(E17:E23)</f>
        <v>404</v>
      </c>
      <c r="F25" s="137">
        <f>SUM(F17:F24)</f>
        <v>1205</v>
      </c>
      <c r="G25" s="137">
        <f>SUM(G17:G23)</f>
        <v>1310</v>
      </c>
      <c r="H25" s="124">
        <f t="shared" si="4"/>
        <v>1.2229007633587787</v>
      </c>
      <c r="I25" s="27">
        <f t="shared" si="5"/>
        <v>0.61679389312977095</v>
      </c>
      <c r="J25" s="22"/>
      <c r="K25" s="28">
        <f t="shared" si="6"/>
        <v>0.91984732824427484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321</v>
      </c>
      <c r="E27" s="216"/>
      <c r="F27" s="133">
        <f t="shared" ref="F27:F29" si="7">SUM(D27:E27)</f>
        <v>321</v>
      </c>
      <c r="G27" s="134">
        <f>VLOOKUP(C27,$W$53:$AF$63,$W$44,0)</f>
        <v>357</v>
      </c>
      <c r="H27" s="122">
        <f>IF(G27&lt;&gt;0,D27/(G27/2),0)</f>
        <v>1.7983193277310925</v>
      </c>
      <c r="I27" s="13">
        <f>IF(G27&lt;&gt;0,E27/(G27/2),0)</f>
        <v>0</v>
      </c>
      <c r="J27" s="14"/>
      <c r="K27" s="15">
        <f t="shared" si="6"/>
        <v>0.89915966386554624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v>334</v>
      </c>
      <c r="E28" s="132">
        <v>0</v>
      </c>
      <c r="F28" s="133">
        <f t="shared" si="7"/>
        <v>334</v>
      </c>
      <c r="G28" s="134">
        <f>VLOOKUP(C28,$W$53:$AF$63,$W$44,0)</f>
        <v>384</v>
      </c>
      <c r="H28" s="122">
        <f>IF(G28&lt;&gt;0,D28/(G28/2),0)</f>
        <v>1.7395833333333333</v>
      </c>
      <c r="I28" s="13">
        <f>IF(G28&lt;&gt;0,E28/(G28/2),0)</f>
        <v>0</v>
      </c>
      <c r="J28" s="14"/>
      <c r="K28" s="15">
        <f t="shared" si="6"/>
        <v>0.86979166666666663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655</v>
      </c>
      <c r="E31" s="221">
        <f>SUM(E27:E30)</f>
        <v>0</v>
      </c>
      <c r="F31" s="221">
        <f>SUM(F27:F30)</f>
        <v>655</v>
      </c>
      <c r="G31" s="222">
        <f>SUM(G27:G30)</f>
        <v>741</v>
      </c>
      <c r="H31" s="223">
        <f>IF(G31&lt;&gt;0,D31/(G31/2),0)</f>
        <v>1.7678812415654521</v>
      </c>
      <c r="I31" s="223">
        <f>IF(G31&lt;&gt;0,E31/(G31/2),0)</f>
        <v>0</v>
      </c>
      <c r="J31" s="22"/>
      <c r="K31" s="224">
        <f t="shared" si="6"/>
        <v>0.88394062078272606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1456</v>
      </c>
      <c r="E34" s="108">
        <f>E9+E15+E25+E31</f>
        <v>404</v>
      </c>
      <c r="F34" s="108">
        <f>F9+F15+F25+F31</f>
        <v>1860</v>
      </c>
      <c r="G34" s="109">
        <f>G25+G31+G9+G15</f>
        <v>2051</v>
      </c>
      <c r="H34" s="13">
        <f>IF(G34&lt;&gt;0,D34/(G34/2),0)</f>
        <v>1.4197952218430034</v>
      </c>
      <c r="I34" s="13">
        <f>IF(G34&lt;&gt;0,E34/(G34/2),0)</f>
        <v>0.39395416869819599</v>
      </c>
      <c r="J34" s="14"/>
      <c r="K34" s="15">
        <f>IF(G34&lt;&gt;0,F34/(G34),0)</f>
        <v>0.90687469527059972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f>171+60+130+17</f>
        <v>378</v>
      </c>
      <c r="E38" s="105">
        <v>36</v>
      </c>
      <c r="F38" s="106">
        <f t="shared" ref="F38:F41" si="8">SUM(D38:E38)</f>
        <v>414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378</v>
      </c>
      <c r="E42" s="107">
        <f>SUM(E38:E41)</f>
        <v>36</v>
      </c>
      <c r="F42" s="106">
        <f>D42+E42</f>
        <v>414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7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'15-12'!D40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'15-12'!F40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'15-12'!H40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'15-12'!B40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46003</v>
      </c>
      <c r="Z45" s="101">
        <v>46004</v>
      </c>
      <c r="AA45" s="101">
        <v>46005</v>
      </c>
      <c r="AB45" s="101">
        <v>46006</v>
      </c>
      <c r="AC45" s="101">
        <v>46007</v>
      </c>
      <c r="AD45" s="101">
        <v>46008</v>
      </c>
      <c r="AE45" s="101">
        <v>46009</v>
      </c>
      <c r="AF45" s="63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>
        <f>SUM(Y46:AE46)</f>
        <v>0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+F15+'12-12'!F15+'13-12'!F15+'14-12'!F15+'15-12'!F15</f>
        <v>1278</v>
      </c>
      <c r="E47" s="77">
        <f>IF($W$44=3,$Y48,IF($W$44=4,SUM($Y48:$Z48),IF($W$44=5,SUM($Y48:$AA48),IF($W$44=6,SUM($Y48:$AB48),IF($W$44=7,SUM($Y48:$AC48),IF($W$44=8,SUM($Y48:$AD48),IF($W$44=9,SUM($Y48:$AE48),"Escribir número")))))))</f>
        <v>568</v>
      </c>
      <c r="F47" s="79">
        <f>F25+'12-12'!F25+'13-12'!F25+'14-12'!F25+'15-12'!F25</f>
        <v>5770</v>
      </c>
      <c r="G47" s="77">
        <f>IF($W$44=3,$Y47,IF($W$44=4,SUM($Y47:$Z47),IF($W$44=5,SUM($Y47:$AA47),IF($W$44=6,SUM($Y47:$AB47),IF($W$44=7,SUM($Y47:$AC47),IF($W$44=8,SUM($Y47:$AD47),IF($W$44=9,SUM($Y47:$AE47),"Escribir número")))))))</f>
        <v>5075</v>
      </c>
      <c r="H47" s="79">
        <f>F31+'12-12'!F31+'13-12'!F31+'14-12'!F31+'15-12'!F31</f>
        <v>3861</v>
      </c>
      <c r="I47" s="77">
        <f>IF($W$44=3,$Y49,IF($W$44=4,SUM($Y49:$Z49),IF($W$44=5,SUM($Y49:$AA49),IF($W$44=6,SUM($Y49:$AB49),IF($W$44=7,SUM($Y49:$AC49),IF($W$44=8,SUM($Y49:$AD49),IF($W$44=9,SUM($Y49:$AE49),"Escribir número")))))))</f>
        <v>3807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1209</v>
      </c>
      <c r="Z47" s="66">
        <v>964</v>
      </c>
      <c r="AA47" s="66">
        <v>849</v>
      </c>
      <c r="AB47" s="66">
        <v>841</v>
      </c>
      <c r="AC47" s="66">
        <v>1212</v>
      </c>
      <c r="AD47" s="66">
        <v>1212</v>
      </c>
      <c r="AE47" s="66">
        <v>643</v>
      </c>
      <c r="AF47" s="67">
        <f t="shared" ref="AF47:AF49" si="9">SUM(Y47:AE47)</f>
        <v>6930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10909</v>
      </c>
      <c r="L48" s="118"/>
      <c r="M48" s="82">
        <f>+C47+E47+G47+I47</f>
        <v>9450</v>
      </c>
      <c r="N48" s="83">
        <f>AF63</f>
        <v>13537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157</v>
      </c>
      <c r="Z48" s="66">
        <v>138</v>
      </c>
      <c r="AA48" s="66">
        <v>79</v>
      </c>
      <c r="AB48" s="66">
        <v>97</v>
      </c>
      <c r="AC48" s="66">
        <v>97</v>
      </c>
      <c r="AD48" s="66">
        <v>138</v>
      </c>
      <c r="AE48" s="66">
        <v>138</v>
      </c>
      <c r="AF48" s="67">
        <f t="shared" si="9"/>
        <v>844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1058</v>
      </c>
      <c r="Z49" s="66">
        <v>740</v>
      </c>
      <c r="AA49" s="66">
        <v>529</v>
      </c>
      <c r="AB49" s="66">
        <v>740</v>
      </c>
      <c r="AC49" s="66">
        <v>740</v>
      </c>
      <c r="AD49" s="66">
        <v>1058</v>
      </c>
      <c r="AE49" s="66">
        <v>893</v>
      </c>
      <c r="AF49" s="67">
        <f t="shared" si="9"/>
        <v>5758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2424</v>
      </c>
      <c r="Z50" s="102">
        <f t="shared" ref="Z50:AE50" si="10">SUM(Z46:Z49)</f>
        <v>1842</v>
      </c>
      <c r="AA50" s="102">
        <f t="shared" si="10"/>
        <v>1457</v>
      </c>
      <c r="AB50" s="102">
        <f t="shared" si="10"/>
        <v>1678</v>
      </c>
      <c r="AC50" s="102">
        <f t="shared" si="10"/>
        <v>2049</v>
      </c>
      <c r="AD50" s="102">
        <f t="shared" si="10"/>
        <v>2408</v>
      </c>
      <c r="AE50" s="102">
        <f t="shared" si="10"/>
        <v>1674</v>
      </c>
      <c r="AF50" s="102">
        <f>SUM(AF46:AF49)</f>
        <v>13532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46003</v>
      </c>
      <c r="Z53" s="101">
        <v>46004</v>
      </c>
      <c r="AA53" s="101">
        <v>46005</v>
      </c>
      <c r="AB53" s="101">
        <v>46006</v>
      </c>
      <c r="AC53" s="101">
        <v>46007</v>
      </c>
      <c r="AD53" s="101">
        <v>46008</v>
      </c>
      <c r="AE53" s="101">
        <v>46009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157</v>
      </c>
      <c r="Z54" s="85">
        <v>138</v>
      </c>
      <c r="AA54" s="85">
        <v>79</v>
      </c>
      <c r="AB54" s="85">
        <v>97</v>
      </c>
      <c r="AC54" s="85">
        <v>97</v>
      </c>
      <c r="AD54" s="85">
        <v>138</v>
      </c>
      <c r="AE54" s="85">
        <v>138</v>
      </c>
      <c r="AF54" s="67">
        <f>SUM(Y54:AE54)</f>
        <v>844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0</v>
      </c>
      <c r="Z55" s="85">
        <v>196</v>
      </c>
      <c r="AA55" s="85">
        <v>245</v>
      </c>
      <c r="AB55" s="85">
        <v>245</v>
      </c>
      <c r="AC55" s="85">
        <v>245</v>
      </c>
      <c r="AD55" s="85">
        <v>245</v>
      </c>
      <c r="AE55" s="85">
        <v>171</v>
      </c>
      <c r="AF55" s="67">
        <f t="shared" ref="AF55:AF62" si="11">SUM(Y55:AE55)</f>
        <v>1347</v>
      </c>
      <c r="AG55" s="64"/>
    </row>
    <row r="56" spans="2:33" ht="15.5">
      <c r="E56" s="91"/>
      <c r="V56" s="62"/>
      <c r="W56" s="68" t="s">
        <v>18</v>
      </c>
      <c r="X56" s="90"/>
      <c r="Y56" s="85">
        <v>548</v>
      </c>
      <c r="Z56" s="85">
        <v>384</v>
      </c>
      <c r="AA56" s="85">
        <v>274</v>
      </c>
      <c r="AB56" s="85">
        <v>384</v>
      </c>
      <c r="AC56" s="85">
        <v>384</v>
      </c>
      <c r="AD56" s="85">
        <v>548</v>
      </c>
      <c r="AE56" s="85">
        <v>384</v>
      </c>
      <c r="AF56" s="67">
        <f t="shared" si="11"/>
        <v>2906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252</v>
      </c>
      <c r="Z57" s="85">
        <v>177</v>
      </c>
      <c r="AA57" s="85">
        <v>126</v>
      </c>
      <c r="AB57" s="85">
        <v>129</v>
      </c>
      <c r="AC57" s="85">
        <v>264</v>
      </c>
      <c r="AD57" s="85">
        <v>264</v>
      </c>
      <c r="AE57" s="85">
        <v>111</v>
      </c>
      <c r="AF57" s="67">
        <f t="shared" si="11"/>
        <v>1323</v>
      </c>
      <c r="AG57" s="64"/>
    </row>
    <row r="58" spans="2:33" ht="15.5">
      <c r="V58" s="62"/>
      <c r="W58" s="68" t="s">
        <v>17</v>
      </c>
      <c r="X58" s="90"/>
      <c r="Y58" s="85">
        <v>222</v>
      </c>
      <c r="Z58" s="85">
        <v>78</v>
      </c>
      <c r="AA58" s="85">
        <v>111</v>
      </c>
      <c r="AB58" s="85">
        <v>93</v>
      </c>
      <c r="AC58" s="85">
        <v>222</v>
      </c>
      <c r="AD58" s="85">
        <v>222</v>
      </c>
      <c r="AE58" s="85">
        <v>93</v>
      </c>
      <c r="AF58" s="67">
        <f t="shared" si="11"/>
        <v>1041</v>
      </c>
      <c r="AG58" s="64"/>
    </row>
    <row r="59" spans="2:33" ht="15.5">
      <c r="V59" s="62"/>
      <c r="W59" s="68" t="s">
        <v>28</v>
      </c>
      <c r="X59" s="90"/>
      <c r="Y59" s="85">
        <v>249</v>
      </c>
      <c r="Z59" s="85">
        <v>175</v>
      </c>
      <c r="AA59" s="85">
        <v>125</v>
      </c>
      <c r="AB59" s="85">
        <v>105</v>
      </c>
      <c r="AC59" s="85">
        <v>249</v>
      </c>
      <c r="AD59" s="85">
        <v>249</v>
      </c>
      <c r="AE59" s="85">
        <v>105</v>
      </c>
      <c r="AF59" s="67">
        <f t="shared" si="11"/>
        <v>1257</v>
      </c>
      <c r="AG59" s="64"/>
    </row>
    <row r="60" spans="2:33" ht="15.5">
      <c r="V60" s="62"/>
      <c r="W60" s="68" t="s">
        <v>24</v>
      </c>
      <c r="X60" s="90"/>
      <c r="Y60" s="85">
        <v>253</v>
      </c>
      <c r="Z60" s="85">
        <v>177</v>
      </c>
      <c r="AA60" s="85">
        <v>126</v>
      </c>
      <c r="AB60" s="85">
        <v>106</v>
      </c>
      <c r="AC60" s="85">
        <v>0</v>
      </c>
      <c r="AD60" s="85">
        <v>0</v>
      </c>
      <c r="AE60" s="85">
        <v>0</v>
      </c>
      <c r="AF60" s="67">
        <f t="shared" si="11"/>
        <v>662</v>
      </c>
      <c r="AG60" s="64"/>
    </row>
    <row r="61" spans="2:33" ht="15.5">
      <c r="V61" s="62"/>
      <c r="W61" s="70" t="s">
        <v>19</v>
      </c>
      <c r="X61" s="92"/>
      <c r="Y61" s="85">
        <v>233</v>
      </c>
      <c r="Z61" s="85">
        <v>163</v>
      </c>
      <c r="AA61" s="85">
        <v>116</v>
      </c>
      <c r="AB61" s="85">
        <v>163</v>
      </c>
      <c r="AC61" s="85">
        <v>233</v>
      </c>
      <c r="AD61" s="85">
        <v>233</v>
      </c>
      <c r="AE61" s="85">
        <v>163</v>
      </c>
      <c r="AF61" s="67">
        <f t="shared" si="11"/>
        <v>1304</v>
      </c>
      <c r="AG61" s="64"/>
    </row>
    <row r="62" spans="2:33" ht="15.5">
      <c r="V62" s="62"/>
      <c r="W62" s="70" t="s">
        <v>85</v>
      </c>
      <c r="X62" s="92"/>
      <c r="Y62" s="85">
        <v>509</v>
      </c>
      <c r="Z62" s="85">
        <v>357</v>
      </c>
      <c r="AA62" s="85">
        <v>255</v>
      </c>
      <c r="AB62" s="85">
        <v>357</v>
      </c>
      <c r="AC62" s="85">
        <v>357</v>
      </c>
      <c r="AD62" s="85">
        <v>509</v>
      </c>
      <c r="AE62" s="85">
        <v>509</v>
      </c>
      <c r="AF62" s="67">
        <f t="shared" si="11"/>
        <v>2853</v>
      </c>
      <c r="AG62" s="64"/>
    </row>
    <row r="63" spans="2:33" ht="15.5">
      <c r="V63" s="62"/>
      <c r="W63" s="299" t="s">
        <v>43</v>
      </c>
      <c r="X63" s="300"/>
      <c r="Y63" s="102">
        <f>SUM(Y54:Y62)</f>
        <v>2423</v>
      </c>
      <c r="Z63" s="102">
        <f t="shared" ref="Z63:AE63" si="12">SUM(Z54:Z62)</f>
        <v>1845</v>
      </c>
      <c r="AA63" s="102">
        <f t="shared" si="12"/>
        <v>1457</v>
      </c>
      <c r="AB63" s="102">
        <f t="shared" si="12"/>
        <v>1679</v>
      </c>
      <c r="AC63" s="102">
        <f t="shared" si="12"/>
        <v>2051</v>
      </c>
      <c r="AD63" s="102">
        <f t="shared" si="12"/>
        <v>2408</v>
      </c>
      <c r="AE63" s="102">
        <f t="shared" si="12"/>
        <v>1674</v>
      </c>
      <c r="AF63" s="71">
        <f>SUM(AF54:AF62)</f>
        <v>13537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C411BAAB-6F25-45C6-B121-2527C5BB67F1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B5124338-336D-4EE7-B024-743CC34FEEDB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3C5886DD-2B22-47A8-B90B-408F7CB061B6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E9DA8FA3-EB33-408B-83E9-1F25E2C02D2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07CCE8E5-4B90-4EB2-9564-392C65CC04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E90B2566-8103-4ED5-B257-EC158177B4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01419553-2973-47CF-95CE-46DAA88EE4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6038A54A-9683-4E5A-9F68-3659E4EB32E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9A975E06-43A3-4E61-BC79-9FF596E5535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84EB3DA7-CCFD-4B06-BF7C-EC20254433D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BCDD9-EF09-436A-8C18-E92996FA2A95}">
  <dimension ref="B2:AG76"/>
  <sheetViews>
    <sheetView zoomScale="70" zoomScaleNormal="7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5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69</v>
      </c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 t="s">
        <v>12</v>
      </c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349</v>
      </c>
      <c r="E17" s="132"/>
      <c r="F17" s="133">
        <f t="shared" ref="F17:F23" si="2">SUM(D17:E17)</f>
        <v>349</v>
      </c>
      <c r="G17" s="134">
        <f t="shared" ref="G17:G23" si="3">VLOOKUP(C17,$W$53:$AF$63,$W$44,0)</f>
        <v>138</v>
      </c>
      <c r="H17" s="122">
        <f t="shared" ref="H17:H25" si="4">IF(G17&lt;&gt;0,D17/(G17/2),0)</f>
        <v>5.0579710144927539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2.5289855072463769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178</v>
      </c>
      <c r="E18" s="132">
        <v>20</v>
      </c>
      <c r="F18" s="133">
        <f t="shared" si="2"/>
        <v>198</v>
      </c>
      <c r="G18" s="134">
        <f t="shared" si="3"/>
        <v>245</v>
      </c>
      <c r="H18" s="122">
        <f>IF(G18&lt;&gt;0,D18/(G18/2),0)</f>
        <v>1.453061224489796</v>
      </c>
      <c r="I18" s="13">
        <f t="shared" si="5"/>
        <v>0.16326530612244897</v>
      </c>
      <c r="J18" s="14"/>
      <c r="K18" s="15">
        <f t="shared" si="6"/>
        <v>0.80816326530612248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215</v>
      </c>
      <c r="E19" s="132">
        <v>106</v>
      </c>
      <c r="F19" s="133">
        <f t="shared" si="2"/>
        <v>321</v>
      </c>
      <c r="G19" s="134">
        <f t="shared" si="3"/>
        <v>264</v>
      </c>
      <c r="H19" s="122">
        <f>IF(G19&lt;&gt;0,D19/(G19/2),0)</f>
        <v>1.6287878787878789</v>
      </c>
      <c r="I19" s="13">
        <f t="shared" si="5"/>
        <v>0.80303030303030298</v>
      </c>
      <c r="J19" s="14"/>
      <c r="K19" s="15">
        <f t="shared" si="6"/>
        <v>1.2159090909090908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170</v>
      </c>
      <c r="E20" s="132">
        <v>67</v>
      </c>
      <c r="F20" s="133">
        <f t="shared" si="2"/>
        <v>237</v>
      </c>
      <c r="G20" s="134">
        <f t="shared" si="3"/>
        <v>222</v>
      </c>
      <c r="H20" s="122">
        <f t="shared" si="4"/>
        <v>1.5315315315315314</v>
      </c>
      <c r="I20" s="13">
        <f t="shared" si="5"/>
        <v>0.60360360360360366</v>
      </c>
      <c r="J20" s="14"/>
      <c r="K20" s="15">
        <f t="shared" si="6"/>
        <v>1.0675675675675675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10</v>
      </c>
      <c r="E21" s="132"/>
      <c r="F21" s="133">
        <f t="shared" si="2"/>
        <v>10</v>
      </c>
      <c r="G21" s="134">
        <f t="shared" si="3"/>
        <v>249</v>
      </c>
      <c r="H21" s="122">
        <f t="shared" si="4"/>
        <v>8.0321285140562249E-2</v>
      </c>
      <c r="I21" s="13">
        <f t="shared" si="5"/>
        <v>0</v>
      </c>
      <c r="J21" s="14"/>
      <c r="K21" s="15">
        <f t="shared" si="6"/>
        <v>4.0160642570281124E-2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102</v>
      </c>
      <c r="E22" s="132">
        <v>54</v>
      </c>
      <c r="F22" s="133">
        <f t="shared" si="2"/>
        <v>156</v>
      </c>
      <c r="G22" s="134">
        <f t="shared" si="3"/>
        <v>0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180</v>
      </c>
      <c r="E23" s="132">
        <v>68</v>
      </c>
      <c r="F23" s="133">
        <f t="shared" si="2"/>
        <v>248</v>
      </c>
      <c r="G23" s="134">
        <f t="shared" si="3"/>
        <v>233</v>
      </c>
      <c r="H23" s="122">
        <f t="shared" si="4"/>
        <v>1.5450643776824033</v>
      </c>
      <c r="I23" s="13">
        <f t="shared" si="5"/>
        <v>0.58369098712446355</v>
      </c>
      <c r="J23" s="14"/>
      <c r="K23" s="15">
        <f t="shared" si="6"/>
        <v>1.0643776824034334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1204</v>
      </c>
      <c r="E25" s="137">
        <f>SUM(E17:E23)</f>
        <v>315</v>
      </c>
      <c r="F25" s="137">
        <f>SUM(F17:F24)</f>
        <v>1519</v>
      </c>
      <c r="G25" s="137">
        <f>SUM(G17:G23)</f>
        <v>1351</v>
      </c>
      <c r="H25" s="124">
        <f t="shared" si="4"/>
        <v>1.7823834196891191</v>
      </c>
      <c r="I25" s="27">
        <f t="shared" si="5"/>
        <v>0.46632124352331605</v>
      </c>
      <c r="J25" s="22"/>
      <c r="K25" s="28">
        <f t="shared" si="6"/>
        <v>1.1243523316062176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275</v>
      </c>
      <c r="E27" s="216">
        <v>221</v>
      </c>
      <c r="F27" s="133">
        <f t="shared" ref="F27:F29" si="7">SUM(D27:E27)</f>
        <v>496</v>
      </c>
      <c r="G27" s="134">
        <f>VLOOKUP(C27,$W$53:$AF$63,$W$44,0)</f>
        <v>509</v>
      </c>
      <c r="H27" s="122">
        <f>IF(G27&lt;&gt;0,D27/(G27/2),0)</f>
        <v>1.080550098231827</v>
      </c>
      <c r="I27" s="13">
        <f>IF(G27&lt;&gt;0,E27/(G27/2),0)</f>
        <v>0.86836935166994111</v>
      </c>
      <c r="J27" s="14"/>
      <c r="K27" s="15">
        <f t="shared" si="6"/>
        <v>0.97445972495088407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/>
      <c r="E28" s="132">
        <v>30</v>
      </c>
      <c r="F28" s="133">
        <f t="shared" si="7"/>
        <v>30</v>
      </c>
      <c r="G28" s="134">
        <f>VLOOKUP(C28,$W$53:$AF$63,$W$44,0)</f>
        <v>548</v>
      </c>
      <c r="H28" s="122">
        <f>IF(G28&lt;&gt;0,D28/(G28/2),0)</f>
        <v>0</v>
      </c>
      <c r="I28" s="13">
        <f>IF(G28&lt;&gt;0,E28/(G28/2),0)</f>
        <v>0.10948905109489052</v>
      </c>
      <c r="J28" s="14"/>
      <c r="K28" s="15">
        <f t="shared" si="6"/>
        <v>5.4744525547445258E-2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275</v>
      </c>
      <c r="E31" s="221">
        <f>SUM(E27:E30)</f>
        <v>251</v>
      </c>
      <c r="F31" s="221">
        <f>SUM(F27:F30)</f>
        <v>526</v>
      </c>
      <c r="G31" s="222">
        <f>SUM(G27:G30)</f>
        <v>1057</v>
      </c>
      <c r="H31" s="223">
        <f>IF(G31&lt;&gt;0,D31/(G31/2),0)</f>
        <v>0.52034058656575211</v>
      </c>
      <c r="I31" s="223">
        <f>IF(G31&lt;&gt;0,E31/(G31/2),0)</f>
        <v>0.4749290444654683</v>
      </c>
      <c r="J31" s="22"/>
      <c r="K31" s="224">
        <f t="shared" si="6"/>
        <v>0.49763481551561023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1479</v>
      </c>
      <c r="E34" s="108">
        <f>E9+E15+E25+E31</f>
        <v>566</v>
      </c>
      <c r="F34" s="108">
        <f>F9+F15+F25+F31</f>
        <v>2045</v>
      </c>
      <c r="G34" s="109">
        <f>G25+G31+G9+G15</f>
        <v>2408</v>
      </c>
      <c r="H34" s="13">
        <f>IF(G34&lt;&gt;0,D34/(G34/2),0)</f>
        <v>1.228405315614618</v>
      </c>
      <c r="I34" s="13">
        <f>IF(G34&lt;&gt;0,E34/(G34/2),0)</f>
        <v>0.4700996677740864</v>
      </c>
      <c r="J34" s="14"/>
      <c r="K34" s="15">
        <f>IF(G34&lt;&gt;0,F34/(G34),0)</f>
        <v>0.84925249169435213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120</v>
      </c>
      <c r="E38" s="105">
        <v>120</v>
      </c>
      <c r="F38" s="106">
        <f t="shared" ref="F38:F41" si="8">SUM(D38:E38)</f>
        <v>240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120</v>
      </c>
      <c r="E42" s="107">
        <f>SUM(E38:E41)</f>
        <v>120</v>
      </c>
      <c r="F42" s="106">
        <f>D42+E42</f>
        <v>240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8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'16-12'!D40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'16-12'!F40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'16-12'!H40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'16-12'!B40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46003</v>
      </c>
      <c r="Z45" s="101">
        <v>46004</v>
      </c>
      <c r="AA45" s="101">
        <v>46005</v>
      </c>
      <c r="AB45" s="101">
        <v>46006</v>
      </c>
      <c r="AC45" s="101">
        <v>46007</v>
      </c>
      <c r="AD45" s="101">
        <v>46008</v>
      </c>
      <c r="AE45" s="101">
        <v>46009</v>
      </c>
      <c r="AF45" s="63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>
        <f>SUM(Y46:AE46)</f>
        <v>0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+F15+'12-12'!F15+'13-12'!F15+'14-12'!F15+'15-12'!F15</f>
        <v>1278</v>
      </c>
      <c r="E47" s="77">
        <f>IF($W$44=3,$Y48,IF($W$44=4,SUM($Y48:$Z48),IF($W$44=5,SUM($Y48:$AA48),IF($W$44=6,SUM($Y48:$AB48),IF($W$44=7,SUM($Y48:$AC48),IF($W$44=8,SUM($Y48:$AD48),IF($W$44=9,SUM($Y48:$AE48),"Escribir número")))))))</f>
        <v>706</v>
      </c>
      <c r="F47" s="79">
        <f>F25+'12-12'!F25+'13-12'!F25+'14-12'!F25+'15-12'!F25</f>
        <v>6084</v>
      </c>
      <c r="G47" s="77">
        <f>IF($W$44=3,$Y47,IF($W$44=4,SUM($Y47:$Z47),IF($W$44=5,SUM($Y47:$AA47),IF($W$44=6,SUM($Y47:$AB47),IF($W$44=7,SUM($Y47:$AC47),IF($W$44=8,SUM($Y47:$AD47),IF($W$44=9,SUM($Y47:$AE47),"Escribir número")))))))</f>
        <v>6287</v>
      </c>
      <c r="H47" s="79">
        <f>F31+'12-12'!F31+'13-12'!F31+'14-12'!F31+'15-12'!F31</f>
        <v>3732</v>
      </c>
      <c r="I47" s="77">
        <f>IF($W$44=3,$Y49,IF($W$44=4,SUM($Y49:$Z49),IF($W$44=5,SUM($Y49:$AA49),IF($W$44=6,SUM($Y49:$AB49),IF($W$44=7,SUM($Y49:$AC49),IF($W$44=8,SUM($Y49:$AD49),IF($W$44=9,SUM($Y49:$AE49),"Escribir número")))))))</f>
        <v>4865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1209</v>
      </c>
      <c r="Z47" s="66">
        <v>964</v>
      </c>
      <c r="AA47" s="66">
        <v>849</v>
      </c>
      <c r="AB47" s="66">
        <v>841</v>
      </c>
      <c r="AC47" s="66">
        <v>1212</v>
      </c>
      <c r="AD47" s="66">
        <v>1212</v>
      </c>
      <c r="AE47" s="66">
        <v>643</v>
      </c>
      <c r="AF47" s="67">
        <f t="shared" ref="AF47:AF49" si="9">SUM(Y47:AE47)</f>
        <v>6930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11094</v>
      </c>
      <c r="L48" s="118"/>
      <c r="M48" s="82">
        <f>+C47+E47+G47+I47</f>
        <v>11858</v>
      </c>
      <c r="N48" s="83">
        <f>AF63</f>
        <v>13537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157</v>
      </c>
      <c r="Z48" s="66">
        <v>138</v>
      </c>
      <c r="AA48" s="66">
        <v>79</v>
      </c>
      <c r="AB48" s="66">
        <v>97</v>
      </c>
      <c r="AC48" s="66">
        <v>97</v>
      </c>
      <c r="AD48" s="66">
        <v>138</v>
      </c>
      <c r="AE48" s="66">
        <v>138</v>
      </c>
      <c r="AF48" s="67">
        <f t="shared" si="9"/>
        <v>844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1058</v>
      </c>
      <c r="Z49" s="66">
        <v>740</v>
      </c>
      <c r="AA49" s="66">
        <v>529</v>
      </c>
      <c r="AB49" s="66">
        <v>740</v>
      </c>
      <c r="AC49" s="66">
        <v>740</v>
      </c>
      <c r="AD49" s="66">
        <v>1058</v>
      </c>
      <c r="AE49" s="66">
        <v>893</v>
      </c>
      <c r="AF49" s="67">
        <f t="shared" si="9"/>
        <v>5758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2424</v>
      </c>
      <c r="Z50" s="102">
        <f t="shared" ref="Z50:AE50" si="10">SUM(Z46:Z49)</f>
        <v>1842</v>
      </c>
      <c r="AA50" s="102">
        <f t="shared" si="10"/>
        <v>1457</v>
      </c>
      <c r="AB50" s="102">
        <f t="shared" si="10"/>
        <v>1678</v>
      </c>
      <c r="AC50" s="102">
        <f t="shared" si="10"/>
        <v>2049</v>
      </c>
      <c r="AD50" s="102">
        <f t="shared" si="10"/>
        <v>2408</v>
      </c>
      <c r="AE50" s="102">
        <f t="shared" si="10"/>
        <v>1674</v>
      </c>
      <c r="AF50" s="102">
        <f>SUM(AF46:AF49)</f>
        <v>13532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46003</v>
      </c>
      <c r="Z53" s="101">
        <v>46004</v>
      </c>
      <c r="AA53" s="101">
        <v>46005</v>
      </c>
      <c r="AB53" s="101">
        <v>46006</v>
      </c>
      <c r="AC53" s="101">
        <v>46007</v>
      </c>
      <c r="AD53" s="101">
        <v>46008</v>
      </c>
      <c r="AE53" s="101">
        <v>46009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157</v>
      </c>
      <c r="Z54" s="85">
        <v>138</v>
      </c>
      <c r="AA54" s="85">
        <v>79</v>
      </c>
      <c r="AB54" s="85">
        <v>97</v>
      </c>
      <c r="AC54" s="85">
        <v>97</v>
      </c>
      <c r="AD54" s="85">
        <v>138</v>
      </c>
      <c r="AE54" s="85">
        <v>138</v>
      </c>
      <c r="AF54" s="67">
        <f>SUM(Y54:AE54)</f>
        <v>844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0</v>
      </c>
      <c r="Z55" s="85">
        <v>196</v>
      </c>
      <c r="AA55" s="85">
        <v>245</v>
      </c>
      <c r="AB55" s="85">
        <v>245</v>
      </c>
      <c r="AC55" s="85">
        <v>245</v>
      </c>
      <c r="AD55" s="85">
        <v>245</v>
      </c>
      <c r="AE55" s="85">
        <v>171</v>
      </c>
      <c r="AF55" s="67">
        <f t="shared" ref="AF55:AF62" si="11">SUM(Y55:AE55)</f>
        <v>1347</v>
      </c>
      <c r="AG55" s="64"/>
    </row>
    <row r="56" spans="2:33" ht="15.5">
      <c r="E56" s="91"/>
      <c r="V56" s="62"/>
      <c r="W56" s="68" t="s">
        <v>18</v>
      </c>
      <c r="X56" s="90"/>
      <c r="Y56" s="85">
        <v>548</v>
      </c>
      <c r="Z56" s="85">
        <v>384</v>
      </c>
      <c r="AA56" s="85">
        <v>274</v>
      </c>
      <c r="AB56" s="85">
        <v>384</v>
      </c>
      <c r="AC56" s="85">
        <v>384</v>
      </c>
      <c r="AD56" s="85">
        <v>548</v>
      </c>
      <c r="AE56" s="85">
        <v>384</v>
      </c>
      <c r="AF56" s="67">
        <f t="shared" si="11"/>
        <v>2906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252</v>
      </c>
      <c r="Z57" s="85">
        <v>177</v>
      </c>
      <c r="AA57" s="85">
        <v>126</v>
      </c>
      <c r="AB57" s="85">
        <v>129</v>
      </c>
      <c r="AC57" s="85">
        <v>264</v>
      </c>
      <c r="AD57" s="85">
        <v>264</v>
      </c>
      <c r="AE57" s="85">
        <v>111</v>
      </c>
      <c r="AF57" s="67">
        <f t="shared" si="11"/>
        <v>1323</v>
      </c>
      <c r="AG57" s="64"/>
    </row>
    <row r="58" spans="2:33" ht="15.5">
      <c r="V58" s="62"/>
      <c r="W58" s="68" t="s">
        <v>17</v>
      </c>
      <c r="X58" s="90"/>
      <c r="Y58" s="85">
        <v>222</v>
      </c>
      <c r="Z58" s="85">
        <v>78</v>
      </c>
      <c r="AA58" s="85">
        <v>111</v>
      </c>
      <c r="AB58" s="85">
        <v>93</v>
      </c>
      <c r="AC58" s="85">
        <v>222</v>
      </c>
      <c r="AD58" s="85">
        <v>222</v>
      </c>
      <c r="AE58" s="85">
        <v>93</v>
      </c>
      <c r="AF58" s="67">
        <f t="shared" si="11"/>
        <v>1041</v>
      </c>
      <c r="AG58" s="64"/>
    </row>
    <row r="59" spans="2:33" ht="15.5">
      <c r="V59" s="62"/>
      <c r="W59" s="68" t="s">
        <v>28</v>
      </c>
      <c r="X59" s="90"/>
      <c r="Y59" s="85">
        <v>249</v>
      </c>
      <c r="Z59" s="85">
        <v>175</v>
      </c>
      <c r="AA59" s="85">
        <v>125</v>
      </c>
      <c r="AB59" s="85">
        <v>105</v>
      </c>
      <c r="AC59" s="85">
        <v>249</v>
      </c>
      <c r="AD59" s="85">
        <v>249</v>
      </c>
      <c r="AE59" s="85">
        <v>105</v>
      </c>
      <c r="AF59" s="67">
        <f t="shared" si="11"/>
        <v>1257</v>
      </c>
      <c r="AG59" s="64"/>
    </row>
    <row r="60" spans="2:33" ht="15.5">
      <c r="V60" s="62"/>
      <c r="W60" s="68" t="s">
        <v>24</v>
      </c>
      <c r="X60" s="90"/>
      <c r="Y60" s="85">
        <v>253</v>
      </c>
      <c r="Z60" s="85">
        <v>177</v>
      </c>
      <c r="AA60" s="85">
        <v>126</v>
      </c>
      <c r="AB60" s="85">
        <v>106</v>
      </c>
      <c r="AC60" s="85">
        <v>0</v>
      </c>
      <c r="AD60" s="85">
        <v>0</v>
      </c>
      <c r="AE60" s="85">
        <v>0</v>
      </c>
      <c r="AF60" s="67">
        <f t="shared" si="11"/>
        <v>662</v>
      </c>
      <c r="AG60" s="64"/>
    </row>
    <row r="61" spans="2:33" ht="15.5">
      <c r="V61" s="62"/>
      <c r="W61" s="70" t="s">
        <v>19</v>
      </c>
      <c r="X61" s="92"/>
      <c r="Y61" s="85">
        <v>233</v>
      </c>
      <c r="Z61" s="85">
        <v>163</v>
      </c>
      <c r="AA61" s="85">
        <v>116</v>
      </c>
      <c r="AB61" s="85">
        <v>163</v>
      </c>
      <c r="AC61" s="85">
        <v>233</v>
      </c>
      <c r="AD61" s="85">
        <v>233</v>
      </c>
      <c r="AE61" s="85">
        <v>163</v>
      </c>
      <c r="AF61" s="67">
        <f t="shared" si="11"/>
        <v>1304</v>
      </c>
      <c r="AG61" s="64"/>
    </row>
    <row r="62" spans="2:33" ht="15.5">
      <c r="V62" s="62"/>
      <c r="W62" s="70" t="s">
        <v>85</v>
      </c>
      <c r="X62" s="92"/>
      <c r="Y62" s="85">
        <v>509</v>
      </c>
      <c r="Z62" s="85">
        <v>357</v>
      </c>
      <c r="AA62" s="85">
        <v>255</v>
      </c>
      <c r="AB62" s="85">
        <v>357</v>
      </c>
      <c r="AC62" s="85">
        <v>357</v>
      </c>
      <c r="AD62" s="85">
        <v>509</v>
      </c>
      <c r="AE62" s="85">
        <v>509</v>
      </c>
      <c r="AF62" s="67">
        <f t="shared" si="11"/>
        <v>2853</v>
      </c>
      <c r="AG62" s="64"/>
    </row>
    <row r="63" spans="2:33" ht="15.5">
      <c r="V63" s="62"/>
      <c r="W63" s="299" t="s">
        <v>43</v>
      </c>
      <c r="X63" s="300"/>
      <c r="Y63" s="102">
        <f>SUM(Y54:Y62)</f>
        <v>2423</v>
      </c>
      <c r="Z63" s="102">
        <f t="shared" ref="Z63:AE63" si="12">SUM(Z54:Z62)</f>
        <v>1845</v>
      </c>
      <c r="AA63" s="102">
        <f t="shared" si="12"/>
        <v>1457</v>
      </c>
      <c r="AB63" s="102">
        <f t="shared" si="12"/>
        <v>1679</v>
      </c>
      <c r="AC63" s="102">
        <f t="shared" si="12"/>
        <v>2051</v>
      </c>
      <c r="AD63" s="102">
        <f t="shared" si="12"/>
        <v>2408</v>
      </c>
      <c r="AE63" s="102">
        <f t="shared" si="12"/>
        <v>1674</v>
      </c>
      <c r="AF63" s="71">
        <f>SUM(AF54:AF62)</f>
        <v>13537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83188141-CB02-43F4-8545-03D5CF55D73C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9409D349-90F6-436F-A563-94021EA08486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5A52E2C0-0163-4473-B224-775EC0D86672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B799F659-C839-4FA8-9527-BFDA83B0219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C22261F0-9973-4B34-BDE4-A7A23DD7BE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E7736984-01B7-4C7A-A498-62F33F0C23F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39EC095E-0D3F-4E3F-AD7A-DA4C05CBA68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9A5B3FC2-8AA4-457C-BD9F-63CBFCE143E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AF9BEF8C-4722-4D7C-A07D-0305A0FFF17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8DA9ADCB-804C-46AB-B734-425FBBC2661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E999F-D8A1-439D-A29B-AD116773D370}">
  <dimension ref="B2:AG76"/>
  <sheetViews>
    <sheetView zoomScale="70" zoomScaleNormal="7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5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69</v>
      </c>
      <c r="D11" s="132">
        <v>99</v>
      </c>
      <c r="E11" s="132">
        <v>78</v>
      </c>
      <c r="F11" s="133">
        <f t="shared" ref="F11:F14" si="1">SUM(D11:E11)</f>
        <v>177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 t="s">
        <v>12</v>
      </c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99</v>
      </c>
      <c r="E15" s="136">
        <f>SUM(E11:E14)</f>
        <v>78</v>
      </c>
      <c r="F15" s="136">
        <f>SUM(F11:F14)</f>
        <v>177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/>
      <c r="E17" s="132">
        <v>79</v>
      </c>
      <c r="F17" s="133">
        <f t="shared" ref="F17:F23" si="2">SUM(D17:E17)</f>
        <v>79</v>
      </c>
      <c r="G17" s="134">
        <f t="shared" ref="G17:G23" si="3">VLOOKUP(C17,$W$53:$AF$63,$W$44,0)</f>
        <v>138</v>
      </c>
      <c r="H17" s="122">
        <f t="shared" ref="H17:H25" si="4">IF(G17&lt;&gt;0,D17/(G17/2),0)</f>
        <v>0</v>
      </c>
      <c r="I17" s="13">
        <f t="shared" ref="I17:I25" si="5">IF(G17&lt;&gt;0,E17/(G17/2),0)</f>
        <v>1.144927536231884</v>
      </c>
      <c r="J17" s="14"/>
      <c r="K17" s="15">
        <f t="shared" ref="K17:K31" si="6">IF(G17&lt;&gt;0,F17/(G17),0)</f>
        <v>0.57246376811594202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25</v>
      </c>
      <c r="E18" s="132">
        <v>87</v>
      </c>
      <c r="F18" s="133">
        <f t="shared" si="2"/>
        <v>112</v>
      </c>
      <c r="G18" s="134">
        <f t="shared" si="3"/>
        <v>171</v>
      </c>
      <c r="H18" s="122">
        <f>IF(G18&lt;&gt;0,D18/(G18/2),0)</f>
        <v>0.29239766081871343</v>
      </c>
      <c r="I18" s="13">
        <f t="shared" si="5"/>
        <v>1.0175438596491229</v>
      </c>
      <c r="J18" s="14"/>
      <c r="K18" s="15">
        <f t="shared" si="6"/>
        <v>0.65497076023391809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155</v>
      </c>
      <c r="E19" s="132">
        <v>165</v>
      </c>
      <c r="F19" s="133">
        <f t="shared" si="2"/>
        <v>320</v>
      </c>
      <c r="G19" s="134">
        <f t="shared" si="3"/>
        <v>111</v>
      </c>
      <c r="H19" s="122">
        <f>IF(G19&lt;&gt;0,D19/(G19/2),0)</f>
        <v>2.7927927927927927</v>
      </c>
      <c r="I19" s="13">
        <f t="shared" si="5"/>
        <v>2.9729729729729728</v>
      </c>
      <c r="J19" s="14"/>
      <c r="K19" s="15">
        <f t="shared" si="6"/>
        <v>2.8828828828828827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120</v>
      </c>
      <c r="E20" s="132">
        <v>160</v>
      </c>
      <c r="F20" s="133">
        <f t="shared" si="2"/>
        <v>280</v>
      </c>
      <c r="G20" s="134">
        <f t="shared" si="3"/>
        <v>93</v>
      </c>
      <c r="H20" s="122">
        <f t="shared" si="4"/>
        <v>2.5806451612903225</v>
      </c>
      <c r="I20" s="13">
        <f t="shared" si="5"/>
        <v>3.4408602150537635</v>
      </c>
      <c r="J20" s="14"/>
      <c r="K20" s="15">
        <f t="shared" si="6"/>
        <v>3.010752688172043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90</v>
      </c>
      <c r="E21" s="132">
        <v>96</v>
      </c>
      <c r="F21" s="133">
        <f t="shared" si="2"/>
        <v>186</v>
      </c>
      <c r="G21" s="134">
        <f t="shared" si="3"/>
        <v>105</v>
      </c>
      <c r="H21" s="122">
        <f t="shared" si="4"/>
        <v>1.7142857142857142</v>
      </c>
      <c r="I21" s="13">
        <f t="shared" si="5"/>
        <v>1.8285714285714285</v>
      </c>
      <c r="J21" s="14"/>
      <c r="K21" s="15">
        <f t="shared" si="6"/>
        <v>1.7714285714285714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/>
      <c r="E22" s="132">
        <v>73</v>
      </c>
      <c r="F22" s="133">
        <f t="shared" si="2"/>
        <v>73</v>
      </c>
      <c r="G22" s="134">
        <f t="shared" si="3"/>
        <v>0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75</v>
      </c>
      <c r="E23" s="132">
        <v>93</v>
      </c>
      <c r="F23" s="133">
        <f t="shared" si="2"/>
        <v>168</v>
      </c>
      <c r="G23" s="134">
        <f t="shared" si="3"/>
        <v>163</v>
      </c>
      <c r="H23" s="122">
        <f t="shared" si="4"/>
        <v>0.92024539877300615</v>
      </c>
      <c r="I23" s="13">
        <f t="shared" si="5"/>
        <v>1.1411042944785277</v>
      </c>
      <c r="J23" s="14"/>
      <c r="K23" s="15">
        <f t="shared" si="6"/>
        <v>1.0306748466257669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465</v>
      </c>
      <c r="E25" s="137">
        <f>SUM(E17:E23)</f>
        <v>753</v>
      </c>
      <c r="F25" s="137">
        <f>SUM(F17:F24)</f>
        <v>1218</v>
      </c>
      <c r="G25" s="137">
        <f>SUM(G17:G23)</f>
        <v>781</v>
      </c>
      <c r="H25" s="124">
        <f t="shared" si="4"/>
        <v>1.1907810499359794</v>
      </c>
      <c r="I25" s="27">
        <f t="shared" si="5"/>
        <v>1.9282970550576184</v>
      </c>
      <c r="J25" s="22"/>
      <c r="K25" s="28">
        <f t="shared" si="6"/>
        <v>1.5595390524967989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272</v>
      </c>
      <c r="E27" s="216">
        <v>272</v>
      </c>
      <c r="F27" s="133">
        <f t="shared" ref="F27:F29" si="7">SUM(D27:E27)</f>
        <v>544</v>
      </c>
      <c r="G27" s="134">
        <f>VLOOKUP(C27,$W$53:$AF$63,$W$44,0)</f>
        <v>509</v>
      </c>
      <c r="H27" s="122">
        <f>IF(G27&lt;&gt;0,D27/(G27/2),0)</f>
        <v>1.068762278978389</v>
      </c>
      <c r="I27" s="13">
        <f>IF(G27&lt;&gt;0,E27/(G27/2),0)</f>
        <v>1.068762278978389</v>
      </c>
      <c r="J27" s="14"/>
      <c r="K27" s="15">
        <f t="shared" si="6"/>
        <v>1.068762278978389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v>265</v>
      </c>
      <c r="E28" s="132">
        <v>142</v>
      </c>
      <c r="F28" s="133">
        <f t="shared" si="7"/>
        <v>407</v>
      </c>
      <c r="G28" s="134">
        <f>VLOOKUP(C28,$W$53:$AF$63,$W$44,0)</f>
        <v>384</v>
      </c>
      <c r="H28" s="122">
        <f>IF(G28&lt;&gt;0,D28/(G28/2),0)</f>
        <v>1.3802083333333333</v>
      </c>
      <c r="I28" s="13">
        <f>IF(G28&lt;&gt;0,E28/(G28/2),0)</f>
        <v>0.73958333333333337</v>
      </c>
      <c r="J28" s="14"/>
      <c r="K28" s="15">
        <f t="shared" si="6"/>
        <v>1.0598958333333333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537</v>
      </c>
      <c r="E31" s="221">
        <f>SUM(E27:E30)</f>
        <v>414</v>
      </c>
      <c r="F31" s="221">
        <f>SUM(F27:F30)</f>
        <v>951</v>
      </c>
      <c r="G31" s="222">
        <f>SUM(G27:G30)</f>
        <v>893</v>
      </c>
      <c r="H31" s="223">
        <f>IF(G31&lt;&gt;0,D31/(G31/2),0)</f>
        <v>1.2026875699888018</v>
      </c>
      <c r="I31" s="223">
        <f>IF(G31&lt;&gt;0,E31/(G31/2),0)</f>
        <v>0.92721164613661811</v>
      </c>
      <c r="J31" s="22"/>
      <c r="K31" s="224">
        <f t="shared" si="6"/>
        <v>1.0649496080627099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1101</v>
      </c>
      <c r="E34" s="108">
        <f>E9+E15+E25+E31</f>
        <v>1245</v>
      </c>
      <c r="F34" s="108">
        <f>F9+F15+F25+F31</f>
        <v>2346</v>
      </c>
      <c r="G34" s="109">
        <f>G25+G31+G9+G15</f>
        <v>1674</v>
      </c>
      <c r="H34" s="13">
        <f>IF(G34&lt;&gt;0,D34/(G34/2),0)</f>
        <v>1.3154121863799284</v>
      </c>
      <c r="I34" s="13">
        <f>IF(G34&lt;&gt;0,E34/(G34/2),0)</f>
        <v>1.4874551971326164</v>
      </c>
      <c r="J34" s="14"/>
      <c r="K34" s="15">
        <f>IF(G34&lt;&gt;0,F34/(G34),0)</f>
        <v>1.4014336917562724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79</v>
      </c>
      <c r="E38" s="105"/>
      <c r="F38" s="106">
        <f t="shared" ref="F38:F41" si="8">SUM(D38:E38)</f>
        <v>79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>
        <v>109</v>
      </c>
      <c r="F40" s="106">
        <f>SUM(D40:E40)</f>
        <v>109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79</v>
      </c>
      <c r="E42" s="107">
        <f>SUM(E38:E41)</f>
        <v>109</v>
      </c>
      <c r="F42" s="106">
        <f>D42+E42</f>
        <v>188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9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'17-12'!D40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'17-12'!F40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'17-12'!H40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'17-12'!B40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01">
        <v>46003</v>
      </c>
      <c r="Z45" s="101">
        <v>46004</v>
      </c>
      <c r="AA45" s="101">
        <v>46005</v>
      </c>
      <c r="AB45" s="101">
        <v>46006</v>
      </c>
      <c r="AC45" s="101">
        <v>46007</v>
      </c>
      <c r="AD45" s="101">
        <v>46008</v>
      </c>
      <c r="AE45" s="101">
        <v>46009</v>
      </c>
      <c r="AF45" s="63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>
        <f>SUM(Y46:AE46)</f>
        <v>0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+F15+'12-12'!F15+'13-12'!F15+'14-12'!F15+'15-12'!F15</f>
        <v>1455</v>
      </c>
      <c r="E47" s="77">
        <f>IF($W$44=3,$Y48,IF($W$44=4,SUM($Y48:$Z48),IF($W$44=5,SUM($Y48:$AA48),IF($W$44=6,SUM($Y48:$AB48),IF($W$44=7,SUM($Y48:$AC48),IF($W$44=8,SUM($Y48:$AD48),IF($W$44=9,SUM($Y48:$AE48),"Escribir número")))))))</f>
        <v>844</v>
      </c>
      <c r="F47" s="79">
        <f>F25+'12-12'!F25+'13-12'!F25+'14-12'!F25+'15-12'!F25</f>
        <v>5783</v>
      </c>
      <c r="G47" s="77">
        <f>IF($W$44=3,$Y47,IF($W$44=4,SUM($Y47:$Z47),IF($W$44=5,SUM($Y47:$AA47),IF($W$44=6,SUM($Y47:$AB47),IF($W$44=7,SUM($Y47:$AC47),IF($W$44=8,SUM($Y47:$AD47),IF($W$44=9,SUM($Y47:$AE47),"Escribir número")))))))</f>
        <v>6930</v>
      </c>
      <c r="H47" s="79">
        <f>F31+'12-12'!F31+'13-12'!F31+'14-12'!F31+'15-12'!F31</f>
        <v>4157</v>
      </c>
      <c r="I47" s="77">
        <f>IF($W$44=3,$Y49,IF($W$44=4,SUM($Y49:$Z49),IF($W$44=5,SUM($Y49:$AA49),IF($W$44=6,SUM($Y49:$AB49),IF($W$44=7,SUM($Y49:$AC49),IF($W$44=8,SUM($Y49:$AD49),IF($W$44=9,SUM($Y49:$AE49),"Escribir número")))))))</f>
        <v>5758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1209</v>
      </c>
      <c r="Z47" s="66">
        <v>964</v>
      </c>
      <c r="AA47" s="66">
        <v>849</v>
      </c>
      <c r="AB47" s="66">
        <v>841</v>
      </c>
      <c r="AC47" s="66">
        <v>1212</v>
      </c>
      <c r="AD47" s="66">
        <v>1212</v>
      </c>
      <c r="AE47" s="66">
        <v>643</v>
      </c>
      <c r="AF47" s="67">
        <f t="shared" ref="AF47:AF49" si="9">SUM(Y47:AE47)</f>
        <v>6930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11395</v>
      </c>
      <c r="L48" s="118"/>
      <c r="M48" s="82">
        <f>+C47+E47+G47+I47</f>
        <v>13532</v>
      </c>
      <c r="N48" s="83">
        <f>AF63</f>
        <v>13537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157</v>
      </c>
      <c r="Z48" s="66">
        <v>138</v>
      </c>
      <c r="AA48" s="66">
        <v>79</v>
      </c>
      <c r="AB48" s="66">
        <v>97</v>
      </c>
      <c r="AC48" s="66">
        <v>97</v>
      </c>
      <c r="AD48" s="66">
        <v>138</v>
      </c>
      <c r="AE48" s="66">
        <v>138</v>
      </c>
      <c r="AF48" s="67">
        <f t="shared" si="9"/>
        <v>844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1058</v>
      </c>
      <c r="Z49" s="66">
        <v>740</v>
      </c>
      <c r="AA49" s="66">
        <v>529</v>
      </c>
      <c r="AB49" s="66">
        <v>740</v>
      </c>
      <c r="AC49" s="66">
        <v>740</v>
      </c>
      <c r="AD49" s="66">
        <v>1058</v>
      </c>
      <c r="AE49" s="66">
        <v>893</v>
      </c>
      <c r="AF49" s="67">
        <f t="shared" si="9"/>
        <v>5758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2424</v>
      </c>
      <c r="Z50" s="102">
        <f t="shared" ref="Z50:AE50" si="10">SUM(Z46:Z49)</f>
        <v>1842</v>
      </c>
      <c r="AA50" s="102">
        <f t="shared" si="10"/>
        <v>1457</v>
      </c>
      <c r="AB50" s="102">
        <f t="shared" si="10"/>
        <v>1678</v>
      </c>
      <c r="AC50" s="102">
        <f t="shared" si="10"/>
        <v>2049</v>
      </c>
      <c r="AD50" s="102">
        <f t="shared" si="10"/>
        <v>2408</v>
      </c>
      <c r="AE50" s="102">
        <f t="shared" si="10"/>
        <v>1674</v>
      </c>
      <c r="AF50" s="102">
        <f>SUM(AF46:AF49)</f>
        <v>13532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46003</v>
      </c>
      <c r="Z53" s="101">
        <v>46004</v>
      </c>
      <c r="AA53" s="101">
        <v>46005</v>
      </c>
      <c r="AB53" s="101">
        <v>46006</v>
      </c>
      <c r="AC53" s="101">
        <v>46007</v>
      </c>
      <c r="AD53" s="101">
        <v>46008</v>
      </c>
      <c r="AE53" s="101">
        <v>46009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157</v>
      </c>
      <c r="Z54" s="85">
        <v>138</v>
      </c>
      <c r="AA54" s="85">
        <v>79</v>
      </c>
      <c r="AB54" s="85">
        <v>97</v>
      </c>
      <c r="AC54" s="85">
        <v>97</v>
      </c>
      <c r="AD54" s="85">
        <v>138</v>
      </c>
      <c r="AE54" s="85">
        <v>138</v>
      </c>
      <c r="AF54" s="67">
        <f>SUM(Y54:AE54)</f>
        <v>844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0</v>
      </c>
      <c r="Z55" s="85">
        <v>196</v>
      </c>
      <c r="AA55" s="85">
        <v>245</v>
      </c>
      <c r="AB55" s="85">
        <v>245</v>
      </c>
      <c r="AC55" s="85">
        <v>245</v>
      </c>
      <c r="AD55" s="85">
        <v>245</v>
      </c>
      <c r="AE55" s="85">
        <v>171</v>
      </c>
      <c r="AF55" s="67">
        <f t="shared" ref="AF55:AF62" si="11">SUM(Y55:AE55)</f>
        <v>1347</v>
      </c>
      <c r="AG55" s="64"/>
    </row>
    <row r="56" spans="2:33" ht="15.5">
      <c r="E56" s="91"/>
      <c r="V56" s="62"/>
      <c r="W56" s="68" t="s">
        <v>18</v>
      </c>
      <c r="X56" s="90"/>
      <c r="Y56" s="85">
        <v>548</v>
      </c>
      <c r="Z56" s="85">
        <v>384</v>
      </c>
      <c r="AA56" s="85">
        <v>274</v>
      </c>
      <c r="AB56" s="85">
        <v>384</v>
      </c>
      <c r="AC56" s="85">
        <v>384</v>
      </c>
      <c r="AD56" s="85">
        <v>548</v>
      </c>
      <c r="AE56" s="85">
        <v>384</v>
      </c>
      <c r="AF56" s="67">
        <f t="shared" si="11"/>
        <v>2906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252</v>
      </c>
      <c r="Z57" s="85">
        <v>177</v>
      </c>
      <c r="AA57" s="85">
        <v>126</v>
      </c>
      <c r="AB57" s="85">
        <v>129</v>
      </c>
      <c r="AC57" s="85">
        <v>264</v>
      </c>
      <c r="AD57" s="85">
        <v>264</v>
      </c>
      <c r="AE57" s="85">
        <v>111</v>
      </c>
      <c r="AF57" s="67">
        <f t="shared" si="11"/>
        <v>1323</v>
      </c>
      <c r="AG57" s="64"/>
    </row>
    <row r="58" spans="2:33" ht="15.5">
      <c r="V58" s="62"/>
      <c r="W58" s="68" t="s">
        <v>17</v>
      </c>
      <c r="X58" s="90"/>
      <c r="Y58" s="85">
        <v>222</v>
      </c>
      <c r="Z58" s="85">
        <v>78</v>
      </c>
      <c r="AA58" s="85">
        <v>111</v>
      </c>
      <c r="AB58" s="85">
        <v>93</v>
      </c>
      <c r="AC58" s="85">
        <v>222</v>
      </c>
      <c r="AD58" s="85">
        <v>222</v>
      </c>
      <c r="AE58" s="85">
        <v>93</v>
      </c>
      <c r="AF58" s="67">
        <f t="shared" si="11"/>
        <v>1041</v>
      </c>
      <c r="AG58" s="64"/>
    </row>
    <row r="59" spans="2:33" ht="15.5">
      <c r="V59" s="62"/>
      <c r="W59" s="68" t="s">
        <v>28</v>
      </c>
      <c r="X59" s="90"/>
      <c r="Y59" s="85">
        <v>249</v>
      </c>
      <c r="Z59" s="85">
        <v>175</v>
      </c>
      <c r="AA59" s="85">
        <v>125</v>
      </c>
      <c r="AB59" s="85">
        <v>105</v>
      </c>
      <c r="AC59" s="85">
        <v>249</v>
      </c>
      <c r="AD59" s="85">
        <v>249</v>
      </c>
      <c r="AE59" s="85">
        <v>105</v>
      </c>
      <c r="AF59" s="67">
        <f t="shared" si="11"/>
        <v>1257</v>
      </c>
      <c r="AG59" s="64"/>
    </row>
    <row r="60" spans="2:33" ht="15.5">
      <c r="V60" s="62"/>
      <c r="W60" s="68" t="s">
        <v>24</v>
      </c>
      <c r="X60" s="90"/>
      <c r="Y60" s="85">
        <v>253</v>
      </c>
      <c r="Z60" s="85">
        <v>177</v>
      </c>
      <c r="AA60" s="85">
        <v>126</v>
      </c>
      <c r="AB60" s="85">
        <v>106</v>
      </c>
      <c r="AC60" s="85">
        <v>0</v>
      </c>
      <c r="AD60" s="85">
        <v>0</v>
      </c>
      <c r="AE60" s="85">
        <v>0</v>
      </c>
      <c r="AF60" s="67">
        <f t="shared" si="11"/>
        <v>662</v>
      </c>
      <c r="AG60" s="64"/>
    </row>
    <row r="61" spans="2:33" ht="15.5">
      <c r="V61" s="62"/>
      <c r="W61" s="70" t="s">
        <v>19</v>
      </c>
      <c r="X61" s="92"/>
      <c r="Y61" s="85">
        <v>233</v>
      </c>
      <c r="Z61" s="85">
        <v>163</v>
      </c>
      <c r="AA61" s="85">
        <v>116</v>
      </c>
      <c r="AB61" s="85">
        <v>163</v>
      </c>
      <c r="AC61" s="85">
        <v>233</v>
      </c>
      <c r="AD61" s="85">
        <v>233</v>
      </c>
      <c r="AE61" s="85">
        <v>163</v>
      </c>
      <c r="AF61" s="67">
        <f t="shared" si="11"/>
        <v>1304</v>
      </c>
      <c r="AG61" s="64"/>
    </row>
    <row r="62" spans="2:33" ht="15.5">
      <c r="V62" s="62"/>
      <c r="W62" s="70" t="s">
        <v>85</v>
      </c>
      <c r="X62" s="92"/>
      <c r="Y62" s="85">
        <v>509</v>
      </c>
      <c r="Z62" s="85">
        <v>357</v>
      </c>
      <c r="AA62" s="85">
        <v>255</v>
      </c>
      <c r="AB62" s="85">
        <v>357</v>
      </c>
      <c r="AC62" s="85">
        <v>357</v>
      </c>
      <c r="AD62" s="85">
        <v>509</v>
      </c>
      <c r="AE62" s="85">
        <v>509</v>
      </c>
      <c r="AF62" s="67">
        <f t="shared" si="11"/>
        <v>2853</v>
      </c>
      <c r="AG62" s="64"/>
    </row>
    <row r="63" spans="2:33" ht="15.5">
      <c r="V63" s="62"/>
      <c r="W63" s="299" t="s">
        <v>43</v>
      </c>
      <c r="X63" s="300"/>
      <c r="Y63" s="102">
        <f>SUM(Y54:Y62)</f>
        <v>2423</v>
      </c>
      <c r="Z63" s="102">
        <f t="shared" ref="Z63:AE63" si="12">SUM(Z54:Z62)</f>
        <v>1845</v>
      </c>
      <c r="AA63" s="102">
        <f t="shared" si="12"/>
        <v>1457</v>
      </c>
      <c r="AB63" s="102">
        <f t="shared" si="12"/>
        <v>1679</v>
      </c>
      <c r="AC63" s="102">
        <f t="shared" si="12"/>
        <v>2051</v>
      </c>
      <c r="AD63" s="102">
        <f t="shared" si="12"/>
        <v>2408</v>
      </c>
      <c r="AE63" s="102">
        <f t="shared" si="12"/>
        <v>1674</v>
      </c>
      <c r="AF63" s="71">
        <f>SUM(AF54:AF62)</f>
        <v>13537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278CB1C3-5541-47FD-A8A3-A00FB3A9E658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0D6C4E75-61DA-4582-819F-2D361B6D066B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FEA23D61-A084-4B89-BE1C-4417DFA6B693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37BC9681-4A9E-41D7-91C6-5372DD101D8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D1E7FAA2-41A5-4C68-BD56-C9A9B8FC549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2C37304E-1615-47FD-8F11-EF9BE509655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CAB88A67-7CE4-441D-83FC-60BD25CEAE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A0679445-4FC1-4D54-8546-8DD9A44C87F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C3856240-679A-4FF7-8635-DE6074948DC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35EC87EF-3054-478A-AA4F-E5FCED8B966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1E8A8-9167-49A3-8ED6-249B27D8CCB5}">
  <sheetPr>
    <tabColor theme="5" tint="-0.249977111117893"/>
  </sheetPr>
  <dimension ref="B2:AG76"/>
  <sheetViews>
    <sheetView topLeftCell="A5" zoomScale="70" zoomScaleNormal="7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5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69</v>
      </c>
      <c r="D11" s="132">
        <v>263</v>
      </c>
      <c r="E11" s="132">
        <v>160</v>
      </c>
      <c r="F11" s="133">
        <f t="shared" ref="F11:F14" si="1">SUM(D11:E11)</f>
        <v>423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 t="s">
        <v>12</v>
      </c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263</v>
      </c>
      <c r="E15" s="136">
        <f>SUM(E11:E14)</f>
        <v>160</v>
      </c>
      <c r="F15" s="136">
        <f>SUM(F11:F14)</f>
        <v>423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/>
      <c r="E17" s="132">
        <v>27</v>
      </c>
      <c r="F17" s="133">
        <f t="shared" ref="F17:F23" si="2">SUM(D17:E17)</f>
        <v>27</v>
      </c>
      <c r="G17" s="134">
        <f t="shared" ref="G17:G23" si="3">VLOOKUP(C17,$W$53:$AF$63,$W$44,0)</f>
        <v>183.57294174692356</v>
      </c>
      <c r="H17" s="122">
        <f t="shared" ref="H17:H25" si="4">IF(G17&lt;&gt;0,D17/(G17/2),0)</f>
        <v>0</v>
      </c>
      <c r="I17" s="13">
        <f t="shared" ref="I17:I25" si="5">IF(G17&lt;&gt;0,E17/(G17/2),0)</f>
        <v>0.29416099936147028</v>
      </c>
      <c r="J17" s="14"/>
      <c r="K17" s="15">
        <f t="shared" ref="K17:K31" si="6">IF(G17&lt;&gt;0,F17/(G17),0)</f>
        <v>0.14708049968073514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188</v>
      </c>
      <c r="E18" s="132">
        <v>180</v>
      </c>
      <c r="F18" s="133">
        <f t="shared" si="2"/>
        <v>368</v>
      </c>
      <c r="G18" s="134">
        <f t="shared" si="3"/>
        <v>285.11918838747079</v>
      </c>
      <c r="H18" s="122">
        <f>IF(G18&lt;&gt;0,D18/(G18/2),0)</f>
        <v>1.3187467393075774</v>
      </c>
      <c r="I18" s="13">
        <f t="shared" si="5"/>
        <v>1.2626298567838508</v>
      </c>
      <c r="J18" s="14"/>
      <c r="K18" s="15">
        <f t="shared" si="6"/>
        <v>1.2906882980457142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220</v>
      </c>
      <c r="E19" s="132">
        <v>160</v>
      </c>
      <c r="F19" s="133">
        <f t="shared" si="2"/>
        <v>380</v>
      </c>
      <c r="G19" s="134">
        <f t="shared" si="3"/>
        <v>273.51930202746286</v>
      </c>
      <c r="H19" s="122">
        <f>IF(G19&lt;&gt;0,D19/(G19/2),0)</f>
        <v>1.6086616072010214</v>
      </c>
      <c r="I19" s="13">
        <f t="shared" si="5"/>
        <v>1.1699357143280156</v>
      </c>
      <c r="J19" s="14"/>
      <c r="K19" s="15">
        <f t="shared" si="6"/>
        <v>1.3892986607645186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180</v>
      </c>
      <c r="E20" s="132"/>
      <c r="F20" s="133">
        <f t="shared" si="2"/>
        <v>180</v>
      </c>
      <c r="G20" s="134">
        <f t="shared" si="3"/>
        <v>215.77381863890668</v>
      </c>
      <c r="H20" s="122">
        <f t="shared" si="4"/>
        <v>1.6684137226233784</v>
      </c>
      <c r="I20" s="13">
        <f t="shared" si="5"/>
        <v>0</v>
      </c>
      <c r="J20" s="14"/>
      <c r="K20" s="15">
        <f t="shared" si="6"/>
        <v>0.8342068613116892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215</v>
      </c>
      <c r="E21" s="132">
        <v>92</v>
      </c>
      <c r="F21" s="133">
        <f t="shared" si="2"/>
        <v>307</v>
      </c>
      <c r="G21" s="134">
        <f t="shared" si="3"/>
        <v>258.57972507639511</v>
      </c>
      <c r="H21" s="122">
        <f t="shared" si="4"/>
        <v>1.6629300687552371</v>
      </c>
      <c r="I21" s="13">
        <f t="shared" si="5"/>
        <v>0.71157937825805495</v>
      </c>
      <c r="J21" s="14"/>
      <c r="K21" s="15">
        <f t="shared" si="6"/>
        <v>1.187254723506646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216</v>
      </c>
      <c r="E22" s="132">
        <v>164</v>
      </c>
      <c r="F22" s="133">
        <f t="shared" si="2"/>
        <v>380</v>
      </c>
      <c r="G22" s="134">
        <f t="shared" si="3"/>
        <v>0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105</v>
      </c>
      <c r="E23" s="132">
        <v>119</v>
      </c>
      <c r="F23" s="133">
        <f t="shared" si="2"/>
        <v>224</v>
      </c>
      <c r="G23" s="134">
        <f t="shared" si="3"/>
        <v>207.91400704447091</v>
      </c>
      <c r="H23" s="122">
        <f t="shared" si="4"/>
        <v>1.0100329601895601</v>
      </c>
      <c r="I23" s="13">
        <f t="shared" si="5"/>
        <v>1.1447040215481681</v>
      </c>
      <c r="J23" s="14"/>
      <c r="K23" s="15">
        <f t="shared" si="6"/>
        <v>1.0773684908688641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1124</v>
      </c>
      <c r="E25" s="137">
        <f>SUM(E17:E23)</f>
        <v>742</v>
      </c>
      <c r="F25" s="137">
        <f>SUM(F17:F24)</f>
        <v>1866</v>
      </c>
      <c r="G25" s="137">
        <f>SUM(G17:G23)</f>
        <v>1424.4789829216299</v>
      </c>
      <c r="H25" s="124">
        <f t="shared" si="4"/>
        <v>1.5781208616987208</v>
      </c>
      <c r="I25" s="27">
        <f t="shared" si="5"/>
        <v>1.0417844122601876</v>
      </c>
      <c r="J25" s="22"/>
      <c r="K25" s="28">
        <f t="shared" si="6"/>
        <v>1.3099526369794541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28</v>
      </c>
      <c r="E27" s="216">
        <v>51</v>
      </c>
      <c r="F27" s="133">
        <f t="shared" ref="F27:F29" si="7">SUM(D27:E27)</f>
        <v>79</v>
      </c>
      <c r="G27" s="134">
        <f>VLOOKUP(C27,$W$53:$AF$63,$W$44,0)</f>
        <v>413.95582098364821</v>
      </c>
      <c r="H27" s="122">
        <f>IF(G27&lt;&gt;0,D27/(G27/2),0)</f>
        <v>0.13528013657817864</v>
      </c>
      <c r="I27" s="13">
        <f>IF(G27&lt;&gt;0,E27/(G27/2),0)</f>
        <v>0.24640310591025397</v>
      </c>
      <c r="J27" s="14"/>
      <c r="K27" s="15">
        <f t="shared" si="6"/>
        <v>0.1908416212442163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18</v>
      </c>
      <c r="D28" s="132">
        <v>181</v>
      </c>
      <c r="E28" s="132">
        <v>173</v>
      </c>
      <c r="F28" s="133">
        <f t="shared" si="7"/>
        <v>354</v>
      </c>
      <c r="G28" s="134">
        <f>VLOOKUP(C28,$W$53:$AF$63,$W$44,0)</f>
        <v>287.1219006442239</v>
      </c>
      <c r="H28" s="122">
        <f>IF(G28&lt;&gt;0,D28/(G28/2),0)</f>
        <v>1.2607885333294671</v>
      </c>
      <c r="I28" s="13">
        <f>IF(G28&lt;&gt;0,E28/(G28/2),0)</f>
        <v>1.2050630732928056</v>
      </c>
      <c r="J28" s="14"/>
      <c r="K28" s="15">
        <f t="shared" si="6"/>
        <v>1.2329258033111363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209</v>
      </c>
      <c r="E31" s="221">
        <f>SUM(E27:E30)</f>
        <v>224</v>
      </c>
      <c r="F31" s="221">
        <f>SUM(F27:F30)</f>
        <v>433</v>
      </c>
      <c r="G31" s="222">
        <f>SUM(G27:G30)</f>
        <v>701.07772162787205</v>
      </c>
      <c r="H31" s="223">
        <f>IF(G31&lt;&gt;0,D31/(G31/2),0)</f>
        <v>0.59622490788813276</v>
      </c>
      <c r="I31" s="223">
        <f>IF(G31&lt;&gt;0,E31/(G31/2),0)</f>
        <v>0.63901616921981697</v>
      </c>
      <c r="J31" s="22"/>
      <c r="K31" s="224">
        <f t="shared" si="6"/>
        <v>0.61762053855397481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1596</v>
      </c>
      <c r="E34" s="108">
        <f>E9+E15+E25+E31</f>
        <v>1126</v>
      </c>
      <c r="F34" s="108">
        <f>F9+F15+F25+F31</f>
        <v>2722</v>
      </c>
      <c r="G34" s="109">
        <f>G25+G31+G9+G15</f>
        <v>2125.5567045495018</v>
      </c>
      <c r="H34" s="13">
        <f>IF(G34&lt;&gt;0,D34/(G34/2),0)</f>
        <v>1.5017242274308198</v>
      </c>
      <c r="I34" s="13">
        <f>IF(G34&lt;&gt;0,E34/(G34/2),0)</f>
        <v>1.0594871429117187</v>
      </c>
      <c r="J34" s="14"/>
      <c r="K34" s="15">
        <f>IF(G34&lt;&gt;0,F34/(G34),0)</f>
        <v>1.2806056851712693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8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0</v>
      </c>
      <c r="E42" s="107">
        <f>SUM(E38:E41)</f>
        <v>0</v>
      </c>
      <c r="F42" s="106">
        <f>D42+E42</f>
        <v>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3</v>
      </c>
      <c r="X44" s="104" t="str">
        <f>"'"&amp;IF($W$44=4,DAY($Z$53)-1,IF($W$44=5,DAY($AA$53)-1,IF($W$44=6,DAY($AB$53)-1,IF($W$44=7,DAY($AC$53)-1,IF($W$44=8,DAY($AD$53)-1,IF($W$44=9,DAY($AE$53)-1,0))))))&amp;"-"&amp;MONTH($Y$53)&amp;"'!D40"</f>
        <v>'0-12'!D40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'0-12'!F40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'0-12'!H40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'0-12'!B40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46010</v>
      </c>
      <c r="Z45" s="192">
        <v>46011</v>
      </c>
      <c r="AA45" s="192">
        <v>46012</v>
      </c>
      <c r="AB45" s="192">
        <v>46013</v>
      </c>
      <c r="AC45" s="192">
        <v>46014</v>
      </c>
      <c r="AD45" s="192">
        <v>46015</v>
      </c>
      <c r="AE45" s="192">
        <v>46016</v>
      </c>
      <c r="AF45" s="192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>
        <v>626.44778322376112</v>
      </c>
      <c r="AE46" s="66">
        <v>626.44778322376112</v>
      </c>
      <c r="AF46" s="67">
        <v>1252.8955664475222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</f>
        <v>423</v>
      </c>
      <c r="E47" s="77">
        <f>IF($W$44=3,$Y48,IF($W$44=4,SUM($Y48:$Z48),IF($W$44=5,SUM($Y48:$AA48),IF($W$44=6,SUM($Y48:$AB48),IF($W$44=7,SUM($Y48:$AC48),IF($W$44=8,SUM($Y48:$AD48),IF($W$44=9,SUM($Y48:$AE48),"Escribir número")))))))</f>
        <v>287.1219006442239</v>
      </c>
      <c r="F47" s="79">
        <f>F25</f>
        <v>1866</v>
      </c>
      <c r="G47" s="77">
        <f>IF($W$44=3,$Y47,IF($W$44=4,SUM($Y47:$Z47),IF($W$44=5,SUM($Y47:$AA47),IF($W$44=6,SUM($Y47:$AB47),IF($W$44=7,SUM($Y47:$AC47),IF($W$44=8,SUM($Y47:$AD47),IF($W$44=9,SUM($Y47:$AE47),"Escribir número")))))))</f>
        <v>1424.4789829216299</v>
      </c>
      <c r="H47" s="79">
        <f>F31</f>
        <v>433</v>
      </c>
      <c r="I47" s="77">
        <f>IF($W$44=3,$Y49,IF($W$44=4,SUM($Y49:$Z49),IF($W$44=5,SUM($Y49:$AA49),IF($W$44=6,SUM($Y49:$AB49),IF($W$44=7,SUM($Y49:$AC49),IF($W$44=8,SUM($Y49:$AD49),IF($W$44=9,SUM($Y49:$AE49),"Escribir número")))))))</f>
        <v>413.95582098364821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1424.4789829216299</v>
      </c>
      <c r="Z47" s="66">
        <v>1467.1348040549947</v>
      </c>
      <c r="AA47" s="66">
        <v>1229.3168620368751</v>
      </c>
      <c r="AB47" s="66">
        <v>1229.3168620368751</v>
      </c>
      <c r="AC47" s="66">
        <v>776.67181739301054</v>
      </c>
      <c r="AD47" s="66">
        <v>1382.2820168642277</v>
      </c>
      <c r="AE47" s="66">
        <v>903.17100889573817</v>
      </c>
      <c r="AF47" s="67">
        <v>8412.3723542033513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2722</v>
      </c>
      <c r="L48" s="118"/>
      <c r="M48" s="82">
        <f>+C47+E47+G47+I47</f>
        <v>2125.5567045495018</v>
      </c>
      <c r="N48" s="83">
        <f>AF63</f>
        <v>15391.874949219566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287.1219006442239</v>
      </c>
      <c r="Z48" s="66">
        <v>287.1219006442239</v>
      </c>
      <c r="AA48" s="66">
        <v>287.1219006442239</v>
      </c>
      <c r="AB48" s="66">
        <v>200.98533045095667</v>
      </c>
      <c r="AC48" s="66">
        <v>108.16436985018728</v>
      </c>
      <c r="AD48" s="66">
        <v>154.5205283574104</v>
      </c>
      <c r="AE48" s="66">
        <v>154.5205283574104</v>
      </c>
      <c r="AF48" s="67">
        <v>1479.5564589486366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413.95582098364821</v>
      </c>
      <c r="Z49" s="66">
        <v>591.365458548069</v>
      </c>
      <c r="AA49" s="66">
        <v>982.45563879151473</v>
      </c>
      <c r="AB49" s="66">
        <v>935.52481716230125</v>
      </c>
      <c r="AC49" s="66">
        <v>413.95582098364821</v>
      </c>
      <c r="AD49" s="66">
        <v>454.89650657543768</v>
      </c>
      <c r="AE49" s="66">
        <v>454.89650657543768</v>
      </c>
      <c r="AF49" s="67">
        <v>4247.0505696200571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2125.5567045495018</v>
      </c>
      <c r="Z50" s="102">
        <v>2345.6221632472875</v>
      </c>
      <c r="AA50" s="102">
        <v>2498.8944014726139</v>
      </c>
      <c r="AB50" s="102">
        <v>2365.8270096501328</v>
      </c>
      <c r="AC50" s="102">
        <v>1298.7920082268461</v>
      </c>
      <c r="AD50" s="102">
        <v>2618.146835020837</v>
      </c>
      <c r="AE50" s="102">
        <v>2139.0358270523475</v>
      </c>
      <c r="AF50" s="102">
        <v>15391.874949219567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46010</v>
      </c>
      <c r="Z53" s="101">
        <v>46011</v>
      </c>
      <c r="AA53" s="101">
        <v>46012</v>
      </c>
      <c r="AB53" s="101">
        <v>46013</v>
      </c>
      <c r="AC53" s="101">
        <v>46014</v>
      </c>
      <c r="AD53" s="101">
        <v>46015</v>
      </c>
      <c r="AE53" s="101">
        <v>46016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183.57294174692356</v>
      </c>
      <c r="Z54" s="85">
        <v>161.5441887372927</v>
      </c>
      <c r="AA54" s="85">
        <v>391.09018024344573</v>
      </c>
      <c r="AB54" s="85">
        <v>344.15935861423225</v>
      </c>
      <c r="AC54" s="85">
        <v>108.16436985018728</v>
      </c>
      <c r="AD54" s="85">
        <v>154.5205283574104</v>
      </c>
      <c r="AE54" s="85">
        <v>154.5205283574104</v>
      </c>
      <c r="AF54" s="67">
        <v>1497.5720959069022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285.11918838747079</v>
      </c>
      <c r="Z55" s="85">
        <v>285.11918838747079</v>
      </c>
      <c r="AA55" s="85">
        <v>285.11918838747079</v>
      </c>
      <c r="AB55" s="85">
        <v>285.11918838747079</v>
      </c>
      <c r="AC55" s="85">
        <v>199.58343187122955</v>
      </c>
      <c r="AD55" s="85">
        <v>285.11918838747079</v>
      </c>
      <c r="AE55" s="85">
        <v>199.58343187122955</v>
      </c>
      <c r="AF55" s="67">
        <v>1824.762805679813</v>
      </c>
      <c r="AG55" s="64"/>
    </row>
    <row r="56" spans="2:33" ht="15.5">
      <c r="E56" s="91"/>
      <c r="V56" s="62"/>
      <c r="W56" s="68" t="s">
        <v>18</v>
      </c>
      <c r="X56" s="90"/>
      <c r="Y56" s="85">
        <v>287.1219006442239</v>
      </c>
      <c r="Z56" s="85">
        <v>287.1219006442239</v>
      </c>
      <c r="AA56" s="85">
        <v>287.1219006442239</v>
      </c>
      <c r="AB56" s="85">
        <v>200.98533045095667</v>
      </c>
      <c r="AC56" s="85">
        <v>0</v>
      </c>
      <c r="AD56" s="85">
        <v>626.44778322376112</v>
      </c>
      <c r="AE56" s="85">
        <v>626.44778322376112</v>
      </c>
      <c r="AF56" s="67">
        <v>2315.246598831151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273.51930202746286</v>
      </c>
      <c r="Z57" s="85">
        <v>273.51930202746286</v>
      </c>
      <c r="AA57" s="85">
        <v>273.51930202746286</v>
      </c>
      <c r="AB57" s="85">
        <v>273.51930202746286</v>
      </c>
      <c r="AC57" s="85">
        <v>200.16639830191599</v>
      </c>
      <c r="AD57" s="85">
        <v>285.95199757416572</v>
      </c>
      <c r="AE57" s="85">
        <v>191.46351141922401</v>
      </c>
      <c r="AF57" s="67">
        <v>1771.6591154051571</v>
      </c>
      <c r="AG57" s="64"/>
    </row>
    <row r="58" spans="2:33" ht="15.5">
      <c r="V58" s="62"/>
      <c r="W58" s="68" t="s">
        <v>17</v>
      </c>
      <c r="X58" s="90"/>
      <c r="Y58" s="85">
        <v>215.77381863890668</v>
      </c>
      <c r="Z58" s="85">
        <v>245.19752118057576</v>
      </c>
      <c r="AA58" s="85">
        <v>245.19752118057576</v>
      </c>
      <c r="AB58" s="85">
        <v>245.19752118057576</v>
      </c>
      <c r="AC58" s="85">
        <v>122.59876059028788</v>
      </c>
      <c r="AD58" s="85">
        <v>245.19752118057576</v>
      </c>
      <c r="AE58" s="85">
        <v>117.26837969505797</v>
      </c>
      <c r="AF58" s="67">
        <v>1436.4310436465555</v>
      </c>
      <c r="AG58" s="64"/>
    </row>
    <row r="59" spans="2:33" ht="15.5">
      <c r="V59" s="62"/>
      <c r="W59" s="68" t="s">
        <v>28</v>
      </c>
      <c r="X59" s="90"/>
      <c r="Y59" s="85">
        <v>258.57972507639511</v>
      </c>
      <c r="Z59" s="85">
        <v>293.84059667772163</v>
      </c>
      <c r="AA59" s="85">
        <v>0</v>
      </c>
      <c r="AB59" s="85">
        <v>0</v>
      </c>
      <c r="AC59" s="85">
        <v>0</v>
      </c>
      <c r="AD59" s="85">
        <v>140.53245928064948</v>
      </c>
      <c r="AE59" s="85">
        <v>140.53245928064948</v>
      </c>
      <c r="AF59" s="67">
        <v>833.48524031541569</v>
      </c>
      <c r="AG59" s="64"/>
    </row>
    <row r="60" spans="2:33" ht="15.5">
      <c r="V60" s="62"/>
      <c r="W60" s="68" t="s">
        <v>24</v>
      </c>
      <c r="X60" s="90"/>
      <c r="Y60" s="85">
        <v>0</v>
      </c>
      <c r="Z60" s="85">
        <v>0</v>
      </c>
      <c r="AA60" s="85">
        <v>217.56684339689491</v>
      </c>
      <c r="AB60" s="85">
        <v>217.56684339689491</v>
      </c>
      <c r="AC60" s="85">
        <v>108.78342169844746</v>
      </c>
      <c r="AD60" s="85">
        <v>217.56684339689491</v>
      </c>
      <c r="AE60" s="85">
        <v>108.78342169844746</v>
      </c>
      <c r="AF60" s="67">
        <v>870.26737358757964</v>
      </c>
      <c r="AG60" s="64"/>
    </row>
    <row r="61" spans="2:33" ht="15.5">
      <c r="V61" s="62"/>
      <c r="W61" s="70" t="s">
        <v>19</v>
      </c>
      <c r="X61" s="92"/>
      <c r="Y61" s="85">
        <v>207.91400704447091</v>
      </c>
      <c r="Z61" s="85">
        <v>207.91400704447091</v>
      </c>
      <c r="AA61" s="85">
        <v>207.91400704447091</v>
      </c>
      <c r="AB61" s="85">
        <v>207.91400704447091</v>
      </c>
      <c r="AC61" s="85">
        <v>145.53980493112959</v>
      </c>
      <c r="AD61" s="85">
        <v>207.91400704447091</v>
      </c>
      <c r="AE61" s="85">
        <v>145.53980493112959</v>
      </c>
      <c r="AF61" s="67">
        <v>1330.6496450846137</v>
      </c>
      <c r="AG61" s="64"/>
    </row>
    <row r="62" spans="2:33" ht="15.5">
      <c r="V62" s="62"/>
      <c r="W62" s="70" t="s">
        <v>85</v>
      </c>
      <c r="X62" s="92"/>
      <c r="Y62" s="85">
        <v>413.95582098364821</v>
      </c>
      <c r="Z62" s="85">
        <v>591.365458548069</v>
      </c>
      <c r="AA62" s="85">
        <v>591.365458548069</v>
      </c>
      <c r="AB62" s="85">
        <v>591.365458548069</v>
      </c>
      <c r="AC62" s="85">
        <v>413.95582098364821</v>
      </c>
      <c r="AD62" s="85">
        <v>454.89650657543768</v>
      </c>
      <c r="AE62" s="85">
        <v>454.89650657543768</v>
      </c>
      <c r="AF62" s="67">
        <v>3511.801030762379</v>
      </c>
      <c r="AG62" s="64"/>
    </row>
    <row r="63" spans="2:33" ht="15.5">
      <c r="V63" s="62"/>
      <c r="W63" s="299" t="s">
        <v>43</v>
      </c>
      <c r="X63" s="300"/>
      <c r="Y63" s="102">
        <v>2125.5567045495018</v>
      </c>
      <c r="Z63" s="102">
        <v>2345.6221632472875</v>
      </c>
      <c r="AA63" s="102">
        <v>2498.8944014726139</v>
      </c>
      <c r="AB63" s="102">
        <v>2365.8270096501328</v>
      </c>
      <c r="AC63" s="102">
        <v>1298.7920082268461</v>
      </c>
      <c r="AD63" s="102">
        <v>2618.1468350208365</v>
      </c>
      <c r="AE63" s="102">
        <v>2139.035827052347</v>
      </c>
      <c r="AF63" s="71">
        <v>15391.874949219566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850BCA75-21B0-40F2-BD84-A3950D75E990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1B4B7729-3083-4ECA-9A38-2C8D30C98B13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4F65B042-5BE7-476D-9C7C-B33D8571321A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69D9DB23-0857-414D-95B4-4F52AE2A4DF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E432ECCA-4B9C-4530-90B6-4FDF2B24601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A537492B-647E-426B-BFA7-A2A38257F65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56CB1F29-B9A6-4669-A671-A6F0D5105D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CEB82CBC-F54E-4A3E-971C-5623F9B193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0D34F1F0-329F-4D53-9A93-1E414DE7037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5C59ACCB-0AC5-497E-B799-232E47B1B05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D80C5-5B46-4A62-AEB1-2CAA2ED09D13}">
  <dimension ref="B2:AG76"/>
  <sheetViews>
    <sheetView topLeftCell="A5" zoomScale="70" zoomScaleNormal="7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5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69</v>
      </c>
      <c r="D11" s="132">
        <v>243</v>
      </c>
      <c r="E11" s="132">
        <v>175</v>
      </c>
      <c r="F11" s="133">
        <f t="shared" ref="F11:F14" si="1">SUM(D11:E11)</f>
        <v>418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259" t="s">
        <v>18</v>
      </c>
      <c r="D12" s="132">
        <v>214</v>
      </c>
      <c r="E12" s="132">
        <v>231</v>
      </c>
      <c r="F12" s="133">
        <f t="shared" si="1"/>
        <v>445</v>
      </c>
      <c r="G12" s="134">
        <f>VLOOKUP(C12,$W$53:$AF$63,$W$44,0)</f>
        <v>287.1219006442239</v>
      </c>
      <c r="H12" s="122">
        <f>IF(G12&lt;&gt;0,D12/(G12/2),0)</f>
        <v>1.4906560559806958</v>
      </c>
      <c r="I12" s="13">
        <f>IF(G12&lt;&gt;0,E12/(G12/2),0)</f>
        <v>1.6090726585586015</v>
      </c>
      <c r="J12" s="14"/>
      <c r="K12" s="15">
        <f>IF(G12&lt;&gt;0,F12/(G12),0)</f>
        <v>1.5498643572696487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457</v>
      </c>
      <c r="E15" s="136">
        <f>SUM(E11:E14)</f>
        <v>406</v>
      </c>
      <c r="F15" s="136">
        <f>SUM(F11:F14)</f>
        <v>863</v>
      </c>
      <c r="G15" s="137">
        <f>SUM(G11:G14)</f>
        <v>287.1219006442239</v>
      </c>
      <c r="H15" s="124">
        <f>IF(G15&lt;&gt;0,D15/(G15/2),0)</f>
        <v>3.1833169045942897</v>
      </c>
      <c r="I15" s="27">
        <f>IF(G15&lt;&gt;0,E15/(G15/2),0)</f>
        <v>2.8280670968605723</v>
      </c>
      <c r="J15" s="22"/>
      <c r="K15" s="28">
        <f>IF(G15&lt;&gt;0,F15/(G15),0)</f>
        <v>3.0056920007274308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130</v>
      </c>
      <c r="E17" s="132">
        <v>110</v>
      </c>
      <c r="F17" s="133">
        <f t="shared" ref="F17:F23" si="2">SUM(D17:E17)</f>
        <v>240</v>
      </c>
      <c r="G17" s="134">
        <f t="shared" ref="G17:G23" si="3">VLOOKUP(C17,$W$53:$AF$63,$W$44,0)</f>
        <v>161.5441887372927</v>
      </c>
      <c r="H17" s="122">
        <f t="shared" ref="H17:H25" si="4">IF(G17&lt;&gt;0,D17/(G17/2),0)</f>
        <v>1.6094667473481121</v>
      </c>
      <c r="I17" s="13">
        <f t="shared" ref="I17:I25" si="5">IF(G17&lt;&gt;0,E17/(G17/2),0)</f>
        <v>1.3618564785253255</v>
      </c>
      <c r="J17" s="14"/>
      <c r="K17" s="15">
        <f t="shared" ref="K17:K31" si="6">IF(G17&lt;&gt;0,F17/(G17),0)</f>
        <v>1.4856616129367188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190</v>
      </c>
      <c r="E18" s="132">
        <v>80</v>
      </c>
      <c r="F18" s="133">
        <f t="shared" si="2"/>
        <v>270</v>
      </c>
      <c r="G18" s="134">
        <f t="shared" si="3"/>
        <v>285.11918838747079</v>
      </c>
      <c r="H18" s="122">
        <f>IF(G18&lt;&gt;0,D18/(G18/2),0)</f>
        <v>1.3327759599385092</v>
      </c>
      <c r="I18" s="13">
        <f t="shared" si="5"/>
        <v>0.56116882523726697</v>
      </c>
      <c r="J18" s="14"/>
      <c r="K18" s="15">
        <f t="shared" si="6"/>
        <v>0.94697239258788801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214</v>
      </c>
      <c r="E19" s="132">
        <v>132</v>
      </c>
      <c r="F19" s="133">
        <f t="shared" si="2"/>
        <v>346</v>
      </c>
      <c r="G19" s="134">
        <f t="shared" si="3"/>
        <v>273.51930202746286</v>
      </c>
      <c r="H19" s="122">
        <f>IF(G19&lt;&gt;0,D19/(G19/2),0)</f>
        <v>1.5647890179137209</v>
      </c>
      <c r="I19" s="13">
        <f t="shared" si="5"/>
        <v>0.96519696432061286</v>
      </c>
      <c r="J19" s="14"/>
      <c r="K19" s="15">
        <f t="shared" si="6"/>
        <v>1.2649929911171669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30</v>
      </c>
      <c r="E20" s="132">
        <v>152</v>
      </c>
      <c r="F20" s="133">
        <f t="shared" si="2"/>
        <v>182</v>
      </c>
      <c r="G20" s="134">
        <f t="shared" si="3"/>
        <v>245.19752118057576</v>
      </c>
      <c r="H20" s="122">
        <f t="shared" si="4"/>
        <v>0.2447006793180955</v>
      </c>
      <c r="I20" s="13">
        <f t="shared" si="5"/>
        <v>1.239816775211684</v>
      </c>
      <c r="J20" s="14"/>
      <c r="K20" s="15">
        <f t="shared" si="6"/>
        <v>0.74225872726488973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222</v>
      </c>
      <c r="E21" s="132">
        <v>126</v>
      </c>
      <c r="F21" s="133">
        <f t="shared" si="2"/>
        <v>348</v>
      </c>
      <c r="G21" s="134">
        <f t="shared" si="3"/>
        <v>293.84059667772163</v>
      </c>
      <c r="H21" s="122">
        <f t="shared" si="4"/>
        <v>1.5110233406140614</v>
      </c>
      <c r="I21" s="13">
        <f t="shared" si="5"/>
        <v>0.85760784197014295</v>
      </c>
      <c r="J21" s="14"/>
      <c r="K21" s="15">
        <f t="shared" si="6"/>
        <v>1.1843155912921022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74</v>
      </c>
      <c r="E22" s="132"/>
      <c r="F22" s="133">
        <f t="shared" si="2"/>
        <v>74</v>
      </c>
      <c r="G22" s="134">
        <f t="shared" si="3"/>
        <v>0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195</v>
      </c>
      <c r="E23" s="132">
        <v>110</v>
      </c>
      <c r="F23" s="133">
        <f t="shared" si="2"/>
        <v>305</v>
      </c>
      <c r="G23" s="134">
        <f t="shared" si="3"/>
        <v>207.91400704447091</v>
      </c>
      <c r="H23" s="122">
        <f t="shared" si="4"/>
        <v>1.8757754974948972</v>
      </c>
      <c r="I23" s="13">
        <f t="shared" si="5"/>
        <v>1.0581297678176345</v>
      </c>
      <c r="J23" s="14"/>
      <c r="K23" s="15">
        <f t="shared" si="6"/>
        <v>1.4669526326562659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1055</v>
      </c>
      <c r="E25" s="137">
        <f>SUM(E17:E23)</f>
        <v>710</v>
      </c>
      <c r="F25" s="137">
        <f>SUM(F17:F24)</f>
        <v>1765</v>
      </c>
      <c r="G25" s="137">
        <f>SUM(G17:G23)</f>
        <v>1467.1348040549947</v>
      </c>
      <c r="H25" s="124">
        <f t="shared" si="4"/>
        <v>1.4381773196083949</v>
      </c>
      <c r="I25" s="27">
        <f t="shared" si="5"/>
        <v>0.96787288807768757</v>
      </c>
      <c r="J25" s="22"/>
      <c r="K25" s="28">
        <f t="shared" si="6"/>
        <v>1.2030251038430413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323</v>
      </c>
      <c r="E27" s="216">
        <v>289</v>
      </c>
      <c r="F27" s="133">
        <f t="shared" ref="F27:F29" si="7">SUM(D27:E27)</f>
        <v>612</v>
      </c>
      <c r="G27" s="134">
        <f>VLOOKUP(C27,$W$53:$AF$63,$W$44,0)</f>
        <v>591.365458548069</v>
      </c>
      <c r="H27" s="122">
        <f>IF(G27&lt;&gt;0,D27/(G27/2),0)</f>
        <v>1.0923871028687924</v>
      </c>
      <c r="I27" s="13">
        <f>IF(G27&lt;&gt;0,E27/(G27/2),0)</f>
        <v>0.97739898677734049</v>
      </c>
      <c r="J27" s="14"/>
      <c r="K27" s="15">
        <f t="shared" si="6"/>
        <v>1.0348930448230664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9" t="s">
        <v>18</v>
      </c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323</v>
      </c>
      <c r="E31" s="221">
        <f>SUM(E27:E30)</f>
        <v>289</v>
      </c>
      <c r="F31" s="221">
        <f>SUM(F27:F30)</f>
        <v>612</v>
      </c>
      <c r="G31" s="222">
        <f>SUM(G27:G30)</f>
        <v>591.365458548069</v>
      </c>
      <c r="H31" s="223">
        <f>IF(G31&lt;&gt;0,D31/(G31/2),0)</f>
        <v>1.0923871028687924</v>
      </c>
      <c r="I31" s="223">
        <f>IF(G31&lt;&gt;0,E31/(G31/2),0)</f>
        <v>0.97739898677734049</v>
      </c>
      <c r="J31" s="22"/>
      <c r="K31" s="224">
        <f t="shared" si="6"/>
        <v>1.0348930448230664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1835</v>
      </c>
      <c r="E34" s="108">
        <f>E9+E15+E25+E31</f>
        <v>1405</v>
      </c>
      <c r="F34" s="108">
        <f>F9+F15+F25+F31</f>
        <v>3240</v>
      </c>
      <c r="G34" s="109">
        <f>G25+G31+G9+G15</f>
        <v>2345.6221632472875</v>
      </c>
      <c r="H34" s="13">
        <f>IF(G34&lt;&gt;0,D34/(G34/2),0)</f>
        <v>1.5646168669037639</v>
      </c>
      <c r="I34" s="13">
        <f>IF(G34&lt;&gt;0,E34/(G34/2),0)</f>
        <v>1.1979764021797212</v>
      </c>
      <c r="J34" s="14"/>
      <c r="K34" s="15">
        <f>IF(G34&lt;&gt;0,F34/(G34),0)</f>
        <v>1.3812966345417426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8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0</v>
      </c>
      <c r="E42" s="107">
        <f>SUM(E38:E41)</f>
        <v>0</v>
      </c>
      <c r="F42" s="106">
        <f>D42+E42</f>
        <v>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4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'19-12'!D40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'19-12'!F40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'19-12'!H40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'19-12'!B40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46010</v>
      </c>
      <c r="Z45" s="192">
        <v>46011</v>
      </c>
      <c r="AA45" s="192">
        <v>46012</v>
      </c>
      <c r="AB45" s="192">
        <v>46013</v>
      </c>
      <c r="AC45" s="192">
        <v>46014</v>
      </c>
      <c r="AD45" s="192">
        <v>46015</v>
      </c>
      <c r="AE45" s="192">
        <v>46016</v>
      </c>
      <c r="AF45" s="192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>
        <v>626.44778322376112</v>
      </c>
      <c r="AE46" s="66">
        <v>626.44778322376112</v>
      </c>
      <c r="AF46" s="67">
        <v>1252.8955664475222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+F15+'19-12'!F15</f>
        <v>1286</v>
      </c>
      <c r="E47" s="77">
        <f>IF($W$44=3,$Y48,IF($W$44=4,SUM($Y48:$Z48),IF($W$44=5,SUM($Y48:$AA48),IF($W$44=6,SUM($Y48:$AB48),IF($W$44=7,SUM($Y48:$AC48),IF($W$44=8,SUM($Y48:$AD48),IF($W$44=9,SUM($Y48:$AE48),"Escribir número")))))))</f>
        <v>574.2438012884478</v>
      </c>
      <c r="F47" s="79">
        <f>F25+'19-12'!F25</f>
        <v>3631</v>
      </c>
      <c r="G47" s="77">
        <f>IF($W$44=3,$Y47,IF($W$44=4,SUM($Y47:$Z47),IF($W$44=5,SUM($Y47:$AA47),IF($W$44=6,SUM($Y47:$AB47),IF($W$44=7,SUM($Y47:$AC47),IF($W$44=8,SUM($Y47:$AD47),IF($W$44=9,SUM($Y47:$AE47),"Escribir número")))))))</f>
        <v>2891.6137869766244</v>
      </c>
      <c r="H47" s="79">
        <f>F31+'19-12'!F31</f>
        <v>1045</v>
      </c>
      <c r="I47" s="77">
        <f>IF($W$44=3,$Y49,IF($W$44=4,SUM($Y49:$Z49),IF($W$44=5,SUM($Y49:$AA49),IF($W$44=6,SUM($Y49:$AB49),IF($W$44=7,SUM($Y49:$AC49),IF($W$44=8,SUM($Y49:$AD49),IF($W$44=9,SUM($Y49:$AE49),"Escribir número")))))))</f>
        <v>1005.3212795317172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1424.4789829216299</v>
      </c>
      <c r="Z47" s="66">
        <v>1467.1348040549947</v>
      </c>
      <c r="AA47" s="66">
        <v>1229.3168620368751</v>
      </c>
      <c r="AB47" s="66">
        <v>1229.3168620368751</v>
      </c>
      <c r="AC47" s="66">
        <v>776.67181739301054</v>
      </c>
      <c r="AD47" s="66">
        <v>1382.2820168642277</v>
      </c>
      <c r="AE47" s="66">
        <v>903.17100889573817</v>
      </c>
      <c r="AF47" s="67">
        <v>8412.3723542033513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5962</v>
      </c>
      <c r="L48" s="118"/>
      <c r="M48" s="82">
        <f>+C47+E47+G47+I47</f>
        <v>4471.1788677967888</v>
      </c>
      <c r="N48" s="83">
        <f>AF63</f>
        <v>15391.874949219566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287.1219006442239</v>
      </c>
      <c r="Z48" s="66">
        <v>287.1219006442239</v>
      </c>
      <c r="AA48" s="66">
        <v>287.1219006442239</v>
      </c>
      <c r="AB48" s="66">
        <v>200.98533045095667</v>
      </c>
      <c r="AC48" s="66">
        <v>108.16436985018728</v>
      </c>
      <c r="AD48" s="66">
        <v>154.5205283574104</v>
      </c>
      <c r="AE48" s="66">
        <v>154.5205283574104</v>
      </c>
      <c r="AF48" s="67">
        <v>1479.5564589486366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413.95582098364821</v>
      </c>
      <c r="Z49" s="66">
        <v>591.365458548069</v>
      </c>
      <c r="AA49" s="66">
        <v>982.45563879151473</v>
      </c>
      <c r="AB49" s="66">
        <v>935.52481716230125</v>
      </c>
      <c r="AC49" s="66">
        <v>413.95582098364821</v>
      </c>
      <c r="AD49" s="66">
        <v>454.89650657543768</v>
      </c>
      <c r="AE49" s="66">
        <v>454.89650657543768</v>
      </c>
      <c r="AF49" s="67">
        <v>4247.0505696200571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2125.5567045495018</v>
      </c>
      <c r="Z50" s="102">
        <v>2345.6221632472875</v>
      </c>
      <c r="AA50" s="102">
        <v>2498.8944014726139</v>
      </c>
      <c r="AB50" s="102">
        <v>2365.8270096501328</v>
      </c>
      <c r="AC50" s="102">
        <v>1298.7920082268461</v>
      </c>
      <c r="AD50" s="102">
        <v>2618.146835020837</v>
      </c>
      <c r="AE50" s="102">
        <v>2139.0358270523475</v>
      </c>
      <c r="AF50" s="102">
        <v>15391.874949219567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46010</v>
      </c>
      <c r="Z53" s="101">
        <v>46011</v>
      </c>
      <c r="AA53" s="101">
        <v>46012</v>
      </c>
      <c r="AB53" s="101">
        <v>46013</v>
      </c>
      <c r="AC53" s="101">
        <v>46014</v>
      </c>
      <c r="AD53" s="101">
        <v>46015</v>
      </c>
      <c r="AE53" s="101">
        <v>46016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183.57294174692356</v>
      </c>
      <c r="Z54" s="85">
        <v>161.5441887372927</v>
      </c>
      <c r="AA54" s="85">
        <v>391.09018024344573</v>
      </c>
      <c r="AB54" s="85">
        <v>344.15935861423225</v>
      </c>
      <c r="AC54" s="85">
        <v>108.16436985018728</v>
      </c>
      <c r="AD54" s="85">
        <v>154.5205283574104</v>
      </c>
      <c r="AE54" s="85">
        <v>154.5205283574104</v>
      </c>
      <c r="AF54" s="67">
        <v>1497.5720959069022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285.11918838747079</v>
      </c>
      <c r="Z55" s="85">
        <v>285.11918838747079</v>
      </c>
      <c r="AA55" s="85">
        <v>285.11918838747079</v>
      </c>
      <c r="AB55" s="85">
        <v>285.11918838747079</v>
      </c>
      <c r="AC55" s="85">
        <v>199.58343187122955</v>
      </c>
      <c r="AD55" s="85">
        <v>285.11918838747079</v>
      </c>
      <c r="AE55" s="85">
        <v>199.58343187122955</v>
      </c>
      <c r="AF55" s="67">
        <v>1824.762805679813</v>
      </c>
      <c r="AG55" s="64"/>
    </row>
    <row r="56" spans="2:33" ht="15.5">
      <c r="E56" s="91"/>
      <c r="V56" s="62"/>
      <c r="W56" s="68" t="s">
        <v>18</v>
      </c>
      <c r="X56" s="90"/>
      <c r="Y56" s="85">
        <v>287.1219006442239</v>
      </c>
      <c r="Z56" s="85">
        <v>287.1219006442239</v>
      </c>
      <c r="AA56" s="85">
        <v>287.1219006442239</v>
      </c>
      <c r="AB56" s="85">
        <v>200.98533045095667</v>
      </c>
      <c r="AC56" s="85">
        <v>0</v>
      </c>
      <c r="AD56" s="85">
        <v>626.44778322376112</v>
      </c>
      <c r="AE56" s="85">
        <v>626.44778322376112</v>
      </c>
      <c r="AF56" s="67">
        <v>2315.246598831151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273.51930202746286</v>
      </c>
      <c r="Z57" s="85">
        <v>273.51930202746286</v>
      </c>
      <c r="AA57" s="85">
        <v>273.51930202746286</v>
      </c>
      <c r="AB57" s="85">
        <v>273.51930202746286</v>
      </c>
      <c r="AC57" s="85">
        <v>200.16639830191599</v>
      </c>
      <c r="AD57" s="85">
        <v>285.95199757416572</v>
      </c>
      <c r="AE57" s="85">
        <v>191.46351141922401</v>
      </c>
      <c r="AF57" s="67">
        <v>1771.6591154051571</v>
      </c>
      <c r="AG57" s="64"/>
    </row>
    <row r="58" spans="2:33" ht="15.5">
      <c r="V58" s="62"/>
      <c r="W58" s="68" t="s">
        <v>17</v>
      </c>
      <c r="X58" s="90"/>
      <c r="Y58" s="85">
        <v>215.77381863890668</v>
      </c>
      <c r="Z58" s="85">
        <v>245.19752118057576</v>
      </c>
      <c r="AA58" s="85">
        <v>245.19752118057576</v>
      </c>
      <c r="AB58" s="85">
        <v>245.19752118057576</v>
      </c>
      <c r="AC58" s="85">
        <v>122.59876059028788</v>
      </c>
      <c r="AD58" s="85">
        <v>245.19752118057576</v>
      </c>
      <c r="AE58" s="85">
        <v>117.26837969505797</v>
      </c>
      <c r="AF58" s="67">
        <v>1436.4310436465555</v>
      </c>
      <c r="AG58" s="64"/>
    </row>
    <row r="59" spans="2:33" ht="15.5">
      <c r="V59" s="62"/>
      <c r="W59" s="68" t="s">
        <v>28</v>
      </c>
      <c r="X59" s="90"/>
      <c r="Y59" s="85">
        <v>258.57972507639511</v>
      </c>
      <c r="Z59" s="85">
        <v>293.84059667772163</v>
      </c>
      <c r="AA59" s="85">
        <v>0</v>
      </c>
      <c r="AB59" s="85">
        <v>0</v>
      </c>
      <c r="AC59" s="85">
        <v>0</v>
      </c>
      <c r="AD59" s="85">
        <v>140.53245928064948</v>
      </c>
      <c r="AE59" s="85">
        <v>140.53245928064948</v>
      </c>
      <c r="AF59" s="67">
        <v>833.48524031541569</v>
      </c>
      <c r="AG59" s="64"/>
    </row>
    <row r="60" spans="2:33" ht="15.5">
      <c r="V60" s="62"/>
      <c r="W60" s="68" t="s">
        <v>24</v>
      </c>
      <c r="X60" s="90"/>
      <c r="Y60" s="85">
        <v>0</v>
      </c>
      <c r="Z60" s="85">
        <v>0</v>
      </c>
      <c r="AA60" s="85">
        <v>217.56684339689491</v>
      </c>
      <c r="AB60" s="85">
        <v>217.56684339689491</v>
      </c>
      <c r="AC60" s="85">
        <v>108.78342169844746</v>
      </c>
      <c r="AD60" s="85">
        <v>217.56684339689491</v>
      </c>
      <c r="AE60" s="85">
        <v>108.78342169844746</v>
      </c>
      <c r="AF60" s="67">
        <v>870.26737358757964</v>
      </c>
      <c r="AG60" s="64"/>
    </row>
    <row r="61" spans="2:33" ht="15.5">
      <c r="V61" s="62"/>
      <c r="W61" s="70" t="s">
        <v>19</v>
      </c>
      <c r="X61" s="92"/>
      <c r="Y61" s="85">
        <v>207.91400704447091</v>
      </c>
      <c r="Z61" s="85">
        <v>207.91400704447091</v>
      </c>
      <c r="AA61" s="85">
        <v>207.91400704447091</v>
      </c>
      <c r="AB61" s="85">
        <v>207.91400704447091</v>
      </c>
      <c r="AC61" s="85">
        <v>145.53980493112959</v>
      </c>
      <c r="AD61" s="85">
        <v>207.91400704447091</v>
      </c>
      <c r="AE61" s="85">
        <v>145.53980493112959</v>
      </c>
      <c r="AF61" s="67">
        <v>1330.6496450846137</v>
      </c>
      <c r="AG61" s="64"/>
    </row>
    <row r="62" spans="2:33" ht="15.5">
      <c r="V62" s="62"/>
      <c r="W62" s="70" t="s">
        <v>85</v>
      </c>
      <c r="X62" s="92"/>
      <c r="Y62" s="85">
        <v>413.95582098364821</v>
      </c>
      <c r="Z62" s="85">
        <v>591.365458548069</v>
      </c>
      <c r="AA62" s="85">
        <v>591.365458548069</v>
      </c>
      <c r="AB62" s="85">
        <v>591.365458548069</v>
      </c>
      <c r="AC62" s="85">
        <v>413.95582098364821</v>
      </c>
      <c r="AD62" s="85">
        <v>454.89650657543768</v>
      </c>
      <c r="AE62" s="85">
        <v>454.89650657543768</v>
      </c>
      <c r="AF62" s="67">
        <v>3511.801030762379</v>
      </c>
      <c r="AG62" s="64"/>
    </row>
    <row r="63" spans="2:33" ht="15.5">
      <c r="V63" s="62"/>
      <c r="W63" s="299" t="s">
        <v>43</v>
      </c>
      <c r="X63" s="300"/>
      <c r="Y63" s="102">
        <v>2125.5567045495018</v>
      </c>
      <c r="Z63" s="102">
        <v>2345.6221632472875</v>
      </c>
      <c r="AA63" s="102">
        <v>2498.8944014726139</v>
      </c>
      <c r="AB63" s="102">
        <v>2365.8270096501328</v>
      </c>
      <c r="AC63" s="102">
        <v>1298.7920082268461</v>
      </c>
      <c r="AD63" s="102">
        <v>2618.1468350208365</v>
      </c>
      <c r="AE63" s="102">
        <v>2139.035827052347</v>
      </c>
      <c r="AF63" s="71">
        <v>15391.874949219566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8A523221-8DD0-4559-B483-B610141C9354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A79F5B08-BE2C-4816-8CC0-742B83378B80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CB0B9AB4-BD68-4973-A9CF-8554D45200B3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451E87A0-2C15-46C7-82DE-066A772F060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D7A31641-3BCA-4532-BD44-A0C85559FF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C6EB955D-4132-4E60-977B-3113B9EAD62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A2D806DF-C8AC-49A6-9A1E-5917750089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3200F485-A33D-4A71-8762-B8FF6905BE1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DBC8FD12-FF21-4D57-A379-055AEB83F89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E62CC7A5-4BBF-4826-B61B-D0AB7C4CF7F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64321-7E80-43CA-AE0B-AD6118C1655E}">
  <dimension ref="B2:AG76"/>
  <sheetViews>
    <sheetView topLeftCell="A5" zoomScale="70" zoomScaleNormal="7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5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69</v>
      </c>
      <c r="D11" s="132">
        <v>147</v>
      </c>
      <c r="E11" s="132"/>
      <c r="F11" s="133">
        <f t="shared" ref="F11:F14" si="1">SUM(D11:E11)</f>
        <v>147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259" t="s">
        <v>18</v>
      </c>
      <c r="D12" s="132">
        <v>220</v>
      </c>
      <c r="E12" s="132">
        <v>135</v>
      </c>
      <c r="F12" s="133">
        <f t="shared" si="1"/>
        <v>355</v>
      </c>
      <c r="G12" s="134">
        <f>VLOOKUP(C12,$W$53:$AF$63,$W$44,0)</f>
        <v>287.1219006442239</v>
      </c>
      <c r="H12" s="122">
        <f>IF(G12&lt;&gt;0,D12/(G12/2),0)</f>
        <v>1.532450151008192</v>
      </c>
      <c r="I12" s="13">
        <f>IF(G12&lt;&gt;0,E12/(G12/2),0)</f>
        <v>0.94036713811866324</v>
      </c>
      <c r="J12" s="14"/>
      <c r="K12" s="15">
        <f>IF(G12&lt;&gt;0,F12/(G12),0)</f>
        <v>1.2364086445634277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367</v>
      </c>
      <c r="E15" s="136">
        <f>SUM(E11:E14)</f>
        <v>135</v>
      </c>
      <c r="F15" s="136">
        <f>SUM(F11:F14)</f>
        <v>502</v>
      </c>
      <c r="G15" s="137">
        <f>SUM(G11:G14)</f>
        <v>287.1219006442239</v>
      </c>
      <c r="H15" s="124">
        <f>IF(G15&lt;&gt;0,D15/(G15/2),0)</f>
        <v>2.5564054791818474</v>
      </c>
      <c r="I15" s="27">
        <f>IF(G15&lt;&gt;0,E15/(G15/2),0)</f>
        <v>0.94036713811866324</v>
      </c>
      <c r="J15" s="22"/>
      <c r="K15" s="28">
        <f>IF(G15&lt;&gt;0,F15/(G15),0)</f>
        <v>1.7483863086502553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190</v>
      </c>
      <c r="E17" s="132">
        <v>145</v>
      </c>
      <c r="F17" s="133">
        <f t="shared" ref="F17:F23" si="2">SUM(D17:E17)</f>
        <v>335</v>
      </c>
      <c r="G17" s="134">
        <f t="shared" ref="G17:G23" si="3">VLOOKUP(C17,$W$53:$AF$63,$W$44,0)</f>
        <v>391.09018024344573</v>
      </c>
      <c r="H17" s="122">
        <f t="shared" ref="H17:H25" si="4">IF(G17&lt;&gt;0,D17/(G17/2),0)</f>
        <v>0.97164290794378338</v>
      </c>
      <c r="I17" s="13">
        <f t="shared" ref="I17:I25" si="5">IF(G17&lt;&gt;0,E17/(G17/2),0)</f>
        <v>0.74151695606236101</v>
      </c>
      <c r="J17" s="14"/>
      <c r="K17" s="15">
        <f t="shared" ref="K17:K31" si="6">IF(G17&lt;&gt;0,F17/(G17),0)</f>
        <v>0.85657993200307225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96</v>
      </c>
      <c r="E18" s="132"/>
      <c r="F18" s="133">
        <f t="shared" si="2"/>
        <v>96</v>
      </c>
      <c r="G18" s="134">
        <f t="shared" si="3"/>
        <v>285.11918838747079</v>
      </c>
      <c r="H18" s="122">
        <f>IF(G18&lt;&gt;0,D18/(G18/2),0)</f>
        <v>0.67340259028472038</v>
      </c>
      <c r="I18" s="13">
        <f t="shared" si="5"/>
        <v>0</v>
      </c>
      <c r="J18" s="14"/>
      <c r="K18" s="15">
        <f t="shared" si="6"/>
        <v>0.33670129514236019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185</v>
      </c>
      <c r="E19" s="132">
        <v>164</v>
      </c>
      <c r="F19" s="133">
        <f t="shared" si="2"/>
        <v>349</v>
      </c>
      <c r="G19" s="134">
        <f t="shared" si="3"/>
        <v>273.51930202746286</v>
      </c>
      <c r="H19" s="122">
        <f>IF(G19&lt;&gt;0,D19/(G19/2),0)</f>
        <v>1.352738169691768</v>
      </c>
      <c r="I19" s="13">
        <f t="shared" si="5"/>
        <v>1.1991841071862159</v>
      </c>
      <c r="J19" s="14"/>
      <c r="K19" s="15">
        <f t="shared" si="6"/>
        <v>1.2759611384389919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140</v>
      </c>
      <c r="E20" s="132">
        <v>166</v>
      </c>
      <c r="F20" s="133">
        <f t="shared" si="2"/>
        <v>306</v>
      </c>
      <c r="G20" s="134">
        <f t="shared" si="3"/>
        <v>245.19752118057576</v>
      </c>
      <c r="H20" s="122">
        <f t="shared" si="4"/>
        <v>1.1419365034844458</v>
      </c>
      <c r="I20" s="13">
        <f t="shared" si="5"/>
        <v>1.3540104255601284</v>
      </c>
      <c r="J20" s="14"/>
      <c r="K20" s="15">
        <f t="shared" si="6"/>
        <v>1.2479734645222871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205</v>
      </c>
      <c r="E21" s="132">
        <v>154</v>
      </c>
      <c r="F21" s="133">
        <f t="shared" si="2"/>
        <v>359</v>
      </c>
      <c r="G21" s="134">
        <f t="shared" si="3"/>
        <v>0</v>
      </c>
      <c r="H21" s="122">
        <f t="shared" si="4"/>
        <v>0</v>
      </c>
      <c r="I21" s="13">
        <f t="shared" si="5"/>
        <v>0</v>
      </c>
      <c r="J21" s="14"/>
      <c r="K21" s="15">
        <f t="shared" si="6"/>
        <v>0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/>
      <c r="E22" s="132"/>
      <c r="F22" s="133">
        <f t="shared" si="2"/>
        <v>0</v>
      </c>
      <c r="G22" s="134">
        <f t="shared" si="3"/>
        <v>217.56684339689491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153</v>
      </c>
      <c r="E23" s="132">
        <v>136</v>
      </c>
      <c r="F23" s="133">
        <f t="shared" si="2"/>
        <v>289</v>
      </c>
      <c r="G23" s="134">
        <f t="shared" si="3"/>
        <v>207.91400704447091</v>
      </c>
      <c r="H23" s="122">
        <f t="shared" si="4"/>
        <v>1.4717623134190734</v>
      </c>
      <c r="I23" s="13">
        <f t="shared" si="5"/>
        <v>1.3082331674836207</v>
      </c>
      <c r="J23" s="14"/>
      <c r="K23" s="15">
        <f t="shared" si="6"/>
        <v>1.3899977404513471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969</v>
      </c>
      <c r="E25" s="137">
        <f>SUM(E17:E23)</f>
        <v>765</v>
      </c>
      <c r="F25" s="137">
        <f>SUM(F17:F24)</f>
        <v>1734</v>
      </c>
      <c r="G25" s="137">
        <f>SUM(G17:G23)</f>
        <v>1620.4070422803209</v>
      </c>
      <c r="H25" s="124">
        <f t="shared" si="4"/>
        <v>1.1959957895966349</v>
      </c>
      <c r="I25" s="27">
        <f t="shared" si="5"/>
        <v>0.94420720231313271</v>
      </c>
      <c r="J25" s="22"/>
      <c r="K25" s="28">
        <f t="shared" si="6"/>
        <v>1.0701014959548838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221</v>
      </c>
      <c r="E27" s="216">
        <v>132</v>
      </c>
      <c r="F27" s="133">
        <f t="shared" ref="F27:F29" si="7">SUM(D27:E27)</f>
        <v>353</v>
      </c>
      <c r="G27" s="134">
        <f>VLOOKUP(C27,$W$53:$AF$63,$W$44,0)</f>
        <v>591.365458548069</v>
      </c>
      <c r="H27" s="122">
        <f>IF(G27&lt;&gt;0,D27/(G27/2),0)</f>
        <v>0.74742275459443686</v>
      </c>
      <c r="I27" s="13">
        <f>IF(G27&lt;&gt;0,E27/(G27/2),0)</f>
        <v>0.44642445070798942</v>
      </c>
      <c r="J27" s="14"/>
      <c r="K27" s="15">
        <f t="shared" si="6"/>
        <v>0.59692360265121314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9" t="s">
        <v>18</v>
      </c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221</v>
      </c>
      <c r="E31" s="221">
        <f>SUM(E27:E30)</f>
        <v>132</v>
      </c>
      <c r="F31" s="221">
        <f>SUM(F27:F30)</f>
        <v>353</v>
      </c>
      <c r="G31" s="222">
        <f>SUM(G27:G30)</f>
        <v>591.365458548069</v>
      </c>
      <c r="H31" s="223">
        <f>IF(G31&lt;&gt;0,D31/(G31/2),0)</f>
        <v>0.74742275459443686</v>
      </c>
      <c r="I31" s="223">
        <f>IF(G31&lt;&gt;0,E31/(G31/2),0)</f>
        <v>0.44642445070798942</v>
      </c>
      <c r="J31" s="22"/>
      <c r="K31" s="224">
        <f t="shared" si="6"/>
        <v>0.59692360265121314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1557</v>
      </c>
      <c r="E34" s="108">
        <f>E9+E15+E25+E31</f>
        <v>1032</v>
      </c>
      <c r="F34" s="108">
        <f>F9+F15+F25+F31</f>
        <v>2589</v>
      </c>
      <c r="G34" s="109">
        <f>G25+G31+G9+G15</f>
        <v>2498.8944014726135</v>
      </c>
      <c r="H34" s="13">
        <f>IF(G34&lt;&gt;0,D34/(G34/2),0)</f>
        <v>1.2461510971271539</v>
      </c>
      <c r="I34" s="13">
        <f>IF(G34&lt;&gt;0,E34/(G34/2),0)</f>
        <v>0.82596527439641798</v>
      </c>
      <c r="J34" s="14"/>
      <c r="K34" s="15">
        <f>IF(G34&lt;&gt;0,F34/(G34),0)</f>
        <v>1.0360581857617861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8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0</v>
      </c>
      <c r="E42" s="107">
        <f>SUM(E38:E41)</f>
        <v>0</v>
      </c>
      <c r="F42" s="106">
        <f>D42+E42</f>
        <v>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5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'20-12'!D40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'20-12'!F40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'20-12'!H40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'20-12'!B40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46010</v>
      </c>
      <c r="Z45" s="192">
        <v>46011</v>
      </c>
      <c r="AA45" s="192">
        <v>46012</v>
      </c>
      <c r="AB45" s="192">
        <v>46013</v>
      </c>
      <c r="AC45" s="192">
        <v>46014</v>
      </c>
      <c r="AD45" s="192">
        <v>46015</v>
      </c>
      <c r="AE45" s="192">
        <v>46016</v>
      </c>
      <c r="AF45" s="192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>
        <v>626.44778322376112</v>
      </c>
      <c r="AE46" s="66">
        <v>626.44778322376112</v>
      </c>
      <c r="AF46" s="67">
        <v>1252.8955664475222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+F15+'19-12'!F15+'20-12'!F15</f>
        <v>1788</v>
      </c>
      <c r="E47" s="77">
        <f>IF($W$44=3,$Y48,IF($W$44=4,SUM($Y48:$Z48),IF($W$44=5,SUM($Y48:$AA48),IF($W$44=6,SUM($Y48:$AB48),IF($W$44=7,SUM($Y48:$AC48),IF($W$44=8,SUM($Y48:$AD48),IF($W$44=9,SUM($Y48:$AE48),"Escribir número")))))))</f>
        <v>861.36570193267175</v>
      </c>
      <c r="F47" s="79">
        <f>F25+'19-12'!F25+'20-12'!F25</f>
        <v>5365</v>
      </c>
      <c r="G47" s="77">
        <f>IF($W$44=3,$Y47,IF($W$44=4,SUM($Y47:$Z47),IF($W$44=5,SUM($Y47:$AA47),IF($W$44=6,SUM($Y47:$AB47),IF($W$44=7,SUM($Y47:$AC47),IF($W$44=8,SUM($Y47:$AD47),IF($W$44=9,SUM($Y47:$AE47),"Escribir número")))))))</f>
        <v>4120.9306490134995</v>
      </c>
      <c r="H47" s="79">
        <f>F31+'19-12'!F31+'20-12'!F31</f>
        <v>1398</v>
      </c>
      <c r="I47" s="77">
        <f>IF($W$44=3,$Y49,IF($W$44=4,SUM($Y49:$Z49),IF($W$44=5,SUM($Y49:$AA49),IF($W$44=6,SUM($Y49:$AB49),IF($W$44=7,SUM($Y49:$AC49),IF($W$44=8,SUM($Y49:$AD49),IF($W$44=9,SUM($Y49:$AE49),"Escribir número")))))))</f>
        <v>1987.7769183232319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1424.4789829216299</v>
      </c>
      <c r="Z47" s="66">
        <v>1467.1348040549947</v>
      </c>
      <c r="AA47" s="66">
        <v>1229.3168620368751</v>
      </c>
      <c r="AB47" s="66">
        <v>1229.3168620368751</v>
      </c>
      <c r="AC47" s="66">
        <v>776.67181739301054</v>
      </c>
      <c r="AD47" s="66">
        <v>1382.2820168642277</v>
      </c>
      <c r="AE47" s="66">
        <v>903.17100889573817</v>
      </c>
      <c r="AF47" s="67">
        <v>8412.3723542033513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8551</v>
      </c>
      <c r="L48" s="118"/>
      <c r="M48" s="82">
        <f>+C47+E47+G47+I47</f>
        <v>6970.0732692694037</v>
      </c>
      <c r="N48" s="83">
        <f>AF63</f>
        <v>15391.874949219566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287.1219006442239</v>
      </c>
      <c r="Z48" s="66">
        <v>287.1219006442239</v>
      </c>
      <c r="AA48" s="66">
        <v>287.1219006442239</v>
      </c>
      <c r="AB48" s="66">
        <v>200.98533045095667</v>
      </c>
      <c r="AC48" s="66">
        <v>108.16436985018728</v>
      </c>
      <c r="AD48" s="66">
        <v>154.5205283574104</v>
      </c>
      <c r="AE48" s="66">
        <v>154.5205283574104</v>
      </c>
      <c r="AF48" s="67">
        <v>1479.5564589486366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413.95582098364821</v>
      </c>
      <c r="Z49" s="66">
        <v>591.365458548069</v>
      </c>
      <c r="AA49" s="66">
        <v>982.45563879151473</v>
      </c>
      <c r="AB49" s="66">
        <v>935.52481716230125</v>
      </c>
      <c r="AC49" s="66">
        <v>413.95582098364821</v>
      </c>
      <c r="AD49" s="66">
        <v>454.89650657543768</v>
      </c>
      <c r="AE49" s="66">
        <v>454.89650657543768</v>
      </c>
      <c r="AF49" s="67">
        <v>4247.0505696200571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2125.5567045495018</v>
      </c>
      <c r="Z50" s="102">
        <v>2345.6221632472875</v>
      </c>
      <c r="AA50" s="102">
        <v>2498.8944014726139</v>
      </c>
      <c r="AB50" s="102">
        <v>2365.8270096501328</v>
      </c>
      <c r="AC50" s="102">
        <v>1298.7920082268461</v>
      </c>
      <c r="AD50" s="102">
        <v>2618.146835020837</v>
      </c>
      <c r="AE50" s="102">
        <v>2139.0358270523475</v>
      </c>
      <c r="AF50" s="102">
        <v>15391.874949219567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46010</v>
      </c>
      <c r="Z53" s="101">
        <v>46011</v>
      </c>
      <c r="AA53" s="101">
        <v>46012</v>
      </c>
      <c r="AB53" s="101">
        <v>46013</v>
      </c>
      <c r="AC53" s="101">
        <v>46014</v>
      </c>
      <c r="AD53" s="101">
        <v>46015</v>
      </c>
      <c r="AE53" s="101">
        <v>46016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183.57294174692356</v>
      </c>
      <c r="Z54" s="85">
        <v>161.5441887372927</v>
      </c>
      <c r="AA54" s="85">
        <v>391.09018024344573</v>
      </c>
      <c r="AB54" s="85">
        <v>344.15935861423225</v>
      </c>
      <c r="AC54" s="85">
        <v>108.16436985018728</v>
      </c>
      <c r="AD54" s="85">
        <v>154.5205283574104</v>
      </c>
      <c r="AE54" s="85">
        <v>154.5205283574104</v>
      </c>
      <c r="AF54" s="67">
        <v>1497.5720959069022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285.11918838747079</v>
      </c>
      <c r="Z55" s="85">
        <v>285.11918838747079</v>
      </c>
      <c r="AA55" s="85">
        <v>285.11918838747079</v>
      </c>
      <c r="AB55" s="85">
        <v>285.11918838747079</v>
      </c>
      <c r="AC55" s="85">
        <v>199.58343187122955</v>
      </c>
      <c r="AD55" s="85">
        <v>285.11918838747079</v>
      </c>
      <c r="AE55" s="85">
        <v>199.58343187122955</v>
      </c>
      <c r="AF55" s="67">
        <v>1824.762805679813</v>
      </c>
      <c r="AG55" s="64"/>
    </row>
    <row r="56" spans="2:33" ht="15.5">
      <c r="E56" s="91"/>
      <c r="V56" s="62"/>
      <c r="W56" s="68" t="s">
        <v>18</v>
      </c>
      <c r="X56" s="90"/>
      <c r="Y56" s="85">
        <v>287.1219006442239</v>
      </c>
      <c r="Z56" s="85">
        <v>287.1219006442239</v>
      </c>
      <c r="AA56" s="85">
        <v>287.1219006442239</v>
      </c>
      <c r="AB56" s="85">
        <v>200.98533045095667</v>
      </c>
      <c r="AC56" s="85">
        <v>0</v>
      </c>
      <c r="AD56" s="85">
        <v>626.44778322376112</v>
      </c>
      <c r="AE56" s="85">
        <v>626.44778322376112</v>
      </c>
      <c r="AF56" s="67">
        <v>2315.246598831151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273.51930202746286</v>
      </c>
      <c r="Z57" s="85">
        <v>273.51930202746286</v>
      </c>
      <c r="AA57" s="85">
        <v>273.51930202746286</v>
      </c>
      <c r="AB57" s="85">
        <v>273.51930202746286</v>
      </c>
      <c r="AC57" s="85">
        <v>200.16639830191599</v>
      </c>
      <c r="AD57" s="85">
        <v>285.95199757416572</v>
      </c>
      <c r="AE57" s="85">
        <v>191.46351141922401</v>
      </c>
      <c r="AF57" s="67">
        <v>1771.6591154051571</v>
      </c>
      <c r="AG57" s="64"/>
    </row>
    <row r="58" spans="2:33" ht="15.5">
      <c r="V58" s="62"/>
      <c r="W58" s="68" t="s">
        <v>17</v>
      </c>
      <c r="X58" s="90"/>
      <c r="Y58" s="85">
        <v>215.77381863890668</v>
      </c>
      <c r="Z58" s="85">
        <v>245.19752118057576</v>
      </c>
      <c r="AA58" s="85">
        <v>245.19752118057576</v>
      </c>
      <c r="AB58" s="85">
        <v>245.19752118057576</v>
      </c>
      <c r="AC58" s="85">
        <v>122.59876059028788</v>
      </c>
      <c r="AD58" s="85">
        <v>245.19752118057576</v>
      </c>
      <c r="AE58" s="85">
        <v>117.26837969505797</v>
      </c>
      <c r="AF58" s="67">
        <v>1436.4310436465555</v>
      </c>
      <c r="AG58" s="64"/>
    </row>
    <row r="59" spans="2:33" ht="15.5">
      <c r="V59" s="62"/>
      <c r="W59" s="68" t="s">
        <v>28</v>
      </c>
      <c r="X59" s="90"/>
      <c r="Y59" s="85">
        <v>258.57972507639511</v>
      </c>
      <c r="Z59" s="85">
        <v>293.84059667772163</v>
      </c>
      <c r="AA59" s="85">
        <v>0</v>
      </c>
      <c r="AB59" s="85">
        <v>0</v>
      </c>
      <c r="AC59" s="85">
        <v>0</v>
      </c>
      <c r="AD59" s="85">
        <v>140.53245928064948</v>
      </c>
      <c r="AE59" s="85">
        <v>140.53245928064948</v>
      </c>
      <c r="AF59" s="67">
        <v>833.48524031541569</v>
      </c>
      <c r="AG59" s="64"/>
    </row>
    <row r="60" spans="2:33" ht="15.5">
      <c r="V60" s="62"/>
      <c r="W60" s="68" t="s">
        <v>24</v>
      </c>
      <c r="X60" s="90"/>
      <c r="Y60" s="85">
        <v>0</v>
      </c>
      <c r="Z60" s="85">
        <v>0</v>
      </c>
      <c r="AA60" s="85">
        <v>217.56684339689491</v>
      </c>
      <c r="AB60" s="85">
        <v>217.56684339689491</v>
      </c>
      <c r="AC60" s="85">
        <v>108.78342169844746</v>
      </c>
      <c r="AD60" s="85">
        <v>217.56684339689491</v>
      </c>
      <c r="AE60" s="85">
        <v>108.78342169844746</v>
      </c>
      <c r="AF60" s="67">
        <v>870.26737358757964</v>
      </c>
      <c r="AG60" s="64"/>
    </row>
    <row r="61" spans="2:33" ht="15.5">
      <c r="V61" s="62"/>
      <c r="W61" s="70" t="s">
        <v>19</v>
      </c>
      <c r="X61" s="92"/>
      <c r="Y61" s="85">
        <v>207.91400704447091</v>
      </c>
      <c r="Z61" s="85">
        <v>207.91400704447091</v>
      </c>
      <c r="AA61" s="85">
        <v>207.91400704447091</v>
      </c>
      <c r="AB61" s="85">
        <v>207.91400704447091</v>
      </c>
      <c r="AC61" s="85">
        <v>145.53980493112959</v>
      </c>
      <c r="AD61" s="85">
        <v>207.91400704447091</v>
      </c>
      <c r="AE61" s="85">
        <v>145.53980493112959</v>
      </c>
      <c r="AF61" s="67">
        <v>1330.6496450846137</v>
      </c>
      <c r="AG61" s="64"/>
    </row>
    <row r="62" spans="2:33" ht="15.5">
      <c r="V62" s="62"/>
      <c r="W62" s="70" t="s">
        <v>85</v>
      </c>
      <c r="X62" s="92"/>
      <c r="Y62" s="85">
        <v>413.95582098364821</v>
      </c>
      <c r="Z62" s="85">
        <v>591.365458548069</v>
      </c>
      <c r="AA62" s="85">
        <v>591.365458548069</v>
      </c>
      <c r="AB62" s="85">
        <v>591.365458548069</v>
      </c>
      <c r="AC62" s="85">
        <v>413.95582098364821</v>
      </c>
      <c r="AD62" s="85">
        <v>454.89650657543768</v>
      </c>
      <c r="AE62" s="85">
        <v>454.89650657543768</v>
      </c>
      <c r="AF62" s="67">
        <v>3511.801030762379</v>
      </c>
      <c r="AG62" s="64"/>
    </row>
    <row r="63" spans="2:33" ht="15.5">
      <c r="V63" s="62"/>
      <c r="W63" s="299" t="s">
        <v>43</v>
      </c>
      <c r="X63" s="300"/>
      <c r="Y63" s="102">
        <v>2125.5567045495018</v>
      </c>
      <c r="Z63" s="102">
        <v>2345.6221632472875</v>
      </c>
      <c r="AA63" s="102">
        <v>2498.8944014726139</v>
      </c>
      <c r="AB63" s="102">
        <v>2365.8270096501328</v>
      </c>
      <c r="AC63" s="102">
        <v>1298.7920082268461</v>
      </c>
      <c r="AD63" s="102">
        <v>2618.1468350208365</v>
      </c>
      <c r="AE63" s="102">
        <v>2139.035827052347</v>
      </c>
      <c r="AF63" s="71">
        <v>15391.874949219566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E4018B07-2C96-42BF-B597-335E9B48A888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89505B58-D337-43AF-A01E-255887BD798F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E9AC7340-88AF-475D-8D51-DB2F7FE9935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99748AD4-6B46-43F8-8A7C-06DA6B58B01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6074509F-64C8-4DCE-B218-5A236DF3F5E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BC50B571-0981-44E7-9B6B-3EC7880C0C7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56915BE1-2842-42F4-A028-B3EAA9424C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1057EA60-B8A8-4C1A-9494-63554A42CCD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3A860442-1210-481A-8BF6-C40D000B3C7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192F0027-C07D-45D4-BB0C-942EF12A92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2F127-B7B7-4AD8-A7DF-2B925660496D}">
  <dimension ref="B2:AG76"/>
  <sheetViews>
    <sheetView topLeftCell="A11" zoomScale="70" zoomScaleNormal="7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5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69</v>
      </c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 t="s">
        <v>18</v>
      </c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340</v>
      </c>
      <c r="E17" s="132">
        <v>115</v>
      </c>
      <c r="F17" s="133">
        <f t="shared" ref="F17:F23" si="2">SUM(D17:E17)</f>
        <v>455</v>
      </c>
      <c r="G17" s="134">
        <f t="shared" ref="G17:G23" si="3">VLOOKUP(C17,$W$53:$AF$63,$W$44,0)</f>
        <v>344.15935861423225</v>
      </c>
      <c r="H17" s="122">
        <f t="shared" ref="H17:H25" si="4">IF(G17&lt;&gt;0,D17/(G17/2),0)</f>
        <v>1.9758288797899901</v>
      </c>
      <c r="I17" s="13">
        <f t="shared" ref="I17:I25" si="5">IF(G17&lt;&gt;0,E17/(G17/2),0)</f>
        <v>0.66829506228190849</v>
      </c>
      <c r="J17" s="14"/>
      <c r="K17" s="15">
        <f t="shared" ref="K17:K31" si="6">IF(G17&lt;&gt;0,F17/(G17),0)</f>
        <v>1.3220619710359494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/>
      <c r="E18" s="132"/>
      <c r="F18" s="133">
        <f t="shared" si="2"/>
        <v>0</v>
      </c>
      <c r="G18" s="134">
        <f t="shared" si="3"/>
        <v>285.11918838747079</v>
      </c>
      <c r="H18" s="122">
        <f>IF(G18&lt;&gt;0,D18/(G18/2),0)</f>
        <v>0</v>
      </c>
      <c r="I18" s="13">
        <f t="shared" si="5"/>
        <v>0</v>
      </c>
      <c r="J18" s="14"/>
      <c r="K18" s="15">
        <f t="shared" si="6"/>
        <v>0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158</v>
      </c>
      <c r="E19" s="132">
        <v>133</v>
      </c>
      <c r="F19" s="133">
        <f t="shared" si="2"/>
        <v>291</v>
      </c>
      <c r="G19" s="134">
        <f t="shared" si="3"/>
        <v>273.51930202746286</v>
      </c>
      <c r="H19" s="122">
        <f>IF(G19&lt;&gt;0,D19/(G19/2),0)</f>
        <v>1.1553115178989153</v>
      </c>
      <c r="I19" s="13">
        <f t="shared" si="5"/>
        <v>0.972509062535163</v>
      </c>
      <c r="J19" s="14"/>
      <c r="K19" s="15">
        <f t="shared" si="6"/>
        <v>1.0639102902170392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180</v>
      </c>
      <c r="E20" s="132">
        <v>188</v>
      </c>
      <c r="F20" s="133">
        <f t="shared" si="2"/>
        <v>368</v>
      </c>
      <c r="G20" s="134">
        <f t="shared" si="3"/>
        <v>245.19752118057576</v>
      </c>
      <c r="H20" s="122">
        <f t="shared" si="4"/>
        <v>1.468204075908573</v>
      </c>
      <c r="I20" s="13">
        <f t="shared" si="5"/>
        <v>1.5334575903933985</v>
      </c>
      <c r="J20" s="14"/>
      <c r="K20" s="15">
        <f t="shared" si="6"/>
        <v>1.5008308331509859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216</v>
      </c>
      <c r="E21" s="132">
        <v>151</v>
      </c>
      <c r="F21" s="133">
        <f t="shared" si="2"/>
        <v>367</v>
      </c>
      <c r="G21" s="134">
        <f t="shared" si="3"/>
        <v>0</v>
      </c>
      <c r="H21" s="122">
        <f t="shared" si="4"/>
        <v>0</v>
      </c>
      <c r="I21" s="13">
        <f t="shared" si="5"/>
        <v>0</v>
      </c>
      <c r="J21" s="14"/>
      <c r="K21" s="15">
        <f t="shared" si="6"/>
        <v>0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/>
      <c r="E22" s="132"/>
      <c r="F22" s="133">
        <f t="shared" si="2"/>
        <v>0</v>
      </c>
      <c r="G22" s="134">
        <f t="shared" si="3"/>
        <v>217.56684339689491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145</v>
      </c>
      <c r="E23" s="132">
        <v>80</v>
      </c>
      <c r="F23" s="133">
        <f t="shared" si="2"/>
        <v>225</v>
      </c>
      <c r="G23" s="134">
        <f t="shared" si="3"/>
        <v>207.91400704447091</v>
      </c>
      <c r="H23" s="122">
        <f t="shared" si="4"/>
        <v>1.3948074212141544</v>
      </c>
      <c r="I23" s="13">
        <f t="shared" si="5"/>
        <v>0.76954892204918868</v>
      </c>
      <c r="J23" s="14"/>
      <c r="K23" s="15">
        <f t="shared" si="6"/>
        <v>1.0821781716316716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1039</v>
      </c>
      <c r="E25" s="137">
        <f>SUM(E17:E23)</f>
        <v>667</v>
      </c>
      <c r="F25" s="137">
        <f>SUM(F17:F24)</f>
        <v>1706</v>
      </c>
      <c r="G25" s="137">
        <f>SUM(G17:G23)</f>
        <v>1573.4762206511075</v>
      </c>
      <c r="H25" s="124">
        <f t="shared" si="4"/>
        <v>1.3206427734510786</v>
      </c>
      <c r="I25" s="27">
        <f t="shared" si="5"/>
        <v>0.84780435985742975</v>
      </c>
      <c r="J25" s="22"/>
      <c r="K25" s="28">
        <f t="shared" si="6"/>
        <v>1.0842235666542541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323</v>
      </c>
      <c r="E27" s="216"/>
      <c r="F27" s="133">
        <f t="shared" ref="F27:F29" si="7">SUM(D27:E27)</f>
        <v>323</v>
      </c>
      <c r="G27" s="134">
        <f>VLOOKUP(C27,$W$53:$AF$63,$W$44,0)</f>
        <v>591.365458548069</v>
      </c>
      <c r="H27" s="122">
        <f>IF(G27&lt;&gt;0,D27/(G27/2),0)</f>
        <v>1.0923871028687924</v>
      </c>
      <c r="I27" s="13">
        <f>IF(G27&lt;&gt;0,E27/(G27/2),0)</f>
        <v>0</v>
      </c>
      <c r="J27" s="14"/>
      <c r="K27" s="15">
        <f t="shared" si="6"/>
        <v>0.54619355143439619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259" t="s">
        <v>18</v>
      </c>
      <c r="D28" s="132">
        <v>50</v>
      </c>
      <c r="E28" s="132">
        <v>174</v>
      </c>
      <c r="F28" s="133">
        <f t="shared" si="7"/>
        <v>224</v>
      </c>
      <c r="G28" s="134">
        <f>VLOOKUP(C28,$W$53:$AF$63,$W$44,0)</f>
        <v>200.98533045095667</v>
      </c>
      <c r="H28" s="122">
        <f>IF(G28&lt;&gt;0,D28/(G28/2),0)</f>
        <v>0.4975487503273352</v>
      </c>
      <c r="I28" s="13">
        <f>IF(G28&lt;&gt;0,E28/(G28/2),0)</f>
        <v>1.7314696511391265</v>
      </c>
      <c r="J28" s="14"/>
      <c r="K28" s="15">
        <f t="shared" si="6"/>
        <v>1.1145092007332309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  <c r="AB29" t="s">
        <v>99</v>
      </c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373</v>
      </c>
      <c r="E31" s="221">
        <f>SUM(E27:E30)</f>
        <v>174</v>
      </c>
      <c r="F31" s="221">
        <f>SUM(F27:F30)</f>
        <v>547</v>
      </c>
      <c r="G31" s="222">
        <f>SUM(G27:G30)</f>
        <v>792.35078899902567</v>
      </c>
      <c r="H31" s="223">
        <f>IF(G31&lt;&gt;0,D31/(G31/2),0)</f>
        <v>0.94150218609918912</v>
      </c>
      <c r="I31" s="223">
        <f>IF(G31&lt;&gt;0,E31/(G31/2),0)</f>
        <v>0.43919941120980943</v>
      </c>
      <c r="J31" s="22"/>
      <c r="K31" s="224">
        <f t="shared" si="6"/>
        <v>0.69035079865449922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1412</v>
      </c>
      <c r="E34" s="108">
        <f>E9+E15+E25+E31</f>
        <v>841</v>
      </c>
      <c r="F34" s="108">
        <f>F9+F15+F25+F31</f>
        <v>2253</v>
      </c>
      <c r="G34" s="109">
        <f>G25+G31+G9+G15</f>
        <v>2365.8270096501333</v>
      </c>
      <c r="H34" s="13">
        <f>IF(G34&lt;&gt;0,D34/(G34/2),0)</f>
        <v>1.1936629299103416</v>
      </c>
      <c r="I34" s="13">
        <f>IF(G34&lt;&gt;0,E34/(G34/2),0)</f>
        <v>0.71095646179504057</v>
      </c>
      <c r="J34" s="14"/>
      <c r="K34" s="15">
        <f>IF(G34&lt;&gt;0,F34/(G34),0)</f>
        <v>0.9523096958526911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8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0</v>
      </c>
      <c r="E42" s="107">
        <f>SUM(E38:E41)</f>
        <v>0</v>
      </c>
      <c r="F42" s="106">
        <f>D42+E42</f>
        <v>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6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'21-12'!D40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'21-12'!F40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'21-12'!H40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'21-12'!B40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46010</v>
      </c>
      <c r="Z45" s="192">
        <v>46011</v>
      </c>
      <c r="AA45" s="192">
        <v>46012</v>
      </c>
      <c r="AB45" s="192">
        <v>46013</v>
      </c>
      <c r="AC45" s="192">
        <v>46014</v>
      </c>
      <c r="AD45" s="192">
        <v>46015</v>
      </c>
      <c r="AE45" s="192">
        <v>46016</v>
      </c>
      <c r="AF45" s="192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>
        <v>626.44778322376112</v>
      </c>
      <c r="AE46" s="66">
        <v>626.44778322376112</v>
      </c>
      <c r="AF46" s="67">
        <v>1252.8955664475222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+F15+'19-12'!F15+'20-12'!F15+'21-12'!F15</f>
        <v>1788</v>
      </c>
      <c r="E47" s="77">
        <f>IF($W$44=3,$Y48,IF($W$44=4,SUM($Y48:$Z48),IF($W$44=5,SUM($Y48:$AA48),IF($W$44=6,SUM($Y48:$AB48),IF($W$44=7,SUM($Y48:$AC48),IF($W$44=8,SUM($Y48:$AD48),IF($W$44=9,SUM($Y48:$AE48),"Escribir número")))))))</f>
        <v>1062.3510323836285</v>
      </c>
      <c r="F47" s="79">
        <f>F25+'19-12'!F25+'20-12'!F25+'21-12'!F25</f>
        <v>7071</v>
      </c>
      <c r="G47" s="77">
        <f>IF($W$44=3,$Y47,IF($W$44=4,SUM($Y47:$Z47),IF($W$44=5,SUM($Y47:$AA47),IF($W$44=6,SUM($Y47:$AB47),IF($W$44=7,SUM($Y47:$AC47),IF($W$44=8,SUM($Y47:$AD47),IF($W$44=9,SUM($Y47:$AE47),"Escribir número")))))))</f>
        <v>5350.2475110503747</v>
      </c>
      <c r="H47" s="79">
        <f>F31+'19-12'!F31+'20-12'!F31+'21-12'!F31</f>
        <v>1945</v>
      </c>
      <c r="I47" s="77">
        <f>IF($W$44=3,$Y49,IF($W$44=4,SUM($Y49:$Z49),IF($W$44=5,SUM($Y49:$AA49),IF($W$44=6,SUM($Y49:$AB49),IF($W$44=7,SUM($Y49:$AC49),IF($W$44=8,SUM($Y49:$AD49),IF($W$44=9,SUM($Y49:$AE49),"Escribir número")))))))</f>
        <v>2923.3017354855333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1424.4789829216299</v>
      </c>
      <c r="Z47" s="66">
        <v>1467.1348040549947</v>
      </c>
      <c r="AA47" s="66">
        <v>1229.3168620368751</v>
      </c>
      <c r="AB47" s="66">
        <v>1229.3168620368751</v>
      </c>
      <c r="AC47" s="66">
        <v>776.67181739301054</v>
      </c>
      <c r="AD47" s="66">
        <v>1382.2820168642277</v>
      </c>
      <c r="AE47" s="66">
        <v>903.17100889573817</v>
      </c>
      <c r="AF47" s="67">
        <v>8412.3723542033513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10804</v>
      </c>
      <c r="L48" s="118"/>
      <c r="M48" s="82">
        <f>+C47+E47+G47+I47</f>
        <v>9335.9002789195365</v>
      </c>
      <c r="N48" s="83">
        <f>AF63</f>
        <v>15391.874949219566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287.1219006442239</v>
      </c>
      <c r="Z48" s="66">
        <v>287.1219006442239</v>
      </c>
      <c r="AA48" s="66">
        <v>287.1219006442239</v>
      </c>
      <c r="AB48" s="66">
        <v>200.98533045095667</v>
      </c>
      <c r="AC48" s="66">
        <v>108.16436985018728</v>
      </c>
      <c r="AD48" s="66">
        <v>154.5205283574104</v>
      </c>
      <c r="AE48" s="66">
        <v>154.5205283574104</v>
      </c>
      <c r="AF48" s="67">
        <v>1479.5564589486366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413.95582098364821</v>
      </c>
      <c r="Z49" s="66">
        <v>591.365458548069</v>
      </c>
      <c r="AA49" s="66">
        <v>982.45563879151473</v>
      </c>
      <c r="AB49" s="66">
        <v>935.52481716230125</v>
      </c>
      <c r="AC49" s="66">
        <v>413.95582098364821</v>
      </c>
      <c r="AD49" s="66">
        <v>454.89650657543768</v>
      </c>
      <c r="AE49" s="66">
        <v>454.89650657543768</v>
      </c>
      <c r="AF49" s="67">
        <v>4247.0505696200571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2125.5567045495018</v>
      </c>
      <c r="Z50" s="102">
        <v>2345.6221632472875</v>
      </c>
      <c r="AA50" s="102">
        <v>2498.8944014726139</v>
      </c>
      <c r="AB50" s="102">
        <v>2365.8270096501328</v>
      </c>
      <c r="AC50" s="102">
        <v>1298.7920082268461</v>
      </c>
      <c r="AD50" s="102">
        <v>2618.146835020837</v>
      </c>
      <c r="AE50" s="102">
        <v>2139.0358270523475</v>
      </c>
      <c r="AF50" s="102">
        <v>15391.874949219567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46010</v>
      </c>
      <c r="Z53" s="101">
        <v>46011</v>
      </c>
      <c r="AA53" s="101">
        <v>46012</v>
      </c>
      <c r="AB53" s="101">
        <v>46013</v>
      </c>
      <c r="AC53" s="101">
        <v>46014</v>
      </c>
      <c r="AD53" s="101">
        <v>46015</v>
      </c>
      <c r="AE53" s="101">
        <v>46016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183.57294174692356</v>
      </c>
      <c r="Z54" s="85">
        <v>161.5441887372927</v>
      </c>
      <c r="AA54" s="85">
        <v>391.09018024344573</v>
      </c>
      <c r="AB54" s="85">
        <v>344.15935861423225</v>
      </c>
      <c r="AC54" s="85">
        <v>108.16436985018728</v>
      </c>
      <c r="AD54" s="85">
        <v>154.5205283574104</v>
      </c>
      <c r="AE54" s="85">
        <v>154.5205283574104</v>
      </c>
      <c r="AF54" s="67">
        <v>1497.5720959069022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285.11918838747079</v>
      </c>
      <c r="Z55" s="85">
        <v>285.11918838747079</v>
      </c>
      <c r="AA55" s="85">
        <v>285.11918838747079</v>
      </c>
      <c r="AB55" s="85">
        <v>285.11918838747079</v>
      </c>
      <c r="AC55" s="85">
        <v>199.58343187122955</v>
      </c>
      <c r="AD55" s="85">
        <v>285.11918838747079</v>
      </c>
      <c r="AE55" s="85">
        <v>199.58343187122955</v>
      </c>
      <c r="AF55" s="67">
        <v>1824.762805679813</v>
      </c>
      <c r="AG55" s="64"/>
    </row>
    <row r="56" spans="2:33" ht="15.5">
      <c r="E56" s="91"/>
      <c r="V56" s="62"/>
      <c r="W56" s="68" t="s">
        <v>18</v>
      </c>
      <c r="X56" s="90"/>
      <c r="Y56" s="85">
        <v>287.1219006442239</v>
      </c>
      <c r="Z56" s="85">
        <v>287.1219006442239</v>
      </c>
      <c r="AA56" s="85">
        <v>287.1219006442239</v>
      </c>
      <c r="AB56" s="85">
        <v>200.98533045095667</v>
      </c>
      <c r="AC56" s="85">
        <v>0</v>
      </c>
      <c r="AD56" s="85">
        <v>626.44778322376112</v>
      </c>
      <c r="AE56" s="85">
        <v>626.44778322376112</v>
      </c>
      <c r="AF56" s="67">
        <v>2315.246598831151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273.51930202746286</v>
      </c>
      <c r="Z57" s="85">
        <v>273.51930202746286</v>
      </c>
      <c r="AA57" s="85">
        <v>273.51930202746286</v>
      </c>
      <c r="AB57" s="85">
        <v>273.51930202746286</v>
      </c>
      <c r="AC57" s="85">
        <v>200.16639830191599</v>
      </c>
      <c r="AD57" s="85">
        <v>285.95199757416572</v>
      </c>
      <c r="AE57" s="85">
        <v>191.46351141922401</v>
      </c>
      <c r="AF57" s="67">
        <v>1771.6591154051571</v>
      </c>
      <c r="AG57" s="64"/>
    </row>
    <row r="58" spans="2:33" ht="15.5">
      <c r="V58" s="62"/>
      <c r="W58" s="68" t="s">
        <v>17</v>
      </c>
      <c r="X58" s="90"/>
      <c r="Y58" s="85">
        <v>215.77381863890668</v>
      </c>
      <c r="Z58" s="85">
        <v>245.19752118057576</v>
      </c>
      <c r="AA58" s="85">
        <v>245.19752118057576</v>
      </c>
      <c r="AB58" s="85">
        <v>245.19752118057576</v>
      </c>
      <c r="AC58" s="85">
        <v>122.59876059028788</v>
      </c>
      <c r="AD58" s="85">
        <v>245.19752118057576</v>
      </c>
      <c r="AE58" s="85">
        <v>117.26837969505797</v>
      </c>
      <c r="AF58" s="67">
        <v>1436.4310436465555</v>
      </c>
      <c r="AG58" s="64"/>
    </row>
    <row r="59" spans="2:33" ht="15.5">
      <c r="V59" s="62"/>
      <c r="W59" s="68" t="s">
        <v>28</v>
      </c>
      <c r="X59" s="90"/>
      <c r="Y59" s="85">
        <v>258.57972507639511</v>
      </c>
      <c r="Z59" s="85">
        <v>293.84059667772163</v>
      </c>
      <c r="AA59" s="85">
        <v>0</v>
      </c>
      <c r="AB59" s="85">
        <v>0</v>
      </c>
      <c r="AC59" s="85">
        <v>0</v>
      </c>
      <c r="AD59" s="85">
        <v>140.53245928064948</v>
      </c>
      <c r="AE59" s="85">
        <v>140.53245928064948</v>
      </c>
      <c r="AF59" s="67">
        <v>833.48524031541569</v>
      </c>
      <c r="AG59" s="64"/>
    </row>
    <row r="60" spans="2:33" ht="15.5">
      <c r="V60" s="62"/>
      <c r="W60" s="68" t="s">
        <v>24</v>
      </c>
      <c r="X60" s="90"/>
      <c r="Y60" s="85">
        <v>0</v>
      </c>
      <c r="Z60" s="85">
        <v>0</v>
      </c>
      <c r="AA60" s="85">
        <v>217.56684339689491</v>
      </c>
      <c r="AB60" s="85">
        <v>217.56684339689491</v>
      </c>
      <c r="AC60" s="85">
        <v>108.78342169844746</v>
      </c>
      <c r="AD60" s="85">
        <v>217.56684339689491</v>
      </c>
      <c r="AE60" s="85">
        <v>108.78342169844746</v>
      </c>
      <c r="AF60" s="67">
        <v>870.26737358757964</v>
      </c>
      <c r="AG60" s="64"/>
    </row>
    <row r="61" spans="2:33" ht="15.5">
      <c r="V61" s="62"/>
      <c r="W61" s="70" t="s">
        <v>19</v>
      </c>
      <c r="X61" s="92"/>
      <c r="Y61" s="85">
        <v>207.91400704447091</v>
      </c>
      <c r="Z61" s="85">
        <v>207.91400704447091</v>
      </c>
      <c r="AA61" s="85">
        <v>207.91400704447091</v>
      </c>
      <c r="AB61" s="85">
        <v>207.91400704447091</v>
      </c>
      <c r="AC61" s="85">
        <v>145.53980493112959</v>
      </c>
      <c r="AD61" s="85">
        <v>207.91400704447091</v>
      </c>
      <c r="AE61" s="85">
        <v>145.53980493112959</v>
      </c>
      <c r="AF61" s="67">
        <v>1330.6496450846137</v>
      </c>
      <c r="AG61" s="64"/>
    </row>
    <row r="62" spans="2:33" ht="15.5">
      <c r="V62" s="62"/>
      <c r="W62" s="70" t="s">
        <v>85</v>
      </c>
      <c r="X62" s="92"/>
      <c r="Y62" s="85">
        <v>413.95582098364821</v>
      </c>
      <c r="Z62" s="85">
        <v>591.365458548069</v>
      </c>
      <c r="AA62" s="85">
        <v>591.365458548069</v>
      </c>
      <c r="AB62" s="85">
        <v>591.365458548069</v>
      </c>
      <c r="AC62" s="85">
        <v>413.95582098364821</v>
      </c>
      <c r="AD62" s="85">
        <v>454.89650657543768</v>
      </c>
      <c r="AE62" s="85">
        <v>454.89650657543768</v>
      </c>
      <c r="AF62" s="67">
        <v>3511.801030762379</v>
      </c>
      <c r="AG62" s="64"/>
    </row>
    <row r="63" spans="2:33" ht="15.5">
      <c r="V63" s="62"/>
      <c r="W63" s="299" t="s">
        <v>43</v>
      </c>
      <c r="X63" s="300"/>
      <c r="Y63" s="102">
        <v>2125.5567045495018</v>
      </c>
      <c r="Z63" s="102">
        <v>2345.6221632472875</v>
      </c>
      <c r="AA63" s="102">
        <v>2498.8944014726139</v>
      </c>
      <c r="AB63" s="102">
        <v>2365.8270096501328</v>
      </c>
      <c r="AC63" s="102">
        <v>1298.7920082268461</v>
      </c>
      <c r="AD63" s="102">
        <v>2618.1468350208365</v>
      </c>
      <c r="AE63" s="102">
        <v>2139.035827052347</v>
      </c>
      <c r="AF63" s="71">
        <v>15391.874949219566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140A3466-229B-4096-82FD-E10EBBDAFEE6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B3C519B0-3636-42A2-A699-CBA1933A0A5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8E03F420-A757-4116-B6D2-A90552053BCC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54DC1A6F-9199-4950-821D-4CFB810612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09CD409A-1369-4046-9411-F2E76F96714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6BE428DB-4A43-464F-8D36-28FBA0F68A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E169A5E5-6EF1-4B1E-9D00-93C345C5FCF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BCA42199-0686-4902-A670-7B888AE19E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30F831F4-FC49-4EB8-BC64-8437A287BAB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7F803121-0AEE-484D-A3A4-92361AA4C51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3B39D-4ACA-4731-AFDC-1335D790C626}">
  <dimension ref="B2:AG76"/>
  <sheetViews>
    <sheetView topLeftCell="B14" zoomScale="70" zoomScaleNormal="70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5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2" max="32" width="11.453125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 t="s">
        <v>90</v>
      </c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69</v>
      </c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 t="s">
        <v>18</v>
      </c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160</v>
      </c>
      <c r="E17" s="132">
        <v>100</v>
      </c>
      <c r="F17" s="133">
        <f t="shared" ref="F17:F23" si="2">SUM(D17:E17)</f>
        <v>260</v>
      </c>
      <c r="G17" s="134">
        <f t="shared" ref="G17:G23" si="3">VLOOKUP(C17,$W$53:$AF$63,$W$44,0)</f>
        <v>108.16436985018728</v>
      </c>
      <c r="H17" s="122">
        <f t="shared" ref="H17:H25" si="4">IF(G17&lt;&gt;0,D17/(G17/2),0)</f>
        <v>2.9584603547657604</v>
      </c>
      <c r="I17" s="13">
        <f t="shared" ref="I17:I25" si="5">IF(G17&lt;&gt;0,E17/(G17/2),0)</f>
        <v>1.8490377217286003</v>
      </c>
      <c r="J17" s="14"/>
      <c r="K17" s="15">
        <f t="shared" ref="K17:K31" si="6">IF(G17&lt;&gt;0,F17/(G17),0)</f>
        <v>2.4037490382471804</v>
      </c>
      <c r="M17" s="16" t="s">
        <v>78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/>
      <c r="E18" s="132"/>
      <c r="F18" s="133">
        <f t="shared" si="2"/>
        <v>0</v>
      </c>
      <c r="G18" s="134">
        <f t="shared" si="3"/>
        <v>199.58343187122955</v>
      </c>
      <c r="H18" s="122">
        <f>IF(G18&lt;&gt;0,D18/(G18/2),0)</f>
        <v>0</v>
      </c>
      <c r="I18" s="13">
        <f t="shared" si="5"/>
        <v>0</v>
      </c>
      <c r="J18" s="14"/>
      <c r="K18" s="15">
        <f t="shared" si="6"/>
        <v>0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205</v>
      </c>
      <c r="E19" s="132">
        <v>130</v>
      </c>
      <c r="F19" s="133">
        <f t="shared" si="2"/>
        <v>335</v>
      </c>
      <c r="G19" s="134">
        <f t="shared" si="3"/>
        <v>200.16639830191599</v>
      </c>
      <c r="H19" s="122">
        <f>IF(G19&lt;&gt;0,D19/(G19/2),0)</f>
        <v>2.048295835255959</v>
      </c>
      <c r="I19" s="13">
        <f t="shared" si="5"/>
        <v>1.2989193101623155</v>
      </c>
      <c r="J19" s="14"/>
      <c r="K19" s="15">
        <f t="shared" si="6"/>
        <v>1.6736075727091373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215</v>
      </c>
      <c r="E20" s="132">
        <v>123</v>
      </c>
      <c r="F20" s="133">
        <f t="shared" si="2"/>
        <v>338</v>
      </c>
      <c r="G20" s="134">
        <f t="shared" si="3"/>
        <v>122.59876059028788</v>
      </c>
      <c r="H20" s="122">
        <f t="shared" si="4"/>
        <v>3.5073764035593689</v>
      </c>
      <c r="I20" s="13">
        <f t="shared" si="5"/>
        <v>2.0065455704083832</v>
      </c>
      <c r="J20" s="14"/>
      <c r="K20" s="15">
        <f t="shared" si="6"/>
        <v>2.7569609869838758</v>
      </c>
      <c r="M20" s="16" t="s">
        <v>79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198</v>
      </c>
      <c r="E21" s="132">
        <v>87</v>
      </c>
      <c r="F21" s="133">
        <f t="shared" si="2"/>
        <v>285</v>
      </c>
      <c r="G21" s="134">
        <f t="shared" si="3"/>
        <v>0</v>
      </c>
      <c r="H21" s="122">
        <f t="shared" si="4"/>
        <v>0</v>
      </c>
      <c r="I21" s="13">
        <f t="shared" si="5"/>
        <v>0</v>
      </c>
      <c r="J21" s="14"/>
      <c r="K21" s="15">
        <f t="shared" si="6"/>
        <v>0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65</v>
      </c>
      <c r="E22" s="132"/>
      <c r="F22" s="133">
        <f t="shared" si="2"/>
        <v>65</v>
      </c>
      <c r="G22" s="134">
        <f t="shared" si="3"/>
        <v>108.78342169844746</v>
      </c>
      <c r="H22" s="122">
        <f t="shared" si="4"/>
        <v>1.1950350335583841</v>
      </c>
      <c r="I22" s="13">
        <f t="shared" si="5"/>
        <v>0</v>
      </c>
      <c r="J22" s="14"/>
      <c r="K22" s="15">
        <f t="shared" si="6"/>
        <v>0.59751751677919207</v>
      </c>
      <c r="L22" s="34"/>
      <c r="M22" s="16" t="s">
        <v>80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173</v>
      </c>
      <c r="E23" s="132">
        <v>17</v>
      </c>
      <c r="F23" s="133">
        <f t="shared" si="2"/>
        <v>190</v>
      </c>
      <c r="G23" s="134">
        <f t="shared" si="3"/>
        <v>145.53980493112959</v>
      </c>
      <c r="H23" s="122">
        <f t="shared" si="4"/>
        <v>2.3773564913305298</v>
      </c>
      <c r="I23" s="13">
        <f t="shared" si="5"/>
        <v>0.23361306562207518</v>
      </c>
      <c r="J23" s="14"/>
      <c r="K23" s="15">
        <f t="shared" si="6"/>
        <v>1.3054847784763026</v>
      </c>
      <c r="M23" s="16" t="s">
        <v>77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 t="s">
        <v>77</v>
      </c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1016</v>
      </c>
      <c r="E25" s="137">
        <f>SUM(E17:E23)</f>
        <v>457</v>
      </c>
      <c r="F25" s="137">
        <f>SUM(F17:F24)</f>
        <v>1473</v>
      </c>
      <c r="G25" s="137">
        <f>SUM(G17:G23)</f>
        <v>884.83618724319786</v>
      </c>
      <c r="H25" s="124">
        <f t="shared" si="4"/>
        <v>2.2964702724590347</v>
      </c>
      <c r="I25" s="27">
        <f t="shared" si="5"/>
        <v>1.0329595615293099</v>
      </c>
      <c r="J25" s="22"/>
      <c r="K25" s="28">
        <f t="shared" si="6"/>
        <v>1.6647149169941722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238</v>
      </c>
      <c r="E27" s="216"/>
      <c r="F27" s="133">
        <f t="shared" ref="F27:F29" si="7">SUM(D27:E27)</f>
        <v>238</v>
      </c>
      <c r="G27" s="134">
        <f>VLOOKUP(C27,$W$53:$AF$63,$W$44,0)</f>
        <v>413.95582098364821</v>
      </c>
      <c r="H27" s="122">
        <f>IF(G27&lt;&gt;0,D27/(G27/2),0)</f>
        <v>1.1498811609145185</v>
      </c>
      <c r="I27" s="13">
        <f>IF(G27&lt;&gt;0,E27/(G27/2),0)</f>
        <v>0</v>
      </c>
      <c r="J27" s="14"/>
      <c r="K27" s="15">
        <f t="shared" si="6"/>
        <v>0.57494058045725926</v>
      </c>
      <c r="L27" s="34"/>
      <c r="M27" s="16" t="s">
        <v>76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259" t="s">
        <v>18</v>
      </c>
      <c r="D28" s="132">
        <v>206</v>
      </c>
      <c r="E28" s="132"/>
      <c r="F28" s="133">
        <f t="shared" si="7"/>
        <v>206</v>
      </c>
      <c r="G28" s="134">
        <f>VLOOKUP(C28,$W$53:$AF$63,$W$44,0)</f>
        <v>0</v>
      </c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7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444</v>
      </c>
      <c r="E31" s="221">
        <f>SUM(E27:E30)</f>
        <v>0</v>
      </c>
      <c r="F31" s="221">
        <f>SUM(F27:F30)</f>
        <v>444</v>
      </c>
      <c r="G31" s="222">
        <f>SUM(G27:G30)</f>
        <v>413.95582098364821</v>
      </c>
      <c r="H31" s="223">
        <f>IF(G31&lt;&gt;0,D31/(G31/2),0)</f>
        <v>2.1451564514539756</v>
      </c>
      <c r="I31" s="223">
        <f>IF(G31&lt;&gt;0,E31/(G31/2),0)</f>
        <v>0</v>
      </c>
      <c r="J31" s="22"/>
      <c r="K31" s="224">
        <f t="shared" si="6"/>
        <v>1.0725782257269878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1460</v>
      </c>
      <c r="E34" s="108">
        <f>E9+E15+E25+E31</f>
        <v>457</v>
      </c>
      <c r="F34" s="108">
        <f>F9+F15+F25+F31</f>
        <v>1917</v>
      </c>
      <c r="G34" s="109">
        <f>G25+G31+G9+G15</f>
        <v>1298.7920082268461</v>
      </c>
      <c r="H34" s="13">
        <f>IF(G34&lt;&gt;0,D34/(G34/2),0)</f>
        <v>2.2482429684692016</v>
      </c>
      <c r="I34" s="13">
        <f>IF(G34&lt;&gt;0,E34/(G34/2),0)</f>
        <v>0.7037308469797432</v>
      </c>
      <c r="J34" s="14"/>
      <c r="K34" s="15">
        <f>IF(G34&lt;&gt;0,F34/(G34),0)</f>
        <v>1.4759869077244723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8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287</v>
      </c>
      <c r="E40" s="105"/>
      <c r="F40" s="106">
        <f>SUM(D40:E40)</f>
        <v>287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287</v>
      </c>
      <c r="E42" s="107">
        <f>SUM(E38:E41)</f>
        <v>0</v>
      </c>
      <c r="F42" s="106">
        <f>D42+E42</f>
        <v>287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7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'22-12'!D40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'22-12'!F40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'22-12'!H40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'22-12'!B40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46010</v>
      </c>
      <c r="Z45" s="192">
        <v>46011</v>
      </c>
      <c r="AA45" s="192">
        <v>46012</v>
      </c>
      <c r="AB45" s="192">
        <v>46013</v>
      </c>
      <c r="AC45" s="192">
        <v>46014</v>
      </c>
      <c r="AD45" s="192">
        <v>46015</v>
      </c>
      <c r="AE45" s="192">
        <v>46016</v>
      </c>
      <c r="AF45" s="192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>
        <v>626.44778322376112</v>
      </c>
      <c r="AE46" s="66">
        <v>626.44778322376112</v>
      </c>
      <c r="AF46" s="67">
        <v>1252.8955664475222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+F15+'19-12'!F15+'20-12'!F15+'21-12'!F15+'22-12'!F15</f>
        <v>1788</v>
      </c>
      <c r="E47" s="77">
        <f>IF($W$44=3,$Y48,IF($W$44=4,SUM($Y48:$Z48),IF($W$44=5,SUM($Y48:$AA48),IF($W$44=6,SUM($Y48:$AB48),IF($W$44=7,SUM($Y48:$AC48),IF($W$44=8,SUM($Y48:$AD48),IF($W$44=9,SUM($Y48:$AE48),"Escribir número")))))))</f>
        <v>1170.5154022338158</v>
      </c>
      <c r="F47" s="79">
        <f>F25+'19-12'!F25+'20-12'!F25+'21-12'!F25+'22-12'!F25</f>
        <v>8544</v>
      </c>
      <c r="G47" s="77">
        <f>IF($W$44=3,$Y47,IF($W$44=4,SUM($Y47:$Z47),IF($W$44=5,SUM($Y47:$AA47),IF($W$44=6,SUM($Y47:$AB47),IF($W$44=7,SUM($Y47:$AC47),IF($W$44=8,SUM($Y47:$AD47),IF($W$44=9,SUM($Y47:$AE47),"Escribir número")))))))</f>
        <v>6126.919328443385</v>
      </c>
      <c r="H47" s="79">
        <f>F31+'19-12'!F31+'20-12'!F31+'21-12'!F31+'22-12'!F31</f>
        <v>2389</v>
      </c>
      <c r="I47" s="77">
        <f>IF($W$44=3,$Y49,IF($W$44=4,SUM($Y49:$Z49),IF($W$44=5,SUM($Y49:$AA49),IF($W$44=6,SUM($Y49:$AB49),IF($W$44=7,SUM($Y49:$AC49),IF($W$44=8,SUM($Y49:$AD49),IF($W$44=9,SUM($Y49:$AE49),"Escribir número")))))))</f>
        <v>3337.2575564691815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1424.4789829216299</v>
      </c>
      <c r="Z47" s="66">
        <v>1467.1348040549947</v>
      </c>
      <c r="AA47" s="66">
        <v>1229.3168620368751</v>
      </c>
      <c r="AB47" s="66">
        <v>1229.3168620368751</v>
      </c>
      <c r="AC47" s="66">
        <v>776.67181739301054</v>
      </c>
      <c r="AD47" s="66">
        <v>1382.2820168642277</v>
      </c>
      <c r="AE47" s="66">
        <v>903.17100889573817</v>
      </c>
      <c r="AF47" s="67">
        <v>8412.3723542033513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12721</v>
      </c>
      <c r="L48" s="118"/>
      <c r="M48" s="82">
        <f>+C47+E47+G47+I47</f>
        <v>10634.692287146383</v>
      </c>
      <c r="N48" s="83">
        <f>AF63</f>
        <v>15391.874949219566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287.1219006442239</v>
      </c>
      <c r="Z48" s="66">
        <v>287.1219006442239</v>
      </c>
      <c r="AA48" s="66">
        <v>287.1219006442239</v>
      </c>
      <c r="AB48" s="66">
        <v>200.98533045095667</v>
      </c>
      <c r="AC48" s="66">
        <v>108.16436985018728</v>
      </c>
      <c r="AD48" s="66">
        <v>154.5205283574104</v>
      </c>
      <c r="AE48" s="66">
        <v>154.5205283574104</v>
      </c>
      <c r="AF48" s="67">
        <v>1479.5564589486366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413.95582098364821</v>
      </c>
      <c r="Z49" s="66">
        <v>591.365458548069</v>
      </c>
      <c r="AA49" s="66">
        <v>982.45563879151473</v>
      </c>
      <c r="AB49" s="66">
        <v>935.52481716230125</v>
      </c>
      <c r="AC49" s="66">
        <v>413.95582098364821</v>
      </c>
      <c r="AD49" s="66">
        <v>454.89650657543768</v>
      </c>
      <c r="AE49" s="66">
        <v>454.89650657543768</v>
      </c>
      <c r="AF49" s="67">
        <v>4247.0505696200571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2125.5567045495018</v>
      </c>
      <c r="Z50" s="102">
        <v>2345.6221632472875</v>
      </c>
      <c r="AA50" s="102">
        <v>2498.8944014726139</v>
      </c>
      <c r="AB50" s="102">
        <v>2365.8270096501328</v>
      </c>
      <c r="AC50" s="102">
        <v>1298.7920082268461</v>
      </c>
      <c r="AD50" s="102">
        <v>2618.146835020837</v>
      </c>
      <c r="AE50" s="102">
        <v>2139.0358270523475</v>
      </c>
      <c r="AF50" s="102">
        <v>15391.874949219567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46010</v>
      </c>
      <c r="Z53" s="101">
        <v>46011</v>
      </c>
      <c r="AA53" s="101">
        <v>46012</v>
      </c>
      <c r="AB53" s="101">
        <v>46013</v>
      </c>
      <c r="AC53" s="101">
        <v>46014</v>
      </c>
      <c r="AD53" s="101">
        <v>46015</v>
      </c>
      <c r="AE53" s="101">
        <v>46016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183.57294174692356</v>
      </c>
      <c r="Z54" s="85">
        <v>161.5441887372927</v>
      </c>
      <c r="AA54" s="85">
        <v>391.09018024344573</v>
      </c>
      <c r="AB54" s="85">
        <v>344.15935861423225</v>
      </c>
      <c r="AC54" s="85">
        <v>108.16436985018728</v>
      </c>
      <c r="AD54" s="85">
        <v>154.5205283574104</v>
      </c>
      <c r="AE54" s="85">
        <v>154.5205283574104</v>
      </c>
      <c r="AF54" s="67">
        <v>1497.5720959069022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285.11918838747079</v>
      </c>
      <c r="Z55" s="85">
        <v>285.11918838747079</v>
      </c>
      <c r="AA55" s="85">
        <v>285.11918838747079</v>
      </c>
      <c r="AB55" s="85">
        <v>285.11918838747079</v>
      </c>
      <c r="AC55" s="85">
        <v>199.58343187122955</v>
      </c>
      <c r="AD55" s="85">
        <v>285.11918838747079</v>
      </c>
      <c r="AE55" s="85">
        <v>199.58343187122955</v>
      </c>
      <c r="AF55" s="67">
        <v>1824.762805679813</v>
      </c>
      <c r="AG55" s="64"/>
    </row>
    <row r="56" spans="2:33" ht="15.5">
      <c r="E56" s="91"/>
      <c r="V56" s="62"/>
      <c r="W56" s="68" t="s">
        <v>18</v>
      </c>
      <c r="X56" s="90"/>
      <c r="Y56" s="85">
        <v>287.1219006442239</v>
      </c>
      <c r="Z56" s="85">
        <v>287.1219006442239</v>
      </c>
      <c r="AA56" s="85">
        <v>287.1219006442239</v>
      </c>
      <c r="AB56" s="85">
        <v>200.98533045095667</v>
      </c>
      <c r="AC56" s="85">
        <v>0</v>
      </c>
      <c r="AD56" s="85">
        <v>626.44778322376112</v>
      </c>
      <c r="AE56" s="85">
        <v>626.44778322376112</v>
      </c>
      <c r="AF56" s="67">
        <v>2315.246598831151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273.51930202746286</v>
      </c>
      <c r="Z57" s="85">
        <v>273.51930202746286</v>
      </c>
      <c r="AA57" s="85">
        <v>273.51930202746286</v>
      </c>
      <c r="AB57" s="85">
        <v>273.51930202746286</v>
      </c>
      <c r="AC57" s="85">
        <v>200.16639830191599</v>
      </c>
      <c r="AD57" s="85">
        <v>285.95199757416572</v>
      </c>
      <c r="AE57" s="85">
        <v>191.46351141922401</v>
      </c>
      <c r="AF57" s="67">
        <v>1771.6591154051571</v>
      </c>
      <c r="AG57" s="64"/>
    </row>
    <row r="58" spans="2:33" ht="15.5">
      <c r="V58" s="62"/>
      <c r="W58" s="68" t="s">
        <v>17</v>
      </c>
      <c r="X58" s="90"/>
      <c r="Y58" s="85">
        <v>215.77381863890668</v>
      </c>
      <c r="Z58" s="85">
        <v>245.19752118057576</v>
      </c>
      <c r="AA58" s="85">
        <v>245.19752118057576</v>
      </c>
      <c r="AB58" s="85">
        <v>245.19752118057576</v>
      </c>
      <c r="AC58" s="85">
        <v>122.59876059028788</v>
      </c>
      <c r="AD58" s="85">
        <v>245.19752118057576</v>
      </c>
      <c r="AE58" s="85">
        <v>117.26837969505797</v>
      </c>
      <c r="AF58" s="67">
        <v>1436.4310436465555</v>
      </c>
      <c r="AG58" s="64"/>
    </row>
    <row r="59" spans="2:33" ht="15.5">
      <c r="V59" s="62"/>
      <c r="W59" s="68" t="s">
        <v>28</v>
      </c>
      <c r="X59" s="90"/>
      <c r="Y59" s="85">
        <v>258.57972507639511</v>
      </c>
      <c r="Z59" s="85">
        <v>293.84059667772163</v>
      </c>
      <c r="AA59" s="85">
        <v>0</v>
      </c>
      <c r="AB59" s="85">
        <v>0</v>
      </c>
      <c r="AC59" s="85">
        <v>0</v>
      </c>
      <c r="AD59" s="85">
        <v>140.53245928064948</v>
      </c>
      <c r="AE59" s="85">
        <v>140.53245928064948</v>
      </c>
      <c r="AF59" s="67">
        <v>833.48524031541569</v>
      </c>
      <c r="AG59" s="64"/>
    </row>
    <row r="60" spans="2:33" ht="15.5">
      <c r="V60" s="62"/>
      <c r="W60" s="68" t="s">
        <v>24</v>
      </c>
      <c r="X60" s="90"/>
      <c r="Y60" s="85">
        <v>0</v>
      </c>
      <c r="Z60" s="85">
        <v>0</v>
      </c>
      <c r="AA60" s="85">
        <v>217.56684339689491</v>
      </c>
      <c r="AB60" s="85">
        <v>217.56684339689491</v>
      </c>
      <c r="AC60" s="85">
        <v>108.78342169844746</v>
      </c>
      <c r="AD60" s="85">
        <v>217.56684339689491</v>
      </c>
      <c r="AE60" s="85">
        <v>108.78342169844746</v>
      </c>
      <c r="AF60" s="67">
        <v>870.26737358757964</v>
      </c>
      <c r="AG60" s="64"/>
    </row>
    <row r="61" spans="2:33" ht="15.5">
      <c r="V61" s="62"/>
      <c r="W61" s="70" t="s">
        <v>19</v>
      </c>
      <c r="X61" s="92"/>
      <c r="Y61" s="85">
        <v>207.91400704447091</v>
      </c>
      <c r="Z61" s="85">
        <v>207.91400704447091</v>
      </c>
      <c r="AA61" s="85">
        <v>207.91400704447091</v>
      </c>
      <c r="AB61" s="85">
        <v>207.91400704447091</v>
      </c>
      <c r="AC61" s="85">
        <v>145.53980493112959</v>
      </c>
      <c r="AD61" s="85">
        <v>207.91400704447091</v>
      </c>
      <c r="AE61" s="85">
        <v>145.53980493112959</v>
      </c>
      <c r="AF61" s="67">
        <v>1330.6496450846137</v>
      </c>
      <c r="AG61" s="64"/>
    </row>
    <row r="62" spans="2:33" ht="15.5">
      <c r="V62" s="62"/>
      <c r="W62" s="70" t="s">
        <v>85</v>
      </c>
      <c r="X62" s="92"/>
      <c r="Y62" s="85">
        <v>413.95582098364821</v>
      </c>
      <c r="Z62" s="85">
        <v>591.365458548069</v>
      </c>
      <c r="AA62" s="85">
        <v>591.365458548069</v>
      </c>
      <c r="AB62" s="85">
        <v>591.365458548069</v>
      </c>
      <c r="AC62" s="85">
        <v>413.95582098364821</v>
      </c>
      <c r="AD62" s="85">
        <v>454.89650657543768</v>
      </c>
      <c r="AE62" s="85">
        <v>454.89650657543768</v>
      </c>
      <c r="AF62" s="67">
        <v>3511.801030762379</v>
      </c>
      <c r="AG62" s="64"/>
    </row>
    <row r="63" spans="2:33" ht="15.5">
      <c r="V63" s="62"/>
      <c r="W63" s="299" t="s">
        <v>43</v>
      </c>
      <c r="X63" s="300"/>
      <c r="Y63" s="102">
        <v>2125.5567045495018</v>
      </c>
      <c r="Z63" s="102">
        <v>2345.6221632472875</v>
      </c>
      <c r="AA63" s="102">
        <v>2498.8944014726139</v>
      </c>
      <c r="AB63" s="102">
        <v>2365.8270096501328</v>
      </c>
      <c r="AC63" s="102">
        <v>1298.7920082268461</v>
      </c>
      <c r="AD63" s="102">
        <v>2618.1468350208365</v>
      </c>
      <c r="AE63" s="102">
        <v>2139.035827052347</v>
      </c>
      <c r="AF63" s="71">
        <v>15391.874949219566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14D22B57-BB7C-46C3-A5BA-2D942AEE0D3F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8C8A3D86-FE92-4038-A455-AFCB7F53B1BE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C8D359E0-3CD7-4168-AD4E-730952E7E76E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5DF557E2-D258-48A0-A204-C1661A24532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4DB73E02-C846-41F3-B4EF-A14AC7201E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B1FF1388-7D29-4A27-B9C0-BBB0B474EB0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EBDBAF04-CBD7-4C50-A054-446433D1242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AC607DC4-0B48-4B90-A9A6-BAD26421983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E9E7B2ED-2C4E-4BA3-AAE0-E151E18AFE5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32BA7D71-FAC4-4B4F-A19E-4026A62E6C2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47E7E-8494-49BA-998F-085A029D0B81}">
  <dimension ref="B2:AG76"/>
  <sheetViews>
    <sheetView topLeftCell="A3" zoomScale="66" zoomScaleNormal="66" workbookViewId="0">
      <selection activeCell="F29" sqref="F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5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104</v>
      </c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 t="s">
        <v>105</v>
      </c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259" t="s">
        <v>18</v>
      </c>
      <c r="D12" s="132">
        <v>46</v>
      </c>
      <c r="E12" s="132">
        <v>70</v>
      </c>
      <c r="F12" s="133">
        <f t="shared" si="1"/>
        <v>116</v>
      </c>
      <c r="G12" s="134">
        <f t="shared" ref="G12" si="2">VLOOKUP(C12,$W$53:$AF$63,$W$44,0)</f>
        <v>626.44778322376112</v>
      </c>
      <c r="H12" s="122">
        <f>IF(G12&lt;&gt;0,D12/(G12/2),0)</f>
        <v>0.14685980613828509</v>
      </c>
      <c r="I12" s="13">
        <f>IF(G12&lt;&gt;0,E12/(G12/2),0)</f>
        <v>0.2234823136886947</v>
      </c>
      <c r="J12" s="14"/>
      <c r="K12" s="15">
        <f>IF(G12&lt;&gt;0,F12/(G12),0)</f>
        <v>0.18517105991348989</v>
      </c>
      <c r="L12" s="2"/>
      <c r="M12" s="16" t="s">
        <v>106</v>
      </c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46</v>
      </c>
      <c r="E15" s="136">
        <f>SUM(E11:E14)</f>
        <v>70</v>
      </c>
      <c r="F15" s="136">
        <f>SUM(F11:F14)</f>
        <v>116</v>
      </c>
      <c r="G15" s="137">
        <f>SUM(G11:G14)</f>
        <v>626.44778322376112</v>
      </c>
      <c r="H15" s="124">
        <f>IF(G15&lt;&gt;0,D15/(G15/2),0)</f>
        <v>0.14685980613828509</v>
      </c>
      <c r="I15" s="27">
        <f>IF(G15&lt;&gt;0,E15/(G15/2),0)</f>
        <v>0.2234823136886947</v>
      </c>
      <c r="J15" s="22"/>
      <c r="K15" s="28">
        <f>IF(G15&lt;&gt;0,F15/(G15),0)</f>
        <v>0.18517105991348989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0</v>
      </c>
      <c r="E17" s="132">
        <v>68</v>
      </c>
      <c r="F17" s="133">
        <f t="shared" ref="F17:F23" si="3">SUM(D17:E17)</f>
        <v>68</v>
      </c>
      <c r="G17" s="134">
        <f t="shared" ref="G17:G23" si="4">VLOOKUP(C17,$W$53:$AF$63,$W$44,0)</f>
        <v>154.5205283574104</v>
      </c>
      <c r="H17" s="122">
        <f t="shared" ref="H17:H25" si="5">IF(G17&lt;&gt;0,D17/(G17/2),0)</f>
        <v>0</v>
      </c>
      <c r="I17" s="13">
        <f t="shared" ref="I17:I25" si="6">IF(G17&lt;&gt;0,E17/(G17/2),0)</f>
        <v>0.88014195554281383</v>
      </c>
      <c r="J17" s="14"/>
      <c r="K17" s="15">
        <f t="shared" ref="K17:K31" si="7">IF(G17&lt;&gt;0,F17/(G17),0)</f>
        <v>0.44007097777140691</v>
      </c>
      <c r="M17" s="16" t="s">
        <v>101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0</v>
      </c>
      <c r="E18" s="132"/>
      <c r="F18" s="133">
        <f t="shared" si="3"/>
        <v>0</v>
      </c>
      <c r="G18" s="134">
        <f t="shared" si="4"/>
        <v>285.11918838747079</v>
      </c>
      <c r="H18" s="122">
        <f>IF(G18&lt;&gt;0,D18/(G18/2),0)</f>
        <v>0</v>
      </c>
      <c r="I18" s="13">
        <f t="shared" si="6"/>
        <v>0</v>
      </c>
      <c r="J18" s="14"/>
      <c r="K18" s="15">
        <f t="shared" si="7"/>
        <v>0</v>
      </c>
      <c r="M18" s="16" t="s">
        <v>100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35</v>
      </c>
      <c r="E19" s="132">
        <v>190</v>
      </c>
      <c r="F19" s="133">
        <f t="shared" si="3"/>
        <v>225</v>
      </c>
      <c r="G19" s="134">
        <f t="shared" si="4"/>
        <v>285.95199757416572</v>
      </c>
      <c r="H19" s="122">
        <f>IF(G19&lt;&gt;0,D19/(G19/2),0)</f>
        <v>0.24479633153059022</v>
      </c>
      <c r="I19" s="13">
        <f t="shared" si="6"/>
        <v>1.3288943711660612</v>
      </c>
      <c r="J19" s="14"/>
      <c r="K19" s="15">
        <f t="shared" si="7"/>
        <v>0.78684535134832567</v>
      </c>
      <c r="M19" s="16" t="s">
        <v>79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79</v>
      </c>
      <c r="E20" s="132"/>
      <c r="F20" s="133">
        <f t="shared" si="3"/>
        <v>79</v>
      </c>
      <c r="G20" s="134">
        <f t="shared" si="4"/>
        <v>245.19752118057576</v>
      </c>
      <c r="H20" s="122">
        <f t="shared" si="5"/>
        <v>0.6443784555376515</v>
      </c>
      <c r="I20" s="13">
        <f t="shared" si="6"/>
        <v>0</v>
      </c>
      <c r="J20" s="14"/>
      <c r="K20" s="15">
        <f t="shared" si="7"/>
        <v>0.32218922776882575</v>
      </c>
      <c r="M20" s="16" t="s">
        <v>102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164</v>
      </c>
      <c r="E21" s="132">
        <v>192</v>
      </c>
      <c r="F21" s="133">
        <f t="shared" si="3"/>
        <v>356</v>
      </c>
      <c r="G21" s="134">
        <f t="shared" si="4"/>
        <v>140.53245928064948</v>
      </c>
      <c r="H21" s="122">
        <f t="shared" si="5"/>
        <v>2.3339803606864207</v>
      </c>
      <c r="I21" s="13">
        <f t="shared" si="6"/>
        <v>2.7324648125109317</v>
      </c>
      <c r="J21" s="14"/>
      <c r="K21" s="15">
        <f t="shared" si="7"/>
        <v>2.5332225865986762</v>
      </c>
      <c r="L21" s="34"/>
      <c r="M21" s="16" t="s">
        <v>79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0</v>
      </c>
      <c r="E22" s="132">
        <v>110</v>
      </c>
      <c r="F22" s="133">
        <f t="shared" si="3"/>
        <v>110</v>
      </c>
      <c r="G22" s="134">
        <f t="shared" si="4"/>
        <v>217.56684339689491</v>
      </c>
      <c r="H22" s="122">
        <f t="shared" si="5"/>
        <v>0</v>
      </c>
      <c r="I22" s="13">
        <f t="shared" si="6"/>
        <v>1.0111834899340173</v>
      </c>
      <c r="J22" s="14"/>
      <c r="K22" s="15">
        <f t="shared" si="7"/>
        <v>0.50559174496700865</v>
      </c>
      <c r="L22" s="34"/>
      <c r="M22" s="16" t="s">
        <v>100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204</v>
      </c>
      <c r="E23" s="132">
        <v>152</v>
      </c>
      <c r="F23" s="133">
        <f t="shared" si="3"/>
        <v>356</v>
      </c>
      <c r="G23" s="134">
        <f t="shared" si="4"/>
        <v>207.91400704447091</v>
      </c>
      <c r="H23" s="122">
        <f t="shared" si="5"/>
        <v>1.9623497512254311</v>
      </c>
      <c r="I23" s="13">
        <f t="shared" si="6"/>
        <v>1.4621429518934583</v>
      </c>
      <c r="J23" s="14"/>
      <c r="K23" s="15">
        <f t="shared" si="7"/>
        <v>1.7122463515594448</v>
      </c>
      <c r="M23" s="16" t="s">
        <v>74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482</v>
      </c>
      <c r="E25" s="137">
        <f>SUM(E17:E23)</f>
        <v>712</v>
      </c>
      <c r="F25" s="137">
        <f>SUM(F17:F24)</f>
        <v>1194</v>
      </c>
      <c r="G25" s="137">
        <f>SUM(G17:G23)</f>
        <v>1536.802545221638</v>
      </c>
      <c r="H25" s="124">
        <f t="shared" si="5"/>
        <v>0.62727642077204637</v>
      </c>
      <c r="I25" s="27">
        <f t="shared" si="6"/>
        <v>0.92659919416949588</v>
      </c>
      <c r="J25" s="22"/>
      <c r="K25" s="28">
        <f t="shared" si="7"/>
        <v>0.77693780747077112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0</v>
      </c>
      <c r="E27" s="216"/>
      <c r="F27" s="133">
        <f t="shared" ref="F27:F29" si="8">SUM(D27:E27)</f>
        <v>0</v>
      </c>
      <c r="G27" s="134">
        <f>VLOOKUP(C27,$W$53:$AF$63,$W$44,0)</f>
        <v>454.89650657543768</v>
      </c>
      <c r="H27" s="122">
        <f>IF(G27&lt;&gt;0,D27/(G27/2),0)</f>
        <v>0</v>
      </c>
      <c r="I27" s="13">
        <f>IF(G27&lt;&gt;0,E27/(G27/2),0)</f>
        <v>0</v>
      </c>
      <c r="J27" s="14"/>
      <c r="K27" s="15">
        <f t="shared" si="7"/>
        <v>0</v>
      </c>
      <c r="L27" s="34"/>
      <c r="M27" s="16" t="s">
        <v>103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9" t="s">
        <v>18</v>
      </c>
      <c r="D28" s="132"/>
      <c r="E28" s="132"/>
      <c r="F28" s="133">
        <f t="shared" si="8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8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0</v>
      </c>
      <c r="E31" s="221">
        <f>SUM(E27:E30)</f>
        <v>0</v>
      </c>
      <c r="F31" s="221">
        <f>SUM(F27:F30)</f>
        <v>0</v>
      </c>
      <c r="G31" s="222">
        <f>SUM(G27:G30)</f>
        <v>454.89650657543768</v>
      </c>
      <c r="H31" s="223">
        <f>IF(G31&lt;&gt;0,D31/(G31/2),0)</f>
        <v>0</v>
      </c>
      <c r="I31" s="223">
        <f>IF(G31&lt;&gt;0,E31/(G31/2),0)</f>
        <v>0</v>
      </c>
      <c r="J31" s="22"/>
      <c r="K31" s="224">
        <f t="shared" si="7"/>
        <v>0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528</v>
      </c>
      <c r="E34" s="108">
        <f>E9+E15+E25+E31</f>
        <v>782</v>
      </c>
      <c r="F34" s="108">
        <f>F9+F15+F25+F31</f>
        <v>1310</v>
      </c>
      <c r="G34" s="109">
        <f>G25+G31+G9+G15</f>
        <v>2618.146835020837</v>
      </c>
      <c r="H34" s="13">
        <f>IF(G34&lt;&gt;0,D34/(G34/2),0)</f>
        <v>0.40333872259368359</v>
      </c>
      <c r="I34" s="13">
        <f>IF(G34&lt;&gt;0,E34/(G34/2),0)</f>
        <v>0.59736909293231166</v>
      </c>
      <c r="J34" s="14"/>
      <c r="K34" s="15">
        <f>IF(G34&lt;&gt;0,F34/(G34),0)</f>
        <v>0.5003539077629976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187</v>
      </c>
      <c r="E38" s="105">
        <v>102</v>
      </c>
      <c r="F38" s="106">
        <f t="shared" ref="F38:F41" si="9">SUM(D38:E38)</f>
        <v>289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>
        <v>241</v>
      </c>
      <c r="E39" s="105">
        <f>59+44</f>
        <v>103</v>
      </c>
      <c r="F39" s="106">
        <f t="shared" si="9"/>
        <v>344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428</v>
      </c>
      <c r="E42" s="107">
        <f>SUM(E38:E41)</f>
        <v>205</v>
      </c>
      <c r="F42" s="106">
        <f>D42+E42</f>
        <v>633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8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'23-12'!D40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'23-12'!F40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'23-12'!H40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'23-12'!B40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46010</v>
      </c>
      <c r="Z45" s="192">
        <v>46011</v>
      </c>
      <c r="AA45" s="192">
        <v>46012</v>
      </c>
      <c r="AB45" s="192">
        <v>46013</v>
      </c>
      <c r="AC45" s="192">
        <v>46014</v>
      </c>
      <c r="AD45" s="192">
        <v>46015</v>
      </c>
      <c r="AE45" s="192">
        <v>46016</v>
      </c>
      <c r="AF45" s="192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>
        <v>626.44778322376112</v>
      </c>
      <c r="AE46" s="66">
        <v>626.44778322376112</v>
      </c>
      <c r="AF46" s="67">
        <v>1252.8955664475222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626.44778322376112</v>
      </c>
      <c r="D47" s="78">
        <f>+F15+'19-12'!F15+'20-12'!F15+'21-12'!F15+'22-12'!F15+'23-12'!F15</f>
        <v>1904</v>
      </c>
      <c r="E47" s="77">
        <f>IF($W$44=3,$Y48,IF($W$44=4,SUM($Y48:$Z48),IF($W$44=5,SUM($Y48:$AA48),IF($W$44=6,SUM($Y48:$AB48),IF($W$44=7,SUM($Y48:$AC48),IF($W$44=8,SUM($Y48:$AD48),IF($W$44=9,SUM($Y48:$AE48),"Escribir número")))))))</f>
        <v>1325.0359305912261</v>
      </c>
      <c r="F47" s="79">
        <f>F25+'19-12'!F25+'20-12'!F25+'21-12'!F25+'22-12'!F25+'23-12'!F25</f>
        <v>9738</v>
      </c>
      <c r="G47" s="77">
        <f>IF($W$44=3,$Y47,IF($W$44=4,SUM($Y47:$Z47),IF($W$44=5,SUM($Y47:$AA47),IF($W$44=6,SUM($Y47:$AB47),IF($W$44=7,SUM($Y47:$AC47),IF($W$44=8,SUM($Y47:$AD47),IF($W$44=9,SUM($Y47:$AE47),"Escribir número")))))))</f>
        <v>7509.2013453076124</v>
      </c>
      <c r="H47" s="79">
        <f>F31+'19-12'!F31+'20-12'!F31+'21-12'!F31+'22-12'!F31+'23-12'!F31</f>
        <v>2389</v>
      </c>
      <c r="I47" s="77">
        <f>IF($W$44=3,$Y49,IF($W$44=4,SUM($Y49:$Z49),IF($W$44=5,SUM($Y49:$AA49),IF($W$44=6,SUM($Y49:$AB49),IF($W$44=7,SUM($Y49:$AC49),IF($W$44=8,SUM($Y49:$AD49),IF($W$44=9,SUM($Y49:$AE49),"Escribir número")))))))</f>
        <v>3792.1540630446193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1424.4789829216299</v>
      </c>
      <c r="Z47" s="66">
        <v>1467.1348040549947</v>
      </c>
      <c r="AA47" s="66">
        <v>1229.3168620368751</v>
      </c>
      <c r="AB47" s="66">
        <v>1229.3168620368751</v>
      </c>
      <c r="AC47" s="66">
        <v>776.67181739301054</v>
      </c>
      <c r="AD47" s="66">
        <v>1382.2820168642277</v>
      </c>
      <c r="AE47" s="66">
        <v>903.17100889573817</v>
      </c>
      <c r="AF47" s="67">
        <v>8412.3723542033513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14031</v>
      </c>
      <c r="L48" s="118"/>
      <c r="M48" s="82">
        <f>+C47+E47+G47+I47</f>
        <v>13252.839122167219</v>
      </c>
      <c r="N48" s="83">
        <f>AF63</f>
        <v>15391.874949219566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287.1219006442239</v>
      </c>
      <c r="Z48" s="66">
        <v>287.1219006442239</v>
      </c>
      <c r="AA48" s="66">
        <v>287.1219006442239</v>
      </c>
      <c r="AB48" s="66">
        <v>200.98533045095667</v>
      </c>
      <c r="AC48" s="66">
        <v>108.16436985018728</v>
      </c>
      <c r="AD48" s="66">
        <v>154.5205283574104</v>
      </c>
      <c r="AE48" s="66">
        <v>154.5205283574104</v>
      </c>
      <c r="AF48" s="67">
        <v>1479.5564589486366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413.95582098364821</v>
      </c>
      <c r="Z49" s="66">
        <v>591.365458548069</v>
      </c>
      <c r="AA49" s="66">
        <v>982.45563879151473</v>
      </c>
      <c r="AB49" s="66">
        <v>935.52481716230125</v>
      </c>
      <c r="AC49" s="66">
        <v>413.95582098364821</v>
      </c>
      <c r="AD49" s="66">
        <v>454.89650657543768</v>
      </c>
      <c r="AE49" s="66">
        <v>454.89650657543768</v>
      </c>
      <c r="AF49" s="67">
        <v>4247.0505696200571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2125.5567045495018</v>
      </c>
      <c r="Z50" s="102">
        <v>2345.6221632472875</v>
      </c>
      <c r="AA50" s="102">
        <v>2498.8944014726139</v>
      </c>
      <c r="AB50" s="102">
        <v>2365.8270096501328</v>
      </c>
      <c r="AC50" s="102">
        <v>1298.7920082268461</v>
      </c>
      <c r="AD50" s="102">
        <v>2618.146835020837</v>
      </c>
      <c r="AE50" s="102">
        <v>2139.0358270523475</v>
      </c>
      <c r="AF50" s="102">
        <v>15391.874949219567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46010</v>
      </c>
      <c r="Z53" s="101">
        <v>46011</v>
      </c>
      <c r="AA53" s="101">
        <v>46012</v>
      </c>
      <c r="AB53" s="101">
        <v>46013</v>
      </c>
      <c r="AC53" s="101">
        <v>46014</v>
      </c>
      <c r="AD53" s="101">
        <v>46015</v>
      </c>
      <c r="AE53" s="101">
        <v>46016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183.57294174692356</v>
      </c>
      <c r="Z54" s="85">
        <v>161.5441887372927</v>
      </c>
      <c r="AA54" s="85">
        <v>391.09018024344573</v>
      </c>
      <c r="AB54" s="85">
        <v>344.15935861423225</v>
      </c>
      <c r="AC54" s="85">
        <v>108.16436985018728</v>
      </c>
      <c r="AD54" s="85">
        <v>154.5205283574104</v>
      </c>
      <c r="AE54" s="85">
        <v>154.5205283574104</v>
      </c>
      <c r="AF54" s="67">
        <v>1497.5720959069022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285.11918838747079</v>
      </c>
      <c r="Z55" s="85">
        <v>285.11918838747079</v>
      </c>
      <c r="AA55" s="85">
        <v>285.11918838747079</v>
      </c>
      <c r="AB55" s="85">
        <v>285.11918838747079</v>
      </c>
      <c r="AC55" s="85">
        <v>199.58343187122955</v>
      </c>
      <c r="AD55" s="85">
        <v>285.11918838747079</v>
      </c>
      <c r="AE55" s="85">
        <v>199.58343187122955</v>
      </c>
      <c r="AF55" s="67">
        <v>1824.762805679813</v>
      </c>
      <c r="AG55" s="64"/>
    </row>
    <row r="56" spans="2:33" ht="15.5">
      <c r="E56" s="91"/>
      <c r="V56" s="62"/>
      <c r="W56" s="68" t="s">
        <v>18</v>
      </c>
      <c r="X56" s="90"/>
      <c r="Y56" s="85">
        <v>287.1219006442239</v>
      </c>
      <c r="Z56" s="85">
        <v>287.1219006442239</v>
      </c>
      <c r="AA56" s="85">
        <v>287.1219006442239</v>
      </c>
      <c r="AB56" s="85">
        <v>200.98533045095667</v>
      </c>
      <c r="AC56" s="85">
        <v>0</v>
      </c>
      <c r="AD56" s="85">
        <v>626.44778322376112</v>
      </c>
      <c r="AE56" s="85">
        <v>626.44778322376112</v>
      </c>
      <c r="AF56" s="67">
        <v>2315.246598831151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273.51930202746286</v>
      </c>
      <c r="Z57" s="85">
        <v>273.51930202746286</v>
      </c>
      <c r="AA57" s="85">
        <v>273.51930202746286</v>
      </c>
      <c r="AB57" s="85">
        <v>273.51930202746286</v>
      </c>
      <c r="AC57" s="85">
        <v>200.16639830191599</v>
      </c>
      <c r="AD57" s="85">
        <v>285.95199757416572</v>
      </c>
      <c r="AE57" s="85">
        <v>191.46351141922401</v>
      </c>
      <c r="AF57" s="67">
        <v>1771.6591154051571</v>
      </c>
      <c r="AG57" s="64"/>
    </row>
    <row r="58" spans="2:33" ht="15.5">
      <c r="V58" s="62"/>
      <c r="W58" s="68" t="s">
        <v>17</v>
      </c>
      <c r="X58" s="90"/>
      <c r="Y58" s="85">
        <v>215.77381863890668</v>
      </c>
      <c r="Z58" s="85">
        <v>245.19752118057576</v>
      </c>
      <c r="AA58" s="85">
        <v>245.19752118057576</v>
      </c>
      <c r="AB58" s="85">
        <v>245.19752118057576</v>
      </c>
      <c r="AC58" s="85">
        <v>122.59876059028788</v>
      </c>
      <c r="AD58" s="85">
        <v>245.19752118057576</v>
      </c>
      <c r="AE58" s="85">
        <v>117.26837969505797</v>
      </c>
      <c r="AF58" s="67">
        <v>1436.4310436465555</v>
      </c>
      <c r="AG58" s="64"/>
    </row>
    <row r="59" spans="2:33" ht="15.5">
      <c r="V59" s="62"/>
      <c r="W59" s="68" t="s">
        <v>28</v>
      </c>
      <c r="X59" s="90"/>
      <c r="Y59" s="85">
        <v>258.57972507639511</v>
      </c>
      <c r="Z59" s="85">
        <v>293.84059667772163</v>
      </c>
      <c r="AA59" s="85">
        <v>0</v>
      </c>
      <c r="AB59" s="85">
        <v>0</v>
      </c>
      <c r="AC59" s="85">
        <v>0</v>
      </c>
      <c r="AD59" s="85">
        <v>140.53245928064948</v>
      </c>
      <c r="AE59" s="85">
        <v>140.53245928064948</v>
      </c>
      <c r="AF59" s="67">
        <v>833.48524031541569</v>
      </c>
      <c r="AG59" s="64"/>
    </row>
    <row r="60" spans="2:33" ht="15.5">
      <c r="V60" s="62"/>
      <c r="W60" s="68" t="s">
        <v>24</v>
      </c>
      <c r="X60" s="90"/>
      <c r="Y60" s="85">
        <v>0</v>
      </c>
      <c r="Z60" s="85">
        <v>0</v>
      </c>
      <c r="AA60" s="85">
        <v>217.56684339689491</v>
      </c>
      <c r="AB60" s="85">
        <v>217.56684339689491</v>
      </c>
      <c r="AC60" s="85">
        <v>108.78342169844746</v>
      </c>
      <c r="AD60" s="85">
        <v>217.56684339689491</v>
      </c>
      <c r="AE60" s="85">
        <v>108.78342169844746</v>
      </c>
      <c r="AF60" s="67">
        <v>870.26737358757964</v>
      </c>
      <c r="AG60" s="64"/>
    </row>
    <row r="61" spans="2:33" ht="15.5">
      <c r="V61" s="62"/>
      <c r="W61" s="70" t="s">
        <v>19</v>
      </c>
      <c r="X61" s="92"/>
      <c r="Y61" s="85">
        <v>207.91400704447091</v>
      </c>
      <c r="Z61" s="85">
        <v>207.91400704447091</v>
      </c>
      <c r="AA61" s="85">
        <v>207.91400704447091</v>
      </c>
      <c r="AB61" s="85">
        <v>207.91400704447091</v>
      </c>
      <c r="AC61" s="85">
        <v>145.53980493112959</v>
      </c>
      <c r="AD61" s="85">
        <v>207.91400704447091</v>
      </c>
      <c r="AE61" s="85">
        <v>145.53980493112959</v>
      </c>
      <c r="AF61" s="67">
        <v>1330.6496450846137</v>
      </c>
      <c r="AG61" s="64"/>
    </row>
    <row r="62" spans="2:33" ht="15.5">
      <c r="V62" s="62"/>
      <c r="W62" s="70" t="s">
        <v>85</v>
      </c>
      <c r="X62" s="92"/>
      <c r="Y62" s="85">
        <v>413.95582098364821</v>
      </c>
      <c r="Z62" s="85">
        <v>591.365458548069</v>
      </c>
      <c r="AA62" s="85">
        <v>591.365458548069</v>
      </c>
      <c r="AB62" s="85">
        <v>591.365458548069</v>
      </c>
      <c r="AC62" s="85">
        <v>413.95582098364821</v>
      </c>
      <c r="AD62" s="85">
        <v>454.89650657543768</v>
      </c>
      <c r="AE62" s="85">
        <v>454.89650657543768</v>
      </c>
      <c r="AF62" s="67">
        <v>3511.801030762379</v>
      </c>
      <c r="AG62" s="64"/>
    </row>
    <row r="63" spans="2:33" ht="15.5">
      <c r="V63" s="62"/>
      <c r="W63" s="299" t="s">
        <v>43</v>
      </c>
      <c r="X63" s="300"/>
      <c r="Y63" s="102">
        <v>2125.5567045495018</v>
      </c>
      <c r="Z63" s="102">
        <v>2345.6221632472875</v>
      </c>
      <c r="AA63" s="102">
        <v>2498.8944014726139</v>
      </c>
      <c r="AB63" s="102">
        <v>2365.8270096501328</v>
      </c>
      <c r="AC63" s="102">
        <v>1298.7920082268461</v>
      </c>
      <c r="AD63" s="102">
        <v>2618.1468350208365</v>
      </c>
      <c r="AE63" s="102">
        <v>2139.035827052347</v>
      </c>
      <c r="AF63" s="71">
        <v>15391.874949219566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D3BF7A55-D60D-4652-B319-A2C0C827EE02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295B9CF3-6E61-4970-8344-2ED8B887CE7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5D2DC55E-5154-4101-8302-B3DCE51DF618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7E5A7209-E67B-4B23-939C-50DB4AE595F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63AC2EBA-AB7B-4E4D-8AC2-BFADD3B8F61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D71C22E4-E640-4D96-B84A-E105F90E152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DDB731EB-F781-47BE-87B7-E8794EFABE0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881CF1CB-71EE-4576-9086-C06835B3DA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C6803165-1C07-4A32-B419-AE87B1ADC37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2FA1E477-1939-47F7-BA61-EF53AD62AF3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64B5D-3285-481E-BBB1-E8114144A0D5}">
  <dimension ref="B2:AG76"/>
  <sheetViews>
    <sheetView zoomScale="62" zoomScaleNormal="62" workbookViewId="0">
      <selection activeCell="H23" sqref="H23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5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104</v>
      </c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 t="s">
        <v>105</v>
      </c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259" t="s">
        <v>18</v>
      </c>
      <c r="D12" s="132">
        <v>195</v>
      </c>
      <c r="E12" s="132">
        <v>159</v>
      </c>
      <c r="F12" s="133">
        <f t="shared" si="1"/>
        <v>354</v>
      </c>
      <c r="G12" s="134">
        <f t="shared" ref="G12" si="2">VLOOKUP(C12,$W$53:$AF$63,$W$44,0)</f>
        <v>626.44778322376112</v>
      </c>
      <c r="H12" s="122">
        <f>IF(G12&lt;&gt;0,D12/(G12/2),0)</f>
        <v>0.62255787384707806</v>
      </c>
      <c r="I12" s="13">
        <f>IF(G12&lt;&gt;0,E12/(G12/2),0)</f>
        <v>0.50762411252146367</v>
      </c>
      <c r="J12" s="14"/>
      <c r="K12" s="15">
        <f>IF(G12&lt;&gt;0,F12/(G12),0)</f>
        <v>0.56509099318427092</v>
      </c>
      <c r="L12" s="2"/>
      <c r="M12" s="16" t="s">
        <v>74</v>
      </c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195</v>
      </c>
      <c r="E15" s="136">
        <f>SUM(E11:E14)</f>
        <v>159</v>
      </c>
      <c r="F15" s="136">
        <f>SUM(F11:F14)</f>
        <v>354</v>
      </c>
      <c r="G15" s="137">
        <f>SUM(G11:G14)</f>
        <v>626.44778322376112</v>
      </c>
      <c r="H15" s="124">
        <f>IF(G15&lt;&gt;0,D15/(G15/2),0)</f>
        <v>0.62255787384707806</v>
      </c>
      <c r="I15" s="27">
        <f>IF(G15&lt;&gt;0,E15/(G15/2),0)</f>
        <v>0.50762411252146367</v>
      </c>
      <c r="J15" s="22"/>
      <c r="K15" s="28">
        <f>IF(G15&lt;&gt;0,F15/(G15),0)</f>
        <v>0.56509099318427092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74</v>
      </c>
      <c r="E17" s="132">
        <v>50</v>
      </c>
      <c r="F17" s="133">
        <f t="shared" ref="F17:F23" si="3">SUM(D17:E17)</f>
        <v>124</v>
      </c>
      <c r="G17" s="134">
        <f t="shared" ref="G17:G23" si="4">VLOOKUP(C17,$W$53:$AF$63,$W$44,0)</f>
        <v>154.5205283574104</v>
      </c>
      <c r="H17" s="122">
        <f t="shared" ref="H17:H25" si="5">IF(G17&lt;&gt;0,D17/(G17/2),0)</f>
        <v>0.95780153985541505</v>
      </c>
      <c r="I17" s="13">
        <f t="shared" ref="I17:I25" si="6">IF(G17&lt;&gt;0,E17/(G17/2),0)</f>
        <v>0.64716320260501015</v>
      </c>
      <c r="J17" s="14"/>
      <c r="K17" s="15">
        <f t="shared" ref="K17:K31" si="7">IF(G17&lt;&gt;0,F17/(G17),0)</f>
        <v>0.8024823712302126</v>
      </c>
      <c r="M17" s="16" t="s">
        <v>107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0</v>
      </c>
      <c r="E18" s="132">
        <v>203</v>
      </c>
      <c r="F18" s="133">
        <f t="shared" si="3"/>
        <v>203</v>
      </c>
      <c r="G18" s="134">
        <f t="shared" si="4"/>
        <v>199.58343187122955</v>
      </c>
      <c r="H18" s="122">
        <f>IF(G18&lt;&gt;0,D18/(G18/2),0)</f>
        <v>0</v>
      </c>
      <c r="I18" s="13">
        <f t="shared" si="6"/>
        <v>2.0342369914850931</v>
      </c>
      <c r="J18" s="14"/>
      <c r="K18" s="15">
        <f t="shared" si="7"/>
        <v>1.0171184957425465</v>
      </c>
      <c r="M18" s="16" t="s">
        <v>100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200</v>
      </c>
      <c r="E19" s="132">
        <v>194</v>
      </c>
      <c r="F19" s="133">
        <f t="shared" si="3"/>
        <v>394</v>
      </c>
      <c r="G19" s="134">
        <f t="shared" si="4"/>
        <v>191.46351141922401</v>
      </c>
      <c r="H19" s="122">
        <f>IF(G19&lt;&gt;0,D19/(G19/2),0)</f>
        <v>2.089170918442885</v>
      </c>
      <c r="I19" s="13">
        <f t="shared" si="6"/>
        <v>2.0264957908895984</v>
      </c>
      <c r="J19" s="14"/>
      <c r="K19" s="15">
        <f t="shared" si="7"/>
        <v>2.0578333546662417</v>
      </c>
      <c r="M19" s="16" t="s">
        <v>108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0</v>
      </c>
      <c r="E20" s="132"/>
      <c r="F20" s="133">
        <f t="shared" si="3"/>
        <v>0</v>
      </c>
      <c r="G20" s="134">
        <f t="shared" si="4"/>
        <v>117.26837969505797</v>
      </c>
      <c r="H20" s="122">
        <f t="shared" si="5"/>
        <v>0</v>
      </c>
      <c r="I20" s="13">
        <f t="shared" si="6"/>
        <v>0</v>
      </c>
      <c r="J20" s="14"/>
      <c r="K20" s="15">
        <f t="shared" si="7"/>
        <v>0</v>
      </c>
      <c r="M20" s="16" t="s">
        <v>109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107</v>
      </c>
      <c r="E21" s="132"/>
      <c r="F21" s="133">
        <f t="shared" si="3"/>
        <v>107</v>
      </c>
      <c r="G21" s="134">
        <f t="shared" si="4"/>
        <v>140.53245928064948</v>
      </c>
      <c r="H21" s="122">
        <f t="shared" si="5"/>
        <v>1.5227798694722379</v>
      </c>
      <c r="I21" s="13">
        <f t="shared" si="6"/>
        <v>0</v>
      </c>
      <c r="J21" s="14"/>
      <c r="K21" s="15">
        <f t="shared" si="7"/>
        <v>0.76138993473611893</v>
      </c>
      <c r="L21" s="34"/>
      <c r="M21" s="16" t="s">
        <v>108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125</v>
      </c>
      <c r="E22" s="132"/>
      <c r="F22" s="133">
        <f t="shared" si="3"/>
        <v>125</v>
      </c>
      <c r="G22" s="134">
        <f t="shared" si="4"/>
        <v>108.78342169844746</v>
      </c>
      <c r="H22" s="122">
        <f t="shared" si="5"/>
        <v>2.2981442953045845</v>
      </c>
      <c r="I22" s="13">
        <f t="shared" si="6"/>
        <v>0</v>
      </c>
      <c r="J22" s="14"/>
      <c r="K22" s="15">
        <f t="shared" si="7"/>
        <v>1.1490721476522923</v>
      </c>
      <c r="L22" s="34"/>
      <c r="M22" s="16" t="s">
        <v>74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250</v>
      </c>
      <c r="E23" s="132">
        <v>187</v>
      </c>
      <c r="F23" s="133">
        <f t="shared" si="3"/>
        <v>437</v>
      </c>
      <c r="G23" s="134">
        <f t="shared" si="4"/>
        <v>145.53980493112959</v>
      </c>
      <c r="H23" s="122">
        <f t="shared" si="5"/>
        <v>3.4354862591481643</v>
      </c>
      <c r="I23" s="13">
        <f t="shared" si="6"/>
        <v>2.5697437218428272</v>
      </c>
      <c r="J23" s="14"/>
      <c r="K23" s="15">
        <f t="shared" si="7"/>
        <v>3.0026149904954957</v>
      </c>
      <c r="M23" s="16" t="s">
        <v>74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756</v>
      </c>
      <c r="E25" s="137">
        <f>SUM(E17:E23)</f>
        <v>634</v>
      </c>
      <c r="F25" s="137">
        <f>SUM(F17:F24)</f>
        <v>1390</v>
      </c>
      <c r="G25" s="137">
        <f>SUM(G17:G23)</f>
        <v>1057.6915372531485</v>
      </c>
      <c r="H25" s="124">
        <f t="shared" si="5"/>
        <v>1.4295283140174329</v>
      </c>
      <c r="I25" s="27">
        <f t="shared" si="6"/>
        <v>1.1988372368876354</v>
      </c>
      <c r="J25" s="22"/>
      <c r="K25" s="28">
        <f t="shared" si="7"/>
        <v>1.3141827754525341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0</v>
      </c>
      <c r="E27" s="216"/>
      <c r="F27" s="133">
        <f t="shared" ref="F27:F29" si="8">SUM(D27:E27)</f>
        <v>0</v>
      </c>
      <c r="G27" s="134">
        <f>VLOOKUP(C27,$W$53:$AF$63,$W$44,0)</f>
        <v>454.89650657543768</v>
      </c>
      <c r="H27" s="122">
        <f>IF(G27&lt;&gt;0,D27/(G27/2),0)</f>
        <v>0</v>
      </c>
      <c r="I27" s="13">
        <f>IF(G27&lt;&gt;0,E27/(G27/2),0)</f>
        <v>0</v>
      </c>
      <c r="J27" s="14"/>
      <c r="K27" s="15">
        <f t="shared" si="7"/>
        <v>0</v>
      </c>
      <c r="L27" s="34"/>
      <c r="M27" s="16" t="s">
        <v>103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9" t="s">
        <v>18</v>
      </c>
      <c r="D28" s="132"/>
      <c r="E28" s="132"/>
      <c r="F28" s="133">
        <f t="shared" si="8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8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0</v>
      </c>
      <c r="E31" s="221">
        <f>SUM(E27:E30)</f>
        <v>0</v>
      </c>
      <c r="F31" s="221">
        <f>SUM(F27:F30)</f>
        <v>0</v>
      </c>
      <c r="G31" s="222">
        <f>SUM(G27:G30)</f>
        <v>454.89650657543768</v>
      </c>
      <c r="H31" s="223">
        <f>IF(G31&lt;&gt;0,D31/(G31/2),0)</f>
        <v>0</v>
      </c>
      <c r="I31" s="223">
        <f>IF(G31&lt;&gt;0,E31/(G31/2),0)</f>
        <v>0</v>
      </c>
      <c r="J31" s="22"/>
      <c r="K31" s="224">
        <f t="shared" si="7"/>
        <v>0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951</v>
      </c>
      <c r="E34" s="108">
        <f>E9+E15+E25+E31</f>
        <v>793</v>
      </c>
      <c r="F34" s="108">
        <f>F9+F15+F25+F31</f>
        <v>1744</v>
      </c>
      <c r="G34" s="109">
        <f>G25+G31+G9+G15</f>
        <v>2139.0358270523475</v>
      </c>
      <c r="H34" s="13">
        <f>IF(G34&lt;&gt;0,D34/(G34/2),0)</f>
        <v>0.88918566764775064</v>
      </c>
      <c r="I34" s="13">
        <f>IF(G34&lt;&gt;0,E34/(G34/2),0)</f>
        <v>0.74145555672414953</v>
      </c>
      <c r="J34" s="14"/>
      <c r="K34" s="15">
        <f>IF(G34&lt;&gt;0,F34/(G34),0)</f>
        <v>0.81532061218595009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0</v>
      </c>
      <c r="E38" s="105"/>
      <c r="F38" s="106">
        <f t="shared" ref="F38:F41" si="9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>
        <v>214</v>
      </c>
      <c r="E39" s="105">
        <f>123+13+15</f>
        <v>151</v>
      </c>
      <c r="F39" s="106">
        <f t="shared" si="9"/>
        <v>365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0</v>
      </c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>
        <v>0</v>
      </c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/>
      <c r="D42" s="107">
        <f>SUM(D38:D41)</f>
        <v>214</v>
      </c>
      <c r="E42" s="107">
        <f>SUM(E38:E41)</f>
        <v>151</v>
      </c>
      <c r="F42" s="106">
        <f>D42+E42</f>
        <v>365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9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'24-12'!D40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'24-12'!F40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'24-12'!H40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'24-12'!B40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46010</v>
      </c>
      <c r="Z45" s="192">
        <v>46011</v>
      </c>
      <c r="AA45" s="192">
        <v>46012</v>
      </c>
      <c r="AB45" s="192">
        <v>46013</v>
      </c>
      <c r="AC45" s="192">
        <v>46014</v>
      </c>
      <c r="AD45" s="192">
        <v>46015</v>
      </c>
      <c r="AE45" s="192">
        <v>46016</v>
      </c>
      <c r="AF45" s="192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>
        <v>626.44778322376112</v>
      </c>
      <c r="AE46" s="66">
        <v>626.44778322376112</v>
      </c>
      <c r="AF46" s="67">
        <v>1252.8955664475222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1252.8955664475222</v>
      </c>
      <c r="D47" s="78">
        <f>+F15+'19-12'!F15+'20-12'!F15+'21-12'!F15+'22-12'!F15+'23-12'!F15+'24-12'!F15</f>
        <v>2258</v>
      </c>
      <c r="E47" s="77">
        <f>IF($W$44=3,$Y48,IF($W$44=4,SUM($Y48:$Z48),IF($W$44=5,SUM($Y48:$AA48),IF($W$44=6,SUM($Y48:$AB48),IF($W$44=7,SUM($Y48:$AC48),IF($W$44=8,SUM($Y48:$AD48),IF($W$44=9,SUM($Y48:$AE48),"Escribir número")))))))</f>
        <v>1479.5564589486366</v>
      </c>
      <c r="F47" s="79">
        <f>F25+'19-12'!F25+'20-12'!F25+'21-12'!F25+'22-12'!F25+'23-12'!F25+'24-12'!F25</f>
        <v>11128</v>
      </c>
      <c r="G47" s="77">
        <f>IF($W$44=3,$Y47,IF($W$44=4,SUM($Y47:$Z47),IF($W$44=5,SUM($Y47:$AA47),IF($W$44=6,SUM($Y47:$AB47),IF($W$44=7,SUM($Y47:$AC47),IF($W$44=8,SUM($Y47:$AD47),IF($W$44=9,SUM($Y47:$AE47),"Escribir número")))))))</f>
        <v>8412.3723542033513</v>
      </c>
      <c r="H47" s="79">
        <f>F31+'19-12'!F31+'20-12'!F31+'21-12'!F31+'22-12'!F31+'23-12'!F31+'24-12'!F31</f>
        <v>2389</v>
      </c>
      <c r="I47" s="77">
        <f>IF($W$44=3,$Y49,IF($W$44=4,SUM($Y49:$Z49),IF($W$44=5,SUM($Y49:$AA49),IF($W$44=6,SUM($Y49:$AB49),IF($W$44=7,SUM($Y49:$AC49),IF($W$44=8,SUM($Y49:$AD49),IF($W$44=9,SUM($Y49:$AE49),"Escribir número")))))))</f>
        <v>4247.0505696200571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1424.4789829216299</v>
      </c>
      <c r="Z47" s="66">
        <v>1467.1348040549947</v>
      </c>
      <c r="AA47" s="66">
        <v>1229.3168620368751</v>
      </c>
      <c r="AB47" s="66">
        <v>1229.3168620368751</v>
      </c>
      <c r="AC47" s="66">
        <v>776.67181739301054</v>
      </c>
      <c r="AD47" s="66">
        <v>1382.2820168642277</v>
      </c>
      <c r="AE47" s="66">
        <v>903.17100889573817</v>
      </c>
      <c r="AF47" s="67">
        <v>8412.3723542033513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15775</v>
      </c>
      <c r="L48" s="118"/>
      <c r="M48" s="82">
        <f>+C47+E47+G47+I47</f>
        <v>15391.874949219567</v>
      </c>
      <c r="N48" s="83">
        <f>AF63</f>
        <v>15391.874949219566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287.1219006442239</v>
      </c>
      <c r="Z48" s="66">
        <v>287.1219006442239</v>
      </c>
      <c r="AA48" s="66">
        <v>287.1219006442239</v>
      </c>
      <c r="AB48" s="66">
        <v>200.98533045095667</v>
      </c>
      <c r="AC48" s="66">
        <v>108.16436985018728</v>
      </c>
      <c r="AD48" s="66">
        <v>154.5205283574104</v>
      </c>
      <c r="AE48" s="66">
        <v>154.5205283574104</v>
      </c>
      <c r="AF48" s="67">
        <v>1479.5564589486366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413.95582098364821</v>
      </c>
      <c r="Z49" s="66">
        <v>591.365458548069</v>
      </c>
      <c r="AA49" s="66">
        <v>982.45563879151473</v>
      </c>
      <c r="AB49" s="66">
        <v>935.52481716230125</v>
      </c>
      <c r="AC49" s="66">
        <v>413.95582098364821</v>
      </c>
      <c r="AD49" s="66">
        <v>454.89650657543768</v>
      </c>
      <c r="AE49" s="66">
        <v>454.89650657543768</v>
      </c>
      <c r="AF49" s="67">
        <v>4247.0505696200571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2125.5567045495018</v>
      </c>
      <c r="Z50" s="102">
        <v>2345.6221632472875</v>
      </c>
      <c r="AA50" s="102">
        <v>2498.8944014726139</v>
      </c>
      <c r="AB50" s="102">
        <v>2365.8270096501328</v>
      </c>
      <c r="AC50" s="102">
        <v>1298.7920082268461</v>
      </c>
      <c r="AD50" s="102">
        <v>2618.146835020837</v>
      </c>
      <c r="AE50" s="102">
        <v>2139.0358270523475</v>
      </c>
      <c r="AF50" s="102">
        <v>15391.874949219567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01">
        <v>46010</v>
      </c>
      <c r="Z53" s="101">
        <v>46011</v>
      </c>
      <c r="AA53" s="101">
        <v>46012</v>
      </c>
      <c r="AB53" s="101">
        <v>46013</v>
      </c>
      <c r="AC53" s="101">
        <v>46014</v>
      </c>
      <c r="AD53" s="101">
        <v>46015</v>
      </c>
      <c r="AE53" s="101">
        <v>46016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183.57294174692356</v>
      </c>
      <c r="Z54" s="85">
        <v>161.5441887372927</v>
      </c>
      <c r="AA54" s="85">
        <v>391.09018024344573</v>
      </c>
      <c r="AB54" s="85">
        <v>344.15935861423225</v>
      </c>
      <c r="AC54" s="85">
        <v>108.16436985018728</v>
      </c>
      <c r="AD54" s="85">
        <v>154.5205283574104</v>
      </c>
      <c r="AE54" s="85">
        <v>154.5205283574104</v>
      </c>
      <c r="AF54" s="67">
        <v>1497.5720959069022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285.11918838747079</v>
      </c>
      <c r="Z55" s="85">
        <v>285.11918838747079</v>
      </c>
      <c r="AA55" s="85">
        <v>285.11918838747079</v>
      </c>
      <c r="AB55" s="85">
        <v>285.11918838747079</v>
      </c>
      <c r="AC55" s="85">
        <v>199.58343187122955</v>
      </c>
      <c r="AD55" s="85">
        <v>285.11918838747079</v>
      </c>
      <c r="AE55" s="85">
        <v>199.58343187122955</v>
      </c>
      <c r="AF55" s="67">
        <v>1824.762805679813</v>
      </c>
      <c r="AG55" s="64"/>
    </row>
    <row r="56" spans="2:33" ht="15.5">
      <c r="E56" s="91"/>
      <c r="V56" s="62"/>
      <c r="W56" s="68" t="s">
        <v>18</v>
      </c>
      <c r="X56" s="90"/>
      <c r="Y56" s="85">
        <v>287.1219006442239</v>
      </c>
      <c r="Z56" s="85">
        <v>287.1219006442239</v>
      </c>
      <c r="AA56" s="85">
        <v>287.1219006442239</v>
      </c>
      <c r="AB56" s="85">
        <v>200.98533045095667</v>
      </c>
      <c r="AC56" s="85">
        <v>0</v>
      </c>
      <c r="AD56" s="85">
        <v>626.44778322376112</v>
      </c>
      <c r="AE56" s="85">
        <v>626.44778322376112</v>
      </c>
      <c r="AF56" s="67">
        <v>2315.246598831151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273.51930202746286</v>
      </c>
      <c r="Z57" s="85">
        <v>273.51930202746286</v>
      </c>
      <c r="AA57" s="85">
        <v>273.51930202746286</v>
      </c>
      <c r="AB57" s="85">
        <v>273.51930202746286</v>
      </c>
      <c r="AC57" s="85">
        <v>200.16639830191599</v>
      </c>
      <c r="AD57" s="85">
        <v>285.95199757416572</v>
      </c>
      <c r="AE57" s="85">
        <v>191.46351141922401</v>
      </c>
      <c r="AF57" s="67">
        <v>1771.6591154051571</v>
      </c>
      <c r="AG57" s="64"/>
    </row>
    <row r="58" spans="2:33" ht="15.5">
      <c r="V58" s="62"/>
      <c r="W58" s="68" t="s">
        <v>17</v>
      </c>
      <c r="X58" s="90"/>
      <c r="Y58" s="85">
        <v>215.77381863890668</v>
      </c>
      <c r="Z58" s="85">
        <v>245.19752118057576</v>
      </c>
      <c r="AA58" s="85">
        <v>245.19752118057576</v>
      </c>
      <c r="AB58" s="85">
        <v>245.19752118057576</v>
      </c>
      <c r="AC58" s="85">
        <v>122.59876059028788</v>
      </c>
      <c r="AD58" s="85">
        <v>245.19752118057576</v>
      </c>
      <c r="AE58" s="85">
        <v>117.26837969505797</v>
      </c>
      <c r="AF58" s="67">
        <v>1436.4310436465555</v>
      </c>
      <c r="AG58" s="64"/>
    </row>
    <row r="59" spans="2:33" ht="15.5">
      <c r="V59" s="62"/>
      <c r="W59" s="68" t="s">
        <v>28</v>
      </c>
      <c r="X59" s="90"/>
      <c r="Y59" s="85">
        <v>258.57972507639511</v>
      </c>
      <c r="Z59" s="85">
        <v>293.84059667772163</v>
      </c>
      <c r="AA59" s="85">
        <v>0</v>
      </c>
      <c r="AB59" s="85">
        <v>0</v>
      </c>
      <c r="AC59" s="85">
        <v>0</v>
      </c>
      <c r="AD59" s="85">
        <v>140.53245928064948</v>
      </c>
      <c r="AE59" s="85">
        <v>140.53245928064948</v>
      </c>
      <c r="AF59" s="67">
        <v>833.48524031541569</v>
      </c>
      <c r="AG59" s="64"/>
    </row>
    <row r="60" spans="2:33" ht="15.5">
      <c r="V60" s="62"/>
      <c r="W60" s="68" t="s">
        <v>24</v>
      </c>
      <c r="X60" s="90"/>
      <c r="Y60" s="85">
        <v>0</v>
      </c>
      <c r="Z60" s="85">
        <v>0</v>
      </c>
      <c r="AA60" s="85">
        <v>217.56684339689491</v>
      </c>
      <c r="AB60" s="85">
        <v>217.56684339689491</v>
      </c>
      <c r="AC60" s="85">
        <v>108.78342169844746</v>
      </c>
      <c r="AD60" s="85">
        <v>217.56684339689491</v>
      </c>
      <c r="AE60" s="85">
        <v>108.78342169844746</v>
      </c>
      <c r="AF60" s="67">
        <v>870.26737358757964</v>
      </c>
      <c r="AG60" s="64"/>
    </row>
    <row r="61" spans="2:33" ht="15.5">
      <c r="V61" s="62"/>
      <c r="W61" s="70" t="s">
        <v>19</v>
      </c>
      <c r="X61" s="92"/>
      <c r="Y61" s="85">
        <v>207.91400704447091</v>
      </c>
      <c r="Z61" s="85">
        <v>207.91400704447091</v>
      </c>
      <c r="AA61" s="85">
        <v>207.91400704447091</v>
      </c>
      <c r="AB61" s="85">
        <v>207.91400704447091</v>
      </c>
      <c r="AC61" s="85">
        <v>145.53980493112959</v>
      </c>
      <c r="AD61" s="85">
        <v>207.91400704447091</v>
      </c>
      <c r="AE61" s="85">
        <v>145.53980493112959</v>
      </c>
      <c r="AF61" s="67">
        <v>1330.6496450846137</v>
      </c>
      <c r="AG61" s="64"/>
    </row>
    <row r="62" spans="2:33" ht="15.5">
      <c r="V62" s="62"/>
      <c r="W62" s="70" t="s">
        <v>85</v>
      </c>
      <c r="X62" s="92"/>
      <c r="Y62" s="85">
        <v>413.95582098364821</v>
      </c>
      <c r="Z62" s="85">
        <v>591.365458548069</v>
      </c>
      <c r="AA62" s="85">
        <v>591.365458548069</v>
      </c>
      <c r="AB62" s="85">
        <v>591.365458548069</v>
      </c>
      <c r="AC62" s="85">
        <v>413.95582098364821</v>
      </c>
      <c r="AD62" s="85">
        <v>454.89650657543768</v>
      </c>
      <c r="AE62" s="85">
        <v>454.89650657543768</v>
      </c>
      <c r="AF62" s="67">
        <v>3511.801030762379</v>
      </c>
      <c r="AG62" s="64"/>
    </row>
    <row r="63" spans="2:33" ht="15.5">
      <c r="V63" s="62"/>
      <c r="W63" s="299" t="s">
        <v>43</v>
      </c>
      <c r="X63" s="300"/>
      <c r="Y63" s="102">
        <v>2125.5567045495018</v>
      </c>
      <c r="Z63" s="102">
        <v>2345.6221632472875</v>
      </c>
      <c r="AA63" s="102">
        <v>2498.8944014726139</v>
      </c>
      <c r="AB63" s="102">
        <v>2365.8270096501328</v>
      </c>
      <c r="AC63" s="102">
        <v>1298.7920082268461</v>
      </c>
      <c r="AD63" s="102">
        <v>2618.1468350208365</v>
      </c>
      <c r="AE63" s="102">
        <v>2139.035827052347</v>
      </c>
      <c r="AF63" s="71">
        <v>15391.874949219566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70406F5C-2364-4FBD-958F-7CC3E686D00D}">
      <formula1>"3,4,5,6,7,8,9"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77B34860-EE92-4A18-9A58-D27270F1B218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7651A65D-D4CB-4725-83FD-E60ED2F69B4B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A6715577-F624-4130-A9D2-58474D219E3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EC607224-141B-416B-A894-733C9C4D2A5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DD2758E6-018F-4E94-A840-CB06F5AF4A0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6E13A369-08D0-4695-A1B5-5D34BC6B70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F21BCC25-6C00-471B-9BC7-97628EAEDB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50C28CC5-36F6-4C9A-9358-B42761341EF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66D91E50-45DE-4336-9E15-70A0ED5463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87528-75EF-4892-BF8B-CE8F0D18E46A}">
  <sheetPr>
    <tabColor rgb="FFFFFF00"/>
  </sheetPr>
  <dimension ref="B2:AG76"/>
  <sheetViews>
    <sheetView topLeftCell="A11" zoomScale="62" zoomScaleNormal="62" workbookViewId="0">
      <selection activeCell="D41" sqref="D41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5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104</v>
      </c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 t="s">
        <v>105</v>
      </c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259" t="s">
        <v>18</v>
      </c>
      <c r="D12" s="132">
        <v>200</v>
      </c>
      <c r="E12" s="132">
        <v>116</v>
      </c>
      <c r="F12" s="133">
        <f t="shared" si="1"/>
        <v>316</v>
      </c>
      <c r="G12" s="134">
        <f t="shared" ref="G12" si="2">VLOOKUP(C12,$W$53:$AF$63,$W$44,0)</f>
        <v>287</v>
      </c>
      <c r="H12" s="122">
        <f>IF(G12&lt;&gt;0,D12/(G12/2),0)</f>
        <v>1.3937282229965158</v>
      </c>
      <c r="I12" s="13">
        <f>IF(G12&lt;&gt;0,E12/(G12/2),0)</f>
        <v>0.80836236933797911</v>
      </c>
      <c r="J12" s="14"/>
      <c r="K12" s="15">
        <f>IF(G12&lt;&gt;0,F12/(G12),0)</f>
        <v>1.1010452961672474</v>
      </c>
      <c r="L12" s="2"/>
      <c r="M12" s="16" t="s">
        <v>74</v>
      </c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200</v>
      </c>
      <c r="E15" s="136">
        <f>SUM(E11:E14)</f>
        <v>116</v>
      </c>
      <c r="F15" s="136">
        <f>SUM(F11:F14)</f>
        <v>316</v>
      </c>
      <c r="G15" s="137">
        <f>SUM(G11:G14)</f>
        <v>287</v>
      </c>
      <c r="H15" s="124">
        <f>IF(G15&lt;&gt;0,D15/(G15/2),0)</f>
        <v>1.3937282229965158</v>
      </c>
      <c r="I15" s="27">
        <f>IF(G15&lt;&gt;0,E15/(G15/2),0)</f>
        <v>0.80836236933797911</v>
      </c>
      <c r="J15" s="22"/>
      <c r="K15" s="28">
        <f>IF(G15&lt;&gt;0,F15/(G15),0)</f>
        <v>1.1010452961672474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0</v>
      </c>
      <c r="E17" s="132"/>
      <c r="F17" s="133">
        <f t="shared" ref="F17:F23" si="3">SUM(D17:E17)</f>
        <v>0</v>
      </c>
      <c r="G17" s="134">
        <f t="shared" ref="G17:G23" si="4">VLOOKUP(C17,$W$53:$AF$63,$W$44,0)</f>
        <v>122</v>
      </c>
      <c r="H17" s="122">
        <f t="shared" ref="H17:H25" si="5">IF(G17&lt;&gt;0,D17/(G17/2),0)</f>
        <v>0</v>
      </c>
      <c r="I17" s="13">
        <f t="shared" ref="I17:I25" si="6">IF(G17&lt;&gt;0,E17/(G17/2),0)</f>
        <v>0</v>
      </c>
      <c r="J17" s="14"/>
      <c r="K17" s="15">
        <f t="shared" ref="K17:K31" si="7">IF(G17&lt;&gt;0,F17/(G17),0)</f>
        <v>0</v>
      </c>
      <c r="M17" s="16" t="s">
        <v>110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110</v>
      </c>
      <c r="E18" s="132">
        <v>154</v>
      </c>
      <c r="F18" s="133">
        <f t="shared" si="3"/>
        <v>264</v>
      </c>
      <c r="G18" s="134">
        <f t="shared" si="4"/>
        <v>261</v>
      </c>
      <c r="H18" s="122">
        <f>IF(G18&lt;&gt;0,D18/(G18/2),0)</f>
        <v>0.84291187739463602</v>
      </c>
      <c r="I18" s="13">
        <f t="shared" si="6"/>
        <v>1.1800766283524904</v>
      </c>
      <c r="J18" s="14"/>
      <c r="K18" s="15">
        <f t="shared" si="7"/>
        <v>1.0114942528735633</v>
      </c>
      <c r="M18" s="16" t="s">
        <v>111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246</v>
      </c>
      <c r="E19" s="132">
        <v>227</v>
      </c>
      <c r="F19" s="133">
        <f t="shared" si="3"/>
        <v>473</v>
      </c>
      <c r="G19" s="134">
        <f t="shared" si="4"/>
        <v>262</v>
      </c>
      <c r="H19" s="122">
        <f>IF(G19&lt;&gt;0,D19/(G19/2),0)</f>
        <v>1.8778625954198473</v>
      </c>
      <c r="I19" s="13">
        <f t="shared" si="6"/>
        <v>1.7328244274809161</v>
      </c>
      <c r="J19" s="14"/>
      <c r="K19" s="15">
        <f t="shared" si="7"/>
        <v>1.8053435114503817</v>
      </c>
      <c r="M19" s="16" t="s">
        <v>108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129</v>
      </c>
      <c r="E20" s="132">
        <v>163</v>
      </c>
      <c r="F20" s="133">
        <f t="shared" si="3"/>
        <v>292</v>
      </c>
      <c r="G20" s="134">
        <f t="shared" si="4"/>
        <v>185</v>
      </c>
      <c r="H20" s="122">
        <f t="shared" si="5"/>
        <v>1.3945945945945946</v>
      </c>
      <c r="I20" s="13">
        <f t="shared" si="6"/>
        <v>1.7621621621621621</v>
      </c>
      <c r="J20" s="14"/>
      <c r="K20" s="15">
        <f t="shared" si="7"/>
        <v>1.5783783783783785</v>
      </c>
      <c r="M20" s="16" t="s">
        <v>74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0</v>
      </c>
      <c r="E21" s="132">
        <v>93</v>
      </c>
      <c r="F21" s="133">
        <f t="shared" si="3"/>
        <v>93</v>
      </c>
      <c r="G21" s="134">
        <f t="shared" si="4"/>
        <v>262</v>
      </c>
      <c r="H21" s="122">
        <f t="shared" si="5"/>
        <v>0</v>
      </c>
      <c r="I21" s="13">
        <f t="shared" si="6"/>
        <v>0.70992366412213737</v>
      </c>
      <c r="J21" s="14"/>
      <c r="K21" s="15">
        <f t="shared" si="7"/>
        <v>0.35496183206106868</v>
      </c>
      <c r="L21" s="34"/>
      <c r="M21" s="16" t="s">
        <v>112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118</v>
      </c>
      <c r="E22" s="132">
        <v>182</v>
      </c>
      <c r="F22" s="133">
        <f t="shared" si="3"/>
        <v>300</v>
      </c>
      <c r="G22" s="134">
        <f t="shared" si="4"/>
        <v>256</v>
      </c>
      <c r="H22" s="122">
        <f t="shared" si="5"/>
        <v>0.921875</v>
      </c>
      <c r="I22" s="13">
        <f t="shared" si="6"/>
        <v>1.421875</v>
      </c>
      <c r="J22" s="14"/>
      <c r="K22" s="15">
        <f t="shared" si="7"/>
        <v>1.171875</v>
      </c>
      <c r="L22" s="34"/>
      <c r="M22" s="16" t="s">
        <v>74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225</v>
      </c>
      <c r="E23" s="132">
        <v>180</v>
      </c>
      <c r="F23" s="133">
        <f t="shared" si="3"/>
        <v>405</v>
      </c>
      <c r="G23" s="134">
        <f t="shared" si="4"/>
        <v>256</v>
      </c>
      <c r="H23" s="122">
        <f t="shared" si="5"/>
        <v>1.7578125</v>
      </c>
      <c r="I23" s="13">
        <f t="shared" si="6"/>
        <v>1.40625</v>
      </c>
      <c r="J23" s="14"/>
      <c r="K23" s="15">
        <f t="shared" si="7"/>
        <v>1.58203125</v>
      </c>
      <c r="M23" s="16" t="s">
        <v>74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828</v>
      </c>
      <c r="E25" s="137">
        <f>SUM(E17:E23)</f>
        <v>999</v>
      </c>
      <c r="F25" s="137">
        <f>SUM(F17:F24)</f>
        <v>1827</v>
      </c>
      <c r="G25" s="137">
        <f>SUM(G17:G23)</f>
        <v>1604</v>
      </c>
      <c r="H25" s="124">
        <f t="shared" si="5"/>
        <v>1.032418952618454</v>
      </c>
      <c r="I25" s="27">
        <f t="shared" si="6"/>
        <v>1.245635910224439</v>
      </c>
      <c r="J25" s="22"/>
      <c r="K25" s="28">
        <f t="shared" si="7"/>
        <v>1.1390274314214464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52.5</v>
      </c>
      <c r="E27" s="216">
        <v>276</v>
      </c>
      <c r="F27" s="133">
        <f t="shared" ref="F27:F29" si="8">SUM(D27:E27)</f>
        <v>328.5</v>
      </c>
      <c r="G27" s="134">
        <f>VLOOKUP(C27,$W$53:$AF$63,$W$44,0)</f>
        <v>580</v>
      </c>
      <c r="H27" s="122">
        <f>IF(G27&lt;&gt;0,D27/(G27/2),0)</f>
        <v>0.18103448275862069</v>
      </c>
      <c r="I27" s="13">
        <f>IF(G27&lt;&gt;0,E27/(G27/2),0)</f>
        <v>0.9517241379310345</v>
      </c>
      <c r="J27" s="14"/>
      <c r="K27" s="15">
        <f t="shared" si="7"/>
        <v>0.56637931034482758</v>
      </c>
      <c r="L27" s="34"/>
      <c r="M27" s="16" t="s">
        <v>113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9" t="s">
        <v>18</v>
      </c>
      <c r="D28" s="132"/>
      <c r="E28" s="132"/>
      <c r="F28" s="133">
        <f t="shared" si="8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8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52.5</v>
      </c>
      <c r="E31" s="221">
        <f>SUM(E27:E30)</f>
        <v>276</v>
      </c>
      <c r="F31" s="221">
        <f>SUM(F27:F30)</f>
        <v>328.5</v>
      </c>
      <c r="G31" s="222">
        <f>SUM(G27:G30)</f>
        <v>580</v>
      </c>
      <c r="H31" s="223">
        <f>IF(G31&lt;&gt;0,D31/(G31/2),0)</f>
        <v>0.18103448275862069</v>
      </c>
      <c r="I31" s="223">
        <f>IF(G31&lt;&gt;0,E31/(G31/2),0)</f>
        <v>0.9517241379310345</v>
      </c>
      <c r="J31" s="22"/>
      <c r="K31" s="224">
        <f t="shared" si="7"/>
        <v>0.56637931034482758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1080.5</v>
      </c>
      <c r="E34" s="108">
        <f>E9+E15+E25+E31</f>
        <v>1391</v>
      </c>
      <c r="F34" s="108">
        <f>F9+F15+F25+F31</f>
        <v>2471.5</v>
      </c>
      <c r="G34" s="109">
        <f>G25+G31+G9+G15</f>
        <v>2471</v>
      </c>
      <c r="H34" s="13">
        <f>IF(G34&lt;&gt;0,D34/(G34/2),0)</f>
        <v>0.87454471873735329</v>
      </c>
      <c r="I34" s="13">
        <f>IF(G34&lt;&gt;0,E34/(G34/2),0)</f>
        <v>1.1258599757183327</v>
      </c>
      <c r="J34" s="14"/>
      <c r="K34" s="15">
        <f>IF(G34&lt;&gt;0,F34/(G34),0)</f>
        <v>1.000202347227843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0</v>
      </c>
      <c r="E38" s="105"/>
      <c r="F38" s="106">
        <f t="shared" ref="F38:F41" si="9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>
        <v>141</v>
      </c>
      <c r="E39" s="105"/>
      <c r="F39" s="106">
        <f t="shared" si="9"/>
        <v>141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f>55+49+250</f>
        <v>354</v>
      </c>
      <c r="E40" s="105">
        <f>84+184+244</f>
        <v>512</v>
      </c>
      <c r="F40" s="106">
        <f>SUM(D40:E40)</f>
        <v>866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>
        <v>0</v>
      </c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1052</v>
      </c>
      <c r="D42" s="107">
        <f>SUM(D38:D41)</f>
        <v>495</v>
      </c>
      <c r="E42" s="107">
        <f>SUM(E38:E41)</f>
        <v>512</v>
      </c>
      <c r="F42" s="106">
        <f>D42+E42</f>
        <v>1007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3</v>
      </c>
      <c r="X44" s="104" t="str">
        <f>"'"&amp;IF($W$44=4,DAY($Z$53)-1,IF($W$44=5,DAY($AA$53)-1,IF($W$44=6,DAY($AB$53)-1,IF($W$44=7,DAY($AC$53)-1,IF($W$44=8,DAY($AD$53)-1,IF($W$44=9,DAY($AE$53)-1,0))))))&amp;"-"&amp;MONTH($Y$53)&amp;"'!D40"</f>
        <v>'0-12'!D40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'0-12'!F40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'0-12'!H40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'0-12'!B40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46017</v>
      </c>
      <c r="Z45" s="192">
        <v>46018</v>
      </c>
      <c r="AA45" s="192">
        <v>46019</v>
      </c>
      <c r="AB45" s="192">
        <v>46020</v>
      </c>
      <c r="AC45" s="192">
        <v>46021</v>
      </c>
      <c r="AD45" s="192">
        <v>46022</v>
      </c>
      <c r="AE45" s="192">
        <v>46023</v>
      </c>
      <c r="AF45" s="192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f>SUM(Y46:AE46)</f>
        <v>0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</f>
        <v>316</v>
      </c>
      <c r="E47" s="77">
        <f>IF($W$44=3,$Y48,IF($W$44=4,SUM($Y48:$Z48),IF($W$44=5,SUM($Y48:$AA48),IF($W$44=6,SUM($Y48:$AB48),IF($W$44=7,SUM($Y48:$AC48),IF($W$44=8,SUM($Y48:$AD48),IF($W$44=9,SUM($Y48:$AE48),"Escribir número")))))))</f>
        <v>287</v>
      </c>
      <c r="F47" s="79">
        <f>F25</f>
        <v>1827</v>
      </c>
      <c r="G47" s="77">
        <f>IF($W$44=3,$Y47,IF($W$44=4,SUM($Y47:$Z47),IF($W$44=5,SUM($Y47:$AA47),IF($W$44=6,SUM($Y47:$AB47),IF($W$44=7,SUM($Y47:$AC47),IF($W$44=8,SUM($Y47:$AD47),IF($W$44=9,SUM($Y47:$AE47),"Escribir número")))))))</f>
        <v>1606</v>
      </c>
      <c r="H47" s="79">
        <f>F31</f>
        <v>328.5</v>
      </c>
      <c r="I47" s="77">
        <f>IF($W$44=3,$Y49,IF($W$44=4,SUM($Y49:$Z49),IF($W$44=5,SUM($Y49:$AA49),IF($W$44=6,SUM($Y49:$AB49),IF($W$44=7,SUM($Y49:$AC49),IF($W$44=8,SUM($Y49:$AD49),IF($W$44=9,SUM($Y49:$AE49),"Escribir número")))))))</f>
        <v>580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1606</v>
      </c>
      <c r="Z47" s="66">
        <v>943</v>
      </c>
      <c r="AA47" s="66">
        <v>1536</v>
      </c>
      <c r="AB47" s="66">
        <v>1507</v>
      </c>
      <c r="AC47" s="66">
        <v>1507</v>
      </c>
      <c r="AD47" s="66">
        <v>983</v>
      </c>
      <c r="AE47" s="66">
        <v>1661</v>
      </c>
      <c r="AF47" s="67">
        <f t="shared" ref="AF47:AF49" si="10">SUM(Y47:AE47)</f>
        <v>9743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2471.5</v>
      </c>
      <c r="L48" s="118"/>
      <c r="M48" s="82">
        <f>+C47+E47+G47+I47</f>
        <v>2473</v>
      </c>
      <c r="N48" s="83">
        <f>AF63</f>
        <v>17179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287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7">
        <f t="shared" si="10"/>
        <v>287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580</v>
      </c>
      <c r="Z49" s="66">
        <v>957</v>
      </c>
      <c r="AA49" s="66">
        <v>1276</v>
      </c>
      <c r="AB49" s="66">
        <v>893</v>
      </c>
      <c r="AC49" s="66">
        <v>1276</v>
      </c>
      <c r="AD49" s="66">
        <v>1276</v>
      </c>
      <c r="AE49" s="66">
        <v>893</v>
      </c>
      <c r="AF49" s="67">
        <f t="shared" si="10"/>
        <v>7151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2473</v>
      </c>
      <c r="Z50" s="102">
        <f t="shared" ref="Z50:AE50" si="11">SUM(Z46:Z49)</f>
        <v>1900</v>
      </c>
      <c r="AA50" s="102">
        <f t="shared" si="11"/>
        <v>2812</v>
      </c>
      <c r="AB50" s="102">
        <f t="shared" si="11"/>
        <v>2400</v>
      </c>
      <c r="AC50" s="102">
        <f t="shared" si="11"/>
        <v>2783</v>
      </c>
      <c r="AD50" s="102">
        <f t="shared" si="11"/>
        <v>2259</v>
      </c>
      <c r="AE50" s="102">
        <f t="shared" si="11"/>
        <v>2554</v>
      </c>
      <c r="AF50" s="102">
        <f>SUM(AF46:AF49)</f>
        <v>17181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46017</v>
      </c>
      <c r="Z53" s="192">
        <v>46018</v>
      </c>
      <c r="AA53" s="192">
        <v>46019</v>
      </c>
      <c r="AB53" s="192">
        <v>46020</v>
      </c>
      <c r="AC53" s="192">
        <v>46021</v>
      </c>
      <c r="AD53" s="192">
        <v>46022</v>
      </c>
      <c r="AE53" s="192">
        <v>46023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122</v>
      </c>
      <c r="Z54" s="85">
        <v>113</v>
      </c>
      <c r="AA54" s="85">
        <v>184</v>
      </c>
      <c r="AB54" s="85">
        <v>155</v>
      </c>
      <c r="AC54" s="85">
        <v>155</v>
      </c>
      <c r="AD54" s="85">
        <v>108</v>
      </c>
      <c r="AE54" s="85">
        <v>155</v>
      </c>
      <c r="AF54" s="67">
        <f>SUM(Y54:AE54)</f>
        <v>992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261</v>
      </c>
      <c r="Z55" s="85">
        <v>183</v>
      </c>
      <c r="AA55" s="85">
        <v>261</v>
      </c>
      <c r="AB55" s="85">
        <v>261</v>
      </c>
      <c r="AC55" s="85">
        <v>261</v>
      </c>
      <c r="AD55" s="85">
        <v>152</v>
      </c>
      <c r="AE55" s="85">
        <v>261</v>
      </c>
      <c r="AF55" s="67">
        <f t="shared" ref="AF55:AF62" si="12">SUM(Y55:AE55)</f>
        <v>1640</v>
      </c>
      <c r="AG55" s="64"/>
    </row>
    <row r="56" spans="2:33" ht="15.5">
      <c r="E56" s="91"/>
      <c r="V56" s="62"/>
      <c r="W56" s="68" t="s">
        <v>18</v>
      </c>
      <c r="X56" s="90"/>
      <c r="Y56" s="85">
        <v>287</v>
      </c>
      <c r="Z56" s="85">
        <v>320</v>
      </c>
      <c r="AA56" s="85">
        <v>639</v>
      </c>
      <c r="AB56" s="85">
        <v>448</v>
      </c>
      <c r="AC56" s="85">
        <v>639</v>
      </c>
      <c r="AD56" s="85">
        <v>639</v>
      </c>
      <c r="AE56" s="85">
        <v>448</v>
      </c>
      <c r="AF56" s="67">
        <f t="shared" si="12"/>
        <v>3420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262</v>
      </c>
      <c r="Z57" s="85">
        <v>183</v>
      </c>
      <c r="AA57" s="85">
        <v>262</v>
      </c>
      <c r="AB57" s="85">
        <v>262</v>
      </c>
      <c r="AC57" s="85">
        <v>262</v>
      </c>
      <c r="AD57" s="85">
        <v>183</v>
      </c>
      <c r="AE57" s="85">
        <v>251</v>
      </c>
      <c r="AF57" s="67">
        <f t="shared" si="12"/>
        <v>1665</v>
      </c>
      <c r="AG57" s="64"/>
    </row>
    <row r="58" spans="2:33" ht="15.5">
      <c r="V58" s="62"/>
      <c r="W58" s="68" t="s">
        <v>17</v>
      </c>
      <c r="X58" s="90"/>
      <c r="Y58" s="85">
        <v>185</v>
      </c>
      <c r="Z58" s="85">
        <v>88</v>
      </c>
      <c r="AA58" s="85">
        <v>220</v>
      </c>
      <c r="AB58" s="85">
        <v>220</v>
      </c>
      <c r="AC58" s="85">
        <v>220</v>
      </c>
      <c r="AD58" s="85">
        <v>88</v>
      </c>
      <c r="AE58" s="85">
        <v>185</v>
      </c>
      <c r="AF58" s="67">
        <f t="shared" si="12"/>
        <v>1206</v>
      </c>
      <c r="AG58" s="64"/>
    </row>
    <row r="59" spans="2:33" ht="15.5">
      <c r="V59" s="62"/>
      <c r="W59" s="68" t="s">
        <v>28</v>
      </c>
      <c r="X59" s="90"/>
      <c r="Y59" s="85">
        <v>262</v>
      </c>
      <c r="Z59" s="85">
        <v>125</v>
      </c>
      <c r="AA59" s="85">
        <v>0</v>
      </c>
      <c r="AB59" s="85">
        <v>0</v>
      </c>
      <c r="AC59" s="85">
        <v>0</v>
      </c>
      <c r="AD59" s="85">
        <v>125</v>
      </c>
      <c r="AE59" s="85">
        <v>262</v>
      </c>
      <c r="AF59" s="67">
        <f t="shared" si="12"/>
        <v>774</v>
      </c>
      <c r="AG59" s="64"/>
    </row>
    <row r="60" spans="2:33" ht="15.5">
      <c r="V60" s="62"/>
      <c r="W60" s="68" t="s">
        <v>24</v>
      </c>
      <c r="X60" s="90"/>
      <c r="Y60" s="85">
        <v>256</v>
      </c>
      <c r="Z60" s="85">
        <v>122</v>
      </c>
      <c r="AA60" s="85">
        <v>305</v>
      </c>
      <c r="AB60" s="85">
        <v>305</v>
      </c>
      <c r="AC60" s="85">
        <v>305</v>
      </c>
      <c r="AD60" s="85">
        <v>122</v>
      </c>
      <c r="AE60" s="85">
        <v>256</v>
      </c>
      <c r="AF60" s="67">
        <f t="shared" si="12"/>
        <v>1671</v>
      </c>
      <c r="AG60" s="64"/>
    </row>
    <row r="61" spans="2:33" ht="15.5">
      <c r="V61" s="62"/>
      <c r="W61" s="70" t="s">
        <v>19</v>
      </c>
      <c r="X61" s="92"/>
      <c r="Y61" s="85">
        <v>256</v>
      </c>
      <c r="Z61" s="85">
        <v>128</v>
      </c>
      <c r="AA61" s="85">
        <v>304</v>
      </c>
      <c r="AB61" s="85">
        <v>304</v>
      </c>
      <c r="AC61" s="85">
        <v>304</v>
      </c>
      <c r="AD61" s="85">
        <v>204</v>
      </c>
      <c r="AE61" s="85">
        <v>291</v>
      </c>
      <c r="AF61" s="67">
        <f t="shared" si="12"/>
        <v>1791</v>
      </c>
      <c r="AG61" s="64"/>
    </row>
    <row r="62" spans="2:33" ht="15.5">
      <c r="V62" s="62"/>
      <c r="W62" s="70" t="s">
        <v>85</v>
      </c>
      <c r="X62" s="92"/>
      <c r="Y62" s="85">
        <v>580</v>
      </c>
      <c r="Z62" s="85">
        <v>637</v>
      </c>
      <c r="AA62" s="85">
        <v>637</v>
      </c>
      <c r="AB62" s="85">
        <v>446</v>
      </c>
      <c r="AC62" s="85">
        <v>637</v>
      </c>
      <c r="AD62" s="85">
        <v>637</v>
      </c>
      <c r="AE62" s="85">
        <v>446</v>
      </c>
      <c r="AF62" s="67">
        <f t="shared" si="12"/>
        <v>4020</v>
      </c>
      <c r="AG62" s="64"/>
    </row>
    <row r="63" spans="2:33" ht="15.5">
      <c r="V63" s="62"/>
      <c r="W63" s="299" t="s">
        <v>43</v>
      </c>
      <c r="X63" s="300"/>
      <c r="Y63" s="102">
        <f>SUM(Y54:Y62)</f>
        <v>2471</v>
      </c>
      <c r="Z63" s="102">
        <f t="shared" ref="Z63:AE63" si="13">SUM(Z54:Z62)</f>
        <v>1899</v>
      </c>
      <c r="AA63" s="102">
        <f t="shared" si="13"/>
        <v>2812</v>
      </c>
      <c r="AB63" s="102">
        <f t="shared" si="13"/>
        <v>2401</v>
      </c>
      <c r="AC63" s="102">
        <f t="shared" si="13"/>
        <v>2783</v>
      </c>
      <c r="AD63" s="102">
        <f t="shared" si="13"/>
        <v>2258</v>
      </c>
      <c r="AE63" s="102">
        <f t="shared" si="13"/>
        <v>2555</v>
      </c>
      <c r="AF63" s="71">
        <f>SUM(AF54:AF62)</f>
        <v>17179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4" xr:uid="{80F50A78-7524-4DC9-89EA-70A6B597E3CD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DCCAAC29-B6ED-4B14-8331-A8C8176C9615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704D00EF-F4D2-4210-B694-E0E58E127337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8670A83E-3DDA-4CCE-8C4D-149C00C31FB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EA33E505-4045-480C-9995-C87CEFBF57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A17FEDB0-F2E2-44A9-8C47-116C98E6418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7C1AB2C7-C7CA-4775-B5EE-61701AF8164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D2757341-7479-4833-9621-85019236DD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2E254465-9D16-4871-BAD2-974437C9CCE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B0DB50DE-A965-4B66-B6AA-A3275CBF002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9061-566F-4E52-A6F4-5CA02953A5C4}">
  <dimension ref="B2:AG76"/>
  <sheetViews>
    <sheetView zoomScale="69" zoomScaleNormal="69" workbookViewId="0">
      <selection activeCell="M39" sqref="M3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5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1"/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 t="s">
        <v>116</v>
      </c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 t="s">
        <v>105</v>
      </c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259" t="s">
        <v>18</v>
      </c>
      <c r="D12" s="132">
        <v>260</v>
      </c>
      <c r="E12" s="132"/>
      <c r="F12" s="133">
        <f t="shared" si="1"/>
        <v>260</v>
      </c>
      <c r="G12" s="134">
        <f t="shared" ref="G12" si="2">VLOOKUP(C12,$W$53:$AF$63,$W$44,0)</f>
        <v>320</v>
      </c>
      <c r="H12" s="122">
        <f>IF(G12&lt;&gt;0,D12/(G12/2),0)</f>
        <v>1.625</v>
      </c>
      <c r="I12" s="13">
        <f>IF(G12&lt;&gt;0,E12/(G12/2),0)</f>
        <v>0</v>
      </c>
      <c r="J12" s="14"/>
      <c r="K12" s="15">
        <f>IF(G12&lt;&gt;0,F12/(G12),0)</f>
        <v>0.8125</v>
      </c>
      <c r="L12" s="2"/>
      <c r="M12" s="16" t="s">
        <v>74</v>
      </c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260</v>
      </c>
      <c r="E15" s="136">
        <f>SUM(E11:E14)</f>
        <v>0</v>
      </c>
      <c r="F15" s="136">
        <f>SUM(F11:F14)</f>
        <v>260</v>
      </c>
      <c r="G15" s="137">
        <f>SUM(G11:G14)</f>
        <v>320</v>
      </c>
      <c r="H15" s="124">
        <f>IF(G15&lt;&gt;0,D15/(G15/2),0)</f>
        <v>1.625</v>
      </c>
      <c r="I15" s="27">
        <f>IF(G15&lt;&gt;0,E15/(G15/2),0)</f>
        <v>0</v>
      </c>
      <c r="J15" s="22"/>
      <c r="K15" s="28">
        <f>IF(G15&lt;&gt;0,F15/(G15),0)</f>
        <v>0.8125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144</v>
      </c>
      <c r="E17" s="132">
        <v>23</v>
      </c>
      <c r="F17" s="133">
        <f t="shared" ref="F17:F23" si="3">SUM(D17:E17)</f>
        <v>167</v>
      </c>
      <c r="G17" s="134">
        <f t="shared" ref="G17:G23" si="4">VLOOKUP(C17,$W$53:$AF$63,$W$44,0)</f>
        <v>113</v>
      </c>
      <c r="H17" s="122">
        <f t="shared" ref="H17:H25" si="5">IF(G17&lt;&gt;0,D17/(G17/2),0)</f>
        <v>2.5486725663716814</v>
      </c>
      <c r="I17" s="13">
        <f t="shared" ref="I17:I25" si="6">IF(G17&lt;&gt;0,E17/(G17/2),0)</f>
        <v>0.40707964601769914</v>
      </c>
      <c r="J17" s="14"/>
      <c r="K17" s="15">
        <f t="shared" ref="K17:K31" si="7">IF(G17&lt;&gt;0,F17/(G17),0)</f>
        <v>1.4778761061946903</v>
      </c>
      <c r="M17" s="16" t="s">
        <v>74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11</v>
      </c>
      <c r="E18" s="132">
        <v>73</v>
      </c>
      <c r="F18" s="133">
        <f t="shared" si="3"/>
        <v>84</v>
      </c>
      <c r="G18" s="134">
        <f t="shared" si="4"/>
        <v>183</v>
      </c>
      <c r="H18" s="122">
        <f>IF(G18&lt;&gt;0,D18/(G18/2),0)</f>
        <v>0.12021857923497267</v>
      </c>
      <c r="I18" s="13">
        <f t="shared" si="6"/>
        <v>0.79781420765027322</v>
      </c>
      <c r="J18" s="14"/>
      <c r="K18" s="15">
        <f t="shared" si="7"/>
        <v>0.45901639344262296</v>
      </c>
      <c r="M18" s="16" t="s">
        <v>114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171</v>
      </c>
      <c r="E19" s="132"/>
      <c r="F19" s="133">
        <f t="shared" si="3"/>
        <v>171</v>
      </c>
      <c r="G19" s="134">
        <f t="shared" si="4"/>
        <v>183</v>
      </c>
      <c r="H19" s="122">
        <f>IF(G19&lt;&gt;0,D19/(G19/2),0)</f>
        <v>1.8688524590163935</v>
      </c>
      <c r="I19" s="13">
        <f t="shared" si="6"/>
        <v>0</v>
      </c>
      <c r="J19" s="14"/>
      <c r="K19" s="15">
        <f t="shared" si="7"/>
        <v>0.93442622950819676</v>
      </c>
      <c r="M19" s="16" t="s">
        <v>108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150</v>
      </c>
      <c r="E20" s="132">
        <v>68</v>
      </c>
      <c r="F20" s="133">
        <f t="shared" si="3"/>
        <v>218</v>
      </c>
      <c r="G20" s="134">
        <f t="shared" si="4"/>
        <v>88</v>
      </c>
      <c r="H20" s="122">
        <f t="shared" si="5"/>
        <v>3.4090909090909092</v>
      </c>
      <c r="I20" s="13">
        <f t="shared" si="6"/>
        <v>1.5454545454545454</v>
      </c>
      <c r="J20" s="14"/>
      <c r="K20" s="15">
        <f t="shared" si="7"/>
        <v>2.4772727272727271</v>
      </c>
      <c r="M20" s="16" t="s">
        <v>74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190</v>
      </c>
      <c r="E21" s="132">
        <v>59</v>
      </c>
      <c r="F21" s="133">
        <f t="shared" si="3"/>
        <v>249</v>
      </c>
      <c r="G21" s="134">
        <f t="shared" si="4"/>
        <v>125</v>
      </c>
      <c r="H21" s="122">
        <f t="shared" si="5"/>
        <v>3.04</v>
      </c>
      <c r="I21" s="13">
        <f t="shared" si="6"/>
        <v>0.94399999999999995</v>
      </c>
      <c r="J21" s="14"/>
      <c r="K21" s="15">
        <f t="shared" si="7"/>
        <v>1.992</v>
      </c>
      <c r="L21" s="34"/>
      <c r="M21" s="16" t="s">
        <v>74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154</v>
      </c>
      <c r="E22" s="132">
        <v>51</v>
      </c>
      <c r="F22" s="133">
        <f t="shared" si="3"/>
        <v>205</v>
      </c>
      <c r="G22" s="134">
        <f t="shared" si="4"/>
        <v>122</v>
      </c>
      <c r="H22" s="122">
        <f t="shared" si="5"/>
        <v>2.5245901639344264</v>
      </c>
      <c r="I22" s="13">
        <f t="shared" si="6"/>
        <v>0.83606557377049184</v>
      </c>
      <c r="J22" s="14"/>
      <c r="K22" s="15">
        <f t="shared" si="7"/>
        <v>1.680327868852459</v>
      </c>
      <c r="L22" s="34"/>
      <c r="M22" s="16" t="s">
        <v>74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/>
      <c r="E23" s="132"/>
      <c r="F23" s="133">
        <f t="shared" si="3"/>
        <v>0</v>
      </c>
      <c r="G23" s="134">
        <f t="shared" si="4"/>
        <v>128</v>
      </c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 t="s">
        <v>117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820</v>
      </c>
      <c r="E25" s="137">
        <f>SUM(E17:E23)</f>
        <v>274</v>
      </c>
      <c r="F25" s="137">
        <f>SUM(F17:F24)</f>
        <v>1094</v>
      </c>
      <c r="G25" s="137">
        <f>SUM(G17:G23)</f>
        <v>942</v>
      </c>
      <c r="H25" s="124">
        <f t="shared" si="5"/>
        <v>1.7409766454352442</v>
      </c>
      <c r="I25" s="27">
        <f t="shared" si="6"/>
        <v>0.58174097664543523</v>
      </c>
      <c r="J25" s="22"/>
      <c r="K25" s="28">
        <f t="shared" si="7"/>
        <v>1.1613588110403397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418</v>
      </c>
      <c r="E27" s="216">
        <v>319</v>
      </c>
      <c r="F27" s="133">
        <f t="shared" ref="F27:F29" si="8">SUM(D27:E27)</f>
        <v>737</v>
      </c>
      <c r="G27" s="134">
        <f>VLOOKUP(C27,$W$53:$AF$63,$W$44,0)</f>
        <v>637</v>
      </c>
      <c r="H27" s="122">
        <f>IF(G27&lt;&gt;0,D27/(G27/2),0)</f>
        <v>1.3124018838304552</v>
      </c>
      <c r="I27" s="13">
        <f>IF(G27&lt;&gt;0,E27/(G27/2),0)</f>
        <v>1.0015698587127158</v>
      </c>
      <c r="J27" s="14"/>
      <c r="K27" s="15">
        <f t="shared" si="7"/>
        <v>1.1569858712715855</v>
      </c>
      <c r="L27" s="34"/>
      <c r="M27" s="16" t="s">
        <v>115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9" t="s">
        <v>18</v>
      </c>
      <c r="D28" s="132"/>
      <c r="E28" s="132"/>
      <c r="F28" s="133">
        <f t="shared" si="8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8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418</v>
      </c>
      <c r="E31" s="221">
        <f>SUM(E27:E30)</f>
        <v>319</v>
      </c>
      <c r="F31" s="221">
        <f>SUM(F27:F30)</f>
        <v>737</v>
      </c>
      <c r="G31" s="222">
        <f>SUM(G27:G30)</f>
        <v>637</v>
      </c>
      <c r="H31" s="223">
        <f>IF(G31&lt;&gt;0,D31/(G31/2),0)</f>
        <v>1.3124018838304552</v>
      </c>
      <c r="I31" s="223">
        <f>IF(G31&lt;&gt;0,E31/(G31/2),0)</f>
        <v>1.0015698587127158</v>
      </c>
      <c r="J31" s="22"/>
      <c r="K31" s="224">
        <f t="shared" si="7"/>
        <v>1.1569858712715855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1498</v>
      </c>
      <c r="E34" s="108">
        <f>E9+E15+E25+E31</f>
        <v>593</v>
      </c>
      <c r="F34" s="108">
        <f>F9+F15+F25+F31</f>
        <v>2091</v>
      </c>
      <c r="G34" s="109">
        <f>G25+G31+G9+G15</f>
        <v>1899</v>
      </c>
      <c r="H34" s="13">
        <f>IF(G34&lt;&gt;0,D34/(G34/2),0)</f>
        <v>1.577672459189047</v>
      </c>
      <c r="I34" s="13">
        <f>IF(G34&lt;&gt;0,E34/(G34/2),0)</f>
        <v>0.62453923117430221</v>
      </c>
      <c r="J34" s="14"/>
      <c r="K34" s="15">
        <f>IF(G34&lt;&gt;0,F34/(G34),0)</f>
        <v>1.1011058451816746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9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>
        <v>42</v>
      </c>
      <c r="E39" s="105">
        <v>122</v>
      </c>
      <c r="F39" s="106">
        <f t="shared" si="9"/>
        <v>164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f>221+251+305</f>
        <v>777</v>
      </c>
      <c r="E40" s="105">
        <f>134+183+225</f>
        <v>542</v>
      </c>
      <c r="F40" s="106">
        <f>SUM(D40:E40)</f>
        <v>1319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933</v>
      </c>
      <c r="D42" s="107">
        <f>SUM(D38:D41)</f>
        <v>819</v>
      </c>
      <c r="E42" s="107">
        <f>SUM(E38:E41)</f>
        <v>664</v>
      </c>
      <c r="F42" s="106">
        <f>D42+E42</f>
        <v>1483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4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'26-12'!D40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'26-12'!F40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'26-12'!H40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'26-12'!B40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46017</v>
      </c>
      <c r="Z45" s="192">
        <v>46018</v>
      </c>
      <c r="AA45" s="192">
        <v>46019</v>
      </c>
      <c r="AB45" s="192">
        <v>46020</v>
      </c>
      <c r="AC45" s="192">
        <v>46021</v>
      </c>
      <c r="AD45" s="192">
        <v>46022</v>
      </c>
      <c r="AE45" s="192">
        <v>46023</v>
      </c>
      <c r="AF45" s="192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f>SUM(Y46:AE46)</f>
        <v>0</v>
      </c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287</v>
      </c>
      <c r="F47" s="79">
        <f>F25+'26-12'!F25</f>
        <v>2921</v>
      </c>
      <c r="G47" s="77">
        <f>IF($W$44=3,$Y47,IF($W$44=4,SUM($Y47:$Z47),IF($W$44=5,SUM($Y47:$AA47),IF($W$44=6,SUM($Y47:$AB47),IF($W$44=7,SUM($Y47:$AC47),IF($W$44=8,SUM($Y47:$AD47),IF($W$44=9,SUM($Y47:$AE47),"Escribir número")))))))</f>
        <v>2549</v>
      </c>
      <c r="H47" s="79">
        <f>F31+'26-12'!F31</f>
        <v>1065.5</v>
      </c>
      <c r="I47" s="77">
        <f>IF($W$44=3,$Y49,IF($W$44=4,SUM($Y49:$Z49),IF($W$44=5,SUM($Y49:$AA49),IF($W$44=6,SUM($Y49:$AB49),IF($W$44=7,SUM($Y49:$AC49),IF($W$44=8,SUM($Y49:$AD49),IF($W$44=9,SUM($Y49:$AE49),"Escribir número")))))))</f>
        <v>1537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1606</v>
      </c>
      <c r="Z47" s="66">
        <v>943</v>
      </c>
      <c r="AA47" s="66">
        <v>1536</v>
      </c>
      <c r="AB47" s="66">
        <v>1507</v>
      </c>
      <c r="AC47" s="66">
        <v>1507</v>
      </c>
      <c r="AD47" s="66">
        <v>983</v>
      </c>
      <c r="AE47" s="66">
        <v>1661</v>
      </c>
      <c r="AF47" s="67">
        <f t="shared" ref="AF47:AF49" si="10">SUM(Y47:AE47)</f>
        <v>9743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4562.5</v>
      </c>
      <c r="L48" s="118"/>
      <c r="M48" s="82">
        <f>+C47+E47+G47+I47</f>
        <v>4373</v>
      </c>
      <c r="N48" s="83">
        <f>AF63</f>
        <v>17179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287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7">
        <f t="shared" si="10"/>
        <v>287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580</v>
      </c>
      <c r="Z49" s="66">
        <v>957</v>
      </c>
      <c r="AA49" s="66">
        <v>1276</v>
      </c>
      <c r="AB49" s="66">
        <v>893</v>
      </c>
      <c r="AC49" s="66">
        <v>1276</v>
      </c>
      <c r="AD49" s="66">
        <v>1276</v>
      </c>
      <c r="AE49" s="66">
        <v>893</v>
      </c>
      <c r="AF49" s="67">
        <f t="shared" si="10"/>
        <v>7151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2473</v>
      </c>
      <c r="Z50" s="102">
        <f t="shared" ref="Z50:AE50" si="11">SUM(Z46:Z49)</f>
        <v>1900</v>
      </c>
      <c r="AA50" s="102">
        <f t="shared" si="11"/>
        <v>2812</v>
      </c>
      <c r="AB50" s="102">
        <f t="shared" si="11"/>
        <v>2400</v>
      </c>
      <c r="AC50" s="102">
        <f t="shared" si="11"/>
        <v>2783</v>
      </c>
      <c r="AD50" s="102">
        <f t="shared" si="11"/>
        <v>2259</v>
      </c>
      <c r="AE50" s="102">
        <f t="shared" si="11"/>
        <v>2554</v>
      </c>
      <c r="AF50" s="102">
        <f>SUM(AF46:AF49)</f>
        <v>17181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46017</v>
      </c>
      <c r="Z53" s="192">
        <v>46018</v>
      </c>
      <c r="AA53" s="192">
        <v>46019</v>
      </c>
      <c r="AB53" s="192">
        <v>46020</v>
      </c>
      <c r="AC53" s="192">
        <v>46021</v>
      </c>
      <c r="AD53" s="192">
        <v>46022</v>
      </c>
      <c r="AE53" s="192">
        <v>46023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122</v>
      </c>
      <c r="Z54" s="85">
        <v>113</v>
      </c>
      <c r="AA54" s="85">
        <v>184</v>
      </c>
      <c r="AB54" s="85">
        <v>155</v>
      </c>
      <c r="AC54" s="85">
        <v>155</v>
      </c>
      <c r="AD54" s="85">
        <v>108</v>
      </c>
      <c r="AE54" s="85">
        <v>155</v>
      </c>
      <c r="AF54" s="67">
        <f>SUM(Y54:AE54)</f>
        <v>992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261</v>
      </c>
      <c r="Z55" s="85">
        <v>183</v>
      </c>
      <c r="AA55" s="85">
        <v>261</v>
      </c>
      <c r="AB55" s="85">
        <v>261</v>
      </c>
      <c r="AC55" s="85">
        <v>261</v>
      </c>
      <c r="AD55" s="85">
        <v>152</v>
      </c>
      <c r="AE55" s="85">
        <v>261</v>
      </c>
      <c r="AF55" s="67">
        <f t="shared" ref="AF55:AF62" si="12">SUM(Y55:AE55)</f>
        <v>1640</v>
      </c>
      <c r="AG55" s="64"/>
    </row>
    <row r="56" spans="2:33" ht="15.5">
      <c r="E56" s="91"/>
      <c r="V56" s="62"/>
      <c r="W56" s="68" t="s">
        <v>18</v>
      </c>
      <c r="X56" s="90"/>
      <c r="Y56" s="85">
        <v>287</v>
      </c>
      <c r="Z56" s="85">
        <v>320</v>
      </c>
      <c r="AA56" s="85">
        <v>639</v>
      </c>
      <c r="AB56" s="85">
        <v>448</v>
      </c>
      <c r="AC56" s="85">
        <v>639</v>
      </c>
      <c r="AD56" s="85">
        <v>639</v>
      </c>
      <c r="AE56" s="85">
        <v>448</v>
      </c>
      <c r="AF56" s="67">
        <f t="shared" si="12"/>
        <v>3420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262</v>
      </c>
      <c r="Z57" s="85">
        <v>183</v>
      </c>
      <c r="AA57" s="85">
        <v>262</v>
      </c>
      <c r="AB57" s="85">
        <v>262</v>
      </c>
      <c r="AC57" s="85">
        <v>262</v>
      </c>
      <c r="AD57" s="85">
        <v>183</v>
      </c>
      <c r="AE57" s="85">
        <v>251</v>
      </c>
      <c r="AF57" s="67">
        <f t="shared" si="12"/>
        <v>1665</v>
      </c>
      <c r="AG57" s="64"/>
    </row>
    <row r="58" spans="2:33" ht="15.5">
      <c r="V58" s="62"/>
      <c r="W58" s="68" t="s">
        <v>17</v>
      </c>
      <c r="X58" s="90"/>
      <c r="Y58" s="85">
        <v>185</v>
      </c>
      <c r="Z58" s="85">
        <v>88</v>
      </c>
      <c r="AA58" s="85">
        <v>220</v>
      </c>
      <c r="AB58" s="85">
        <v>220</v>
      </c>
      <c r="AC58" s="85">
        <v>220</v>
      </c>
      <c r="AD58" s="85">
        <v>88</v>
      </c>
      <c r="AE58" s="85">
        <v>185</v>
      </c>
      <c r="AF58" s="67">
        <f t="shared" si="12"/>
        <v>1206</v>
      </c>
      <c r="AG58" s="64"/>
    </row>
    <row r="59" spans="2:33" ht="15.5">
      <c r="V59" s="62"/>
      <c r="W59" s="68" t="s">
        <v>28</v>
      </c>
      <c r="X59" s="90"/>
      <c r="Y59" s="85">
        <v>262</v>
      </c>
      <c r="Z59" s="85">
        <v>125</v>
      </c>
      <c r="AA59" s="85">
        <v>0</v>
      </c>
      <c r="AB59" s="85">
        <v>0</v>
      </c>
      <c r="AC59" s="85">
        <v>0</v>
      </c>
      <c r="AD59" s="85">
        <v>125</v>
      </c>
      <c r="AE59" s="85">
        <v>262</v>
      </c>
      <c r="AF59" s="67">
        <f t="shared" si="12"/>
        <v>774</v>
      </c>
      <c r="AG59" s="64"/>
    </row>
    <row r="60" spans="2:33" ht="15.5">
      <c r="V60" s="62"/>
      <c r="W60" s="68" t="s">
        <v>24</v>
      </c>
      <c r="X60" s="90"/>
      <c r="Y60" s="85">
        <v>256</v>
      </c>
      <c r="Z60" s="85">
        <v>122</v>
      </c>
      <c r="AA60" s="85">
        <v>305</v>
      </c>
      <c r="AB60" s="85">
        <v>305</v>
      </c>
      <c r="AC60" s="85">
        <v>305</v>
      </c>
      <c r="AD60" s="85">
        <v>122</v>
      </c>
      <c r="AE60" s="85">
        <v>256</v>
      </c>
      <c r="AF60" s="67">
        <f t="shared" si="12"/>
        <v>1671</v>
      </c>
      <c r="AG60" s="64"/>
    </row>
    <row r="61" spans="2:33" ht="15.5">
      <c r="V61" s="62"/>
      <c r="W61" s="70" t="s">
        <v>19</v>
      </c>
      <c r="X61" s="92"/>
      <c r="Y61" s="85">
        <v>256</v>
      </c>
      <c r="Z61" s="85">
        <v>128</v>
      </c>
      <c r="AA61" s="85">
        <v>304</v>
      </c>
      <c r="AB61" s="85">
        <v>304</v>
      </c>
      <c r="AC61" s="85">
        <v>304</v>
      </c>
      <c r="AD61" s="85">
        <v>204</v>
      </c>
      <c r="AE61" s="85">
        <v>291</v>
      </c>
      <c r="AF61" s="67">
        <f t="shared" si="12"/>
        <v>1791</v>
      </c>
      <c r="AG61" s="64"/>
    </row>
    <row r="62" spans="2:33" ht="15.5">
      <c r="V62" s="62"/>
      <c r="W62" s="70" t="s">
        <v>85</v>
      </c>
      <c r="X62" s="92"/>
      <c r="Y62" s="85">
        <v>580</v>
      </c>
      <c r="Z62" s="85">
        <v>637</v>
      </c>
      <c r="AA62" s="85">
        <v>637</v>
      </c>
      <c r="AB62" s="85">
        <v>446</v>
      </c>
      <c r="AC62" s="85">
        <v>637</v>
      </c>
      <c r="AD62" s="85">
        <v>637</v>
      </c>
      <c r="AE62" s="85">
        <v>446</v>
      </c>
      <c r="AF62" s="67">
        <f t="shared" si="12"/>
        <v>4020</v>
      </c>
      <c r="AG62" s="64"/>
    </row>
    <row r="63" spans="2:33" ht="15.5">
      <c r="V63" s="62"/>
      <c r="W63" s="299" t="s">
        <v>43</v>
      </c>
      <c r="X63" s="300"/>
      <c r="Y63" s="102">
        <f>SUM(Y54:Y62)</f>
        <v>2471</v>
      </c>
      <c r="Z63" s="102">
        <f t="shared" ref="Z63:AE63" si="13">SUM(Z54:Z62)</f>
        <v>1899</v>
      </c>
      <c r="AA63" s="102">
        <f t="shared" si="13"/>
        <v>2812</v>
      </c>
      <c r="AB63" s="102">
        <f t="shared" si="13"/>
        <v>2401</v>
      </c>
      <c r="AC63" s="102">
        <f t="shared" si="13"/>
        <v>2783</v>
      </c>
      <c r="AD63" s="102">
        <f t="shared" si="13"/>
        <v>2258</v>
      </c>
      <c r="AE63" s="102">
        <f t="shared" si="13"/>
        <v>2555</v>
      </c>
      <c r="AF63" s="71">
        <f>SUM(AF54:AF62)</f>
        <v>17179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4" xr:uid="{2C2A357A-EEE9-4686-808A-2C9B8E91B1E6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4B61CE0D-9EE0-458E-A9A5-D7DAAE618460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33E5B2AB-D13F-4DC5-927B-A9637916DE2A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5FECFAF1-8326-4DA3-A33E-785AEBD9AB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12CD7603-2BF9-4F21-9095-DFA4BFCA51F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748BDDF1-1EA5-4C15-9E18-D6661EDBC03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47E43FB4-1601-4972-9663-A2F96E388F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3A29DAD2-C54C-4EE6-9EB3-EC3A0F6C250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2DE616AD-8A0E-4B3F-AE62-5476752CBC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3F30F8C0-9A2C-48E9-B331-4CACB3B4D47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FB74B-E077-48CD-B199-4434B452F1D0}">
  <dimension ref="B2:AG76"/>
  <sheetViews>
    <sheetView topLeftCell="J29" zoomScale="64" zoomScaleNormal="64" workbookViewId="0">
      <selection activeCell="Y46" sqref="Y46:AE4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5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 t="s">
        <v>18</v>
      </c>
      <c r="D7" s="216"/>
      <c r="E7" s="217">
        <v>54</v>
      </c>
      <c r="F7" s="133">
        <f t="shared" si="0"/>
        <v>54</v>
      </c>
      <c r="G7" s="134">
        <f t="shared" ref="G7" si="1">VLOOKUP(C7,$W$53:$AF$63,$W$44,0)</f>
        <v>639</v>
      </c>
      <c r="H7" s="122">
        <f>IF(G7&lt;&gt;0,D7/(G7/2),0)</f>
        <v>0</v>
      </c>
      <c r="I7" s="13">
        <f>IF(G7&lt;&gt;0,E7/(G7/2),0)</f>
        <v>0.16901408450704225</v>
      </c>
      <c r="J7" s="14"/>
      <c r="K7" s="15">
        <f>IF(G7&lt;&gt;0,F7/(G7),0)</f>
        <v>8.4507042253521125E-2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54</v>
      </c>
      <c r="F9" s="136">
        <f>SUM(F6:F8)</f>
        <v>54</v>
      </c>
      <c r="G9" s="137">
        <f>SUM(G6:G8)</f>
        <v>639</v>
      </c>
      <c r="H9" s="123">
        <f>IF(G9&lt;&gt;0,D9/(G9/2),0)</f>
        <v>0</v>
      </c>
      <c r="I9" s="21">
        <f>IF(G9&lt;&gt;0,E9/(G9/2),0)</f>
        <v>0.16901408450704225</v>
      </c>
      <c r="J9" s="22"/>
      <c r="K9" s="23">
        <f>IF(G9&lt;&gt;0,F9/(G9),0)</f>
        <v>8.4507042253521125E-2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 t="s">
        <v>18</v>
      </c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 t="s">
        <v>118</v>
      </c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95</v>
      </c>
      <c r="E17" s="132">
        <v>73</v>
      </c>
      <c r="F17" s="133">
        <f t="shared" ref="F17:F23" si="3">SUM(D17:E17)</f>
        <v>168</v>
      </c>
      <c r="G17" s="134">
        <f t="shared" ref="G17:G23" si="4">VLOOKUP(C17,$W$53:$AF$63,$W$44,0)</f>
        <v>184</v>
      </c>
      <c r="H17" s="122">
        <f t="shared" ref="H17:H25" si="5">IF(G17&lt;&gt;0,D17/(G17/2),0)</f>
        <v>1.0326086956521738</v>
      </c>
      <c r="I17" s="13">
        <f t="shared" ref="I17:I25" si="6">IF(G17&lt;&gt;0,E17/(G17/2),0)</f>
        <v>0.79347826086956519</v>
      </c>
      <c r="J17" s="14"/>
      <c r="K17" s="15">
        <f t="shared" ref="K17:K31" si="7">IF(G17&lt;&gt;0,F17/(G17),0)</f>
        <v>0.91304347826086951</v>
      </c>
      <c r="M17" s="16" t="s">
        <v>119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243</v>
      </c>
      <c r="E18" s="132">
        <v>221</v>
      </c>
      <c r="F18" s="133">
        <f t="shared" si="3"/>
        <v>464</v>
      </c>
      <c r="G18" s="134">
        <f t="shared" si="4"/>
        <v>261</v>
      </c>
      <c r="H18" s="122">
        <f>IF(G18&lt;&gt;0,D18/(G18/2),0)</f>
        <v>1.8620689655172413</v>
      </c>
      <c r="I18" s="13">
        <f t="shared" si="6"/>
        <v>1.6934865900383143</v>
      </c>
      <c r="J18" s="14"/>
      <c r="K18" s="15">
        <f t="shared" si="7"/>
        <v>1.7777777777777777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151</v>
      </c>
      <c r="E19" s="132">
        <v>112</v>
      </c>
      <c r="F19" s="133">
        <f t="shared" si="3"/>
        <v>263</v>
      </c>
      <c r="G19" s="134">
        <f t="shared" si="4"/>
        <v>262</v>
      </c>
      <c r="H19" s="122">
        <f>IF(G19&lt;&gt;0,D19/(G19/2),0)</f>
        <v>1.1526717557251909</v>
      </c>
      <c r="I19" s="13">
        <f t="shared" si="6"/>
        <v>0.85496183206106868</v>
      </c>
      <c r="J19" s="14"/>
      <c r="K19" s="15">
        <f t="shared" si="7"/>
        <v>1.0038167938931297</v>
      </c>
      <c r="M19" s="16" t="s">
        <v>108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68</v>
      </c>
      <c r="E20" s="132">
        <v>136</v>
      </c>
      <c r="F20" s="133">
        <f t="shared" si="3"/>
        <v>204</v>
      </c>
      <c r="G20" s="134">
        <f t="shared" si="4"/>
        <v>220</v>
      </c>
      <c r="H20" s="122">
        <f t="shared" si="5"/>
        <v>0.61818181818181817</v>
      </c>
      <c r="I20" s="13">
        <f t="shared" si="6"/>
        <v>1.2363636363636363</v>
      </c>
      <c r="J20" s="14"/>
      <c r="K20" s="15">
        <f t="shared" si="7"/>
        <v>0.92727272727272725</v>
      </c>
      <c r="M20" s="16" t="s">
        <v>119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20</v>
      </c>
      <c r="E21" s="132" t="s">
        <v>122</v>
      </c>
      <c r="F21" s="133">
        <f t="shared" si="3"/>
        <v>20</v>
      </c>
      <c r="G21" s="134">
        <f t="shared" si="4"/>
        <v>0</v>
      </c>
      <c r="H21" s="122">
        <f t="shared" si="5"/>
        <v>0</v>
      </c>
      <c r="I21" s="13">
        <f t="shared" si="6"/>
        <v>0</v>
      </c>
      <c r="J21" s="14"/>
      <c r="K21" s="15">
        <f t="shared" si="7"/>
        <v>0</v>
      </c>
      <c r="L21" s="34"/>
      <c r="M21" s="16" t="s">
        <v>120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34</v>
      </c>
      <c r="E22" s="132">
        <f>114+17</f>
        <v>131</v>
      </c>
      <c r="F22" s="133">
        <f t="shared" si="3"/>
        <v>165</v>
      </c>
      <c r="G22" s="134">
        <f t="shared" si="4"/>
        <v>305</v>
      </c>
      <c r="H22" s="122">
        <f t="shared" si="5"/>
        <v>0.22295081967213115</v>
      </c>
      <c r="I22" s="13">
        <f t="shared" si="6"/>
        <v>0.85901639344262293</v>
      </c>
      <c r="J22" s="14"/>
      <c r="K22" s="15">
        <f t="shared" si="7"/>
        <v>0.54098360655737709</v>
      </c>
      <c r="L22" s="34"/>
      <c r="M22" s="16" t="s">
        <v>119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/>
      <c r="E23" s="132">
        <v>135</v>
      </c>
      <c r="F23" s="133">
        <f t="shared" si="3"/>
        <v>135</v>
      </c>
      <c r="G23" s="134">
        <f t="shared" si="4"/>
        <v>304</v>
      </c>
      <c r="H23" s="122">
        <f t="shared" si="5"/>
        <v>0</v>
      </c>
      <c r="I23" s="13">
        <f t="shared" si="6"/>
        <v>0.88815789473684215</v>
      </c>
      <c r="J23" s="14"/>
      <c r="K23" s="15">
        <f t="shared" si="7"/>
        <v>0.44407894736842107</v>
      </c>
      <c r="M23" s="16" t="s">
        <v>121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611</v>
      </c>
      <c r="E25" s="137">
        <f>SUM(E17:E23)</f>
        <v>808</v>
      </c>
      <c r="F25" s="137">
        <f>SUM(F17:F24)</f>
        <v>1419</v>
      </c>
      <c r="G25" s="137">
        <f>SUM(G17:G23)</f>
        <v>1536</v>
      </c>
      <c r="H25" s="124">
        <f t="shared" si="5"/>
        <v>0.79557291666666663</v>
      </c>
      <c r="I25" s="27">
        <f t="shared" si="6"/>
        <v>1.0520833333333333</v>
      </c>
      <c r="J25" s="22"/>
      <c r="K25" s="28">
        <f t="shared" si="7"/>
        <v>0.923828125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287</v>
      </c>
      <c r="E27" s="216">
        <v>250</v>
      </c>
      <c r="F27" s="133">
        <f t="shared" ref="F27:F29" si="8">SUM(D27:E27)</f>
        <v>537</v>
      </c>
      <c r="G27" s="134">
        <f>VLOOKUP(C27,$W$53:$AF$63,$W$44,0)</f>
        <v>637</v>
      </c>
      <c r="H27" s="122">
        <f>IF(G27&lt;&gt;0,D27/(G27/2),0)</f>
        <v>0.90109890109890112</v>
      </c>
      <c r="I27" s="13">
        <f>IF(G27&lt;&gt;0,E27/(G27/2),0)</f>
        <v>0.78492935635792782</v>
      </c>
      <c r="J27" s="14"/>
      <c r="K27" s="15">
        <f t="shared" si="7"/>
        <v>0.84301412872841441</v>
      </c>
      <c r="L27" s="34"/>
      <c r="M27" s="16" t="s">
        <v>74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9" t="s">
        <v>18</v>
      </c>
      <c r="D28" s="132"/>
      <c r="E28" s="132"/>
      <c r="F28" s="133">
        <f t="shared" si="8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8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287</v>
      </c>
      <c r="E31" s="221">
        <f>SUM(E27:E30)</f>
        <v>250</v>
      </c>
      <c r="F31" s="221">
        <f>SUM(F27:F30)</f>
        <v>537</v>
      </c>
      <c r="G31" s="222">
        <f>SUM(G27:G30)</f>
        <v>637</v>
      </c>
      <c r="H31" s="223">
        <f>IF(G31&lt;&gt;0,D31/(G31/2),0)</f>
        <v>0.90109890109890112</v>
      </c>
      <c r="I31" s="223">
        <f>IF(G31&lt;&gt;0,E31/(G31/2),0)</f>
        <v>0.78492935635792782</v>
      </c>
      <c r="J31" s="22"/>
      <c r="K31" s="224">
        <f t="shared" si="7"/>
        <v>0.84301412872841441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898</v>
      </c>
      <c r="E34" s="108">
        <f>E9+E15+E25+E31</f>
        <v>1112</v>
      </c>
      <c r="F34" s="108">
        <f>F9+F15+F25+F31</f>
        <v>2010</v>
      </c>
      <c r="G34" s="109">
        <f>G25+G31+G9+G15</f>
        <v>2812</v>
      </c>
      <c r="H34" s="13">
        <f>IF(G34&lt;&gt;0,D34/(G34/2),0)</f>
        <v>0.63869132290184927</v>
      </c>
      <c r="I34" s="13">
        <f>IF(G34&lt;&gt;0,E34/(G34/2),0)</f>
        <v>0.79089615931721191</v>
      </c>
      <c r="J34" s="14"/>
      <c r="K34" s="15">
        <f>IF(G34&lt;&gt;0,F34/(G34),0)</f>
        <v>0.71479374110953053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>
        <v>391</v>
      </c>
      <c r="F38" s="106">
        <f t="shared" ref="F38:F41" si="9">SUM(D38:E38)</f>
        <v>391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f>99+109+275+244</f>
        <v>727</v>
      </c>
      <c r="E40" s="105">
        <f>32+103+123</f>
        <v>258</v>
      </c>
      <c r="F40" s="106">
        <f>SUM(D40:E40)</f>
        <v>985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1181</v>
      </c>
      <c r="D42" s="107">
        <f>SUM(D38:D41)</f>
        <v>727</v>
      </c>
      <c r="E42" s="107">
        <f>SUM(E38:E41)</f>
        <v>649</v>
      </c>
      <c r="F42" s="106">
        <f>D42+E42</f>
        <v>1376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5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'27-12'!D40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'27-12'!F40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'27-12'!H40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'27-12'!B40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46017</v>
      </c>
      <c r="Z45" s="192">
        <v>46018</v>
      </c>
      <c r="AA45" s="192">
        <v>46019</v>
      </c>
      <c r="AB45" s="192">
        <v>46020</v>
      </c>
      <c r="AC45" s="192">
        <v>46021</v>
      </c>
      <c r="AD45" s="192">
        <v>46022</v>
      </c>
      <c r="AE45" s="192">
        <v>46023</v>
      </c>
      <c r="AF45" s="192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f>SUM(Y46:AE46)</f>
        <v>0</v>
      </c>
      <c r="AG46" s="64"/>
    </row>
    <row r="47" spans="2:33" ht="16" thickBot="1">
      <c r="B47" s="76">
        <f>+F9</f>
        <v>54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287</v>
      </c>
      <c r="F47" s="79">
        <f>F25+'26-12'!F25+'27-12'!F25</f>
        <v>4340</v>
      </c>
      <c r="G47" s="77">
        <f>IF($W$44=3,$Y47,IF($W$44=4,SUM($Y47:$Z47),IF($W$44=5,SUM($Y47:$AA47),IF($W$44=6,SUM($Y47:$AB47),IF($W$44=7,SUM($Y47:$AC47),IF($W$44=8,SUM($Y47:$AD47),IF($W$44=9,SUM($Y47:$AE47),"Escribir número")))))))</f>
        <v>4085</v>
      </c>
      <c r="H47" s="79">
        <f>F31+'26-12'!F31+'27-12'!F31</f>
        <v>1602.5</v>
      </c>
      <c r="I47" s="77">
        <f>IF($W$44=3,$Y49,IF($W$44=4,SUM($Y49:$Z49),IF($W$44=5,SUM($Y49:$AA49),IF($W$44=6,SUM($Y49:$AB49),IF($W$44=7,SUM($Y49:$AC49),IF($W$44=8,SUM($Y49:$AD49),IF($W$44=9,SUM($Y49:$AE49),"Escribir número")))))))</f>
        <v>2813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1606</v>
      </c>
      <c r="Z47" s="66">
        <v>943</v>
      </c>
      <c r="AA47" s="66">
        <v>1536</v>
      </c>
      <c r="AB47" s="66">
        <v>1507</v>
      </c>
      <c r="AC47" s="66">
        <v>1507</v>
      </c>
      <c r="AD47" s="66">
        <v>983</v>
      </c>
      <c r="AE47" s="66">
        <v>1661</v>
      </c>
      <c r="AF47" s="67">
        <f t="shared" ref="AF47:AF49" si="10">SUM(Y47:AE47)</f>
        <v>9743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6572.5</v>
      </c>
      <c r="L48" s="118"/>
      <c r="M48" s="82">
        <f>+C47+E47+G47+I47</f>
        <v>7185</v>
      </c>
      <c r="N48" s="83">
        <f>AF63</f>
        <v>17179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287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7">
        <f t="shared" si="10"/>
        <v>287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580</v>
      </c>
      <c r="Z49" s="66">
        <v>957</v>
      </c>
      <c r="AA49" s="66">
        <v>1276</v>
      </c>
      <c r="AB49" s="66">
        <v>893</v>
      </c>
      <c r="AC49" s="66">
        <v>1276</v>
      </c>
      <c r="AD49" s="66">
        <v>1276</v>
      </c>
      <c r="AE49" s="66">
        <v>893</v>
      </c>
      <c r="AF49" s="67">
        <f t="shared" si="10"/>
        <v>7151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2473</v>
      </c>
      <c r="Z50" s="102">
        <f t="shared" ref="Z50:AE50" si="11">SUM(Z46:Z49)</f>
        <v>1900</v>
      </c>
      <c r="AA50" s="102">
        <f t="shared" si="11"/>
        <v>2812</v>
      </c>
      <c r="AB50" s="102">
        <f t="shared" si="11"/>
        <v>2400</v>
      </c>
      <c r="AC50" s="102">
        <f t="shared" si="11"/>
        <v>2783</v>
      </c>
      <c r="AD50" s="102">
        <f t="shared" si="11"/>
        <v>2259</v>
      </c>
      <c r="AE50" s="102">
        <f t="shared" si="11"/>
        <v>2554</v>
      </c>
      <c r="AF50" s="102">
        <f>SUM(AF46:AF49)</f>
        <v>17181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46017</v>
      </c>
      <c r="Z53" s="192">
        <v>46018</v>
      </c>
      <c r="AA53" s="192">
        <v>46019</v>
      </c>
      <c r="AB53" s="192">
        <v>46020</v>
      </c>
      <c r="AC53" s="192">
        <v>46021</v>
      </c>
      <c r="AD53" s="192">
        <v>46022</v>
      </c>
      <c r="AE53" s="192">
        <v>46023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122</v>
      </c>
      <c r="Z54" s="85">
        <v>113</v>
      </c>
      <c r="AA54" s="85">
        <v>184</v>
      </c>
      <c r="AB54" s="85">
        <v>155</v>
      </c>
      <c r="AC54" s="85">
        <v>155</v>
      </c>
      <c r="AD54" s="85">
        <v>108</v>
      </c>
      <c r="AE54" s="85">
        <v>155</v>
      </c>
      <c r="AF54" s="67">
        <f>SUM(Y54:AE54)</f>
        <v>992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261</v>
      </c>
      <c r="Z55" s="85">
        <v>183</v>
      </c>
      <c r="AA55" s="85">
        <v>261</v>
      </c>
      <c r="AB55" s="85">
        <v>261</v>
      </c>
      <c r="AC55" s="85">
        <v>261</v>
      </c>
      <c r="AD55" s="85">
        <v>152</v>
      </c>
      <c r="AE55" s="85">
        <v>261</v>
      </c>
      <c r="AF55" s="67">
        <f t="shared" ref="AF55:AF62" si="12">SUM(Y55:AE55)</f>
        <v>1640</v>
      </c>
      <c r="AG55" s="64"/>
    </row>
    <row r="56" spans="2:33" ht="15.5">
      <c r="E56" s="91"/>
      <c r="V56" s="62"/>
      <c r="W56" s="68" t="s">
        <v>18</v>
      </c>
      <c r="X56" s="90"/>
      <c r="Y56" s="85">
        <v>287</v>
      </c>
      <c r="Z56" s="85">
        <v>320</v>
      </c>
      <c r="AA56" s="85">
        <v>639</v>
      </c>
      <c r="AB56" s="85">
        <v>448</v>
      </c>
      <c r="AC56" s="85">
        <v>639</v>
      </c>
      <c r="AD56" s="85">
        <v>639</v>
      </c>
      <c r="AE56" s="85">
        <v>448</v>
      </c>
      <c r="AF56" s="67">
        <f t="shared" si="12"/>
        <v>3420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262</v>
      </c>
      <c r="Z57" s="85">
        <v>183</v>
      </c>
      <c r="AA57" s="85">
        <v>262</v>
      </c>
      <c r="AB57" s="85">
        <v>262</v>
      </c>
      <c r="AC57" s="85">
        <v>262</v>
      </c>
      <c r="AD57" s="85">
        <v>183</v>
      </c>
      <c r="AE57" s="85">
        <v>251</v>
      </c>
      <c r="AF57" s="67">
        <f t="shared" si="12"/>
        <v>1665</v>
      </c>
      <c r="AG57" s="64"/>
    </row>
    <row r="58" spans="2:33" ht="15.5">
      <c r="V58" s="62"/>
      <c r="W58" s="68" t="s">
        <v>17</v>
      </c>
      <c r="X58" s="90"/>
      <c r="Y58" s="85">
        <v>185</v>
      </c>
      <c r="Z58" s="85">
        <v>88</v>
      </c>
      <c r="AA58" s="85">
        <v>220</v>
      </c>
      <c r="AB58" s="85">
        <v>220</v>
      </c>
      <c r="AC58" s="85">
        <v>220</v>
      </c>
      <c r="AD58" s="85">
        <v>88</v>
      </c>
      <c r="AE58" s="85">
        <v>185</v>
      </c>
      <c r="AF58" s="67">
        <f t="shared" si="12"/>
        <v>1206</v>
      </c>
      <c r="AG58" s="64"/>
    </row>
    <row r="59" spans="2:33" ht="15.5">
      <c r="V59" s="62"/>
      <c r="W59" s="68" t="s">
        <v>28</v>
      </c>
      <c r="X59" s="90"/>
      <c r="Y59" s="85">
        <v>262</v>
      </c>
      <c r="Z59" s="85">
        <v>125</v>
      </c>
      <c r="AA59" s="85">
        <v>0</v>
      </c>
      <c r="AB59" s="85">
        <v>0</v>
      </c>
      <c r="AC59" s="85">
        <v>0</v>
      </c>
      <c r="AD59" s="85">
        <v>125</v>
      </c>
      <c r="AE59" s="85">
        <v>262</v>
      </c>
      <c r="AF59" s="67">
        <f t="shared" si="12"/>
        <v>774</v>
      </c>
      <c r="AG59" s="64"/>
    </row>
    <row r="60" spans="2:33" ht="15.5">
      <c r="V60" s="62"/>
      <c r="W60" s="68" t="s">
        <v>24</v>
      </c>
      <c r="X60" s="90"/>
      <c r="Y60" s="85">
        <v>256</v>
      </c>
      <c r="Z60" s="85">
        <v>122</v>
      </c>
      <c r="AA60" s="85">
        <v>305</v>
      </c>
      <c r="AB60" s="85">
        <v>305</v>
      </c>
      <c r="AC60" s="85">
        <v>305</v>
      </c>
      <c r="AD60" s="85">
        <v>122</v>
      </c>
      <c r="AE60" s="85">
        <v>256</v>
      </c>
      <c r="AF60" s="67">
        <f t="shared" si="12"/>
        <v>1671</v>
      </c>
      <c r="AG60" s="64"/>
    </row>
    <row r="61" spans="2:33" ht="15.5">
      <c r="V61" s="62"/>
      <c r="W61" s="70" t="s">
        <v>19</v>
      </c>
      <c r="X61" s="92"/>
      <c r="Y61" s="85">
        <v>256</v>
      </c>
      <c r="Z61" s="85">
        <v>128</v>
      </c>
      <c r="AA61" s="85">
        <v>304</v>
      </c>
      <c r="AB61" s="85">
        <v>304</v>
      </c>
      <c r="AC61" s="85">
        <v>304</v>
      </c>
      <c r="AD61" s="85">
        <v>204</v>
      </c>
      <c r="AE61" s="85">
        <v>291</v>
      </c>
      <c r="AF61" s="67">
        <f t="shared" si="12"/>
        <v>1791</v>
      </c>
      <c r="AG61" s="64"/>
    </row>
    <row r="62" spans="2:33" ht="15.5">
      <c r="V62" s="62"/>
      <c r="W62" s="70" t="s">
        <v>85</v>
      </c>
      <c r="X62" s="92"/>
      <c r="Y62" s="85">
        <v>580</v>
      </c>
      <c r="Z62" s="85">
        <v>637</v>
      </c>
      <c r="AA62" s="85">
        <v>637</v>
      </c>
      <c r="AB62" s="85">
        <v>446</v>
      </c>
      <c r="AC62" s="85">
        <v>637</v>
      </c>
      <c r="AD62" s="85">
        <v>637</v>
      </c>
      <c r="AE62" s="85">
        <v>446</v>
      </c>
      <c r="AF62" s="67">
        <f t="shared" si="12"/>
        <v>4020</v>
      </c>
      <c r="AG62" s="64"/>
    </row>
    <row r="63" spans="2:33" ht="15.5">
      <c r="V63" s="62"/>
      <c r="W63" s="299" t="s">
        <v>43</v>
      </c>
      <c r="X63" s="300"/>
      <c r="Y63" s="102">
        <f>SUM(Y54:Y62)</f>
        <v>2471</v>
      </c>
      <c r="Z63" s="102">
        <f t="shared" ref="Z63:AE63" si="13">SUM(Z54:Z62)</f>
        <v>1899</v>
      </c>
      <c r="AA63" s="102">
        <f t="shared" si="13"/>
        <v>2812</v>
      </c>
      <c r="AB63" s="102">
        <f t="shared" si="13"/>
        <v>2401</v>
      </c>
      <c r="AC63" s="102">
        <f t="shared" si="13"/>
        <v>2783</v>
      </c>
      <c r="AD63" s="102">
        <f t="shared" si="13"/>
        <v>2258</v>
      </c>
      <c r="AE63" s="102">
        <f t="shared" si="13"/>
        <v>2555</v>
      </c>
      <c r="AF63" s="71">
        <f>SUM(AF54:AF62)</f>
        <v>17179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4" xr:uid="{D5C8D2D1-CBCD-4D97-9918-293A25C91892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37AB36CC-5A64-469A-941A-16EA023D9ECC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713D616B-0CFF-4D3D-85A2-F293700C8F9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4DEC39E0-37C7-4F7D-98EF-7EAF7AA928C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3FDEF036-09C9-41C1-A857-920FEB68AFD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B3353B34-4F83-4D43-B024-40CF39CA3A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2AFC5026-FA09-4012-8FF3-BE0D2F51649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24BEDCE1-AF28-4DF0-9841-9D0DDF93EE7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7DB8B3B3-83F0-4BA7-B508-9C585A5587C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3E1A9343-9ADB-48AB-8551-FE985B1738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FFB92-E645-4A50-BE88-F1303B2C7E95}">
  <dimension ref="B2:AG76"/>
  <sheetViews>
    <sheetView zoomScale="68" zoomScaleNormal="68" workbookViewId="0">
      <selection activeCell="M34" sqref="M34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5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 t="s">
        <v>18</v>
      </c>
      <c r="D7" s="216">
        <v>543</v>
      </c>
      <c r="E7" s="217">
        <v>335</v>
      </c>
      <c r="F7" s="133">
        <f t="shared" si="0"/>
        <v>878</v>
      </c>
      <c r="G7" s="134">
        <f t="shared" ref="G7" si="1">VLOOKUP(C7,$W$53:$AF$63,$W$44,0)</f>
        <v>448</v>
      </c>
      <c r="H7" s="122">
        <f>IF(G7&lt;&gt;0,D7/(G7/2),0)</f>
        <v>2.4241071428571428</v>
      </c>
      <c r="I7" s="13">
        <f>IF(G7&lt;&gt;0,E7/(G7/2),0)</f>
        <v>1.4955357142857142</v>
      </c>
      <c r="J7" s="14"/>
      <c r="K7" s="15">
        <f>IF(G7&lt;&gt;0,F7/(G7),0)</f>
        <v>1.9598214285714286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543</v>
      </c>
      <c r="E9" s="136">
        <f>SUM(E6:E8)</f>
        <v>335</v>
      </c>
      <c r="F9" s="136">
        <f>SUM(F6:F8)</f>
        <v>878</v>
      </c>
      <c r="G9" s="137">
        <f>SUM(G6:G8)</f>
        <v>448</v>
      </c>
      <c r="H9" s="123">
        <f>IF(G9&lt;&gt;0,D9/(G9/2),0)</f>
        <v>2.4241071428571428</v>
      </c>
      <c r="I9" s="21">
        <f>IF(G9&lt;&gt;0,E9/(G9/2),0)</f>
        <v>1.4955357142857142</v>
      </c>
      <c r="J9" s="22"/>
      <c r="K9" s="23">
        <f>IF(G9&lt;&gt;0,F9/(G9),0)</f>
        <v>1.9598214285714286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 t="s">
        <v>18</v>
      </c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 t="s">
        <v>118</v>
      </c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102</v>
      </c>
      <c r="E17" s="132">
        <v>131</v>
      </c>
      <c r="F17" s="133">
        <f t="shared" ref="F17:F23" si="3">SUM(D17:E17)</f>
        <v>233</v>
      </c>
      <c r="G17" s="134">
        <f t="shared" ref="G17:G23" si="4">VLOOKUP(C17,$W$53:$AF$63,$W$44,0)</f>
        <v>155</v>
      </c>
      <c r="H17" s="122">
        <f t="shared" ref="H17:H25" si="5">IF(G17&lt;&gt;0,D17/(G17/2),0)</f>
        <v>1.3161290322580645</v>
      </c>
      <c r="I17" s="13">
        <f t="shared" ref="I17:I25" si="6">IF(G17&lt;&gt;0,E17/(G17/2),0)</f>
        <v>1.6903225806451614</v>
      </c>
      <c r="J17" s="14"/>
      <c r="K17" s="15">
        <f t="shared" ref="K17:K31" si="7">IF(G17&lt;&gt;0,F17/(G17),0)</f>
        <v>1.5032258064516129</v>
      </c>
      <c r="M17" s="16" t="s">
        <v>119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19</v>
      </c>
      <c r="E18" s="132">
        <v>119</v>
      </c>
      <c r="F18" s="133">
        <f t="shared" si="3"/>
        <v>138</v>
      </c>
      <c r="G18" s="134">
        <f t="shared" si="4"/>
        <v>261</v>
      </c>
      <c r="H18" s="122">
        <f>IF(G18&lt;&gt;0,D18/(G18/2),0)</f>
        <v>0.14559386973180077</v>
      </c>
      <c r="I18" s="13">
        <f t="shared" si="6"/>
        <v>0.91187739463601536</v>
      </c>
      <c r="J18" s="14"/>
      <c r="K18" s="15">
        <f t="shared" si="7"/>
        <v>0.52873563218390807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228</v>
      </c>
      <c r="E19" s="132">
        <v>159</v>
      </c>
      <c r="F19" s="133">
        <f t="shared" si="3"/>
        <v>387</v>
      </c>
      <c r="G19" s="134">
        <f t="shared" si="4"/>
        <v>262</v>
      </c>
      <c r="H19" s="122">
        <f>IF(G19&lt;&gt;0,D19/(G19/2),0)</f>
        <v>1.7404580152671756</v>
      </c>
      <c r="I19" s="13">
        <f t="shared" si="6"/>
        <v>1.2137404580152671</v>
      </c>
      <c r="J19" s="14"/>
      <c r="K19" s="15">
        <f t="shared" si="7"/>
        <v>1.4770992366412214</v>
      </c>
      <c r="M19" s="16" t="s">
        <v>108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20</v>
      </c>
      <c r="E20" s="132">
        <v>113</v>
      </c>
      <c r="F20" s="133">
        <f t="shared" si="3"/>
        <v>133</v>
      </c>
      <c r="G20" s="134">
        <f t="shared" si="4"/>
        <v>220</v>
      </c>
      <c r="H20" s="122">
        <f t="shared" si="5"/>
        <v>0.18181818181818182</v>
      </c>
      <c r="I20" s="13">
        <f t="shared" si="6"/>
        <v>1.0272727272727273</v>
      </c>
      <c r="J20" s="14"/>
      <c r="K20" s="15">
        <f t="shared" si="7"/>
        <v>0.6045454545454545</v>
      </c>
      <c r="M20" s="16" t="s">
        <v>119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0</v>
      </c>
      <c r="E21" s="132">
        <v>0</v>
      </c>
      <c r="F21" s="133">
        <f t="shared" si="3"/>
        <v>0</v>
      </c>
      <c r="G21" s="134">
        <f t="shared" si="4"/>
        <v>0</v>
      </c>
      <c r="H21" s="122">
        <f t="shared" si="5"/>
        <v>0</v>
      </c>
      <c r="I21" s="13">
        <f t="shared" si="6"/>
        <v>0</v>
      </c>
      <c r="J21" s="14"/>
      <c r="K21" s="15">
        <f t="shared" si="7"/>
        <v>0</v>
      </c>
      <c r="L21" s="34"/>
      <c r="M21" s="16" t="s">
        <v>120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150</v>
      </c>
      <c r="E22" s="132">
        <v>204</v>
      </c>
      <c r="F22" s="133">
        <f t="shared" si="3"/>
        <v>354</v>
      </c>
      <c r="G22" s="134">
        <f t="shared" si="4"/>
        <v>305</v>
      </c>
      <c r="H22" s="122">
        <f t="shared" si="5"/>
        <v>0.98360655737704916</v>
      </c>
      <c r="I22" s="13">
        <f t="shared" si="6"/>
        <v>1.3377049180327869</v>
      </c>
      <c r="J22" s="14"/>
      <c r="K22" s="15">
        <f t="shared" si="7"/>
        <v>1.160655737704918</v>
      </c>
      <c r="L22" s="34"/>
      <c r="M22" s="16" t="s">
        <v>119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227</v>
      </c>
      <c r="E23" s="132">
        <v>156</v>
      </c>
      <c r="F23" s="133">
        <f t="shared" si="3"/>
        <v>383</v>
      </c>
      <c r="G23" s="134">
        <f t="shared" si="4"/>
        <v>304</v>
      </c>
      <c r="H23" s="122">
        <f t="shared" si="5"/>
        <v>1.493421052631579</v>
      </c>
      <c r="I23" s="13">
        <f t="shared" si="6"/>
        <v>1.0263157894736843</v>
      </c>
      <c r="J23" s="14"/>
      <c r="K23" s="15">
        <f t="shared" si="7"/>
        <v>1.2598684210526316</v>
      </c>
      <c r="M23" s="16" t="s">
        <v>121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746</v>
      </c>
      <c r="E25" s="137">
        <f>SUM(E17:E23)</f>
        <v>882</v>
      </c>
      <c r="F25" s="137">
        <f>SUM(F17:F24)</f>
        <v>1628</v>
      </c>
      <c r="G25" s="137">
        <f>SUM(G17:G23)</f>
        <v>1507</v>
      </c>
      <c r="H25" s="124">
        <f t="shared" si="5"/>
        <v>0.99004644990046453</v>
      </c>
      <c r="I25" s="27">
        <f t="shared" si="6"/>
        <v>1.170537491705375</v>
      </c>
      <c r="J25" s="22"/>
      <c r="K25" s="28">
        <f t="shared" si="7"/>
        <v>1.0802919708029197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281</v>
      </c>
      <c r="E27" s="216">
        <v>87</v>
      </c>
      <c r="F27" s="133">
        <f t="shared" ref="F27:F29" si="8">SUM(D27:E27)</f>
        <v>368</v>
      </c>
      <c r="G27" s="134">
        <f>VLOOKUP(C27,$W$53:$AF$63,$W$44,0)</f>
        <v>446</v>
      </c>
      <c r="H27" s="122">
        <f>IF(G27&lt;&gt;0,D27/(G27/2),0)</f>
        <v>1.2600896860986548</v>
      </c>
      <c r="I27" s="13">
        <f>IF(G27&lt;&gt;0,E27/(G27/2),0)</f>
        <v>0.39013452914798208</v>
      </c>
      <c r="J27" s="14"/>
      <c r="K27" s="15">
        <f t="shared" si="7"/>
        <v>0.82511210762331844</v>
      </c>
      <c r="L27" s="34"/>
      <c r="M27" s="16" t="s">
        <v>74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81</v>
      </c>
      <c r="D28" s="132">
        <v>96</v>
      </c>
      <c r="E28" s="132"/>
      <c r="F28" s="133">
        <f t="shared" si="8"/>
        <v>96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8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377</v>
      </c>
      <c r="E31" s="221">
        <f>SUM(E27:E30)</f>
        <v>87</v>
      </c>
      <c r="F31" s="221">
        <f>SUM(F27:F30)</f>
        <v>464</v>
      </c>
      <c r="G31" s="222">
        <f>SUM(G27:G30)</f>
        <v>446</v>
      </c>
      <c r="H31" s="223">
        <f>IF(G31&lt;&gt;0,D31/(G31/2),0)</f>
        <v>1.6905829596412556</v>
      </c>
      <c r="I31" s="223">
        <f>IF(G31&lt;&gt;0,E31/(G31/2),0)</f>
        <v>0.39013452914798208</v>
      </c>
      <c r="J31" s="22"/>
      <c r="K31" s="224">
        <f t="shared" si="7"/>
        <v>1.0403587443946187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1666</v>
      </c>
      <c r="E34" s="108">
        <f>E9+E15+E25+E31</f>
        <v>1304</v>
      </c>
      <c r="F34" s="108">
        <f>F9+F15+F25+F31</f>
        <v>2970</v>
      </c>
      <c r="G34" s="109">
        <f>G25+G31+G9+G15</f>
        <v>2401</v>
      </c>
      <c r="H34" s="13">
        <f>IF(G34&lt;&gt;0,D34/(G34/2),0)</f>
        <v>1.3877551020408163</v>
      </c>
      <c r="I34" s="13">
        <f>IF(G34&lt;&gt;0,E34/(G34/2),0)</f>
        <v>1.0862140774677218</v>
      </c>
      <c r="J34" s="14"/>
      <c r="K34" s="15">
        <f>IF(G34&lt;&gt;0,F34/(G34),0)</f>
        <v>1.2369845897542691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579</v>
      </c>
      <c r="E38" s="105"/>
      <c r="F38" s="106">
        <f t="shared" ref="F38:F41" si="9">SUM(D38:E38)</f>
        <v>579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>
        <v>0</v>
      </c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f>18+21</f>
        <v>39</v>
      </c>
      <c r="E40" s="105">
        <f>120+134+143</f>
        <v>397</v>
      </c>
      <c r="F40" s="106">
        <f>SUM(D40:E40)</f>
        <v>436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1181</v>
      </c>
      <c r="D42" s="107">
        <f>SUM(D38:D41)</f>
        <v>618</v>
      </c>
      <c r="E42" s="107">
        <f>SUM(E38:E41)</f>
        <v>397</v>
      </c>
      <c r="F42" s="106">
        <f>D42+E42</f>
        <v>1015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6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'28-12'!D40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'28-12'!F40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'28-12'!H40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'28-12'!B40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46017</v>
      </c>
      <c r="Z45" s="192">
        <v>46018</v>
      </c>
      <c r="AA45" s="192">
        <v>46019</v>
      </c>
      <c r="AB45" s="192">
        <v>46020</v>
      </c>
      <c r="AC45" s="192">
        <v>46021</v>
      </c>
      <c r="AD45" s="192">
        <v>46022</v>
      </c>
      <c r="AE45" s="192">
        <v>46023</v>
      </c>
      <c r="AF45" s="192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f>SUM(Y46:AE46)</f>
        <v>0</v>
      </c>
      <c r="AG46" s="64"/>
    </row>
    <row r="47" spans="2:33" ht="16" thickBot="1">
      <c r="B47" s="76">
        <f>+F9+'28-12'!F9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+F15+'26-12'!F15+'27-12'!F15+'28-12'!F15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287</v>
      </c>
      <c r="F47" s="79">
        <f>F25+'26-12'!F25+'27-12'!F25+'28-12'!F25</f>
        <v>5968</v>
      </c>
      <c r="G47" s="77">
        <f>IF($W$44=3,$Y47,IF($W$44=4,SUM($Y47:$Z47),IF($W$44=5,SUM($Y47:$AA47),IF($W$44=6,SUM($Y47:$AB47),IF($W$44=7,SUM($Y47:$AC47),IF($W$44=8,SUM($Y47:$AD47),IF($W$44=9,SUM($Y47:$AE47),"Escribir número")))))))</f>
        <v>5592</v>
      </c>
      <c r="H47" s="79">
        <f>F31+'26-12'!F31+'27-12'!F31+'28-12'!F31</f>
        <v>2066.5</v>
      </c>
      <c r="I47" s="77">
        <f>IF($W$44=3,$Y49,IF($W$44=4,SUM($Y49:$Z49),IF($W$44=5,SUM($Y49:$AA49),IF($W$44=6,SUM($Y49:$AB49),IF($W$44=7,SUM($Y49:$AC49),IF($W$44=8,SUM($Y49:$AD49),IF($W$44=9,SUM($Y49:$AE49),"Escribir número")))))))</f>
        <v>3706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1606</v>
      </c>
      <c r="Z47" s="66">
        <v>943</v>
      </c>
      <c r="AA47" s="66">
        <v>1536</v>
      </c>
      <c r="AB47" s="66">
        <v>1507</v>
      </c>
      <c r="AC47" s="66">
        <v>1507</v>
      </c>
      <c r="AD47" s="66">
        <v>983</v>
      </c>
      <c r="AE47" s="66">
        <v>1661</v>
      </c>
      <c r="AF47" s="67">
        <f t="shared" ref="AF47:AF49" si="10">SUM(Y47:AE47)</f>
        <v>9743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9542.5</v>
      </c>
      <c r="L48" s="118"/>
      <c r="M48" s="82">
        <f>+C47+E47+G47+I47</f>
        <v>9585</v>
      </c>
      <c r="N48" s="83">
        <f>AF63</f>
        <v>17179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287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7">
        <f t="shared" si="10"/>
        <v>287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580</v>
      </c>
      <c r="Z49" s="66">
        <v>957</v>
      </c>
      <c r="AA49" s="66">
        <v>1276</v>
      </c>
      <c r="AB49" s="66">
        <v>893</v>
      </c>
      <c r="AC49" s="66">
        <v>1276</v>
      </c>
      <c r="AD49" s="66">
        <v>1276</v>
      </c>
      <c r="AE49" s="66">
        <v>893</v>
      </c>
      <c r="AF49" s="67">
        <f t="shared" si="10"/>
        <v>7151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2473</v>
      </c>
      <c r="Z50" s="102">
        <f t="shared" ref="Z50:AE50" si="11">SUM(Z46:Z49)</f>
        <v>1900</v>
      </c>
      <c r="AA50" s="102">
        <f t="shared" si="11"/>
        <v>2812</v>
      </c>
      <c r="AB50" s="102">
        <f t="shared" si="11"/>
        <v>2400</v>
      </c>
      <c r="AC50" s="102">
        <f t="shared" si="11"/>
        <v>2783</v>
      </c>
      <c r="AD50" s="102">
        <f t="shared" si="11"/>
        <v>2259</v>
      </c>
      <c r="AE50" s="102">
        <f t="shared" si="11"/>
        <v>2554</v>
      </c>
      <c r="AF50" s="102">
        <f>SUM(AF46:AF49)</f>
        <v>17181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46017</v>
      </c>
      <c r="Z53" s="192">
        <v>46018</v>
      </c>
      <c r="AA53" s="192">
        <v>46019</v>
      </c>
      <c r="AB53" s="192">
        <v>46020</v>
      </c>
      <c r="AC53" s="192">
        <v>46021</v>
      </c>
      <c r="AD53" s="192">
        <v>46022</v>
      </c>
      <c r="AE53" s="192">
        <v>46023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122</v>
      </c>
      <c r="Z54" s="85">
        <v>113</v>
      </c>
      <c r="AA54" s="85">
        <v>184</v>
      </c>
      <c r="AB54" s="85">
        <v>155</v>
      </c>
      <c r="AC54" s="85">
        <v>155</v>
      </c>
      <c r="AD54" s="85">
        <v>108</v>
      </c>
      <c r="AE54" s="85">
        <v>155</v>
      </c>
      <c r="AF54" s="67">
        <f>SUM(Y54:AE54)</f>
        <v>992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261</v>
      </c>
      <c r="Z55" s="85">
        <v>183</v>
      </c>
      <c r="AA55" s="85">
        <v>261</v>
      </c>
      <c r="AB55" s="85">
        <v>261</v>
      </c>
      <c r="AC55" s="85">
        <v>261</v>
      </c>
      <c r="AD55" s="85">
        <v>152</v>
      </c>
      <c r="AE55" s="85">
        <v>261</v>
      </c>
      <c r="AF55" s="67">
        <f t="shared" ref="AF55:AF62" si="12">SUM(Y55:AE55)</f>
        <v>1640</v>
      </c>
      <c r="AG55" s="64"/>
    </row>
    <row r="56" spans="2:33" ht="15.5">
      <c r="E56" s="91"/>
      <c r="V56" s="62"/>
      <c r="W56" s="68" t="s">
        <v>18</v>
      </c>
      <c r="X56" s="90"/>
      <c r="Y56" s="85">
        <v>287</v>
      </c>
      <c r="Z56" s="85">
        <v>320</v>
      </c>
      <c r="AA56" s="85">
        <v>639</v>
      </c>
      <c r="AB56" s="85">
        <v>448</v>
      </c>
      <c r="AC56" s="85">
        <v>639</v>
      </c>
      <c r="AD56" s="85">
        <v>639</v>
      </c>
      <c r="AE56" s="85">
        <v>448</v>
      </c>
      <c r="AF56" s="67">
        <f t="shared" si="12"/>
        <v>3420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262</v>
      </c>
      <c r="Z57" s="85">
        <v>183</v>
      </c>
      <c r="AA57" s="85">
        <v>262</v>
      </c>
      <c r="AB57" s="85">
        <v>262</v>
      </c>
      <c r="AC57" s="85">
        <v>262</v>
      </c>
      <c r="AD57" s="85">
        <v>183</v>
      </c>
      <c r="AE57" s="85">
        <v>251</v>
      </c>
      <c r="AF57" s="67">
        <f t="shared" si="12"/>
        <v>1665</v>
      </c>
      <c r="AG57" s="64"/>
    </row>
    <row r="58" spans="2:33" ht="15.5">
      <c r="V58" s="62"/>
      <c r="W58" s="68" t="s">
        <v>17</v>
      </c>
      <c r="X58" s="90"/>
      <c r="Y58" s="85">
        <v>185</v>
      </c>
      <c r="Z58" s="85">
        <v>88</v>
      </c>
      <c r="AA58" s="85">
        <v>220</v>
      </c>
      <c r="AB58" s="85">
        <v>220</v>
      </c>
      <c r="AC58" s="85">
        <v>220</v>
      </c>
      <c r="AD58" s="85">
        <v>88</v>
      </c>
      <c r="AE58" s="85">
        <v>185</v>
      </c>
      <c r="AF58" s="67">
        <f t="shared" si="12"/>
        <v>1206</v>
      </c>
      <c r="AG58" s="64"/>
    </row>
    <row r="59" spans="2:33" ht="15.5">
      <c r="V59" s="62"/>
      <c r="W59" s="68" t="s">
        <v>28</v>
      </c>
      <c r="X59" s="90"/>
      <c r="Y59" s="85">
        <v>262</v>
      </c>
      <c r="Z59" s="85">
        <v>125</v>
      </c>
      <c r="AA59" s="85">
        <v>0</v>
      </c>
      <c r="AB59" s="85">
        <v>0</v>
      </c>
      <c r="AC59" s="85">
        <v>0</v>
      </c>
      <c r="AD59" s="85">
        <v>125</v>
      </c>
      <c r="AE59" s="85">
        <v>262</v>
      </c>
      <c r="AF59" s="67">
        <f t="shared" si="12"/>
        <v>774</v>
      </c>
      <c r="AG59" s="64"/>
    </row>
    <row r="60" spans="2:33" ht="15.5">
      <c r="V60" s="62"/>
      <c r="W60" s="68" t="s">
        <v>24</v>
      </c>
      <c r="X60" s="90"/>
      <c r="Y60" s="85">
        <v>256</v>
      </c>
      <c r="Z60" s="85">
        <v>122</v>
      </c>
      <c r="AA60" s="85">
        <v>305</v>
      </c>
      <c r="AB60" s="85">
        <v>305</v>
      </c>
      <c r="AC60" s="85">
        <v>305</v>
      </c>
      <c r="AD60" s="85">
        <v>122</v>
      </c>
      <c r="AE60" s="85">
        <v>256</v>
      </c>
      <c r="AF60" s="67">
        <f t="shared" si="12"/>
        <v>1671</v>
      </c>
      <c r="AG60" s="64"/>
    </row>
    <row r="61" spans="2:33" ht="15.5">
      <c r="V61" s="62"/>
      <c r="W61" s="70" t="s">
        <v>19</v>
      </c>
      <c r="X61" s="92"/>
      <c r="Y61" s="85">
        <v>256</v>
      </c>
      <c r="Z61" s="85">
        <v>128</v>
      </c>
      <c r="AA61" s="85">
        <v>304</v>
      </c>
      <c r="AB61" s="85">
        <v>304</v>
      </c>
      <c r="AC61" s="85">
        <v>304</v>
      </c>
      <c r="AD61" s="85">
        <v>204</v>
      </c>
      <c r="AE61" s="85">
        <v>291</v>
      </c>
      <c r="AF61" s="67">
        <f t="shared" si="12"/>
        <v>1791</v>
      </c>
      <c r="AG61" s="64"/>
    </row>
    <row r="62" spans="2:33" ht="15.5">
      <c r="V62" s="62"/>
      <c r="W62" s="70" t="s">
        <v>85</v>
      </c>
      <c r="X62" s="92"/>
      <c r="Y62" s="85">
        <v>580</v>
      </c>
      <c r="Z62" s="85">
        <v>637</v>
      </c>
      <c r="AA62" s="85">
        <v>637</v>
      </c>
      <c r="AB62" s="85">
        <v>446</v>
      </c>
      <c r="AC62" s="85">
        <v>637</v>
      </c>
      <c r="AD62" s="85">
        <v>637</v>
      </c>
      <c r="AE62" s="85">
        <v>446</v>
      </c>
      <c r="AF62" s="67">
        <f t="shared" si="12"/>
        <v>4020</v>
      </c>
      <c r="AG62" s="64"/>
    </row>
    <row r="63" spans="2:33" ht="15.5">
      <c r="V63" s="62"/>
      <c r="W63" s="299" t="s">
        <v>43</v>
      </c>
      <c r="X63" s="300"/>
      <c r="Y63" s="102">
        <f>SUM(Y54:Y62)</f>
        <v>2471</v>
      </c>
      <c r="Z63" s="102">
        <f t="shared" ref="Z63:AE63" si="13">SUM(Z54:Z62)</f>
        <v>1899</v>
      </c>
      <c r="AA63" s="102">
        <f t="shared" si="13"/>
        <v>2812</v>
      </c>
      <c r="AB63" s="102">
        <f t="shared" si="13"/>
        <v>2401</v>
      </c>
      <c r="AC63" s="102">
        <f t="shared" si="13"/>
        <v>2783</v>
      </c>
      <c r="AD63" s="102">
        <f t="shared" si="13"/>
        <v>2258</v>
      </c>
      <c r="AE63" s="102">
        <f t="shared" si="13"/>
        <v>2555</v>
      </c>
      <c r="AF63" s="71">
        <f>SUM(AF54:AF62)</f>
        <v>17179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2DA208E9-0EEB-427A-9B38-4EDFEA168972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5630B931-FD40-48AC-96BE-C840E512DD5F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B4817079-EF12-459F-9E6C-4F9F6DC75DCF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F5076372-5D05-4AFC-9167-EF4033519D5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2ACB71F7-A858-4A1B-97FB-B94BA29D55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A8698B06-354D-4638-AB9A-4673B871F2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9B054C62-59A0-4302-BA9D-85B14F7AA85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724A7467-DA24-475F-89BE-CD28D1B4512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D467CF5B-D0F7-4654-8010-BADFAB61B46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08ECC154-9218-4579-B9A6-23702EE3F68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0BBE5-7F82-4AA0-B75D-C0C05A6FA927}">
  <dimension ref="B2:AG76"/>
  <sheetViews>
    <sheetView topLeftCell="K37" zoomScale="64" zoomScaleNormal="64" workbookViewId="0">
      <selection activeCell="N48" sqref="N48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5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 t="s">
        <v>18</v>
      </c>
      <c r="D7" s="216">
        <v>517</v>
      </c>
      <c r="E7" s="217">
        <v>215</v>
      </c>
      <c r="F7" s="133">
        <f t="shared" si="0"/>
        <v>732</v>
      </c>
      <c r="G7" s="134">
        <f t="shared" ref="G7" si="1">VLOOKUP(C7,$W$53:$AF$63,$W$44,0)</f>
        <v>639</v>
      </c>
      <c r="H7" s="122">
        <f>IF(G7&lt;&gt;0,D7/(G7/2),0)</f>
        <v>1.6181533646322379</v>
      </c>
      <c r="I7" s="13">
        <f>IF(G7&lt;&gt;0,E7/(G7/2),0)</f>
        <v>0.67292644757433495</v>
      </c>
      <c r="J7" s="14"/>
      <c r="K7" s="15">
        <f>IF(G7&lt;&gt;0,F7/(G7),0)</f>
        <v>1.1455399061032865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517</v>
      </c>
      <c r="E9" s="136">
        <f>SUM(E6:E8)</f>
        <v>215</v>
      </c>
      <c r="F9" s="136">
        <f>SUM(F6:F8)</f>
        <v>732</v>
      </c>
      <c r="G9" s="137">
        <f>SUM(G6:G8)</f>
        <v>639</v>
      </c>
      <c r="H9" s="123">
        <f>IF(G9&lt;&gt;0,D9/(G9/2),0)</f>
        <v>1.6181533646322379</v>
      </c>
      <c r="I9" s="21">
        <f>IF(G9&lt;&gt;0,E9/(G9/2),0)</f>
        <v>0.67292644757433495</v>
      </c>
      <c r="J9" s="22"/>
      <c r="K9" s="23">
        <f>IF(G9&lt;&gt;0,F9/(G9),0)</f>
        <v>1.1455399061032865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 t="s">
        <v>18</v>
      </c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 t="s">
        <v>118</v>
      </c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0</v>
      </c>
      <c r="E17" s="132">
        <v>50</v>
      </c>
      <c r="F17" s="133">
        <f t="shared" ref="F17:F23" si="3">SUM(D17:E17)</f>
        <v>50</v>
      </c>
      <c r="G17" s="134">
        <f t="shared" ref="G17:G23" si="4">VLOOKUP(C17,$W$53:$AF$63,$W$44,0)</f>
        <v>155</v>
      </c>
      <c r="H17" s="122">
        <f t="shared" ref="H17:H25" si="5">IF(G17&lt;&gt;0,D17/(G17/2),0)</f>
        <v>0</v>
      </c>
      <c r="I17" s="13">
        <f t="shared" ref="I17:I25" si="6">IF(G17&lt;&gt;0,E17/(G17/2),0)</f>
        <v>0.64516129032258063</v>
      </c>
      <c r="J17" s="14"/>
      <c r="K17" s="15">
        <f t="shared" ref="K17:K31" si="7">IF(G17&lt;&gt;0,F17/(G17),0)</f>
        <v>0.32258064516129031</v>
      </c>
      <c r="M17" s="16" t="s">
        <v>119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>
        <v>0</v>
      </c>
      <c r="E18" s="132"/>
      <c r="F18" s="133">
        <f t="shared" si="3"/>
        <v>0</v>
      </c>
      <c r="G18" s="134">
        <f t="shared" si="4"/>
        <v>261</v>
      </c>
      <c r="H18" s="122">
        <f>IF(G18&lt;&gt;0,D18/(G18/2),0)</f>
        <v>0</v>
      </c>
      <c r="I18" s="13">
        <f t="shared" si="6"/>
        <v>0</v>
      </c>
      <c r="J18" s="14"/>
      <c r="K18" s="15">
        <f t="shared" si="7"/>
        <v>0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224</v>
      </c>
      <c r="E19" s="132">
        <v>157</v>
      </c>
      <c r="F19" s="133">
        <f t="shared" si="3"/>
        <v>381</v>
      </c>
      <c r="G19" s="134">
        <f t="shared" si="4"/>
        <v>262</v>
      </c>
      <c r="H19" s="122">
        <f>IF(G19&lt;&gt;0,D19/(G19/2),0)</f>
        <v>1.7099236641221374</v>
      </c>
      <c r="I19" s="13">
        <f t="shared" si="6"/>
        <v>1.1984732824427482</v>
      </c>
      <c r="J19" s="14"/>
      <c r="K19" s="15">
        <f t="shared" si="7"/>
        <v>1.4541984732824427</v>
      </c>
      <c r="M19" s="16" t="s">
        <v>108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241</v>
      </c>
      <c r="E20" s="132">
        <v>133</v>
      </c>
      <c r="F20" s="133">
        <f t="shared" si="3"/>
        <v>374</v>
      </c>
      <c r="G20" s="134">
        <f t="shared" si="4"/>
        <v>220</v>
      </c>
      <c r="H20" s="122">
        <f t="shared" si="5"/>
        <v>2.1909090909090909</v>
      </c>
      <c r="I20" s="13">
        <f t="shared" si="6"/>
        <v>1.209090909090909</v>
      </c>
      <c r="J20" s="14"/>
      <c r="K20" s="15">
        <f t="shared" si="7"/>
        <v>1.7</v>
      </c>
      <c r="M20" s="16" t="s">
        <v>119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0</v>
      </c>
      <c r="E21" s="132"/>
      <c r="F21" s="133">
        <f t="shared" si="3"/>
        <v>0</v>
      </c>
      <c r="G21" s="134">
        <f t="shared" si="4"/>
        <v>0</v>
      </c>
      <c r="H21" s="122">
        <f t="shared" si="5"/>
        <v>0</v>
      </c>
      <c r="I21" s="13">
        <f t="shared" si="6"/>
        <v>0</v>
      </c>
      <c r="J21" s="14"/>
      <c r="K21" s="15">
        <f t="shared" si="7"/>
        <v>0</v>
      </c>
      <c r="L21" s="34"/>
      <c r="M21" s="16" t="s">
        <v>120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111</v>
      </c>
      <c r="E22" s="132">
        <v>16.5</v>
      </c>
      <c r="F22" s="133">
        <f t="shared" si="3"/>
        <v>127.5</v>
      </c>
      <c r="G22" s="134">
        <f t="shared" si="4"/>
        <v>305</v>
      </c>
      <c r="H22" s="122">
        <f t="shared" si="5"/>
        <v>0.72786885245901645</v>
      </c>
      <c r="I22" s="13">
        <f t="shared" si="6"/>
        <v>0.10819672131147541</v>
      </c>
      <c r="J22" s="14"/>
      <c r="K22" s="15">
        <f t="shared" si="7"/>
        <v>0.41803278688524592</v>
      </c>
      <c r="L22" s="34"/>
      <c r="M22" s="16" t="s">
        <v>119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153</v>
      </c>
      <c r="E23" s="132">
        <v>188</v>
      </c>
      <c r="F23" s="133">
        <f t="shared" si="3"/>
        <v>341</v>
      </c>
      <c r="G23" s="134">
        <f t="shared" si="4"/>
        <v>304</v>
      </c>
      <c r="H23" s="122">
        <f t="shared" si="5"/>
        <v>1.006578947368421</v>
      </c>
      <c r="I23" s="13">
        <f t="shared" si="6"/>
        <v>1.236842105263158</v>
      </c>
      <c r="J23" s="14"/>
      <c r="K23" s="15">
        <f t="shared" si="7"/>
        <v>1.1217105263157894</v>
      </c>
      <c r="M23" s="16" t="s">
        <v>121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729</v>
      </c>
      <c r="E25" s="137">
        <f>SUM(E17:E23)</f>
        <v>544.5</v>
      </c>
      <c r="F25" s="137">
        <f>SUM(F17:F24)</f>
        <v>1273.5</v>
      </c>
      <c r="G25" s="137">
        <f>SUM(G17:G23)</f>
        <v>1507</v>
      </c>
      <c r="H25" s="124">
        <f t="shared" si="5"/>
        <v>0.96748506967485071</v>
      </c>
      <c r="I25" s="27">
        <f t="shared" si="6"/>
        <v>0.72262773722627738</v>
      </c>
      <c r="J25" s="22"/>
      <c r="K25" s="28">
        <f t="shared" si="7"/>
        <v>0.84505640345056399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309</v>
      </c>
      <c r="E27" s="216">
        <f>147</f>
        <v>147</v>
      </c>
      <c r="F27" s="133">
        <f t="shared" ref="F27:F29" si="8">SUM(D27:E27)</f>
        <v>456</v>
      </c>
      <c r="G27" s="134">
        <f>VLOOKUP(C27,$W$53:$AF$63,$W$44,0)</f>
        <v>637</v>
      </c>
      <c r="H27" s="122">
        <f>IF(G27&lt;&gt;0,D27/(G27/2),0)</f>
        <v>0.97017268445839877</v>
      </c>
      <c r="I27" s="13">
        <f>IF(G27&lt;&gt;0,E27/(G27/2),0)</f>
        <v>0.46153846153846156</v>
      </c>
      <c r="J27" s="14"/>
      <c r="K27" s="15">
        <f t="shared" si="7"/>
        <v>0.71585557299843017</v>
      </c>
      <c r="L27" s="34"/>
      <c r="M27" s="16" t="s">
        <v>74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81</v>
      </c>
      <c r="D28" s="132"/>
      <c r="E28" s="132"/>
      <c r="F28" s="133">
        <f t="shared" si="8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8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309</v>
      </c>
      <c r="E31" s="221">
        <f>SUM(E27:E30)</f>
        <v>147</v>
      </c>
      <c r="F31" s="221">
        <f>SUM(F27:F30)</f>
        <v>456</v>
      </c>
      <c r="G31" s="222">
        <f>SUM(G27:G30)</f>
        <v>637</v>
      </c>
      <c r="H31" s="223">
        <f>IF(G31&lt;&gt;0,D31/(G31/2),0)</f>
        <v>0.97017268445839877</v>
      </c>
      <c r="I31" s="223">
        <f>IF(G31&lt;&gt;0,E31/(G31/2),0)</f>
        <v>0.46153846153846156</v>
      </c>
      <c r="J31" s="22"/>
      <c r="K31" s="224">
        <f t="shared" si="7"/>
        <v>0.71585557299843017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1555</v>
      </c>
      <c r="E34" s="108">
        <f>E9+E15+E25+E31</f>
        <v>906.5</v>
      </c>
      <c r="F34" s="108">
        <f>F9+F15+F25+F31</f>
        <v>2461.5</v>
      </c>
      <c r="G34" s="109">
        <f>G25+G31+G9+G15</f>
        <v>2783</v>
      </c>
      <c r="H34" s="13">
        <f>IF(G34&lt;&gt;0,D34/(G34/2),0)</f>
        <v>1.1174991016888249</v>
      </c>
      <c r="I34" s="13">
        <f>IF(G34&lt;&gt;0,E34/(G34/2),0)</f>
        <v>0.65145526410348542</v>
      </c>
      <c r="J34" s="14"/>
      <c r="K34" s="15">
        <f>IF(G34&lt;&gt;0,F34/(G34),0)</f>
        <v>0.88447718289615518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100</v>
      </c>
      <c r="E38" s="105"/>
      <c r="F38" s="106">
        <f t="shared" ref="F38:F41" si="9">SUM(D38:E38)</f>
        <v>100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f>130+170+185</f>
        <v>485</v>
      </c>
      <c r="E40" s="105">
        <f>22.5+130+97</f>
        <v>249.5</v>
      </c>
      <c r="F40" s="106">
        <f>SUM(D40:E40)</f>
        <v>734.5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585</v>
      </c>
      <c r="E42" s="107">
        <f>SUM(E38:E41)</f>
        <v>249.5</v>
      </c>
      <c r="F42" s="106">
        <f>D42+E42</f>
        <v>834.5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7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'29-12'!D40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'29-12'!F40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'29-12'!H40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'29-12'!B40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46017</v>
      </c>
      <c r="Z45" s="192">
        <v>46018</v>
      </c>
      <c r="AA45" s="192">
        <v>46019</v>
      </c>
      <c r="AB45" s="192">
        <v>46020</v>
      </c>
      <c r="AC45" s="192">
        <v>46021</v>
      </c>
      <c r="AD45" s="192">
        <v>46022</v>
      </c>
      <c r="AE45" s="192">
        <v>46023</v>
      </c>
      <c r="AF45" s="192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f>SUM(Y46:AE46)</f>
        <v>0</v>
      </c>
      <c r="AG46" s="64"/>
    </row>
    <row r="47" spans="2:33" ht="16" thickBot="1">
      <c r="B47" s="76">
        <f>+F9+'28-12'!F9+'29-12'!F9</f>
        <v>1664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287</v>
      </c>
      <c r="F47" s="79">
        <f>F25+'26-12'!F25+'27-12'!F25+'28-12'!F25+'29-12'!F25</f>
        <v>7241.5</v>
      </c>
      <c r="G47" s="77">
        <f>IF($W$44=3,$Y47,IF($W$44=4,SUM($Y47:$Z47),IF($W$44=5,SUM($Y47:$AA47),IF($W$44=6,SUM($Y47:$AB47),IF($W$44=7,SUM($Y47:$AC47),IF($W$44=8,SUM($Y47:$AD47),IF($W$44=9,SUM($Y47:$AE47),"Escribir número")))))))</f>
        <v>7099</v>
      </c>
      <c r="H47" s="79">
        <f>F31+'26-12'!F31+'27-12'!F31+'28-12'!F31+'29-12'!F31</f>
        <v>2522.5</v>
      </c>
      <c r="I47" s="77">
        <f>IF($W$44=3,$Y49,IF($W$44=4,SUM($Y49:$Z49),IF($W$44=5,SUM($Y49:$AA49),IF($W$44=6,SUM($Y49:$AB49),IF($W$44=7,SUM($Y49:$AC49),IF($W$44=8,SUM($Y49:$AD49),IF($W$44=9,SUM($Y49:$AE49),"Escribir número")))))))</f>
        <v>4982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1606</v>
      </c>
      <c r="Z47" s="66">
        <v>943</v>
      </c>
      <c r="AA47" s="66">
        <v>1536</v>
      </c>
      <c r="AB47" s="66">
        <v>1507</v>
      </c>
      <c r="AC47" s="66">
        <v>1507</v>
      </c>
      <c r="AD47" s="66">
        <v>983</v>
      </c>
      <c r="AE47" s="66">
        <v>1661</v>
      </c>
      <c r="AF47" s="67">
        <f t="shared" ref="AF47:AF49" si="10">SUM(Y47:AE47)</f>
        <v>9743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12004</v>
      </c>
      <c r="L48" s="118"/>
      <c r="M48" s="82">
        <f>+C47+E47+G47+I47</f>
        <v>12368</v>
      </c>
      <c r="N48" s="83">
        <f>AF63</f>
        <v>17179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287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7">
        <f t="shared" si="10"/>
        <v>287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580</v>
      </c>
      <c r="Z49" s="66">
        <v>957</v>
      </c>
      <c r="AA49" s="66">
        <v>1276</v>
      </c>
      <c r="AB49" s="66">
        <v>893</v>
      </c>
      <c r="AC49" s="66">
        <v>1276</v>
      </c>
      <c r="AD49" s="66">
        <v>1276</v>
      </c>
      <c r="AE49" s="66">
        <v>893</v>
      </c>
      <c r="AF49" s="67">
        <f t="shared" si="10"/>
        <v>7151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2473</v>
      </c>
      <c r="Z50" s="102">
        <f t="shared" ref="Z50:AE50" si="11">SUM(Z46:Z49)</f>
        <v>1900</v>
      </c>
      <c r="AA50" s="102">
        <f t="shared" si="11"/>
        <v>2812</v>
      </c>
      <c r="AB50" s="102">
        <f t="shared" si="11"/>
        <v>2400</v>
      </c>
      <c r="AC50" s="102">
        <f t="shared" si="11"/>
        <v>2783</v>
      </c>
      <c r="AD50" s="102">
        <f t="shared" si="11"/>
        <v>2259</v>
      </c>
      <c r="AE50" s="102">
        <f t="shared" si="11"/>
        <v>2554</v>
      </c>
      <c r="AF50" s="102">
        <f>SUM(AF46:AF49)</f>
        <v>17181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46017</v>
      </c>
      <c r="Z53" s="192">
        <v>46018</v>
      </c>
      <c r="AA53" s="192">
        <v>46019</v>
      </c>
      <c r="AB53" s="192">
        <v>46020</v>
      </c>
      <c r="AC53" s="192">
        <v>46021</v>
      </c>
      <c r="AD53" s="192">
        <v>46022</v>
      </c>
      <c r="AE53" s="192">
        <v>46023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122</v>
      </c>
      <c r="Z54" s="85">
        <v>113</v>
      </c>
      <c r="AA54" s="85">
        <v>184</v>
      </c>
      <c r="AB54" s="85">
        <v>155</v>
      </c>
      <c r="AC54" s="85">
        <v>155</v>
      </c>
      <c r="AD54" s="85">
        <v>108</v>
      </c>
      <c r="AE54" s="85">
        <v>155</v>
      </c>
      <c r="AF54" s="67">
        <f>SUM(Y54:AE54)</f>
        <v>992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261</v>
      </c>
      <c r="Z55" s="85">
        <v>183</v>
      </c>
      <c r="AA55" s="85">
        <v>261</v>
      </c>
      <c r="AB55" s="85">
        <v>261</v>
      </c>
      <c r="AC55" s="85">
        <v>261</v>
      </c>
      <c r="AD55" s="85">
        <v>152</v>
      </c>
      <c r="AE55" s="85">
        <v>261</v>
      </c>
      <c r="AF55" s="67">
        <f t="shared" ref="AF55:AF62" si="12">SUM(Y55:AE55)</f>
        <v>1640</v>
      </c>
      <c r="AG55" s="64"/>
    </row>
    <row r="56" spans="2:33" ht="15.5">
      <c r="E56" s="91"/>
      <c r="V56" s="62"/>
      <c r="W56" s="68" t="s">
        <v>18</v>
      </c>
      <c r="X56" s="90"/>
      <c r="Y56" s="85">
        <v>287</v>
      </c>
      <c r="Z56" s="85">
        <v>320</v>
      </c>
      <c r="AA56" s="85">
        <v>639</v>
      </c>
      <c r="AB56" s="85">
        <v>448</v>
      </c>
      <c r="AC56" s="85">
        <v>639</v>
      </c>
      <c r="AD56" s="85">
        <v>639</v>
      </c>
      <c r="AE56" s="85">
        <v>448</v>
      </c>
      <c r="AF56" s="67">
        <f t="shared" si="12"/>
        <v>3420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262</v>
      </c>
      <c r="Z57" s="85">
        <v>183</v>
      </c>
      <c r="AA57" s="85">
        <v>262</v>
      </c>
      <c r="AB57" s="85">
        <v>262</v>
      </c>
      <c r="AC57" s="85">
        <v>262</v>
      </c>
      <c r="AD57" s="85">
        <v>183</v>
      </c>
      <c r="AE57" s="85">
        <v>251</v>
      </c>
      <c r="AF57" s="67">
        <f t="shared" si="12"/>
        <v>1665</v>
      </c>
      <c r="AG57" s="64"/>
    </row>
    <row r="58" spans="2:33" ht="15.5">
      <c r="V58" s="62"/>
      <c r="W58" s="68" t="s">
        <v>17</v>
      </c>
      <c r="X58" s="90"/>
      <c r="Y58" s="85">
        <v>185</v>
      </c>
      <c r="Z58" s="85">
        <v>88</v>
      </c>
      <c r="AA58" s="85">
        <v>220</v>
      </c>
      <c r="AB58" s="85">
        <v>220</v>
      </c>
      <c r="AC58" s="85">
        <v>220</v>
      </c>
      <c r="AD58" s="85">
        <v>88</v>
      </c>
      <c r="AE58" s="85">
        <v>185</v>
      </c>
      <c r="AF58" s="67">
        <f t="shared" si="12"/>
        <v>1206</v>
      </c>
      <c r="AG58" s="64"/>
    </row>
    <row r="59" spans="2:33" ht="15.5">
      <c r="V59" s="62"/>
      <c r="W59" s="68" t="s">
        <v>28</v>
      </c>
      <c r="X59" s="90"/>
      <c r="Y59" s="85">
        <v>262</v>
      </c>
      <c r="Z59" s="85">
        <v>125</v>
      </c>
      <c r="AA59" s="85">
        <v>0</v>
      </c>
      <c r="AB59" s="85">
        <v>0</v>
      </c>
      <c r="AC59" s="85">
        <v>0</v>
      </c>
      <c r="AD59" s="85">
        <v>125</v>
      </c>
      <c r="AE59" s="85">
        <v>262</v>
      </c>
      <c r="AF59" s="67">
        <f t="shared" si="12"/>
        <v>774</v>
      </c>
      <c r="AG59" s="64"/>
    </row>
    <row r="60" spans="2:33" ht="15.5">
      <c r="V60" s="62"/>
      <c r="W60" s="68" t="s">
        <v>24</v>
      </c>
      <c r="X60" s="90"/>
      <c r="Y60" s="85">
        <v>256</v>
      </c>
      <c r="Z60" s="85">
        <v>122</v>
      </c>
      <c r="AA60" s="85">
        <v>305</v>
      </c>
      <c r="AB60" s="85">
        <v>305</v>
      </c>
      <c r="AC60" s="85">
        <v>305</v>
      </c>
      <c r="AD60" s="85">
        <v>122</v>
      </c>
      <c r="AE60" s="85">
        <v>256</v>
      </c>
      <c r="AF60" s="67">
        <f t="shared" si="12"/>
        <v>1671</v>
      </c>
      <c r="AG60" s="64"/>
    </row>
    <row r="61" spans="2:33" ht="15.5">
      <c r="V61" s="62"/>
      <c r="W61" s="70" t="s">
        <v>19</v>
      </c>
      <c r="X61" s="92"/>
      <c r="Y61" s="85">
        <v>256</v>
      </c>
      <c r="Z61" s="85">
        <v>128</v>
      </c>
      <c r="AA61" s="85">
        <v>304</v>
      </c>
      <c r="AB61" s="85">
        <v>304</v>
      </c>
      <c r="AC61" s="85">
        <v>304</v>
      </c>
      <c r="AD61" s="85">
        <v>204</v>
      </c>
      <c r="AE61" s="85">
        <v>291</v>
      </c>
      <c r="AF61" s="67">
        <f t="shared" si="12"/>
        <v>1791</v>
      </c>
      <c r="AG61" s="64"/>
    </row>
    <row r="62" spans="2:33" ht="15.5">
      <c r="V62" s="62"/>
      <c r="W62" s="70" t="s">
        <v>85</v>
      </c>
      <c r="X62" s="92"/>
      <c r="Y62" s="85">
        <v>580</v>
      </c>
      <c r="Z62" s="85">
        <v>637</v>
      </c>
      <c r="AA62" s="85">
        <v>637</v>
      </c>
      <c r="AB62" s="85">
        <v>446</v>
      </c>
      <c r="AC62" s="85">
        <v>637</v>
      </c>
      <c r="AD62" s="85">
        <v>637</v>
      </c>
      <c r="AE62" s="85">
        <v>446</v>
      </c>
      <c r="AF62" s="67">
        <f t="shared" si="12"/>
        <v>4020</v>
      </c>
      <c r="AG62" s="64"/>
    </row>
    <row r="63" spans="2:33" ht="15.5">
      <c r="V63" s="62"/>
      <c r="W63" s="299" t="s">
        <v>43</v>
      </c>
      <c r="X63" s="300"/>
      <c r="Y63" s="102">
        <f>SUM(Y54:Y62)</f>
        <v>2471</v>
      </c>
      <c r="Z63" s="102">
        <f t="shared" ref="Z63:AE63" si="13">SUM(Z54:Z62)</f>
        <v>1899</v>
      </c>
      <c r="AA63" s="102">
        <f t="shared" si="13"/>
        <v>2812</v>
      </c>
      <c r="AB63" s="102">
        <f t="shared" si="13"/>
        <v>2401</v>
      </c>
      <c r="AC63" s="102">
        <f t="shared" si="13"/>
        <v>2783</v>
      </c>
      <c r="AD63" s="102">
        <f t="shared" si="13"/>
        <v>2258</v>
      </c>
      <c r="AE63" s="102">
        <f t="shared" si="13"/>
        <v>2555</v>
      </c>
      <c r="AF63" s="71">
        <f>SUM(AF54:AF62)</f>
        <v>17179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4" xr:uid="{A19FA7F0-5CC1-4CF8-9FD5-2A83724E8DB4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E922CC4B-408A-49EB-863D-8B4834F5A19F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282E03DC-4387-4C1D-8ED5-0280FF87732B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177E7F73-0439-4DB4-AEFC-412907859E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F29780DC-F242-4235-90FA-4073C45396C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B9EDA386-9BE6-4CAE-99BB-F212C7AD526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53025B3E-A17F-4283-9EE3-5F53428D649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FF8A8C83-06B4-4D68-9B4E-8E1DBF993C1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06925715-0EA4-444D-945F-77C667F2EBC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711DFD58-90FD-49CC-849C-7E5593CEE47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D9EB2-EB51-4071-95CF-29DE24A81547}">
  <dimension ref="B2:AG76"/>
  <sheetViews>
    <sheetView topLeftCell="A20" zoomScale="64" zoomScaleNormal="64" workbookViewId="0">
      <selection activeCell="W45" sqref="W45:X45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5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 t="s">
        <v>18</v>
      </c>
      <c r="D7" s="216"/>
      <c r="E7" s="217"/>
      <c r="F7" s="133">
        <f t="shared" si="0"/>
        <v>0</v>
      </c>
      <c r="G7" s="134">
        <f t="shared" ref="G7" si="1">VLOOKUP(C7,$W$53:$AF$63,$W$44,0)</f>
        <v>639</v>
      </c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639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 t="s">
        <v>18</v>
      </c>
      <c r="D12" s="132">
        <v>277</v>
      </c>
      <c r="E12" s="132">
        <v>240</v>
      </c>
      <c r="F12" s="133">
        <f t="shared" si="2"/>
        <v>517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 t="s">
        <v>118</v>
      </c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277</v>
      </c>
      <c r="E15" s="136">
        <f>SUM(E11:E14)</f>
        <v>240</v>
      </c>
      <c r="F15" s="136">
        <f>SUM(F11:F14)</f>
        <v>517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68</v>
      </c>
      <c r="E17" s="132"/>
      <c r="F17" s="133">
        <f t="shared" ref="F17:F23" si="3">SUM(D17:E17)</f>
        <v>68</v>
      </c>
      <c r="G17" s="134">
        <f t="shared" ref="G17:G23" si="4">VLOOKUP(C17,$W$53:$AF$63,$W$44,0)</f>
        <v>108</v>
      </c>
      <c r="H17" s="122">
        <f t="shared" ref="H17:H25" si="5">IF(G17&lt;&gt;0,D17/(G17/2),0)</f>
        <v>1.2592592592592593</v>
      </c>
      <c r="I17" s="13">
        <f t="shared" ref="I17:I25" si="6">IF(G17&lt;&gt;0,E17/(G17/2),0)</f>
        <v>0</v>
      </c>
      <c r="J17" s="14"/>
      <c r="K17" s="15">
        <f t="shared" ref="K17:K31" si="7">IF(G17&lt;&gt;0,F17/(G17),0)</f>
        <v>0.62962962962962965</v>
      </c>
      <c r="M17" s="16" t="s">
        <v>119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/>
      <c r="E18" s="132">
        <v>237</v>
      </c>
      <c r="F18" s="133">
        <f t="shared" si="3"/>
        <v>237</v>
      </c>
      <c r="G18" s="134">
        <f t="shared" si="4"/>
        <v>152</v>
      </c>
      <c r="H18" s="122">
        <f>IF(G18&lt;&gt;0,D18/(G18/2),0)</f>
        <v>0</v>
      </c>
      <c r="I18" s="13">
        <f t="shared" si="6"/>
        <v>3.1184210526315788</v>
      </c>
      <c r="J18" s="14"/>
      <c r="K18" s="15">
        <f t="shared" si="7"/>
        <v>1.5592105263157894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155</v>
      </c>
      <c r="E19" s="132">
        <v>100</v>
      </c>
      <c r="F19" s="133">
        <f t="shared" si="3"/>
        <v>255</v>
      </c>
      <c r="G19" s="134">
        <f t="shared" si="4"/>
        <v>183</v>
      </c>
      <c r="H19" s="122">
        <f>IF(G19&lt;&gt;0,D19/(G19/2),0)</f>
        <v>1.6939890710382515</v>
      </c>
      <c r="I19" s="13">
        <f t="shared" si="6"/>
        <v>1.0928961748633881</v>
      </c>
      <c r="J19" s="14"/>
      <c r="K19" s="15">
        <f t="shared" si="7"/>
        <v>1.3934426229508197</v>
      </c>
      <c r="M19" s="16" t="s">
        <v>108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108</v>
      </c>
      <c r="E20" s="132"/>
      <c r="F20" s="133">
        <f t="shared" si="3"/>
        <v>108</v>
      </c>
      <c r="G20" s="134">
        <f t="shared" si="4"/>
        <v>88</v>
      </c>
      <c r="H20" s="122">
        <f t="shared" si="5"/>
        <v>2.4545454545454546</v>
      </c>
      <c r="I20" s="13">
        <f t="shared" si="6"/>
        <v>0</v>
      </c>
      <c r="J20" s="14"/>
      <c r="K20" s="15">
        <f t="shared" si="7"/>
        <v>1.2272727272727273</v>
      </c>
      <c r="M20" s="16" t="s">
        <v>119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/>
      <c r="E21" s="132"/>
      <c r="F21" s="133">
        <f t="shared" si="3"/>
        <v>0</v>
      </c>
      <c r="G21" s="134">
        <f t="shared" si="4"/>
        <v>125</v>
      </c>
      <c r="H21" s="122">
        <f t="shared" si="5"/>
        <v>0</v>
      </c>
      <c r="I21" s="13">
        <f t="shared" si="6"/>
        <v>0</v>
      </c>
      <c r="J21" s="14"/>
      <c r="K21" s="15">
        <f t="shared" si="7"/>
        <v>0</v>
      </c>
      <c r="L21" s="34"/>
      <c r="M21" s="16" t="s">
        <v>120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/>
      <c r="E22" s="132"/>
      <c r="F22" s="133">
        <f t="shared" si="3"/>
        <v>0</v>
      </c>
      <c r="G22" s="134">
        <f t="shared" si="4"/>
        <v>122</v>
      </c>
      <c r="H22" s="122">
        <f t="shared" si="5"/>
        <v>0</v>
      </c>
      <c r="I22" s="13">
        <f t="shared" si="6"/>
        <v>0</v>
      </c>
      <c r="J22" s="14"/>
      <c r="K22" s="15">
        <f t="shared" si="7"/>
        <v>0</v>
      </c>
      <c r="L22" s="34"/>
      <c r="M22" s="16" t="s">
        <v>119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126</v>
      </c>
      <c r="E23" s="132">
        <v>100</v>
      </c>
      <c r="F23" s="133">
        <f t="shared" si="3"/>
        <v>226</v>
      </c>
      <c r="G23" s="134">
        <f t="shared" si="4"/>
        <v>204</v>
      </c>
      <c r="H23" s="122">
        <f t="shared" si="5"/>
        <v>1.2352941176470589</v>
      </c>
      <c r="I23" s="13">
        <f t="shared" si="6"/>
        <v>0.98039215686274506</v>
      </c>
      <c r="J23" s="14"/>
      <c r="K23" s="15">
        <f t="shared" si="7"/>
        <v>1.107843137254902</v>
      </c>
      <c r="M23" s="16" t="s">
        <v>121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457</v>
      </c>
      <c r="E25" s="137">
        <f>SUM(E17:E23)</f>
        <v>437</v>
      </c>
      <c r="F25" s="137">
        <f>SUM(F17:F24)</f>
        <v>894</v>
      </c>
      <c r="G25" s="137">
        <f>SUM(G17:G23)</f>
        <v>982</v>
      </c>
      <c r="H25" s="124">
        <f t="shared" si="5"/>
        <v>0.93075356415478616</v>
      </c>
      <c r="I25" s="27">
        <f t="shared" si="6"/>
        <v>0.89002036659877803</v>
      </c>
      <c r="J25" s="22"/>
      <c r="K25" s="28">
        <f t="shared" si="7"/>
        <v>0.9103869653767821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177</v>
      </c>
      <c r="E27" s="216">
        <v>224</v>
      </c>
      <c r="F27" s="133">
        <f t="shared" ref="F27:F29" si="8">SUM(D27:E27)</f>
        <v>401</v>
      </c>
      <c r="G27" s="134">
        <f>VLOOKUP(C27,$W$53:$AF$63,$W$44,0)</f>
        <v>637</v>
      </c>
      <c r="H27" s="122">
        <f>IF(G27&lt;&gt;0,D27/(G27/2),0)</f>
        <v>0.55572998430141285</v>
      </c>
      <c r="I27" s="13">
        <f>IF(G27&lt;&gt;0,E27/(G27/2),0)</f>
        <v>0.70329670329670335</v>
      </c>
      <c r="J27" s="14"/>
      <c r="K27" s="15">
        <f t="shared" si="7"/>
        <v>0.6295133437990581</v>
      </c>
      <c r="L27" s="34"/>
      <c r="M27" s="16" t="s">
        <v>74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81</v>
      </c>
      <c r="D28" s="132">
        <v>327</v>
      </c>
      <c r="E28" s="132">
        <v>275</v>
      </c>
      <c r="F28" s="133">
        <f t="shared" si="8"/>
        <v>602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>
        <f t="shared" si="8"/>
        <v>0</v>
      </c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504</v>
      </c>
      <c r="E31" s="221">
        <f>SUM(E27:E30)</f>
        <v>499</v>
      </c>
      <c r="F31" s="221">
        <f>SUM(F27:F30)</f>
        <v>1003</v>
      </c>
      <c r="G31" s="222">
        <f>SUM(G27:G30)</f>
        <v>637</v>
      </c>
      <c r="H31" s="223">
        <f>IF(G31&lt;&gt;0,D31/(G31/2),0)</f>
        <v>1.5824175824175823</v>
      </c>
      <c r="I31" s="223">
        <f>IF(G31&lt;&gt;0,E31/(G31/2),0)</f>
        <v>1.5667189952904239</v>
      </c>
      <c r="J31" s="22"/>
      <c r="K31" s="224">
        <f t="shared" si="7"/>
        <v>1.5745682888540031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1238</v>
      </c>
      <c r="E34" s="108">
        <f>E9+E15+E25+E31</f>
        <v>1176</v>
      </c>
      <c r="F34" s="108">
        <f>F9+F15+F25+F31</f>
        <v>2414</v>
      </c>
      <c r="G34" s="109">
        <f>G25+G31+G9+G15</f>
        <v>2258</v>
      </c>
      <c r="H34" s="13">
        <f>IF(G34&lt;&gt;0,D34/(G34/2),0)</f>
        <v>1.0965456155890168</v>
      </c>
      <c r="I34" s="13">
        <f>IF(G34&lt;&gt;0,E34/(G34/2),0)</f>
        <v>1.04162976085031</v>
      </c>
      <c r="J34" s="14"/>
      <c r="K34" s="15">
        <f>IF(G34&lt;&gt;0,F34/(G34),0)</f>
        <v>1.0690876882196634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9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164</v>
      </c>
      <c r="E40" s="105">
        <v>77</v>
      </c>
      <c r="F40" s="106">
        <f>SUM(D40:E40)</f>
        <v>241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164</v>
      </c>
      <c r="E42" s="107">
        <f>SUM(E38:E41)</f>
        <v>77</v>
      </c>
      <c r="F42" s="106">
        <f>D42+E42</f>
        <v>241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8</v>
      </c>
      <c r="X44" s="104" t="str">
        <f>"'"&amp;IF($W$44=4,DAY($Z$53)-1,IF($W$44=5,DAY($AA$53)-1,IF($W$44=6,DAY($AB$53)-1,IF($W$44=7,DAY($AC$53)-1,IF($W$44=8,DAY($AD$53)-1,IF($W$44=9,DAY($AE$53)-1,0))))))&amp;"-"&amp;MONTH($Y$53)&amp;"'!D40"</f>
        <v>'30-12'!D40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'30-12'!F40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'30-12'!H40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'30-12'!B40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46017</v>
      </c>
      <c r="Z45" s="192">
        <v>46018</v>
      </c>
      <c r="AA45" s="192">
        <v>46019</v>
      </c>
      <c r="AB45" s="192">
        <v>46020</v>
      </c>
      <c r="AC45" s="192">
        <v>46021</v>
      </c>
      <c r="AD45" s="192">
        <v>46022</v>
      </c>
      <c r="AE45" s="192">
        <v>46023</v>
      </c>
      <c r="AF45" s="192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f>SUM(Y46:AE46)</f>
        <v>0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+F15+'26-12'!F15+'27-12'!F15+'28-12'!F15+'29-12'!F15</f>
        <v>1093</v>
      </c>
      <c r="E47" s="77">
        <f>IF($W$44=3,$Y48,IF($W$44=4,SUM($Y48:$Z48),IF($W$44=5,SUM($Y48:$AA48),IF($W$44=6,SUM($Y48:$AB48),IF($W$44=7,SUM($Y48:$AC48),IF($W$44=8,SUM($Y48:$AD48),IF($W$44=9,SUM($Y48:$AE48),"Escribir número")))))))</f>
        <v>287</v>
      </c>
      <c r="F47" s="79">
        <f>F25+'26-12'!F25+'27-12'!F25+'28-12'!F25+'29-12'!F25</f>
        <v>6862</v>
      </c>
      <c r="G47" s="77">
        <f>IF($W$44=3,$Y47,IF($W$44=4,SUM($Y47:$Z47),IF($W$44=5,SUM($Y47:$AA47),IF($W$44=6,SUM($Y47:$AB47),IF($W$44=7,SUM($Y47:$AC47),IF($W$44=8,SUM($Y47:$AD47),IF($W$44=9,SUM($Y47:$AE47),"Escribir número")))))))</f>
        <v>8082</v>
      </c>
      <c r="H47" s="79">
        <f>F31+'26-12'!F31+'27-12'!F31+'28-12'!F31+'29-12'!F31</f>
        <v>3069.5</v>
      </c>
      <c r="I47" s="77">
        <f>IF($W$44=3,$Y49,IF($W$44=4,SUM($Y49:$Z49),IF($W$44=5,SUM($Y49:$AA49),IF($W$44=6,SUM($Y49:$AB49),IF($W$44=7,SUM($Y49:$AC49),IF($W$44=8,SUM($Y49:$AD49),IF($W$44=9,SUM($Y49:$AE49),"Escribir número")))))))</f>
        <v>6258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1606</v>
      </c>
      <c r="Z47" s="66">
        <v>943</v>
      </c>
      <c r="AA47" s="66">
        <v>1536</v>
      </c>
      <c r="AB47" s="66">
        <v>1507</v>
      </c>
      <c r="AC47" s="66">
        <v>1507</v>
      </c>
      <c r="AD47" s="66">
        <v>983</v>
      </c>
      <c r="AE47" s="66">
        <v>1661</v>
      </c>
      <c r="AF47" s="67">
        <f t="shared" ref="AF47:AF49" si="10">SUM(Y47:AE47)</f>
        <v>9743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11956.5</v>
      </c>
      <c r="L48" s="118"/>
      <c r="M48" s="82">
        <f>+C47+E47+G47+I47</f>
        <v>14627</v>
      </c>
      <c r="N48" s="83">
        <f>AF63</f>
        <v>17179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287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7">
        <f t="shared" si="10"/>
        <v>287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580</v>
      </c>
      <c r="Z49" s="66">
        <v>957</v>
      </c>
      <c r="AA49" s="66">
        <v>1276</v>
      </c>
      <c r="AB49" s="66">
        <v>893</v>
      </c>
      <c r="AC49" s="66">
        <v>1276</v>
      </c>
      <c r="AD49" s="66">
        <v>1276</v>
      </c>
      <c r="AE49" s="66">
        <v>893</v>
      </c>
      <c r="AF49" s="67">
        <f t="shared" si="10"/>
        <v>7151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2473</v>
      </c>
      <c r="Z50" s="102">
        <f t="shared" ref="Z50:AE50" si="11">SUM(Z46:Z49)</f>
        <v>1900</v>
      </c>
      <c r="AA50" s="102">
        <f t="shared" si="11"/>
        <v>2812</v>
      </c>
      <c r="AB50" s="102">
        <f t="shared" si="11"/>
        <v>2400</v>
      </c>
      <c r="AC50" s="102">
        <f t="shared" si="11"/>
        <v>2783</v>
      </c>
      <c r="AD50" s="102">
        <f t="shared" si="11"/>
        <v>2259</v>
      </c>
      <c r="AE50" s="102">
        <f t="shared" si="11"/>
        <v>2554</v>
      </c>
      <c r="AF50" s="102">
        <f>SUM(AF46:AF49)</f>
        <v>17181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46017</v>
      </c>
      <c r="Z53" s="192">
        <v>46018</v>
      </c>
      <c r="AA53" s="192">
        <v>46019</v>
      </c>
      <c r="AB53" s="192">
        <v>46020</v>
      </c>
      <c r="AC53" s="192">
        <v>46021</v>
      </c>
      <c r="AD53" s="192">
        <v>46022</v>
      </c>
      <c r="AE53" s="192">
        <v>46023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122</v>
      </c>
      <c r="Z54" s="85">
        <v>113</v>
      </c>
      <c r="AA54" s="85">
        <v>184</v>
      </c>
      <c r="AB54" s="85">
        <v>155</v>
      </c>
      <c r="AC54" s="85">
        <v>155</v>
      </c>
      <c r="AD54" s="85">
        <v>108</v>
      </c>
      <c r="AE54" s="85">
        <v>155</v>
      </c>
      <c r="AF54" s="67">
        <f>SUM(Y54:AE54)</f>
        <v>992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261</v>
      </c>
      <c r="Z55" s="85">
        <v>183</v>
      </c>
      <c r="AA55" s="85">
        <v>261</v>
      </c>
      <c r="AB55" s="85">
        <v>261</v>
      </c>
      <c r="AC55" s="85">
        <v>261</v>
      </c>
      <c r="AD55" s="85">
        <v>152</v>
      </c>
      <c r="AE55" s="85">
        <v>261</v>
      </c>
      <c r="AF55" s="67">
        <f t="shared" ref="AF55:AF62" si="12">SUM(Y55:AE55)</f>
        <v>1640</v>
      </c>
      <c r="AG55" s="64"/>
    </row>
    <row r="56" spans="2:33" ht="15.5">
      <c r="E56" s="91"/>
      <c r="V56" s="62"/>
      <c r="W56" s="68" t="s">
        <v>18</v>
      </c>
      <c r="X56" s="90"/>
      <c r="Y56" s="85">
        <v>287</v>
      </c>
      <c r="Z56" s="85">
        <v>320</v>
      </c>
      <c r="AA56" s="85">
        <v>639</v>
      </c>
      <c r="AB56" s="85">
        <v>448</v>
      </c>
      <c r="AC56" s="85">
        <v>639</v>
      </c>
      <c r="AD56" s="85">
        <v>639</v>
      </c>
      <c r="AE56" s="85">
        <v>448</v>
      </c>
      <c r="AF56" s="67">
        <f t="shared" si="12"/>
        <v>3420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262</v>
      </c>
      <c r="Z57" s="85">
        <v>183</v>
      </c>
      <c r="AA57" s="85">
        <v>262</v>
      </c>
      <c r="AB57" s="85">
        <v>262</v>
      </c>
      <c r="AC57" s="85">
        <v>262</v>
      </c>
      <c r="AD57" s="85">
        <v>183</v>
      </c>
      <c r="AE57" s="85">
        <v>251</v>
      </c>
      <c r="AF57" s="67">
        <f t="shared" si="12"/>
        <v>1665</v>
      </c>
      <c r="AG57" s="64"/>
    </row>
    <row r="58" spans="2:33" ht="15.5">
      <c r="V58" s="62"/>
      <c r="W58" s="68" t="s">
        <v>17</v>
      </c>
      <c r="X58" s="90"/>
      <c r="Y58" s="85">
        <v>185</v>
      </c>
      <c r="Z58" s="85">
        <v>88</v>
      </c>
      <c r="AA58" s="85">
        <v>220</v>
      </c>
      <c r="AB58" s="85">
        <v>220</v>
      </c>
      <c r="AC58" s="85">
        <v>220</v>
      </c>
      <c r="AD58" s="85">
        <v>88</v>
      </c>
      <c r="AE58" s="85">
        <v>185</v>
      </c>
      <c r="AF58" s="67">
        <f t="shared" si="12"/>
        <v>1206</v>
      </c>
      <c r="AG58" s="64"/>
    </row>
    <row r="59" spans="2:33" ht="15.5">
      <c r="V59" s="62"/>
      <c r="W59" s="68" t="s">
        <v>28</v>
      </c>
      <c r="X59" s="90"/>
      <c r="Y59" s="85">
        <v>262</v>
      </c>
      <c r="Z59" s="85">
        <v>125</v>
      </c>
      <c r="AA59" s="85">
        <v>0</v>
      </c>
      <c r="AB59" s="85">
        <v>0</v>
      </c>
      <c r="AC59" s="85">
        <v>0</v>
      </c>
      <c r="AD59" s="85">
        <v>125</v>
      </c>
      <c r="AE59" s="85">
        <v>262</v>
      </c>
      <c r="AF59" s="67">
        <f t="shared" si="12"/>
        <v>774</v>
      </c>
      <c r="AG59" s="64"/>
    </row>
    <row r="60" spans="2:33" ht="15.5">
      <c r="V60" s="62"/>
      <c r="W60" s="68" t="s">
        <v>24</v>
      </c>
      <c r="X60" s="90"/>
      <c r="Y60" s="85">
        <v>256</v>
      </c>
      <c r="Z60" s="85">
        <v>122</v>
      </c>
      <c r="AA60" s="85">
        <v>305</v>
      </c>
      <c r="AB60" s="85">
        <v>305</v>
      </c>
      <c r="AC60" s="85">
        <v>305</v>
      </c>
      <c r="AD60" s="85">
        <v>122</v>
      </c>
      <c r="AE60" s="85">
        <v>256</v>
      </c>
      <c r="AF60" s="67">
        <f t="shared" si="12"/>
        <v>1671</v>
      </c>
      <c r="AG60" s="64"/>
    </row>
    <row r="61" spans="2:33" ht="15.5">
      <c r="V61" s="62"/>
      <c r="W61" s="70" t="s">
        <v>19</v>
      </c>
      <c r="X61" s="92"/>
      <c r="Y61" s="85">
        <v>256</v>
      </c>
      <c r="Z61" s="85">
        <v>128</v>
      </c>
      <c r="AA61" s="85">
        <v>304</v>
      </c>
      <c r="AB61" s="85">
        <v>304</v>
      </c>
      <c r="AC61" s="85">
        <v>304</v>
      </c>
      <c r="AD61" s="85">
        <v>204</v>
      </c>
      <c r="AE61" s="85">
        <v>291</v>
      </c>
      <c r="AF61" s="67">
        <f t="shared" si="12"/>
        <v>1791</v>
      </c>
      <c r="AG61" s="64"/>
    </row>
    <row r="62" spans="2:33" ht="15.5">
      <c r="V62" s="62"/>
      <c r="W62" s="70" t="s">
        <v>85</v>
      </c>
      <c r="X62" s="92"/>
      <c r="Y62" s="85">
        <v>580</v>
      </c>
      <c r="Z62" s="85">
        <v>637</v>
      </c>
      <c r="AA62" s="85">
        <v>637</v>
      </c>
      <c r="AB62" s="85">
        <v>446</v>
      </c>
      <c r="AC62" s="85">
        <v>637</v>
      </c>
      <c r="AD62" s="85">
        <v>637</v>
      </c>
      <c r="AE62" s="85">
        <v>446</v>
      </c>
      <c r="AF62" s="67">
        <f t="shared" si="12"/>
        <v>4020</v>
      </c>
      <c r="AG62" s="64"/>
    </row>
    <row r="63" spans="2:33" ht="15.5">
      <c r="V63" s="62"/>
      <c r="W63" s="299" t="s">
        <v>43</v>
      </c>
      <c r="X63" s="300"/>
      <c r="Y63" s="102">
        <f>SUM(Y54:Y62)</f>
        <v>2471</v>
      </c>
      <c r="Z63" s="102">
        <f t="shared" ref="Z63:AE63" si="13">SUM(Z54:Z62)</f>
        <v>1899</v>
      </c>
      <c r="AA63" s="102">
        <f t="shared" si="13"/>
        <v>2812</v>
      </c>
      <c r="AB63" s="102">
        <f t="shared" si="13"/>
        <v>2401</v>
      </c>
      <c r="AC63" s="102">
        <f t="shared" si="13"/>
        <v>2783</v>
      </c>
      <c r="AD63" s="102">
        <f t="shared" si="13"/>
        <v>2258</v>
      </c>
      <c r="AE63" s="102">
        <f t="shared" si="13"/>
        <v>2555</v>
      </c>
      <c r="AF63" s="71">
        <f>SUM(AF54:AF62)</f>
        <v>17179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ECDE5976-B2DC-4657-9D6D-4E167E18AA8C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7E744B45-7742-4FCD-8BA3-68A88447AB7D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13D92517-CB51-4078-9231-4CAB27387586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4545FBA1-8CD5-4553-9678-0E7E05C224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6B0EDFEC-477B-4CD3-A1E9-E496B7313E7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0F604A09-36E4-4612-AC66-1F782FFA028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33869651-6F8B-4C86-8825-F45EF14235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0FAB775F-369B-496C-9A5E-A45A17A273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457A5BB9-6582-44AB-8D6D-822BBB00965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262E601A-3F10-4737-84B1-5D92A2293F2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ADA88-0ABA-4CAA-811D-457322D91CF3}">
  <dimension ref="B2:AG76"/>
  <sheetViews>
    <sheetView topLeftCell="F26" zoomScale="64" zoomScaleNormal="64" workbookViewId="0">
      <selection activeCell="N35" sqref="N35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5.1796875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 t="s">
        <v>91</v>
      </c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 t="s">
        <v>18</v>
      </c>
      <c r="D7" s="217">
        <v>330</v>
      </c>
      <c r="E7" s="217">
        <v>340</v>
      </c>
      <c r="F7" s="133">
        <f t="shared" si="0"/>
        <v>670</v>
      </c>
      <c r="G7" s="134">
        <f t="shared" ref="G7" si="1">VLOOKUP(C7,$W$53:$AF$63,$W$44,0)</f>
        <v>448</v>
      </c>
      <c r="H7" s="122">
        <f>IF(G7&lt;&gt;0,D7/(G7/2),0)</f>
        <v>1.4732142857142858</v>
      </c>
      <c r="I7" s="13">
        <f>IF(G7&lt;&gt;0,E7/(G7/2),0)</f>
        <v>1.5178571428571428</v>
      </c>
      <c r="J7" s="14"/>
      <c r="K7" s="15">
        <f>IF(G7&lt;&gt;0,F7/(G7),0)</f>
        <v>1.4955357142857142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330</v>
      </c>
      <c r="E9" s="136">
        <f>SUM(E6:E8)</f>
        <v>340</v>
      </c>
      <c r="F9" s="136">
        <f>SUM(F6:F8)</f>
        <v>670</v>
      </c>
      <c r="G9" s="137">
        <f>SUM(G6:G8)</f>
        <v>448</v>
      </c>
      <c r="H9" s="123">
        <f>IF(G9&lt;&gt;0,D9/(G9/2),0)</f>
        <v>1.4732142857142858</v>
      </c>
      <c r="I9" s="21">
        <f>IF(G9&lt;&gt;0,E9/(G9/2),0)</f>
        <v>1.5178571428571428</v>
      </c>
      <c r="J9" s="22"/>
      <c r="K9" s="23">
        <f>IF(G9&lt;&gt;0,F9/(G9),0)</f>
        <v>1.4955357142857142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 t="s">
        <v>18</v>
      </c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 t="s">
        <v>118</v>
      </c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/>
      <c r="E17" s="132">
        <v>158</v>
      </c>
      <c r="F17" s="133">
        <f t="shared" ref="F17:F23" si="3">SUM(D17:E17)</f>
        <v>158</v>
      </c>
      <c r="G17" s="134">
        <f t="shared" ref="G17:G23" si="4">VLOOKUP(C17,$W$53:$AF$63,$W$44,0)</f>
        <v>155</v>
      </c>
      <c r="H17" s="122">
        <f t="shared" ref="H17:H25" si="5">IF(G17&lt;&gt;0,D17/(G17/2),0)</f>
        <v>0</v>
      </c>
      <c r="I17" s="13">
        <f t="shared" ref="I17:I25" si="6">IF(G17&lt;&gt;0,E17/(G17/2),0)</f>
        <v>2.0387096774193547</v>
      </c>
      <c r="J17" s="14"/>
      <c r="K17" s="15">
        <f t="shared" ref="K17:K31" si="7">IF(G17&lt;&gt;0,F17/(G17),0)</f>
        <v>1.0193548387096774</v>
      </c>
      <c r="M17" s="16" t="s">
        <v>119</v>
      </c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14</v>
      </c>
      <c r="D18" s="132"/>
      <c r="E18" s="132"/>
      <c r="F18" s="133">
        <f t="shared" si="3"/>
        <v>0</v>
      </c>
      <c r="G18" s="134"/>
      <c r="H18" s="122">
        <f>IF(G18&lt;&gt;0,D18/(G18/2),0)</f>
        <v>0</v>
      </c>
      <c r="I18" s="13">
        <f t="shared" si="6"/>
        <v>0</v>
      </c>
      <c r="J18" s="14"/>
      <c r="K18" s="15">
        <f t="shared" si="7"/>
        <v>0</v>
      </c>
      <c r="M18" s="16" t="s">
        <v>74</v>
      </c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210</v>
      </c>
      <c r="E19" s="132">
        <v>145</v>
      </c>
      <c r="F19" s="133">
        <f t="shared" si="3"/>
        <v>355</v>
      </c>
      <c r="G19" s="134">
        <f t="shared" si="4"/>
        <v>251</v>
      </c>
      <c r="H19" s="122">
        <f>IF(G19&lt;&gt;0,D19/(G19/2),0)</f>
        <v>1.6733067729083666</v>
      </c>
      <c r="I19" s="13">
        <f t="shared" si="6"/>
        <v>1.155378486055777</v>
      </c>
      <c r="J19" s="14"/>
      <c r="K19" s="15">
        <f t="shared" si="7"/>
        <v>1.4143426294820718</v>
      </c>
      <c r="M19" s="16" t="s">
        <v>108</v>
      </c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/>
      <c r="E20" s="132">
        <v>53</v>
      </c>
      <c r="F20" s="133">
        <f t="shared" si="3"/>
        <v>53</v>
      </c>
      <c r="G20" s="134">
        <f t="shared" si="4"/>
        <v>185</v>
      </c>
      <c r="H20" s="122">
        <f t="shared" si="5"/>
        <v>0</v>
      </c>
      <c r="I20" s="13">
        <f t="shared" si="6"/>
        <v>0.572972972972973</v>
      </c>
      <c r="J20" s="14"/>
      <c r="K20" s="15">
        <f t="shared" si="7"/>
        <v>0.2864864864864865</v>
      </c>
      <c r="M20" s="16" t="s">
        <v>119</v>
      </c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51</v>
      </c>
      <c r="E21" s="132">
        <v>48</v>
      </c>
      <c r="F21" s="133">
        <f t="shared" si="3"/>
        <v>99</v>
      </c>
      <c r="G21" s="134">
        <f t="shared" si="4"/>
        <v>262</v>
      </c>
      <c r="H21" s="122">
        <f t="shared" si="5"/>
        <v>0.38931297709923662</v>
      </c>
      <c r="I21" s="13">
        <f t="shared" si="6"/>
        <v>0.36641221374045801</v>
      </c>
      <c r="J21" s="14"/>
      <c r="K21" s="15">
        <f t="shared" si="7"/>
        <v>0.37786259541984735</v>
      </c>
      <c r="L21" s="34"/>
      <c r="M21" s="16" t="s">
        <v>120</v>
      </c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/>
      <c r="E22" s="132">
        <v>100</v>
      </c>
      <c r="F22" s="133">
        <f t="shared" si="3"/>
        <v>100</v>
      </c>
      <c r="G22" s="134">
        <f t="shared" si="4"/>
        <v>256</v>
      </c>
      <c r="H22" s="122">
        <f t="shared" si="5"/>
        <v>0</v>
      </c>
      <c r="I22" s="13">
        <f t="shared" si="6"/>
        <v>0.78125</v>
      </c>
      <c r="J22" s="14"/>
      <c r="K22" s="15">
        <f t="shared" si="7"/>
        <v>0.390625</v>
      </c>
      <c r="L22" s="34"/>
      <c r="M22" s="16" t="s">
        <v>119</v>
      </c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117</v>
      </c>
      <c r="E23" s="132">
        <v>114</v>
      </c>
      <c r="F23" s="133">
        <f t="shared" si="3"/>
        <v>231</v>
      </c>
      <c r="G23" s="134">
        <f t="shared" si="4"/>
        <v>291</v>
      </c>
      <c r="H23" s="122">
        <f t="shared" si="5"/>
        <v>0.80412371134020622</v>
      </c>
      <c r="I23" s="13">
        <f t="shared" si="6"/>
        <v>0.78350515463917525</v>
      </c>
      <c r="J23" s="14"/>
      <c r="K23" s="15">
        <f t="shared" si="7"/>
        <v>0.79381443298969068</v>
      </c>
      <c r="M23" s="16" t="s">
        <v>121</v>
      </c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378</v>
      </c>
      <c r="E25" s="137">
        <f>SUM(E17:E23)</f>
        <v>618</v>
      </c>
      <c r="F25" s="137">
        <f>SUM(F17:F24)</f>
        <v>996</v>
      </c>
      <c r="G25" s="137">
        <f>SUM(G17:G23)</f>
        <v>1400</v>
      </c>
      <c r="H25" s="124">
        <f t="shared" si="5"/>
        <v>0.54</v>
      </c>
      <c r="I25" s="27">
        <f t="shared" si="6"/>
        <v>0.8828571428571429</v>
      </c>
      <c r="J25" s="22"/>
      <c r="K25" s="28">
        <f t="shared" si="7"/>
        <v>0.71142857142857141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259</v>
      </c>
      <c r="E27" s="216">
        <v>105</v>
      </c>
      <c r="F27" s="133">
        <f t="shared" ref="F27:F29" si="8">SUM(D27:E27)</f>
        <v>364</v>
      </c>
      <c r="G27" s="134">
        <f>VLOOKUP(C27,$W$53:$AF$63,$W$44,0)</f>
        <v>446</v>
      </c>
      <c r="H27" s="122">
        <f>IF(G27&lt;&gt;0,D27/(G27/2),0)</f>
        <v>1.1614349775784754</v>
      </c>
      <c r="I27" s="13">
        <f>IF(G27&lt;&gt;0,E27/(G27/2),0)</f>
        <v>0.47085201793721976</v>
      </c>
      <c r="J27" s="14"/>
      <c r="K27" s="15">
        <f t="shared" si="7"/>
        <v>0.81614349775784756</v>
      </c>
      <c r="L27" s="34"/>
      <c r="M27" s="16" t="s">
        <v>74</v>
      </c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81</v>
      </c>
      <c r="D28" s="132">
        <v>270</v>
      </c>
      <c r="E28" s="132">
        <v>15</v>
      </c>
      <c r="F28" s="133">
        <f t="shared" si="8"/>
        <v>285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428</v>
      </c>
      <c r="E29" s="250">
        <v>98</v>
      </c>
      <c r="F29" s="133">
        <f t="shared" si="8"/>
        <v>526</v>
      </c>
      <c r="G29" s="134">
        <f t="shared" ref="G29" si="9">VLOOKUP(C29,$W$53:$AF$63,$W$44,0)</f>
        <v>261</v>
      </c>
      <c r="H29" s="122">
        <f>IF(G29&lt;&gt;0,D29/(G29/2),0)</f>
        <v>3.2796934865900385</v>
      </c>
      <c r="I29" s="13">
        <f>IF(G29&lt;&gt;0,E29/(G29/2),0)</f>
        <v>0.75095785440613028</v>
      </c>
      <c r="J29" s="14"/>
      <c r="K29" s="15">
        <f t="shared" si="7"/>
        <v>2.0153256704980844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957</v>
      </c>
      <c r="E31" s="221">
        <f>SUM(E27:E30)</f>
        <v>218</v>
      </c>
      <c r="F31" s="221">
        <f>SUM(F27:F30)</f>
        <v>1175</v>
      </c>
      <c r="G31" s="222">
        <f>SUM(G27:G30)</f>
        <v>707</v>
      </c>
      <c r="H31" s="223">
        <f>IF(G31&lt;&gt;0,D31/(G31/2),0)</f>
        <v>2.7072135785007072</v>
      </c>
      <c r="I31" s="223">
        <f>IF(G31&lt;&gt;0,E31/(G31/2),0)</f>
        <v>0.61669024045261667</v>
      </c>
      <c r="J31" s="22"/>
      <c r="K31" s="224">
        <f t="shared" si="7"/>
        <v>1.6619519094766619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1665</v>
      </c>
      <c r="E34" s="108">
        <f>E9+E15+E25+E31</f>
        <v>1176</v>
      </c>
      <c r="F34" s="108">
        <f>F9+F15+F25+F31</f>
        <v>2841</v>
      </c>
      <c r="G34" s="109">
        <f>G25+G31+G9+G15</f>
        <v>2555</v>
      </c>
      <c r="H34" s="13">
        <f>IF(G34&lt;&gt;0,D34/(G34/2),0)</f>
        <v>1.3033268101761253</v>
      </c>
      <c r="I34" s="13">
        <f>IF(G34&lt;&gt;0,E34/(G34/2),0)</f>
        <v>0.92054794520547945</v>
      </c>
      <c r="J34" s="14"/>
      <c r="K34" s="15">
        <f>IF(G34&lt;&gt;0,F34/(G34),0)</f>
        <v>1.1119373776908024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10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10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152</v>
      </c>
      <c r="E40" s="105">
        <v>170</v>
      </c>
      <c r="F40" s="106">
        <f>SUM(D40:E40)</f>
        <v>322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10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152</v>
      </c>
      <c r="E42" s="107">
        <f>SUM(E38:E41)</f>
        <v>170</v>
      </c>
      <c r="F42" s="106">
        <f>D42+E42</f>
        <v>322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9</v>
      </c>
      <c r="X44" s="104" t="str">
        <f>"'"&amp;IF($W$44=4,DAY($Z$53)-1,IF($W$44=5,DAY($AA$53)-1,IF($W$44=6,DAY($AB$53)-1,IF($W$44=7,DAY($AC$53)-1,IF($W$44=8,DAY($AD$53)-1,IF($W$44=9,DAY($AE$53)-1,0))))))&amp;"-"&amp;MONTH($Y$53)&amp;"'!D40"</f>
        <v>'0-12'!D40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'0-12'!F40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'0-12'!H40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'0-12'!B40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46017</v>
      </c>
      <c r="Z45" s="192">
        <v>46018</v>
      </c>
      <c r="AA45" s="192">
        <v>46019</v>
      </c>
      <c r="AB45" s="192">
        <v>46020</v>
      </c>
      <c r="AC45" s="192">
        <v>46021</v>
      </c>
      <c r="AD45" s="192">
        <v>46022</v>
      </c>
      <c r="AE45" s="192">
        <v>46023</v>
      </c>
      <c r="AF45" s="192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f>SUM(Y46:AE46)</f>
        <v>0</v>
      </c>
      <c r="AG46" s="64"/>
    </row>
    <row r="47" spans="2:33" ht="16" thickBot="1">
      <c r="B47" s="76">
        <f>+F9+'28-12'!F9+'29-12'!F9</f>
        <v>1602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287</v>
      </c>
      <c r="F47" s="79">
        <f>F25+'26-12'!F25+'27-12'!F25+'28-12'!F25+'29-12'!F25</f>
        <v>6964</v>
      </c>
      <c r="G47" s="77">
        <f>IF($W$44=3,$Y47,IF($W$44=4,SUM($Y47:$Z47),IF($W$44=5,SUM($Y47:$AA47),IF($W$44=6,SUM($Y47:$AB47),IF($W$44=7,SUM($Y47:$AC47),IF($W$44=8,SUM($Y47:$AD47),IF($W$44=9,SUM($Y47:$AE47),"Escribir número")))))))</f>
        <v>9743</v>
      </c>
      <c r="H47" s="79">
        <f>F31+'26-12'!F31+'27-12'!F31+'28-12'!F31+'29-12'!F31</f>
        <v>3241.5</v>
      </c>
      <c r="I47" s="77">
        <f>IF($W$44=3,$Y49,IF($W$44=4,SUM($Y49:$Z49),IF($W$44=5,SUM($Y49:$AA49),IF($W$44=6,SUM($Y49:$AB49),IF($W$44=7,SUM($Y49:$AC49),IF($W$44=8,SUM($Y49:$AD49),IF($W$44=9,SUM($Y49:$AE49),"Escribir número")))))))</f>
        <v>7151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1606</v>
      </c>
      <c r="Z47" s="66">
        <v>943</v>
      </c>
      <c r="AA47" s="66">
        <v>1536</v>
      </c>
      <c r="AB47" s="66">
        <v>1507</v>
      </c>
      <c r="AC47" s="66">
        <v>1507</v>
      </c>
      <c r="AD47" s="66">
        <v>983</v>
      </c>
      <c r="AE47" s="66">
        <v>1661</v>
      </c>
      <c r="AF47" s="67">
        <f t="shared" ref="AF47:AF49" si="11">SUM(Y47:AE47)</f>
        <v>9743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12383.5</v>
      </c>
      <c r="L48" s="118"/>
      <c r="M48" s="82">
        <f>+C47+E47+G47+I47</f>
        <v>17181</v>
      </c>
      <c r="N48" s="83">
        <f>AF63</f>
        <v>17179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>
        <v>287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7">
        <f t="shared" si="11"/>
        <v>287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580</v>
      </c>
      <c r="Z49" s="66">
        <v>957</v>
      </c>
      <c r="AA49" s="66">
        <v>1276</v>
      </c>
      <c r="AB49" s="66">
        <v>893</v>
      </c>
      <c r="AC49" s="66">
        <v>1276</v>
      </c>
      <c r="AD49" s="66">
        <v>1276</v>
      </c>
      <c r="AE49" s="66">
        <v>893</v>
      </c>
      <c r="AF49" s="67">
        <f t="shared" si="11"/>
        <v>7151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2473</v>
      </c>
      <c r="Z50" s="102">
        <f t="shared" ref="Z50:AE50" si="12">SUM(Z46:Z49)</f>
        <v>1900</v>
      </c>
      <c r="AA50" s="102">
        <f t="shared" si="12"/>
        <v>2812</v>
      </c>
      <c r="AB50" s="102">
        <f t="shared" si="12"/>
        <v>2400</v>
      </c>
      <c r="AC50" s="102">
        <f t="shared" si="12"/>
        <v>2783</v>
      </c>
      <c r="AD50" s="102">
        <f t="shared" si="12"/>
        <v>2259</v>
      </c>
      <c r="AE50" s="102">
        <f t="shared" si="12"/>
        <v>2554</v>
      </c>
      <c r="AF50" s="102">
        <f>SUM(AF46:AF49)</f>
        <v>17181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46017</v>
      </c>
      <c r="Z53" s="192">
        <v>46018</v>
      </c>
      <c r="AA53" s="192">
        <v>46019</v>
      </c>
      <c r="AB53" s="192">
        <v>46020</v>
      </c>
      <c r="AC53" s="192">
        <v>46021</v>
      </c>
      <c r="AD53" s="192">
        <v>46022</v>
      </c>
      <c r="AE53" s="192">
        <v>46023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122</v>
      </c>
      <c r="Z54" s="85">
        <v>113</v>
      </c>
      <c r="AA54" s="85">
        <v>184</v>
      </c>
      <c r="AB54" s="85">
        <v>155</v>
      </c>
      <c r="AC54" s="85">
        <v>155</v>
      </c>
      <c r="AD54" s="85">
        <v>108</v>
      </c>
      <c r="AE54" s="85">
        <v>155</v>
      </c>
      <c r="AF54" s="67">
        <f>SUM(Y54:AE54)</f>
        <v>992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261</v>
      </c>
      <c r="Z55" s="85">
        <v>183</v>
      </c>
      <c r="AA55" s="85">
        <v>261</v>
      </c>
      <c r="AB55" s="85">
        <v>261</v>
      </c>
      <c r="AC55" s="85">
        <v>261</v>
      </c>
      <c r="AD55" s="85">
        <v>152</v>
      </c>
      <c r="AE55" s="85">
        <v>261</v>
      </c>
      <c r="AF55" s="67">
        <f t="shared" ref="AF55:AF62" si="13">SUM(Y55:AE55)</f>
        <v>1640</v>
      </c>
      <c r="AG55" s="64"/>
    </row>
    <row r="56" spans="2:33" ht="15.5">
      <c r="E56" s="91"/>
      <c r="V56" s="62"/>
      <c r="W56" s="68" t="s">
        <v>18</v>
      </c>
      <c r="X56" s="90"/>
      <c r="Y56" s="85">
        <v>287</v>
      </c>
      <c r="Z56" s="85">
        <v>320</v>
      </c>
      <c r="AA56" s="85">
        <v>639</v>
      </c>
      <c r="AB56" s="85">
        <v>448</v>
      </c>
      <c r="AC56" s="85">
        <v>639</v>
      </c>
      <c r="AD56" s="85">
        <v>639</v>
      </c>
      <c r="AE56" s="85">
        <v>448</v>
      </c>
      <c r="AF56" s="67">
        <f t="shared" si="13"/>
        <v>3420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262</v>
      </c>
      <c r="Z57" s="85">
        <v>183</v>
      </c>
      <c r="AA57" s="85">
        <v>262</v>
      </c>
      <c r="AB57" s="85">
        <v>262</v>
      </c>
      <c r="AC57" s="85">
        <v>262</v>
      </c>
      <c r="AD57" s="85">
        <v>183</v>
      </c>
      <c r="AE57" s="85">
        <v>251</v>
      </c>
      <c r="AF57" s="67">
        <f t="shared" si="13"/>
        <v>1665</v>
      </c>
      <c r="AG57" s="64"/>
    </row>
    <row r="58" spans="2:33" ht="15.5">
      <c r="V58" s="62"/>
      <c r="W58" s="68" t="s">
        <v>17</v>
      </c>
      <c r="X58" s="90"/>
      <c r="Y58" s="85">
        <v>185</v>
      </c>
      <c r="Z58" s="85">
        <v>88</v>
      </c>
      <c r="AA58" s="85">
        <v>220</v>
      </c>
      <c r="AB58" s="85">
        <v>220</v>
      </c>
      <c r="AC58" s="85">
        <v>220</v>
      </c>
      <c r="AD58" s="85">
        <v>88</v>
      </c>
      <c r="AE58" s="85">
        <v>185</v>
      </c>
      <c r="AF58" s="67">
        <f t="shared" si="13"/>
        <v>1206</v>
      </c>
      <c r="AG58" s="64"/>
    </row>
    <row r="59" spans="2:33" ht="15.5">
      <c r="V59" s="62"/>
      <c r="W59" s="68" t="s">
        <v>28</v>
      </c>
      <c r="X59" s="90"/>
      <c r="Y59" s="85">
        <v>262</v>
      </c>
      <c r="Z59" s="85">
        <v>125</v>
      </c>
      <c r="AA59" s="85">
        <v>0</v>
      </c>
      <c r="AB59" s="85">
        <v>0</v>
      </c>
      <c r="AC59" s="85">
        <v>0</v>
      </c>
      <c r="AD59" s="85">
        <v>125</v>
      </c>
      <c r="AE59" s="85">
        <v>262</v>
      </c>
      <c r="AF59" s="67">
        <f t="shared" si="13"/>
        <v>774</v>
      </c>
      <c r="AG59" s="64"/>
    </row>
    <row r="60" spans="2:33" ht="15.5">
      <c r="V60" s="62"/>
      <c r="W60" s="68" t="s">
        <v>24</v>
      </c>
      <c r="X60" s="90"/>
      <c r="Y60" s="85">
        <v>256</v>
      </c>
      <c r="Z60" s="85">
        <v>122</v>
      </c>
      <c r="AA60" s="85">
        <v>305</v>
      </c>
      <c r="AB60" s="85">
        <v>305</v>
      </c>
      <c r="AC60" s="85">
        <v>305</v>
      </c>
      <c r="AD60" s="85">
        <v>122</v>
      </c>
      <c r="AE60" s="85">
        <v>256</v>
      </c>
      <c r="AF60" s="67">
        <f t="shared" si="13"/>
        <v>1671</v>
      </c>
      <c r="AG60" s="64"/>
    </row>
    <row r="61" spans="2:33" ht="15.5">
      <c r="V61" s="62"/>
      <c r="W61" s="70" t="s">
        <v>19</v>
      </c>
      <c r="X61" s="92"/>
      <c r="Y61" s="85">
        <v>256</v>
      </c>
      <c r="Z61" s="85">
        <v>128</v>
      </c>
      <c r="AA61" s="85">
        <v>304</v>
      </c>
      <c r="AB61" s="85">
        <v>304</v>
      </c>
      <c r="AC61" s="85">
        <v>304</v>
      </c>
      <c r="AD61" s="85">
        <v>204</v>
      </c>
      <c r="AE61" s="85">
        <v>291</v>
      </c>
      <c r="AF61" s="67">
        <f t="shared" si="13"/>
        <v>1791</v>
      </c>
      <c r="AG61" s="64"/>
    </row>
    <row r="62" spans="2:33" ht="15.5">
      <c r="V62" s="62"/>
      <c r="W62" s="70" t="s">
        <v>85</v>
      </c>
      <c r="X62" s="92"/>
      <c r="Y62" s="85">
        <v>580</v>
      </c>
      <c r="Z62" s="85">
        <v>637</v>
      </c>
      <c r="AA62" s="85">
        <v>637</v>
      </c>
      <c r="AB62" s="85">
        <v>446</v>
      </c>
      <c r="AC62" s="85">
        <v>637</v>
      </c>
      <c r="AD62" s="85">
        <v>637</v>
      </c>
      <c r="AE62" s="85">
        <v>446</v>
      </c>
      <c r="AF62" s="67">
        <f t="shared" si="13"/>
        <v>4020</v>
      </c>
      <c r="AG62" s="64"/>
    </row>
    <row r="63" spans="2:33" ht="15.5">
      <c r="V63" s="62"/>
      <c r="W63" s="299" t="s">
        <v>43</v>
      </c>
      <c r="X63" s="300"/>
      <c r="Y63" s="102">
        <f>SUM(Y54:Y62)</f>
        <v>2471</v>
      </c>
      <c r="Z63" s="102">
        <f t="shared" ref="Z63:AE63" si="14">SUM(Z54:Z62)</f>
        <v>1899</v>
      </c>
      <c r="AA63" s="102">
        <f t="shared" si="14"/>
        <v>2812</v>
      </c>
      <c r="AB63" s="102">
        <f t="shared" si="14"/>
        <v>2401</v>
      </c>
      <c r="AC63" s="102">
        <f t="shared" si="14"/>
        <v>2783</v>
      </c>
      <c r="AD63" s="102">
        <f t="shared" si="14"/>
        <v>2258</v>
      </c>
      <c r="AE63" s="102">
        <f t="shared" si="14"/>
        <v>2555</v>
      </c>
      <c r="AF63" s="71">
        <f>SUM(AF54:AF62)</f>
        <v>17179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3A6F552E-0B2F-4BAB-9F02-D53562427018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AA414F49-B6DF-4306-B72A-4D6E82FDFB03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49F30DDD-08AD-4E06-A527-58B5E913AC20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77FA68C5-B7D3-45F4-90E1-DA89E49491E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8232E3B1-2349-4A71-9DFB-9E0061FA19F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6462E282-A3CB-4600-B2FA-9971DEA905C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70A8269C-9562-4E57-B1D9-F39695502E1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D4929F90-7292-4770-94B0-32C212BAEF8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84B6CD2A-7247-4AB5-AFD0-196F47BB1E4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93D232AB-29DD-4CCF-B59F-FEFCC8D6606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92DA3-1637-4C46-9811-6FA72ACC4814}">
  <sheetPr>
    <tabColor rgb="FFFFFF00"/>
  </sheetPr>
  <dimension ref="B2:AG76"/>
  <sheetViews>
    <sheetView zoomScale="80" zoomScaleNormal="80" workbookViewId="0">
      <selection activeCell="C18" sqref="C18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132">
        <v>160</v>
      </c>
      <c r="E6" s="132">
        <v>112</v>
      </c>
      <c r="F6" s="133">
        <f t="shared" ref="F6:F8" si="0">SUM(D6:E6)</f>
        <v>272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 t="s">
        <v>18</v>
      </c>
      <c r="D7" s="217">
        <v>282</v>
      </c>
      <c r="E7" s="217">
        <v>265</v>
      </c>
      <c r="F7" s="133">
        <f t="shared" si="0"/>
        <v>547</v>
      </c>
      <c r="G7" s="134">
        <f t="shared" ref="G7" si="1">VLOOKUP(C7,$W$53:$AF$63,$W$44,0)</f>
        <v>331.37608594627949</v>
      </c>
      <c r="H7" s="122">
        <f>IF(G7&lt;&gt;0,D7/(G7/2),0)</f>
        <v>1.7019936679782981</v>
      </c>
      <c r="I7" s="13">
        <f>IF(G7&lt;&gt;0,E7/(G7/2),0)</f>
        <v>1.5993912128164858</v>
      </c>
      <c r="J7" s="14"/>
      <c r="K7" s="15">
        <f>IF(G7&lt;&gt;0,F7/(G7),0)</f>
        <v>1.6506924403973919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442</v>
      </c>
      <c r="E9" s="136">
        <f>SUM(E6:E8)</f>
        <v>377</v>
      </c>
      <c r="F9" s="136">
        <f>SUM(F6:F8)</f>
        <v>819</v>
      </c>
      <c r="G9" s="137">
        <f>SUM(G6:G8)</f>
        <v>331.37608594627949</v>
      </c>
      <c r="H9" s="123">
        <f>IF(G9&lt;&gt;0,D9/(G9/2),0)</f>
        <v>2.6676638342071199</v>
      </c>
      <c r="I9" s="21">
        <f>IF(G9&lt;&gt;0,E9/(G9/2),0)</f>
        <v>2.2753603291766611</v>
      </c>
      <c r="J9" s="22"/>
      <c r="K9" s="23">
        <f>IF(G9&lt;&gt;0,F9/(G9),0)</f>
        <v>2.4715120816918903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42</v>
      </c>
      <c r="E17" s="132">
        <v>10</v>
      </c>
      <c r="F17" s="133">
        <f t="shared" ref="F17:F23" si="3">SUM(D17:E17)</f>
        <v>52</v>
      </c>
      <c r="G17" s="134">
        <f t="shared" ref="G17:G23" si="4">VLOOKUP(C17,$W$53:$AF$63,$W$44,0)</f>
        <v>147.84403809506281</v>
      </c>
      <c r="H17" s="122">
        <f t="shared" ref="H17:H25" si="5">IF(G17&lt;&gt;0,D17/(G17/2),0)</f>
        <v>0.5681662993132568</v>
      </c>
      <c r="I17" s="13">
        <f t="shared" ref="I17:I25" si="6">IF(G17&lt;&gt;0,E17/(G17/2),0)</f>
        <v>0.13527769031268019</v>
      </c>
      <c r="J17" s="14"/>
      <c r="K17" s="15">
        <f t="shared" ref="K17:K31" si="7">IF(G17&lt;&gt;0,F17/(G17),0)</f>
        <v>0.35172199481296851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9"/>
      <c r="D18" s="132"/>
      <c r="E18" s="132"/>
      <c r="F18" s="133">
        <f t="shared" si="3"/>
        <v>0</v>
      </c>
      <c r="G18" s="134"/>
      <c r="H18" s="122">
        <f>IF(G18&lt;&gt;0,D18/(G18/2),0)</f>
        <v>0</v>
      </c>
      <c r="I18" s="13">
        <f t="shared" si="6"/>
        <v>0</v>
      </c>
      <c r="J18" s="14"/>
      <c r="K18" s="15">
        <f t="shared" si="7"/>
        <v>0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162</v>
      </c>
      <c r="E19" s="132">
        <v>188</v>
      </c>
      <c r="F19" s="133">
        <f t="shared" si="3"/>
        <v>350</v>
      </c>
      <c r="G19" s="134">
        <f t="shared" si="4"/>
        <v>225.61229560648025</v>
      </c>
      <c r="H19" s="122">
        <f>IF(G19&lt;&gt;0,D19/(G19/2),0)</f>
        <v>1.4360919431675414</v>
      </c>
      <c r="I19" s="13">
        <f t="shared" si="6"/>
        <v>1.6665758352808506</v>
      </c>
      <c r="J19" s="14"/>
      <c r="K19" s="15">
        <f t="shared" si="7"/>
        <v>1.5513338892241961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93</v>
      </c>
      <c r="E20" s="132">
        <v>11</v>
      </c>
      <c r="F20" s="133">
        <f t="shared" si="3"/>
        <v>104</v>
      </c>
      <c r="G20" s="134">
        <f t="shared" si="4"/>
        <v>240.84556335486491</v>
      </c>
      <c r="H20" s="122">
        <f t="shared" si="5"/>
        <v>0.7722791211476262</v>
      </c>
      <c r="I20" s="13">
        <f t="shared" si="6"/>
        <v>9.1344842286278372E-2</v>
      </c>
      <c r="J20" s="14"/>
      <c r="K20" s="15">
        <f t="shared" si="7"/>
        <v>0.43181198171695229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142</v>
      </c>
      <c r="E21" s="132">
        <v>220</v>
      </c>
      <c r="F21" s="133">
        <f t="shared" si="3"/>
        <v>362</v>
      </c>
      <c r="G21" s="134">
        <f t="shared" si="4"/>
        <v>231.53645482311919</v>
      </c>
      <c r="H21" s="122">
        <f t="shared" si="5"/>
        <v>1.2265887037829961</v>
      </c>
      <c r="I21" s="13">
        <f t="shared" si="6"/>
        <v>1.900348696001825</v>
      </c>
      <c r="J21" s="14"/>
      <c r="K21" s="15">
        <f t="shared" si="7"/>
        <v>1.5634686998924106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/>
      <c r="E22" s="132">
        <v>125</v>
      </c>
      <c r="F22" s="133">
        <f t="shared" si="3"/>
        <v>125</v>
      </c>
      <c r="G22" s="134">
        <f t="shared" si="4"/>
        <v>244.26503584569096</v>
      </c>
      <c r="H22" s="122">
        <f t="shared" si="5"/>
        <v>0</v>
      </c>
      <c r="I22" s="13">
        <f t="shared" si="6"/>
        <v>1.0234784488678599</v>
      </c>
      <c r="J22" s="14"/>
      <c r="K22" s="15">
        <f t="shared" si="7"/>
        <v>0.51173922443392994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131</v>
      </c>
      <c r="E23" s="132">
        <v>213</v>
      </c>
      <c r="F23" s="133">
        <f t="shared" si="3"/>
        <v>344</v>
      </c>
      <c r="G23" s="134">
        <f t="shared" si="4"/>
        <v>115.95945436891469</v>
      </c>
      <c r="H23" s="122">
        <f t="shared" si="5"/>
        <v>2.2594104243235771</v>
      </c>
      <c r="I23" s="13">
        <f t="shared" si="6"/>
        <v>3.6736978655032204</v>
      </c>
      <c r="J23" s="14"/>
      <c r="K23" s="15">
        <f t="shared" si="7"/>
        <v>2.9665541449133985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/>
      <c r="E24" s="132">
        <v>63</v>
      </c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SUM(D17:D23)</f>
        <v>570</v>
      </c>
      <c r="E25" s="137">
        <f>SUM(E17:E24)</f>
        <v>830</v>
      </c>
      <c r="F25" s="137">
        <f>SUM(F17:F24)</f>
        <v>1337</v>
      </c>
      <c r="G25" s="137">
        <f>SUM(G17:G24)</f>
        <v>1206.062842094133</v>
      </c>
      <c r="H25" s="124">
        <f t="shared" si="5"/>
        <v>0.94522437820949234</v>
      </c>
      <c r="I25" s="27">
        <f t="shared" si="6"/>
        <v>1.3763793577436467</v>
      </c>
      <c r="J25" s="22"/>
      <c r="K25" s="28">
        <f t="shared" si="7"/>
        <v>1.1085657839176239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312</v>
      </c>
      <c r="E27" s="216">
        <v>207</v>
      </c>
      <c r="F27" s="133">
        <f t="shared" ref="F27:F29" si="8">SUM(D27:E27)</f>
        <v>519</v>
      </c>
      <c r="G27" s="134">
        <f>VLOOKUP(C27,$W$53:$AF$63,$W$44,0)</f>
        <v>608.90039815967395</v>
      </c>
      <c r="H27" s="122">
        <f>IF(G27&lt;&gt;0,D27/(G27/2),0)</f>
        <v>1.0247981474243779</v>
      </c>
      <c r="I27" s="13">
        <f>IF(G27&lt;&gt;0,E27/(G27/2),0)</f>
        <v>0.67991415550271228</v>
      </c>
      <c r="J27" s="14"/>
      <c r="K27" s="15">
        <f t="shared" si="7"/>
        <v>0.85235615146354515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81</v>
      </c>
      <c r="D28" s="132">
        <v>346</v>
      </c>
      <c r="E28" s="132">
        <v>240</v>
      </c>
      <c r="F28" s="133">
        <f t="shared" si="8"/>
        <v>586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224</v>
      </c>
      <c r="E29" s="250">
        <v>295</v>
      </c>
      <c r="F29" s="133">
        <f t="shared" si="8"/>
        <v>519</v>
      </c>
      <c r="G29" s="134">
        <f t="shared" ref="G29" si="9">VLOOKUP(C29,$W$53:$AF$63,$W$44,0)</f>
        <v>491.35156925225675</v>
      </c>
      <c r="H29" s="122">
        <f>IF(G29&lt;&gt;0,D29/(G29/2),0)</f>
        <v>0.9117707727722747</v>
      </c>
      <c r="I29" s="13">
        <f>IF(G29&lt;&gt;0,E29/(G29/2),0)</f>
        <v>1.200769544499201</v>
      </c>
      <c r="J29" s="14"/>
      <c r="K29" s="15">
        <f t="shared" si="7"/>
        <v>1.0562701586357379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882</v>
      </c>
      <c r="E31" s="221">
        <f>SUM(E27:E30)</f>
        <v>742</v>
      </c>
      <c r="F31" s="221">
        <f>SUM(F27:F30)</f>
        <v>1624</v>
      </c>
      <c r="G31" s="222">
        <f>SUM(G27:G30)</f>
        <v>1100.2519674119308</v>
      </c>
      <c r="H31" s="223">
        <f>IF(G31&lt;&gt;0,D31/(G31/2),0)</f>
        <v>1.6032691167545663</v>
      </c>
      <c r="I31" s="223">
        <f>IF(G31&lt;&gt;0,E31/(G31/2),0)</f>
        <v>1.3487819553649525</v>
      </c>
      <c r="J31" s="22"/>
      <c r="K31" s="224">
        <f t="shared" si="7"/>
        <v>1.4760255360597594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1894</v>
      </c>
      <c r="E34" s="108">
        <f>E9+E15+E25+E31</f>
        <v>1949</v>
      </c>
      <c r="F34" s="108">
        <f>F9+F15+F25+F31</f>
        <v>3780</v>
      </c>
      <c r="G34" s="109">
        <f>G25+G31+G9+G15</f>
        <v>2637.6908954523433</v>
      </c>
      <c r="H34" s="13">
        <f>IF(G34&lt;&gt;0,D34/(G34/2),0)</f>
        <v>1.4361045892568043</v>
      </c>
      <c r="I34" s="13">
        <f>IF(G34&lt;&gt;0,E34/(G34/2),0)</f>
        <v>1.4778077320282532</v>
      </c>
      <c r="J34" s="14"/>
      <c r="K34" s="15">
        <f>IF(G34&lt;&gt;0,F34/(G34),0)</f>
        <v>1.4330716334188809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10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10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10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0</v>
      </c>
      <c r="E42" s="107">
        <f>SUM(E38:E41)</f>
        <v>0</v>
      </c>
      <c r="F42" s="106">
        <f>D42+E42</f>
        <v>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3</v>
      </c>
      <c r="X44" s="104" t="str">
        <f>"'"&amp;IF($W$44=4,DAY($Z$53)-1,IF($W$44=5,DAY($AA$53)-1,IF($W$44=6,DAY($AB$53)-1,IF($W$44=7,DAY($AC$53)-1,IF($W$44=8,DAY($AD$53)-1,IF($W$44=9,DAY($AE$53)-1,0))))))&amp;"-"&amp;MONTH($Y$53)&amp;"'!D40"</f>
        <v>'0-1'!D40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'0-1'!F40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'0-1'!H40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'0-1'!B40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46024</v>
      </c>
      <c r="Z45" s="192">
        <v>46025</v>
      </c>
      <c r="AA45" s="192">
        <v>46026</v>
      </c>
      <c r="AB45" s="192">
        <v>46027</v>
      </c>
      <c r="AC45" s="192">
        <v>46028</v>
      </c>
      <c r="AD45" s="192">
        <v>46029</v>
      </c>
      <c r="AE45" s="192">
        <v>46030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331.37608594627949</v>
      </c>
      <c r="Z46" s="66">
        <v>231.96326016239561</v>
      </c>
      <c r="AA46" s="66"/>
      <c r="AB46" s="66"/>
      <c r="AC46" s="66"/>
      <c r="AD46" s="66"/>
      <c r="AE46" s="66"/>
      <c r="AF46" s="67">
        <v>563.33934610867504</v>
      </c>
      <c r="AG46" s="64"/>
    </row>
    <row r="47" spans="2:33" ht="16" thickBot="1">
      <c r="B47" s="76">
        <f>+F9+'28-12'!F9+'29-12'!F9</f>
        <v>1751</v>
      </c>
      <c r="C47" s="77">
        <f>IF($W$44=3,$Y46,IF($W$44=4,SUM($Y46:$Z46),IF($W$44=5,SUM($Y46:$AA46),IF($W$44=6,SUM($Y46:$AB46),IF($W$44=7,SUM($Y46:$AC46),IF($W$44=8,SUM($Y46:$AD46),IF($W$44=9,SUM($Y46:$AE46),"Escribir número")))))))</f>
        <v>331.37608594627949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7305</v>
      </c>
      <c r="G47" s="77">
        <f>IF($W$44=3,$Y47,IF($W$44=4,SUM($Y47:$Z47),IF($W$44=5,SUM($Y47:$AA47),IF($W$44=6,SUM($Y47:$AB47),IF($W$44=7,SUM($Y47:$AC47),IF($W$44=8,SUM($Y47:$AD47),IF($W$44=9,SUM($Y47:$AE47),"Escribir número")))))))</f>
        <v>1206.0628420941327</v>
      </c>
      <c r="H47" s="79">
        <f>F31+'26-12'!F31+'27-12'!F31+'28-12'!F31+'29-12'!F31</f>
        <v>3690.5</v>
      </c>
      <c r="I47" s="77">
        <f>IF($W$44=3,$Y49,IF($W$44=4,SUM($Y49:$Z49),IF($W$44=5,SUM($Y49:$AA49),IF($W$44=6,SUM($Y49:$AB49),IF($W$44=7,SUM($Y49:$AC49),IF($W$44=8,SUM($Y49:$AD49),IF($W$44=9,SUM($Y49:$AE49),"Escribir número")))))))</f>
        <v>1100.2519674119308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1206.0628420941327</v>
      </c>
      <c r="Z47" s="66">
        <v>1072.3621031538105</v>
      </c>
      <c r="AA47" s="66">
        <v>1304.28101189164</v>
      </c>
      <c r="AB47" s="66">
        <v>716.75577460777845</v>
      </c>
      <c r="AC47" s="66">
        <v>1227.5448236017237</v>
      </c>
      <c r="AD47" s="66">
        <v>1314.8053962017818</v>
      </c>
      <c r="AE47" s="66">
        <v>1421.1218904428799</v>
      </c>
      <c r="AF47" s="67">
        <v>8262.9338419937485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13322.5</v>
      </c>
      <c r="L48" s="118"/>
      <c r="M48" s="82">
        <f>+C47+E47+G47+I47</f>
        <v>2637.6908954523433</v>
      </c>
      <c r="N48" s="83">
        <f>AF63</f>
        <v>15867.885779538778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/>
      <c r="Z48" s="66"/>
      <c r="AA48" s="66"/>
      <c r="AB48" s="66"/>
      <c r="AC48" s="66"/>
      <c r="AD48" s="66"/>
      <c r="AE48" s="66"/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1100.2519674119308</v>
      </c>
      <c r="Z49" s="66">
        <v>1100.2519674119308</v>
      </c>
      <c r="AA49" s="66">
        <v>1100.2519674119308</v>
      </c>
      <c r="AB49" s="66">
        <v>770.17637718835147</v>
      </c>
      <c r="AC49" s="66">
        <v>1100.2519674119308</v>
      </c>
      <c r="AD49" s="66">
        <v>770.17637718835135</v>
      </c>
      <c r="AE49" s="66">
        <v>1100.2519674119308</v>
      </c>
      <c r="AF49" s="67">
        <v>7041.6125914363565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2637.6908954523433</v>
      </c>
      <c r="Z50" s="102">
        <v>2404.577330728137</v>
      </c>
      <c r="AA50" s="102">
        <v>2404.5329793035708</v>
      </c>
      <c r="AB50" s="102">
        <v>1486.9321517961298</v>
      </c>
      <c r="AC50" s="102">
        <v>2327.7967910136545</v>
      </c>
      <c r="AD50" s="102">
        <v>2084.9817733901332</v>
      </c>
      <c r="AE50" s="102">
        <v>2521.3738578548109</v>
      </c>
      <c r="AF50" s="102">
        <v>15867.885779538779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46024</v>
      </c>
      <c r="Z53" s="192">
        <v>46025</v>
      </c>
      <c r="AA53" s="192">
        <v>46026</v>
      </c>
      <c r="AB53" s="192">
        <v>46027</v>
      </c>
      <c r="AC53" s="192">
        <v>46028</v>
      </c>
      <c r="AD53" s="192">
        <v>46029</v>
      </c>
      <c r="AE53" s="192">
        <v>46030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147.84403809506281</v>
      </c>
      <c r="Z54" s="85">
        <v>130.10275352365528</v>
      </c>
      <c r="AA54" s="85">
        <v>130.10275352365528</v>
      </c>
      <c r="AB54" s="85">
        <v>91.071927466558691</v>
      </c>
      <c r="AC54" s="85">
        <v>130.10275352365528</v>
      </c>
      <c r="AD54" s="85">
        <v>130.10275352365528</v>
      </c>
      <c r="AE54" s="85">
        <v>130.10275352365528</v>
      </c>
      <c r="AF54" s="67">
        <v>889.42973317989799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491.35156925225675</v>
      </c>
      <c r="Z55" s="85">
        <v>491.35156925225675</v>
      </c>
      <c r="AA55" s="85">
        <v>491.35156925225675</v>
      </c>
      <c r="AB55" s="85">
        <v>343.94609847657966</v>
      </c>
      <c r="AC55" s="85">
        <v>491.35156925225675</v>
      </c>
      <c r="AD55" s="85">
        <v>343.94609847657966</v>
      </c>
      <c r="AE55" s="85">
        <v>491.35156925225675</v>
      </c>
      <c r="AF55" s="67">
        <v>3144.6500432144435</v>
      </c>
      <c r="AG55" s="64"/>
    </row>
    <row r="56" spans="2:33" ht="15.5">
      <c r="E56" s="91"/>
      <c r="V56" s="62"/>
      <c r="W56" s="68" t="s">
        <v>18</v>
      </c>
      <c r="X56" s="90"/>
      <c r="Y56" s="85">
        <v>331.37608594627949</v>
      </c>
      <c r="Z56" s="85">
        <v>231.96326016239561</v>
      </c>
      <c r="AA56" s="85">
        <v>0</v>
      </c>
      <c r="AB56" s="85">
        <v>0</v>
      </c>
      <c r="AC56" s="85">
        <v>0</v>
      </c>
      <c r="AD56" s="85">
        <v>0</v>
      </c>
      <c r="AE56" s="85">
        <v>106.316494241098</v>
      </c>
      <c r="AF56" s="67">
        <v>669.65584034977303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225.61229560648025</v>
      </c>
      <c r="Z57" s="85">
        <v>225.61229560648025</v>
      </c>
      <c r="AA57" s="85">
        <v>225.61229560648025</v>
      </c>
      <c r="AB57" s="85">
        <v>157.92860692453615</v>
      </c>
      <c r="AC57" s="85">
        <v>225.61229560648025</v>
      </c>
      <c r="AD57" s="85">
        <v>225.61229560648025</v>
      </c>
      <c r="AE57" s="85">
        <v>225.61229560648025</v>
      </c>
      <c r="AF57" s="67">
        <v>1511.6023805634177</v>
      </c>
      <c r="AG57" s="64"/>
    </row>
    <row r="58" spans="2:33" ht="15.5">
      <c r="V58" s="62"/>
      <c r="W58" s="68" t="s">
        <v>17</v>
      </c>
      <c r="X58" s="90"/>
      <c r="Y58" s="85">
        <v>240.84556335486491</v>
      </c>
      <c r="Z58" s="85">
        <v>240.84556335486491</v>
      </c>
      <c r="AA58" s="85">
        <v>240.84556335486491</v>
      </c>
      <c r="AB58" s="85">
        <v>101.15513660904327</v>
      </c>
      <c r="AC58" s="85">
        <v>211.94409575228116</v>
      </c>
      <c r="AD58" s="85">
        <v>240.84556335486491</v>
      </c>
      <c r="AE58" s="85">
        <v>240.84556335486491</v>
      </c>
      <c r="AF58" s="67">
        <v>1517.3270491356488</v>
      </c>
      <c r="AG58" s="64"/>
    </row>
    <row r="59" spans="2:33" ht="15.5">
      <c r="V59" s="62"/>
      <c r="W59" s="68" t="s">
        <v>28</v>
      </c>
      <c r="X59" s="90"/>
      <c r="Y59" s="85">
        <v>231.53645482311919</v>
      </c>
      <c r="Z59" s="85">
        <v>231.53645482311919</v>
      </c>
      <c r="AA59" s="85">
        <v>231.53645482311919</v>
      </c>
      <c r="AB59" s="85">
        <v>101.66555243596962</v>
      </c>
      <c r="AC59" s="85">
        <v>213.01353843726963</v>
      </c>
      <c r="AD59" s="85">
        <v>242.06083913326097</v>
      </c>
      <c r="AE59" s="85">
        <v>242.06083913326097</v>
      </c>
      <c r="AF59" s="67">
        <v>1493.4101336091187</v>
      </c>
      <c r="AG59" s="64"/>
    </row>
    <row r="60" spans="2:33" ht="15.5">
      <c r="V60" s="62"/>
      <c r="W60" s="68" t="s">
        <v>24</v>
      </c>
      <c r="X60" s="90"/>
      <c r="Y60" s="85">
        <v>244.26503584569096</v>
      </c>
      <c r="Z60" s="85">
        <v>244.26503584569096</v>
      </c>
      <c r="AA60" s="85">
        <v>244.26503584569096</v>
      </c>
      <c r="AB60" s="85">
        <v>102.59131505519019</v>
      </c>
      <c r="AC60" s="85">
        <v>214.95323154420805</v>
      </c>
      <c r="AD60" s="85">
        <v>244.26503584569096</v>
      </c>
      <c r="AE60" s="85">
        <v>244.26503584569096</v>
      </c>
      <c r="AF60" s="67">
        <v>1538.8697258278532</v>
      </c>
      <c r="AG60" s="64"/>
    </row>
    <row r="61" spans="2:33" ht="15.5">
      <c r="V61" s="62"/>
      <c r="W61" s="70" t="s">
        <v>19</v>
      </c>
      <c r="X61" s="92"/>
      <c r="Y61" s="85">
        <v>115.95945436891469</v>
      </c>
      <c r="Z61" s="85">
        <v>0</v>
      </c>
      <c r="AA61" s="85">
        <v>231.91890873782938</v>
      </c>
      <c r="AB61" s="85">
        <v>162.34323611648054</v>
      </c>
      <c r="AC61" s="85">
        <v>231.91890873782938</v>
      </c>
      <c r="AD61" s="85">
        <v>231.91890873782938</v>
      </c>
      <c r="AE61" s="85">
        <v>231.91890873782938</v>
      </c>
      <c r="AF61" s="67">
        <v>1205.9783254367128</v>
      </c>
      <c r="AG61" s="64"/>
    </row>
    <row r="62" spans="2:33" ht="15.5">
      <c r="V62" s="62"/>
      <c r="W62" s="70" t="s">
        <v>85</v>
      </c>
      <c r="X62" s="92"/>
      <c r="Y62" s="85">
        <v>608.90039815967395</v>
      </c>
      <c r="Z62" s="85">
        <v>608.90039815967395</v>
      </c>
      <c r="AA62" s="85">
        <v>608.90039815967395</v>
      </c>
      <c r="AB62" s="85">
        <v>426.2302787117718</v>
      </c>
      <c r="AC62" s="85">
        <v>608.90039815967395</v>
      </c>
      <c r="AD62" s="85">
        <v>426.23027871177175</v>
      </c>
      <c r="AE62" s="85">
        <v>608.90039815967395</v>
      </c>
      <c r="AF62" s="67">
        <v>3896.9625482219135</v>
      </c>
      <c r="AG62" s="64"/>
    </row>
    <row r="63" spans="2:33" ht="15.5">
      <c r="V63" s="62"/>
      <c r="W63" s="299" t="s">
        <v>43</v>
      </c>
      <c r="X63" s="300"/>
      <c r="Y63" s="102">
        <v>2637.6908954523433</v>
      </c>
      <c r="Z63" s="102">
        <v>2404.577330728137</v>
      </c>
      <c r="AA63" s="102">
        <v>2404.5329793035708</v>
      </c>
      <c r="AB63" s="102">
        <v>1486.9321517961298</v>
      </c>
      <c r="AC63" s="102">
        <v>2327.7967910136545</v>
      </c>
      <c r="AD63" s="102">
        <v>2084.9817733901332</v>
      </c>
      <c r="AE63" s="102">
        <v>2521.3738578548105</v>
      </c>
      <c r="AF63" s="71">
        <v>15867.885779538778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AA3504FC-3AB8-4795-BD07-D911F3F083A9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91ED9F3C-D1AA-4DA1-B3AD-74C512E7F5A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A17B8A1E-172F-4D53-B9E6-F0D7542591F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B70F6D69-2CC5-4079-906E-97CEBA47392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84AE57D0-820E-4F85-8256-8840503A8CE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80CC5F57-114A-4A1F-A667-A401BA54F31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E9C50AD6-EE1E-4756-8ED9-CBE87E717F9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418F35C3-EA63-4709-B827-E74D557059D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2FA9D3E1-6FC7-4F6C-B3D3-1B8A44B023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1EFE3A0D-0A6A-4FF3-9CEF-CD7570086D0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64E8F-6640-4170-AF1B-1A1C03EC089F}">
  <sheetPr>
    <tabColor theme="0"/>
  </sheetPr>
  <dimension ref="B2:AG76"/>
  <sheetViews>
    <sheetView zoomScale="70" zoomScaleNormal="70" workbookViewId="0">
      <selection activeCell="C18" sqref="C18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132"/>
      <c r="E6" s="132">
        <v>48</v>
      </c>
      <c r="F6" s="133">
        <f t="shared" ref="F6:F8" si="0">SUM(D6:E6)</f>
        <v>48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 t="s">
        <v>18</v>
      </c>
      <c r="D7" s="217">
        <v>315</v>
      </c>
      <c r="E7" s="217">
        <v>416</v>
      </c>
      <c r="F7" s="133">
        <f t="shared" si="0"/>
        <v>731</v>
      </c>
      <c r="G7" s="134">
        <f t="shared" ref="G7" si="1">VLOOKUP(C7,$W$53:$AF$63,$W$44,0)</f>
        <v>231.96326016239561</v>
      </c>
      <c r="H7" s="122">
        <f>IF(G7&lt;&gt;0,D7/(G7/2),0)</f>
        <v>2.7159473425185614</v>
      </c>
      <c r="I7" s="13">
        <f>IF(G7&lt;&gt;0,E7/(G7/2),0)</f>
        <v>3.5867749031356237</v>
      </c>
      <c r="J7" s="14"/>
      <c r="K7" s="15">
        <f>IF(G7&lt;&gt;0,F7/(G7),0)</f>
        <v>3.1513611228270926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315</v>
      </c>
      <c r="E9" s="136">
        <f>SUM(E6:E8)</f>
        <v>464</v>
      </c>
      <c r="F9" s="136">
        <f>SUM(F6:F8)</f>
        <v>779</v>
      </c>
      <c r="G9" s="137">
        <f>SUM(G6:G8)</f>
        <v>231.96326016239561</v>
      </c>
      <c r="H9" s="123">
        <f>IF(G9&lt;&gt;0,D9/(G9/2),0)</f>
        <v>2.7159473425185614</v>
      </c>
      <c r="I9" s="21">
        <f>IF(G9&lt;&gt;0,E9/(G9/2),0)</f>
        <v>4.000633545805119</v>
      </c>
      <c r="J9" s="22"/>
      <c r="K9" s="23">
        <f>IF(G9&lt;&gt;0,F9/(G9),0)</f>
        <v>3.35829044416184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160</v>
      </c>
      <c r="E17" s="132">
        <v>47</v>
      </c>
      <c r="F17" s="133">
        <f t="shared" ref="F17:F23" si="3">SUM(D17:E17)</f>
        <v>207</v>
      </c>
      <c r="G17" s="134">
        <f t="shared" ref="G17:G23" si="4">VLOOKUP(C17,$W$53:$AF$63,$W$44,0)</f>
        <v>130.10275352365528</v>
      </c>
      <c r="H17" s="122">
        <f t="shared" ref="H17:H25" si="5">IF(G17&lt;&gt;0,D17/(G17/2),0)</f>
        <v>2.4595943693214579</v>
      </c>
      <c r="I17" s="13">
        <f t="shared" ref="I17:I25" si="6">IF(G17&lt;&gt;0,E17/(G17/2),0)</f>
        <v>0.72250584598817824</v>
      </c>
      <c r="J17" s="14"/>
      <c r="K17" s="15">
        <f t="shared" ref="K17:K31" si="7">IF(G17&lt;&gt;0,F17/(G17),0)</f>
        <v>1.591050107654818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9"/>
      <c r="D18" s="132"/>
      <c r="E18" s="132"/>
      <c r="F18" s="133">
        <f t="shared" si="3"/>
        <v>0</v>
      </c>
      <c r="G18" s="134"/>
      <c r="H18" s="122">
        <f>IF(G18&lt;&gt;0,D18/(G18/2),0)</f>
        <v>0</v>
      </c>
      <c r="I18" s="13">
        <f t="shared" si="6"/>
        <v>0</v>
      </c>
      <c r="J18" s="14"/>
      <c r="K18" s="15">
        <f t="shared" si="7"/>
        <v>0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232</v>
      </c>
      <c r="E19" s="132">
        <v>200</v>
      </c>
      <c r="F19" s="133">
        <f t="shared" si="3"/>
        <v>432</v>
      </c>
      <c r="G19" s="134">
        <f t="shared" si="4"/>
        <v>225.61229560648025</v>
      </c>
      <c r="H19" s="122">
        <f>IF(G19&lt;&gt;0,D19/(G19/2),0)</f>
        <v>2.0566254988572199</v>
      </c>
      <c r="I19" s="13">
        <f t="shared" si="6"/>
        <v>1.7729530162562241</v>
      </c>
      <c r="J19" s="14"/>
      <c r="K19" s="15">
        <f t="shared" si="7"/>
        <v>1.914789257556722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38</v>
      </c>
      <c r="E20" s="132">
        <v>117</v>
      </c>
      <c r="F20" s="133">
        <f t="shared" si="3"/>
        <v>155</v>
      </c>
      <c r="G20" s="134">
        <f t="shared" si="4"/>
        <v>240.84556335486491</v>
      </c>
      <c r="H20" s="122">
        <f t="shared" si="5"/>
        <v>0.31555490971623434</v>
      </c>
      <c r="I20" s="13">
        <f t="shared" si="6"/>
        <v>0.97157695886314266</v>
      </c>
      <c r="J20" s="14"/>
      <c r="K20" s="15">
        <f t="shared" si="7"/>
        <v>0.64356593428968856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188</v>
      </c>
      <c r="E21" s="132">
        <v>234</v>
      </c>
      <c r="F21" s="133">
        <f t="shared" si="3"/>
        <v>422</v>
      </c>
      <c r="G21" s="134">
        <f t="shared" si="4"/>
        <v>231.53645482311919</v>
      </c>
      <c r="H21" s="122">
        <f t="shared" si="5"/>
        <v>1.6239343402197413</v>
      </c>
      <c r="I21" s="13">
        <f t="shared" si="6"/>
        <v>2.0212799766564866</v>
      </c>
      <c r="J21" s="14"/>
      <c r="K21" s="15">
        <f t="shared" si="7"/>
        <v>1.8226071584381138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124</v>
      </c>
      <c r="E22" s="132">
        <v>73</v>
      </c>
      <c r="F22" s="133">
        <f t="shared" si="3"/>
        <v>197</v>
      </c>
      <c r="G22" s="134">
        <f t="shared" si="4"/>
        <v>244.26503584569096</v>
      </c>
      <c r="H22" s="122">
        <f t="shared" si="5"/>
        <v>1.015290621276917</v>
      </c>
      <c r="I22" s="13">
        <f t="shared" si="6"/>
        <v>0.59771141413883022</v>
      </c>
      <c r="J22" s="14"/>
      <c r="K22" s="15">
        <f t="shared" si="7"/>
        <v>0.80650101770787364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20</v>
      </c>
      <c r="E23" s="132"/>
      <c r="F23" s="133">
        <f t="shared" si="3"/>
        <v>20</v>
      </c>
      <c r="G23" s="134">
        <f t="shared" si="4"/>
        <v>0</v>
      </c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>
        <v>136</v>
      </c>
      <c r="E24" s="132">
        <v>20</v>
      </c>
      <c r="F24" s="133"/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898</v>
      </c>
      <c r="E25" s="137">
        <f>SUM(E17:E24)</f>
        <v>691</v>
      </c>
      <c r="F25" s="137">
        <f>SUM(F17:F24)</f>
        <v>1433</v>
      </c>
      <c r="G25" s="137">
        <f>SUM(G17:G24)</f>
        <v>1072.3621031538107</v>
      </c>
      <c r="H25" s="124">
        <f t="shared" si="5"/>
        <v>1.6748074132030351</v>
      </c>
      <c r="I25" s="27">
        <f t="shared" si="6"/>
        <v>1.2887437890014446</v>
      </c>
      <c r="J25" s="22"/>
      <c r="K25" s="28">
        <f t="shared" si="7"/>
        <v>1.3363023514030898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192</v>
      </c>
      <c r="E27" s="216">
        <v>145</v>
      </c>
      <c r="F27" s="133">
        <f t="shared" ref="F27:F29" si="8">SUM(D27:E27)</f>
        <v>337</v>
      </c>
      <c r="G27" s="134">
        <f>VLOOKUP(C27,$W$53:$AF$63,$W$44,0)</f>
        <v>608.90039815967395</v>
      </c>
      <c r="H27" s="122">
        <f>IF(G27&lt;&gt;0,D27/(G27/2),0)</f>
        <v>0.63064501379961724</v>
      </c>
      <c r="I27" s="13">
        <f>IF(G27&lt;&gt;0,E27/(G27/2),0)</f>
        <v>0.47626836979658593</v>
      </c>
      <c r="J27" s="14"/>
      <c r="K27" s="15">
        <f t="shared" si="7"/>
        <v>0.55345669179810153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81</v>
      </c>
      <c r="D28" s="132">
        <v>160</v>
      </c>
      <c r="E28" s="132"/>
      <c r="F28" s="133">
        <f t="shared" si="8"/>
        <v>160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7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410</v>
      </c>
      <c r="E29" s="250">
        <v>357</v>
      </c>
      <c r="F29" s="133">
        <f t="shared" si="8"/>
        <v>767</v>
      </c>
      <c r="G29" s="134">
        <f t="shared" ref="G29" si="9">VLOOKUP(C29,$W$53:$AF$63,$W$44,0)</f>
        <v>491.35156925225675</v>
      </c>
      <c r="H29" s="122">
        <f>IF(G29&lt;&gt;0,D29/(G29/2),0)</f>
        <v>1.66886614659211</v>
      </c>
      <c r="I29" s="13">
        <f>IF(G29&lt;&gt;0,E29/(G29/2),0)</f>
        <v>1.4531346691058129</v>
      </c>
      <c r="J29" s="14"/>
      <c r="K29" s="15">
        <f t="shared" si="7"/>
        <v>1.5610004078489614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762</v>
      </c>
      <c r="E31" s="221">
        <f>SUM(E27:E30)</f>
        <v>502</v>
      </c>
      <c r="F31" s="221">
        <f>SUM(F27:F30)</f>
        <v>1264</v>
      </c>
      <c r="G31" s="222">
        <f>SUM(G27:G30)</f>
        <v>1100.2519674119308</v>
      </c>
      <c r="H31" s="223">
        <f>IF(G31&lt;&gt;0,D31/(G31/2),0)</f>
        <v>1.3851372641348974</v>
      </c>
      <c r="I31" s="223">
        <f>IF(G31&lt;&gt;0,E31/(G31/2),0)</f>
        <v>0.91251825012561483</v>
      </c>
      <c r="J31" s="22"/>
      <c r="K31" s="224">
        <f t="shared" si="7"/>
        <v>1.1488277571302561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1975</v>
      </c>
      <c r="E34" s="108">
        <f>E9+E15+E25+E31</f>
        <v>1657</v>
      </c>
      <c r="F34" s="108">
        <f>F9+F15+F25+F31</f>
        <v>3476</v>
      </c>
      <c r="G34" s="109">
        <f>G25+G31+G9+G15</f>
        <v>2404.5773307281374</v>
      </c>
      <c r="H34" s="13">
        <f>IF(G34&lt;&gt;0,D34/(G34/2),0)</f>
        <v>1.6427003405225851</v>
      </c>
      <c r="I34" s="13">
        <f>IF(G34&lt;&gt;0,E34/(G34/2),0)</f>
        <v>1.3782047920232523</v>
      </c>
      <c r="J34" s="14"/>
      <c r="K34" s="15">
        <f>IF(G34&lt;&gt;0,F34/(G34),0)</f>
        <v>1.4455762996598749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10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10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10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0</v>
      </c>
      <c r="E42" s="107">
        <f>SUM(E38:E41)</f>
        <v>0</v>
      </c>
      <c r="F42" s="106">
        <f>D42+E42</f>
        <v>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4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46024</v>
      </c>
      <c r="Z45" s="192">
        <v>46025</v>
      </c>
      <c r="AA45" s="192">
        <v>46026</v>
      </c>
      <c r="AB45" s="192">
        <v>46027</v>
      </c>
      <c r="AC45" s="192">
        <v>46028</v>
      </c>
      <c r="AD45" s="192">
        <v>46029</v>
      </c>
      <c r="AE45" s="192">
        <v>46030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331.37608594627949</v>
      </c>
      <c r="Z46" s="66">
        <v>231.96326016239561</v>
      </c>
      <c r="AA46" s="66"/>
      <c r="AB46" s="66"/>
      <c r="AC46" s="66"/>
      <c r="AD46" s="66"/>
      <c r="AE46" s="66"/>
      <c r="AF46" s="67">
        <v>563.33934610867504</v>
      </c>
      <c r="AG46" s="64"/>
    </row>
    <row r="47" spans="2:33" ht="16" thickBot="1">
      <c r="B47" s="76">
        <f>+F9+'28-12'!F9+'29-12'!F9</f>
        <v>1711</v>
      </c>
      <c r="C47" s="77">
        <f>IF($W$44=3,$Y46,IF($W$44=4,SUM($Y46:$Z46),IF($W$44=5,SUM($Y46:$AA46),IF($W$44=6,SUM($Y46:$AB46),IF($W$44=7,SUM($Y46:$AC46),IF($W$44=8,SUM($Y46:$AD46),IF($W$44=9,SUM($Y46:$AE46),"Escribir número")))))))</f>
        <v>563.33934610867504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7401</v>
      </c>
      <c r="G47" s="77">
        <f>IF($W$44=3,$Y47,IF($W$44=4,SUM($Y47:$Z47),IF($W$44=5,SUM($Y47:$AA47),IF($W$44=6,SUM($Y47:$AB47),IF($W$44=7,SUM($Y47:$AC47),IF($W$44=8,SUM($Y47:$AD47),IF($W$44=9,SUM($Y47:$AE47),"Escribir número")))))))</f>
        <v>2278.4249452479435</v>
      </c>
      <c r="H47" s="79">
        <f>F31+'26-12'!F31+'27-12'!F31+'28-12'!F31+'29-12'!F31</f>
        <v>3330.5</v>
      </c>
      <c r="I47" s="77">
        <f>IF($W$44=3,$Y49,IF($W$44=4,SUM($Y49:$Z49),IF($W$44=5,SUM($Y49:$AA49),IF($W$44=6,SUM($Y49:$AB49),IF($W$44=7,SUM($Y49:$AC49),IF($W$44=8,SUM($Y49:$AD49),IF($W$44=9,SUM($Y49:$AE49),"Escribir número")))))))</f>
        <v>2200.5039348238615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1206.0628420941327</v>
      </c>
      <c r="Z47" s="66">
        <v>1072.3621031538105</v>
      </c>
      <c r="AA47" s="66">
        <v>1304.28101189164</v>
      </c>
      <c r="AB47" s="66">
        <v>716.75577460777845</v>
      </c>
      <c r="AC47" s="66">
        <v>1227.5448236017237</v>
      </c>
      <c r="AD47" s="66">
        <v>1314.8053962017818</v>
      </c>
      <c r="AE47" s="66">
        <v>1421.1218904428799</v>
      </c>
      <c r="AF47" s="67">
        <v>8262.9338419937485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13018.5</v>
      </c>
      <c r="L48" s="118"/>
      <c r="M48" s="82">
        <f>+C47+E47+G47+I47</f>
        <v>5042.2682261804803</v>
      </c>
      <c r="N48" s="83">
        <f>AF63</f>
        <v>15867.885779538778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/>
      <c r="Z48" s="66"/>
      <c r="AA48" s="66"/>
      <c r="AB48" s="66"/>
      <c r="AC48" s="66"/>
      <c r="AD48" s="66"/>
      <c r="AE48" s="66"/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1100.2519674119308</v>
      </c>
      <c r="Z49" s="66">
        <v>1100.2519674119308</v>
      </c>
      <c r="AA49" s="66">
        <v>1100.2519674119308</v>
      </c>
      <c r="AB49" s="66">
        <v>770.17637718835147</v>
      </c>
      <c r="AC49" s="66">
        <v>1100.2519674119308</v>
      </c>
      <c r="AD49" s="66">
        <v>770.17637718835135</v>
      </c>
      <c r="AE49" s="66">
        <v>1100.2519674119308</v>
      </c>
      <c r="AF49" s="67">
        <v>7041.6125914363565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2637.6908954523433</v>
      </c>
      <c r="Z50" s="102">
        <v>2404.577330728137</v>
      </c>
      <c r="AA50" s="102">
        <v>2404.5329793035708</v>
      </c>
      <c r="AB50" s="102">
        <v>1486.9321517961298</v>
      </c>
      <c r="AC50" s="102">
        <v>2327.7967910136545</v>
      </c>
      <c r="AD50" s="102">
        <v>2084.9817733901332</v>
      </c>
      <c r="AE50" s="102">
        <v>2521.3738578548109</v>
      </c>
      <c r="AF50" s="102">
        <v>15867.885779538779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46024</v>
      </c>
      <c r="Z53" s="192">
        <v>46025</v>
      </c>
      <c r="AA53" s="192">
        <v>46026</v>
      </c>
      <c r="AB53" s="192">
        <v>46027</v>
      </c>
      <c r="AC53" s="192">
        <v>46028</v>
      </c>
      <c r="AD53" s="192">
        <v>46029</v>
      </c>
      <c r="AE53" s="192">
        <v>46030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147.84403809506281</v>
      </c>
      <c r="Z54" s="85">
        <v>130.10275352365528</v>
      </c>
      <c r="AA54" s="85">
        <v>130.10275352365528</v>
      </c>
      <c r="AB54" s="85">
        <v>91.071927466558691</v>
      </c>
      <c r="AC54" s="85">
        <v>130.10275352365528</v>
      </c>
      <c r="AD54" s="85">
        <v>130.10275352365528</v>
      </c>
      <c r="AE54" s="85">
        <v>130.10275352365528</v>
      </c>
      <c r="AF54" s="67">
        <v>889.42973317989799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491.35156925225675</v>
      </c>
      <c r="Z55" s="85">
        <v>491.35156925225675</v>
      </c>
      <c r="AA55" s="85">
        <v>491.35156925225675</v>
      </c>
      <c r="AB55" s="85">
        <v>343.94609847657966</v>
      </c>
      <c r="AC55" s="85">
        <v>491.35156925225675</v>
      </c>
      <c r="AD55" s="85">
        <v>343.94609847657966</v>
      </c>
      <c r="AE55" s="85">
        <v>491.35156925225675</v>
      </c>
      <c r="AF55" s="67">
        <v>3144.6500432144435</v>
      </c>
      <c r="AG55" s="64"/>
    </row>
    <row r="56" spans="2:33" ht="15.5">
      <c r="E56" s="91"/>
      <c r="V56" s="62"/>
      <c r="W56" s="68" t="s">
        <v>18</v>
      </c>
      <c r="X56" s="90"/>
      <c r="Y56" s="85">
        <v>331.37608594627949</v>
      </c>
      <c r="Z56" s="85">
        <v>231.96326016239561</v>
      </c>
      <c r="AA56" s="85">
        <v>0</v>
      </c>
      <c r="AB56" s="85">
        <v>0</v>
      </c>
      <c r="AC56" s="85">
        <v>0</v>
      </c>
      <c r="AD56" s="85">
        <v>0</v>
      </c>
      <c r="AE56" s="85">
        <v>106.316494241098</v>
      </c>
      <c r="AF56" s="67">
        <v>669.65584034977303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225.61229560648025</v>
      </c>
      <c r="Z57" s="85">
        <v>225.61229560648025</v>
      </c>
      <c r="AA57" s="85">
        <v>225.61229560648025</v>
      </c>
      <c r="AB57" s="85">
        <v>157.92860692453615</v>
      </c>
      <c r="AC57" s="85">
        <v>225.61229560648025</v>
      </c>
      <c r="AD57" s="85">
        <v>225.61229560648025</v>
      </c>
      <c r="AE57" s="85">
        <v>225.61229560648025</v>
      </c>
      <c r="AF57" s="67">
        <v>1511.6023805634177</v>
      </c>
      <c r="AG57" s="64"/>
    </row>
    <row r="58" spans="2:33" ht="15.5">
      <c r="V58" s="62"/>
      <c r="W58" s="68" t="s">
        <v>17</v>
      </c>
      <c r="X58" s="90"/>
      <c r="Y58" s="85">
        <v>240.84556335486491</v>
      </c>
      <c r="Z58" s="85">
        <v>240.84556335486491</v>
      </c>
      <c r="AA58" s="85">
        <v>240.84556335486491</v>
      </c>
      <c r="AB58" s="85">
        <v>101.15513660904327</v>
      </c>
      <c r="AC58" s="85">
        <v>211.94409575228116</v>
      </c>
      <c r="AD58" s="85">
        <v>240.84556335486491</v>
      </c>
      <c r="AE58" s="85">
        <v>240.84556335486491</v>
      </c>
      <c r="AF58" s="67">
        <v>1517.3270491356488</v>
      </c>
      <c r="AG58" s="64"/>
    </row>
    <row r="59" spans="2:33" ht="15.5">
      <c r="V59" s="62"/>
      <c r="W59" s="68" t="s">
        <v>28</v>
      </c>
      <c r="X59" s="90"/>
      <c r="Y59" s="85">
        <v>231.53645482311919</v>
      </c>
      <c r="Z59" s="85">
        <v>231.53645482311919</v>
      </c>
      <c r="AA59" s="85">
        <v>231.53645482311919</v>
      </c>
      <c r="AB59" s="85">
        <v>101.66555243596962</v>
      </c>
      <c r="AC59" s="85">
        <v>213.01353843726963</v>
      </c>
      <c r="AD59" s="85">
        <v>242.06083913326097</v>
      </c>
      <c r="AE59" s="85">
        <v>242.06083913326097</v>
      </c>
      <c r="AF59" s="67">
        <v>1493.4101336091187</v>
      </c>
      <c r="AG59" s="64"/>
    </row>
    <row r="60" spans="2:33" ht="15.5">
      <c r="V60" s="62"/>
      <c r="W60" s="68" t="s">
        <v>24</v>
      </c>
      <c r="X60" s="90"/>
      <c r="Y60" s="85">
        <v>244.26503584569096</v>
      </c>
      <c r="Z60" s="85">
        <v>244.26503584569096</v>
      </c>
      <c r="AA60" s="85">
        <v>244.26503584569096</v>
      </c>
      <c r="AB60" s="85">
        <v>102.59131505519019</v>
      </c>
      <c r="AC60" s="85">
        <v>214.95323154420805</v>
      </c>
      <c r="AD60" s="85">
        <v>244.26503584569096</v>
      </c>
      <c r="AE60" s="85">
        <v>244.26503584569096</v>
      </c>
      <c r="AF60" s="67">
        <v>1538.8697258278532</v>
      </c>
      <c r="AG60" s="64"/>
    </row>
    <row r="61" spans="2:33" ht="15.5">
      <c r="V61" s="62"/>
      <c r="W61" s="70" t="s">
        <v>19</v>
      </c>
      <c r="X61" s="92"/>
      <c r="Y61" s="85">
        <v>115.95945436891469</v>
      </c>
      <c r="Z61" s="85">
        <v>0</v>
      </c>
      <c r="AA61" s="85">
        <v>231.91890873782938</v>
      </c>
      <c r="AB61" s="85">
        <v>162.34323611648054</v>
      </c>
      <c r="AC61" s="85">
        <v>231.91890873782938</v>
      </c>
      <c r="AD61" s="85">
        <v>231.91890873782938</v>
      </c>
      <c r="AE61" s="85">
        <v>231.91890873782938</v>
      </c>
      <c r="AF61" s="67">
        <v>1205.9783254367128</v>
      </c>
      <c r="AG61" s="64"/>
    </row>
    <row r="62" spans="2:33" ht="15.5">
      <c r="V62" s="62"/>
      <c r="W62" s="70" t="s">
        <v>85</v>
      </c>
      <c r="X62" s="92"/>
      <c r="Y62" s="85">
        <v>608.90039815967395</v>
      </c>
      <c r="Z62" s="85">
        <v>608.90039815967395</v>
      </c>
      <c r="AA62" s="85">
        <v>608.90039815967395</v>
      </c>
      <c r="AB62" s="85">
        <v>426.2302787117718</v>
      </c>
      <c r="AC62" s="85">
        <v>608.90039815967395</v>
      </c>
      <c r="AD62" s="85">
        <v>426.23027871177175</v>
      </c>
      <c r="AE62" s="85">
        <v>608.90039815967395</v>
      </c>
      <c r="AF62" s="67">
        <v>3896.9625482219135</v>
      </c>
      <c r="AG62" s="64"/>
    </row>
    <row r="63" spans="2:33" ht="15.5">
      <c r="V63" s="62"/>
      <c r="W63" s="299" t="s">
        <v>43</v>
      </c>
      <c r="X63" s="300"/>
      <c r="Y63" s="102">
        <v>2637.6908954523433</v>
      </c>
      <c r="Z63" s="102">
        <v>2404.577330728137</v>
      </c>
      <c r="AA63" s="102">
        <v>2404.5329793035708</v>
      </c>
      <c r="AB63" s="102">
        <v>1486.9321517961298</v>
      </c>
      <c r="AC63" s="102">
        <v>2327.7967910136545</v>
      </c>
      <c r="AD63" s="102">
        <v>2084.9817733901332</v>
      </c>
      <c r="AE63" s="102">
        <v>2521.3738578548105</v>
      </c>
      <c r="AF63" s="71">
        <v>15867.885779538778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F0DB1CFE-F2A3-4BD4-9927-725D211ED51F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07B4AE83-D20B-419A-892E-24FA747ECB06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8E5CC792-AE89-4DDF-8D78-318D1BC24B37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032F8D04-79D7-46D9-8CBA-3422DCBA230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3FDDF95E-52A8-4EB8-AE9C-575F96BDF06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89500B59-3658-4D7A-81F7-32042D30BF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3C4B5EF3-2EAA-49B7-8C63-2077FF0238C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30CE4B47-54E0-4EE2-9CEA-49EB31D6372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E087D0EC-F1E6-4F7A-8E81-0AB699DCDF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4F267F6E-13F8-4C13-83FD-9D0822AB7C3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0D4D9-6D8A-45E2-8B5E-D4FB6FD0C082}">
  <sheetPr>
    <tabColor theme="0"/>
  </sheetPr>
  <dimension ref="B2:AG76"/>
  <sheetViews>
    <sheetView topLeftCell="A3" zoomScale="70" zoomScaleNormal="70" workbookViewId="0">
      <selection activeCell="C18" sqref="C18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/>
      <c r="E17" s="132">
        <v>95</v>
      </c>
      <c r="F17" s="133">
        <f t="shared" ref="F17:F23" si="2">SUM(D17:E17)</f>
        <v>95</v>
      </c>
      <c r="G17" s="134">
        <f t="shared" ref="G17:G23" si="3">VLOOKUP(C17,$W$53:$AF$63,$W$44,0)</f>
        <v>130.10275352365528</v>
      </c>
      <c r="H17" s="122">
        <f t="shared" ref="H17:H25" si="4">IF(G17&lt;&gt;0,D17/(G17/2),0)</f>
        <v>0</v>
      </c>
      <c r="I17" s="13">
        <f t="shared" ref="I17:I25" si="5">IF(G17&lt;&gt;0,E17/(G17/2),0)</f>
        <v>1.4603841567846156</v>
      </c>
      <c r="J17" s="14"/>
      <c r="K17" s="15">
        <f t="shared" ref="K17:K31" si="6">IF(G17&lt;&gt;0,F17/(G17),0)</f>
        <v>0.73019207839230782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/>
      <c r="E18" s="132"/>
      <c r="F18" s="133">
        <f t="shared" si="2"/>
        <v>0</v>
      </c>
      <c r="G18" s="134"/>
      <c r="H18" s="122">
        <f>IF(G18&lt;&gt;0,D18/(G18/2),0)</f>
        <v>0</v>
      </c>
      <c r="I18" s="13">
        <f t="shared" si="5"/>
        <v>0</v>
      </c>
      <c r="J18" s="14"/>
      <c r="K18" s="15">
        <f t="shared" si="6"/>
        <v>0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250</v>
      </c>
      <c r="E19" s="132"/>
      <c r="F19" s="133">
        <f t="shared" si="2"/>
        <v>250</v>
      </c>
      <c r="G19" s="134">
        <f t="shared" si="3"/>
        <v>225.61229560648025</v>
      </c>
      <c r="H19" s="122">
        <f>IF(G19&lt;&gt;0,D19/(G19/2),0)</f>
        <v>2.2161912703202802</v>
      </c>
      <c r="I19" s="13">
        <f t="shared" si="5"/>
        <v>0</v>
      </c>
      <c r="J19" s="14"/>
      <c r="K19" s="15">
        <f t="shared" si="6"/>
        <v>1.1080956351601401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148</v>
      </c>
      <c r="E20" s="132">
        <v>115</v>
      </c>
      <c r="F20" s="133">
        <f t="shared" si="2"/>
        <v>263</v>
      </c>
      <c r="G20" s="134">
        <f t="shared" si="3"/>
        <v>240.84556335486491</v>
      </c>
      <c r="H20" s="122">
        <f t="shared" si="4"/>
        <v>1.2290033325790179</v>
      </c>
      <c r="I20" s="13">
        <f t="shared" si="5"/>
        <v>0.95496880572018294</v>
      </c>
      <c r="J20" s="14"/>
      <c r="K20" s="15">
        <f t="shared" si="6"/>
        <v>1.0919860691496006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221</v>
      </c>
      <c r="E21" s="132">
        <v>133</v>
      </c>
      <c r="F21" s="133">
        <f t="shared" si="2"/>
        <v>354</v>
      </c>
      <c r="G21" s="134">
        <f t="shared" si="3"/>
        <v>231.53645482311919</v>
      </c>
      <c r="H21" s="122">
        <f t="shared" si="4"/>
        <v>1.908986644620015</v>
      </c>
      <c r="I21" s="13">
        <f t="shared" si="5"/>
        <v>1.1488471662192852</v>
      </c>
      <c r="J21" s="14"/>
      <c r="K21" s="15">
        <f t="shared" si="6"/>
        <v>1.5289169054196501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92</v>
      </c>
      <c r="E22" s="132">
        <v>168</v>
      </c>
      <c r="F22" s="133">
        <f t="shared" si="2"/>
        <v>260</v>
      </c>
      <c r="G22" s="134">
        <f t="shared" si="3"/>
        <v>244.26503584569096</v>
      </c>
      <c r="H22" s="122">
        <f t="shared" si="4"/>
        <v>0.7532801383667449</v>
      </c>
      <c r="I22" s="13">
        <f t="shared" si="5"/>
        <v>1.3755550352784038</v>
      </c>
      <c r="J22" s="14"/>
      <c r="K22" s="15">
        <f t="shared" si="6"/>
        <v>1.0644175868225745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/>
      <c r="E23" s="132"/>
      <c r="F23" s="133">
        <f t="shared" si="2"/>
        <v>0</v>
      </c>
      <c r="G23" s="134">
        <f t="shared" si="3"/>
        <v>231.91890873782938</v>
      </c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>
        <v>74</v>
      </c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785</v>
      </c>
      <c r="E25" s="137">
        <f>SUM(E17:E24)</f>
        <v>511</v>
      </c>
      <c r="F25" s="137">
        <f>SUM(F17:F24)</f>
        <v>1222</v>
      </c>
      <c r="G25" s="137">
        <f>SUM(G17:G24)</f>
        <v>1304.28101189164</v>
      </c>
      <c r="H25" s="124">
        <f t="shared" si="4"/>
        <v>1.2037283267069721</v>
      </c>
      <c r="I25" s="27">
        <f t="shared" si="5"/>
        <v>0.78357347127039834</v>
      </c>
      <c r="J25" s="22"/>
      <c r="K25" s="28">
        <f t="shared" si="6"/>
        <v>0.9369146593859361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266</v>
      </c>
      <c r="E27" s="216"/>
      <c r="F27" s="133">
        <f t="shared" ref="F27:F29" si="7">SUM(D27:E27)</f>
        <v>266</v>
      </c>
      <c r="G27" s="134">
        <f>VLOOKUP(C27,$W$53:$AF$63,$W$44,0)</f>
        <v>608.90039815967395</v>
      </c>
      <c r="H27" s="122">
        <f>IF(G27&lt;&gt;0,D27/(G27/2),0)</f>
        <v>0.87370611286821964</v>
      </c>
      <c r="I27" s="13">
        <f>IF(G27&lt;&gt;0,E27/(G27/2),0)</f>
        <v>0</v>
      </c>
      <c r="J27" s="14"/>
      <c r="K27" s="15">
        <f t="shared" si="6"/>
        <v>0.43685305643410982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81</v>
      </c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380</v>
      </c>
      <c r="E29" s="250">
        <v>340</v>
      </c>
      <c r="F29" s="133">
        <f t="shared" si="7"/>
        <v>720</v>
      </c>
      <c r="G29" s="134">
        <f t="shared" ref="G29" si="8">VLOOKUP(C29,$W$53:$AF$63,$W$44,0)</f>
        <v>491.35156925225675</v>
      </c>
      <c r="H29" s="122">
        <f>IF(G29&lt;&gt;0,D29/(G29/2),0)</f>
        <v>1.5467539895243947</v>
      </c>
      <c r="I29" s="13">
        <f>IF(G29&lt;&gt;0,E29/(G29/2),0)</f>
        <v>1.3839377801007742</v>
      </c>
      <c r="J29" s="14"/>
      <c r="K29" s="15">
        <f t="shared" si="6"/>
        <v>1.4653458848125844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646</v>
      </c>
      <c r="E31" s="221">
        <f>SUM(E27:E30)</f>
        <v>340</v>
      </c>
      <c r="F31" s="221">
        <f>SUM(F27:F30)</f>
        <v>986</v>
      </c>
      <c r="G31" s="222">
        <f>SUM(G27:G30)</f>
        <v>1100.2519674119308</v>
      </c>
      <c r="H31" s="223">
        <f>IF(G31&lt;&gt;0,D31/(G31/2),0)</f>
        <v>1.1742764732692175</v>
      </c>
      <c r="I31" s="223">
        <f>IF(G31&lt;&gt;0,E31/(G31/2),0)</f>
        <v>0.61804024908906185</v>
      </c>
      <c r="J31" s="22"/>
      <c r="K31" s="224">
        <f t="shared" si="6"/>
        <v>0.89615836117913961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1431</v>
      </c>
      <c r="E34" s="108">
        <f>E9+E15+E25+E31</f>
        <v>851</v>
      </c>
      <c r="F34" s="108">
        <f>F9+F15+F25+F31</f>
        <v>2208</v>
      </c>
      <c r="G34" s="109">
        <f>G25+G31+G9+G15</f>
        <v>2404.5329793035708</v>
      </c>
      <c r="H34" s="13">
        <f>IF(G34&lt;&gt;0,D34/(G34/2),0)</f>
        <v>1.1902519219465753</v>
      </c>
      <c r="I34" s="13">
        <f>IF(G34&lt;&gt;0,E34/(G34/2),0)</f>
        <v>0.70782975931274328</v>
      </c>
      <c r="J34" s="14"/>
      <c r="K34" s="15">
        <f>IF(G34&lt;&gt;0,F34/(G34),0)</f>
        <v>0.91826563370301828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9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0</v>
      </c>
      <c r="E42" s="107">
        <f>SUM(E38:E41)</f>
        <v>0</v>
      </c>
      <c r="F42" s="106">
        <f>D42+E42</f>
        <v>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5</v>
      </c>
      <c r="X44" s="104" t="str">
        <f>"'"&amp;IF($W$44=4,DAY($Z$53)-1,IF($W$44=5,DAY($AA$53)-1,IF($W$44=6,DAY($AB$53)-1,IF($W$44=7,DAY($AC$53)-1,IF($W$44=8,DAY($AD$53)-1,IF($W$44=9,DAY($AE$53)-1,0))))))&amp;"-"&amp;MONTH($Y$53)&amp;"'!D40"</f>
        <v>'3-1'!D40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'3-1'!F40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'3-1'!H40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'3-1'!B40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46024</v>
      </c>
      <c r="Z45" s="192">
        <v>46025</v>
      </c>
      <c r="AA45" s="192">
        <v>46026</v>
      </c>
      <c r="AB45" s="192">
        <v>46027</v>
      </c>
      <c r="AC45" s="192">
        <v>46028</v>
      </c>
      <c r="AD45" s="192">
        <v>46029</v>
      </c>
      <c r="AE45" s="192">
        <v>46030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331.37608594627949</v>
      </c>
      <c r="Z46" s="66">
        <v>231.96326016239561</v>
      </c>
      <c r="AA46" s="66"/>
      <c r="AB46" s="66"/>
      <c r="AC46" s="66"/>
      <c r="AD46" s="66"/>
      <c r="AE46" s="66"/>
      <c r="AF46" s="67">
        <v>563.33934610867504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563.33934610867504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7190</v>
      </c>
      <c r="G47" s="77">
        <f>IF($W$44=3,$Y47,IF($W$44=4,SUM($Y47:$Z47),IF($W$44=5,SUM($Y47:$AA47),IF($W$44=6,SUM($Y47:$AB47),IF($W$44=7,SUM($Y47:$AC47),IF($W$44=8,SUM($Y47:$AD47),IF($W$44=9,SUM($Y47:$AE47),"Escribir número")))))))</f>
        <v>3582.7059571395835</v>
      </c>
      <c r="H47" s="79">
        <f>F31+'26-12'!F31+'27-12'!F31+'28-12'!F31+'29-12'!F31</f>
        <v>3052.5</v>
      </c>
      <c r="I47" s="77">
        <f>IF($W$44=3,$Y49,IF($W$44=4,SUM($Y49:$Z49),IF($W$44=5,SUM($Y49:$AA49),IF($W$44=6,SUM($Y49:$AB49),IF($W$44=7,SUM($Y49:$AC49),IF($W$44=8,SUM($Y49:$AD49),IF($W$44=9,SUM($Y49:$AE49),"Escribir número")))))))</f>
        <v>3300.7559022357923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1206.0628420941327</v>
      </c>
      <c r="Z47" s="66">
        <v>1072.3621031538105</v>
      </c>
      <c r="AA47" s="66">
        <v>1304.28101189164</v>
      </c>
      <c r="AB47" s="66">
        <v>716.75577460777845</v>
      </c>
      <c r="AC47" s="66">
        <v>1227.5448236017237</v>
      </c>
      <c r="AD47" s="66">
        <v>1314.8053962017818</v>
      </c>
      <c r="AE47" s="66">
        <v>1421.1218904428799</v>
      </c>
      <c r="AF47" s="67">
        <v>8262.9338419937485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11750.5</v>
      </c>
      <c r="L48" s="118"/>
      <c r="M48" s="82">
        <f>+C47+E47+G47+I47</f>
        <v>7446.801205484051</v>
      </c>
      <c r="N48" s="83">
        <f>AF63</f>
        <v>15867.885779538778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/>
      <c r="Z48" s="66"/>
      <c r="AA48" s="66"/>
      <c r="AB48" s="66"/>
      <c r="AC48" s="66"/>
      <c r="AD48" s="66"/>
      <c r="AE48" s="66"/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1100.2519674119308</v>
      </c>
      <c r="Z49" s="66">
        <v>1100.2519674119308</v>
      </c>
      <c r="AA49" s="66">
        <v>1100.2519674119308</v>
      </c>
      <c r="AB49" s="66">
        <v>770.17637718835147</v>
      </c>
      <c r="AC49" s="66">
        <v>1100.2519674119308</v>
      </c>
      <c r="AD49" s="66">
        <v>770.17637718835135</v>
      </c>
      <c r="AE49" s="66">
        <v>1100.2519674119308</v>
      </c>
      <c r="AF49" s="67">
        <v>7041.6125914363565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2637.6908954523433</v>
      </c>
      <c r="Z50" s="102">
        <v>2404.577330728137</v>
      </c>
      <c r="AA50" s="102">
        <v>2404.5329793035708</v>
      </c>
      <c r="AB50" s="102">
        <v>1486.9321517961298</v>
      </c>
      <c r="AC50" s="102">
        <v>2327.7967910136545</v>
      </c>
      <c r="AD50" s="102">
        <v>2084.9817733901332</v>
      </c>
      <c r="AE50" s="102">
        <v>2521.3738578548109</v>
      </c>
      <c r="AF50" s="102">
        <v>15867.885779538779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46024</v>
      </c>
      <c r="Z53" s="192">
        <v>46025</v>
      </c>
      <c r="AA53" s="192">
        <v>46026</v>
      </c>
      <c r="AB53" s="192">
        <v>46027</v>
      </c>
      <c r="AC53" s="192">
        <v>46028</v>
      </c>
      <c r="AD53" s="192">
        <v>46029</v>
      </c>
      <c r="AE53" s="192">
        <v>46030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147.84403809506281</v>
      </c>
      <c r="Z54" s="85">
        <v>130.10275352365528</v>
      </c>
      <c r="AA54" s="85">
        <v>130.10275352365528</v>
      </c>
      <c r="AB54" s="85">
        <v>91.071927466558691</v>
      </c>
      <c r="AC54" s="85">
        <v>130.10275352365528</v>
      </c>
      <c r="AD54" s="85">
        <v>130.10275352365528</v>
      </c>
      <c r="AE54" s="85">
        <v>130.10275352365528</v>
      </c>
      <c r="AF54" s="67">
        <v>889.42973317989799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491.35156925225675</v>
      </c>
      <c r="Z55" s="85">
        <v>491.35156925225675</v>
      </c>
      <c r="AA55" s="85">
        <v>491.35156925225675</v>
      </c>
      <c r="AB55" s="85">
        <v>343.94609847657966</v>
      </c>
      <c r="AC55" s="85">
        <v>491.35156925225675</v>
      </c>
      <c r="AD55" s="85">
        <v>343.94609847657966</v>
      </c>
      <c r="AE55" s="85">
        <v>491.35156925225675</v>
      </c>
      <c r="AF55" s="67">
        <v>3144.6500432144435</v>
      </c>
      <c r="AG55" s="64"/>
    </row>
    <row r="56" spans="2:33" ht="15.5">
      <c r="E56" s="91"/>
      <c r="V56" s="62"/>
      <c r="W56" s="68" t="s">
        <v>18</v>
      </c>
      <c r="X56" s="90"/>
      <c r="Y56" s="85">
        <v>331.37608594627949</v>
      </c>
      <c r="Z56" s="85">
        <v>231.96326016239561</v>
      </c>
      <c r="AA56" s="85">
        <v>0</v>
      </c>
      <c r="AB56" s="85">
        <v>0</v>
      </c>
      <c r="AC56" s="85">
        <v>0</v>
      </c>
      <c r="AD56" s="85">
        <v>0</v>
      </c>
      <c r="AE56" s="85">
        <v>106.316494241098</v>
      </c>
      <c r="AF56" s="67">
        <v>669.65584034977303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225.61229560648025</v>
      </c>
      <c r="Z57" s="85">
        <v>225.61229560648025</v>
      </c>
      <c r="AA57" s="85">
        <v>225.61229560648025</v>
      </c>
      <c r="AB57" s="85">
        <v>157.92860692453615</v>
      </c>
      <c r="AC57" s="85">
        <v>225.61229560648025</v>
      </c>
      <c r="AD57" s="85">
        <v>225.61229560648025</v>
      </c>
      <c r="AE57" s="85">
        <v>225.61229560648025</v>
      </c>
      <c r="AF57" s="67">
        <v>1511.6023805634177</v>
      </c>
      <c r="AG57" s="64"/>
    </row>
    <row r="58" spans="2:33" ht="15.5">
      <c r="V58" s="62"/>
      <c r="W58" s="68" t="s">
        <v>17</v>
      </c>
      <c r="X58" s="90"/>
      <c r="Y58" s="85">
        <v>240.84556335486491</v>
      </c>
      <c r="Z58" s="85">
        <v>240.84556335486491</v>
      </c>
      <c r="AA58" s="85">
        <v>240.84556335486491</v>
      </c>
      <c r="AB58" s="85">
        <v>101.15513660904327</v>
      </c>
      <c r="AC58" s="85">
        <v>211.94409575228116</v>
      </c>
      <c r="AD58" s="85">
        <v>240.84556335486491</v>
      </c>
      <c r="AE58" s="85">
        <v>240.84556335486491</v>
      </c>
      <c r="AF58" s="67">
        <v>1517.3270491356488</v>
      </c>
      <c r="AG58" s="64"/>
    </row>
    <row r="59" spans="2:33" ht="15.5">
      <c r="V59" s="62"/>
      <c r="W59" s="68" t="s">
        <v>28</v>
      </c>
      <c r="X59" s="90"/>
      <c r="Y59" s="85">
        <v>231.53645482311919</v>
      </c>
      <c r="Z59" s="85">
        <v>231.53645482311919</v>
      </c>
      <c r="AA59" s="85">
        <v>231.53645482311919</v>
      </c>
      <c r="AB59" s="85">
        <v>101.66555243596962</v>
      </c>
      <c r="AC59" s="85">
        <v>213.01353843726963</v>
      </c>
      <c r="AD59" s="85">
        <v>242.06083913326097</v>
      </c>
      <c r="AE59" s="85">
        <v>242.06083913326097</v>
      </c>
      <c r="AF59" s="67">
        <v>1493.4101336091187</v>
      </c>
      <c r="AG59" s="64"/>
    </row>
    <row r="60" spans="2:33" ht="15.5">
      <c r="V60" s="62"/>
      <c r="W60" s="68" t="s">
        <v>24</v>
      </c>
      <c r="X60" s="90"/>
      <c r="Y60" s="85">
        <v>244.26503584569096</v>
      </c>
      <c r="Z60" s="85">
        <v>244.26503584569096</v>
      </c>
      <c r="AA60" s="85">
        <v>244.26503584569096</v>
      </c>
      <c r="AB60" s="85">
        <v>102.59131505519019</v>
      </c>
      <c r="AC60" s="85">
        <v>214.95323154420805</v>
      </c>
      <c r="AD60" s="85">
        <v>244.26503584569096</v>
      </c>
      <c r="AE60" s="85">
        <v>244.26503584569096</v>
      </c>
      <c r="AF60" s="67">
        <v>1538.8697258278532</v>
      </c>
      <c r="AG60" s="64"/>
    </row>
    <row r="61" spans="2:33" ht="15.5">
      <c r="V61" s="62"/>
      <c r="W61" s="70" t="s">
        <v>19</v>
      </c>
      <c r="X61" s="92"/>
      <c r="Y61" s="85">
        <v>115.95945436891469</v>
      </c>
      <c r="Z61" s="85">
        <v>0</v>
      </c>
      <c r="AA61" s="85">
        <v>231.91890873782938</v>
      </c>
      <c r="AB61" s="85">
        <v>162.34323611648054</v>
      </c>
      <c r="AC61" s="85">
        <v>231.91890873782938</v>
      </c>
      <c r="AD61" s="85">
        <v>231.91890873782938</v>
      </c>
      <c r="AE61" s="85">
        <v>231.91890873782938</v>
      </c>
      <c r="AF61" s="67">
        <v>1205.9783254367128</v>
      </c>
      <c r="AG61" s="64"/>
    </row>
    <row r="62" spans="2:33" ht="15.5">
      <c r="V62" s="62"/>
      <c r="W62" s="70" t="s">
        <v>85</v>
      </c>
      <c r="X62" s="92"/>
      <c r="Y62" s="85">
        <v>608.90039815967395</v>
      </c>
      <c r="Z62" s="85">
        <v>608.90039815967395</v>
      </c>
      <c r="AA62" s="85">
        <v>608.90039815967395</v>
      </c>
      <c r="AB62" s="85">
        <v>426.2302787117718</v>
      </c>
      <c r="AC62" s="85">
        <v>608.90039815967395</v>
      </c>
      <c r="AD62" s="85">
        <v>426.23027871177175</v>
      </c>
      <c r="AE62" s="85">
        <v>608.90039815967395</v>
      </c>
      <c r="AF62" s="67">
        <v>3896.9625482219135</v>
      </c>
      <c r="AG62" s="64"/>
    </row>
    <row r="63" spans="2:33" ht="15.5">
      <c r="V63" s="62"/>
      <c r="W63" s="299" t="s">
        <v>43</v>
      </c>
      <c r="X63" s="300"/>
      <c r="Y63" s="102">
        <v>2637.6908954523433</v>
      </c>
      <c r="Z63" s="102">
        <v>2404.577330728137</v>
      </c>
      <c r="AA63" s="102">
        <v>2404.5329793035708</v>
      </c>
      <c r="AB63" s="102">
        <v>1486.9321517961298</v>
      </c>
      <c r="AC63" s="102">
        <v>2327.7967910136545</v>
      </c>
      <c r="AD63" s="102">
        <v>2084.9817733901332</v>
      </c>
      <c r="AE63" s="102">
        <v>2521.3738578548105</v>
      </c>
      <c r="AF63" s="71">
        <v>15867.885779538778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560602CB-873A-4EC0-9CC5-64FDBB217B57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1DF84A63-430F-4072-9ED6-8128B42FF316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A1CB9DCF-9EBC-49DB-905B-ED604EC4C086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5727380F-C188-41EC-B629-A4455AD13DA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71830B87-97C9-4BAD-A6E0-1F287D52DBE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971A2A88-9E13-4372-8E09-74D33EBCF1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76DB7086-3A11-439D-9526-2AEF2F1DB49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EB553419-B45C-4CCC-9C01-98A0076ECDE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FF8FFB06-8085-46ED-AAA1-6E19B373EA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2A74A39A-D394-458C-8E8A-E15DE5C16B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80BC8-D4A5-4D1E-A0F3-354E72B42034}">
  <sheetPr>
    <tabColor theme="0"/>
  </sheetPr>
  <dimension ref="B2:AG76"/>
  <sheetViews>
    <sheetView topLeftCell="A8" zoomScale="70" zoomScaleNormal="70" workbookViewId="0">
      <selection activeCell="C18" sqref="C18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120</v>
      </c>
      <c r="E17" s="132">
        <v>103</v>
      </c>
      <c r="F17" s="133">
        <f t="shared" ref="F17:F23" si="2">SUM(D17:E17)</f>
        <v>223</v>
      </c>
      <c r="G17" s="134">
        <f t="shared" ref="G17:G23" si="3">VLOOKUP(C17,$W$53:$AF$63,$W$44,0)</f>
        <v>91.071927466558691</v>
      </c>
      <c r="H17" s="122">
        <f t="shared" ref="H17:H25" si="4">IF(G17&lt;&gt;0,D17/(G17/2),0)</f>
        <v>2.6352796814158479</v>
      </c>
      <c r="I17" s="13">
        <f t="shared" ref="I17:I25" si="5">IF(G17&lt;&gt;0,E17/(G17/2),0)</f>
        <v>2.2619483932152695</v>
      </c>
      <c r="J17" s="14"/>
      <c r="K17" s="15">
        <f t="shared" ref="K17:K31" si="6">IF(G17&lt;&gt;0,F17/(G17),0)</f>
        <v>2.4486140373155587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/>
      <c r="E18" s="132"/>
      <c r="F18" s="133">
        <f t="shared" si="2"/>
        <v>0</v>
      </c>
      <c r="G18" s="134"/>
      <c r="H18" s="122">
        <f>IF(G18&lt;&gt;0,D18/(G18/2),0)</f>
        <v>0</v>
      </c>
      <c r="I18" s="13">
        <f t="shared" si="5"/>
        <v>0</v>
      </c>
      <c r="J18" s="14"/>
      <c r="K18" s="15">
        <f t="shared" si="6"/>
        <v>0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/>
      <c r="E19" s="132"/>
      <c r="F19" s="133">
        <f t="shared" si="2"/>
        <v>0</v>
      </c>
      <c r="G19" s="134">
        <f t="shared" si="3"/>
        <v>157.92860692453615</v>
      </c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224</v>
      </c>
      <c r="E20" s="132">
        <v>25</v>
      </c>
      <c r="F20" s="133">
        <f t="shared" si="2"/>
        <v>249</v>
      </c>
      <c r="G20" s="134">
        <f t="shared" si="3"/>
        <v>101.15513660904327</v>
      </c>
      <c r="H20" s="122">
        <f t="shared" si="4"/>
        <v>4.4288408381225874</v>
      </c>
      <c r="I20" s="13">
        <f t="shared" si="5"/>
        <v>0.49429027211189591</v>
      </c>
      <c r="J20" s="14"/>
      <c r="K20" s="15">
        <f t="shared" si="6"/>
        <v>2.4615655551172417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33</v>
      </c>
      <c r="E21" s="132"/>
      <c r="F21" s="133">
        <f t="shared" si="2"/>
        <v>33</v>
      </c>
      <c r="G21" s="134">
        <f t="shared" si="3"/>
        <v>101.66555243596962</v>
      </c>
      <c r="H21" s="122">
        <f t="shared" si="4"/>
        <v>0.64918744273354267</v>
      </c>
      <c r="I21" s="13">
        <f t="shared" si="5"/>
        <v>0</v>
      </c>
      <c r="J21" s="14"/>
      <c r="K21" s="15">
        <f t="shared" si="6"/>
        <v>0.32459372136677134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205</v>
      </c>
      <c r="E22" s="132">
        <v>143</v>
      </c>
      <c r="F22" s="133">
        <f t="shared" si="2"/>
        <v>348</v>
      </c>
      <c r="G22" s="134">
        <f t="shared" si="3"/>
        <v>102.59131505519019</v>
      </c>
      <c r="H22" s="122">
        <f t="shared" si="4"/>
        <v>3.9964396574840251</v>
      </c>
      <c r="I22" s="13">
        <f t="shared" si="5"/>
        <v>2.7877603464400762</v>
      </c>
      <c r="J22" s="14"/>
      <c r="K22" s="15">
        <f t="shared" si="6"/>
        <v>3.3921000019620506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104</v>
      </c>
      <c r="E23" s="132">
        <v>181</v>
      </c>
      <c r="F23" s="133">
        <f t="shared" si="2"/>
        <v>285</v>
      </c>
      <c r="G23" s="134">
        <f t="shared" si="3"/>
        <v>162.34323611648054</v>
      </c>
      <c r="H23" s="122">
        <f t="shared" si="4"/>
        <v>1.2812360094310362</v>
      </c>
      <c r="I23" s="13">
        <f t="shared" si="5"/>
        <v>2.2298434394905535</v>
      </c>
      <c r="J23" s="14"/>
      <c r="K23" s="15">
        <f t="shared" si="6"/>
        <v>1.7555397244607949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686</v>
      </c>
      <c r="E25" s="137">
        <f>SUM(E17:E24)</f>
        <v>452</v>
      </c>
      <c r="F25" s="137">
        <f>SUM(F17:F24)</f>
        <v>1138</v>
      </c>
      <c r="G25" s="137">
        <f>SUM(G17:G24)</f>
        <v>716.75577460777845</v>
      </c>
      <c r="H25" s="124">
        <f t="shared" si="4"/>
        <v>1.9141806018246352</v>
      </c>
      <c r="I25" s="27">
        <f t="shared" si="5"/>
        <v>1.261238530648302</v>
      </c>
      <c r="J25" s="22"/>
      <c r="K25" s="28">
        <f t="shared" si="6"/>
        <v>1.5877095662364686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191</v>
      </c>
      <c r="E27" s="216">
        <v>344</v>
      </c>
      <c r="F27" s="133">
        <f t="shared" ref="F27:F29" si="7">SUM(D27:E27)</f>
        <v>535</v>
      </c>
      <c r="G27" s="134">
        <f>VLOOKUP(C27,$W$53:$AF$63,$W$44,0)</f>
        <v>426.2302787117718</v>
      </c>
      <c r="H27" s="122">
        <f>IF(G27&lt;&gt;0,D27/(G27/2),0)</f>
        <v>0.89622914907534879</v>
      </c>
      <c r="I27" s="13">
        <f>IF(G27&lt;&gt;0,E27/(G27/2),0)</f>
        <v>1.6141509281775916</v>
      </c>
      <c r="J27" s="14"/>
      <c r="K27" s="15">
        <f t="shared" si="6"/>
        <v>1.2551900386264703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69</v>
      </c>
      <c r="D28" s="132">
        <v>240</v>
      </c>
      <c r="E28" s="132">
        <v>206</v>
      </c>
      <c r="F28" s="133">
        <f t="shared" si="7"/>
        <v>446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208</v>
      </c>
      <c r="E29" s="250"/>
      <c r="F29" s="133">
        <f t="shared" si="7"/>
        <v>208</v>
      </c>
      <c r="G29" s="134">
        <f t="shared" ref="G29" si="8">VLOOKUP(C29,$W$53:$AF$63,$W$44,0)</f>
        <v>343.94609847657966</v>
      </c>
      <c r="H29" s="122">
        <f>IF(G29&lt;&gt;0,D29/(G29/2),0)</f>
        <v>1.2094918414326095</v>
      </c>
      <c r="I29" s="13">
        <f>IF(G29&lt;&gt;0,E29/(G29/2),0)</f>
        <v>0</v>
      </c>
      <c r="J29" s="14"/>
      <c r="K29" s="15">
        <f t="shared" si="6"/>
        <v>0.60474592071630473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639</v>
      </c>
      <c r="E31" s="221">
        <f>SUM(E27:E30)</f>
        <v>550</v>
      </c>
      <c r="F31" s="221">
        <f>SUM(F27:F30)</f>
        <v>1189</v>
      </c>
      <c r="G31" s="222">
        <f>SUM(G27:G30)</f>
        <v>770.17637718835147</v>
      </c>
      <c r="H31" s="223">
        <f>IF(G31&lt;&gt;0,D31/(G31/2),0)</f>
        <v>1.6593601645710527</v>
      </c>
      <c r="I31" s="223">
        <f>IF(G31&lt;&gt;0,E31/(G31/2),0)</f>
        <v>1.4282442731049749</v>
      </c>
      <c r="J31" s="22"/>
      <c r="K31" s="224">
        <f t="shared" si="6"/>
        <v>1.5438022188380138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1325</v>
      </c>
      <c r="E34" s="108">
        <f>E9+E15+E25+E31</f>
        <v>1002</v>
      </c>
      <c r="F34" s="108">
        <f>F9+F15+F25+F31</f>
        <v>2327</v>
      </c>
      <c r="G34" s="109">
        <f>G25+G31+G9+G15</f>
        <v>1486.9321517961298</v>
      </c>
      <c r="H34" s="13">
        <f>IF(G34&lt;&gt;0,D34/(G34/2),0)</f>
        <v>1.7821929513051085</v>
      </c>
      <c r="I34" s="13">
        <f>IF(G34&lt;&gt;0,E34/(G34/2),0)</f>
        <v>1.347741386571863</v>
      </c>
      <c r="J34" s="14"/>
      <c r="K34" s="15">
        <f>IF(G34&lt;&gt;0,F34/(G34),0)</f>
        <v>1.5649671689384856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9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0</v>
      </c>
      <c r="E42" s="107">
        <f>SUM(E38:E41)</f>
        <v>0</v>
      </c>
      <c r="F42" s="106">
        <f>D42+E42</f>
        <v>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6</v>
      </c>
      <c r="X44" s="104" t="str">
        <f>"'"&amp;IF($W$44=4,DAY($Z$53)-1,IF($W$44=5,DAY($AA$53)-1,IF($W$44=6,DAY($AB$53)-1,IF($W$44=7,DAY($AC$53)-1,IF($W$44=8,DAY($AD$53)-1,IF($W$44=9,DAY($AE$53)-1,0))))))&amp;"-"&amp;MONTH($Y$53)&amp;"'!D40"</f>
        <v>'4-1'!D40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'4-1'!F40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'4-1'!H40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'4-1'!B40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46024</v>
      </c>
      <c r="Z45" s="192">
        <v>46025</v>
      </c>
      <c r="AA45" s="192">
        <v>46026</v>
      </c>
      <c r="AB45" s="192">
        <v>46027</v>
      </c>
      <c r="AC45" s="192">
        <v>46028</v>
      </c>
      <c r="AD45" s="192">
        <v>46029</v>
      </c>
      <c r="AE45" s="192">
        <v>46030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331.37608594627949</v>
      </c>
      <c r="Z46" s="66">
        <v>231.96326016239561</v>
      </c>
      <c r="AA46" s="66"/>
      <c r="AB46" s="66"/>
      <c r="AC46" s="66"/>
      <c r="AD46" s="66"/>
      <c r="AE46" s="66"/>
      <c r="AF46" s="67">
        <v>563.33934610867504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563.33934610867504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7106</v>
      </c>
      <c r="G47" s="77">
        <f>IF($W$44=3,$Y47,IF($W$44=4,SUM($Y47:$Z47),IF($W$44=5,SUM($Y47:$AA47),IF($W$44=6,SUM($Y47:$AB47),IF($W$44=7,SUM($Y47:$AC47),IF($W$44=8,SUM($Y47:$AD47),IF($W$44=9,SUM($Y47:$AE47),"Escribir número")))))))</f>
        <v>4299.4617317473621</v>
      </c>
      <c r="H47" s="79">
        <f>F31+'26-12'!F31+'27-12'!F31+'28-12'!F31+'29-12'!F31</f>
        <v>3255.5</v>
      </c>
      <c r="I47" s="77">
        <f>IF($W$44=3,$Y49,IF($W$44=4,SUM($Y49:$Z49),IF($W$44=5,SUM($Y49:$AA49),IF($W$44=6,SUM($Y49:$AB49),IF($W$44=7,SUM($Y49:$AC49),IF($W$44=8,SUM($Y49:$AD49),IF($W$44=9,SUM($Y49:$AE49),"Escribir número")))))))</f>
        <v>4070.9322794241439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1206.0628420941327</v>
      </c>
      <c r="Z47" s="66">
        <v>1072.3621031538105</v>
      </c>
      <c r="AA47" s="66">
        <v>1304.28101189164</v>
      </c>
      <c r="AB47" s="66">
        <v>716.75577460777845</v>
      </c>
      <c r="AC47" s="66">
        <v>1227.5448236017237</v>
      </c>
      <c r="AD47" s="66">
        <v>1314.8053962017818</v>
      </c>
      <c r="AE47" s="66">
        <v>1421.1218904428799</v>
      </c>
      <c r="AF47" s="67">
        <v>8262.9338419937485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11869.5</v>
      </c>
      <c r="L48" s="118"/>
      <c r="M48" s="82">
        <f>+C47+E47+G47+I47</f>
        <v>8933.7333572801817</v>
      </c>
      <c r="N48" s="83">
        <f>AF63</f>
        <v>15867.885779538778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/>
      <c r="Z48" s="66"/>
      <c r="AA48" s="66"/>
      <c r="AB48" s="66"/>
      <c r="AC48" s="66"/>
      <c r="AD48" s="66"/>
      <c r="AE48" s="66"/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1100.2519674119308</v>
      </c>
      <c r="Z49" s="66">
        <v>1100.2519674119308</v>
      </c>
      <c r="AA49" s="66">
        <v>1100.2519674119308</v>
      </c>
      <c r="AB49" s="66">
        <v>770.17637718835147</v>
      </c>
      <c r="AC49" s="66">
        <v>1100.2519674119308</v>
      </c>
      <c r="AD49" s="66">
        <v>770.17637718835135</v>
      </c>
      <c r="AE49" s="66">
        <v>1100.2519674119308</v>
      </c>
      <c r="AF49" s="67">
        <v>7041.6125914363565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2637.6908954523433</v>
      </c>
      <c r="Z50" s="102">
        <v>2404.577330728137</v>
      </c>
      <c r="AA50" s="102">
        <v>2404.5329793035708</v>
      </c>
      <c r="AB50" s="102">
        <v>1486.9321517961298</v>
      </c>
      <c r="AC50" s="102">
        <v>2327.7967910136545</v>
      </c>
      <c r="AD50" s="102">
        <v>2084.9817733901332</v>
      </c>
      <c r="AE50" s="102">
        <v>2521.3738578548109</v>
      </c>
      <c r="AF50" s="102">
        <v>15867.885779538779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46024</v>
      </c>
      <c r="Z53" s="192">
        <v>46025</v>
      </c>
      <c r="AA53" s="192">
        <v>46026</v>
      </c>
      <c r="AB53" s="192">
        <v>46027</v>
      </c>
      <c r="AC53" s="192">
        <v>46028</v>
      </c>
      <c r="AD53" s="192">
        <v>46029</v>
      </c>
      <c r="AE53" s="192">
        <v>46030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147.84403809506281</v>
      </c>
      <c r="Z54" s="85">
        <v>130.10275352365528</v>
      </c>
      <c r="AA54" s="85">
        <v>130.10275352365528</v>
      </c>
      <c r="AB54" s="85">
        <v>91.071927466558691</v>
      </c>
      <c r="AC54" s="85">
        <v>130.10275352365528</v>
      </c>
      <c r="AD54" s="85">
        <v>130.10275352365528</v>
      </c>
      <c r="AE54" s="85">
        <v>130.10275352365528</v>
      </c>
      <c r="AF54" s="67">
        <v>889.42973317989799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491.35156925225675</v>
      </c>
      <c r="Z55" s="85">
        <v>491.35156925225675</v>
      </c>
      <c r="AA55" s="85">
        <v>491.35156925225675</v>
      </c>
      <c r="AB55" s="85">
        <v>343.94609847657966</v>
      </c>
      <c r="AC55" s="85">
        <v>491.35156925225675</v>
      </c>
      <c r="AD55" s="85">
        <v>343.94609847657966</v>
      </c>
      <c r="AE55" s="85">
        <v>491.35156925225675</v>
      </c>
      <c r="AF55" s="67">
        <v>3144.6500432144435</v>
      </c>
      <c r="AG55" s="64"/>
    </row>
    <row r="56" spans="2:33" ht="15.5">
      <c r="E56" s="91"/>
      <c r="V56" s="62"/>
      <c r="W56" s="68" t="s">
        <v>18</v>
      </c>
      <c r="X56" s="90"/>
      <c r="Y56" s="85">
        <v>331.37608594627949</v>
      </c>
      <c r="Z56" s="85">
        <v>231.96326016239561</v>
      </c>
      <c r="AA56" s="85">
        <v>0</v>
      </c>
      <c r="AB56" s="85">
        <v>0</v>
      </c>
      <c r="AC56" s="85">
        <v>0</v>
      </c>
      <c r="AD56" s="85">
        <v>0</v>
      </c>
      <c r="AE56" s="85">
        <v>106.316494241098</v>
      </c>
      <c r="AF56" s="67">
        <v>669.65584034977303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225.61229560648025</v>
      </c>
      <c r="Z57" s="85">
        <v>225.61229560648025</v>
      </c>
      <c r="AA57" s="85">
        <v>225.61229560648025</v>
      </c>
      <c r="AB57" s="85">
        <v>157.92860692453615</v>
      </c>
      <c r="AC57" s="85">
        <v>225.61229560648025</v>
      </c>
      <c r="AD57" s="85">
        <v>225.61229560648025</v>
      </c>
      <c r="AE57" s="85">
        <v>225.61229560648025</v>
      </c>
      <c r="AF57" s="67">
        <v>1511.6023805634177</v>
      </c>
      <c r="AG57" s="64"/>
    </row>
    <row r="58" spans="2:33" ht="15.5">
      <c r="V58" s="62"/>
      <c r="W58" s="68" t="s">
        <v>17</v>
      </c>
      <c r="X58" s="90"/>
      <c r="Y58" s="85">
        <v>240.84556335486491</v>
      </c>
      <c r="Z58" s="85">
        <v>240.84556335486491</v>
      </c>
      <c r="AA58" s="85">
        <v>240.84556335486491</v>
      </c>
      <c r="AB58" s="85">
        <v>101.15513660904327</v>
      </c>
      <c r="AC58" s="85">
        <v>211.94409575228116</v>
      </c>
      <c r="AD58" s="85">
        <v>240.84556335486491</v>
      </c>
      <c r="AE58" s="85">
        <v>240.84556335486491</v>
      </c>
      <c r="AF58" s="67">
        <v>1517.3270491356488</v>
      </c>
      <c r="AG58" s="64"/>
    </row>
    <row r="59" spans="2:33" ht="15.5">
      <c r="V59" s="62"/>
      <c r="W59" s="68" t="s">
        <v>28</v>
      </c>
      <c r="X59" s="90"/>
      <c r="Y59" s="85">
        <v>231.53645482311919</v>
      </c>
      <c r="Z59" s="85">
        <v>231.53645482311919</v>
      </c>
      <c r="AA59" s="85">
        <v>231.53645482311919</v>
      </c>
      <c r="AB59" s="85">
        <v>101.66555243596962</v>
      </c>
      <c r="AC59" s="85">
        <v>213.01353843726963</v>
      </c>
      <c r="AD59" s="85">
        <v>242.06083913326097</v>
      </c>
      <c r="AE59" s="85">
        <v>242.06083913326097</v>
      </c>
      <c r="AF59" s="67">
        <v>1493.4101336091187</v>
      </c>
      <c r="AG59" s="64"/>
    </row>
    <row r="60" spans="2:33" ht="15.5">
      <c r="V60" s="62"/>
      <c r="W60" s="68" t="s">
        <v>24</v>
      </c>
      <c r="X60" s="90"/>
      <c r="Y60" s="85">
        <v>244.26503584569096</v>
      </c>
      <c r="Z60" s="85">
        <v>244.26503584569096</v>
      </c>
      <c r="AA60" s="85">
        <v>244.26503584569096</v>
      </c>
      <c r="AB60" s="85">
        <v>102.59131505519019</v>
      </c>
      <c r="AC60" s="85">
        <v>214.95323154420805</v>
      </c>
      <c r="AD60" s="85">
        <v>244.26503584569096</v>
      </c>
      <c r="AE60" s="85">
        <v>244.26503584569096</v>
      </c>
      <c r="AF60" s="67">
        <v>1538.8697258278532</v>
      </c>
      <c r="AG60" s="64"/>
    </row>
    <row r="61" spans="2:33" ht="15.5">
      <c r="V61" s="62"/>
      <c r="W61" s="70" t="s">
        <v>19</v>
      </c>
      <c r="X61" s="92"/>
      <c r="Y61" s="85">
        <v>115.95945436891469</v>
      </c>
      <c r="Z61" s="85">
        <v>0</v>
      </c>
      <c r="AA61" s="85">
        <v>231.91890873782938</v>
      </c>
      <c r="AB61" s="85">
        <v>162.34323611648054</v>
      </c>
      <c r="AC61" s="85">
        <v>231.91890873782938</v>
      </c>
      <c r="AD61" s="85">
        <v>231.91890873782938</v>
      </c>
      <c r="AE61" s="85">
        <v>231.91890873782938</v>
      </c>
      <c r="AF61" s="67">
        <v>1205.9783254367128</v>
      </c>
      <c r="AG61" s="64"/>
    </row>
    <row r="62" spans="2:33" ht="15.5">
      <c r="V62" s="62"/>
      <c r="W62" s="70" t="s">
        <v>85</v>
      </c>
      <c r="X62" s="92"/>
      <c r="Y62" s="85">
        <v>608.90039815967395</v>
      </c>
      <c r="Z62" s="85">
        <v>608.90039815967395</v>
      </c>
      <c r="AA62" s="85">
        <v>608.90039815967395</v>
      </c>
      <c r="AB62" s="85">
        <v>426.2302787117718</v>
      </c>
      <c r="AC62" s="85">
        <v>608.90039815967395</v>
      </c>
      <c r="AD62" s="85">
        <v>426.23027871177175</v>
      </c>
      <c r="AE62" s="85">
        <v>608.90039815967395</v>
      </c>
      <c r="AF62" s="67">
        <v>3896.9625482219135</v>
      </c>
      <c r="AG62" s="64"/>
    </row>
    <row r="63" spans="2:33" ht="15.5">
      <c r="V63" s="62"/>
      <c r="W63" s="299" t="s">
        <v>43</v>
      </c>
      <c r="X63" s="300"/>
      <c r="Y63" s="102">
        <v>2637.6908954523433</v>
      </c>
      <c r="Z63" s="102">
        <v>2404.577330728137</v>
      </c>
      <c r="AA63" s="102">
        <v>2404.5329793035708</v>
      </c>
      <c r="AB63" s="102">
        <v>1486.9321517961298</v>
      </c>
      <c r="AC63" s="102">
        <v>2327.7967910136545</v>
      </c>
      <c r="AD63" s="102">
        <v>2084.9817733901332</v>
      </c>
      <c r="AE63" s="102">
        <v>2521.3738578548105</v>
      </c>
      <c r="AF63" s="71">
        <v>15867.885779538778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BAD5B81E-AE17-4125-A11C-1DB6BC8E7237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966E2624-7CCE-4601-83F6-554DD5307770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C29EB68F-6763-402D-996A-7FE5AF2DC01C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CD6FF27F-CFB1-474D-A1A5-5C192B6DD90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DA3BB5B4-D8D5-46F7-B01B-26A237D43D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56C3885C-83F1-4421-A5F0-4828B0A59BF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6856DBAB-6D07-4103-B46F-02D70103F85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8BEBF81E-2C45-4AE5-AB99-447EC088B4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0B149244-432D-4A47-8668-487CC0AA84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9EF725FA-279F-4CB8-97C0-E9D0957F505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12B92-EB5D-4492-8B79-6345E1DF6269}">
  <sheetPr>
    <tabColor theme="0"/>
  </sheetPr>
  <dimension ref="B2:AG76"/>
  <sheetViews>
    <sheetView topLeftCell="A4" zoomScale="70" zoomScaleNormal="70" workbookViewId="0">
      <selection activeCell="C18" sqref="C18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105</v>
      </c>
      <c r="E17" s="132">
        <v>51</v>
      </c>
      <c r="F17" s="133">
        <f t="shared" ref="F17:F23" si="2">SUM(D17:E17)</f>
        <v>156</v>
      </c>
      <c r="G17" s="134">
        <f t="shared" ref="G17:G23" si="3">VLOOKUP(C17,$W$53:$AF$63,$W$44,0)</f>
        <v>130.10275352365528</v>
      </c>
      <c r="H17" s="122">
        <f t="shared" ref="H17:H25" si="4">IF(G17&lt;&gt;0,D17/(G17/2),0)</f>
        <v>1.6141088048672068</v>
      </c>
      <c r="I17" s="13">
        <f t="shared" ref="I17:I25" si="5">IF(G17&lt;&gt;0,E17/(G17/2),0)</f>
        <v>0.78399570522121476</v>
      </c>
      <c r="J17" s="14"/>
      <c r="K17" s="15">
        <f t="shared" ref="K17:K31" si="6">IF(G17&lt;&gt;0,F17/(G17),0)</f>
        <v>1.1990522550442106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/>
      <c r="E18" s="132"/>
      <c r="F18" s="133">
        <f t="shared" si="2"/>
        <v>0</v>
      </c>
      <c r="G18" s="134"/>
      <c r="H18" s="122">
        <f>IF(G18&lt;&gt;0,D18/(G18/2),0)</f>
        <v>0</v>
      </c>
      <c r="I18" s="13">
        <f t="shared" si="5"/>
        <v>0</v>
      </c>
      <c r="J18" s="14"/>
      <c r="K18" s="15">
        <f t="shared" si="6"/>
        <v>0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150</v>
      </c>
      <c r="E19" s="132">
        <v>210</v>
      </c>
      <c r="F19" s="133">
        <f t="shared" si="2"/>
        <v>360</v>
      </c>
      <c r="G19" s="134">
        <f t="shared" si="3"/>
        <v>225.61229560648025</v>
      </c>
      <c r="H19" s="122">
        <f>IF(G19&lt;&gt;0,D19/(G19/2),0)</f>
        <v>1.3297147621921681</v>
      </c>
      <c r="I19" s="13">
        <f t="shared" si="5"/>
        <v>1.8616006670690353</v>
      </c>
      <c r="J19" s="14"/>
      <c r="K19" s="15">
        <f t="shared" si="6"/>
        <v>1.5956577146306017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202</v>
      </c>
      <c r="E20" s="132">
        <v>164</v>
      </c>
      <c r="F20" s="133">
        <f t="shared" si="2"/>
        <v>366</v>
      </c>
      <c r="G20" s="134">
        <f t="shared" si="3"/>
        <v>211.94409575228116</v>
      </c>
      <c r="H20" s="122">
        <f t="shared" si="4"/>
        <v>1.9061630311806019</v>
      </c>
      <c r="I20" s="13">
        <f t="shared" si="5"/>
        <v>1.547577906503063</v>
      </c>
      <c r="J20" s="14"/>
      <c r="K20" s="15">
        <f t="shared" si="6"/>
        <v>1.7268704688418326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/>
      <c r="E21" s="132"/>
      <c r="F21" s="133">
        <f t="shared" si="2"/>
        <v>0</v>
      </c>
      <c r="G21" s="134">
        <f t="shared" si="3"/>
        <v>213.01353843726963</v>
      </c>
      <c r="H21" s="122">
        <f t="shared" si="4"/>
        <v>0</v>
      </c>
      <c r="I21" s="13">
        <f t="shared" si="5"/>
        <v>0</v>
      </c>
      <c r="J21" s="14"/>
      <c r="K21" s="15">
        <f t="shared" si="6"/>
        <v>0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148</v>
      </c>
      <c r="E22" s="132">
        <v>150</v>
      </c>
      <c r="F22" s="133">
        <f t="shared" si="2"/>
        <v>298</v>
      </c>
      <c r="G22" s="134">
        <f t="shared" si="3"/>
        <v>214.95323154420805</v>
      </c>
      <c r="H22" s="122">
        <f t="shared" si="4"/>
        <v>1.3770437312040298</v>
      </c>
      <c r="I22" s="13">
        <f t="shared" si="5"/>
        <v>1.3956524302743545</v>
      </c>
      <c r="J22" s="14"/>
      <c r="K22" s="15">
        <f t="shared" si="6"/>
        <v>1.3863480807391921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130</v>
      </c>
      <c r="E23" s="132">
        <v>188</v>
      </c>
      <c r="F23" s="133">
        <f t="shared" si="2"/>
        <v>318</v>
      </c>
      <c r="G23" s="134">
        <f t="shared" si="3"/>
        <v>231.91890873782938</v>
      </c>
      <c r="H23" s="122">
        <f t="shared" si="4"/>
        <v>1.1210815082521566</v>
      </c>
      <c r="I23" s="13">
        <f t="shared" si="5"/>
        <v>1.6212563350108109</v>
      </c>
      <c r="J23" s="14"/>
      <c r="K23" s="15">
        <f t="shared" si="6"/>
        <v>1.3711689216314837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735</v>
      </c>
      <c r="E25" s="137">
        <f>SUM(E17:E24)</f>
        <v>763</v>
      </c>
      <c r="F25" s="137">
        <f>SUM(F17:F24)</f>
        <v>1498</v>
      </c>
      <c r="G25" s="137">
        <f>SUM(G17:G24)</f>
        <v>1227.5448236017237</v>
      </c>
      <c r="H25" s="124">
        <f t="shared" si="4"/>
        <v>1.197512279581687</v>
      </c>
      <c r="I25" s="27">
        <f t="shared" si="5"/>
        <v>1.2431317949943228</v>
      </c>
      <c r="J25" s="22"/>
      <c r="K25" s="28">
        <f t="shared" si="6"/>
        <v>1.2203220372880048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316</v>
      </c>
      <c r="E27" s="216">
        <v>169</v>
      </c>
      <c r="F27" s="133">
        <f t="shared" ref="F27:F29" si="7">SUM(D27:E27)</f>
        <v>485</v>
      </c>
      <c r="G27" s="134">
        <f>VLOOKUP(C27,$W$53:$AF$63,$W$44,0)</f>
        <v>608.90039815967395</v>
      </c>
      <c r="H27" s="122">
        <f>IF(G27&lt;&gt;0,D27/(G27/2),0)</f>
        <v>1.03793658521187</v>
      </c>
      <c r="I27" s="13">
        <f>IF(G27&lt;&gt;0,E27/(G27/2),0)</f>
        <v>0.55509899652153805</v>
      </c>
      <c r="J27" s="14"/>
      <c r="K27" s="15">
        <f t="shared" si="6"/>
        <v>0.79651779086670405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69</v>
      </c>
      <c r="D28" s="132"/>
      <c r="E28" s="132">
        <v>54</v>
      </c>
      <c r="F28" s="133">
        <f t="shared" si="7"/>
        <v>54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119</v>
      </c>
      <c r="E29" s="250">
        <v>162</v>
      </c>
      <c r="F29" s="133">
        <f t="shared" si="7"/>
        <v>281</v>
      </c>
      <c r="G29" s="134">
        <f t="shared" ref="G29" si="8">VLOOKUP(C29,$W$53:$AF$63,$W$44,0)</f>
        <v>491.35156925225675</v>
      </c>
      <c r="H29" s="122">
        <f>IF(G29&lt;&gt;0,D29/(G29/2),0)</f>
        <v>0.48437822303527095</v>
      </c>
      <c r="I29" s="13">
        <f>IF(G29&lt;&gt;0,E29/(G29/2),0)</f>
        <v>0.65940564816566294</v>
      </c>
      <c r="J29" s="14"/>
      <c r="K29" s="15">
        <f t="shared" si="6"/>
        <v>0.57189193560046692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435</v>
      </c>
      <c r="E31" s="221">
        <f>SUM(E27:E30)</f>
        <v>385</v>
      </c>
      <c r="F31" s="221">
        <f>SUM(F27:F30)</f>
        <v>820</v>
      </c>
      <c r="G31" s="222">
        <f>SUM(G27:G30)</f>
        <v>1100.2519674119308</v>
      </c>
      <c r="H31" s="223">
        <f>IF(G31&lt;&gt;0,D31/(G31/2),0)</f>
        <v>0.79072796574629967</v>
      </c>
      <c r="I31" s="223">
        <f>IF(G31&lt;&gt;0,E31/(G31/2),0)</f>
        <v>0.69983969382143763</v>
      </c>
      <c r="J31" s="22"/>
      <c r="K31" s="224">
        <f t="shared" si="6"/>
        <v>0.74528382978386865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1170</v>
      </c>
      <c r="E34" s="108">
        <f>E9+E15+E25+E31</f>
        <v>1148</v>
      </c>
      <c r="F34" s="108">
        <f>F9+F15+F25+F31</f>
        <v>2318</v>
      </c>
      <c r="G34" s="109">
        <f>G25+G31+G9+G15</f>
        <v>2327.7967910136545</v>
      </c>
      <c r="H34" s="13">
        <f>IF(G34&lt;&gt;0,D34/(G34/2),0)</f>
        <v>1.0052423858617967</v>
      </c>
      <c r="I34" s="13">
        <f>IF(G34&lt;&gt;0,E34/(G34/2),0)</f>
        <v>0.98634039228148929</v>
      </c>
      <c r="J34" s="14"/>
      <c r="K34" s="15">
        <f>IF(G34&lt;&gt;0,F34/(G34),0)</f>
        <v>0.995791389071643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192</v>
      </c>
      <c r="E38" s="105">
        <v>194</v>
      </c>
      <c r="F38" s="106">
        <f t="shared" ref="F38:F41" si="9">SUM(D38:E38)</f>
        <v>386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192</v>
      </c>
      <c r="E42" s="107">
        <f>SUM(E38:E41)</f>
        <v>194</v>
      </c>
      <c r="F42" s="106">
        <f>D42+E42</f>
        <v>386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7</v>
      </c>
      <c r="X44" s="104" t="str">
        <f>"'"&amp;IF($W$44=4,DAY($Z$53)-1,IF($W$44=5,DAY($AA$53)-1,IF($W$44=6,DAY($AB$53)-1,IF($W$44=7,DAY($AC$53)-1,IF($W$44=8,DAY($AD$53)-1,IF($W$44=9,DAY($AE$53)-1,0))))))&amp;"-"&amp;MONTH($Y$53)&amp;"'!D40"</f>
        <v>'5-1'!D40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'5-1'!F40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'5-1'!H40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'5-1'!B40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46024</v>
      </c>
      <c r="Z45" s="192">
        <v>46025</v>
      </c>
      <c r="AA45" s="192">
        <v>46026</v>
      </c>
      <c r="AB45" s="192">
        <v>46027</v>
      </c>
      <c r="AC45" s="192">
        <v>46028</v>
      </c>
      <c r="AD45" s="192">
        <v>46029</v>
      </c>
      <c r="AE45" s="192">
        <v>46030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331.37608594627949</v>
      </c>
      <c r="Z46" s="66">
        <v>231.96326016239561</v>
      </c>
      <c r="AA46" s="66"/>
      <c r="AB46" s="66"/>
      <c r="AC46" s="66"/>
      <c r="AD46" s="66"/>
      <c r="AE46" s="66"/>
      <c r="AF46" s="67">
        <v>563.33934610867504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563.33934610867504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7466</v>
      </c>
      <c r="G47" s="77">
        <f>IF($W$44=3,$Y47,IF($W$44=4,SUM($Y47:$Z47),IF($W$44=5,SUM($Y47:$AA47),IF($W$44=6,SUM($Y47:$AB47),IF($W$44=7,SUM($Y47:$AC47),IF($W$44=8,SUM($Y47:$AD47),IF($W$44=9,SUM($Y47:$AE47),"Escribir número")))))))</f>
        <v>5527.0065553490858</v>
      </c>
      <c r="H47" s="79">
        <f>F31+'26-12'!F31+'27-12'!F31+'28-12'!F31+'29-12'!F31</f>
        <v>2886.5</v>
      </c>
      <c r="I47" s="77">
        <f>IF($W$44=3,$Y49,IF($W$44=4,SUM($Y49:$Z49),IF($W$44=5,SUM($Y49:$AA49),IF($W$44=6,SUM($Y49:$AB49),IF($W$44=7,SUM($Y49:$AC49),IF($W$44=8,SUM($Y49:$AD49),IF($W$44=9,SUM($Y49:$AE49),"Escribir número")))))))</f>
        <v>5171.1842468360746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1206.0628420941327</v>
      </c>
      <c r="Z47" s="66">
        <v>1072.3621031538105</v>
      </c>
      <c r="AA47" s="66">
        <v>1304.28101189164</v>
      </c>
      <c r="AB47" s="66">
        <v>716.75577460777845</v>
      </c>
      <c r="AC47" s="66">
        <v>1227.5448236017237</v>
      </c>
      <c r="AD47" s="66">
        <v>1314.8053962017818</v>
      </c>
      <c r="AE47" s="66">
        <v>1421.1218904428799</v>
      </c>
      <c r="AF47" s="67">
        <v>8262.9338419937485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11860.5</v>
      </c>
      <c r="L48" s="118"/>
      <c r="M48" s="82">
        <f>+C47+E47+G47+I47</f>
        <v>11261.530148293836</v>
      </c>
      <c r="N48" s="83">
        <f>AF63</f>
        <v>15867.885779538778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/>
      <c r="Z48" s="66"/>
      <c r="AA48" s="66"/>
      <c r="AB48" s="66"/>
      <c r="AC48" s="66"/>
      <c r="AD48" s="66"/>
      <c r="AE48" s="66"/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1100.2519674119308</v>
      </c>
      <c r="Z49" s="66">
        <v>1100.2519674119308</v>
      </c>
      <c r="AA49" s="66">
        <v>1100.2519674119308</v>
      </c>
      <c r="AB49" s="66">
        <v>770.17637718835147</v>
      </c>
      <c r="AC49" s="66">
        <v>1100.2519674119308</v>
      </c>
      <c r="AD49" s="66">
        <v>770.17637718835135</v>
      </c>
      <c r="AE49" s="66">
        <v>1100.2519674119308</v>
      </c>
      <c r="AF49" s="67">
        <v>7041.6125914363565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2637.6908954523433</v>
      </c>
      <c r="Z50" s="102">
        <v>2404.577330728137</v>
      </c>
      <c r="AA50" s="102">
        <v>2404.5329793035708</v>
      </c>
      <c r="AB50" s="102">
        <v>1486.9321517961298</v>
      </c>
      <c r="AC50" s="102">
        <v>2327.7967910136545</v>
      </c>
      <c r="AD50" s="102">
        <v>2084.9817733901332</v>
      </c>
      <c r="AE50" s="102">
        <v>2521.3738578548109</v>
      </c>
      <c r="AF50" s="102">
        <v>15867.885779538779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46024</v>
      </c>
      <c r="Z53" s="192">
        <v>46025</v>
      </c>
      <c r="AA53" s="192">
        <v>46026</v>
      </c>
      <c r="AB53" s="192">
        <v>46027</v>
      </c>
      <c r="AC53" s="192">
        <v>46028</v>
      </c>
      <c r="AD53" s="192">
        <v>46029</v>
      </c>
      <c r="AE53" s="192">
        <v>46030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147.84403809506281</v>
      </c>
      <c r="Z54" s="85">
        <v>130.10275352365528</v>
      </c>
      <c r="AA54" s="85">
        <v>130.10275352365528</v>
      </c>
      <c r="AB54" s="85">
        <v>91.071927466558691</v>
      </c>
      <c r="AC54" s="85">
        <v>130.10275352365528</v>
      </c>
      <c r="AD54" s="85">
        <v>130.10275352365528</v>
      </c>
      <c r="AE54" s="85">
        <v>130.10275352365528</v>
      </c>
      <c r="AF54" s="67">
        <v>889.42973317989799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491.35156925225675</v>
      </c>
      <c r="Z55" s="85">
        <v>491.35156925225675</v>
      </c>
      <c r="AA55" s="85">
        <v>491.35156925225675</v>
      </c>
      <c r="AB55" s="85">
        <v>343.94609847657966</v>
      </c>
      <c r="AC55" s="85">
        <v>491.35156925225675</v>
      </c>
      <c r="AD55" s="85">
        <v>343.94609847657966</v>
      </c>
      <c r="AE55" s="85">
        <v>491.35156925225675</v>
      </c>
      <c r="AF55" s="67">
        <v>3144.6500432144435</v>
      </c>
      <c r="AG55" s="64"/>
    </row>
    <row r="56" spans="2:33" ht="15.5">
      <c r="E56" s="91"/>
      <c r="V56" s="62"/>
      <c r="W56" s="68" t="s">
        <v>18</v>
      </c>
      <c r="X56" s="90"/>
      <c r="Y56" s="85">
        <v>331.37608594627949</v>
      </c>
      <c r="Z56" s="85">
        <v>231.96326016239561</v>
      </c>
      <c r="AA56" s="85">
        <v>0</v>
      </c>
      <c r="AB56" s="85">
        <v>0</v>
      </c>
      <c r="AC56" s="85">
        <v>0</v>
      </c>
      <c r="AD56" s="85">
        <v>0</v>
      </c>
      <c r="AE56" s="85">
        <v>106.316494241098</v>
      </c>
      <c r="AF56" s="67">
        <v>669.65584034977303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225.61229560648025</v>
      </c>
      <c r="Z57" s="85">
        <v>225.61229560648025</v>
      </c>
      <c r="AA57" s="85">
        <v>225.61229560648025</v>
      </c>
      <c r="AB57" s="85">
        <v>157.92860692453615</v>
      </c>
      <c r="AC57" s="85">
        <v>225.61229560648025</v>
      </c>
      <c r="AD57" s="85">
        <v>225.61229560648025</v>
      </c>
      <c r="AE57" s="85">
        <v>225.61229560648025</v>
      </c>
      <c r="AF57" s="67">
        <v>1511.6023805634177</v>
      </c>
      <c r="AG57" s="64"/>
    </row>
    <row r="58" spans="2:33" ht="15.5">
      <c r="V58" s="62"/>
      <c r="W58" s="68" t="s">
        <v>17</v>
      </c>
      <c r="X58" s="90"/>
      <c r="Y58" s="85">
        <v>240.84556335486491</v>
      </c>
      <c r="Z58" s="85">
        <v>240.84556335486491</v>
      </c>
      <c r="AA58" s="85">
        <v>240.84556335486491</v>
      </c>
      <c r="AB58" s="85">
        <v>101.15513660904327</v>
      </c>
      <c r="AC58" s="85">
        <v>211.94409575228116</v>
      </c>
      <c r="AD58" s="85">
        <v>240.84556335486491</v>
      </c>
      <c r="AE58" s="85">
        <v>240.84556335486491</v>
      </c>
      <c r="AF58" s="67">
        <v>1517.3270491356488</v>
      </c>
      <c r="AG58" s="64"/>
    </row>
    <row r="59" spans="2:33" ht="15.5">
      <c r="V59" s="62"/>
      <c r="W59" s="68" t="s">
        <v>28</v>
      </c>
      <c r="X59" s="90"/>
      <c r="Y59" s="85">
        <v>231.53645482311919</v>
      </c>
      <c r="Z59" s="85">
        <v>231.53645482311919</v>
      </c>
      <c r="AA59" s="85">
        <v>231.53645482311919</v>
      </c>
      <c r="AB59" s="85">
        <v>101.66555243596962</v>
      </c>
      <c r="AC59" s="85">
        <v>213.01353843726963</v>
      </c>
      <c r="AD59" s="85">
        <v>242.06083913326097</v>
      </c>
      <c r="AE59" s="85">
        <v>242.06083913326097</v>
      </c>
      <c r="AF59" s="67">
        <v>1493.4101336091187</v>
      </c>
      <c r="AG59" s="64"/>
    </row>
    <row r="60" spans="2:33" ht="15.5">
      <c r="V60" s="62"/>
      <c r="W60" s="68" t="s">
        <v>24</v>
      </c>
      <c r="X60" s="90"/>
      <c r="Y60" s="85">
        <v>244.26503584569096</v>
      </c>
      <c r="Z60" s="85">
        <v>244.26503584569096</v>
      </c>
      <c r="AA60" s="85">
        <v>244.26503584569096</v>
      </c>
      <c r="AB60" s="85">
        <v>102.59131505519019</v>
      </c>
      <c r="AC60" s="85">
        <v>214.95323154420805</v>
      </c>
      <c r="AD60" s="85">
        <v>244.26503584569096</v>
      </c>
      <c r="AE60" s="85">
        <v>244.26503584569096</v>
      </c>
      <c r="AF60" s="67">
        <v>1538.8697258278532</v>
      </c>
      <c r="AG60" s="64"/>
    </row>
    <row r="61" spans="2:33" ht="15.5">
      <c r="V61" s="62"/>
      <c r="W61" s="70" t="s">
        <v>19</v>
      </c>
      <c r="X61" s="92"/>
      <c r="Y61" s="85">
        <v>115.95945436891469</v>
      </c>
      <c r="Z61" s="85">
        <v>0</v>
      </c>
      <c r="AA61" s="85">
        <v>231.91890873782938</v>
      </c>
      <c r="AB61" s="85">
        <v>162.34323611648054</v>
      </c>
      <c r="AC61" s="85">
        <v>231.91890873782938</v>
      </c>
      <c r="AD61" s="85">
        <v>231.91890873782938</v>
      </c>
      <c r="AE61" s="85">
        <v>231.91890873782938</v>
      </c>
      <c r="AF61" s="67">
        <v>1205.9783254367128</v>
      </c>
      <c r="AG61" s="64"/>
    </row>
    <row r="62" spans="2:33" ht="15.5">
      <c r="V62" s="62"/>
      <c r="W62" s="70" t="s">
        <v>85</v>
      </c>
      <c r="X62" s="92"/>
      <c r="Y62" s="85">
        <v>608.90039815967395</v>
      </c>
      <c r="Z62" s="85">
        <v>608.90039815967395</v>
      </c>
      <c r="AA62" s="85">
        <v>608.90039815967395</v>
      </c>
      <c r="AB62" s="85">
        <v>426.2302787117718</v>
      </c>
      <c r="AC62" s="85">
        <v>608.90039815967395</v>
      </c>
      <c r="AD62" s="85">
        <v>426.23027871177175</v>
      </c>
      <c r="AE62" s="85">
        <v>608.90039815967395</v>
      </c>
      <c r="AF62" s="67">
        <v>3896.9625482219135</v>
      </c>
      <c r="AG62" s="64"/>
    </row>
    <row r="63" spans="2:33" ht="15.5">
      <c r="V63" s="62"/>
      <c r="W63" s="299" t="s">
        <v>43</v>
      </c>
      <c r="X63" s="300"/>
      <c r="Y63" s="102">
        <v>2637.6908954523433</v>
      </c>
      <c r="Z63" s="102">
        <v>2404.577330728137</v>
      </c>
      <c r="AA63" s="102">
        <v>2404.5329793035708</v>
      </c>
      <c r="AB63" s="102">
        <v>1486.9321517961298</v>
      </c>
      <c r="AC63" s="102">
        <v>2327.7967910136545</v>
      </c>
      <c r="AD63" s="102">
        <v>2084.9817733901332</v>
      </c>
      <c r="AE63" s="102">
        <v>2521.3738578548105</v>
      </c>
      <c r="AF63" s="71">
        <v>15867.885779538778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B9CAE750-04BB-4B70-B65E-1DAAA10CCDF1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5A6AF6D4-DF15-476C-96CE-B04712AC0D73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7A81CB7D-FC32-4B48-8568-110DA8FCF94A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62387700-39E9-4D6E-829D-43941D58324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07B168E9-2425-42D3-B651-2E2A79C0639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1ABE98E5-EDAE-4B41-BA1A-D736A335408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1CBFA59B-A176-4150-804B-A9D9D77272B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C904F367-AC18-4F70-86B2-063EF86D9D7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6F7E635F-634A-4BB8-B950-3C174072261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8DBFE82D-AF70-4037-8728-86B48C8792C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8D23A-5B54-4278-AF4A-B3C135A0B673}">
  <sheetPr>
    <tabColor theme="0"/>
  </sheetPr>
  <dimension ref="B2:AG76"/>
  <sheetViews>
    <sheetView zoomScale="64" zoomScaleNormal="64" workbookViewId="0">
      <selection activeCell="G7" sqref="G7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85</v>
      </c>
      <c r="E17" s="132">
        <v>77</v>
      </c>
      <c r="F17" s="133">
        <f t="shared" ref="F17:F23" si="2">SUM(D17:E17)</f>
        <v>162</v>
      </c>
      <c r="G17" s="134">
        <f t="shared" ref="G17:G23" si="3">VLOOKUP(C17,$W$53:$AF$63,$W$44,0)</f>
        <v>130.10275352365528</v>
      </c>
      <c r="H17" s="122">
        <f t="shared" ref="H17:H25" si="4">IF(G17&lt;&gt;0,D17/(G17/2),0)</f>
        <v>1.3066595087020245</v>
      </c>
      <c r="I17" s="13">
        <f t="shared" ref="I17:I25" si="5">IF(G17&lt;&gt;0,E17/(G17/2),0)</f>
        <v>1.1836797902359517</v>
      </c>
      <c r="J17" s="14"/>
      <c r="K17" s="15">
        <f t="shared" ref="K17:K31" si="6">IF(G17&lt;&gt;0,F17/(G17),0)</f>
        <v>1.2451696494689881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/>
      <c r="E18" s="132"/>
      <c r="F18" s="133">
        <f t="shared" si="2"/>
        <v>0</v>
      </c>
      <c r="G18" s="134"/>
      <c r="H18" s="122">
        <f>IF(G18&lt;&gt;0,D18/(G18/2),0)</f>
        <v>0</v>
      </c>
      <c r="I18" s="13">
        <f t="shared" si="5"/>
        <v>0</v>
      </c>
      <c r="J18" s="14"/>
      <c r="K18" s="15">
        <f t="shared" si="6"/>
        <v>0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83</v>
      </c>
      <c r="E19" s="132">
        <v>73</v>
      </c>
      <c r="F19" s="133">
        <f t="shared" si="2"/>
        <v>156</v>
      </c>
      <c r="G19" s="134">
        <f t="shared" si="3"/>
        <v>225.61229560648025</v>
      </c>
      <c r="H19" s="122">
        <f>IF(G19&lt;&gt;0,D19/(G19/2),0)</f>
        <v>0.73577550174633299</v>
      </c>
      <c r="I19" s="13">
        <f t="shared" si="5"/>
        <v>0.64712785093352176</v>
      </c>
      <c r="J19" s="14"/>
      <c r="K19" s="15">
        <f t="shared" si="6"/>
        <v>0.69145167633992743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68</v>
      </c>
      <c r="E20" s="132">
        <v>124</v>
      </c>
      <c r="F20" s="133">
        <f t="shared" si="2"/>
        <v>192</v>
      </c>
      <c r="G20" s="134">
        <f t="shared" si="3"/>
        <v>240.84556335486491</v>
      </c>
      <c r="H20" s="122">
        <f t="shared" si="4"/>
        <v>0.56467720686062994</v>
      </c>
      <c r="I20" s="13">
        <f t="shared" si="5"/>
        <v>1.0297054948635016</v>
      </c>
      <c r="J20" s="14"/>
      <c r="K20" s="15">
        <f t="shared" si="6"/>
        <v>0.79719135086206572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32</v>
      </c>
      <c r="E21" s="132">
        <v>139</v>
      </c>
      <c r="F21" s="133">
        <f t="shared" si="2"/>
        <v>171</v>
      </c>
      <c r="G21" s="134">
        <f t="shared" si="3"/>
        <v>242.06083913326097</v>
      </c>
      <c r="H21" s="122">
        <f t="shared" si="4"/>
        <v>0.2643963403132974</v>
      </c>
      <c r="I21" s="13">
        <f t="shared" si="5"/>
        <v>1.1484716032358855</v>
      </c>
      <c r="J21" s="14"/>
      <c r="K21" s="15">
        <f t="shared" si="6"/>
        <v>0.70643397177459144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53</v>
      </c>
      <c r="E22" s="132">
        <v>0</v>
      </c>
      <c r="F22" s="133">
        <f t="shared" si="2"/>
        <v>53</v>
      </c>
      <c r="G22" s="134">
        <f t="shared" si="3"/>
        <v>244.26503584569096</v>
      </c>
      <c r="H22" s="122">
        <f t="shared" si="4"/>
        <v>0.43395486231997266</v>
      </c>
      <c r="I22" s="13">
        <f t="shared" si="5"/>
        <v>0</v>
      </c>
      <c r="J22" s="14"/>
      <c r="K22" s="15">
        <f t="shared" si="6"/>
        <v>0.21697743115998633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128</v>
      </c>
      <c r="E23" s="132">
        <v>76</v>
      </c>
      <c r="F23" s="133">
        <f t="shared" si="2"/>
        <v>204</v>
      </c>
      <c r="G23" s="134">
        <f t="shared" si="3"/>
        <v>231.91890873782938</v>
      </c>
      <c r="H23" s="122">
        <f t="shared" si="4"/>
        <v>1.1038341004328927</v>
      </c>
      <c r="I23" s="13">
        <f t="shared" si="5"/>
        <v>0.65540149713203</v>
      </c>
      <c r="J23" s="14"/>
      <c r="K23" s="15">
        <f t="shared" si="6"/>
        <v>0.87961779878246127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449</v>
      </c>
      <c r="E25" s="137">
        <f>SUM(E17:E24)</f>
        <v>489</v>
      </c>
      <c r="F25" s="137">
        <f>SUM(F17:F24)</f>
        <v>938</v>
      </c>
      <c r="G25" s="137">
        <f>SUM(G17:G24)</f>
        <v>1314.8053962017816</v>
      </c>
      <c r="H25" s="124">
        <f t="shared" si="4"/>
        <v>0.68299080806494117</v>
      </c>
      <c r="I25" s="27">
        <f t="shared" si="5"/>
        <v>0.74383631435135023</v>
      </c>
      <c r="J25" s="22"/>
      <c r="K25" s="28">
        <f t="shared" si="6"/>
        <v>0.7134135612081457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/>
      <c r="E27" s="216"/>
      <c r="F27" s="133">
        <f t="shared" ref="F27:F29" si="7">SUM(D27:E27)</f>
        <v>0</v>
      </c>
      <c r="G27" s="134">
        <f>VLOOKUP(C27,$W$53:$AF$63,$W$44,0)</f>
        <v>426.23027871177175</v>
      </c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69</v>
      </c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367</v>
      </c>
      <c r="E29" s="250">
        <v>51</v>
      </c>
      <c r="F29" s="133">
        <f t="shared" si="7"/>
        <v>418</v>
      </c>
      <c r="G29" s="134">
        <f t="shared" ref="G29" si="8">VLOOKUP(C29,$W$53:$AF$63,$W$44,0)</f>
        <v>343.94609847657966</v>
      </c>
      <c r="H29" s="122">
        <f>IF(G29&lt;&gt;0,D29/(G29/2),0)</f>
        <v>2.1340553163738831</v>
      </c>
      <c r="I29" s="13">
        <f>IF(G29&lt;&gt;0,E29/(G29/2),0)</f>
        <v>0.29655809573588021</v>
      </c>
      <c r="J29" s="14"/>
      <c r="K29" s="15">
        <f t="shared" si="6"/>
        <v>1.2153067060548817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367</v>
      </c>
      <c r="E31" s="221">
        <f>SUM(E27:E30)</f>
        <v>51</v>
      </c>
      <c r="F31" s="221">
        <f>SUM(F27:F30)</f>
        <v>418</v>
      </c>
      <c r="G31" s="222">
        <f>SUM(G27:G30)</f>
        <v>770.17637718835135</v>
      </c>
      <c r="H31" s="223">
        <f>IF(G31&lt;&gt;0,D31/(G31/2),0)</f>
        <v>0.95302845132641067</v>
      </c>
      <c r="I31" s="223">
        <f>IF(G31&lt;&gt;0,E31/(G31/2),0)</f>
        <v>0.13243719623337041</v>
      </c>
      <c r="J31" s="22"/>
      <c r="K31" s="224">
        <f t="shared" si="6"/>
        <v>0.54273282377989052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816</v>
      </c>
      <c r="E34" s="108">
        <f>E9+E15+E25+E31</f>
        <v>540</v>
      </c>
      <c r="F34" s="108">
        <f>F9+F15+F25+F31</f>
        <v>1356</v>
      </c>
      <c r="G34" s="109">
        <f>G25+G31+G9+G15</f>
        <v>2084.9817733901327</v>
      </c>
      <c r="H34" s="13">
        <f>IF(G34&lt;&gt;0,D34/(G34/2),0)</f>
        <v>0.78274065549570981</v>
      </c>
      <c r="I34" s="13">
        <f>IF(G34&lt;&gt;0,E34/(G34/2),0)</f>
        <v>0.5179901396662786</v>
      </c>
      <c r="J34" s="14"/>
      <c r="K34" s="15">
        <f>IF(G34&lt;&gt;0,F34/(G34),0)</f>
        <v>0.65036539758099421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f>134+281</f>
        <v>415</v>
      </c>
      <c r="E38" s="105">
        <f>85+198</f>
        <v>283</v>
      </c>
      <c r="F38" s="106">
        <f t="shared" ref="F38:F41" si="9">SUM(D38:E38)</f>
        <v>698</v>
      </c>
      <c r="G38" s="309" t="s">
        <v>124</v>
      </c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f>179+186</f>
        <v>365</v>
      </c>
      <c r="E40" s="105">
        <f>82+66</f>
        <v>148</v>
      </c>
      <c r="F40" s="106">
        <f>SUM(D40:E40)</f>
        <v>513</v>
      </c>
      <c r="G40" s="309" t="s">
        <v>123</v>
      </c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780</v>
      </c>
      <c r="E42" s="107">
        <f>SUM(E38:E41)</f>
        <v>431</v>
      </c>
      <c r="F42" s="106">
        <f>D42+E42</f>
        <v>1211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8</v>
      </c>
      <c r="X44" s="104" t="str">
        <f>"'"&amp;IF($W$44=4,DAY($Z$53)-1,IF($W$44=5,DAY($AA$53)-1,IF($W$44=6,DAY($AB$53)-1,IF($W$44=7,DAY($AC$53)-1,IF($W$44=8,DAY($AD$53)-1,IF($W$44=9,DAY($AE$53)-1,0))))))&amp;"-"&amp;MONTH($Y$53)&amp;"'!D40"</f>
        <v>'6-1'!D40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'6-1'!F40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'6-1'!H40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'6-1'!B40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46024</v>
      </c>
      <c r="Z45" s="192">
        <v>46025</v>
      </c>
      <c r="AA45" s="192">
        <v>46026</v>
      </c>
      <c r="AB45" s="192">
        <v>46027</v>
      </c>
      <c r="AC45" s="192">
        <v>46028</v>
      </c>
      <c r="AD45" s="192">
        <v>46029</v>
      </c>
      <c r="AE45" s="192">
        <v>46030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331.37608594627949</v>
      </c>
      <c r="Z46" s="66">
        <v>231.96326016239561</v>
      </c>
      <c r="AA46" s="66"/>
      <c r="AB46" s="66"/>
      <c r="AC46" s="66"/>
      <c r="AD46" s="66"/>
      <c r="AE46" s="66"/>
      <c r="AF46" s="67">
        <v>563.33934610867504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563.33934610867504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6906</v>
      </c>
      <c r="G47" s="77">
        <f>IF($W$44=3,$Y47,IF($W$44=4,SUM($Y47:$Z47),IF($W$44=5,SUM($Y47:$AA47),IF($W$44=6,SUM($Y47:$AB47),IF($W$44=7,SUM($Y47:$AC47),IF($W$44=8,SUM($Y47:$AD47),IF($W$44=9,SUM($Y47:$AE47),"Escribir número")))))))</f>
        <v>6841.8119515508679</v>
      </c>
      <c r="H47" s="79">
        <f>F31+'26-12'!F31+'27-12'!F31+'28-12'!F31+'29-12'!F31</f>
        <v>2484.5</v>
      </c>
      <c r="I47" s="77">
        <f>IF($W$44=3,$Y49,IF($W$44=4,SUM($Y49:$Z49),IF($W$44=5,SUM($Y49:$AA49),IF($W$44=6,SUM($Y49:$AB49),IF($W$44=7,SUM($Y49:$AC49),IF($W$44=8,SUM($Y49:$AD49),IF($W$44=9,SUM($Y49:$AE49),"Escribir número")))))))</f>
        <v>5941.3606240244262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1206.0628420941327</v>
      </c>
      <c r="Z47" s="66">
        <v>1072.3621031538105</v>
      </c>
      <c r="AA47" s="66">
        <v>1304.28101189164</v>
      </c>
      <c r="AB47" s="66">
        <v>716.75577460777845</v>
      </c>
      <c r="AC47" s="66">
        <v>1227.5448236017237</v>
      </c>
      <c r="AD47" s="66">
        <v>1314.8053962017818</v>
      </c>
      <c r="AE47" s="66">
        <v>1421.1218904428799</v>
      </c>
      <c r="AF47" s="67">
        <v>8262.9338419937485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10898.5</v>
      </c>
      <c r="L48" s="118"/>
      <c r="M48" s="82">
        <f>+C47+E47+G47+I47</f>
        <v>13346.51192168397</v>
      </c>
      <c r="N48" s="83">
        <f>AF63</f>
        <v>15867.885779538778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/>
      <c r="Z48" s="66"/>
      <c r="AA48" s="66"/>
      <c r="AB48" s="66"/>
      <c r="AC48" s="66"/>
      <c r="AD48" s="66"/>
      <c r="AE48" s="66"/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1100.2519674119308</v>
      </c>
      <c r="Z49" s="66">
        <v>1100.2519674119308</v>
      </c>
      <c r="AA49" s="66">
        <v>1100.2519674119308</v>
      </c>
      <c r="AB49" s="66">
        <v>770.17637718835147</v>
      </c>
      <c r="AC49" s="66">
        <v>1100.2519674119308</v>
      </c>
      <c r="AD49" s="66">
        <v>770.17637718835135</v>
      </c>
      <c r="AE49" s="66">
        <v>1100.2519674119308</v>
      </c>
      <c r="AF49" s="67">
        <v>7041.6125914363565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2637.6908954523433</v>
      </c>
      <c r="Z50" s="102">
        <v>2404.577330728137</v>
      </c>
      <c r="AA50" s="102">
        <v>2404.5329793035708</v>
      </c>
      <c r="AB50" s="102">
        <v>1486.9321517961298</v>
      </c>
      <c r="AC50" s="102">
        <v>2327.7967910136545</v>
      </c>
      <c r="AD50" s="102">
        <v>2084.9817733901332</v>
      </c>
      <c r="AE50" s="102">
        <v>2521.3738578548109</v>
      </c>
      <c r="AF50" s="102">
        <v>15867.885779538779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46024</v>
      </c>
      <c r="Z53" s="192">
        <v>46025</v>
      </c>
      <c r="AA53" s="192">
        <v>46026</v>
      </c>
      <c r="AB53" s="192">
        <v>46027</v>
      </c>
      <c r="AC53" s="192">
        <v>46028</v>
      </c>
      <c r="AD53" s="192">
        <v>46029</v>
      </c>
      <c r="AE53" s="192">
        <v>46030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147.84403809506281</v>
      </c>
      <c r="Z54" s="85">
        <v>130.10275352365528</v>
      </c>
      <c r="AA54" s="85">
        <v>130.10275352365528</v>
      </c>
      <c r="AB54" s="85">
        <v>91.071927466558691</v>
      </c>
      <c r="AC54" s="85">
        <v>130.10275352365528</v>
      </c>
      <c r="AD54" s="85">
        <v>130.10275352365528</v>
      </c>
      <c r="AE54" s="85">
        <v>130.10275352365528</v>
      </c>
      <c r="AF54" s="67">
        <v>889.42973317989799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491.35156925225675</v>
      </c>
      <c r="Z55" s="85">
        <v>491.35156925225675</v>
      </c>
      <c r="AA55" s="85">
        <v>491.35156925225675</v>
      </c>
      <c r="AB55" s="85">
        <v>343.94609847657966</v>
      </c>
      <c r="AC55" s="85">
        <v>491.35156925225675</v>
      </c>
      <c r="AD55" s="85">
        <v>343.94609847657966</v>
      </c>
      <c r="AE55" s="85">
        <v>491.35156925225675</v>
      </c>
      <c r="AF55" s="67">
        <v>3144.6500432144435</v>
      </c>
      <c r="AG55" s="64"/>
    </row>
    <row r="56" spans="2:33" ht="15.5">
      <c r="E56" s="91"/>
      <c r="V56" s="62"/>
      <c r="W56" s="68" t="s">
        <v>18</v>
      </c>
      <c r="X56" s="90"/>
      <c r="Y56" s="85">
        <v>331.37608594627949</v>
      </c>
      <c r="Z56" s="85">
        <v>231.96326016239561</v>
      </c>
      <c r="AA56" s="85">
        <v>0</v>
      </c>
      <c r="AB56" s="85">
        <v>0</v>
      </c>
      <c r="AC56" s="85">
        <v>0</v>
      </c>
      <c r="AD56" s="85">
        <v>0</v>
      </c>
      <c r="AE56" s="85">
        <v>106.316494241098</v>
      </c>
      <c r="AF56" s="67">
        <v>669.65584034977303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225.61229560648025</v>
      </c>
      <c r="Z57" s="85">
        <v>225.61229560648025</v>
      </c>
      <c r="AA57" s="85">
        <v>225.61229560648025</v>
      </c>
      <c r="AB57" s="85">
        <v>157.92860692453615</v>
      </c>
      <c r="AC57" s="85">
        <v>225.61229560648025</v>
      </c>
      <c r="AD57" s="85">
        <v>225.61229560648025</v>
      </c>
      <c r="AE57" s="85">
        <v>225.61229560648025</v>
      </c>
      <c r="AF57" s="67">
        <v>1511.6023805634177</v>
      </c>
      <c r="AG57" s="64"/>
    </row>
    <row r="58" spans="2:33" ht="15.5">
      <c r="V58" s="62"/>
      <c r="W58" s="68" t="s">
        <v>17</v>
      </c>
      <c r="X58" s="90"/>
      <c r="Y58" s="85">
        <v>240.84556335486491</v>
      </c>
      <c r="Z58" s="85">
        <v>240.84556335486491</v>
      </c>
      <c r="AA58" s="85">
        <v>240.84556335486491</v>
      </c>
      <c r="AB58" s="85">
        <v>101.15513660904327</v>
      </c>
      <c r="AC58" s="85">
        <v>211.94409575228116</v>
      </c>
      <c r="AD58" s="85">
        <v>240.84556335486491</v>
      </c>
      <c r="AE58" s="85">
        <v>240.84556335486491</v>
      </c>
      <c r="AF58" s="67">
        <v>1517.3270491356488</v>
      </c>
      <c r="AG58" s="64"/>
    </row>
    <row r="59" spans="2:33" ht="15.5">
      <c r="V59" s="62"/>
      <c r="W59" s="68" t="s">
        <v>28</v>
      </c>
      <c r="X59" s="90"/>
      <c r="Y59" s="85">
        <v>231.53645482311919</v>
      </c>
      <c r="Z59" s="85">
        <v>231.53645482311919</v>
      </c>
      <c r="AA59" s="85">
        <v>231.53645482311919</v>
      </c>
      <c r="AB59" s="85">
        <v>101.66555243596962</v>
      </c>
      <c r="AC59" s="85">
        <v>213.01353843726963</v>
      </c>
      <c r="AD59" s="85">
        <v>242.06083913326097</v>
      </c>
      <c r="AE59" s="85">
        <v>242.06083913326097</v>
      </c>
      <c r="AF59" s="67">
        <v>1493.4101336091187</v>
      </c>
      <c r="AG59" s="64"/>
    </row>
    <row r="60" spans="2:33" ht="15.5">
      <c r="V60" s="62"/>
      <c r="W60" s="68" t="s">
        <v>24</v>
      </c>
      <c r="X60" s="90"/>
      <c r="Y60" s="85">
        <v>244.26503584569096</v>
      </c>
      <c r="Z60" s="85">
        <v>244.26503584569096</v>
      </c>
      <c r="AA60" s="85">
        <v>244.26503584569096</v>
      </c>
      <c r="AB60" s="85">
        <v>102.59131505519019</v>
      </c>
      <c r="AC60" s="85">
        <v>214.95323154420805</v>
      </c>
      <c r="AD60" s="85">
        <v>244.26503584569096</v>
      </c>
      <c r="AE60" s="85">
        <v>244.26503584569096</v>
      </c>
      <c r="AF60" s="67">
        <v>1538.8697258278532</v>
      </c>
      <c r="AG60" s="64"/>
    </row>
    <row r="61" spans="2:33" ht="15.5">
      <c r="V61" s="62"/>
      <c r="W61" s="70" t="s">
        <v>19</v>
      </c>
      <c r="X61" s="92"/>
      <c r="Y61" s="85">
        <v>115.95945436891469</v>
      </c>
      <c r="Z61" s="85">
        <v>0</v>
      </c>
      <c r="AA61" s="85">
        <v>231.91890873782938</v>
      </c>
      <c r="AB61" s="85">
        <v>162.34323611648054</v>
      </c>
      <c r="AC61" s="85">
        <v>231.91890873782938</v>
      </c>
      <c r="AD61" s="85">
        <v>231.91890873782938</v>
      </c>
      <c r="AE61" s="85">
        <v>231.91890873782938</v>
      </c>
      <c r="AF61" s="67">
        <v>1205.9783254367128</v>
      </c>
      <c r="AG61" s="64"/>
    </row>
    <row r="62" spans="2:33" ht="15.5">
      <c r="V62" s="62"/>
      <c r="W62" s="70" t="s">
        <v>85</v>
      </c>
      <c r="X62" s="92"/>
      <c r="Y62" s="85">
        <v>608.90039815967395</v>
      </c>
      <c r="Z62" s="85">
        <v>608.90039815967395</v>
      </c>
      <c r="AA62" s="85">
        <v>608.90039815967395</v>
      </c>
      <c r="AB62" s="85">
        <v>426.2302787117718</v>
      </c>
      <c r="AC62" s="85">
        <v>608.90039815967395</v>
      </c>
      <c r="AD62" s="85">
        <v>426.23027871177175</v>
      </c>
      <c r="AE62" s="85">
        <v>608.90039815967395</v>
      </c>
      <c r="AF62" s="67">
        <v>3896.9625482219135</v>
      </c>
      <c r="AG62" s="64"/>
    </row>
    <row r="63" spans="2:33" ht="15.5">
      <c r="V63" s="62"/>
      <c r="W63" s="299" t="s">
        <v>43</v>
      </c>
      <c r="X63" s="300"/>
      <c r="Y63" s="102">
        <v>2637.6908954523433</v>
      </c>
      <c r="Z63" s="102">
        <v>2404.577330728137</v>
      </c>
      <c r="AA63" s="102">
        <v>2404.5329793035708</v>
      </c>
      <c r="AB63" s="102">
        <v>1486.9321517961298</v>
      </c>
      <c r="AC63" s="102">
        <v>2327.7967910136545</v>
      </c>
      <c r="AD63" s="102">
        <v>2084.9817733901332</v>
      </c>
      <c r="AE63" s="102">
        <v>2521.3738578548105</v>
      </c>
      <c r="AF63" s="71">
        <v>15867.885779538778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CF5FB6DC-AD62-4480-9EC0-7B0FE0E4A23F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E0D14601-3138-438C-A0B7-93B8034F2EAC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F1218442-DFC7-426F-B199-FBD346A83D84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DAB2E93E-0E6A-43A8-813D-58E994E5B22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60782148-1211-4AEC-B5C0-0494F72D0EC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4E1F1E75-FDFE-4285-B873-AB49CD376A6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60D418AB-BBED-4F7B-9881-EFC1AAC27B0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83EBF1A6-8F4C-456E-B183-1FBBEF49F7D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7707D6B3-D25C-47B5-A17A-3FE71FC86C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C64FA009-040A-4202-8653-EDF7633DCB3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22090-9C98-4611-8E5D-2D21E6D84EF4}">
  <sheetPr>
    <tabColor theme="0"/>
  </sheetPr>
  <dimension ref="B2:AG76"/>
  <sheetViews>
    <sheetView topLeftCell="A4" zoomScale="64" zoomScaleNormal="64" workbookViewId="0">
      <selection activeCell="G7" sqref="G7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103</v>
      </c>
      <c r="E17" s="132">
        <v>103</v>
      </c>
      <c r="F17" s="133">
        <f t="shared" ref="F17:F23" si="2">SUM(D17:E17)</f>
        <v>206</v>
      </c>
      <c r="G17" s="134">
        <f t="shared" ref="G17:G23" si="3">VLOOKUP(C17,$W$53:$AF$63,$W$44,0)</f>
        <v>130.10275352365528</v>
      </c>
      <c r="H17" s="122">
        <f t="shared" ref="H17:H25" si="4">IF(G17&lt;&gt;0,D17/(G17/2),0)</f>
        <v>1.5833638752506884</v>
      </c>
      <c r="I17" s="13">
        <f t="shared" ref="I17:I25" si="5">IF(G17&lt;&gt;0,E17/(G17/2),0)</f>
        <v>1.5833638752506884</v>
      </c>
      <c r="J17" s="14"/>
      <c r="K17" s="15">
        <f t="shared" ref="K17:K31" si="6">IF(G17&lt;&gt;0,F17/(G17),0)</f>
        <v>1.5833638752506884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/>
      <c r="E18" s="132"/>
      <c r="F18" s="133">
        <f t="shared" si="2"/>
        <v>0</v>
      </c>
      <c r="G18" s="134"/>
      <c r="H18" s="122">
        <f>IF(G18&lt;&gt;0,D18/(G18/2),0)</f>
        <v>0</v>
      </c>
      <c r="I18" s="13">
        <f t="shared" si="5"/>
        <v>0</v>
      </c>
      <c r="J18" s="14"/>
      <c r="K18" s="15">
        <f t="shared" si="6"/>
        <v>0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208</v>
      </c>
      <c r="E19" s="132">
        <v>125</v>
      </c>
      <c r="F19" s="133">
        <f t="shared" si="2"/>
        <v>333</v>
      </c>
      <c r="G19" s="134">
        <f t="shared" si="3"/>
        <v>225.61229560648025</v>
      </c>
      <c r="H19" s="122">
        <f>IF(G19&lt;&gt;0,D19/(G19/2),0)</f>
        <v>1.8438711369064731</v>
      </c>
      <c r="I19" s="13">
        <f t="shared" si="5"/>
        <v>1.1080956351601401</v>
      </c>
      <c r="J19" s="14"/>
      <c r="K19" s="15">
        <f t="shared" si="6"/>
        <v>1.4759833860333065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224</v>
      </c>
      <c r="E20" s="132">
        <v>7</v>
      </c>
      <c r="F20" s="133">
        <f t="shared" si="2"/>
        <v>231</v>
      </c>
      <c r="G20" s="134">
        <f t="shared" si="3"/>
        <v>240.84556335486491</v>
      </c>
      <c r="H20" s="122">
        <f t="shared" si="4"/>
        <v>1.8601131520114869</v>
      </c>
      <c r="I20" s="13">
        <f t="shared" si="5"/>
        <v>5.8128536000358964E-2</v>
      </c>
      <c r="J20" s="14"/>
      <c r="K20" s="15">
        <f t="shared" si="6"/>
        <v>0.9591208440059229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42</v>
      </c>
      <c r="E21" s="132">
        <v>80</v>
      </c>
      <c r="F21" s="133">
        <f t="shared" si="2"/>
        <v>122</v>
      </c>
      <c r="G21" s="134">
        <f t="shared" si="3"/>
        <v>242.06083913326097</v>
      </c>
      <c r="H21" s="122">
        <f t="shared" si="4"/>
        <v>0.34702019666120282</v>
      </c>
      <c r="I21" s="13">
        <f t="shared" si="5"/>
        <v>0.66099085078324349</v>
      </c>
      <c r="J21" s="14"/>
      <c r="K21" s="15">
        <f t="shared" si="6"/>
        <v>0.50400552372222318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/>
      <c r="E22" s="132">
        <v>0</v>
      </c>
      <c r="F22" s="133">
        <f t="shared" si="2"/>
        <v>0</v>
      </c>
      <c r="G22" s="134">
        <f t="shared" si="3"/>
        <v>244.26503584569096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140</v>
      </c>
      <c r="E23" s="132">
        <v>152</v>
      </c>
      <c r="F23" s="133">
        <f t="shared" si="2"/>
        <v>292</v>
      </c>
      <c r="G23" s="134">
        <f t="shared" si="3"/>
        <v>231.91890873782938</v>
      </c>
      <c r="H23" s="122">
        <f t="shared" si="4"/>
        <v>1.2073185473484762</v>
      </c>
      <c r="I23" s="13">
        <f t="shared" si="5"/>
        <v>1.31080299426406</v>
      </c>
      <c r="J23" s="14"/>
      <c r="K23" s="15">
        <f t="shared" si="6"/>
        <v>1.259060770806268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717</v>
      </c>
      <c r="E25" s="137">
        <f>SUM(E17:E24)</f>
        <v>467</v>
      </c>
      <c r="F25" s="137">
        <f>SUM(F17:F24)</f>
        <v>1184</v>
      </c>
      <c r="G25" s="137">
        <f>SUM(G17:G24)</f>
        <v>1314.8053962017816</v>
      </c>
      <c r="H25" s="124">
        <f t="shared" si="4"/>
        <v>1.0906557001838817</v>
      </c>
      <c r="I25" s="27">
        <f t="shared" si="5"/>
        <v>0.71037128589382526</v>
      </c>
      <c r="J25" s="22"/>
      <c r="K25" s="28">
        <f t="shared" si="6"/>
        <v>0.90051349303885342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/>
      <c r="E27" s="216"/>
      <c r="F27" s="133">
        <f t="shared" ref="F27:F29" si="7">SUM(D27:E27)</f>
        <v>0</v>
      </c>
      <c r="G27" s="134">
        <f>VLOOKUP(C27,$W$53:$AF$63,$W$44,0)</f>
        <v>608.90039815967395</v>
      </c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69</v>
      </c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/>
      <c r="E29" s="250"/>
      <c r="F29" s="133">
        <f t="shared" si="7"/>
        <v>0</v>
      </c>
      <c r="G29" s="134">
        <f t="shared" ref="G29" si="8">VLOOKUP(C29,$W$53:$AF$63,$W$44,0)</f>
        <v>491.35156925225675</v>
      </c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0</v>
      </c>
      <c r="E31" s="221">
        <f>SUM(E27:E30)</f>
        <v>0</v>
      </c>
      <c r="F31" s="221">
        <f>SUM(F27:F30)</f>
        <v>0</v>
      </c>
      <c r="G31" s="222">
        <f>SUM(G27:G30)</f>
        <v>1100.2519674119308</v>
      </c>
      <c r="H31" s="223">
        <f>IF(G31&lt;&gt;0,D31/(G31/2),0)</f>
        <v>0</v>
      </c>
      <c r="I31" s="223">
        <f>IF(G31&lt;&gt;0,E31/(G31/2),0)</f>
        <v>0</v>
      </c>
      <c r="J31" s="22"/>
      <c r="K31" s="224">
        <f t="shared" si="6"/>
        <v>0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717</v>
      </c>
      <c r="E34" s="108">
        <f>E9+E15+E25+E31</f>
        <v>467</v>
      </c>
      <c r="F34" s="108">
        <f>F9+F15+F25+F31</f>
        <v>1184</v>
      </c>
      <c r="G34" s="109">
        <f>G25+G31+G9+G15</f>
        <v>2415.0573636137124</v>
      </c>
      <c r="H34" s="13">
        <f>IF(G34&lt;&gt;0,D34/(G34/2),0)</f>
        <v>0.59377471591576148</v>
      </c>
      <c r="I34" s="13">
        <f>IF(G34&lt;&gt;0,E34/(G34/2),0)</f>
        <v>0.3867402961403914</v>
      </c>
      <c r="J34" s="14"/>
      <c r="K34" s="15">
        <f>IF(G34&lt;&gt;0,F34/(G34),0)</f>
        <v>0.49025750602807644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f>136+204</f>
        <v>340</v>
      </c>
      <c r="E38" s="105">
        <v>77</v>
      </c>
      <c r="F38" s="106">
        <f t="shared" ref="F38:F41" si="9">SUM(D38:E38)</f>
        <v>417</v>
      </c>
      <c r="G38" s="309" t="s">
        <v>125</v>
      </c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340</v>
      </c>
      <c r="E42" s="107">
        <f>SUM(E38:E41)</f>
        <v>77</v>
      </c>
      <c r="F42" s="106">
        <f>D42+E42</f>
        <v>417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9</v>
      </c>
      <c r="X44" s="104" t="str">
        <f>"'"&amp;IF($W$44=4,DAY($Z$53)-1,IF($W$44=5,DAY($AA$53)-1,IF($W$44=6,DAY($AB$53)-1,IF($W$44=7,DAY($AC$53)-1,IF($W$44=8,DAY($AD$53)-1,IF($W$44=9,DAY($AE$53)-1,0))))))&amp;"-"&amp;MONTH($Y$53)&amp;"'!D40"</f>
        <v>'7-1'!D40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'7-1'!F40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'7-1'!H40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'7-1'!B40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46024</v>
      </c>
      <c r="Z45" s="192">
        <v>46025</v>
      </c>
      <c r="AA45" s="192">
        <v>46026</v>
      </c>
      <c r="AB45" s="192">
        <v>46027</v>
      </c>
      <c r="AC45" s="192">
        <v>46028</v>
      </c>
      <c r="AD45" s="192">
        <v>46029</v>
      </c>
      <c r="AE45" s="192">
        <v>46030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331.37608594627949</v>
      </c>
      <c r="Z46" s="66">
        <v>231.96326016239561</v>
      </c>
      <c r="AA46" s="66"/>
      <c r="AB46" s="66"/>
      <c r="AC46" s="66"/>
      <c r="AD46" s="66"/>
      <c r="AE46" s="66"/>
      <c r="AF46" s="67">
        <v>563.33934610867504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563.33934610867504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7152</v>
      </c>
      <c r="G47" s="77">
        <f>IF($W$44=3,$Y47,IF($W$44=4,SUM($Y47:$Z47),IF($W$44=5,SUM($Y47:$AA47),IF($W$44=6,SUM($Y47:$AB47),IF($W$44=7,SUM($Y47:$AC47),IF($W$44=8,SUM($Y47:$AD47),IF($W$44=9,SUM($Y47:$AE47),"Escribir número")))))))</f>
        <v>8262.9338419937485</v>
      </c>
      <c r="H47" s="79">
        <f>F31+'26-12'!F31+'27-12'!F31+'28-12'!F31+'29-12'!F31</f>
        <v>2066.5</v>
      </c>
      <c r="I47" s="77">
        <f>IF($W$44=3,$Y49,IF($W$44=4,SUM($Y49:$Z49),IF($W$44=5,SUM($Y49:$AA49),IF($W$44=6,SUM($Y49:$AB49),IF($W$44=7,SUM($Y49:$AC49),IF($W$44=8,SUM($Y49:$AD49),IF($W$44=9,SUM($Y49:$AE49),"Escribir número")))))))</f>
        <v>7041.6125914363565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1206.0628420941327</v>
      </c>
      <c r="Z47" s="66">
        <v>1072.3621031538105</v>
      </c>
      <c r="AA47" s="66">
        <v>1304.28101189164</v>
      </c>
      <c r="AB47" s="66">
        <v>716.75577460777845</v>
      </c>
      <c r="AC47" s="66">
        <v>1227.5448236017237</v>
      </c>
      <c r="AD47" s="66">
        <v>1314.8053962017818</v>
      </c>
      <c r="AE47" s="66">
        <v>1421.1218904428799</v>
      </c>
      <c r="AF47" s="67">
        <v>8262.9338419937485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10726.5</v>
      </c>
      <c r="L48" s="118"/>
      <c r="M48" s="82">
        <f>+C47+E47+G47+I47</f>
        <v>15867.885779538779</v>
      </c>
      <c r="N48" s="83">
        <f>AF63</f>
        <v>15867.885779538778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/>
      <c r="Z48" s="66"/>
      <c r="AA48" s="66"/>
      <c r="AB48" s="66"/>
      <c r="AC48" s="66"/>
      <c r="AD48" s="66"/>
      <c r="AE48" s="66"/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1100.2519674119308</v>
      </c>
      <c r="Z49" s="66">
        <v>1100.2519674119308</v>
      </c>
      <c r="AA49" s="66">
        <v>1100.2519674119308</v>
      </c>
      <c r="AB49" s="66">
        <v>770.17637718835147</v>
      </c>
      <c r="AC49" s="66">
        <v>1100.2519674119308</v>
      </c>
      <c r="AD49" s="66">
        <v>770.17637718835135</v>
      </c>
      <c r="AE49" s="66">
        <v>1100.2519674119308</v>
      </c>
      <c r="AF49" s="67">
        <v>7041.6125914363565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v>2637.6908954523433</v>
      </c>
      <c r="Z50" s="102">
        <v>2404.577330728137</v>
      </c>
      <c r="AA50" s="102">
        <v>2404.5329793035708</v>
      </c>
      <c r="AB50" s="102">
        <v>1486.9321517961298</v>
      </c>
      <c r="AC50" s="102">
        <v>2327.7967910136545</v>
      </c>
      <c r="AD50" s="102">
        <v>2084.9817733901332</v>
      </c>
      <c r="AE50" s="102">
        <v>2521.3738578548109</v>
      </c>
      <c r="AF50" s="102">
        <v>15867.885779538779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46024</v>
      </c>
      <c r="Z53" s="192">
        <v>46025</v>
      </c>
      <c r="AA53" s="192">
        <v>46026</v>
      </c>
      <c r="AB53" s="192">
        <v>46027</v>
      </c>
      <c r="AC53" s="192">
        <v>46028</v>
      </c>
      <c r="AD53" s="192">
        <v>46029</v>
      </c>
      <c r="AE53" s="192">
        <v>46030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147.84403809506281</v>
      </c>
      <c r="Z54" s="85">
        <v>130.10275352365528</v>
      </c>
      <c r="AA54" s="85">
        <v>130.10275352365528</v>
      </c>
      <c r="AB54" s="85">
        <v>91.071927466558691</v>
      </c>
      <c r="AC54" s="85">
        <v>130.10275352365528</v>
      </c>
      <c r="AD54" s="85">
        <v>130.10275352365528</v>
      </c>
      <c r="AE54" s="85">
        <v>130.10275352365528</v>
      </c>
      <c r="AF54" s="67">
        <v>889.42973317989799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491.35156925225675</v>
      </c>
      <c r="Z55" s="85">
        <v>491.35156925225675</v>
      </c>
      <c r="AA55" s="85">
        <v>491.35156925225675</v>
      </c>
      <c r="AB55" s="85">
        <v>343.94609847657966</v>
      </c>
      <c r="AC55" s="85">
        <v>491.35156925225675</v>
      </c>
      <c r="AD55" s="85">
        <v>343.94609847657966</v>
      </c>
      <c r="AE55" s="85">
        <v>491.35156925225675</v>
      </c>
      <c r="AF55" s="67">
        <v>3144.6500432144435</v>
      </c>
      <c r="AG55" s="64"/>
    </row>
    <row r="56" spans="2:33" ht="15.5">
      <c r="E56" s="91"/>
      <c r="V56" s="62"/>
      <c r="W56" s="68" t="s">
        <v>18</v>
      </c>
      <c r="X56" s="90"/>
      <c r="Y56" s="85">
        <v>331.37608594627949</v>
      </c>
      <c r="Z56" s="85">
        <v>231.96326016239561</v>
      </c>
      <c r="AA56" s="85">
        <v>0</v>
      </c>
      <c r="AB56" s="85">
        <v>0</v>
      </c>
      <c r="AC56" s="85">
        <v>0</v>
      </c>
      <c r="AD56" s="85">
        <v>0</v>
      </c>
      <c r="AE56" s="85">
        <v>106.316494241098</v>
      </c>
      <c r="AF56" s="67">
        <v>669.65584034977303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225.61229560648025</v>
      </c>
      <c r="Z57" s="85">
        <v>225.61229560648025</v>
      </c>
      <c r="AA57" s="85">
        <v>225.61229560648025</v>
      </c>
      <c r="AB57" s="85">
        <v>157.92860692453615</v>
      </c>
      <c r="AC57" s="85">
        <v>225.61229560648025</v>
      </c>
      <c r="AD57" s="85">
        <v>225.61229560648025</v>
      </c>
      <c r="AE57" s="85">
        <v>225.61229560648025</v>
      </c>
      <c r="AF57" s="67">
        <v>1511.6023805634177</v>
      </c>
      <c r="AG57" s="64"/>
    </row>
    <row r="58" spans="2:33" ht="15.5">
      <c r="V58" s="62"/>
      <c r="W58" s="68" t="s">
        <v>17</v>
      </c>
      <c r="X58" s="90"/>
      <c r="Y58" s="85">
        <v>240.84556335486491</v>
      </c>
      <c r="Z58" s="85">
        <v>240.84556335486491</v>
      </c>
      <c r="AA58" s="85">
        <v>240.84556335486491</v>
      </c>
      <c r="AB58" s="85">
        <v>101.15513660904327</v>
      </c>
      <c r="AC58" s="85">
        <v>211.94409575228116</v>
      </c>
      <c r="AD58" s="85">
        <v>240.84556335486491</v>
      </c>
      <c r="AE58" s="85">
        <v>240.84556335486491</v>
      </c>
      <c r="AF58" s="67">
        <v>1517.3270491356488</v>
      </c>
      <c r="AG58" s="64"/>
    </row>
    <row r="59" spans="2:33" ht="15.5">
      <c r="V59" s="62"/>
      <c r="W59" s="68" t="s">
        <v>28</v>
      </c>
      <c r="X59" s="90"/>
      <c r="Y59" s="85">
        <v>231.53645482311919</v>
      </c>
      <c r="Z59" s="85">
        <v>231.53645482311919</v>
      </c>
      <c r="AA59" s="85">
        <v>231.53645482311919</v>
      </c>
      <c r="AB59" s="85">
        <v>101.66555243596962</v>
      </c>
      <c r="AC59" s="85">
        <v>213.01353843726963</v>
      </c>
      <c r="AD59" s="85">
        <v>242.06083913326097</v>
      </c>
      <c r="AE59" s="85">
        <v>242.06083913326097</v>
      </c>
      <c r="AF59" s="67">
        <v>1493.4101336091187</v>
      </c>
      <c r="AG59" s="64"/>
    </row>
    <row r="60" spans="2:33" ht="15.5">
      <c r="V60" s="62"/>
      <c r="W60" s="68" t="s">
        <v>24</v>
      </c>
      <c r="X60" s="90"/>
      <c r="Y60" s="85">
        <v>244.26503584569096</v>
      </c>
      <c r="Z60" s="85">
        <v>244.26503584569096</v>
      </c>
      <c r="AA60" s="85">
        <v>244.26503584569096</v>
      </c>
      <c r="AB60" s="85">
        <v>102.59131505519019</v>
      </c>
      <c r="AC60" s="85">
        <v>214.95323154420805</v>
      </c>
      <c r="AD60" s="85">
        <v>244.26503584569096</v>
      </c>
      <c r="AE60" s="85">
        <v>244.26503584569096</v>
      </c>
      <c r="AF60" s="67">
        <v>1538.8697258278532</v>
      </c>
      <c r="AG60" s="64"/>
    </row>
    <row r="61" spans="2:33" ht="15.5">
      <c r="V61" s="62"/>
      <c r="W61" s="70" t="s">
        <v>19</v>
      </c>
      <c r="X61" s="92"/>
      <c r="Y61" s="85">
        <v>115.95945436891469</v>
      </c>
      <c r="Z61" s="85">
        <v>0</v>
      </c>
      <c r="AA61" s="85">
        <v>231.91890873782938</v>
      </c>
      <c r="AB61" s="85">
        <v>162.34323611648054</v>
      </c>
      <c r="AC61" s="85">
        <v>231.91890873782938</v>
      </c>
      <c r="AD61" s="85">
        <v>231.91890873782938</v>
      </c>
      <c r="AE61" s="85">
        <v>231.91890873782938</v>
      </c>
      <c r="AF61" s="67">
        <v>1205.9783254367128</v>
      </c>
      <c r="AG61" s="64"/>
    </row>
    <row r="62" spans="2:33" ht="15.5">
      <c r="V62" s="62"/>
      <c r="W62" s="70" t="s">
        <v>85</v>
      </c>
      <c r="X62" s="92"/>
      <c r="Y62" s="85">
        <v>608.90039815967395</v>
      </c>
      <c r="Z62" s="85">
        <v>608.90039815967395</v>
      </c>
      <c r="AA62" s="85">
        <v>608.90039815967395</v>
      </c>
      <c r="AB62" s="85">
        <v>426.2302787117718</v>
      </c>
      <c r="AC62" s="85">
        <v>608.90039815967395</v>
      </c>
      <c r="AD62" s="85">
        <v>426.23027871177175</v>
      </c>
      <c r="AE62" s="85">
        <v>608.90039815967395</v>
      </c>
      <c r="AF62" s="67">
        <v>3896.9625482219135</v>
      </c>
      <c r="AG62" s="64"/>
    </row>
    <row r="63" spans="2:33" ht="15.5">
      <c r="V63" s="62"/>
      <c r="W63" s="299" t="s">
        <v>43</v>
      </c>
      <c r="X63" s="300"/>
      <c r="Y63" s="102">
        <v>2637.6908954523433</v>
      </c>
      <c r="Z63" s="102">
        <v>2404.577330728137</v>
      </c>
      <c r="AA63" s="102">
        <v>2404.5329793035708</v>
      </c>
      <c r="AB63" s="102">
        <v>1486.9321517961298</v>
      </c>
      <c r="AC63" s="102">
        <v>2327.7967910136545</v>
      </c>
      <c r="AD63" s="102">
        <v>2084.9817733901332</v>
      </c>
      <c r="AE63" s="102">
        <v>2521.3738578548105</v>
      </c>
      <c r="AF63" s="71">
        <v>15867.885779538778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97A6225E-094C-4E74-B18C-CBAB1EB9EACC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B44C3045-49A4-4E01-B414-95D19B677A2A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FCDE2DD0-F641-4409-97F4-F79B7BC6C5A0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B371EC94-4BCB-4935-ACAB-153F640497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C24D3545-0D79-4D78-AEEB-75039F808D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03E2345F-0163-49DE-96A1-2C81E4C8818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C9C56EA1-9CA0-462C-A91F-D2EAA7CF7EF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94E21662-0638-4FE8-B47E-0B48A501429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D2B8F91D-2DDB-491F-9DF8-A12354935DA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6DF42892-D6F6-4C6C-A143-FFC8E59E09E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55DD7-5D49-46F9-9F3F-068F0A5F4CF4}">
  <sheetPr>
    <tabColor rgb="FFFFFF00"/>
  </sheetPr>
  <dimension ref="B2:AG76"/>
  <sheetViews>
    <sheetView topLeftCell="A30" zoomScale="64" zoomScaleNormal="64" workbookViewId="0">
      <selection activeCell="C12" sqref="C12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9" t="s">
        <v>69</v>
      </c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13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84</v>
      </c>
      <c r="E17" s="132">
        <v>94</v>
      </c>
      <c r="F17" s="133">
        <f t="shared" ref="F17:F23" si="2">SUM(D17:E17)</f>
        <v>178</v>
      </c>
      <c r="G17" s="134">
        <f t="shared" ref="G17:G23" si="3">VLOOKUP(C17,$W$53:$AF$63,$W$44,0)</f>
        <v>158</v>
      </c>
      <c r="H17" s="122">
        <f t="shared" ref="H17:H25" si="4">IF(G17&lt;&gt;0,D17/(G17/2),0)</f>
        <v>1.0632911392405062</v>
      </c>
      <c r="I17" s="13">
        <f t="shared" ref="I17:I25" si="5">IF(G17&lt;&gt;0,E17/(G17/2),0)</f>
        <v>1.1898734177215189</v>
      </c>
      <c r="J17" s="14"/>
      <c r="K17" s="15">
        <f t="shared" ref="K17:K31" si="6">IF(G17&lt;&gt;0,F17/(G17),0)</f>
        <v>1.1265822784810127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/>
      <c r="E18" s="132">
        <v>17</v>
      </c>
      <c r="F18" s="133">
        <f t="shared" si="2"/>
        <v>17</v>
      </c>
      <c r="G18" s="134">
        <f t="shared" si="3"/>
        <v>222</v>
      </c>
      <c r="H18" s="122">
        <f>IF(G18&lt;&gt;0,D18/(G18/2),0)</f>
        <v>0</v>
      </c>
      <c r="I18" s="13">
        <f t="shared" si="5"/>
        <v>0.15315315315315314</v>
      </c>
      <c r="J18" s="14"/>
      <c r="K18" s="15">
        <f t="shared" si="6"/>
        <v>7.6576576576576572E-2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134</v>
      </c>
      <c r="E19" s="132">
        <v>183</v>
      </c>
      <c r="F19" s="133">
        <f t="shared" si="2"/>
        <v>317</v>
      </c>
      <c r="G19" s="134">
        <f t="shared" si="3"/>
        <v>172</v>
      </c>
      <c r="H19" s="122">
        <f>IF(G19&lt;&gt;0,D19/(G19/2),0)</f>
        <v>1.558139534883721</v>
      </c>
      <c r="I19" s="13">
        <f t="shared" si="5"/>
        <v>2.1279069767441858</v>
      </c>
      <c r="J19" s="14"/>
      <c r="K19" s="15">
        <f t="shared" si="6"/>
        <v>1.8430232558139534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/>
      <c r="E20" s="132">
        <v>0</v>
      </c>
      <c r="F20" s="133">
        <f t="shared" si="2"/>
        <v>0</v>
      </c>
      <c r="G20" s="134">
        <f t="shared" si="3"/>
        <v>244</v>
      </c>
      <c r="H20" s="122">
        <f t="shared" si="4"/>
        <v>0</v>
      </c>
      <c r="I20" s="13">
        <f t="shared" si="5"/>
        <v>0</v>
      </c>
      <c r="J20" s="14"/>
      <c r="K20" s="15">
        <f t="shared" si="6"/>
        <v>0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/>
      <c r="E21" s="132">
        <v>0</v>
      </c>
      <c r="F21" s="133">
        <f t="shared" si="2"/>
        <v>0</v>
      </c>
      <c r="G21" s="134">
        <f t="shared" si="3"/>
        <v>229</v>
      </c>
      <c r="H21" s="122">
        <f t="shared" si="4"/>
        <v>0</v>
      </c>
      <c r="I21" s="13">
        <f t="shared" si="5"/>
        <v>0</v>
      </c>
      <c r="J21" s="14"/>
      <c r="K21" s="15">
        <f t="shared" si="6"/>
        <v>0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/>
      <c r="E22" s="132">
        <v>0</v>
      </c>
      <c r="F22" s="133">
        <f t="shared" si="2"/>
        <v>0</v>
      </c>
      <c r="G22" s="134">
        <f t="shared" si="3"/>
        <v>228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235</v>
      </c>
      <c r="E23" s="132">
        <v>146</v>
      </c>
      <c r="F23" s="133">
        <f t="shared" si="2"/>
        <v>381</v>
      </c>
      <c r="G23" s="134">
        <f t="shared" si="3"/>
        <v>222</v>
      </c>
      <c r="H23" s="122">
        <f t="shared" si="4"/>
        <v>2.1171171171171173</v>
      </c>
      <c r="I23" s="13">
        <f t="shared" si="5"/>
        <v>1.3153153153153154</v>
      </c>
      <c r="J23" s="14"/>
      <c r="K23" s="15">
        <f t="shared" si="6"/>
        <v>1.7162162162162162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/>
      <c r="E24" s="132">
        <v>113</v>
      </c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453</v>
      </c>
      <c r="E25" s="137">
        <f>SUM(E17:E24)</f>
        <v>553</v>
      </c>
      <c r="F25" s="137">
        <f>SUM(F17:F24)</f>
        <v>893</v>
      </c>
      <c r="G25" s="137">
        <f>SUM(G17:G24)</f>
        <v>1475</v>
      </c>
      <c r="H25" s="124">
        <f t="shared" si="4"/>
        <v>0.6142372881355932</v>
      </c>
      <c r="I25" s="27">
        <f t="shared" si="5"/>
        <v>0.74983050847457622</v>
      </c>
      <c r="J25" s="22"/>
      <c r="K25" s="28">
        <f t="shared" si="6"/>
        <v>0.60542372881355933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44</v>
      </c>
      <c r="E27" s="216">
        <v>177</v>
      </c>
      <c r="F27" s="133">
        <f t="shared" ref="F27:F29" si="7">SUM(D27:E27)</f>
        <v>221</v>
      </c>
      <c r="G27" s="134">
        <f>VLOOKUP(C27,$W$53:$AF$63,$W$44,0)</f>
        <v>592</v>
      </c>
      <c r="H27" s="122">
        <f>IF(G27&lt;&gt;0,D27/(G27/2),0)</f>
        <v>0.14864864864864866</v>
      </c>
      <c r="I27" s="13">
        <f>IF(G27&lt;&gt;0,E27/(G27/2),0)</f>
        <v>0.59797297297297303</v>
      </c>
      <c r="J27" s="14"/>
      <c r="K27" s="15">
        <f t="shared" si="6"/>
        <v>0.3733108108108108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69</v>
      </c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106</v>
      </c>
      <c r="E29" s="250">
        <v>265</v>
      </c>
      <c r="F29" s="133">
        <f t="shared" si="7"/>
        <v>371</v>
      </c>
      <c r="G29" s="134">
        <f t="shared" ref="G29" si="8">VLOOKUP(C29,$W$53:$AF$63,$W$44,0)</f>
        <v>515</v>
      </c>
      <c r="H29" s="122">
        <f>IF(G29&lt;&gt;0,D29/(G29/2),0)</f>
        <v>0.4116504854368932</v>
      </c>
      <c r="I29" s="13">
        <f>IF(G29&lt;&gt;0,E29/(G29/2),0)</f>
        <v>1.029126213592233</v>
      </c>
      <c r="J29" s="14"/>
      <c r="K29" s="15">
        <f t="shared" si="6"/>
        <v>0.7203883495145631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150</v>
      </c>
      <c r="E31" s="221">
        <f>SUM(E27:E30)</f>
        <v>442</v>
      </c>
      <c r="F31" s="221">
        <f>SUM(F27:F30)</f>
        <v>592</v>
      </c>
      <c r="G31" s="222">
        <f>SUM(G27:G30)</f>
        <v>1107</v>
      </c>
      <c r="H31" s="223">
        <f>IF(G31&lt;&gt;0,D31/(G31/2),0)</f>
        <v>0.27100271002710025</v>
      </c>
      <c r="I31" s="223">
        <f>IF(G31&lt;&gt;0,E31/(G31/2),0)</f>
        <v>0.79855465221318878</v>
      </c>
      <c r="J31" s="22"/>
      <c r="K31" s="224">
        <f t="shared" si="6"/>
        <v>0.53477868112014448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603</v>
      </c>
      <c r="E34" s="108">
        <f>E9+E15+E25+E31</f>
        <v>995</v>
      </c>
      <c r="F34" s="108">
        <f>F9+F15+F25+F31</f>
        <v>1485</v>
      </c>
      <c r="G34" s="109">
        <f>G25+G31+G9+G15</f>
        <v>2582</v>
      </c>
      <c r="H34" s="13">
        <f>IF(G34&lt;&gt;0,D34/(G34/2),0)</f>
        <v>0.46707978311386522</v>
      </c>
      <c r="I34" s="13">
        <f>IF(G34&lt;&gt;0,E34/(G34/2),0)</f>
        <v>0.77072037180480246</v>
      </c>
      <c r="J34" s="14"/>
      <c r="K34" s="15">
        <f>IF(G34&lt;&gt;0,F34/(G34),0)</f>
        <v>0.57513555383423698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f>120+131</f>
        <v>251</v>
      </c>
      <c r="E38" s="105">
        <v>39</v>
      </c>
      <c r="F38" s="106">
        <f t="shared" ref="F38:F41" si="9">SUM(D38:E38)</f>
        <v>290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251</v>
      </c>
      <c r="E42" s="107">
        <f>SUM(E38:E41)</f>
        <v>39</v>
      </c>
      <c r="F42" s="106">
        <f>D42+E42</f>
        <v>290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3</v>
      </c>
      <c r="X44" s="104" t="str">
        <f>"'"&amp;IF($W$44=4,DAY($Z$53)-1,IF($W$44=5,DAY($AA$53)-1,IF($W$44=6,DAY($AB$53)-1,IF($W$44=7,DAY($AC$53)-1,IF($W$44=8,DAY($AD$53)-1,IF($W$44=9,DAY($AE$53)-1,0))))))&amp;"-"&amp;MONTH($Y$53)&amp;"'!D40"</f>
        <v>'0-1'!D40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'0-1'!F40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'0-1'!H40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'0-1'!B40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46031</v>
      </c>
      <c r="Z45" s="192">
        <v>46032</v>
      </c>
      <c r="AA45" s="192">
        <v>46033</v>
      </c>
      <c r="AB45" s="192">
        <v>46034</v>
      </c>
      <c r="AC45" s="192">
        <v>46035</v>
      </c>
      <c r="AD45" s="192">
        <v>46036</v>
      </c>
      <c r="AE45" s="192">
        <v>46037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/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</f>
        <v>0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</f>
        <v>893</v>
      </c>
      <c r="G47" s="77">
        <f>IF($W$44=3,$Y47,IF($W$44=4,SUM($Y47:$Z47),IF($W$44=5,SUM($Y47:$AA47),IF($W$44=6,SUM($Y47:$AB47),IF($W$44=7,SUM($Y47:$AC47),IF($W$44=8,SUM($Y47:$AD47),IF($W$44=9,SUM($Y47:$AE47),"Escribir número")))))))</f>
        <v>1476</v>
      </c>
      <c r="H47" s="79">
        <f>F31</f>
        <v>592</v>
      </c>
      <c r="I47" s="77">
        <f>IF($W$44=3,$Y49,IF($W$44=4,SUM($Y49:$Z49),IF($W$44=5,SUM($Y49:$AA49),IF($W$44=6,SUM($Y49:$AB49),IF($W$44=7,SUM($Y49:$AC49),IF($W$44=8,SUM($Y49:$AD49),IF($W$44=9,SUM($Y49:$AE49),"Escribir número")))))))</f>
        <v>1107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1476</v>
      </c>
      <c r="Z47" s="66">
        <v>817</v>
      </c>
      <c r="AA47" s="66">
        <v>1282</v>
      </c>
      <c r="AB47" s="66">
        <v>1364</v>
      </c>
      <c r="AC47" s="66">
        <v>1025</v>
      </c>
      <c r="AD47" s="66">
        <v>1503</v>
      </c>
      <c r="AE47" s="66">
        <v>1274</v>
      </c>
      <c r="AF47" s="67">
        <f>SUM(Y47:AE47)</f>
        <v>8741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1485</v>
      </c>
      <c r="L48" s="118"/>
      <c r="M48" s="82">
        <f>+C47+E47+G47+I47</f>
        <v>2583</v>
      </c>
      <c r="N48" s="83">
        <f>AF63</f>
        <v>15588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/>
      <c r="Z48" s="66"/>
      <c r="AA48" s="66"/>
      <c r="AB48" s="66"/>
      <c r="AC48" s="66"/>
      <c r="AD48" s="66"/>
      <c r="AE48" s="66"/>
      <c r="AF48" s="67">
        <f t="shared" ref="AF48:AF49" si="10">SUM(Y48:AE48)</f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1107</v>
      </c>
      <c r="Z49" s="66">
        <v>1107</v>
      </c>
      <c r="AA49" s="66">
        <v>775</v>
      </c>
      <c r="AB49" s="66">
        <v>1107</v>
      </c>
      <c r="AC49" s="66">
        <v>1107</v>
      </c>
      <c r="AD49" s="66">
        <v>871</v>
      </c>
      <c r="AE49" s="66">
        <v>775</v>
      </c>
      <c r="AF49" s="67">
        <f t="shared" si="10"/>
        <v>6849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2583</v>
      </c>
      <c r="Z50" s="102">
        <f t="shared" ref="Z50:AE50" si="11">SUM(Z46:Z49)</f>
        <v>1924</v>
      </c>
      <c r="AA50" s="102">
        <f t="shared" si="11"/>
        <v>2057</v>
      </c>
      <c r="AB50" s="102">
        <f t="shared" si="11"/>
        <v>2471</v>
      </c>
      <c r="AC50" s="102">
        <f t="shared" si="11"/>
        <v>2132</v>
      </c>
      <c r="AD50" s="102">
        <f t="shared" si="11"/>
        <v>2374</v>
      </c>
      <c r="AE50" s="102">
        <f t="shared" si="11"/>
        <v>2049</v>
      </c>
      <c r="AF50" s="102">
        <f>SUM(AF46:AF49)</f>
        <v>15590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46031</v>
      </c>
      <c r="Z53" s="192">
        <v>46032</v>
      </c>
      <c r="AA53" s="192">
        <v>46033</v>
      </c>
      <c r="AB53" s="192">
        <v>46034</v>
      </c>
      <c r="AC53" s="192">
        <v>46035</v>
      </c>
      <c r="AD53" s="192">
        <v>46036</v>
      </c>
      <c r="AE53" s="192">
        <v>46037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158</v>
      </c>
      <c r="Z54" s="85">
        <v>0</v>
      </c>
      <c r="AA54" s="85">
        <v>0</v>
      </c>
      <c r="AB54" s="85">
        <v>0</v>
      </c>
      <c r="AC54" s="85">
        <v>70</v>
      </c>
      <c r="AD54" s="85">
        <v>139</v>
      </c>
      <c r="AE54" s="85">
        <v>139</v>
      </c>
      <c r="AF54" s="67">
        <f>SUM(Y54:AE54)</f>
        <v>506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515</v>
      </c>
      <c r="Z55" s="85">
        <v>515</v>
      </c>
      <c r="AA55" s="85">
        <v>361</v>
      </c>
      <c r="AB55" s="85">
        <v>515</v>
      </c>
      <c r="AC55" s="85">
        <v>515</v>
      </c>
      <c r="AD55" s="85">
        <v>515</v>
      </c>
      <c r="AE55" s="85">
        <v>361</v>
      </c>
      <c r="AF55" s="67">
        <f t="shared" ref="AF55:AF62" si="12">SUM(Y55:AE55)</f>
        <v>3297</v>
      </c>
      <c r="AG55" s="64"/>
    </row>
    <row r="56" spans="2:33" ht="15.5">
      <c r="E56" s="91"/>
      <c r="V56" s="62"/>
      <c r="W56" s="68" t="s">
        <v>18</v>
      </c>
      <c r="X56" s="90"/>
      <c r="Y56" s="85">
        <v>222</v>
      </c>
      <c r="Z56" s="85">
        <v>156</v>
      </c>
      <c r="AA56" s="85">
        <v>222</v>
      </c>
      <c r="AB56" s="85">
        <v>222</v>
      </c>
      <c r="AC56" s="85">
        <v>156</v>
      </c>
      <c r="AD56" s="85">
        <v>222</v>
      </c>
      <c r="AE56" s="85">
        <v>222</v>
      </c>
      <c r="AF56" s="67">
        <f t="shared" si="12"/>
        <v>1422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172</v>
      </c>
      <c r="Z57" s="85">
        <v>161</v>
      </c>
      <c r="AA57" s="85">
        <v>230</v>
      </c>
      <c r="AB57" s="85">
        <v>230</v>
      </c>
      <c r="AC57" s="85">
        <v>161</v>
      </c>
      <c r="AD57" s="85">
        <v>230</v>
      </c>
      <c r="AE57" s="85">
        <v>0</v>
      </c>
      <c r="AF57" s="67">
        <f t="shared" si="12"/>
        <v>1184</v>
      </c>
      <c r="AG57" s="64"/>
    </row>
    <row r="58" spans="2:33" ht="15.5">
      <c r="V58" s="62"/>
      <c r="W58" s="68" t="s">
        <v>17</v>
      </c>
      <c r="X58" s="90"/>
      <c r="Y58" s="85">
        <v>244</v>
      </c>
      <c r="Z58" s="85">
        <v>117</v>
      </c>
      <c r="AA58" s="85">
        <v>205</v>
      </c>
      <c r="AB58" s="85">
        <v>233</v>
      </c>
      <c r="AC58" s="85">
        <v>163</v>
      </c>
      <c r="AD58" s="85">
        <v>233</v>
      </c>
      <c r="AE58" s="85">
        <v>233</v>
      </c>
      <c r="AF58" s="67">
        <f t="shared" si="12"/>
        <v>1428</v>
      </c>
      <c r="AG58" s="64"/>
    </row>
    <row r="59" spans="2:33" ht="15.5">
      <c r="V59" s="62"/>
      <c r="W59" s="68" t="s">
        <v>28</v>
      </c>
      <c r="X59" s="90"/>
      <c r="Y59" s="85">
        <v>229</v>
      </c>
      <c r="Z59" s="85">
        <v>114</v>
      </c>
      <c r="AA59" s="85">
        <v>201</v>
      </c>
      <c r="AB59" s="85">
        <v>229</v>
      </c>
      <c r="AC59" s="85">
        <v>160</v>
      </c>
      <c r="AD59" s="85">
        <v>229</v>
      </c>
      <c r="AE59" s="85">
        <v>229</v>
      </c>
      <c r="AF59" s="67">
        <f t="shared" si="12"/>
        <v>1391</v>
      </c>
      <c r="AG59" s="64"/>
    </row>
    <row r="60" spans="2:33" ht="15.5">
      <c r="V60" s="62"/>
      <c r="W60" s="68" t="s">
        <v>24</v>
      </c>
      <c r="X60" s="90"/>
      <c r="Y60" s="85">
        <v>228</v>
      </c>
      <c r="Z60" s="85">
        <v>114</v>
      </c>
      <c r="AA60" s="85">
        <v>201</v>
      </c>
      <c r="AB60" s="85">
        <v>228</v>
      </c>
      <c r="AC60" s="85">
        <v>160</v>
      </c>
      <c r="AD60" s="85">
        <v>228</v>
      </c>
      <c r="AE60" s="85">
        <v>228</v>
      </c>
      <c r="AF60" s="67">
        <f t="shared" si="12"/>
        <v>1387</v>
      </c>
      <c r="AG60" s="64"/>
    </row>
    <row r="61" spans="2:33" ht="15.5">
      <c r="V61" s="62"/>
      <c r="W61" s="70" t="s">
        <v>19</v>
      </c>
      <c r="X61" s="92"/>
      <c r="Y61" s="85">
        <v>222</v>
      </c>
      <c r="Z61" s="85">
        <v>156</v>
      </c>
      <c r="AA61" s="85">
        <v>222</v>
      </c>
      <c r="AB61" s="85">
        <v>222</v>
      </c>
      <c r="AC61" s="85">
        <v>156</v>
      </c>
      <c r="AD61" s="85">
        <v>222</v>
      </c>
      <c r="AE61" s="85">
        <v>222</v>
      </c>
      <c r="AF61" s="67">
        <f t="shared" si="12"/>
        <v>1422</v>
      </c>
      <c r="AG61" s="64"/>
    </row>
    <row r="62" spans="2:33" ht="15.5">
      <c r="V62" s="62"/>
      <c r="W62" s="70" t="s">
        <v>85</v>
      </c>
      <c r="X62" s="92"/>
      <c r="Y62" s="85">
        <v>592</v>
      </c>
      <c r="Z62" s="85">
        <v>592</v>
      </c>
      <c r="AA62" s="85">
        <v>414</v>
      </c>
      <c r="AB62" s="85">
        <v>592</v>
      </c>
      <c r="AC62" s="85">
        <v>592</v>
      </c>
      <c r="AD62" s="85">
        <v>355</v>
      </c>
      <c r="AE62" s="85">
        <v>414</v>
      </c>
      <c r="AF62" s="67">
        <f t="shared" si="12"/>
        <v>3551</v>
      </c>
      <c r="AG62" s="64"/>
    </row>
    <row r="63" spans="2:33" ht="15.5">
      <c r="V63" s="62"/>
      <c r="W63" s="299" t="s">
        <v>43</v>
      </c>
      <c r="X63" s="300"/>
      <c r="Y63" s="102">
        <f>SUM(Y54:Y62)</f>
        <v>2582</v>
      </c>
      <c r="Z63" s="102">
        <f t="shared" ref="Z63:AF63" si="13">SUM(Z54:Z62)</f>
        <v>1925</v>
      </c>
      <c r="AA63" s="102">
        <f t="shared" si="13"/>
        <v>2056</v>
      </c>
      <c r="AB63" s="102">
        <f t="shared" si="13"/>
        <v>2471</v>
      </c>
      <c r="AC63" s="102">
        <f t="shared" si="13"/>
        <v>2133</v>
      </c>
      <c r="AD63" s="102">
        <f t="shared" si="13"/>
        <v>2373</v>
      </c>
      <c r="AE63" s="102">
        <f t="shared" si="13"/>
        <v>2048</v>
      </c>
      <c r="AF63" s="102">
        <f t="shared" si="13"/>
        <v>15588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4EC52517-C7D9-4AF9-8310-9EE33524E08C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7A0650B0-5E5E-468F-A427-EB02F2795A19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411BB10B-EE77-4929-8CAB-6AF24B21B5A4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442F657F-24A6-4266-8B19-4963D06E890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BA9E3480-4E5B-42A6-94AF-7CBF626BC6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311181DD-99CA-4429-BC77-EC3F901E23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6CBECA1E-C972-4EE2-806F-787D00B1299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3AD75E5D-C11F-4768-8A39-19A670F2EB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D48638CD-6162-49A4-A191-BAF80DEF513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467B5009-73B4-46E6-8807-C2F0536E1D5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0B1BE-3C96-46C5-9AF9-C6AD5401FAB1}">
  <sheetPr>
    <tabColor theme="0"/>
  </sheetPr>
  <dimension ref="B2:AG76"/>
  <sheetViews>
    <sheetView zoomScale="64" zoomScaleNormal="64" workbookViewId="0">
      <selection activeCell="C12" sqref="C12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120</v>
      </c>
      <c r="E17" s="132">
        <v>76</v>
      </c>
      <c r="F17" s="133">
        <f t="shared" ref="F17:F23" si="2">SUM(D17:E17)</f>
        <v>196</v>
      </c>
      <c r="G17" s="134">
        <f t="shared" ref="G17:G23" si="3">VLOOKUP(C17,$W$53:$AF$63,$W$44,0)</f>
        <v>0</v>
      </c>
      <c r="H17" s="122">
        <f t="shared" ref="H17:H25" si="4">IF(G17&lt;&gt;0,D17/(G17/2),0)</f>
        <v>0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0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>
        <v>117</v>
      </c>
      <c r="E18" s="132">
        <v>0</v>
      </c>
      <c r="F18" s="133">
        <f t="shared" si="2"/>
        <v>117</v>
      </c>
      <c r="G18" s="134">
        <f t="shared" si="3"/>
        <v>156</v>
      </c>
      <c r="H18" s="122">
        <f>IF(G18&lt;&gt;0,D18/(G18/2),0)</f>
        <v>1.5</v>
      </c>
      <c r="I18" s="13">
        <f t="shared" si="5"/>
        <v>0</v>
      </c>
      <c r="J18" s="14"/>
      <c r="K18" s="15">
        <f t="shared" si="6"/>
        <v>0.75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78</v>
      </c>
      <c r="E19" s="132">
        <v>0</v>
      </c>
      <c r="F19" s="133">
        <f t="shared" si="2"/>
        <v>78</v>
      </c>
      <c r="G19" s="134">
        <f t="shared" si="3"/>
        <v>161</v>
      </c>
      <c r="H19" s="122">
        <f>IF(G19&lt;&gt;0,D19/(G19/2),0)</f>
        <v>0.96894409937888204</v>
      </c>
      <c r="I19" s="13">
        <f t="shared" si="5"/>
        <v>0</v>
      </c>
      <c r="J19" s="14"/>
      <c r="K19" s="15">
        <f t="shared" si="6"/>
        <v>0.48447204968944102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113</v>
      </c>
      <c r="E20" s="132">
        <v>21</v>
      </c>
      <c r="F20" s="133">
        <f t="shared" si="2"/>
        <v>134</v>
      </c>
      <c r="G20" s="134">
        <f t="shared" si="3"/>
        <v>117</v>
      </c>
      <c r="H20" s="122">
        <f t="shared" si="4"/>
        <v>1.9316239316239316</v>
      </c>
      <c r="I20" s="13">
        <f t="shared" si="5"/>
        <v>0.35897435897435898</v>
      </c>
      <c r="J20" s="14"/>
      <c r="K20" s="15">
        <f t="shared" si="6"/>
        <v>1.1452991452991452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87</v>
      </c>
      <c r="E21" s="132">
        <v>21</v>
      </c>
      <c r="F21" s="133">
        <f t="shared" si="2"/>
        <v>108</v>
      </c>
      <c r="G21" s="134">
        <f t="shared" si="3"/>
        <v>114</v>
      </c>
      <c r="H21" s="122">
        <f t="shared" si="4"/>
        <v>1.5263157894736843</v>
      </c>
      <c r="I21" s="13">
        <f t="shared" si="5"/>
        <v>0.36842105263157893</v>
      </c>
      <c r="J21" s="14"/>
      <c r="K21" s="15">
        <f t="shared" si="6"/>
        <v>0.94736842105263153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39</v>
      </c>
      <c r="E22" s="132">
        <v>36</v>
      </c>
      <c r="F22" s="133">
        <f t="shared" si="2"/>
        <v>75</v>
      </c>
      <c r="G22" s="134">
        <f t="shared" si="3"/>
        <v>114</v>
      </c>
      <c r="H22" s="122">
        <f t="shared" si="4"/>
        <v>0.68421052631578949</v>
      </c>
      <c r="I22" s="13">
        <f t="shared" si="5"/>
        <v>0.63157894736842102</v>
      </c>
      <c r="J22" s="14"/>
      <c r="K22" s="15">
        <f t="shared" si="6"/>
        <v>0.65789473684210531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158</v>
      </c>
      <c r="E23" s="132">
        <v>17</v>
      </c>
      <c r="F23" s="133">
        <f t="shared" si="2"/>
        <v>175</v>
      </c>
      <c r="G23" s="134">
        <f t="shared" si="3"/>
        <v>156</v>
      </c>
      <c r="H23" s="122">
        <f t="shared" si="4"/>
        <v>2.0256410256410255</v>
      </c>
      <c r="I23" s="13">
        <f t="shared" si="5"/>
        <v>0.21794871794871795</v>
      </c>
      <c r="J23" s="14"/>
      <c r="K23" s="15">
        <f t="shared" si="6"/>
        <v>1.1217948717948718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/>
      <c r="E24" s="132">
        <v>81</v>
      </c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712</v>
      </c>
      <c r="E25" s="137">
        <f>SUM(E17:E24)</f>
        <v>252</v>
      </c>
      <c r="F25" s="137">
        <f>SUM(F17:F24)</f>
        <v>883</v>
      </c>
      <c r="G25" s="137">
        <f>SUM(G17:G24)</f>
        <v>818</v>
      </c>
      <c r="H25" s="124">
        <f t="shared" si="4"/>
        <v>1.7408312958435208</v>
      </c>
      <c r="I25" s="27">
        <f t="shared" si="5"/>
        <v>0.61613691931540338</v>
      </c>
      <c r="J25" s="22"/>
      <c r="K25" s="28">
        <f t="shared" si="6"/>
        <v>1.0794621026894866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202</v>
      </c>
      <c r="E27" s="216">
        <v>227</v>
      </c>
      <c r="F27" s="133">
        <f t="shared" ref="F27:F29" si="7">SUM(D27:E27)</f>
        <v>429</v>
      </c>
      <c r="G27" s="134">
        <f>VLOOKUP(C27,$W$53:$AF$63,$W$44,0)</f>
        <v>592</v>
      </c>
      <c r="H27" s="122">
        <f>IF(G27&lt;&gt;0,D27/(G27/2),0)</f>
        <v>0.68243243243243246</v>
      </c>
      <c r="I27" s="13">
        <f>IF(G27&lt;&gt;0,E27/(G27/2),0)</f>
        <v>0.76689189189189189</v>
      </c>
      <c r="J27" s="14"/>
      <c r="K27" s="15">
        <f t="shared" si="6"/>
        <v>0.72466216216216217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69</v>
      </c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270</v>
      </c>
      <c r="E29" s="250">
        <v>407</v>
      </c>
      <c r="F29" s="133">
        <f t="shared" si="7"/>
        <v>677</v>
      </c>
      <c r="G29" s="134">
        <f t="shared" ref="G29" si="8">VLOOKUP(C29,$W$53:$AF$63,$W$44,0)</f>
        <v>515</v>
      </c>
      <c r="H29" s="122">
        <f>IF(G29&lt;&gt;0,D29/(G29/2),0)</f>
        <v>1.0485436893203883</v>
      </c>
      <c r="I29" s="13">
        <f>IF(G29&lt;&gt;0,E29/(G29/2),0)</f>
        <v>1.5805825242718448</v>
      </c>
      <c r="J29" s="14"/>
      <c r="K29" s="15">
        <f t="shared" si="6"/>
        <v>1.3145631067961165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472</v>
      </c>
      <c r="E31" s="221">
        <f>SUM(E27:E30)</f>
        <v>634</v>
      </c>
      <c r="F31" s="221">
        <f>SUM(F27:F30)</f>
        <v>1106</v>
      </c>
      <c r="G31" s="222">
        <f>SUM(G27:G30)</f>
        <v>1107</v>
      </c>
      <c r="H31" s="223">
        <f>IF(G31&lt;&gt;0,D31/(G31/2),0)</f>
        <v>0.8527551942186089</v>
      </c>
      <c r="I31" s="223">
        <f>IF(G31&lt;&gt;0,E31/(G31/2),0)</f>
        <v>1.1454381210478772</v>
      </c>
      <c r="J31" s="22"/>
      <c r="K31" s="224">
        <f t="shared" si="6"/>
        <v>0.99909665763324296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1184</v>
      </c>
      <c r="E34" s="108">
        <f>E9+E15+E25+E31</f>
        <v>886</v>
      </c>
      <c r="F34" s="108">
        <f>F9+F15+F25+F31</f>
        <v>1989</v>
      </c>
      <c r="G34" s="109">
        <f>G25+G31+G9+G15</f>
        <v>1925</v>
      </c>
      <c r="H34" s="13">
        <f>IF(G34&lt;&gt;0,D34/(G34/2),0)</f>
        <v>1.2301298701298702</v>
      </c>
      <c r="I34" s="13">
        <f>IF(G34&lt;&gt;0,E34/(G34/2),0)</f>
        <v>0.92051948051948052</v>
      </c>
      <c r="J34" s="14"/>
      <c r="K34" s="15">
        <f>IF(G34&lt;&gt;0,F34/(G34),0)</f>
        <v>1.0332467532467533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f>110+115+78+86</f>
        <v>389</v>
      </c>
      <c r="E38" s="105">
        <f>44+114+115</f>
        <v>273</v>
      </c>
      <c r="F38" s="106">
        <f t="shared" ref="F38:F41" si="9">SUM(D38:E38)</f>
        <v>662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389</v>
      </c>
      <c r="E42" s="107">
        <f>SUM(E38:E41)</f>
        <v>273</v>
      </c>
      <c r="F42" s="106">
        <f>D42+E42</f>
        <v>662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4</v>
      </c>
      <c r="X44" s="104" t="str">
        <f>"'"&amp;IF($W$44=4,DAY($Z$53)-1,IF($W$44=5,DAY($AA$53)-1,IF($W$44=6,DAY($AB$53)-1,IF($W$44=7,DAY($AC$53)-1,IF($W$44=8,DAY($AD$53)-1,IF($W$44=9,DAY($AE$53)-1,0))))))&amp;"-"&amp;MONTH($Y$53)&amp;"'!D40"</f>
        <v>'9-1'!D40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'9-1'!F40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'9-1'!H40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'9-1'!B40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46031</v>
      </c>
      <c r="Z45" s="192">
        <v>46032</v>
      </c>
      <c r="AA45" s="192">
        <v>46033</v>
      </c>
      <c r="AB45" s="192">
        <v>46034</v>
      </c>
      <c r="AC45" s="192">
        <v>46035</v>
      </c>
      <c r="AD45" s="192">
        <v>46036</v>
      </c>
      <c r="AE45" s="192">
        <v>46037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/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+F15+'09-01'!F15</f>
        <v>0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F25+'09-01'!F25</f>
        <v>1776</v>
      </c>
      <c r="G47" s="77">
        <f>IF($W$44=3,$Y47,IF($W$44=4,SUM($Y47:$Z47),IF($W$44=5,SUM($Y47:$AA47),IF($W$44=6,SUM($Y47:$AB47),IF($W$44=7,SUM($Y47:$AC47),IF($W$44=8,SUM($Y47:$AD47),IF($W$44=9,SUM($Y47:$AE47),"Escribir número")))))))</f>
        <v>2293</v>
      </c>
      <c r="H47" s="79">
        <f>F31+'09-01'!F31</f>
        <v>1698</v>
      </c>
      <c r="I47" s="77">
        <f>IF($W$44=3,$Y49,IF($W$44=4,SUM($Y49:$Z49),IF($W$44=5,SUM($Y49:$AA49),IF($W$44=6,SUM($Y49:$AB49),IF($W$44=7,SUM($Y49:$AC49),IF($W$44=8,SUM($Y49:$AD49),IF($W$44=9,SUM($Y49:$AE49),"Escribir número")))))))</f>
        <v>2214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1476</v>
      </c>
      <c r="Z47" s="66">
        <v>817</v>
      </c>
      <c r="AA47" s="66">
        <v>1282</v>
      </c>
      <c r="AB47" s="66">
        <v>1364</v>
      </c>
      <c r="AC47" s="66">
        <v>1025</v>
      </c>
      <c r="AD47" s="66">
        <v>1503</v>
      </c>
      <c r="AE47" s="66">
        <v>1274</v>
      </c>
      <c r="AF47" s="67">
        <f>SUM(Y47:AE47)</f>
        <v>8741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3474</v>
      </c>
      <c r="L48" s="118"/>
      <c r="M48" s="82">
        <f>+C47+E47+G47+I47</f>
        <v>4507</v>
      </c>
      <c r="N48" s="83">
        <f>AF63</f>
        <v>15588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/>
      <c r="Z48" s="66"/>
      <c r="AA48" s="66"/>
      <c r="AB48" s="66"/>
      <c r="AC48" s="66"/>
      <c r="AD48" s="66"/>
      <c r="AE48" s="66"/>
      <c r="AF48" s="67">
        <f t="shared" ref="AF48:AF49" si="10">SUM(Y48:AE48)</f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1107</v>
      </c>
      <c r="Z49" s="66">
        <v>1107</v>
      </c>
      <c r="AA49" s="66">
        <v>775</v>
      </c>
      <c r="AB49" s="66">
        <v>1107</v>
      </c>
      <c r="AC49" s="66">
        <v>1107</v>
      </c>
      <c r="AD49" s="66">
        <v>871</v>
      </c>
      <c r="AE49" s="66">
        <v>775</v>
      </c>
      <c r="AF49" s="67">
        <f t="shared" si="10"/>
        <v>6849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2583</v>
      </c>
      <c r="Z50" s="102">
        <f t="shared" ref="Z50:AE50" si="11">SUM(Z46:Z49)</f>
        <v>1924</v>
      </c>
      <c r="AA50" s="102">
        <f t="shared" si="11"/>
        <v>2057</v>
      </c>
      <c r="AB50" s="102">
        <f t="shared" si="11"/>
        <v>2471</v>
      </c>
      <c r="AC50" s="102">
        <f t="shared" si="11"/>
        <v>2132</v>
      </c>
      <c r="AD50" s="102">
        <f t="shared" si="11"/>
        <v>2374</v>
      </c>
      <c r="AE50" s="102">
        <f t="shared" si="11"/>
        <v>2049</v>
      </c>
      <c r="AF50" s="102">
        <f>SUM(AF46:AF49)</f>
        <v>15590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46031</v>
      </c>
      <c r="Z53" s="192">
        <v>46032</v>
      </c>
      <c r="AA53" s="192">
        <v>46033</v>
      </c>
      <c r="AB53" s="192">
        <v>46034</v>
      </c>
      <c r="AC53" s="192">
        <v>46035</v>
      </c>
      <c r="AD53" s="192">
        <v>46036</v>
      </c>
      <c r="AE53" s="192">
        <v>46037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158</v>
      </c>
      <c r="Z54" s="85">
        <v>0</v>
      </c>
      <c r="AA54" s="85">
        <v>0</v>
      </c>
      <c r="AB54" s="85">
        <v>0</v>
      </c>
      <c r="AC54" s="85">
        <v>70</v>
      </c>
      <c r="AD54" s="85">
        <v>139</v>
      </c>
      <c r="AE54" s="85">
        <v>139</v>
      </c>
      <c r="AF54" s="67">
        <f>SUM(Y54:AE54)</f>
        <v>506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515</v>
      </c>
      <c r="Z55" s="85">
        <v>515</v>
      </c>
      <c r="AA55" s="85">
        <v>361</v>
      </c>
      <c r="AB55" s="85">
        <v>515</v>
      </c>
      <c r="AC55" s="85">
        <v>515</v>
      </c>
      <c r="AD55" s="85">
        <v>515</v>
      </c>
      <c r="AE55" s="85">
        <v>361</v>
      </c>
      <c r="AF55" s="67">
        <f t="shared" ref="AF55:AF62" si="12">SUM(Y55:AE55)</f>
        <v>3297</v>
      </c>
      <c r="AG55" s="64"/>
    </row>
    <row r="56" spans="2:33" ht="15.5">
      <c r="E56" s="91"/>
      <c r="V56" s="62"/>
      <c r="W56" s="68" t="s">
        <v>18</v>
      </c>
      <c r="X56" s="90"/>
      <c r="Y56" s="85">
        <v>222</v>
      </c>
      <c r="Z56" s="85">
        <v>156</v>
      </c>
      <c r="AA56" s="85">
        <v>222</v>
      </c>
      <c r="AB56" s="85">
        <v>222</v>
      </c>
      <c r="AC56" s="85">
        <v>156</v>
      </c>
      <c r="AD56" s="85">
        <v>222</v>
      </c>
      <c r="AE56" s="85">
        <v>222</v>
      </c>
      <c r="AF56" s="67">
        <f t="shared" si="12"/>
        <v>1422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172</v>
      </c>
      <c r="Z57" s="85">
        <v>161</v>
      </c>
      <c r="AA57" s="85">
        <v>230</v>
      </c>
      <c r="AB57" s="85">
        <v>230</v>
      </c>
      <c r="AC57" s="85">
        <v>161</v>
      </c>
      <c r="AD57" s="85">
        <v>230</v>
      </c>
      <c r="AE57" s="85">
        <v>0</v>
      </c>
      <c r="AF57" s="67">
        <f t="shared" si="12"/>
        <v>1184</v>
      </c>
      <c r="AG57" s="64"/>
    </row>
    <row r="58" spans="2:33" ht="15.5">
      <c r="V58" s="62"/>
      <c r="W58" s="68" t="s">
        <v>17</v>
      </c>
      <c r="X58" s="90"/>
      <c r="Y58" s="85">
        <v>244</v>
      </c>
      <c r="Z58" s="85">
        <v>117</v>
      </c>
      <c r="AA58" s="85">
        <v>205</v>
      </c>
      <c r="AB58" s="85">
        <v>233</v>
      </c>
      <c r="AC58" s="85">
        <v>163</v>
      </c>
      <c r="AD58" s="85">
        <v>233</v>
      </c>
      <c r="AE58" s="85">
        <v>233</v>
      </c>
      <c r="AF58" s="67">
        <f t="shared" si="12"/>
        <v>1428</v>
      </c>
      <c r="AG58" s="64"/>
    </row>
    <row r="59" spans="2:33" ht="15.5">
      <c r="V59" s="62"/>
      <c r="W59" s="68" t="s">
        <v>28</v>
      </c>
      <c r="X59" s="90"/>
      <c r="Y59" s="85">
        <v>229</v>
      </c>
      <c r="Z59" s="85">
        <v>114</v>
      </c>
      <c r="AA59" s="85">
        <v>201</v>
      </c>
      <c r="AB59" s="85">
        <v>229</v>
      </c>
      <c r="AC59" s="85">
        <v>160</v>
      </c>
      <c r="AD59" s="85">
        <v>229</v>
      </c>
      <c r="AE59" s="85">
        <v>229</v>
      </c>
      <c r="AF59" s="67">
        <f t="shared" si="12"/>
        <v>1391</v>
      </c>
      <c r="AG59" s="64"/>
    </row>
    <row r="60" spans="2:33" ht="15.5">
      <c r="V60" s="62"/>
      <c r="W60" s="68" t="s">
        <v>24</v>
      </c>
      <c r="X60" s="90"/>
      <c r="Y60" s="85">
        <v>228</v>
      </c>
      <c r="Z60" s="85">
        <v>114</v>
      </c>
      <c r="AA60" s="85">
        <v>201</v>
      </c>
      <c r="AB60" s="85">
        <v>228</v>
      </c>
      <c r="AC60" s="85">
        <v>160</v>
      </c>
      <c r="AD60" s="85">
        <v>228</v>
      </c>
      <c r="AE60" s="85">
        <v>228</v>
      </c>
      <c r="AF60" s="67">
        <f t="shared" si="12"/>
        <v>1387</v>
      </c>
      <c r="AG60" s="64"/>
    </row>
    <row r="61" spans="2:33" ht="15.5">
      <c r="V61" s="62"/>
      <c r="W61" s="70" t="s">
        <v>19</v>
      </c>
      <c r="X61" s="92"/>
      <c r="Y61" s="85">
        <v>222</v>
      </c>
      <c r="Z61" s="85">
        <v>156</v>
      </c>
      <c r="AA61" s="85">
        <v>222</v>
      </c>
      <c r="AB61" s="85">
        <v>222</v>
      </c>
      <c r="AC61" s="85">
        <v>156</v>
      </c>
      <c r="AD61" s="85">
        <v>222</v>
      </c>
      <c r="AE61" s="85">
        <v>222</v>
      </c>
      <c r="AF61" s="67">
        <f t="shared" si="12"/>
        <v>1422</v>
      </c>
      <c r="AG61" s="64"/>
    </row>
    <row r="62" spans="2:33" ht="15.5">
      <c r="V62" s="62"/>
      <c r="W62" s="70" t="s">
        <v>85</v>
      </c>
      <c r="X62" s="92"/>
      <c r="Y62" s="85">
        <v>592</v>
      </c>
      <c r="Z62" s="85">
        <v>592</v>
      </c>
      <c r="AA62" s="85">
        <v>414</v>
      </c>
      <c r="AB62" s="85">
        <v>592</v>
      </c>
      <c r="AC62" s="85">
        <v>592</v>
      </c>
      <c r="AD62" s="85">
        <v>355</v>
      </c>
      <c r="AE62" s="85">
        <v>414</v>
      </c>
      <c r="AF62" s="67">
        <f t="shared" si="12"/>
        <v>3551</v>
      </c>
      <c r="AG62" s="64"/>
    </row>
    <row r="63" spans="2:33" ht="15.5">
      <c r="V63" s="62"/>
      <c r="W63" s="299" t="s">
        <v>43</v>
      </c>
      <c r="X63" s="300"/>
      <c r="Y63" s="102">
        <f>SUM(Y54:Y62)</f>
        <v>2582</v>
      </c>
      <c r="Z63" s="102">
        <f t="shared" ref="Z63:AF63" si="13">SUM(Z54:Z62)</f>
        <v>1925</v>
      </c>
      <c r="AA63" s="102">
        <f t="shared" si="13"/>
        <v>2056</v>
      </c>
      <c r="AB63" s="102">
        <f t="shared" si="13"/>
        <v>2471</v>
      </c>
      <c r="AC63" s="102">
        <f t="shared" si="13"/>
        <v>2133</v>
      </c>
      <c r="AD63" s="102">
        <f t="shared" si="13"/>
        <v>2373</v>
      </c>
      <c r="AE63" s="102">
        <f t="shared" si="13"/>
        <v>2048</v>
      </c>
      <c r="AF63" s="102">
        <f t="shared" si="13"/>
        <v>15588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F09CD893-5CA2-499D-990D-97B4332F6D4D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D172829E-6160-40FA-B383-520F81811694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3ABB884B-B9B8-4BE7-B0B3-A121ED7F1696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1A03C2CE-AF8C-432A-821E-32EBC366252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AE7B45A5-EA2A-44FD-BDE7-56F5ED1F87F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8BB71C6F-2C1E-496E-B957-B869ACCD4AF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C1CD9327-7C68-477E-B818-34DACD54665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60341F5E-80B9-4E55-AE57-5FC5DB0F10C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4C51D7B5-2D5E-4136-B21A-369BC0965FB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741D061A-9FBE-4D21-AE56-F9F720098E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D533E-3CE0-4FD2-BAF4-376504994C5D}">
  <sheetPr>
    <tabColor theme="0"/>
  </sheetPr>
  <dimension ref="B2:AG76"/>
  <sheetViews>
    <sheetView topLeftCell="A4" zoomScale="64" zoomScaleNormal="64" workbookViewId="0">
      <selection activeCell="C12" sqref="C12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69</v>
      </c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170</v>
      </c>
      <c r="E17" s="132">
        <v>43</v>
      </c>
      <c r="F17" s="133">
        <f t="shared" ref="F17:F23" si="2">SUM(D17:E17)</f>
        <v>213</v>
      </c>
      <c r="G17" s="134">
        <f t="shared" ref="G17:G23" si="3">VLOOKUP(C17,$W$53:$AF$63,$W$44,0)</f>
        <v>0</v>
      </c>
      <c r="H17" s="122">
        <f t="shared" ref="H17:H25" si="4">IF(G17&lt;&gt;0,D17/(G17/2),0)</f>
        <v>0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0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>
        <v>106</v>
      </c>
      <c r="E18" s="132">
        <v>0</v>
      </c>
      <c r="F18" s="133">
        <f t="shared" si="2"/>
        <v>106</v>
      </c>
      <c r="G18" s="134">
        <f t="shared" si="3"/>
        <v>222</v>
      </c>
      <c r="H18" s="122">
        <f>IF(G18&lt;&gt;0,D18/(G18/2),0)</f>
        <v>0.95495495495495497</v>
      </c>
      <c r="I18" s="13">
        <f t="shared" si="5"/>
        <v>0</v>
      </c>
      <c r="J18" s="14"/>
      <c r="K18" s="15">
        <f t="shared" si="6"/>
        <v>0.47747747747747749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34</v>
      </c>
      <c r="E19" s="132">
        <v>116</v>
      </c>
      <c r="F19" s="133">
        <f t="shared" si="2"/>
        <v>150</v>
      </c>
      <c r="G19" s="134">
        <f t="shared" si="3"/>
        <v>230</v>
      </c>
      <c r="H19" s="122">
        <f>IF(G19&lt;&gt;0,D19/(G19/2),0)</f>
        <v>0.29565217391304349</v>
      </c>
      <c r="I19" s="13">
        <f t="shared" si="5"/>
        <v>1.008695652173913</v>
      </c>
      <c r="J19" s="14"/>
      <c r="K19" s="15">
        <f t="shared" si="6"/>
        <v>0.65217391304347827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260</v>
      </c>
      <c r="E20" s="132">
        <v>67</v>
      </c>
      <c r="F20" s="133">
        <f t="shared" si="2"/>
        <v>327</v>
      </c>
      <c r="G20" s="134">
        <f t="shared" si="3"/>
        <v>205</v>
      </c>
      <c r="H20" s="122">
        <f t="shared" si="4"/>
        <v>2.5365853658536586</v>
      </c>
      <c r="I20" s="13">
        <f t="shared" si="5"/>
        <v>0.65365853658536588</v>
      </c>
      <c r="J20" s="14"/>
      <c r="K20" s="15">
        <f t="shared" si="6"/>
        <v>1.5951219512195123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157</v>
      </c>
      <c r="E21" s="132">
        <v>107</v>
      </c>
      <c r="F21" s="133">
        <f t="shared" si="2"/>
        <v>264</v>
      </c>
      <c r="G21" s="134">
        <f t="shared" si="3"/>
        <v>201</v>
      </c>
      <c r="H21" s="122">
        <f t="shared" si="4"/>
        <v>1.5621890547263682</v>
      </c>
      <c r="I21" s="13">
        <f t="shared" si="5"/>
        <v>1.0646766169154229</v>
      </c>
      <c r="J21" s="14"/>
      <c r="K21" s="15">
        <f t="shared" si="6"/>
        <v>1.3134328358208955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175</v>
      </c>
      <c r="E22" s="132">
        <v>215</v>
      </c>
      <c r="F22" s="133">
        <f t="shared" si="2"/>
        <v>390</v>
      </c>
      <c r="G22" s="134">
        <f t="shared" si="3"/>
        <v>201</v>
      </c>
      <c r="H22" s="122">
        <f t="shared" si="4"/>
        <v>1.7412935323383085</v>
      </c>
      <c r="I22" s="13">
        <f t="shared" si="5"/>
        <v>2.1393034825870645</v>
      </c>
      <c r="J22" s="14"/>
      <c r="K22" s="15">
        <f t="shared" si="6"/>
        <v>1.9402985074626866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230</v>
      </c>
      <c r="E23" s="132">
        <v>155</v>
      </c>
      <c r="F23" s="133">
        <f t="shared" si="2"/>
        <v>385</v>
      </c>
      <c r="G23" s="134">
        <f t="shared" si="3"/>
        <v>222</v>
      </c>
      <c r="H23" s="122">
        <f t="shared" si="4"/>
        <v>2.0720720720720722</v>
      </c>
      <c r="I23" s="13">
        <f t="shared" si="5"/>
        <v>1.3963963963963963</v>
      </c>
      <c r="J23" s="14"/>
      <c r="K23" s="15">
        <f t="shared" si="6"/>
        <v>1.7342342342342343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/>
      <c r="E24" s="132">
        <f>83+116+122</f>
        <v>321</v>
      </c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1132</v>
      </c>
      <c r="E25" s="137">
        <f>SUM(E17:E24)</f>
        <v>1024</v>
      </c>
      <c r="F25" s="137">
        <f>SUM(F17:F24)</f>
        <v>1835</v>
      </c>
      <c r="G25" s="137">
        <f>SUM(G17:G24)</f>
        <v>1281</v>
      </c>
      <c r="H25" s="124">
        <f t="shared" si="4"/>
        <v>1.7673692427790788</v>
      </c>
      <c r="I25" s="27">
        <f t="shared" si="5"/>
        <v>1.5987509758001561</v>
      </c>
      <c r="J25" s="22"/>
      <c r="K25" s="28">
        <f t="shared" si="6"/>
        <v>1.4324746291959407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282</v>
      </c>
      <c r="E27" s="216">
        <v>211</v>
      </c>
      <c r="F27" s="133">
        <f t="shared" ref="F27:F29" si="7">SUM(D27:E27)</f>
        <v>493</v>
      </c>
      <c r="G27" s="134">
        <f>VLOOKUP(C27,$W$53:$AF$63,$W$44,0)</f>
        <v>414</v>
      </c>
      <c r="H27" s="122">
        <f>IF(G27&lt;&gt;0,D27/(G27/2),0)</f>
        <v>1.3623188405797102</v>
      </c>
      <c r="I27" s="13">
        <f>IF(G27&lt;&gt;0,E27/(G27/2),0)</f>
        <v>1.0193236714975846</v>
      </c>
      <c r="J27" s="14"/>
      <c r="K27" s="15">
        <f t="shared" si="6"/>
        <v>1.1908212560386473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69</v>
      </c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405</v>
      </c>
      <c r="E29" s="250">
        <v>395</v>
      </c>
      <c r="F29" s="133">
        <f t="shared" si="7"/>
        <v>800</v>
      </c>
      <c r="G29" s="134">
        <f t="shared" ref="G29" si="8">VLOOKUP(C29,$W$53:$AF$63,$W$44,0)</f>
        <v>361</v>
      </c>
      <c r="H29" s="122">
        <f>IF(G29&lt;&gt;0,D29/(G29/2),0)</f>
        <v>2.2437673130193905</v>
      </c>
      <c r="I29" s="13">
        <f>IF(G29&lt;&gt;0,E29/(G29/2),0)</f>
        <v>2.1883656509695291</v>
      </c>
      <c r="J29" s="14"/>
      <c r="K29" s="15">
        <f t="shared" si="6"/>
        <v>2.21606648199446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687</v>
      </c>
      <c r="E31" s="221">
        <f>SUM(E27:E30)</f>
        <v>606</v>
      </c>
      <c r="F31" s="221">
        <f>SUM(F27:F30)</f>
        <v>1293</v>
      </c>
      <c r="G31" s="222">
        <f>SUM(G27:G30)</f>
        <v>775</v>
      </c>
      <c r="H31" s="223">
        <f>IF(G31&lt;&gt;0,D31/(G31/2),0)</f>
        <v>1.7729032258064517</v>
      </c>
      <c r="I31" s="223">
        <f>IF(G31&lt;&gt;0,E31/(G31/2),0)</f>
        <v>1.5638709677419356</v>
      </c>
      <c r="J31" s="22"/>
      <c r="K31" s="224">
        <f t="shared" si="6"/>
        <v>1.6683870967741936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1819</v>
      </c>
      <c r="E34" s="108">
        <f>E9+E15+E25+E31</f>
        <v>1630</v>
      </c>
      <c r="F34" s="108">
        <f>F9+F15+F25+F31</f>
        <v>3128</v>
      </c>
      <c r="G34" s="109">
        <f>G25+G31+G9+G15</f>
        <v>2056</v>
      </c>
      <c r="H34" s="13">
        <f>IF(G34&lt;&gt;0,D34/(G34/2),0)</f>
        <v>1.7694552529182879</v>
      </c>
      <c r="I34" s="13">
        <f>IF(G34&lt;&gt;0,E34/(G34/2),0)</f>
        <v>1.5856031128404668</v>
      </c>
      <c r="J34" s="14"/>
      <c r="K34" s="15">
        <f>IF(G34&lt;&gt;0,F34/(G34),0)</f>
        <v>1.5214007782101167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271</v>
      </c>
      <c r="E38" s="105">
        <v>64</v>
      </c>
      <c r="F38" s="106">
        <f t="shared" ref="F38:F41" si="9">SUM(D38:E38)</f>
        <v>335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271</v>
      </c>
      <c r="E42" s="107">
        <f>SUM(E38:E41)</f>
        <v>64</v>
      </c>
      <c r="F42" s="106">
        <f>D42+E42</f>
        <v>335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5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'10-1'!D40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'10-1'!F40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'10-1'!H40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'10-1'!B40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46031</v>
      </c>
      <c r="Z45" s="192">
        <v>46032</v>
      </c>
      <c r="AA45" s="192">
        <v>46033</v>
      </c>
      <c r="AB45" s="192">
        <v>46034</v>
      </c>
      <c r="AC45" s="192">
        <v>46035</v>
      </c>
      <c r="AD45" s="192">
        <v>46036</v>
      </c>
      <c r="AE45" s="192">
        <v>46037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/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</f>
        <v>0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F25+'09-01'!F25+'10-01'!F25</f>
        <v>3611</v>
      </c>
      <c r="G47" s="77">
        <f>IF($W$44=3,$Y47,IF($W$44=4,SUM($Y47:$Z47),IF($W$44=5,SUM($Y47:$AA47),IF($W$44=6,SUM($Y47:$AB47),IF($W$44=7,SUM($Y47:$AC47),IF($W$44=8,SUM($Y47:$AD47),IF($W$44=9,SUM($Y47:$AE47),"Escribir número")))))))</f>
        <v>3575</v>
      </c>
      <c r="H47" s="79">
        <f>F31+'09-01'!F31+'10-01'!F31</f>
        <v>2991</v>
      </c>
      <c r="I47" s="77">
        <f>IF($W$44=3,$Y49,IF($W$44=4,SUM($Y49:$Z49),IF($W$44=5,SUM($Y49:$AA49),IF($W$44=6,SUM($Y49:$AB49),IF($W$44=7,SUM($Y49:$AC49),IF($W$44=8,SUM($Y49:$AD49),IF($W$44=9,SUM($Y49:$AE49),"Escribir número")))))))</f>
        <v>2989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1476</v>
      </c>
      <c r="Z47" s="66">
        <v>817</v>
      </c>
      <c r="AA47" s="66">
        <v>1282</v>
      </c>
      <c r="AB47" s="66">
        <v>1364</v>
      </c>
      <c r="AC47" s="66">
        <v>1025</v>
      </c>
      <c r="AD47" s="66">
        <v>1503</v>
      </c>
      <c r="AE47" s="66">
        <v>1274</v>
      </c>
      <c r="AF47" s="67">
        <f>SUM(Y47:AE47)</f>
        <v>8741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6602</v>
      </c>
      <c r="L48" s="118"/>
      <c r="M48" s="82">
        <f>+C47+E47+G47+I47</f>
        <v>6564</v>
      </c>
      <c r="N48" s="83">
        <f>AF63</f>
        <v>15588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/>
      <c r="Z48" s="66"/>
      <c r="AA48" s="66"/>
      <c r="AB48" s="66"/>
      <c r="AC48" s="66"/>
      <c r="AD48" s="66"/>
      <c r="AE48" s="66"/>
      <c r="AF48" s="67">
        <f t="shared" ref="AF48:AF49" si="10">SUM(Y48:AE48)</f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1107</v>
      </c>
      <c r="Z49" s="66">
        <v>1107</v>
      </c>
      <c r="AA49" s="66">
        <v>775</v>
      </c>
      <c r="AB49" s="66">
        <v>1107</v>
      </c>
      <c r="AC49" s="66">
        <v>1107</v>
      </c>
      <c r="AD49" s="66">
        <v>871</v>
      </c>
      <c r="AE49" s="66">
        <v>775</v>
      </c>
      <c r="AF49" s="67">
        <f t="shared" si="10"/>
        <v>6849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2583</v>
      </c>
      <c r="Z50" s="102">
        <f t="shared" ref="Z50:AE50" si="11">SUM(Z46:Z49)</f>
        <v>1924</v>
      </c>
      <c r="AA50" s="102">
        <f t="shared" si="11"/>
        <v>2057</v>
      </c>
      <c r="AB50" s="102">
        <f t="shared" si="11"/>
        <v>2471</v>
      </c>
      <c r="AC50" s="102">
        <f t="shared" si="11"/>
        <v>2132</v>
      </c>
      <c r="AD50" s="102">
        <f t="shared" si="11"/>
        <v>2374</v>
      </c>
      <c r="AE50" s="102">
        <f t="shared" si="11"/>
        <v>2049</v>
      </c>
      <c r="AF50" s="102">
        <f>SUM(AF46:AF49)</f>
        <v>15590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46031</v>
      </c>
      <c r="Z53" s="192">
        <v>46032</v>
      </c>
      <c r="AA53" s="192">
        <v>46033</v>
      </c>
      <c r="AB53" s="192">
        <v>46034</v>
      </c>
      <c r="AC53" s="192">
        <v>46035</v>
      </c>
      <c r="AD53" s="192">
        <v>46036</v>
      </c>
      <c r="AE53" s="192">
        <v>46037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158</v>
      </c>
      <c r="Z54" s="85">
        <v>0</v>
      </c>
      <c r="AA54" s="85">
        <v>0</v>
      </c>
      <c r="AB54" s="85">
        <v>0</v>
      </c>
      <c r="AC54" s="85">
        <v>70</v>
      </c>
      <c r="AD54" s="85">
        <v>139</v>
      </c>
      <c r="AE54" s="85">
        <v>139</v>
      </c>
      <c r="AF54" s="67">
        <f>SUM(Y54:AE54)</f>
        <v>506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515</v>
      </c>
      <c r="Z55" s="85">
        <v>515</v>
      </c>
      <c r="AA55" s="85">
        <v>361</v>
      </c>
      <c r="AB55" s="85">
        <v>515</v>
      </c>
      <c r="AC55" s="85">
        <v>515</v>
      </c>
      <c r="AD55" s="85">
        <v>515</v>
      </c>
      <c r="AE55" s="85">
        <v>361</v>
      </c>
      <c r="AF55" s="67">
        <f t="shared" ref="AF55:AF62" si="12">SUM(Y55:AE55)</f>
        <v>3297</v>
      </c>
      <c r="AG55" s="64"/>
    </row>
    <row r="56" spans="2:33" ht="15.5">
      <c r="E56" s="91"/>
      <c r="V56" s="62"/>
      <c r="W56" s="68" t="s">
        <v>18</v>
      </c>
      <c r="X56" s="90"/>
      <c r="Y56" s="85">
        <v>222</v>
      </c>
      <c r="Z56" s="85">
        <v>156</v>
      </c>
      <c r="AA56" s="85">
        <v>222</v>
      </c>
      <c r="AB56" s="85">
        <v>222</v>
      </c>
      <c r="AC56" s="85">
        <v>156</v>
      </c>
      <c r="AD56" s="85">
        <v>222</v>
      </c>
      <c r="AE56" s="85">
        <v>222</v>
      </c>
      <c r="AF56" s="67">
        <f t="shared" si="12"/>
        <v>1422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172</v>
      </c>
      <c r="Z57" s="85">
        <v>161</v>
      </c>
      <c r="AA57" s="85">
        <v>230</v>
      </c>
      <c r="AB57" s="85">
        <v>230</v>
      </c>
      <c r="AC57" s="85">
        <v>161</v>
      </c>
      <c r="AD57" s="85">
        <v>230</v>
      </c>
      <c r="AE57" s="85">
        <v>0</v>
      </c>
      <c r="AF57" s="67">
        <f t="shared" si="12"/>
        <v>1184</v>
      </c>
      <c r="AG57" s="64"/>
    </row>
    <row r="58" spans="2:33" ht="15.5">
      <c r="V58" s="62"/>
      <c r="W58" s="68" t="s">
        <v>17</v>
      </c>
      <c r="X58" s="90"/>
      <c r="Y58" s="85">
        <v>244</v>
      </c>
      <c r="Z58" s="85">
        <v>117</v>
      </c>
      <c r="AA58" s="85">
        <v>205</v>
      </c>
      <c r="AB58" s="85">
        <v>233</v>
      </c>
      <c r="AC58" s="85">
        <v>163</v>
      </c>
      <c r="AD58" s="85">
        <v>233</v>
      </c>
      <c r="AE58" s="85">
        <v>233</v>
      </c>
      <c r="AF58" s="67">
        <f t="shared" si="12"/>
        <v>1428</v>
      </c>
      <c r="AG58" s="64"/>
    </row>
    <row r="59" spans="2:33" ht="15.5">
      <c r="V59" s="62"/>
      <c r="W59" s="68" t="s">
        <v>28</v>
      </c>
      <c r="X59" s="90"/>
      <c r="Y59" s="85">
        <v>229</v>
      </c>
      <c r="Z59" s="85">
        <v>114</v>
      </c>
      <c r="AA59" s="85">
        <v>201</v>
      </c>
      <c r="AB59" s="85">
        <v>229</v>
      </c>
      <c r="AC59" s="85">
        <v>160</v>
      </c>
      <c r="AD59" s="85">
        <v>229</v>
      </c>
      <c r="AE59" s="85">
        <v>229</v>
      </c>
      <c r="AF59" s="67">
        <f t="shared" si="12"/>
        <v>1391</v>
      </c>
      <c r="AG59" s="64"/>
    </row>
    <row r="60" spans="2:33" ht="15.5">
      <c r="V60" s="62"/>
      <c r="W60" s="68" t="s">
        <v>24</v>
      </c>
      <c r="X60" s="90"/>
      <c r="Y60" s="85">
        <v>228</v>
      </c>
      <c r="Z60" s="85">
        <v>114</v>
      </c>
      <c r="AA60" s="85">
        <v>201</v>
      </c>
      <c r="AB60" s="85">
        <v>228</v>
      </c>
      <c r="AC60" s="85">
        <v>160</v>
      </c>
      <c r="AD60" s="85">
        <v>228</v>
      </c>
      <c r="AE60" s="85">
        <v>228</v>
      </c>
      <c r="AF60" s="67">
        <f t="shared" si="12"/>
        <v>1387</v>
      </c>
      <c r="AG60" s="64"/>
    </row>
    <row r="61" spans="2:33" ht="15.5">
      <c r="V61" s="62"/>
      <c r="W61" s="70" t="s">
        <v>19</v>
      </c>
      <c r="X61" s="92"/>
      <c r="Y61" s="85">
        <v>222</v>
      </c>
      <c r="Z61" s="85">
        <v>156</v>
      </c>
      <c r="AA61" s="85">
        <v>222</v>
      </c>
      <c r="AB61" s="85">
        <v>222</v>
      </c>
      <c r="AC61" s="85">
        <v>156</v>
      </c>
      <c r="AD61" s="85">
        <v>222</v>
      </c>
      <c r="AE61" s="85">
        <v>222</v>
      </c>
      <c r="AF61" s="67">
        <f t="shared" si="12"/>
        <v>1422</v>
      </c>
      <c r="AG61" s="64"/>
    </row>
    <row r="62" spans="2:33" ht="15.5">
      <c r="V62" s="62"/>
      <c r="W62" s="70" t="s">
        <v>85</v>
      </c>
      <c r="X62" s="92"/>
      <c r="Y62" s="85">
        <v>592</v>
      </c>
      <c r="Z62" s="85">
        <v>592</v>
      </c>
      <c r="AA62" s="85">
        <v>414</v>
      </c>
      <c r="AB62" s="85">
        <v>592</v>
      </c>
      <c r="AC62" s="85">
        <v>592</v>
      </c>
      <c r="AD62" s="85">
        <v>355</v>
      </c>
      <c r="AE62" s="85">
        <v>414</v>
      </c>
      <c r="AF62" s="67">
        <f t="shared" si="12"/>
        <v>3551</v>
      </c>
      <c r="AG62" s="64"/>
    </row>
    <row r="63" spans="2:33" ht="15.5">
      <c r="V63" s="62"/>
      <c r="W63" s="299" t="s">
        <v>43</v>
      </c>
      <c r="X63" s="300"/>
      <c r="Y63" s="102">
        <f>SUM(Y54:Y62)</f>
        <v>2582</v>
      </c>
      <c r="Z63" s="102">
        <f t="shared" ref="Z63:AF63" si="13">SUM(Z54:Z62)</f>
        <v>1925</v>
      </c>
      <c r="AA63" s="102">
        <f t="shared" si="13"/>
        <v>2056</v>
      </c>
      <c r="AB63" s="102">
        <f t="shared" si="13"/>
        <v>2471</v>
      </c>
      <c r="AC63" s="102">
        <f t="shared" si="13"/>
        <v>2133</v>
      </c>
      <c r="AD63" s="102">
        <f t="shared" si="13"/>
        <v>2373</v>
      </c>
      <c r="AE63" s="102">
        <f t="shared" si="13"/>
        <v>2048</v>
      </c>
      <c r="AF63" s="102">
        <f t="shared" si="13"/>
        <v>15588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AB8A20D3-49BC-48AA-8914-3114F14F636F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6C2CB4D8-7A4B-4A05-8270-42C0FC905EE4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6BFBD2D9-2BED-4E03-9AF9-28CD39DE95FE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7B862785-EED5-4B10-96B5-A44DCA0BC2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4DF87516-A791-4440-9704-946FB350B1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70D8D87D-8657-414E-ACEB-F4EC0EF439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4DE0FF91-BD29-4CF0-962D-DB7AAB1EC7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79E683E3-744B-479D-9A5A-990797F0B3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E9C30B02-29B4-4F9F-91F5-855629BDA7C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242419C1-17EE-4C88-B451-2593B236EDF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87C8E-47AC-4AA9-895F-69D71D919F7E}">
  <sheetPr>
    <tabColor theme="0"/>
  </sheetPr>
  <dimension ref="B2:AG76"/>
  <sheetViews>
    <sheetView topLeftCell="A4" zoomScale="64" zoomScaleNormal="64" workbookViewId="0">
      <selection activeCell="E41" sqref="E41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/>
      <c r="E17" s="132"/>
      <c r="F17" s="133">
        <f t="shared" ref="F17:F23" si="2">SUM(D17:E17)</f>
        <v>0</v>
      </c>
      <c r="G17" s="134">
        <f t="shared" ref="G17:G23" si="3">VLOOKUP(C17,$W$53:$AF$63,$W$44,0)</f>
        <v>0</v>
      </c>
      <c r="H17" s="122">
        <f t="shared" ref="H17:H25" si="4">IF(G17&lt;&gt;0,D17/(G17/2),0)</f>
        <v>0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0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>
        <v>273</v>
      </c>
      <c r="E18" s="132">
        <v>87</v>
      </c>
      <c r="F18" s="133">
        <f t="shared" si="2"/>
        <v>360</v>
      </c>
      <c r="G18" s="134">
        <f t="shared" si="3"/>
        <v>222</v>
      </c>
      <c r="H18" s="122">
        <f>IF(G18&lt;&gt;0,D18/(G18/2),0)</f>
        <v>2.4594594594594597</v>
      </c>
      <c r="I18" s="13">
        <f t="shared" si="5"/>
        <v>0.78378378378378377</v>
      </c>
      <c r="J18" s="14"/>
      <c r="K18" s="15">
        <f t="shared" si="6"/>
        <v>1.6216216216216217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89</v>
      </c>
      <c r="E19" s="132">
        <v>202</v>
      </c>
      <c r="F19" s="133">
        <f t="shared" si="2"/>
        <v>291</v>
      </c>
      <c r="G19" s="134">
        <f t="shared" si="3"/>
        <v>230</v>
      </c>
      <c r="H19" s="122">
        <f>IF(G19&lt;&gt;0,D19/(G19/2),0)</f>
        <v>0.77391304347826084</v>
      </c>
      <c r="I19" s="13">
        <f t="shared" si="5"/>
        <v>1.7565217391304349</v>
      </c>
      <c r="J19" s="14"/>
      <c r="K19" s="15">
        <f t="shared" si="6"/>
        <v>1.2652173913043478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198</v>
      </c>
      <c r="E20" s="132">
        <v>160</v>
      </c>
      <c r="F20" s="133">
        <f t="shared" si="2"/>
        <v>358</v>
      </c>
      <c r="G20" s="134">
        <f t="shared" si="3"/>
        <v>233</v>
      </c>
      <c r="H20" s="122">
        <f t="shared" si="4"/>
        <v>1.6995708154506437</v>
      </c>
      <c r="I20" s="13">
        <f t="shared" si="5"/>
        <v>1.3733905579399142</v>
      </c>
      <c r="J20" s="14"/>
      <c r="K20" s="15">
        <f t="shared" si="6"/>
        <v>1.5364806866952789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199</v>
      </c>
      <c r="E21" s="132">
        <v>163</v>
      </c>
      <c r="F21" s="133">
        <f t="shared" si="2"/>
        <v>362</v>
      </c>
      <c r="G21" s="134">
        <f t="shared" si="3"/>
        <v>229</v>
      </c>
      <c r="H21" s="122">
        <f t="shared" si="4"/>
        <v>1.7379912663755459</v>
      </c>
      <c r="I21" s="13">
        <f t="shared" si="5"/>
        <v>1.4235807860262009</v>
      </c>
      <c r="J21" s="14"/>
      <c r="K21" s="15">
        <f t="shared" si="6"/>
        <v>1.5807860262008733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179</v>
      </c>
      <c r="E22" s="132">
        <v>35</v>
      </c>
      <c r="F22" s="133">
        <f t="shared" si="2"/>
        <v>214</v>
      </c>
      <c r="G22" s="134">
        <f t="shared" si="3"/>
        <v>228</v>
      </c>
      <c r="H22" s="122">
        <f t="shared" si="4"/>
        <v>1.5701754385964912</v>
      </c>
      <c r="I22" s="13">
        <f t="shared" si="5"/>
        <v>0.30701754385964913</v>
      </c>
      <c r="J22" s="14"/>
      <c r="K22" s="15">
        <f t="shared" si="6"/>
        <v>0.93859649122807021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225</v>
      </c>
      <c r="E23" s="132">
        <v>152</v>
      </c>
      <c r="F23" s="133">
        <f t="shared" si="2"/>
        <v>377</v>
      </c>
      <c r="G23" s="134">
        <f t="shared" si="3"/>
        <v>222</v>
      </c>
      <c r="H23" s="122">
        <f t="shared" si="4"/>
        <v>2.0270270270270272</v>
      </c>
      <c r="I23" s="13">
        <f t="shared" si="5"/>
        <v>1.3693693693693694</v>
      </c>
      <c r="J23" s="14"/>
      <c r="K23" s="15">
        <f t="shared" si="6"/>
        <v>1.6981981981981982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1163</v>
      </c>
      <c r="E25" s="137">
        <f>SUM(E17:E24)</f>
        <v>799</v>
      </c>
      <c r="F25" s="137">
        <f>SUM(F17:F24)</f>
        <v>1962</v>
      </c>
      <c r="G25" s="137">
        <f>SUM(G17:G24)</f>
        <v>1364</v>
      </c>
      <c r="H25" s="124">
        <f t="shared" si="4"/>
        <v>1.7052785923753666</v>
      </c>
      <c r="I25" s="27">
        <f t="shared" si="5"/>
        <v>1.1715542521994136</v>
      </c>
      <c r="J25" s="22"/>
      <c r="K25" s="28">
        <f t="shared" si="6"/>
        <v>1.4384164222873901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313</v>
      </c>
      <c r="E27" s="216">
        <v>262</v>
      </c>
      <c r="F27" s="133">
        <f t="shared" ref="F27:F29" si="7">SUM(D27:E27)</f>
        <v>575</v>
      </c>
      <c r="G27" s="134">
        <f>VLOOKUP(C27,$W$53:$AF$63,$W$44,0)</f>
        <v>592</v>
      </c>
      <c r="H27" s="122">
        <f>IF(G27&lt;&gt;0,D27/(G27/2),0)</f>
        <v>1.0574324324324325</v>
      </c>
      <c r="I27" s="13">
        <f>IF(G27&lt;&gt;0,E27/(G27/2),0)</f>
        <v>0.88513513513513509</v>
      </c>
      <c r="J27" s="14"/>
      <c r="K27" s="15">
        <f t="shared" si="6"/>
        <v>0.97128378378378377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69</v>
      </c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491</v>
      </c>
      <c r="E29" s="250">
        <v>213</v>
      </c>
      <c r="F29" s="133">
        <f t="shared" si="7"/>
        <v>704</v>
      </c>
      <c r="G29" s="134">
        <f t="shared" ref="G29" si="8">VLOOKUP(C29,$W$53:$AF$63,$W$44,0)</f>
        <v>515</v>
      </c>
      <c r="H29" s="122">
        <f>IF(G29&lt;&gt;0,D29/(G29/2),0)</f>
        <v>1.9067961165048544</v>
      </c>
      <c r="I29" s="13">
        <f>IF(G29&lt;&gt;0,E29/(G29/2),0)</f>
        <v>0.82718446601941753</v>
      </c>
      <c r="J29" s="14"/>
      <c r="K29" s="15">
        <f t="shared" si="6"/>
        <v>1.3669902912621359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804</v>
      </c>
      <c r="E31" s="221">
        <f>SUM(E27:E30)</f>
        <v>475</v>
      </c>
      <c r="F31" s="221">
        <f>SUM(F27:F30)</f>
        <v>1279</v>
      </c>
      <c r="G31" s="222">
        <f>SUM(G27:G30)</f>
        <v>1107</v>
      </c>
      <c r="H31" s="223">
        <f>IF(G31&lt;&gt;0,D31/(G31/2),0)</f>
        <v>1.4525745257452574</v>
      </c>
      <c r="I31" s="223">
        <f>IF(G31&lt;&gt;0,E31/(G31/2),0)</f>
        <v>0.85817524841915083</v>
      </c>
      <c r="J31" s="22"/>
      <c r="K31" s="224">
        <f t="shared" si="6"/>
        <v>1.1553748870822043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1967</v>
      </c>
      <c r="E34" s="108">
        <f>E9+E15+E25+E31</f>
        <v>1274</v>
      </c>
      <c r="F34" s="108">
        <f>F9+F15+F25+F31</f>
        <v>3241</v>
      </c>
      <c r="G34" s="109">
        <f>G25+G31+G9+G15</f>
        <v>2471</v>
      </c>
      <c r="H34" s="13">
        <f>IF(G34&lt;&gt;0,D34/(G34/2),0)</f>
        <v>1.5920679886685551</v>
      </c>
      <c r="I34" s="13">
        <f>IF(G34&lt;&gt;0,E34/(G34/2),0)</f>
        <v>1.0311614730878187</v>
      </c>
      <c r="J34" s="14"/>
      <c r="K34" s="15">
        <f>IF(G34&lt;&gt;0,F34/(G34),0)</f>
        <v>1.3116147308781869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f>291+56</f>
        <v>347</v>
      </c>
      <c r="E38" s="105"/>
      <c r="F38" s="106">
        <f t="shared" ref="F38:F41" si="9">SUM(D38:E38)</f>
        <v>347</v>
      </c>
      <c r="G38" s="309" t="s">
        <v>126</v>
      </c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>
        <f>325</f>
        <v>325</v>
      </c>
      <c r="F40" s="106">
        <f>SUM(D40:E40)</f>
        <v>325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347</v>
      </c>
      <c r="E42" s="107">
        <f>SUM(E38:E41)</f>
        <v>325</v>
      </c>
      <c r="F42" s="106">
        <f>D42+E42</f>
        <v>672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6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'11-1'!D40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'11-1'!F40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'11-1'!H40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'11-1'!B40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46031</v>
      </c>
      <c r="Z45" s="192">
        <v>46032</v>
      </c>
      <c r="AA45" s="192">
        <v>46033</v>
      </c>
      <c r="AB45" s="192">
        <v>46034</v>
      </c>
      <c r="AC45" s="192">
        <v>46035</v>
      </c>
      <c r="AD45" s="192">
        <v>46036</v>
      </c>
      <c r="AE45" s="192">
        <v>46037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/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</f>
        <v>0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F25+'09-01'!F25+'10-01'!F25+'11-01'!F25</f>
        <v>5573</v>
      </c>
      <c r="G47" s="77">
        <f>IF($W$44=3,$Y47,IF($W$44=4,SUM($Y47:$Z47),IF($W$44=5,SUM($Y47:$AA47),IF($W$44=6,SUM($Y47:$AB47),IF($W$44=7,SUM($Y47:$AC47),IF($W$44=8,SUM($Y47:$AD47),IF($W$44=9,SUM($Y47:$AE47),"Escribir número")))))))</f>
        <v>4939</v>
      </c>
      <c r="H47" s="79">
        <f>F31+'09-01'!F31+'10-01'!F31+'11-01'!F31</f>
        <v>4270</v>
      </c>
      <c r="I47" s="77">
        <f>IF($W$44=3,$Y49,IF($W$44=4,SUM($Y49:$Z49),IF($W$44=5,SUM($Y49:$AA49),IF($W$44=6,SUM($Y49:$AB49),IF($W$44=7,SUM($Y49:$AC49),IF($W$44=8,SUM($Y49:$AD49),IF($W$44=9,SUM($Y49:$AE49),"Escribir número")))))))</f>
        <v>4096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1476</v>
      </c>
      <c r="Z47" s="66">
        <v>817</v>
      </c>
      <c r="AA47" s="66">
        <v>1282</v>
      </c>
      <c r="AB47" s="66">
        <v>1364</v>
      </c>
      <c r="AC47" s="66">
        <v>1025</v>
      </c>
      <c r="AD47" s="66">
        <v>1503</v>
      </c>
      <c r="AE47" s="66">
        <v>1274</v>
      </c>
      <c r="AF47" s="67">
        <f>SUM(Y47:AE47)</f>
        <v>8741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9843</v>
      </c>
      <c r="L48" s="118"/>
      <c r="M48" s="82">
        <f>+C47+E47+G47+I47</f>
        <v>9035</v>
      </c>
      <c r="N48" s="83">
        <f>AF63</f>
        <v>15588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/>
      <c r="Z48" s="66"/>
      <c r="AA48" s="66"/>
      <c r="AB48" s="66"/>
      <c r="AC48" s="66"/>
      <c r="AD48" s="66"/>
      <c r="AE48" s="66"/>
      <c r="AF48" s="67">
        <f t="shared" ref="AF48:AF49" si="10">SUM(Y48:AE48)</f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1107</v>
      </c>
      <c r="Z49" s="66">
        <v>1107</v>
      </c>
      <c r="AA49" s="66">
        <v>775</v>
      </c>
      <c r="AB49" s="66">
        <v>1107</v>
      </c>
      <c r="AC49" s="66">
        <v>1107</v>
      </c>
      <c r="AD49" s="66">
        <v>871</v>
      </c>
      <c r="AE49" s="66">
        <v>775</v>
      </c>
      <c r="AF49" s="67">
        <f t="shared" si="10"/>
        <v>6849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2583</v>
      </c>
      <c r="Z50" s="102">
        <f t="shared" ref="Z50:AE50" si="11">SUM(Z46:Z49)</f>
        <v>1924</v>
      </c>
      <c r="AA50" s="102">
        <f t="shared" si="11"/>
        <v>2057</v>
      </c>
      <c r="AB50" s="102">
        <f t="shared" si="11"/>
        <v>2471</v>
      </c>
      <c r="AC50" s="102">
        <f t="shared" si="11"/>
        <v>2132</v>
      </c>
      <c r="AD50" s="102">
        <f t="shared" si="11"/>
        <v>2374</v>
      </c>
      <c r="AE50" s="102">
        <f t="shared" si="11"/>
        <v>2049</v>
      </c>
      <c r="AF50" s="102">
        <f>SUM(AF46:AF49)</f>
        <v>15590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46031</v>
      </c>
      <c r="Z53" s="192">
        <v>46032</v>
      </c>
      <c r="AA53" s="192">
        <v>46033</v>
      </c>
      <c r="AB53" s="192">
        <v>46034</v>
      </c>
      <c r="AC53" s="192">
        <v>46035</v>
      </c>
      <c r="AD53" s="192">
        <v>46036</v>
      </c>
      <c r="AE53" s="192">
        <v>46037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158</v>
      </c>
      <c r="Z54" s="85">
        <v>0</v>
      </c>
      <c r="AA54" s="85">
        <v>0</v>
      </c>
      <c r="AB54" s="85">
        <v>0</v>
      </c>
      <c r="AC54" s="85">
        <v>70</v>
      </c>
      <c r="AD54" s="85">
        <v>139</v>
      </c>
      <c r="AE54" s="85">
        <v>139</v>
      </c>
      <c r="AF54" s="67">
        <f>SUM(Y54:AE54)</f>
        <v>506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515</v>
      </c>
      <c r="Z55" s="85">
        <v>515</v>
      </c>
      <c r="AA55" s="85">
        <v>361</v>
      </c>
      <c r="AB55" s="85">
        <v>515</v>
      </c>
      <c r="AC55" s="85">
        <v>515</v>
      </c>
      <c r="AD55" s="85">
        <v>515</v>
      </c>
      <c r="AE55" s="85">
        <v>361</v>
      </c>
      <c r="AF55" s="67">
        <f t="shared" ref="AF55:AF62" si="12">SUM(Y55:AE55)</f>
        <v>3297</v>
      </c>
      <c r="AG55" s="64"/>
    </row>
    <row r="56" spans="2:33" ht="15.5">
      <c r="E56" s="91"/>
      <c r="V56" s="62"/>
      <c r="W56" s="68" t="s">
        <v>18</v>
      </c>
      <c r="X56" s="90"/>
      <c r="Y56" s="85">
        <v>222</v>
      </c>
      <c r="Z56" s="85">
        <v>156</v>
      </c>
      <c r="AA56" s="85">
        <v>222</v>
      </c>
      <c r="AB56" s="85">
        <v>222</v>
      </c>
      <c r="AC56" s="85">
        <v>156</v>
      </c>
      <c r="AD56" s="85">
        <v>222</v>
      </c>
      <c r="AE56" s="85">
        <v>222</v>
      </c>
      <c r="AF56" s="67">
        <f t="shared" si="12"/>
        <v>1422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172</v>
      </c>
      <c r="Z57" s="85">
        <v>161</v>
      </c>
      <c r="AA57" s="85">
        <v>230</v>
      </c>
      <c r="AB57" s="85">
        <v>230</v>
      </c>
      <c r="AC57" s="85">
        <v>161</v>
      </c>
      <c r="AD57" s="85">
        <v>230</v>
      </c>
      <c r="AE57" s="85">
        <v>0</v>
      </c>
      <c r="AF57" s="67">
        <f t="shared" si="12"/>
        <v>1184</v>
      </c>
      <c r="AG57" s="64"/>
    </row>
    <row r="58" spans="2:33" ht="15.5">
      <c r="V58" s="62"/>
      <c r="W58" s="68" t="s">
        <v>17</v>
      </c>
      <c r="X58" s="90"/>
      <c r="Y58" s="85">
        <v>244</v>
      </c>
      <c r="Z58" s="85">
        <v>117</v>
      </c>
      <c r="AA58" s="85">
        <v>205</v>
      </c>
      <c r="AB58" s="85">
        <v>233</v>
      </c>
      <c r="AC58" s="85">
        <v>163</v>
      </c>
      <c r="AD58" s="85">
        <v>233</v>
      </c>
      <c r="AE58" s="85">
        <v>233</v>
      </c>
      <c r="AF58" s="67">
        <f t="shared" si="12"/>
        <v>1428</v>
      </c>
      <c r="AG58" s="64"/>
    </row>
    <row r="59" spans="2:33" ht="15.5">
      <c r="V59" s="62"/>
      <c r="W59" s="68" t="s">
        <v>28</v>
      </c>
      <c r="X59" s="90"/>
      <c r="Y59" s="85">
        <v>229</v>
      </c>
      <c r="Z59" s="85">
        <v>114</v>
      </c>
      <c r="AA59" s="85">
        <v>201</v>
      </c>
      <c r="AB59" s="85">
        <v>229</v>
      </c>
      <c r="AC59" s="85">
        <v>160</v>
      </c>
      <c r="AD59" s="85">
        <v>229</v>
      </c>
      <c r="AE59" s="85">
        <v>229</v>
      </c>
      <c r="AF59" s="67">
        <f t="shared" si="12"/>
        <v>1391</v>
      </c>
      <c r="AG59" s="64"/>
    </row>
    <row r="60" spans="2:33" ht="15.5">
      <c r="V60" s="62"/>
      <c r="W60" s="68" t="s">
        <v>24</v>
      </c>
      <c r="X60" s="90"/>
      <c r="Y60" s="85">
        <v>228</v>
      </c>
      <c r="Z60" s="85">
        <v>114</v>
      </c>
      <c r="AA60" s="85">
        <v>201</v>
      </c>
      <c r="AB60" s="85">
        <v>228</v>
      </c>
      <c r="AC60" s="85">
        <v>160</v>
      </c>
      <c r="AD60" s="85">
        <v>228</v>
      </c>
      <c r="AE60" s="85">
        <v>228</v>
      </c>
      <c r="AF60" s="67">
        <f t="shared" si="12"/>
        <v>1387</v>
      </c>
      <c r="AG60" s="64"/>
    </row>
    <row r="61" spans="2:33" ht="15.5">
      <c r="V61" s="62"/>
      <c r="W61" s="70" t="s">
        <v>19</v>
      </c>
      <c r="X61" s="92"/>
      <c r="Y61" s="85">
        <v>222</v>
      </c>
      <c r="Z61" s="85">
        <v>156</v>
      </c>
      <c r="AA61" s="85">
        <v>222</v>
      </c>
      <c r="AB61" s="85">
        <v>222</v>
      </c>
      <c r="AC61" s="85">
        <v>156</v>
      </c>
      <c r="AD61" s="85">
        <v>222</v>
      </c>
      <c r="AE61" s="85">
        <v>222</v>
      </c>
      <c r="AF61" s="67">
        <f t="shared" si="12"/>
        <v>1422</v>
      </c>
      <c r="AG61" s="64"/>
    </row>
    <row r="62" spans="2:33" ht="15.5">
      <c r="V62" s="62"/>
      <c r="W62" s="70" t="s">
        <v>85</v>
      </c>
      <c r="X62" s="92"/>
      <c r="Y62" s="85">
        <v>592</v>
      </c>
      <c r="Z62" s="85">
        <v>592</v>
      </c>
      <c r="AA62" s="85">
        <v>414</v>
      </c>
      <c r="AB62" s="85">
        <v>592</v>
      </c>
      <c r="AC62" s="85">
        <v>592</v>
      </c>
      <c r="AD62" s="85">
        <v>355</v>
      </c>
      <c r="AE62" s="85">
        <v>414</v>
      </c>
      <c r="AF62" s="67">
        <f t="shared" si="12"/>
        <v>3551</v>
      </c>
      <c r="AG62" s="64"/>
    </row>
    <row r="63" spans="2:33" ht="15.5">
      <c r="V63" s="62"/>
      <c r="W63" s="299" t="s">
        <v>43</v>
      </c>
      <c r="X63" s="300"/>
      <c r="Y63" s="102">
        <f>SUM(Y54:Y62)</f>
        <v>2582</v>
      </c>
      <c r="Z63" s="102">
        <f t="shared" ref="Z63:AF63" si="13">SUM(Z54:Z62)</f>
        <v>1925</v>
      </c>
      <c r="AA63" s="102">
        <f t="shared" si="13"/>
        <v>2056</v>
      </c>
      <c r="AB63" s="102">
        <f t="shared" si="13"/>
        <v>2471</v>
      </c>
      <c r="AC63" s="102">
        <f t="shared" si="13"/>
        <v>2133</v>
      </c>
      <c r="AD63" s="102">
        <f t="shared" si="13"/>
        <v>2373</v>
      </c>
      <c r="AE63" s="102">
        <f t="shared" si="13"/>
        <v>2048</v>
      </c>
      <c r="AF63" s="102">
        <f t="shared" si="13"/>
        <v>15588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91CF65F2-24D9-46B0-9EFA-106FE95101D0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ABB19328-4AD3-409D-BF1C-EC3FAABDF59B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3D8D3996-89E2-4744-975D-9CDD995FE124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6CAAA78C-F3E3-462E-8EDC-DB4A8C314F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4A8B556F-6222-4D5C-BC86-B7BFB6DD453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BD83674F-6DF6-46BB-A1AD-F4062DDB86F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37958800-6672-43D4-895A-D8DECBCB8BA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39AD44BC-4305-430C-A27B-15DC8DDDAA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E77D7EA5-AFFF-4ADC-B766-1F1F4E6C653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A13BE97C-70D6-4BC0-9DD9-C91CE16BE7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803EF-FFA2-4A95-97EF-F9899EC45E77}">
  <sheetPr>
    <tabColor theme="0"/>
  </sheetPr>
  <dimension ref="B2:AG76"/>
  <sheetViews>
    <sheetView topLeftCell="B1" zoomScale="64" zoomScaleNormal="64" workbookViewId="0">
      <selection activeCell="M36" sqref="M36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/>
      <c r="E17" s="132">
        <v>0</v>
      </c>
      <c r="F17" s="133">
        <f t="shared" ref="F17:F23" si="2">SUM(D17:E17)</f>
        <v>0</v>
      </c>
      <c r="G17" s="134">
        <f t="shared" ref="G17:G23" si="3">VLOOKUP(C17,$W$53:$AF$63,$W$44,0)</f>
        <v>70</v>
      </c>
      <c r="H17" s="122">
        <f t="shared" ref="H17:H25" si="4">IF(G17&lt;&gt;0,D17/(G17/2),0)</f>
        <v>0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0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>
        <v>233</v>
      </c>
      <c r="E18" s="132">
        <v>164</v>
      </c>
      <c r="F18" s="133">
        <f t="shared" si="2"/>
        <v>397</v>
      </c>
      <c r="G18" s="134">
        <f t="shared" si="3"/>
        <v>156</v>
      </c>
      <c r="H18" s="122">
        <f>IF(G18&lt;&gt;0,D18/(G18/2),0)</f>
        <v>2.9871794871794872</v>
      </c>
      <c r="I18" s="13">
        <f t="shared" si="5"/>
        <v>2.1025641025641026</v>
      </c>
      <c r="J18" s="14"/>
      <c r="K18" s="15">
        <f t="shared" si="6"/>
        <v>2.5448717948717947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186</v>
      </c>
      <c r="E19" s="132">
        <v>116</v>
      </c>
      <c r="F19" s="133">
        <f t="shared" si="2"/>
        <v>302</v>
      </c>
      <c r="G19" s="134">
        <f t="shared" si="3"/>
        <v>161</v>
      </c>
      <c r="H19" s="122">
        <f>IF(G19&lt;&gt;0,D19/(G19/2),0)</f>
        <v>2.31055900621118</v>
      </c>
      <c r="I19" s="13">
        <f t="shared" si="5"/>
        <v>1.4409937888198758</v>
      </c>
      <c r="J19" s="14"/>
      <c r="K19" s="15">
        <f t="shared" si="6"/>
        <v>1.8757763975155279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195</v>
      </c>
      <c r="E20" s="132">
        <v>74</v>
      </c>
      <c r="F20" s="133">
        <f t="shared" si="2"/>
        <v>269</v>
      </c>
      <c r="G20" s="134">
        <f t="shared" si="3"/>
        <v>163</v>
      </c>
      <c r="H20" s="122">
        <f t="shared" si="4"/>
        <v>2.3926380368098159</v>
      </c>
      <c r="I20" s="13">
        <f t="shared" si="5"/>
        <v>0.90797546012269936</v>
      </c>
      <c r="J20" s="14"/>
      <c r="K20" s="15">
        <f t="shared" si="6"/>
        <v>1.6503067484662577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166</v>
      </c>
      <c r="E21" s="132">
        <v>51</v>
      </c>
      <c r="F21" s="133">
        <f t="shared" si="2"/>
        <v>217</v>
      </c>
      <c r="G21" s="134">
        <f t="shared" si="3"/>
        <v>160</v>
      </c>
      <c r="H21" s="122">
        <f t="shared" si="4"/>
        <v>2.0750000000000002</v>
      </c>
      <c r="I21" s="13">
        <f t="shared" si="5"/>
        <v>0.63749999999999996</v>
      </c>
      <c r="J21" s="14"/>
      <c r="K21" s="15">
        <f t="shared" si="6"/>
        <v>1.35625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112</v>
      </c>
      <c r="E22" s="132">
        <v>51</v>
      </c>
      <c r="F22" s="133">
        <f t="shared" si="2"/>
        <v>163</v>
      </c>
      <c r="G22" s="134">
        <f t="shared" si="3"/>
        <v>160</v>
      </c>
      <c r="H22" s="122">
        <f t="shared" si="4"/>
        <v>1.4</v>
      </c>
      <c r="I22" s="13">
        <f t="shared" si="5"/>
        <v>0.63749999999999996</v>
      </c>
      <c r="J22" s="14"/>
      <c r="K22" s="15">
        <f t="shared" si="6"/>
        <v>1.01875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240</v>
      </c>
      <c r="E23" s="132">
        <v>176</v>
      </c>
      <c r="F23" s="133">
        <f t="shared" si="2"/>
        <v>416</v>
      </c>
      <c r="G23" s="134">
        <f t="shared" si="3"/>
        <v>156</v>
      </c>
      <c r="H23" s="122">
        <f t="shared" si="4"/>
        <v>3.0769230769230771</v>
      </c>
      <c r="I23" s="13">
        <f t="shared" si="5"/>
        <v>2.2564102564102564</v>
      </c>
      <c r="J23" s="14"/>
      <c r="K23" s="15">
        <f t="shared" si="6"/>
        <v>2.6666666666666665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1132</v>
      </c>
      <c r="E25" s="137">
        <f>SUM(E17:E24)</f>
        <v>632</v>
      </c>
      <c r="F25" s="137">
        <f>SUM(F17:F24)</f>
        <v>1764</v>
      </c>
      <c r="G25" s="137">
        <f>SUM(G17:G24)</f>
        <v>1026</v>
      </c>
      <c r="H25" s="124">
        <f t="shared" si="4"/>
        <v>2.2066276803118909</v>
      </c>
      <c r="I25" s="27">
        <f t="shared" si="5"/>
        <v>1.2319688109161793</v>
      </c>
      <c r="J25" s="22"/>
      <c r="K25" s="28">
        <f t="shared" si="6"/>
        <v>1.7192982456140351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136</v>
      </c>
      <c r="E27" s="216">
        <v>127</v>
      </c>
      <c r="F27" s="133">
        <f t="shared" ref="F27:F29" si="7">SUM(D27:E27)</f>
        <v>263</v>
      </c>
      <c r="G27" s="134">
        <f>VLOOKUP(C27,$W$53:$AF$63,$W$44,0)</f>
        <v>592</v>
      </c>
      <c r="H27" s="122">
        <f>IF(G27&lt;&gt;0,D27/(G27/2),0)</f>
        <v>0.45945945945945948</v>
      </c>
      <c r="I27" s="13">
        <f>IF(G27&lt;&gt;0,E27/(G27/2),0)</f>
        <v>0.42905405405405406</v>
      </c>
      <c r="J27" s="14"/>
      <c r="K27" s="15">
        <f t="shared" si="6"/>
        <v>0.44425675675675674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69</v>
      </c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524</v>
      </c>
      <c r="E29" s="250">
        <v>530</v>
      </c>
      <c r="F29" s="133">
        <f t="shared" si="7"/>
        <v>1054</v>
      </c>
      <c r="G29" s="134">
        <f t="shared" ref="G29" si="8">VLOOKUP(C29,$W$53:$AF$63,$W$44,0)</f>
        <v>515</v>
      </c>
      <c r="H29" s="122">
        <f>IF(G29&lt;&gt;0,D29/(G29/2),0)</f>
        <v>2.0349514563106794</v>
      </c>
      <c r="I29" s="13">
        <f>IF(G29&lt;&gt;0,E29/(G29/2),0)</f>
        <v>2.058252427184466</v>
      </c>
      <c r="J29" s="14"/>
      <c r="K29" s="15">
        <f t="shared" si="6"/>
        <v>2.0466019417475727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660</v>
      </c>
      <c r="E31" s="221">
        <f>SUM(E27:E30)</f>
        <v>657</v>
      </c>
      <c r="F31" s="221">
        <f>SUM(F27:F30)</f>
        <v>1317</v>
      </c>
      <c r="G31" s="222">
        <f>SUM(G27:G30)</f>
        <v>1107</v>
      </c>
      <c r="H31" s="223">
        <f>IF(G31&lt;&gt;0,D31/(G31/2),0)</f>
        <v>1.1924119241192412</v>
      </c>
      <c r="I31" s="223">
        <f>IF(G31&lt;&gt;0,E31/(G31/2),0)</f>
        <v>1.1869918699186992</v>
      </c>
      <c r="J31" s="22"/>
      <c r="K31" s="224">
        <f t="shared" si="6"/>
        <v>1.1897018970189701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1792</v>
      </c>
      <c r="E34" s="108">
        <f>E9+E15+E25+E31</f>
        <v>1289</v>
      </c>
      <c r="F34" s="108">
        <f>F9+F15+F25+F31</f>
        <v>3081</v>
      </c>
      <c r="G34" s="109">
        <f>G25+G31+G9+G15</f>
        <v>2133</v>
      </c>
      <c r="H34" s="13">
        <f>IF(G34&lt;&gt;0,D34/(G34/2),0)</f>
        <v>1.6802625410220347</v>
      </c>
      <c r="I34" s="13">
        <f>IF(G34&lt;&gt;0,E34/(G34/2),0)</f>
        <v>1.2086263478668542</v>
      </c>
      <c r="J34" s="14"/>
      <c r="K34" s="15">
        <f>IF(G34&lt;&gt;0,F34/(G34),0)</f>
        <v>1.4444444444444444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9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f>183+179+102</f>
        <v>464</v>
      </c>
      <c r="E40" s="105">
        <f>51.5+189+290+141</f>
        <v>671.5</v>
      </c>
      <c r="F40" s="106">
        <f>SUM(D40:E40)</f>
        <v>1135.5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464</v>
      </c>
      <c r="E42" s="107">
        <f>SUM(E38:E41)</f>
        <v>671.5</v>
      </c>
      <c r="F42" s="106">
        <f>D42+E42</f>
        <v>1135.5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7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'12-1'!D40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'12-1'!F40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'12-1'!H40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'12-1'!B40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46031</v>
      </c>
      <c r="Z45" s="192">
        <v>46032</v>
      </c>
      <c r="AA45" s="192">
        <v>46033</v>
      </c>
      <c r="AB45" s="192">
        <v>46034</v>
      </c>
      <c r="AC45" s="192">
        <v>46035</v>
      </c>
      <c r="AD45" s="192">
        <v>46036</v>
      </c>
      <c r="AE45" s="192">
        <v>46037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/>
      <c r="AG46" s="64"/>
    </row>
    <row r="47" spans="2:33" ht="16" thickBot="1">
      <c r="B47" s="76">
        <f>+F9</f>
        <v>0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</f>
        <v>0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F25+'09-01'!F25+'10-01'!F25+'11-01'!F25+'12-01'!F25</f>
        <v>7337</v>
      </c>
      <c r="G47" s="77">
        <f>IF($W$44=3,$Y47,IF($W$44=4,SUM($Y47:$Z47),IF($W$44=5,SUM($Y47:$AA47),IF($W$44=6,SUM($Y47:$AB47),IF($W$44=7,SUM($Y47:$AC47),IF($W$44=8,SUM($Y47:$AD47),IF($W$44=9,SUM($Y47:$AE47),"Escribir número")))))))</f>
        <v>5964</v>
      </c>
      <c r="H47" s="79">
        <f>F31+'09-01'!F31+'10-01'!F31+'11-01'!F31+'12-01'!F31</f>
        <v>5587</v>
      </c>
      <c r="I47" s="77">
        <f>IF($W$44=3,$Y49,IF($W$44=4,SUM($Y49:$Z49),IF($W$44=5,SUM($Y49:$AA49),IF($W$44=6,SUM($Y49:$AB49),IF($W$44=7,SUM($Y49:$AC49),IF($W$44=8,SUM($Y49:$AD49),IF($W$44=9,SUM($Y49:$AE49),"Escribir número")))))))</f>
        <v>5203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1476</v>
      </c>
      <c r="Z47" s="66">
        <v>817</v>
      </c>
      <c r="AA47" s="66">
        <v>1282</v>
      </c>
      <c r="AB47" s="66">
        <v>1364</v>
      </c>
      <c r="AC47" s="66">
        <v>1025</v>
      </c>
      <c r="AD47" s="66">
        <v>1503</v>
      </c>
      <c r="AE47" s="66">
        <v>1274</v>
      </c>
      <c r="AF47" s="67">
        <f>SUM(Y47:AE47)</f>
        <v>8741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12924</v>
      </c>
      <c r="L48" s="118"/>
      <c r="M48" s="82">
        <f>+C47+E47+G47+I47</f>
        <v>11167</v>
      </c>
      <c r="N48" s="83">
        <f>AF63</f>
        <v>15588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/>
      <c r="Z48" s="66"/>
      <c r="AA48" s="66"/>
      <c r="AB48" s="66"/>
      <c r="AC48" s="66"/>
      <c r="AD48" s="66"/>
      <c r="AE48" s="66"/>
      <c r="AF48" s="67">
        <f t="shared" ref="AF48:AF49" si="10">SUM(Y48:AE48)</f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1107</v>
      </c>
      <c r="Z49" s="66">
        <v>1107</v>
      </c>
      <c r="AA49" s="66">
        <v>775</v>
      </c>
      <c r="AB49" s="66">
        <v>1107</v>
      </c>
      <c r="AC49" s="66">
        <v>1107</v>
      </c>
      <c r="AD49" s="66">
        <v>871</v>
      </c>
      <c r="AE49" s="66">
        <v>775</v>
      </c>
      <c r="AF49" s="67">
        <f t="shared" si="10"/>
        <v>6849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2583</v>
      </c>
      <c r="Z50" s="102">
        <f t="shared" ref="Z50:AE50" si="11">SUM(Z46:Z49)</f>
        <v>1924</v>
      </c>
      <c r="AA50" s="102">
        <f t="shared" si="11"/>
        <v>2057</v>
      </c>
      <c r="AB50" s="102">
        <f t="shared" si="11"/>
        <v>2471</v>
      </c>
      <c r="AC50" s="102">
        <f t="shared" si="11"/>
        <v>2132</v>
      </c>
      <c r="AD50" s="102">
        <f t="shared" si="11"/>
        <v>2374</v>
      </c>
      <c r="AE50" s="102">
        <f t="shared" si="11"/>
        <v>2049</v>
      </c>
      <c r="AF50" s="102">
        <f>SUM(AF46:AF49)</f>
        <v>15590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46031</v>
      </c>
      <c r="Z53" s="192">
        <v>46032</v>
      </c>
      <c r="AA53" s="192">
        <v>46033</v>
      </c>
      <c r="AB53" s="192">
        <v>46034</v>
      </c>
      <c r="AC53" s="192">
        <v>46035</v>
      </c>
      <c r="AD53" s="192">
        <v>46036</v>
      </c>
      <c r="AE53" s="192">
        <v>46037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158</v>
      </c>
      <c r="Z54" s="85">
        <v>0</v>
      </c>
      <c r="AA54" s="85">
        <v>0</v>
      </c>
      <c r="AB54" s="85">
        <v>0</v>
      </c>
      <c r="AC54" s="85">
        <v>70</v>
      </c>
      <c r="AD54" s="85">
        <v>139</v>
      </c>
      <c r="AE54" s="85">
        <v>139</v>
      </c>
      <c r="AF54" s="67">
        <f>SUM(Y54:AE54)</f>
        <v>506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515</v>
      </c>
      <c r="Z55" s="85">
        <v>515</v>
      </c>
      <c r="AA55" s="85">
        <v>361</v>
      </c>
      <c r="AB55" s="85">
        <v>515</v>
      </c>
      <c r="AC55" s="85">
        <v>515</v>
      </c>
      <c r="AD55" s="85">
        <v>515</v>
      </c>
      <c r="AE55" s="85">
        <v>361</v>
      </c>
      <c r="AF55" s="67">
        <f t="shared" ref="AF55:AF62" si="12">SUM(Y55:AE55)</f>
        <v>3297</v>
      </c>
      <c r="AG55" s="64"/>
    </row>
    <row r="56" spans="2:33" ht="15.5">
      <c r="E56" s="91"/>
      <c r="V56" s="62"/>
      <c r="W56" s="68" t="s">
        <v>18</v>
      </c>
      <c r="X56" s="90"/>
      <c r="Y56" s="85">
        <v>222</v>
      </c>
      <c r="Z56" s="85">
        <v>156</v>
      </c>
      <c r="AA56" s="85">
        <v>222</v>
      </c>
      <c r="AB56" s="85">
        <v>222</v>
      </c>
      <c r="AC56" s="85">
        <v>156</v>
      </c>
      <c r="AD56" s="85">
        <v>222</v>
      </c>
      <c r="AE56" s="85">
        <v>222</v>
      </c>
      <c r="AF56" s="67">
        <f t="shared" si="12"/>
        <v>1422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172</v>
      </c>
      <c r="Z57" s="85">
        <v>161</v>
      </c>
      <c r="AA57" s="85">
        <v>230</v>
      </c>
      <c r="AB57" s="85">
        <v>230</v>
      </c>
      <c r="AC57" s="85">
        <v>161</v>
      </c>
      <c r="AD57" s="85">
        <v>230</v>
      </c>
      <c r="AE57" s="85">
        <v>0</v>
      </c>
      <c r="AF57" s="67">
        <f t="shared" si="12"/>
        <v>1184</v>
      </c>
      <c r="AG57" s="64"/>
    </row>
    <row r="58" spans="2:33" ht="15.5">
      <c r="V58" s="62"/>
      <c r="W58" s="68" t="s">
        <v>17</v>
      </c>
      <c r="X58" s="90"/>
      <c r="Y58" s="85">
        <v>244</v>
      </c>
      <c r="Z58" s="85">
        <v>117</v>
      </c>
      <c r="AA58" s="85">
        <v>205</v>
      </c>
      <c r="AB58" s="85">
        <v>233</v>
      </c>
      <c r="AC58" s="85">
        <v>163</v>
      </c>
      <c r="AD58" s="85">
        <v>233</v>
      </c>
      <c r="AE58" s="85">
        <v>233</v>
      </c>
      <c r="AF58" s="67">
        <f t="shared" si="12"/>
        <v>1428</v>
      </c>
      <c r="AG58" s="64"/>
    </row>
    <row r="59" spans="2:33" ht="15.5">
      <c r="V59" s="62"/>
      <c r="W59" s="68" t="s">
        <v>28</v>
      </c>
      <c r="X59" s="90"/>
      <c r="Y59" s="85">
        <v>229</v>
      </c>
      <c r="Z59" s="85">
        <v>114</v>
      </c>
      <c r="AA59" s="85">
        <v>201</v>
      </c>
      <c r="AB59" s="85">
        <v>229</v>
      </c>
      <c r="AC59" s="85">
        <v>160</v>
      </c>
      <c r="AD59" s="85">
        <v>229</v>
      </c>
      <c r="AE59" s="85">
        <v>229</v>
      </c>
      <c r="AF59" s="67">
        <f t="shared" si="12"/>
        <v>1391</v>
      </c>
      <c r="AG59" s="64"/>
    </row>
    <row r="60" spans="2:33" ht="15.5">
      <c r="V60" s="62"/>
      <c r="W60" s="68" t="s">
        <v>24</v>
      </c>
      <c r="X60" s="90"/>
      <c r="Y60" s="85">
        <v>228</v>
      </c>
      <c r="Z60" s="85">
        <v>114</v>
      </c>
      <c r="AA60" s="85">
        <v>201</v>
      </c>
      <c r="AB60" s="85">
        <v>228</v>
      </c>
      <c r="AC60" s="85">
        <v>160</v>
      </c>
      <c r="AD60" s="85">
        <v>228</v>
      </c>
      <c r="AE60" s="85">
        <v>228</v>
      </c>
      <c r="AF60" s="67">
        <f t="shared" si="12"/>
        <v>1387</v>
      </c>
      <c r="AG60" s="64"/>
    </row>
    <row r="61" spans="2:33" ht="15.5">
      <c r="V61" s="62"/>
      <c r="W61" s="70" t="s">
        <v>19</v>
      </c>
      <c r="X61" s="92"/>
      <c r="Y61" s="85">
        <v>222</v>
      </c>
      <c r="Z61" s="85">
        <v>156</v>
      </c>
      <c r="AA61" s="85">
        <v>222</v>
      </c>
      <c r="AB61" s="85">
        <v>222</v>
      </c>
      <c r="AC61" s="85">
        <v>156</v>
      </c>
      <c r="AD61" s="85">
        <v>222</v>
      </c>
      <c r="AE61" s="85">
        <v>222</v>
      </c>
      <c r="AF61" s="67">
        <f t="shared" si="12"/>
        <v>1422</v>
      </c>
      <c r="AG61" s="64"/>
    </row>
    <row r="62" spans="2:33" ht="15.5">
      <c r="V62" s="62"/>
      <c r="W62" s="70" t="s">
        <v>85</v>
      </c>
      <c r="X62" s="92"/>
      <c r="Y62" s="85">
        <v>592</v>
      </c>
      <c r="Z62" s="85">
        <v>592</v>
      </c>
      <c r="AA62" s="85">
        <v>414</v>
      </c>
      <c r="AB62" s="85">
        <v>592</v>
      </c>
      <c r="AC62" s="85">
        <v>592</v>
      </c>
      <c r="AD62" s="85">
        <v>355</v>
      </c>
      <c r="AE62" s="85">
        <v>414</v>
      </c>
      <c r="AF62" s="67">
        <f t="shared" si="12"/>
        <v>3551</v>
      </c>
      <c r="AG62" s="64"/>
    </row>
    <row r="63" spans="2:33" ht="15.5">
      <c r="V63" s="62"/>
      <c r="W63" s="299" t="s">
        <v>43</v>
      </c>
      <c r="X63" s="300"/>
      <c r="Y63" s="102">
        <f>SUM(Y54:Y62)</f>
        <v>2582</v>
      </c>
      <c r="Z63" s="102">
        <f t="shared" ref="Z63:AF63" si="13">SUM(Z54:Z62)</f>
        <v>1925</v>
      </c>
      <c r="AA63" s="102">
        <f t="shared" si="13"/>
        <v>2056</v>
      </c>
      <c r="AB63" s="102">
        <f t="shared" si="13"/>
        <v>2471</v>
      </c>
      <c r="AC63" s="102">
        <f t="shared" si="13"/>
        <v>2133</v>
      </c>
      <c r="AD63" s="102">
        <f t="shared" si="13"/>
        <v>2373</v>
      </c>
      <c r="AE63" s="102">
        <f t="shared" si="13"/>
        <v>2048</v>
      </c>
      <c r="AF63" s="102">
        <f t="shared" si="13"/>
        <v>15588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phoneticPr fontId="68" type="noConversion"/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17E79874-9017-4054-865C-149A0B9068DB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BEE0BD8C-3231-4F1B-9917-615481AB846C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DA16B56B-DF98-403A-9D41-E5F06183545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C1AD3FB1-7855-450D-A7BC-0ACDFE3B5F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574F6E32-C183-49C1-AC2D-4611516B02C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29177DCD-E136-4C59-85EE-B78F7775735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B9BF97A9-C1C5-419E-A4FD-36EF2B87A20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829942BE-B3C8-4F0B-BC82-786E9C13BE6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6787DD42-2DFE-4B32-93B0-D535AE58B6A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62AAC087-37AD-4721-9829-6CE71B0FAE7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EF5D1-9AEE-4A68-A0EC-0D1F20D24B38}">
  <sheetPr>
    <tabColor theme="0"/>
  </sheetPr>
  <dimension ref="B2:AG76"/>
  <sheetViews>
    <sheetView topLeftCell="J36" zoomScale="64" zoomScaleNormal="64" workbookViewId="0">
      <selection activeCell="Y54" sqref="Y54:AE62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/>
      <c r="E17" s="132"/>
      <c r="F17" s="133">
        <f t="shared" ref="F17:F24" si="2">SUM(D17:E17)</f>
        <v>0</v>
      </c>
      <c r="G17" s="134">
        <f t="shared" ref="G17:G23" si="3">VLOOKUP(C17,$W$53:$AF$63,$W$44,0)</f>
        <v>139</v>
      </c>
      <c r="H17" s="122">
        <f t="shared" ref="H17:H25" si="4">IF(G17&lt;&gt;0,D17/(G17/2),0)</f>
        <v>0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0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>
        <v>218</v>
      </c>
      <c r="E18" s="132">
        <v>200</v>
      </c>
      <c r="F18" s="133">
        <f t="shared" si="2"/>
        <v>418</v>
      </c>
      <c r="G18" s="134">
        <f t="shared" si="3"/>
        <v>222</v>
      </c>
      <c r="H18" s="122">
        <f>IF(G18&lt;&gt;0,D18/(G18/2),0)</f>
        <v>1.9639639639639639</v>
      </c>
      <c r="I18" s="13">
        <f t="shared" si="5"/>
        <v>1.8018018018018018</v>
      </c>
      <c r="J18" s="14"/>
      <c r="K18" s="15">
        <f t="shared" si="6"/>
        <v>1.882882882882883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68</v>
      </c>
      <c r="E19" s="132">
        <v>140</v>
      </c>
      <c r="F19" s="133">
        <f t="shared" si="2"/>
        <v>208</v>
      </c>
      <c r="G19" s="134">
        <f t="shared" si="3"/>
        <v>230</v>
      </c>
      <c r="H19" s="122">
        <f>IF(G19&lt;&gt;0,D19/(G19/2),0)</f>
        <v>0.59130434782608698</v>
      </c>
      <c r="I19" s="13">
        <f t="shared" si="5"/>
        <v>1.2173913043478262</v>
      </c>
      <c r="J19" s="14"/>
      <c r="K19" s="15">
        <f t="shared" si="6"/>
        <v>0.90434782608695652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179</v>
      </c>
      <c r="E20" s="132">
        <v>143</v>
      </c>
      <c r="F20" s="133">
        <f t="shared" si="2"/>
        <v>322</v>
      </c>
      <c r="G20" s="134">
        <f t="shared" si="3"/>
        <v>233</v>
      </c>
      <c r="H20" s="122">
        <f t="shared" si="4"/>
        <v>1.5364806866952789</v>
      </c>
      <c r="I20" s="13">
        <f t="shared" si="5"/>
        <v>1.2274678111587982</v>
      </c>
      <c r="J20" s="14"/>
      <c r="K20" s="15">
        <f t="shared" si="6"/>
        <v>1.3819742489270386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160</v>
      </c>
      <c r="E21" s="132">
        <v>170</v>
      </c>
      <c r="F21" s="133">
        <f t="shared" si="2"/>
        <v>330</v>
      </c>
      <c r="G21" s="134">
        <f t="shared" si="3"/>
        <v>229</v>
      </c>
      <c r="H21" s="122">
        <f t="shared" si="4"/>
        <v>1.3973799126637554</v>
      </c>
      <c r="I21" s="13">
        <f t="shared" si="5"/>
        <v>1.4847161572052401</v>
      </c>
      <c r="J21" s="14"/>
      <c r="K21" s="15">
        <f t="shared" si="6"/>
        <v>1.4410480349344978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160</v>
      </c>
      <c r="E22" s="132">
        <v>146</v>
      </c>
      <c r="F22" s="133">
        <f t="shared" si="2"/>
        <v>306</v>
      </c>
      <c r="G22" s="134">
        <f t="shared" si="3"/>
        <v>228</v>
      </c>
      <c r="H22" s="122">
        <f t="shared" si="4"/>
        <v>1.4035087719298245</v>
      </c>
      <c r="I22" s="13">
        <f t="shared" si="5"/>
        <v>1.2807017543859649</v>
      </c>
      <c r="J22" s="14"/>
      <c r="K22" s="15">
        <f t="shared" si="6"/>
        <v>1.3421052631578947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110</v>
      </c>
      <c r="E23" s="132">
        <v>115</v>
      </c>
      <c r="F23" s="133">
        <f t="shared" si="2"/>
        <v>225</v>
      </c>
      <c r="G23" s="134">
        <f t="shared" si="3"/>
        <v>222</v>
      </c>
      <c r="H23" s="122">
        <f t="shared" si="4"/>
        <v>0.99099099099099097</v>
      </c>
      <c r="I23" s="13">
        <f t="shared" si="5"/>
        <v>1.0360360360360361</v>
      </c>
      <c r="J23" s="14"/>
      <c r="K23" s="15">
        <f t="shared" si="6"/>
        <v>1.0135135135135136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>
        <v>150</v>
      </c>
      <c r="E24" s="132">
        <v>96</v>
      </c>
      <c r="F24" s="133">
        <f t="shared" si="2"/>
        <v>246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1045</v>
      </c>
      <c r="E25" s="137">
        <f>SUM(E17:E24)</f>
        <v>1010</v>
      </c>
      <c r="F25" s="137">
        <f>SUM(F17:F24)</f>
        <v>2055</v>
      </c>
      <c r="G25" s="137">
        <f>SUM(G17:G24)</f>
        <v>1503</v>
      </c>
      <c r="H25" s="124">
        <f t="shared" si="4"/>
        <v>1.3905522288755823</v>
      </c>
      <c r="I25" s="27">
        <f t="shared" si="5"/>
        <v>1.3439787092481703</v>
      </c>
      <c r="J25" s="22"/>
      <c r="K25" s="28">
        <f t="shared" si="6"/>
        <v>1.3672654690618762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149</v>
      </c>
      <c r="E27" s="216">
        <v>47</v>
      </c>
      <c r="F27" s="133">
        <f t="shared" ref="F27:F29" si="7">SUM(D27:E27)</f>
        <v>196</v>
      </c>
      <c r="G27" s="134">
        <f>VLOOKUP(C27,$W$53:$AF$63,$W$44,0)</f>
        <v>355</v>
      </c>
      <c r="H27" s="122">
        <f>IF(G27&lt;&gt;0,D27/(G27/2),0)</f>
        <v>0.83943661971830985</v>
      </c>
      <c r="I27" s="13">
        <f>IF(G27&lt;&gt;0,E27/(G27/2),0)</f>
        <v>0.26478873239436618</v>
      </c>
      <c r="J27" s="14"/>
      <c r="K27" s="15">
        <f t="shared" si="6"/>
        <v>0.55211267605633807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69</v>
      </c>
      <c r="D28" s="132"/>
      <c r="E28" s="132">
        <v>300</v>
      </c>
      <c r="F28" s="133">
        <f t="shared" si="7"/>
        <v>300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120</v>
      </c>
      <c r="E29" s="250">
        <v>425</v>
      </c>
      <c r="F29" s="133">
        <f t="shared" si="7"/>
        <v>545</v>
      </c>
      <c r="G29" s="134">
        <f>VLOOKUP(C29,$W$53:$AF$63,$W$44,0)</f>
        <v>515</v>
      </c>
      <c r="H29" s="122">
        <f>IF(G29&lt;&gt;0,D29/(G29/2),0)</f>
        <v>0.46601941747572817</v>
      </c>
      <c r="I29" s="13">
        <f>IF(G29&lt;&gt;0,E29/(G29/2),0)</f>
        <v>1.6504854368932038</v>
      </c>
      <c r="J29" s="14"/>
      <c r="K29" s="15">
        <f t="shared" si="6"/>
        <v>1.058252427184466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269</v>
      </c>
      <c r="E31" s="221">
        <f>SUM(E27:E30)</f>
        <v>772</v>
      </c>
      <c r="F31" s="221">
        <f>SUM(F27:F30)</f>
        <v>1041</v>
      </c>
      <c r="G31" s="222">
        <f>SUM(G27:G30)</f>
        <v>870</v>
      </c>
      <c r="H31" s="223">
        <f>IF(G31&lt;&gt;0,D31/(G31/2),0)</f>
        <v>0.61839080459770113</v>
      </c>
      <c r="I31" s="223">
        <f>IF(G31&lt;&gt;0,E31/(G31/2),0)</f>
        <v>1.7747126436781608</v>
      </c>
      <c r="J31" s="22"/>
      <c r="K31" s="224">
        <f t="shared" si="6"/>
        <v>1.1965517241379311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1314</v>
      </c>
      <c r="E34" s="108">
        <f>E9+E15+E25+E31</f>
        <v>1782</v>
      </c>
      <c r="F34" s="108">
        <f>F9+F15+F25+F31</f>
        <v>3096</v>
      </c>
      <c r="G34" s="109">
        <f>G25+G31+G9+G15</f>
        <v>2373</v>
      </c>
      <c r="H34" s="13">
        <f>IF(G34&lt;&gt;0,D34/(G34/2),0)</f>
        <v>1.1074589127686474</v>
      </c>
      <c r="I34" s="13">
        <f>IF(G34&lt;&gt;0,E34/(G34/2),0)</f>
        <v>1.5018963337547409</v>
      </c>
      <c r="J34" s="14"/>
      <c r="K34" s="15">
        <f>IF(G34&lt;&gt;0,F34/(G34),0)</f>
        <v>1.3046776232616941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8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8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730</v>
      </c>
      <c r="E40" s="105">
        <v>30</v>
      </c>
      <c r="F40" s="106">
        <f>SUM(D40:E40)</f>
        <v>760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8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730</v>
      </c>
      <c r="E42" s="107">
        <f>SUM(E38:E41)</f>
        <v>30</v>
      </c>
      <c r="F42" s="106">
        <f>D42+E42</f>
        <v>760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8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'13-1'!D40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'13-1'!F40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'13-1'!H40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'13-1'!B40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46031</v>
      </c>
      <c r="Z45" s="192">
        <v>46032</v>
      </c>
      <c r="AA45" s="192">
        <v>46033</v>
      </c>
      <c r="AB45" s="192">
        <v>46034</v>
      </c>
      <c r="AC45" s="192">
        <v>46035</v>
      </c>
      <c r="AD45" s="192">
        <v>46036</v>
      </c>
      <c r="AE45" s="192">
        <v>46037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/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8023</v>
      </c>
      <c r="G47" s="77">
        <f>IF($W$44=3,$Y47,IF($W$44=4,SUM($Y47:$Z47),IF($W$44=5,SUM($Y47:$AA47),IF($W$44=6,SUM($Y47:$AB47),IF($W$44=7,SUM($Y47:$AC47),IF($W$44=8,SUM($Y47:$AD47),IF($W$44=9,SUM($Y47:$AE47),"Escribir número")))))))</f>
        <v>7467</v>
      </c>
      <c r="H47" s="79">
        <f>F31+'26-12'!F31+'27-12'!F31+'28-12'!F31+'29-12'!F31</f>
        <v>3107.5</v>
      </c>
      <c r="I47" s="77">
        <f>IF($W$44=3,$Y49,IF($W$44=4,SUM($Y49:$Z49),IF($W$44=5,SUM($Y49:$AA49),IF($W$44=6,SUM($Y49:$AB49),IF($W$44=7,SUM($Y49:$AC49),IF($W$44=8,SUM($Y49:$AD49),IF($W$44=9,SUM($Y49:$AE49),"Escribir número")))))))</f>
        <v>6074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1476</v>
      </c>
      <c r="Z47" s="66">
        <v>817</v>
      </c>
      <c r="AA47" s="66">
        <v>1282</v>
      </c>
      <c r="AB47" s="66">
        <v>1364</v>
      </c>
      <c r="AC47" s="66">
        <v>1025</v>
      </c>
      <c r="AD47" s="66">
        <v>1503</v>
      </c>
      <c r="AE47" s="66">
        <v>1274</v>
      </c>
      <c r="AF47" s="67">
        <f>SUM(Y47:AE47)</f>
        <v>8741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12638.5</v>
      </c>
      <c r="L48" s="118"/>
      <c r="M48" s="82">
        <f>+C47+E47+G47+I47</f>
        <v>13541</v>
      </c>
      <c r="N48" s="83">
        <f>AF63</f>
        <v>15588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/>
      <c r="Z48" s="66"/>
      <c r="AA48" s="66"/>
      <c r="AB48" s="66"/>
      <c r="AC48" s="66"/>
      <c r="AD48" s="66"/>
      <c r="AE48" s="66"/>
      <c r="AF48" s="67">
        <f t="shared" ref="AF48:AF49" si="9">SUM(Y48:AE48)</f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1107</v>
      </c>
      <c r="Z49" s="66">
        <v>1107</v>
      </c>
      <c r="AA49" s="66">
        <v>775</v>
      </c>
      <c r="AB49" s="66">
        <v>1107</v>
      </c>
      <c r="AC49" s="66">
        <v>1107</v>
      </c>
      <c r="AD49" s="66">
        <v>871</v>
      </c>
      <c r="AE49" s="66">
        <v>775</v>
      </c>
      <c r="AF49" s="67">
        <f t="shared" si="9"/>
        <v>6849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2583</v>
      </c>
      <c r="Z50" s="102">
        <f t="shared" ref="Z50:AE50" si="10">SUM(Z46:Z49)</f>
        <v>1924</v>
      </c>
      <c r="AA50" s="102">
        <f t="shared" si="10"/>
        <v>2057</v>
      </c>
      <c r="AB50" s="102">
        <f t="shared" si="10"/>
        <v>2471</v>
      </c>
      <c r="AC50" s="102">
        <f t="shared" si="10"/>
        <v>2132</v>
      </c>
      <c r="AD50" s="102">
        <f t="shared" si="10"/>
        <v>2374</v>
      </c>
      <c r="AE50" s="102">
        <f t="shared" si="10"/>
        <v>2049</v>
      </c>
      <c r="AF50" s="102">
        <f>SUM(AF46:AF49)</f>
        <v>15590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46031</v>
      </c>
      <c r="Z53" s="192">
        <v>46032</v>
      </c>
      <c r="AA53" s="192">
        <v>46033</v>
      </c>
      <c r="AB53" s="192">
        <v>46034</v>
      </c>
      <c r="AC53" s="192">
        <v>46035</v>
      </c>
      <c r="AD53" s="192">
        <v>46036</v>
      </c>
      <c r="AE53" s="192">
        <v>46037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158</v>
      </c>
      <c r="Z54" s="85">
        <v>0</v>
      </c>
      <c r="AA54" s="85">
        <v>0</v>
      </c>
      <c r="AB54" s="85">
        <v>0</v>
      </c>
      <c r="AC54" s="85">
        <v>70</v>
      </c>
      <c r="AD54" s="85">
        <v>139</v>
      </c>
      <c r="AE54" s="85">
        <v>139</v>
      </c>
      <c r="AF54" s="67">
        <f>SUM(Y54:AE54)</f>
        <v>506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515</v>
      </c>
      <c r="Z55" s="85">
        <v>515</v>
      </c>
      <c r="AA55" s="85">
        <v>361</v>
      </c>
      <c r="AB55" s="85">
        <v>515</v>
      </c>
      <c r="AC55" s="85">
        <v>515</v>
      </c>
      <c r="AD55" s="85">
        <v>515</v>
      </c>
      <c r="AE55" s="85">
        <v>361</v>
      </c>
      <c r="AF55" s="67">
        <f t="shared" ref="AF55:AF62" si="11">SUM(Y55:AE55)</f>
        <v>3297</v>
      </c>
      <c r="AG55" s="64"/>
    </row>
    <row r="56" spans="2:33" ht="15.5">
      <c r="E56" s="91"/>
      <c r="V56" s="62"/>
      <c r="W56" s="68" t="s">
        <v>18</v>
      </c>
      <c r="X56" s="90"/>
      <c r="Y56" s="85">
        <v>222</v>
      </c>
      <c r="Z56" s="85">
        <v>156</v>
      </c>
      <c r="AA56" s="85">
        <v>222</v>
      </c>
      <c r="AB56" s="85">
        <v>222</v>
      </c>
      <c r="AC56" s="85">
        <v>156</v>
      </c>
      <c r="AD56" s="85">
        <v>222</v>
      </c>
      <c r="AE56" s="85">
        <v>222</v>
      </c>
      <c r="AF56" s="67">
        <f t="shared" si="11"/>
        <v>1422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172</v>
      </c>
      <c r="Z57" s="85">
        <v>161</v>
      </c>
      <c r="AA57" s="85">
        <v>230</v>
      </c>
      <c r="AB57" s="85">
        <v>230</v>
      </c>
      <c r="AC57" s="85">
        <v>161</v>
      </c>
      <c r="AD57" s="85">
        <v>230</v>
      </c>
      <c r="AE57" s="85">
        <v>0</v>
      </c>
      <c r="AF57" s="67">
        <f t="shared" si="11"/>
        <v>1184</v>
      </c>
      <c r="AG57" s="64"/>
    </row>
    <row r="58" spans="2:33" ht="15.5">
      <c r="V58" s="62"/>
      <c r="W58" s="68" t="s">
        <v>17</v>
      </c>
      <c r="X58" s="90"/>
      <c r="Y58" s="85">
        <v>244</v>
      </c>
      <c r="Z58" s="85">
        <v>117</v>
      </c>
      <c r="AA58" s="85">
        <v>205</v>
      </c>
      <c r="AB58" s="85">
        <v>233</v>
      </c>
      <c r="AC58" s="85">
        <v>163</v>
      </c>
      <c r="AD58" s="85">
        <v>233</v>
      </c>
      <c r="AE58" s="85">
        <v>233</v>
      </c>
      <c r="AF58" s="67">
        <f t="shared" si="11"/>
        <v>1428</v>
      </c>
      <c r="AG58" s="64"/>
    </row>
    <row r="59" spans="2:33" ht="15.5">
      <c r="V59" s="62"/>
      <c r="W59" s="68" t="s">
        <v>28</v>
      </c>
      <c r="X59" s="90"/>
      <c r="Y59" s="85">
        <v>229</v>
      </c>
      <c r="Z59" s="85">
        <v>114</v>
      </c>
      <c r="AA59" s="85">
        <v>201</v>
      </c>
      <c r="AB59" s="85">
        <v>229</v>
      </c>
      <c r="AC59" s="85">
        <v>160</v>
      </c>
      <c r="AD59" s="85">
        <v>229</v>
      </c>
      <c r="AE59" s="85">
        <v>229</v>
      </c>
      <c r="AF59" s="67">
        <f t="shared" si="11"/>
        <v>1391</v>
      </c>
      <c r="AG59" s="64"/>
    </row>
    <row r="60" spans="2:33" ht="15.5">
      <c r="V60" s="62"/>
      <c r="W60" s="68" t="s">
        <v>24</v>
      </c>
      <c r="X60" s="90"/>
      <c r="Y60" s="85">
        <v>228</v>
      </c>
      <c r="Z60" s="85">
        <v>114</v>
      </c>
      <c r="AA60" s="85">
        <v>201</v>
      </c>
      <c r="AB60" s="85">
        <v>228</v>
      </c>
      <c r="AC60" s="85">
        <v>160</v>
      </c>
      <c r="AD60" s="85">
        <v>228</v>
      </c>
      <c r="AE60" s="85">
        <v>228</v>
      </c>
      <c r="AF60" s="67">
        <f t="shared" si="11"/>
        <v>1387</v>
      </c>
      <c r="AG60" s="64"/>
    </row>
    <row r="61" spans="2:33" ht="15.5">
      <c r="V61" s="62"/>
      <c r="W61" s="70" t="s">
        <v>19</v>
      </c>
      <c r="X61" s="92"/>
      <c r="Y61" s="85">
        <v>222</v>
      </c>
      <c r="Z61" s="85">
        <v>156</v>
      </c>
      <c r="AA61" s="85">
        <v>222</v>
      </c>
      <c r="AB61" s="85">
        <v>222</v>
      </c>
      <c r="AC61" s="85">
        <v>156</v>
      </c>
      <c r="AD61" s="85">
        <v>222</v>
      </c>
      <c r="AE61" s="85">
        <v>222</v>
      </c>
      <c r="AF61" s="67">
        <f t="shared" si="11"/>
        <v>1422</v>
      </c>
      <c r="AG61" s="64"/>
    </row>
    <row r="62" spans="2:33" ht="15.5">
      <c r="V62" s="62"/>
      <c r="W62" s="70" t="s">
        <v>85</v>
      </c>
      <c r="X62" s="92"/>
      <c r="Y62" s="85">
        <v>592</v>
      </c>
      <c r="Z62" s="85">
        <v>592</v>
      </c>
      <c r="AA62" s="85">
        <v>414</v>
      </c>
      <c r="AB62" s="85">
        <v>592</v>
      </c>
      <c r="AC62" s="85">
        <v>592</v>
      </c>
      <c r="AD62" s="85">
        <v>355</v>
      </c>
      <c r="AE62" s="85">
        <v>414</v>
      </c>
      <c r="AF62" s="67">
        <f t="shared" si="11"/>
        <v>3551</v>
      </c>
      <c r="AG62" s="64"/>
    </row>
    <row r="63" spans="2:33" ht="15.5">
      <c r="V63" s="62"/>
      <c r="W63" s="299" t="s">
        <v>43</v>
      </c>
      <c r="X63" s="300"/>
      <c r="Y63" s="102">
        <f>SUM(Y54:Y62)</f>
        <v>2582</v>
      </c>
      <c r="Z63" s="102">
        <f t="shared" ref="Z63:AF63" si="12">SUM(Z54:Z62)</f>
        <v>1925</v>
      </c>
      <c r="AA63" s="102">
        <f t="shared" si="12"/>
        <v>2056</v>
      </c>
      <c r="AB63" s="102">
        <f t="shared" si="12"/>
        <v>2471</v>
      </c>
      <c r="AC63" s="102">
        <f t="shared" si="12"/>
        <v>2133</v>
      </c>
      <c r="AD63" s="102">
        <f t="shared" si="12"/>
        <v>2373</v>
      </c>
      <c r="AE63" s="102">
        <f t="shared" si="12"/>
        <v>2048</v>
      </c>
      <c r="AF63" s="102">
        <f t="shared" si="12"/>
        <v>15588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0D2D2496-03EC-41F7-95DE-D428D737068E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5565BF49-EFA6-4599-90E9-E678279286B6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B15D5240-D49E-4805-B991-EE3F1A3D5C5F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D0B9EF53-8E26-48A1-963A-D1F4190DA2B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1DF19876-AF89-482B-8B15-1886B9B1D3B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3F9A1685-5F73-48FF-BBAA-3DFC36AC473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88FD5CD1-2998-4B0C-80DD-A9C1056A6D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7092CBA8-DD70-404D-A4C2-0AEE15772A3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F9DCC92D-87A8-48C5-89A4-1953E13D18A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3E8FEFBB-98FB-4512-8894-0336D108C06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FB524-7E29-4E75-8C52-4140E54DAF18}">
  <sheetPr>
    <tabColor theme="0"/>
  </sheetPr>
  <dimension ref="B2:AG76"/>
  <sheetViews>
    <sheetView topLeftCell="A37" zoomScale="64" zoomScaleNormal="64" workbookViewId="0">
      <selection activeCell="AB15" sqref="AB15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/>
      <c r="E17" s="132"/>
      <c r="F17" s="133">
        <f t="shared" ref="F17:F24" si="2">SUM(D17:E17)</f>
        <v>0</v>
      </c>
      <c r="G17" s="134">
        <f t="shared" ref="G17:G23" si="3">VLOOKUP(C17,$W$53:$AF$63,$W$44,0)</f>
        <v>139</v>
      </c>
      <c r="H17" s="122">
        <f t="shared" ref="H17:H25" si="4">IF(G17&lt;&gt;0,D17/(G17/2),0)</f>
        <v>0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0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>
        <v>230</v>
      </c>
      <c r="E18" s="132">
        <v>130</v>
      </c>
      <c r="F18" s="133">
        <f t="shared" si="2"/>
        <v>360</v>
      </c>
      <c r="G18" s="134">
        <f t="shared" si="3"/>
        <v>222</v>
      </c>
      <c r="H18" s="122">
        <f>IF(G18&lt;&gt;0,D18/(G18/2),0)</f>
        <v>2.0720720720720722</v>
      </c>
      <c r="I18" s="13">
        <f t="shared" si="5"/>
        <v>1.1711711711711712</v>
      </c>
      <c r="J18" s="14"/>
      <c r="K18" s="15">
        <f t="shared" si="6"/>
        <v>1.6216216216216217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96</v>
      </c>
      <c r="E19" s="132">
        <v>78</v>
      </c>
      <c r="F19" s="133">
        <f t="shared" si="2"/>
        <v>174</v>
      </c>
      <c r="G19" s="134">
        <f t="shared" si="3"/>
        <v>0</v>
      </c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208</v>
      </c>
      <c r="E20" s="132">
        <v>163</v>
      </c>
      <c r="F20" s="133">
        <f t="shared" si="2"/>
        <v>371</v>
      </c>
      <c r="G20" s="134">
        <f t="shared" si="3"/>
        <v>233</v>
      </c>
      <c r="H20" s="122">
        <f t="shared" si="4"/>
        <v>1.7854077253218885</v>
      </c>
      <c r="I20" s="13">
        <f t="shared" si="5"/>
        <v>1.3991416309012876</v>
      </c>
      <c r="J20" s="14"/>
      <c r="K20" s="15">
        <f t="shared" si="6"/>
        <v>1.592274678111588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174</v>
      </c>
      <c r="E21" s="132">
        <v>115</v>
      </c>
      <c r="F21" s="133">
        <f t="shared" si="2"/>
        <v>289</v>
      </c>
      <c r="G21" s="134">
        <f t="shared" si="3"/>
        <v>229</v>
      </c>
      <c r="H21" s="122">
        <f t="shared" si="4"/>
        <v>1.5196506550218341</v>
      </c>
      <c r="I21" s="13">
        <f t="shared" si="5"/>
        <v>1.0043668122270741</v>
      </c>
      <c r="J21" s="14"/>
      <c r="K21" s="15">
        <f t="shared" si="6"/>
        <v>1.2620087336244541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155</v>
      </c>
      <c r="E22" s="132">
        <v>149</v>
      </c>
      <c r="F22" s="133">
        <f t="shared" si="2"/>
        <v>304</v>
      </c>
      <c r="G22" s="134">
        <f t="shared" si="3"/>
        <v>228</v>
      </c>
      <c r="H22" s="122">
        <f t="shared" si="4"/>
        <v>1.3596491228070176</v>
      </c>
      <c r="I22" s="13">
        <f t="shared" si="5"/>
        <v>1.3070175438596492</v>
      </c>
      <c r="J22" s="14"/>
      <c r="K22" s="15">
        <f t="shared" si="6"/>
        <v>1.3333333333333333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177</v>
      </c>
      <c r="E23" s="132">
        <v>130</v>
      </c>
      <c r="F23" s="133">
        <f t="shared" si="2"/>
        <v>307</v>
      </c>
      <c r="G23" s="134">
        <f t="shared" si="3"/>
        <v>222</v>
      </c>
      <c r="H23" s="122">
        <f t="shared" si="4"/>
        <v>1.5945945945945945</v>
      </c>
      <c r="I23" s="13">
        <f t="shared" si="5"/>
        <v>1.1711711711711712</v>
      </c>
      <c r="J23" s="14"/>
      <c r="K23" s="15">
        <f t="shared" si="6"/>
        <v>1.382882882882883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>
        <v>16</v>
      </c>
      <c r="E24" s="132">
        <v>32</v>
      </c>
      <c r="F24" s="133">
        <f t="shared" si="2"/>
        <v>48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1056</v>
      </c>
      <c r="E25" s="137">
        <f>SUM(E17:E24)</f>
        <v>797</v>
      </c>
      <c r="F25" s="137">
        <f>SUM(F17:F24)</f>
        <v>1853</v>
      </c>
      <c r="G25" s="137">
        <f>SUM(G17:G24)</f>
        <v>1273</v>
      </c>
      <c r="H25" s="124">
        <f t="shared" si="4"/>
        <v>1.6590730557737627</v>
      </c>
      <c r="I25" s="27">
        <f t="shared" si="5"/>
        <v>1.2521602513747054</v>
      </c>
      <c r="J25" s="22"/>
      <c r="K25" s="28">
        <f t="shared" si="6"/>
        <v>1.4556166535742341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351</v>
      </c>
      <c r="E27" s="216">
        <v>102</v>
      </c>
      <c r="F27" s="133">
        <f t="shared" ref="F27:F29" si="7">SUM(D27:E27)</f>
        <v>453</v>
      </c>
      <c r="G27" s="134">
        <f>VLOOKUP(C27,$W$53:$AF$63,$W$44,0)</f>
        <v>414</v>
      </c>
      <c r="H27" s="122">
        <f>IF(G27&lt;&gt;0,D27/(G27/2),0)</f>
        <v>1.6956521739130435</v>
      </c>
      <c r="I27" s="13">
        <f>IF(G27&lt;&gt;0,E27/(G27/2),0)</f>
        <v>0.49275362318840582</v>
      </c>
      <c r="J27" s="14"/>
      <c r="K27" s="15">
        <f t="shared" si="6"/>
        <v>1.0942028985507246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69</v>
      </c>
      <c r="D28" s="132">
        <v>388</v>
      </c>
      <c r="E28" s="132">
        <v>171</v>
      </c>
      <c r="F28" s="133">
        <f t="shared" si="7"/>
        <v>559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380</v>
      </c>
      <c r="E29" s="250">
        <v>289</v>
      </c>
      <c r="F29" s="133">
        <f t="shared" si="7"/>
        <v>669</v>
      </c>
      <c r="G29" s="134">
        <f t="shared" ref="G29" si="8">VLOOKUP(C29,$W$53:$AF$63,$W$44,0)</f>
        <v>361</v>
      </c>
      <c r="H29" s="122">
        <f>IF(G29&lt;&gt;0,D29/(G29/2),0)</f>
        <v>2.1052631578947367</v>
      </c>
      <c r="I29" s="13">
        <f>IF(G29&lt;&gt;0,E29/(G29/2),0)</f>
        <v>1.6011080332409973</v>
      </c>
      <c r="J29" s="14"/>
      <c r="K29" s="15">
        <f t="shared" si="6"/>
        <v>1.8531855955678671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1119</v>
      </c>
      <c r="E31" s="221">
        <f>SUM(E27:E30)</f>
        <v>562</v>
      </c>
      <c r="F31" s="221">
        <f>SUM(F27:F30)</f>
        <v>1681</v>
      </c>
      <c r="G31" s="222">
        <f>SUM(G27:G30)</f>
        <v>775</v>
      </c>
      <c r="H31" s="223">
        <f>IF(G31&lt;&gt;0,D31/(G31/2),0)</f>
        <v>2.8877419354838709</v>
      </c>
      <c r="I31" s="223">
        <f>IF(G31&lt;&gt;0,E31/(G31/2),0)</f>
        <v>1.4503225806451614</v>
      </c>
      <c r="J31" s="22"/>
      <c r="K31" s="224">
        <f t="shared" si="6"/>
        <v>2.169032258064516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2175</v>
      </c>
      <c r="E34" s="108">
        <f>E9+E15+E25+E31</f>
        <v>1359</v>
      </c>
      <c r="F34" s="108">
        <f>F9+F15+F25+F31</f>
        <v>3534</v>
      </c>
      <c r="G34" s="109">
        <f>G25+G31+G9+G15</f>
        <v>2048</v>
      </c>
      <c r="H34" s="13">
        <f>IF(G34&lt;&gt;0,D34/(G34/2),0)</f>
        <v>2.1240234375</v>
      </c>
      <c r="I34" s="13">
        <f>IF(G34&lt;&gt;0,E34/(G34/2),0)</f>
        <v>1.3271484375</v>
      </c>
      <c r="J34" s="14"/>
      <c r="K34" s="15">
        <f>IF(G34&lt;&gt;0,F34/(G34),0)</f>
        <v>1.7255859375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9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>
        <v>412</v>
      </c>
      <c r="F40" s="106">
        <f>SUM(D40:E40)</f>
        <v>412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0</v>
      </c>
      <c r="E42" s="107">
        <f>SUM(E38:E41)</f>
        <v>412</v>
      </c>
      <c r="F42" s="106">
        <f>D42+E42</f>
        <v>412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9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'14-1'!D40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'14-1'!F40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'14-1'!H40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'14-1'!B40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46031</v>
      </c>
      <c r="Z45" s="192">
        <v>46032</v>
      </c>
      <c r="AA45" s="192">
        <v>46033</v>
      </c>
      <c r="AB45" s="192">
        <v>46034</v>
      </c>
      <c r="AC45" s="192">
        <v>46035</v>
      </c>
      <c r="AD45" s="192">
        <v>46036</v>
      </c>
      <c r="AE45" s="192">
        <v>46037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/>
      <c r="Z46" s="66"/>
      <c r="AA46" s="66"/>
      <c r="AB46" s="66"/>
      <c r="AC46" s="66"/>
      <c r="AD46" s="66"/>
      <c r="AE46" s="66"/>
      <c r="AF46" s="67"/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7821</v>
      </c>
      <c r="G47" s="77">
        <f>IF($W$44=3,$Y47,IF($W$44=4,SUM($Y47:$Z47),IF($W$44=5,SUM($Y47:$AA47),IF($W$44=6,SUM($Y47:$AB47),IF($W$44=7,SUM($Y47:$AC47),IF($W$44=8,SUM($Y47:$AD47),IF($W$44=9,SUM($Y47:$AE47),"Escribir número")))))))</f>
        <v>8741</v>
      </c>
      <c r="H47" s="79">
        <f>F31+'26-12'!F31+'27-12'!F31+'28-12'!F31+'29-12'!F31</f>
        <v>3747.5</v>
      </c>
      <c r="I47" s="77">
        <f>IF($W$44=3,$Y49,IF($W$44=4,SUM($Y49:$Z49),IF($W$44=5,SUM($Y49:$AA49),IF($W$44=6,SUM($Y49:$AB49),IF($W$44=7,SUM($Y49:$AC49),IF($W$44=8,SUM($Y49:$AD49),IF($W$44=9,SUM($Y49:$AE49),"Escribir número")))))))</f>
        <v>6849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66">
        <v>1476</v>
      </c>
      <c r="Z47" s="66">
        <v>817</v>
      </c>
      <c r="AA47" s="66">
        <v>1282</v>
      </c>
      <c r="AB47" s="66">
        <v>1364</v>
      </c>
      <c r="AC47" s="66">
        <v>1025</v>
      </c>
      <c r="AD47" s="66">
        <v>1503</v>
      </c>
      <c r="AE47" s="66">
        <v>1274</v>
      </c>
      <c r="AF47" s="67">
        <f>SUM(Y47:AE47)</f>
        <v>8741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13076.5</v>
      </c>
      <c r="L48" s="118"/>
      <c r="M48" s="82">
        <f>+C47+E47+G47+I47</f>
        <v>15590</v>
      </c>
      <c r="N48" s="83">
        <f>AF63</f>
        <v>15588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6"/>
      <c r="Z48" s="66"/>
      <c r="AA48" s="66"/>
      <c r="AB48" s="66"/>
      <c r="AC48" s="66"/>
      <c r="AD48" s="66"/>
      <c r="AE48" s="66"/>
      <c r="AF48" s="67">
        <f t="shared" ref="AF48:AF49" si="10">SUM(Y48:AE48)</f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66">
        <v>1107</v>
      </c>
      <c r="Z49" s="66">
        <v>1107</v>
      </c>
      <c r="AA49" s="66">
        <v>775</v>
      </c>
      <c r="AB49" s="66">
        <v>1107</v>
      </c>
      <c r="AC49" s="66">
        <v>1107</v>
      </c>
      <c r="AD49" s="66">
        <v>871</v>
      </c>
      <c r="AE49" s="66">
        <v>775</v>
      </c>
      <c r="AF49" s="67">
        <f t="shared" si="10"/>
        <v>6849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102">
        <f>SUM(Y46:Y49)</f>
        <v>2583</v>
      </c>
      <c r="Z50" s="102">
        <f t="shared" ref="Z50:AE50" si="11">SUM(Z46:Z49)</f>
        <v>1924</v>
      </c>
      <c r="AA50" s="102">
        <f t="shared" si="11"/>
        <v>2057</v>
      </c>
      <c r="AB50" s="102">
        <f t="shared" si="11"/>
        <v>2471</v>
      </c>
      <c r="AC50" s="102">
        <f t="shared" si="11"/>
        <v>2132</v>
      </c>
      <c r="AD50" s="102">
        <f t="shared" si="11"/>
        <v>2374</v>
      </c>
      <c r="AE50" s="102">
        <f t="shared" si="11"/>
        <v>2049</v>
      </c>
      <c r="AF50" s="102">
        <f>SUM(AF46:AF49)</f>
        <v>15590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46031</v>
      </c>
      <c r="Z53" s="192">
        <v>46032</v>
      </c>
      <c r="AA53" s="192">
        <v>46033</v>
      </c>
      <c r="AB53" s="192">
        <v>46034</v>
      </c>
      <c r="AC53" s="192">
        <v>46035</v>
      </c>
      <c r="AD53" s="192">
        <v>46036</v>
      </c>
      <c r="AE53" s="192">
        <v>46037</v>
      </c>
      <c r="AF53" s="63" t="s">
        <v>92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158</v>
      </c>
      <c r="Z54" s="85">
        <v>0</v>
      </c>
      <c r="AA54" s="85">
        <v>0</v>
      </c>
      <c r="AB54" s="85">
        <v>0</v>
      </c>
      <c r="AC54" s="85">
        <v>70</v>
      </c>
      <c r="AD54" s="85">
        <v>139</v>
      </c>
      <c r="AE54" s="85">
        <v>139</v>
      </c>
      <c r="AF54" s="67">
        <f>SUM(Y54:AE54)</f>
        <v>506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515</v>
      </c>
      <c r="Z55" s="85">
        <v>515</v>
      </c>
      <c r="AA55" s="85">
        <v>361</v>
      </c>
      <c r="AB55" s="85">
        <v>515</v>
      </c>
      <c r="AC55" s="85">
        <v>515</v>
      </c>
      <c r="AD55" s="85">
        <v>515</v>
      </c>
      <c r="AE55" s="85">
        <v>361</v>
      </c>
      <c r="AF55" s="67">
        <f t="shared" ref="AF55:AF62" si="12">SUM(Y55:AE55)</f>
        <v>3297</v>
      </c>
      <c r="AG55" s="64"/>
    </row>
    <row r="56" spans="2:33" ht="15.5">
      <c r="E56" s="91"/>
      <c r="V56" s="62"/>
      <c r="W56" s="68" t="s">
        <v>18</v>
      </c>
      <c r="X56" s="90"/>
      <c r="Y56" s="85">
        <v>222</v>
      </c>
      <c r="Z56" s="85">
        <v>156</v>
      </c>
      <c r="AA56" s="85">
        <v>222</v>
      </c>
      <c r="AB56" s="85">
        <v>222</v>
      </c>
      <c r="AC56" s="85">
        <v>156</v>
      </c>
      <c r="AD56" s="85">
        <v>222</v>
      </c>
      <c r="AE56" s="85">
        <v>222</v>
      </c>
      <c r="AF56" s="67">
        <f t="shared" si="12"/>
        <v>1422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172</v>
      </c>
      <c r="Z57" s="85">
        <v>161</v>
      </c>
      <c r="AA57" s="85">
        <v>230</v>
      </c>
      <c r="AB57" s="85">
        <v>230</v>
      </c>
      <c r="AC57" s="85">
        <v>161</v>
      </c>
      <c r="AD57" s="85">
        <v>230</v>
      </c>
      <c r="AE57" s="85">
        <v>0</v>
      </c>
      <c r="AF57" s="67">
        <f t="shared" si="12"/>
        <v>1184</v>
      </c>
      <c r="AG57" s="64"/>
    </row>
    <row r="58" spans="2:33" ht="15.5">
      <c r="V58" s="62"/>
      <c r="W58" s="68" t="s">
        <v>17</v>
      </c>
      <c r="X58" s="90"/>
      <c r="Y58" s="85">
        <v>244</v>
      </c>
      <c r="Z58" s="85">
        <v>117</v>
      </c>
      <c r="AA58" s="85">
        <v>205</v>
      </c>
      <c r="AB58" s="85">
        <v>233</v>
      </c>
      <c r="AC58" s="85">
        <v>163</v>
      </c>
      <c r="AD58" s="85">
        <v>233</v>
      </c>
      <c r="AE58" s="85">
        <v>233</v>
      </c>
      <c r="AF58" s="67">
        <f t="shared" si="12"/>
        <v>1428</v>
      </c>
      <c r="AG58" s="64"/>
    </row>
    <row r="59" spans="2:33" ht="15.5">
      <c r="V59" s="62"/>
      <c r="W59" s="68" t="s">
        <v>28</v>
      </c>
      <c r="X59" s="90"/>
      <c r="Y59" s="85">
        <v>229</v>
      </c>
      <c r="Z59" s="85">
        <v>114</v>
      </c>
      <c r="AA59" s="85">
        <v>201</v>
      </c>
      <c r="AB59" s="85">
        <v>229</v>
      </c>
      <c r="AC59" s="85">
        <v>160</v>
      </c>
      <c r="AD59" s="85">
        <v>229</v>
      </c>
      <c r="AE59" s="85">
        <v>229</v>
      </c>
      <c r="AF59" s="67">
        <f t="shared" si="12"/>
        <v>1391</v>
      </c>
      <c r="AG59" s="64"/>
    </row>
    <row r="60" spans="2:33" ht="15.5">
      <c r="V60" s="62"/>
      <c r="W60" s="68" t="s">
        <v>24</v>
      </c>
      <c r="X60" s="90"/>
      <c r="Y60" s="85">
        <v>228</v>
      </c>
      <c r="Z60" s="85">
        <v>114</v>
      </c>
      <c r="AA60" s="85">
        <v>201</v>
      </c>
      <c r="AB60" s="85">
        <v>228</v>
      </c>
      <c r="AC60" s="85">
        <v>160</v>
      </c>
      <c r="AD60" s="85">
        <v>228</v>
      </c>
      <c r="AE60" s="85">
        <v>228</v>
      </c>
      <c r="AF60" s="67">
        <f t="shared" si="12"/>
        <v>1387</v>
      </c>
      <c r="AG60" s="64"/>
    </row>
    <row r="61" spans="2:33" ht="15.5">
      <c r="V61" s="62"/>
      <c r="W61" s="70" t="s">
        <v>19</v>
      </c>
      <c r="X61" s="92"/>
      <c r="Y61" s="85">
        <v>222</v>
      </c>
      <c r="Z61" s="85">
        <v>156</v>
      </c>
      <c r="AA61" s="85">
        <v>222</v>
      </c>
      <c r="AB61" s="85">
        <v>222</v>
      </c>
      <c r="AC61" s="85">
        <v>156</v>
      </c>
      <c r="AD61" s="85">
        <v>222</v>
      </c>
      <c r="AE61" s="85">
        <v>222</v>
      </c>
      <c r="AF61" s="67">
        <f t="shared" si="12"/>
        <v>1422</v>
      </c>
      <c r="AG61" s="64"/>
    </row>
    <row r="62" spans="2:33" ht="15.5">
      <c r="V62" s="62"/>
      <c r="W62" s="70" t="s">
        <v>85</v>
      </c>
      <c r="X62" s="92"/>
      <c r="Y62" s="85">
        <v>592</v>
      </c>
      <c r="Z62" s="85">
        <v>592</v>
      </c>
      <c r="AA62" s="85">
        <v>414</v>
      </c>
      <c r="AB62" s="85">
        <v>592</v>
      </c>
      <c r="AC62" s="85">
        <v>592</v>
      </c>
      <c r="AD62" s="85">
        <v>355</v>
      </c>
      <c r="AE62" s="85">
        <v>414</v>
      </c>
      <c r="AF62" s="67">
        <f t="shared" si="12"/>
        <v>3551</v>
      </c>
      <c r="AG62" s="64"/>
    </row>
    <row r="63" spans="2:33" ht="15.5">
      <c r="V63" s="62"/>
      <c r="W63" s="299" t="s">
        <v>43</v>
      </c>
      <c r="X63" s="300"/>
      <c r="Y63" s="102">
        <f>SUM(Y54:Y62)</f>
        <v>2582</v>
      </c>
      <c r="Z63" s="102">
        <f t="shared" ref="Z63:AF63" si="13">SUM(Z54:Z62)</f>
        <v>1925</v>
      </c>
      <c r="AA63" s="102">
        <f t="shared" si="13"/>
        <v>2056</v>
      </c>
      <c r="AB63" s="102">
        <f t="shared" si="13"/>
        <v>2471</v>
      </c>
      <c r="AC63" s="102">
        <f t="shared" si="13"/>
        <v>2133</v>
      </c>
      <c r="AD63" s="102">
        <f t="shared" si="13"/>
        <v>2373</v>
      </c>
      <c r="AE63" s="102">
        <f t="shared" si="13"/>
        <v>2048</v>
      </c>
      <c r="AF63" s="102">
        <f t="shared" si="13"/>
        <v>15588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97A2599B-9710-4E58-8CD9-031845BC012B}">
      <formula1>"3,4,5,6,7,8,9"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47F85065-90BF-4909-89A9-1B37719FD00A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FF9F4FAA-BF21-421C-B083-34AE731EDFEC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CCA41849-4546-420F-8FE0-3805D0C97EB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E0D066A9-A543-4C64-B8EB-75AC8B719B4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D41EC371-3738-4292-94BF-ED9D19A287A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AE380F12-36C7-4776-B790-9CCBD6346FA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114F2750-C111-406D-8133-66C13DFF31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DF950F2D-BFB9-4C08-B072-EAB5C3B8FE3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0F9CE629-BBCE-42E3-A12D-685F737C0C1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BB45C-79C4-46EB-8A0C-8A59B8AB5549}">
  <sheetPr>
    <tabColor rgb="FFFFFF00"/>
  </sheetPr>
  <dimension ref="B2:AG76"/>
  <sheetViews>
    <sheetView zoomScale="64" zoomScaleNormal="64" workbookViewId="0">
      <selection activeCell="AA19" sqref="AA1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/>
      <c r="E17" s="132">
        <v>50</v>
      </c>
      <c r="F17" s="133">
        <f t="shared" ref="F17:F24" si="2">SUM(D17:E17)</f>
        <v>50</v>
      </c>
      <c r="G17" s="134">
        <f t="shared" ref="G17:G23" si="3">VLOOKUP(C17,$W$53:$AF$63,$W$44,0)</f>
        <v>156.15776</v>
      </c>
      <c r="H17" s="122">
        <f t="shared" ref="H17:H25" si="4">IF(G17&lt;&gt;0,D17/(G17/2),0)</f>
        <v>0</v>
      </c>
      <c r="I17" s="13">
        <f t="shared" ref="I17:I25" si="5">IF(G17&lt;&gt;0,E17/(G17/2),0)</f>
        <v>0.64037803820956452</v>
      </c>
      <c r="J17" s="14"/>
      <c r="K17" s="15">
        <f t="shared" ref="K17:K31" si="6">IF(G17&lt;&gt;0,F17/(G17),0)</f>
        <v>0.32018901910478226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>
        <v>240</v>
      </c>
      <c r="E18" s="132">
        <v>16</v>
      </c>
      <c r="F18" s="133">
        <f t="shared" si="2"/>
        <v>256</v>
      </c>
      <c r="G18" s="134">
        <f t="shared" si="3"/>
        <v>281.99001600000008</v>
      </c>
      <c r="H18" s="122">
        <f>IF(G18&lt;&gt;0,D18/(G18/2),0)</f>
        <v>1.7021879242703397</v>
      </c>
      <c r="I18" s="13">
        <f t="shared" si="5"/>
        <v>0.11347919495135597</v>
      </c>
      <c r="J18" s="14"/>
      <c r="K18" s="15">
        <f t="shared" si="6"/>
        <v>0.90783355961084777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160</v>
      </c>
      <c r="E19" s="132">
        <v>135</v>
      </c>
      <c r="F19" s="133">
        <f t="shared" si="2"/>
        <v>295</v>
      </c>
      <c r="G19" s="134">
        <f t="shared" si="3"/>
        <v>0</v>
      </c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150</v>
      </c>
      <c r="E20" s="132">
        <v>30</v>
      </c>
      <c r="F20" s="133">
        <f t="shared" si="2"/>
        <v>180</v>
      </c>
      <c r="G20" s="134">
        <f t="shared" si="3"/>
        <v>226.04736</v>
      </c>
      <c r="H20" s="122">
        <f t="shared" si="4"/>
        <v>1.3271555128978281</v>
      </c>
      <c r="I20" s="13">
        <f t="shared" si="5"/>
        <v>0.26543110257956565</v>
      </c>
      <c r="J20" s="14"/>
      <c r="K20" s="15">
        <f t="shared" si="6"/>
        <v>0.79629330773869689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29</v>
      </c>
      <c r="E21" s="132">
        <v>35</v>
      </c>
      <c r="F21" s="133">
        <f t="shared" si="2"/>
        <v>64</v>
      </c>
      <c r="G21" s="134">
        <f t="shared" si="3"/>
        <v>231.85932</v>
      </c>
      <c r="H21" s="122">
        <f t="shared" si="4"/>
        <v>0.2501516868073278</v>
      </c>
      <c r="I21" s="13">
        <f t="shared" si="5"/>
        <v>0.30190720821574046</v>
      </c>
      <c r="J21" s="14"/>
      <c r="K21" s="15">
        <f t="shared" si="6"/>
        <v>0.27602944751153413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139</v>
      </c>
      <c r="E22" s="132">
        <v>136</v>
      </c>
      <c r="F22" s="133">
        <f t="shared" si="2"/>
        <v>275</v>
      </c>
      <c r="G22" s="134">
        <f t="shared" si="3"/>
        <v>231.43428</v>
      </c>
      <c r="H22" s="122">
        <f t="shared" si="4"/>
        <v>1.2012049381794261</v>
      </c>
      <c r="I22" s="13">
        <f t="shared" si="5"/>
        <v>1.175279651743899</v>
      </c>
      <c r="J22" s="14"/>
      <c r="K22" s="15">
        <f t="shared" si="6"/>
        <v>1.1882422949616624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159</v>
      </c>
      <c r="E23" s="132"/>
      <c r="F23" s="133">
        <f t="shared" si="2"/>
        <v>159</v>
      </c>
      <c r="G23" s="134">
        <f t="shared" si="3"/>
        <v>307.82400000000001</v>
      </c>
      <c r="H23" s="122">
        <f t="shared" si="4"/>
        <v>1.0330578512396693</v>
      </c>
      <c r="I23" s="13">
        <f t="shared" si="5"/>
        <v>0</v>
      </c>
      <c r="J23" s="14"/>
      <c r="K23" s="15">
        <f t="shared" si="6"/>
        <v>0.51652892561983466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>
        <v>32</v>
      </c>
      <c r="E24" s="132"/>
      <c r="F24" s="133">
        <f t="shared" si="2"/>
        <v>32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909</v>
      </c>
      <c r="E25" s="137">
        <f>SUM(E17:E24)</f>
        <v>402</v>
      </c>
      <c r="F25" s="137">
        <f>SUM(F17:F24)</f>
        <v>1311</v>
      </c>
      <c r="G25" s="137">
        <f>SUM(G17:G24)</f>
        <v>1435.3127360000001</v>
      </c>
      <c r="H25" s="124">
        <f t="shared" si="4"/>
        <v>1.2666229138790279</v>
      </c>
      <c r="I25" s="27">
        <f t="shared" si="5"/>
        <v>0.56015666818412457</v>
      </c>
      <c r="J25" s="22"/>
      <c r="K25" s="28">
        <f t="shared" si="6"/>
        <v>0.91338979103157625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345</v>
      </c>
      <c r="E27" s="216">
        <v>85</v>
      </c>
      <c r="F27" s="133">
        <f t="shared" ref="F27:F29" si="7">SUM(D27:E27)</f>
        <v>430</v>
      </c>
      <c r="G27" s="134">
        <f>VLOOKUP(C27,$W$53:$AF$63,$W$44,0)</f>
        <v>440.74799999999999</v>
      </c>
      <c r="H27" s="122">
        <f>IF(G27&lt;&gt;0,D27/(G27/2),0)</f>
        <v>1.5655204334449617</v>
      </c>
      <c r="I27" s="13">
        <f>IF(G27&lt;&gt;0,E27/(G27/2),0)</f>
        <v>0.38570793287774419</v>
      </c>
      <c r="J27" s="14"/>
      <c r="K27" s="15">
        <f t="shared" si="6"/>
        <v>0.97561418316135295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69</v>
      </c>
      <c r="D28" s="132">
        <v>158</v>
      </c>
      <c r="E28" s="132"/>
      <c r="F28" s="133">
        <f t="shared" si="7"/>
        <v>158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380</v>
      </c>
      <c r="E29" s="250">
        <v>200</v>
      </c>
      <c r="F29" s="133">
        <f t="shared" si="7"/>
        <v>580</v>
      </c>
      <c r="G29" s="134">
        <f t="shared" ref="G29" si="8">VLOOKUP(C29,$W$53:$AF$63,$W$44,0)</f>
        <v>406.02038400000004</v>
      </c>
      <c r="H29" s="122">
        <f>IF(G29&lt;&gt;0,D29/(G29/2),0)</f>
        <v>1.8718272036312342</v>
      </c>
      <c r="I29" s="13">
        <f>IF(G29&lt;&gt;0,E29/(G29/2),0)</f>
        <v>0.98517221243749176</v>
      </c>
      <c r="J29" s="14"/>
      <c r="K29" s="15">
        <f t="shared" si="6"/>
        <v>1.4284997080343631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883</v>
      </c>
      <c r="E31" s="221">
        <f>SUM(E27:E30)</f>
        <v>285</v>
      </c>
      <c r="F31" s="221">
        <f>SUM(F27:F30)</f>
        <v>1168</v>
      </c>
      <c r="G31" s="222">
        <f>SUM(G27:G30)</f>
        <v>846.76838399999997</v>
      </c>
      <c r="H31" s="223">
        <f>IF(G31&lt;&gt;0,D31/(G31/2),0)</f>
        <v>2.0855762134831903</v>
      </c>
      <c r="I31" s="223">
        <f>IF(G31&lt;&gt;0,E31/(G31/2),0)</f>
        <v>0.67314747547305687</v>
      </c>
      <c r="J31" s="22"/>
      <c r="K31" s="224">
        <f t="shared" si="6"/>
        <v>1.3793618444781235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1792</v>
      </c>
      <c r="E34" s="108">
        <f>E9+E15+E25+E31</f>
        <v>687</v>
      </c>
      <c r="F34" s="108">
        <f>F9+F15+F25+F31</f>
        <v>2479</v>
      </c>
      <c r="G34" s="109">
        <f>G25+G31+G9+G15</f>
        <v>2282.0811199999998</v>
      </c>
      <c r="H34" s="13">
        <f>IF(G34&lt;&gt;0,D34/(G34/2),0)</f>
        <v>1.5704963196049755</v>
      </c>
      <c r="I34" s="13">
        <f>IF(G34&lt;&gt;0,E34/(G34/2),0)</f>
        <v>0.60208201538427353</v>
      </c>
      <c r="J34" s="14"/>
      <c r="K34" s="15">
        <f>IF(G34&lt;&gt;0,F34/(G34),0)</f>
        <v>1.0862891674946245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9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510</v>
      </c>
      <c r="E40" s="105">
        <v>510</v>
      </c>
      <c r="F40" s="106">
        <f>SUM(D40:E40)</f>
        <v>1020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510</v>
      </c>
      <c r="E42" s="107">
        <f>SUM(E38:E41)</f>
        <v>510</v>
      </c>
      <c r="F42" s="106">
        <f>D42+E42</f>
        <v>1020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3</v>
      </c>
      <c r="X44" s="104" t="str">
        <f>"'"&amp;IF($W$44=4,DAY($Z$53)-1,IF($W$44=5,DAY($AA$53)-1,IF($W$44=6,DAY($AB$53)-1,IF($W$44=7,DAY($AC$53)-1,IF($W$44=8,DAY($AD$53)-1,IF($W$44=9,DAY($AE$53)-1,0))))))&amp;"-"&amp;MONTH($Y$53)&amp;"'!D40"</f>
        <v>'0-1'!D40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'0-1'!F40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'0-1'!H40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'0-1'!B40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46038</v>
      </c>
      <c r="Z45" s="192">
        <v>46039</v>
      </c>
      <c r="AA45" s="192">
        <v>46040</v>
      </c>
      <c r="AB45" s="192">
        <v>46041</v>
      </c>
      <c r="AC45" s="192">
        <v>46042</v>
      </c>
      <c r="AD45" s="192">
        <v>46043</v>
      </c>
      <c r="AE45" s="192">
        <v>46044</v>
      </c>
      <c r="AF45" s="260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v>0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7279</v>
      </c>
      <c r="G47" s="77">
        <f>IF($W$44=3,$Y47,IF($W$44=4,SUM($Y47:$Z47),IF($W$44=5,SUM($Y47:$AA47),IF($W$44=6,SUM($Y47:$AB47),IF($W$44=7,SUM($Y47:$AC47),IF($W$44=8,SUM($Y47:$AD47),IF($W$44=9,SUM($Y47:$AE47),"Escribir número")))))))</f>
        <v>1435.3127360000003</v>
      </c>
      <c r="H47" s="79">
        <f>F31+'26-12'!F31+'27-12'!F31+'28-12'!F31+'29-12'!F31</f>
        <v>3234.5</v>
      </c>
      <c r="I47" s="77">
        <f>IF($W$44=3,$Y49,IF($W$44=4,SUM($Y49:$Z49),IF($W$44=5,SUM($Y49:$AA49),IF($W$44=6,SUM($Y49:$AB49),IF($W$44=7,SUM($Y49:$AC49),IF($W$44=8,SUM($Y49:$AD49),IF($W$44=9,SUM($Y49:$AE49),"Escribir número")))))))</f>
        <v>846.76838399999997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1435.3127360000003</v>
      </c>
      <c r="Z47" s="273">
        <v>1730.7445760000001</v>
      </c>
      <c r="AA47" s="273">
        <v>1351.0730217600001</v>
      </c>
      <c r="AB47" s="273">
        <v>2035.1411520000001</v>
      </c>
      <c r="AC47" s="273">
        <v>1860.4483920000002</v>
      </c>
      <c r="AD47" s="273">
        <v>978.25925120000011</v>
      </c>
      <c r="AE47" s="273">
        <v>1842.7258432000003</v>
      </c>
      <c r="AF47" s="67">
        <v>11233.70497216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12021.5</v>
      </c>
      <c r="L48" s="118"/>
      <c r="M48" s="82">
        <f>+C47+E47+G47+I47</f>
        <v>2282.0811200000003</v>
      </c>
      <c r="N48" s="83">
        <f>AF63</f>
        <v>17668.460877760001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846.76838399999997</v>
      </c>
      <c r="Z49" s="274">
        <v>1209.66912</v>
      </c>
      <c r="AA49" s="274">
        <v>934.51179359999992</v>
      </c>
      <c r="AB49" s="274">
        <v>440.74799999999999</v>
      </c>
      <c r="AC49" s="274">
        <v>960.61310399999991</v>
      </c>
      <c r="AD49" s="274">
        <v>895.74038399999995</v>
      </c>
      <c r="AE49" s="274">
        <v>1146.7051200000001</v>
      </c>
      <c r="AF49" s="67">
        <v>6434.7559055999991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v>2282.0811200000003</v>
      </c>
      <c r="Z50" s="71">
        <v>2940.4136960000001</v>
      </c>
      <c r="AA50" s="71">
        <v>2285.58481536</v>
      </c>
      <c r="AB50" s="71">
        <v>2475.8891520000002</v>
      </c>
      <c r="AC50" s="71">
        <v>2821.0614960000003</v>
      </c>
      <c r="AD50" s="71">
        <v>1873.9996352000001</v>
      </c>
      <c r="AE50" s="71">
        <v>2989.4309632000004</v>
      </c>
      <c r="AF50" s="102">
        <v>17668.460877760001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46038</v>
      </c>
      <c r="Z53" s="192">
        <v>46039</v>
      </c>
      <c r="AA53" s="192">
        <v>46040</v>
      </c>
      <c r="AB53" s="192">
        <v>46041</v>
      </c>
      <c r="AC53" s="192">
        <v>46042</v>
      </c>
      <c r="AD53" s="192">
        <v>46043</v>
      </c>
      <c r="AE53" s="192">
        <v>46044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156.15776</v>
      </c>
      <c r="Z54" s="85">
        <v>156.15776</v>
      </c>
      <c r="AA54" s="85">
        <v>102.85117919999998</v>
      </c>
      <c r="AB54" s="85">
        <v>163.25584000000001</v>
      </c>
      <c r="AC54" s="85">
        <v>163.25584000000001</v>
      </c>
      <c r="AD54" s="85">
        <v>98.379388799999987</v>
      </c>
      <c r="AE54" s="85">
        <v>156.15776</v>
      </c>
      <c r="AF54" s="67">
        <v>996.21552799999995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406.02038400000004</v>
      </c>
      <c r="Z55" s="85">
        <v>580.02912000000003</v>
      </c>
      <c r="AA55" s="85">
        <v>234.91179360000001</v>
      </c>
      <c r="AB55" s="85">
        <v>0</v>
      </c>
      <c r="AC55" s="85">
        <v>261.013104</v>
      </c>
      <c r="AD55" s="85">
        <v>406.02038400000004</v>
      </c>
      <c r="AE55" s="85">
        <v>580.02912000000003</v>
      </c>
      <c r="AF55" s="67">
        <v>2468.0239056</v>
      </c>
      <c r="AG55" s="64"/>
    </row>
    <row r="56" spans="2:33" ht="15.5">
      <c r="E56" s="91"/>
      <c r="V56" s="62"/>
      <c r="W56" s="68" t="s">
        <v>18</v>
      </c>
      <c r="X56" s="90"/>
      <c r="Y56" s="85">
        <v>281.99001600000008</v>
      </c>
      <c r="Z56" s="85">
        <v>281.99001600000008</v>
      </c>
      <c r="AA56" s="85">
        <v>177.65371008000002</v>
      </c>
      <c r="AB56" s="85">
        <v>281.99001600000008</v>
      </c>
      <c r="AC56" s="85">
        <v>281.99001600000008</v>
      </c>
      <c r="AD56" s="85">
        <v>197.39301120000005</v>
      </c>
      <c r="AE56" s="85">
        <v>281.99001600000008</v>
      </c>
      <c r="AF56" s="67">
        <v>1784.9968012800005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0</v>
      </c>
      <c r="Z57" s="85">
        <v>0</v>
      </c>
      <c r="AA57" s="85">
        <v>178.48309248000001</v>
      </c>
      <c r="AB57" s="85">
        <v>283.30649600000004</v>
      </c>
      <c r="AC57" s="85">
        <v>283.30649600000004</v>
      </c>
      <c r="AD57" s="85">
        <v>198.31454719999999</v>
      </c>
      <c r="AE57" s="85">
        <v>283.30649600000004</v>
      </c>
      <c r="AF57" s="67">
        <v>1226.71712768</v>
      </c>
      <c r="AG57" s="64"/>
    </row>
    <row r="58" spans="2:33" ht="15.5">
      <c r="V58" s="62"/>
      <c r="W58" s="68" t="s">
        <v>17</v>
      </c>
      <c r="X58" s="90"/>
      <c r="Y58" s="85">
        <v>226.04736</v>
      </c>
      <c r="Z58" s="85">
        <v>322.9248</v>
      </c>
      <c r="AA58" s="85">
        <v>226.04736</v>
      </c>
      <c r="AB58" s="85">
        <v>322.9248</v>
      </c>
      <c r="AC58" s="85">
        <v>322.9248</v>
      </c>
      <c r="AD58" s="85">
        <v>135.62841599999999</v>
      </c>
      <c r="AE58" s="85">
        <v>284.17382399999997</v>
      </c>
      <c r="AF58" s="67">
        <v>1840.67136</v>
      </c>
      <c r="AG58" s="64"/>
    </row>
    <row r="59" spans="2:33" ht="15.5">
      <c r="V59" s="62"/>
      <c r="W59" s="68" t="s">
        <v>28</v>
      </c>
      <c r="X59" s="90"/>
      <c r="Y59" s="85">
        <v>231.85932</v>
      </c>
      <c r="Z59" s="85">
        <v>331.22760000000005</v>
      </c>
      <c r="AA59" s="85">
        <v>231.85932</v>
      </c>
      <c r="AB59" s="85">
        <v>331.22760000000005</v>
      </c>
      <c r="AC59" s="85">
        <v>221.77848</v>
      </c>
      <c r="AD59" s="85">
        <v>133.06708800000001</v>
      </c>
      <c r="AE59" s="85">
        <v>278.807232</v>
      </c>
      <c r="AF59" s="67">
        <v>1759.8266400000002</v>
      </c>
      <c r="AG59" s="64"/>
    </row>
    <row r="60" spans="2:33" ht="15.5">
      <c r="V60" s="62"/>
      <c r="W60" s="68" t="s">
        <v>24</v>
      </c>
      <c r="X60" s="90"/>
      <c r="Y60" s="85">
        <v>231.43428</v>
      </c>
      <c r="Z60" s="85">
        <v>330.62040000000002</v>
      </c>
      <c r="AA60" s="85">
        <v>231.43428</v>
      </c>
      <c r="AB60" s="85">
        <v>330.62040000000002</v>
      </c>
      <c r="AC60" s="85">
        <v>297.55836000000011</v>
      </c>
      <c r="AD60" s="85">
        <v>0</v>
      </c>
      <c r="AE60" s="85">
        <v>250.4665152</v>
      </c>
      <c r="AF60" s="67">
        <v>1672.1342351999999</v>
      </c>
      <c r="AG60" s="64"/>
    </row>
    <row r="61" spans="2:33" ht="15.5">
      <c r="V61" s="62"/>
      <c r="W61" s="70" t="s">
        <v>19</v>
      </c>
      <c r="X61" s="92"/>
      <c r="Y61" s="85">
        <v>307.82400000000001</v>
      </c>
      <c r="Z61" s="85">
        <v>307.82400000000001</v>
      </c>
      <c r="AA61" s="85">
        <v>202.74407999999997</v>
      </c>
      <c r="AB61" s="85">
        <v>321.81600000000003</v>
      </c>
      <c r="AC61" s="85">
        <v>289.63440000000003</v>
      </c>
      <c r="AD61" s="85">
        <v>215.47679999999997</v>
      </c>
      <c r="AE61" s="85">
        <v>307.82400000000001</v>
      </c>
      <c r="AF61" s="67">
        <v>1953.1432799999998</v>
      </c>
      <c r="AG61" s="64"/>
    </row>
    <row r="62" spans="2:33" ht="15.5">
      <c r="V62" s="62"/>
      <c r="W62" s="70" t="s">
        <v>85</v>
      </c>
      <c r="X62" s="92"/>
      <c r="Y62" s="85">
        <v>440.74799999999999</v>
      </c>
      <c r="Z62" s="85">
        <v>629.6400000000001</v>
      </c>
      <c r="AA62" s="85">
        <v>699.59999999999991</v>
      </c>
      <c r="AB62" s="85">
        <v>440.74799999999999</v>
      </c>
      <c r="AC62" s="85">
        <v>699.59999999999991</v>
      </c>
      <c r="AD62" s="85">
        <v>489.71999999999991</v>
      </c>
      <c r="AE62" s="85">
        <v>566.67600000000004</v>
      </c>
      <c r="AF62" s="67">
        <v>3966.7319999999995</v>
      </c>
      <c r="AG62" s="64"/>
    </row>
    <row r="63" spans="2:33" ht="15.5">
      <c r="V63" s="62"/>
      <c r="W63" s="299" t="s">
        <v>43</v>
      </c>
      <c r="X63" s="300"/>
      <c r="Y63" s="102">
        <v>2282.0811199999998</v>
      </c>
      <c r="Z63" s="102">
        <v>2940.4136960000005</v>
      </c>
      <c r="AA63" s="102">
        <v>2285.58481536</v>
      </c>
      <c r="AB63" s="102">
        <v>2475.8891520000002</v>
      </c>
      <c r="AC63" s="102">
        <v>2821.0614959999998</v>
      </c>
      <c r="AD63" s="102">
        <v>1873.9996351999998</v>
      </c>
      <c r="AE63" s="102">
        <v>2989.4309632000004</v>
      </c>
      <c r="AF63" s="102">
        <v>17668.460877760001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441CAD62-C5B1-4182-98F3-38701A7F068A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489509A1-6F15-44AC-BBE7-F63B4B5C01D0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8A242BAD-2557-4EB3-9827-A0F736A24AB2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F049567E-D1A8-40F0-AE83-DC1CDEB30DD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087B6656-6656-486B-92FC-4BDE4B6CB54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B136D0EA-FA3A-46D5-A42B-AD4F3E6BC9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5ACE3793-90E9-440A-AF2B-BF043C7AF26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E3E01D94-2E07-4CCC-BFA5-003FA4BE2A3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3CE78C6E-F219-42F1-BAE5-A735DE3F85F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40AB7455-D11B-422B-A793-15B05AA6DF6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15DE0-92A4-4B77-9E97-6820CCF163F1}">
  <sheetPr>
    <tabColor theme="0"/>
  </sheetPr>
  <dimension ref="B2:AG76"/>
  <sheetViews>
    <sheetView topLeftCell="W35" zoomScale="64" zoomScaleNormal="64" workbookViewId="0">
      <selection activeCell="Y54" sqref="Y54:AE62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116</v>
      </c>
      <c r="E17" s="132">
        <v>76</v>
      </c>
      <c r="F17" s="133">
        <f t="shared" ref="F17:F24" si="2">SUM(D17:E17)</f>
        <v>192</v>
      </c>
      <c r="G17" s="134">
        <f t="shared" ref="G17:G23" si="3">VLOOKUP(C17,$W$53:$AF$63,$W$44,0)</f>
        <v>156.15776</v>
      </c>
      <c r="H17" s="122">
        <f t="shared" ref="H17:H25" si="4">IF(G17&lt;&gt;0,D17/(G17/2),0)</f>
        <v>1.4856770486461897</v>
      </c>
      <c r="I17" s="13">
        <f t="shared" ref="I17:I25" si="5">IF(G17&lt;&gt;0,E17/(G17/2),0)</f>
        <v>0.97337461807853809</v>
      </c>
      <c r="J17" s="14"/>
      <c r="K17" s="15">
        <f t="shared" ref="K17:K31" si="6">IF(G17&lt;&gt;0,F17/(G17),0)</f>
        <v>1.2295258333623638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>
        <v>105</v>
      </c>
      <c r="E18" s="132">
        <v>42</v>
      </c>
      <c r="F18" s="133">
        <f t="shared" si="2"/>
        <v>147</v>
      </c>
      <c r="G18" s="134">
        <f t="shared" si="3"/>
        <v>281.99001600000008</v>
      </c>
      <c r="H18" s="122">
        <f>IF(G18&lt;&gt;0,D18/(G18/2),0)</f>
        <v>0.74470721686827357</v>
      </c>
      <c r="I18" s="13">
        <f t="shared" si="5"/>
        <v>0.29788288674730945</v>
      </c>
      <c r="J18" s="14"/>
      <c r="K18" s="15">
        <f t="shared" si="6"/>
        <v>0.52129505180779157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10</v>
      </c>
      <c r="E19" s="132"/>
      <c r="F19" s="133">
        <f t="shared" si="2"/>
        <v>10</v>
      </c>
      <c r="G19" s="134">
        <f t="shared" si="3"/>
        <v>0</v>
      </c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83</v>
      </c>
      <c r="E20" s="132">
        <v>70</v>
      </c>
      <c r="F20" s="133">
        <f t="shared" si="2"/>
        <v>153</v>
      </c>
      <c r="G20" s="134">
        <f t="shared" si="3"/>
        <v>322.9248</v>
      </c>
      <c r="H20" s="122">
        <f t="shared" si="4"/>
        <v>0.51405156866242541</v>
      </c>
      <c r="I20" s="13">
        <f t="shared" si="5"/>
        <v>0.43353746754662387</v>
      </c>
      <c r="J20" s="14"/>
      <c r="K20" s="15">
        <f t="shared" si="6"/>
        <v>0.47379451810452466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128</v>
      </c>
      <c r="E21" s="132">
        <v>53</v>
      </c>
      <c r="F21" s="133">
        <f t="shared" si="2"/>
        <v>181</v>
      </c>
      <c r="G21" s="134">
        <f t="shared" si="3"/>
        <v>331.22760000000005</v>
      </c>
      <c r="H21" s="122">
        <f t="shared" si="4"/>
        <v>0.77288245303229552</v>
      </c>
      <c r="I21" s="13">
        <f t="shared" si="5"/>
        <v>0.32002164070868483</v>
      </c>
      <c r="J21" s="14"/>
      <c r="K21" s="15">
        <f t="shared" si="6"/>
        <v>0.5464520468704902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82</v>
      </c>
      <c r="E22" s="132">
        <v>70</v>
      </c>
      <c r="F22" s="133">
        <f t="shared" si="2"/>
        <v>152</v>
      </c>
      <c r="G22" s="134">
        <f t="shared" si="3"/>
        <v>330.62040000000002</v>
      </c>
      <c r="H22" s="122">
        <f t="shared" si="4"/>
        <v>0.49603714713308672</v>
      </c>
      <c r="I22" s="13">
        <f t="shared" si="5"/>
        <v>0.42344634511361062</v>
      </c>
      <c r="J22" s="14"/>
      <c r="K22" s="15">
        <f t="shared" si="6"/>
        <v>0.45974174612334867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165</v>
      </c>
      <c r="E23" s="132">
        <v>73</v>
      </c>
      <c r="F23" s="133">
        <f t="shared" si="2"/>
        <v>238</v>
      </c>
      <c r="G23" s="134">
        <f t="shared" si="3"/>
        <v>307.82400000000001</v>
      </c>
      <c r="H23" s="122">
        <f t="shared" si="4"/>
        <v>1.0720411663807889</v>
      </c>
      <c r="I23" s="13">
        <f t="shared" si="5"/>
        <v>0.47429700088362181</v>
      </c>
      <c r="J23" s="14"/>
      <c r="K23" s="15">
        <f t="shared" si="6"/>
        <v>0.77316908363220538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>
        <v>128</v>
      </c>
      <c r="E24" s="132">
        <v>48</v>
      </c>
      <c r="F24" s="133">
        <f t="shared" si="2"/>
        <v>176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817</v>
      </c>
      <c r="E25" s="137">
        <f>SUM(E17:E24)</f>
        <v>432</v>
      </c>
      <c r="F25" s="137">
        <f>SUM(F17:F24)</f>
        <v>1249</v>
      </c>
      <c r="G25" s="137">
        <f>SUM(G17:G24)</f>
        <v>1730.7445760000003</v>
      </c>
      <c r="H25" s="124">
        <f t="shared" si="4"/>
        <v>0.94410233760570783</v>
      </c>
      <c r="I25" s="27">
        <f t="shared" si="5"/>
        <v>0.49920711119420541</v>
      </c>
      <c r="J25" s="22"/>
      <c r="K25" s="28">
        <f t="shared" si="6"/>
        <v>0.72165472439995659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187</v>
      </c>
      <c r="E27" s="216">
        <v>87</v>
      </c>
      <c r="F27" s="133">
        <f t="shared" ref="F27:F29" si="7">SUM(D27:E27)</f>
        <v>274</v>
      </c>
      <c r="G27" s="134">
        <f>VLOOKUP(C27,$W$53:$AF$63,$W$44,0)</f>
        <v>629.6400000000001</v>
      </c>
      <c r="H27" s="122">
        <f>IF(G27&lt;&gt;0,D27/(G27/2),0)</f>
        <v>0.59399021663172602</v>
      </c>
      <c r="I27" s="13">
        <f>IF(G27&lt;&gt;0,E27/(G27/2),0)</f>
        <v>0.27634838955593666</v>
      </c>
      <c r="J27" s="14"/>
      <c r="K27" s="15">
        <f t="shared" si="6"/>
        <v>0.43516930309383134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69</v>
      </c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300</v>
      </c>
      <c r="E29" s="250">
        <v>117</v>
      </c>
      <c r="F29" s="133">
        <f t="shared" si="7"/>
        <v>417</v>
      </c>
      <c r="G29" s="134">
        <f t="shared" ref="G29" si="8">VLOOKUP(C29,$W$53:$AF$63,$W$44,0)</f>
        <v>580.02912000000003</v>
      </c>
      <c r="H29" s="122">
        <f>IF(G29&lt;&gt;0,D29/(G29/2),0)</f>
        <v>1.0344308230593664</v>
      </c>
      <c r="I29" s="13">
        <f>IF(G29&lt;&gt;0,E29/(G29/2),0)</f>
        <v>0.40342802099315289</v>
      </c>
      <c r="J29" s="14"/>
      <c r="K29" s="15">
        <f t="shared" si="6"/>
        <v>0.71892942202625965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487</v>
      </c>
      <c r="E31" s="221">
        <f>SUM(E27:E30)</f>
        <v>204</v>
      </c>
      <c r="F31" s="221">
        <f>SUM(F27:F30)</f>
        <v>691</v>
      </c>
      <c r="G31" s="222">
        <f>SUM(G27:G30)</f>
        <v>1209.66912</v>
      </c>
      <c r="H31" s="223">
        <f>IF(G31&lt;&gt;0,D31/(G31/2),0)</f>
        <v>0.80517885750443885</v>
      </c>
      <c r="I31" s="223">
        <f>IF(G31&lt;&gt;0,E31/(G31/2),0)</f>
        <v>0.33728231402650005</v>
      </c>
      <c r="J31" s="22"/>
      <c r="K31" s="224">
        <f t="shared" si="6"/>
        <v>0.57123058576546948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1304</v>
      </c>
      <c r="E34" s="108">
        <f>E9+E15+E25+E31</f>
        <v>636</v>
      </c>
      <c r="F34" s="108">
        <f>F9+F15+F25+F31</f>
        <v>1940</v>
      </c>
      <c r="G34" s="109">
        <f>G25+G31+G9+G15</f>
        <v>2940.4136960000005</v>
      </c>
      <c r="H34" s="13">
        <f>IF(G34&lt;&gt;0,D34/(G34/2),0)</f>
        <v>0.88695002459953154</v>
      </c>
      <c r="I34" s="13">
        <f>IF(G34&lt;&gt;0,E34/(G34/2),0)</f>
        <v>0.43259218991204146</v>
      </c>
      <c r="J34" s="14"/>
      <c r="K34" s="15">
        <f>IF(G34&lt;&gt;0,F34/(G34),0)</f>
        <v>0.65977110725578647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9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695</v>
      </c>
      <c r="E40" s="105">
        <v>483</v>
      </c>
      <c r="F40" s="106">
        <f>SUM(D40:E40)</f>
        <v>1178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695</v>
      </c>
      <c r="E42" s="107">
        <f>SUM(E38:E41)</f>
        <v>483</v>
      </c>
      <c r="F42" s="106">
        <f>D42+E42</f>
        <v>1178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4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'16-1'!D40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'16-1'!F40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'16-1'!H40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'16-1'!B40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46038</v>
      </c>
      <c r="Z45" s="192">
        <v>46039</v>
      </c>
      <c r="AA45" s="192">
        <v>46040</v>
      </c>
      <c r="AB45" s="192">
        <v>46041</v>
      </c>
      <c r="AC45" s="192">
        <v>46042</v>
      </c>
      <c r="AD45" s="192">
        <v>46043</v>
      </c>
      <c r="AE45" s="192">
        <v>46044</v>
      </c>
      <c r="AF45" s="260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v>0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7217</v>
      </c>
      <c r="G47" s="77">
        <f>IF($W$44=3,$Y47,IF($W$44=4,SUM($Y47:$Z47),IF($W$44=5,SUM($Y47:$AA47),IF($W$44=6,SUM($Y47:$AB47),IF($W$44=7,SUM($Y47:$AC47),IF($W$44=8,SUM($Y47:$AD47),IF($W$44=9,SUM($Y47:$AE47),"Escribir número")))))))</f>
        <v>3166.0573120000004</v>
      </c>
      <c r="H47" s="79">
        <f>F31+'26-12'!F31+'27-12'!F31+'28-12'!F31+'29-12'!F31</f>
        <v>2757.5</v>
      </c>
      <c r="I47" s="77">
        <f>IF($W$44=3,$Y49,IF($W$44=4,SUM($Y49:$Z49),IF($W$44=5,SUM($Y49:$AA49),IF($W$44=6,SUM($Y49:$AB49),IF($W$44=7,SUM($Y49:$AC49),IF($W$44=8,SUM($Y49:$AD49),IF($W$44=9,SUM($Y49:$AE49),"Escribir número")))))))</f>
        <v>2056.437504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1435.3127360000003</v>
      </c>
      <c r="Z47" s="273">
        <v>1730.7445760000001</v>
      </c>
      <c r="AA47" s="273">
        <v>1351.0730217600001</v>
      </c>
      <c r="AB47" s="273">
        <v>2035.1411520000001</v>
      </c>
      <c r="AC47" s="273">
        <v>1860.4483920000002</v>
      </c>
      <c r="AD47" s="273">
        <v>978.25925120000011</v>
      </c>
      <c r="AE47" s="273">
        <v>1842.7258432000003</v>
      </c>
      <c r="AF47" s="67">
        <v>11233.70497216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11482.5</v>
      </c>
      <c r="L48" s="118"/>
      <c r="M48" s="82">
        <f>+C47+E47+G47+I47</f>
        <v>5222.4948160000004</v>
      </c>
      <c r="N48" s="83">
        <f>AF63</f>
        <v>17668.460877760001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846.76838399999997</v>
      </c>
      <c r="Z49" s="274">
        <v>1209.66912</v>
      </c>
      <c r="AA49" s="274">
        <v>934.51179359999992</v>
      </c>
      <c r="AB49" s="274">
        <v>440.74799999999999</v>
      </c>
      <c r="AC49" s="274">
        <v>960.61310399999991</v>
      </c>
      <c r="AD49" s="274">
        <v>895.74038399999995</v>
      </c>
      <c r="AE49" s="274">
        <v>1146.7051200000001</v>
      </c>
      <c r="AF49" s="67">
        <v>6434.7559055999991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v>2282.0811200000003</v>
      </c>
      <c r="Z50" s="71">
        <v>2940.4136960000001</v>
      </c>
      <c r="AA50" s="71">
        <v>2285.58481536</v>
      </c>
      <c r="AB50" s="71">
        <v>2475.8891520000002</v>
      </c>
      <c r="AC50" s="71">
        <v>2821.0614960000003</v>
      </c>
      <c r="AD50" s="71">
        <v>1873.9996352000001</v>
      </c>
      <c r="AE50" s="71">
        <v>2989.4309632000004</v>
      </c>
      <c r="AF50" s="102">
        <v>17668.460877760001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46038</v>
      </c>
      <c r="Z53" s="192">
        <v>46039</v>
      </c>
      <c r="AA53" s="192">
        <v>46040</v>
      </c>
      <c r="AB53" s="192">
        <v>46041</v>
      </c>
      <c r="AC53" s="192">
        <v>46042</v>
      </c>
      <c r="AD53" s="192">
        <v>46043</v>
      </c>
      <c r="AE53" s="192">
        <v>46044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156.15776</v>
      </c>
      <c r="Z54" s="85">
        <v>156.15776</v>
      </c>
      <c r="AA54" s="85">
        <v>102.85117919999998</v>
      </c>
      <c r="AB54" s="85">
        <v>163.25584000000001</v>
      </c>
      <c r="AC54" s="85">
        <v>163.25584000000001</v>
      </c>
      <c r="AD54" s="85">
        <v>98.379388799999987</v>
      </c>
      <c r="AE54" s="85">
        <v>156.15776</v>
      </c>
      <c r="AF54" s="67">
        <v>996.21552799999995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406.02038400000004</v>
      </c>
      <c r="Z55" s="85">
        <v>580.02912000000003</v>
      </c>
      <c r="AA55" s="85">
        <v>234.91179360000001</v>
      </c>
      <c r="AB55" s="85">
        <v>0</v>
      </c>
      <c r="AC55" s="85">
        <v>261.013104</v>
      </c>
      <c r="AD55" s="85">
        <v>406.02038400000004</v>
      </c>
      <c r="AE55" s="85">
        <v>580.02912000000003</v>
      </c>
      <c r="AF55" s="67">
        <v>2468.0239056</v>
      </c>
      <c r="AG55" s="64"/>
    </row>
    <row r="56" spans="2:33" ht="15.5">
      <c r="E56" s="91"/>
      <c r="V56" s="62"/>
      <c r="W56" s="68" t="s">
        <v>18</v>
      </c>
      <c r="X56" s="90"/>
      <c r="Y56" s="85">
        <v>281.99001600000008</v>
      </c>
      <c r="Z56" s="85">
        <v>281.99001600000008</v>
      </c>
      <c r="AA56" s="85">
        <v>177.65371008000002</v>
      </c>
      <c r="AB56" s="85">
        <v>281.99001600000008</v>
      </c>
      <c r="AC56" s="85">
        <v>281.99001600000008</v>
      </c>
      <c r="AD56" s="85">
        <v>197.39301120000005</v>
      </c>
      <c r="AE56" s="85">
        <v>281.99001600000008</v>
      </c>
      <c r="AF56" s="67">
        <v>1784.9968012800005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0</v>
      </c>
      <c r="Z57" s="85">
        <v>0</v>
      </c>
      <c r="AA57" s="85">
        <v>178.48309248000001</v>
      </c>
      <c r="AB57" s="85">
        <v>283.30649600000004</v>
      </c>
      <c r="AC57" s="85">
        <v>283.30649600000004</v>
      </c>
      <c r="AD57" s="85">
        <v>198.31454719999999</v>
      </c>
      <c r="AE57" s="85">
        <v>283.30649600000004</v>
      </c>
      <c r="AF57" s="67">
        <v>1226.71712768</v>
      </c>
      <c r="AG57" s="64"/>
    </row>
    <row r="58" spans="2:33" ht="15.5">
      <c r="V58" s="62"/>
      <c r="W58" s="68" t="s">
        <v>17</v>
      </c>
      <c r="X58" s="90"/>
      <c r="Y58" s="85">
        <v>226.04736</v>
      </c>
      <c r="Z58" s="85">
        <v>322.9248</v>
      </c>
      <c r="AA58" s="85">
        <v>226.04736</v>
      </c>
      <c r="AB58" s="85">
        <v>322.9248</v>
      </c>
      <c r="AC58" s="85">
        <v>322.9248</v>
      </c>
      <c r="AD58" s="85">
        <v>135.62841599999999</v>
      </c>
      <c r="AE58" s="85">
        <v>284.17382399999997</v>
      </c>
      <c r="AF58" s="67">
        <v>1840.67136</v>
      </c>
      <c r="AG58" s="64"/>
    </row>
    <row r="59" spans="2:33" ht="15.5">
      <c r="V59" s="62"/>
      <c r="W59" s="68" t="s">
        <v>28</v>
      </c>
      <c r="X59" s="90"/>
      <c r="Y59" s="85">
        <v>231.85932</v>
      </c>
      <c r="Z59" s="85">
        <v>331.22760000000005</v>
      </c>
      <c r="AA59" s="85">
        <v>231.85932</v>
      </c>
      <c r="AB59" s="85">
        <v>331.22760000000005</v>
      </c>
      <c r="AC59" s="85">
        <v>221.77848</v>
      </c>
      <c r="AD59" s="85">
        <v>133.06708800000001</v>
      </c>
      <c r="AE59" s="85">
        <v>278.807232</v>
      </c>
      <c r="AF59" s="67">
        <v>1759.8266400000002</v>
      </c>
      <c r="AG59" s="64"/>
    </row>
    <row r="60" spans="2:33" ht="15.5">
      <c r="V60" s="62"/>
      <c r="W60" s="68" t="s">
        <v>24</v>
      </c>
      <c r="X60" s="90"/>
      <c r="Y60" s="85">
        <v>231.43428</v>
      </c>
      <c r="Z60" s="85">
        <v>330.62040000000002</v>
      </c>
      <c r="AA60" s="85">
        <v>231.43428</v>
      </c>
      <c r="AB60" s="85">
        <v>330.62040000000002</v>
      </c>
      <c r="AC60" s="85">
        <v>297.55836000000011</v>
      </c>
      <c r="AD60" s="85">
        <v>0</v>
      </c>
      <c r="AE60" s="85">
        <v>250.4665152</v>
      </c>
      <c r="AF60" s="67">
        <v>1672.1342351999999</v>
      </c>
      <c r="AG60" s="64"/>
    </row>
    <row r="61" spans="2:33" ht="15.5">
      <c r="V61" s="62"/>
      <c r="W61" s="70" t="s">
        <v>19</v>
      </c>
      <c r="X61" s="92"/>
      <c r="Y61" s="85">
        <v>307.82400000000001</v>
      </c>
      <c r="Z61" s="85">
        <v>307.82400000000001</v>
      </c>
      <c r="AA61" s="85">
        <v>202.74407999999997</v>
      </c>
      <c r="AB61" s="85">
        <v>321.81600000000003</v>
      </c>
      <c r="AC61" s="85">
        <v>289.63440000000003</v>
      </c>
      <c r="AD61" s="85">
        <v>215.47679999999997</v>
      </c>
      <c r="AE61" s="85">
        <v>307.82400000000001</v>
      </c>
      <c r="AF61" s="67">
        <v>1953.1432799999998</v>
      </c>
      <c r="AG61" s="64"/>
    </row>
    <row r="62" spans="2:33" ht="15.5">
      <c r="V62" s="62"/>
      <c r="W62" s="70" t="s">
        <v>85</v>
      </c>
      <c r="X62" s="92"/>
      <c r="Y62" s="85">
        <v>440.74799999999999</v>
      </c>
      <c r="Z62" s="85">
        <v>629.6400000000001</v>
      </c>
      <c r="AA62" s="85">
        <v>699.59999999999991</v>
      </c>
      <c r="AB62" s="85">
        <v>440.74799999999999</v>
      </c>
      <c r="AC62" s="85">
        <v>699.59999999999991</v>
      </c>
      <c r="AD62" s="85">
        <v>489.71999999999991</v>
      </c>
      <c r="AE62" s="85">
        <v>566.67600000000004</v>
      </c>
      <c r="AF62" s="67">
        <v>3966.7319999999995</v>
      </c>
      <c r="AG62" s="64"/>
    </row>
    <row r="63" spans="2:33" ht="15.5">
      <c r="V63" s="62"/>
      <c r="W63" s="299" t="s">
        <v>43</v>
      </c>
      <c r="X63" s="300"/>
      <c r="Y63" s="102">
        <v>2282.0811199999998</v>
      </c>
      <c r="Z63" s="102">
        <v>2940.4136960000005</v>
      </c>
      <c r="AA63" s="102">
        <v>2285.58481536</v>
      </c>
      <c r="AB63" s="102">
        <v>2475.8891520000002</v>
      </c>
      <c r="AC63" s="102">
        <v>2821.0614959999998</v>
      </c>
      <c r="AD63" s="102">
        <v>1873.9996351999998</v>
      </c>
      <c r="AE63" s="102">
        <v>2989.4309632000004</v>
      </c>
      <c r="AF63" s="102">
        <v>17668.460877760001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B4B93941-5FF6-4C77-BE68-502FDEED3DA7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C4956AD4-8A6C-4F97-9AF3-7D969328937D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A204AD21-E8B0-4E92-8534-FA7483696C3F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403F77D5-F1DF-46D9-ACFB-5CE32AF84DE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7ABAA0FA-ED4D-4EE6-BE35-8AE9F520613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182BC3F2-2A22-4E98-9340-9A326F2D4B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84E3F845-B4E4-4D54-AB70-71B04157870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9801E288-4994-464D-B9F8-81A26D1146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11DECDD4-0295-4956-B8ED-B6887E3AD88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88F9AA54-D6A0-49A2-845E-F182C257F46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EFE9A-FB29-4BF2-9F45-CF94BA644A6A}">
  <sheetPr>
    <tabColor theme="0"/>
  </sheetPr>
  <dimension ref="B2:AG76"/>
  <sheetViews>
    <sheetView topLeftCell="B14" zoomScale="64" zoomScaleNormal="64" workbookViewId="0">
      <selection activeCell="M36" sqref="M36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218</v>
      </c>
      <c r="E17" s="132">
        <v>105</v>
      </c>
      <c r="F17" s="133">
        <f t="shared" ref="F17:F24" si="2">SUM(D17:E17)</f>
        <v>323</v>
      </c>
      <c r="G17" s="134">
        <f t="shared" ref="G17:G23" si="3">VLOOKUP(C17,$W$53:$AF$63,$W$44,0)</f>
        <v>102.85117919999998</v>
      </c>
      <c r="H17" s="122">
        <f t="shared" ref="H17:H25" si="4">IF(G17&lt;&gt;0,D17/(G17/2),0)</f>
        <v>4.2391346739172837</v>
      </c>
      <c r="I17" s="13">
        <f t="shared" ref="I17:I25" si="5">IF(G17&lt;&gt;0,E17/(G17/2),0)</f>
        <v>2.0417850493638294</v>
      </c>
      <c r="J17" s="14"/>
      <c r="K17" s="15">
        <f t="shared" ref="K17:K31" si="6">IF(G17&lt;&gt;0,F17/(G17),0)</f>
        <v>3.1404598616405566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>
        <v>198</v>
      </c>
      <c r="E18" s="132">
        <v>63</v>
      </c>
      <c r="F18" s="133">
        <f t="shared" si="2"/>
        <v>261</v>
      </c>
      <c r="G18" s="134">
        <f t="shared" si="3"/>
        <v>177.65371008000002</v>
      </c>
      <c r="H18" s="122">
        <f>IF(G18&lt;&gt;0,D18/(G18/2),0)</f>
        <v>2.2290556151159211</v>
      </c>
      <c r="I18" s="13">
        <f t="shared" si="5"/>
        <v>0.70924496844597495</v>
      </c>
      <c r="J18" s="14"/>
      <c r="K18" s="15">
        <f t="shared" si="6"/>
        <v>1.469150291780948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/>
      <c r="E19" s="132"/>
      <c r="F19" s="133">
        <f t="shared" si="2"/>
        <v>0</v>
      </c>
      <c r="G19" s="134">
        <f t="shared" si="3"/>
        <v>178.48309248000001</v>
      </c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228</v>
      </c>
      <c r="E20" s="132">
        <v>136</v>
      </c>
      <c r="F20" s="133">
        <f t="shared" si="2"/>
        <v>364</v>
      </c>
      <c r="G20" s="134">
        <f t="shared" si="3"/>
        <v>226.04736</v>
      </c>
      <c r="H20" s="122">
        <f t="shared" si="4"/>
        <v>2.0172763796046986</v>
      </c>
      <c r="I20" s="13">
        <f t="shared" si="5"/>
        <v>1.2032876650273643</v>
      </c>
      <c r="J20" s="14"/>
      <c r="K20" s="15">
        <f t="shared" si="6"/>
        <v>1.6102820223160315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200</v>
      </c>
      <c r="E21" s="132">
        <v>128</v>
      </c>
      <c r="F21" s="133">
        <f t="shared" si="2"/>
        <v>328</v>
      </c>
      <c r="G21" s="134">
        <f t="shared" si="3"/>
        <v>231.85932</v>
      </c>
      <c r="H21" s="122">
        <f t="shared" si="4"/>
        <v>1.7251840469470885</v>
      </c>
      <c r="I21" s="13">
        <f t="shared" si="5"/>
        <v>1.1041177900461365</v>
      </c>
      <c r="J21" s="14"/>
      <c r="K21" s="15">
        <f t="shared" si="6"/>
        <v>1.4146509184966125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205</v>
      </c>
      <c r="E22" s="132">
        <v>168</v>
      </c>
      <c r="F22" s="133">
        <f t="shared" si="2"/>
        <v>373</v>
      </c>
      <c r="G22" s="134">
        <f t="shared" si="3"/>
        <v>231.43428</v>
      </c>
      <c r="H22" s="122">
        <f t="shared" si="4"/>
        <v>1.7715612397610241</v>
      </c>
      <c r="I22" s="13">
        <f t="shared" si="5"/>
        <v>1.4518160403895222</v>
      </c>
      <c r="J22" s="14"/>
      <c r="K22" s="15">
        <f t="shared" si="6"/>
        <v>1.6116886400752732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228</v>
      </c>
      <c r="E23" s="132">
        <v>70</v>
      </c>
      <c r="F23" s="133">
        <f t="shared" si="2"/>
        <v>298</v>
      </c>
      <c r="G23" s="134">
        <f t="shared" si="3"/>
        <v>202.74407999999997</v>
      </c>
      <c r="H23" s="122">
        <f t="shared" si="4"/>
        <v>2.2491408873689434</v>
      </c>
      <c r="I23" s="13">
        <f t="shared" si="5"/>
        <v>0.69052571103432481</v>
      </c>
      <c r="J23" s="14"/>
      <c r="K23" s="15">
        <f t="shared" si="6"/>
        <v>1.4698332992016341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/>
      <c r="E24" s="132"/>
      <c r="F24" s="133">
        <f t="shared" si="2"/>
        <v>0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1277</v>
      </c>
      <c r="E25" s="137">
        <f>SUM(E17:E24)</f>
        <v>670</v>
      </c>
      <c r="F25" s="137">
        <f>SUM(F17:F24)</f>
        <v>1947</v>
      </c>
      <c r="G25" s="137">
        <f>SUM(G17:G24)</f>
        <v>1351.0730217600001</v>
      </c>
      <c r="H25" s="124">
        <f t="shared" si="4"/>
        <v>1.8903493437186578</v>
      </c>
      <c r="I25" s="27">
        <f t="shared" si="5"/>
        <v>0.99180427587431541</v>
      </c>
      <c r="J25" s="22"/>
      <c r="K25" s="28">
        <f t="shared" si="6"/>
        <v>1.4410768097964866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154</v>
      </c>
      <c r="E27" s="216">
        <v>113.5</v>
      </c>
      <c r="F27" s="133">
        <f t="shared" ref="F27:F29" si="7">SUM(D27:E27)</f>
        <v>267.5</v>
      </c>
      <c r="G27" s="134">
        <f>VLOOKUP(C27,$W$53:$AF$63,$W$44,0)</f>
        <v>699.59999999999991</v>
      </c>
      <c r="H27" s="122">
        <f>IF(G27&lt;&gt;0,D27/(G27/2),0)</f>
        <v>0.44025157232704409</v>
      </c>
      <c r="I27" s="13">
        <f>IF(G27&lt;&gt;0,E27/(G27/2),0)</f>
        <v>0.32447112635791886</v>
      </c>
      <c r="J27" s="14"/>
      <c r="K27" s="15">
        <f t="shared" si="6"/>
        <v>0.38236134934248145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69</v>
      </c>
      <c r="D28" s="132">
        <f>552.6-D38</f>
        <v>465.6</v>
      </c>
      <c r="E28" s="132"/>
      <c r="F28" s="133">
        <f t="shared" si="7"/>
        <v>465.6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310</v>
      </c>
      <c r="E29" s="250">
        <v>125</v>
      </c>
      <c r="F29" s="133">
        <f t="shared" si="7"/>
        <v>435</v>
      </c>
      <c r="G29" s="134">
        <f t="shared" ref="G29" si="8">VLOOKUP(C29,$W$53:$AF$63,$W$44,0)</f>
        <v>234.91179360000001</v>
      </c>
      <c r="H29" s="122">
        <f>IF(G29&lt;&gt;0,D29/(G29/2),0)</f>
        <v>2.6392885197399472</v>
      </c>
      <c r="I29" s="13">
        <f>IF(G29&lt;&gt;0,E29/(G29/2),0)</f>
        <v>1.0642292418306238</v>
      </c>
      <c r="J29" s="14"/>
      <c r="K29" s="15">
        <f t="shared" si="6"/>
        <v>1.8517588807852854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929.6</v>
      </c>
      <c r="E31" s="221">
        <f>SUM(E27:E30)</f>
        <v>238.5</v>
      </c>
      <c r="F31" s="221">
        <f>SUM(F27:F30)</f>
        <v>1168.0999999999999</v>
      </c>
      <c r="G31" s="222">
        <f>SUM(G27:G30)</f>
        <v>934.51179359999992</v>
      </c>
      <c r="H31" s="223">
        <f>IF(G31&lt;&gt;0,D31/(G31/2),0)</f>
        <v>1.989488000828586</v>
      </c>
      <c r="I31" s="223">
        <f>IF(G31&lt;&gt;0,E31/(G31/2),0)</f>
        <v>0.51042694513513098</v>
      </c>
      <c r="J31" s="22"/>
      <c r="K31" s="224">
        <f t="shared" si="6"/>
        <v>1.2499574729818583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2206.6</v>
      </c>
      <c r="E34" s="108">
        <f>E9+E15+E25+E31</f>
        <v>908.5</v>
      </c>
      <c r="F34" s="108">
        <f>F9+F15+F25+F31</f>
        <v>3115.1</v>
      </c>
      <c r="G34" s="109">
        <f>G25+G31+G9+G15</f>
        <v>2285.58481536</v>
      </c>
      <c r="H34" s="13">
        <f>IF(G34&lt;&gt;0,D34/(G34/2),0)</f>
        <v>1.9308843716241095</v>
      </c>
      <c r="I34" s="13">
        <f>IF(G34&lt;&gt;0,E34/(G34/2),0)</f>
        <v>0.79498253041806555</v>
      </c>
      <c r="J34" s="14"/>
      <c r="K34" s="15">
        <f>IF(G34&lt;&gt;0,F34/(G34),0)</f>
        <v>1.3629334510210875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87</v>
      </c>
      <c r="E38" s="105">
        <v>32</v>
      </c>
      <c r="F38" s="106">
        <f t="shared" ref="F38:F41" si="9">SUM(D38:E38)</f>
        <v>119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>
        <f>173.5+54</f>
        <v>227.5</v>
      </c>
      <c r="F40" s="106">
        <f>SUM(D40:E40)</f>
        <v>227.5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87</v>
      </c>
      <c r="E42" s="107">
        <f>SUM(E38:E41)</f>
        <v>259.5</v>
      </c>
      <c r="F42" s="106">
        <f>D42+E42</f>
        <v>346.5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5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'17-1'!D40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'17-1'!F40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'17-1'!H40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'17-1'!B40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46038</v>
      </c>
      <c r="Z45" s="192">
        <v>46039</v>
      </c>
      <c r="AA45" s="192">
        <v>46040</v>
      </c>
      <c r="AB45" s="192">
        <v>46041</v>
      </c>
      <c r="AC45" s="192">
        <v>46042</v>
      </c>
      <c r="AD45" s="192">
        <v>46043</v>
      </c>
      <c r="AE45" s="192">
        <v>46044</v>
      </c>
      <c r="AF45" s="260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v>0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7915</v>
      </c>
      <c r="G47" s="77">
        <f>IF($W$44=3,$Y47,IF($W$44=4,SUM($Y47:$Z47),IF($W$44=5,SUM($Y47:$AA47),IF($W$44=6,SUM($Y47:$AB47),IF($W$44=7,SUM($Y47:$AC47),IF($W$44=8,SUM($Y47:$AD47),IF($W$44=9,SUM($Y47:$AE47),"Escribir número")))))))</f>
        <v>4517.1303337600002</v>
      </c>
      <c r="H47" s="79">
        <f>F31+'26-12'!F31+'27-12'!F31+'28-12'!F31+'29-12'!F31</f>
        <v>3234.6</v>
      </c>
      <c r="I47" s="77">
        <f>IF($W$44=3,$Y49,IF($W$44=4,SUM($Y49:$Z49),IF($W$44=5,SUM($Y49:$AA49),IF($W$44=6,SUM($Y49:$AB49),IF($W$44=7,SUM($Y49:$AC49),IF($W$44=8,SUM($Y49:$AD49),IF($W$44=9,SUM($Y49:$AE49),"Escribir número")))))))</f>
        <v>2990.9492976000001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1435.3127360000003</v>
      </c>
      <c r="Z47" s="273">
        <v>1730.7445760000001</v>
      </c>
      <c r="AA47" s="273">
        <v>1351.0730217600001</v>
      </c>
      <c r="AB47" s="273">
        <v>2035.1411520000001</v>
      </c>
      <c r="AC47" s="273">
        <v>1860.4483920000002</v>
      </c>
      <c r="AD47" s="273">
        <v>978.25925120000011</v>
      </c>
      <c r="AE47" s="273">
        <v>1842.7258432000003</v>
      </c>
      <c r="AF47" s="67">
        <v>11233.70497216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12657.6</v>
      </c>
      <c r="L48" s="118"/>
      <c r="M48" s="82">
        <f>+C47+E47+G47+I47</f>
        <v>7508.0796313600003</v>
      </c>
      <c r="N48" s="83">
        <f>AF63</f>
        <v>17668.460877760001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846.76838399999997</v>
      </c>
      <c r="Z49" s="274">
        <v>1209.66912</v>
      </c>
      <c r="AA49" s="274">
        <v>934.51179359999992</v>
      </c>
      <c r="AB49" s="274">
        <v>440.74799999999999</v>
      </c>
      <c r="AC49" s="274">
        <v>960.61310399999991</v>
      </c>
      <c r="AD49" s="274">
        <v>895.74038399999995</v>
      </c>
      <c r="AE49" s="274">
        <v>1146.7051200000001</v>
      </c>
      <c r="AF49" s="67">
        <v>6434.7559055999991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v>2282.0811200000003</v>
      </c>
      <c r="Z50" s="71">
        <v>2940.4136960000001</v>
      </c>
      <c r="AA50" s="71">
        <v>2285.58481536</v>
      </c>
      <c r="AB50" s="71">
        <v>2475.8891520000002</v>
      </c>
      <c r="AC50" s="71">
        <v>2821.0614960000003</v>
      </c>
      <c r="AD50" s="71">
        <v>1873.9996352000001</v>
      </c>
      <c r="AE50" s="71">
        <v>2989.4309632000004</v>
      </c>
      <c r="AF50" s="102">
        <v>17668.460877760001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46038</v>
      </c>
      <c r="Z53" s="192">
        <v>46039</v>
      </c>
      <c r="AA53" s="192">
        <v>46040</v>
      </c>
      <c r="AB53" s="192">
        <v>46041</v>
      </c>
      <c r="AC53" s="192">
        <v>46042</v>
      </c>
      <c r="AD53" s="192">
        <v>46043</v>
      </c>
      <c r="AE53" s="192">
        <v>46044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156.15776</v>
      </c>
      <c r="Z54" s="85">
        <v>156.15776</v>
      </c>
      <c r="AA54" s="85">
        <v>102.85117919999998</v>
      </c>
      <c r="AB54" s="85">
        <v>163.25584000000001</v>
      </c>
      <c r="AC54" s="85">
        <v>163.25584000000001</v>
      </c>
      <c r="AD54" s="85">
        <v>98.379388799999987</v>
      </c>
      <c r="AE54" s="85">
        <v>156.15776</v>
      </c>
      <c r="AF54" s="67">
        <v>996.21552799999995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406.02038400000004</v>
      </c>
      <c r="Z55" s="85">
        <v>580.02912000000003</v>
      </c>
      <c r="AA55" s="85">
        <v>234.91179360000001</v>
      </c>
      <c r="AB55" s="85">
        <v>0</v>
      </c>
      <c r="AC55" s="85">
        <v>261.013104</v>
      </c>
      <c r="AD55" s="85">
        <v>406.02038400000004</v>
      </c>
      <c r="AE55" s="85">
        <v>580.02912000000003</v>
      </c>
      <c r="AF55" s="67">
        <v>2468.0239056</v>
      </c>
      <c r="AG55" s="64"/>
    </row>
    <row r="56" spans="2:33" ht="15.5">
      <c r="E56" s="91"/>
      <c r="V56" s="62"/>
      <c r="W56" s="68" t="s">
        <v>18</v>
      </c>
      <c r="X56" s="90"/>
      <c r="Y56" s="85">
        <v>281.99001600000008</v>
      </c>
      <c r="Z56" s="85">
        <v>281.99001600000008</v>
      </c>
      <c r="AA56" s="85">
        <v>177.65371008000002</v>
      </c>
      <c r="AB56" s="85">
        <v>281.99001600000008</v>
      </c>
      <c r="AC56" s="85">
        <v>281.99001600000008</v>
      </c>
      <c r="AD56" s="85">
        <v>197.39301120000005</v>
      </c>
      <c r="AE56" s="85">
        <v>281.99001600000008</v>
      </c>
      <c r="AF56" s="67">
        <v>1784.9968012800005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0</v>
      </c>
      <c r="Z57" s="85">
        <v>0</v>
      </c>
      <c r="AA57" s="85">
        <v>178.48309248000001</v>
      </c>
      <c r="AB57" s="85">
        <v>283.30649600000004</v>
      </c>
      <c r="AC57" s="85">
        <v>283.30649600000004</v>
      </c>
      <c r="AD57" s="85">
        <v>198.31454719999999</v>
      </c>
      <c r="AE57" s="85">
        <v>283.30649600000004</v>
      </c>
      <c r="AF57" s="67">
        <v>1226.71712768</v>
      </c>
      <c r="AG57" s="64"/>
    </row>
    <row r="58" spans="2:33" ht="15.5">
      <c r="V58" s="62"/>
      <c r="W58" s="68" t="s">
        <v>17</v>
      </c>
      <c r="X58" s="90"/>
      <c r="Y58" s="85">
        <v>226.04736</v>
      </c>
      <c r="Z58" s="85">
        <v>322.9248</v>
      </c>
      <c r="AA58" s="85">
        <v>226.04736</v>
      </c>
      <c r="AB58" s="85">
        <v>322.9248</v>
      </c>
      <c r="AC58" s="85">
        <v>322.9248</v>
      </c>
      <c r="AD58" s="85">
        <v>135.62841599999999</v>
      </c>
      <c r="AE58" s="85">
        <v>284.17382399999997</v>
      </c>
      <c r="AF58" s="67">
        <v>1840.67136</v>
      </c>
      <c r="AG58" s="64"/>
    </row>
    <row r="59" spans="2:33" ht="15.5">
      <c r="V59" s="62"/>
      <c r="W59" s="68" t="s">
        <v>28</v>
      </c>
      <c r="X59" s="90"/>
      <c r="Y59" s="85">
        <v>231.85932</v>
      </c>
      <c r="Z59" s="85">
        <v>331.22760000000005</v>
      </c>
      <c r="AA59" s="85">
        <v>231.85932</v>
      </c>
      <c r="AB59" s="85">
        <v>331.22760000000005</v>
      </c>
      <c r="AC59" s="85">
        <v>221.77848</v>
      </c>
      <c r="AD59" s="85">
        <v>133.06708800000001</v>
      </c>
      <c r="AE59" s="85">
        <v>278.807232</v>
      </c>
      <c r="AF59" s="67">
        <v>1759.8266400000002</v>
      </c>
      <c r="AG59" s="64"/>
    </row>
    <row r="60" spans="2:33" ht="15.5">
      <c r="V60" s="62"/>
      <c r="W60" s="68" t="s">
        <v>24</v>
      </c>
      <c r="X60" s="90"/>
      <c r="Y60" s="85">
        <v>231.43428</v>
      </c>
      <c r="Z60" s="85">
        <v>330.62040000000002</v>
      </c>
      <c r="AA60" s="85">
        <v>231.43428</v>
      </c>
      <c r="AB60" s="85">
        <v>330.62040000000002</v>
      </c>
      <c r="AC60" s="85">
        <v>297.55836000000011</v>
      </c>
      <c r="AD60" s="85">
        <v>0</v>
      </c>
      <c r="AE60" s="85">
        <v>250.4665152</v>
      </c>
      <c r="AF60" s="67">
        <v>1672.1342351999999</v>
      </c>
      <c r="AG60" s="64"/>
    </row>
    <row r="61" spans="2:33" ht="15.5">
      <c r="V61" s="62"/>
      <c r="W61" s="70" t="s">
        <v>19</v>
      </c>
      <c r="X61" s="92"/>
      <c r="Y61" s="85">
        <v>307.82400000000001</v>
      </c>
      <c r="Z61" s="85">
        <v>307.82400000000001</v>
      </c>
      <c r="AA61" s="85">
        <v>202.74407999999997</v>
      </c>
      <c r="AB61" s="85">
        <v>321.81600000000003</v>
      </c>
      <c r="AC61" s="85">
        <v>289.63440000000003</v>
      </c>
      <c r="AD61" s="85">
        <v>215.47679999999997</v>
      </c>
      <c r="AE61" s="85">
        <v>307.82400000000001</v>
      </c>
      <c r="AF61" s="67">
        <v>1953.1432799999998</v>
      </c>
      <c r="AG61" s="64"/>
    </row>
    <row r="62" spans="2:33" ht="15.5">
      <c r="V62" s="62"/>
      <c r="W62" s="70" t="s">
        <v>85</v>
      </c>
      <c r="X62" s="92"/>
      <c r="Y62" s="85">
        <v>440.74799999999999</v>
      </c>
      <c r="Z62" s="85">
        <v>629.6400000000001</v>
      </c>
      <c r="AA62" s="85">
        <v>699.59999999999991</v>
      </c>
      <c r="AB62" s="85">
        <v>440.74799999999999</v>
      </c>
      <c r="AC62" s="85">
        <v>699.59999999999991</v>
      </c>
      <c r="AD62" s="85">
        <v>489.71999999999991</v>
      </c>
      <c r="AE62" s="85">
        <v>566.67600000000004</v>
      </c>
      <c r="AF62" s="67">
        <v>3966.7319999999995</v>
      </c>
      <c r="AG62" s="64"/>
    </row>
    <row r="63" spans="2:33" ht="15.5">
      <c r="V63" s="62"/>
      <c r="W63" s="299" t="s">
        <v>43</v>
      </c>
      <c r="X63" s="300"/>
      <c r="Y63" s="102">
        <v>2282.0811199999998</v>
      </c>
      <c r="Z63" s="102">
        <v>2940.4136960000005</v>
      </c>
      <c r="AA63" s="102">
        <v>2285.58481536</v>
      </c>
      <c r="AB63" s="102">
        <v>2475.8891520000002</v>
      </c>
      <c r="AC63" s="102">
        <v>2821.0614959999998</v>
      </c>
      <c r="AD63" s="102">
        <v>1873.9996351999998</v>
      </c>
      <c r="AE63" s="102">
        <v>2989.4309632000004</v>
      </c>
      <c r="AF63" s="102">
        <v>17668.460877760001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CBB9AB13-0F67-406E-9A37-55726AB0D96A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29C4A03C-94BF-496E-A001-BE3721B0EC54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B4C1D140-EEFF-467D-89BF-4E690947E819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F5693A0B-331B-4D2E-8AC6-72E2B3457C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D2068A48-893B-41E6-BC46-E08D9D7630F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6E26FBFB-6503-48AA-B1A1-3C459A552C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9A2864E9-CE2E-43A0-A502-63AA75A451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4E8D463B-0BA1-475E-93A0-06E5B7EA3A8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F7AFCE19-9A6D-4129-A388-20DAFC68B0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178598E5-8274-49E1-836A-C6EE8769A42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09AC2-FDE8-460C-83E7-F7147AACFE23}">
  <sheetPr>
    <tabColor theme="0"/>
  </sheetPr>
  <dimension ref="B2:AG76"/>
  <sheetViews>
    <sheetView zoomScale="64" zoomScaleNormal="64" workbookViewId="0">
      <selection activeCell="E19" sqref="E1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46</v>
      </c>
      <c r="E17" s="132">
        <v>80</v>
      </c>
      <c r="F17" s="133">
        <f t="shared" ref="F17:F24" si="2">SUM(D17:E17)</f>
        <v>126</v>
      </c>
      <c r="G17" s="134">
        <f t="shared" ref="G17:G23" si="3">VLOOKUP(C17,$W$53:$AF$63,$W$44,0)</f>
        <v>163.25584000000001</v>
      </c>
      <c r="H17" s="122">
        <f t="shared" ref="H17:H25" si="4">IF(G17&lt;&gt;0,D17/(G17/2),0)</f>
        <v>0.56353267362441672</v>
      </c>
      <c r="I17" s="13">
        <f t="shared" ref="I17:I25" si="5">IF(G17&lt;&gt;0,E17/(G17/2),0)</f>
        <v>0.98005682369463776</v>
      </c>
      <c r="J17" s="14"/>
      <c r="K17" s="15">
        <f t="shared" ref="K17:K31" si="6">IF(G17&lt;&gt;0,F17/(G17),0)</f>
        <v>0.77179474865952724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>
        <v>187</v>
      </c>
      <c r="E18" s="132">
        <v>178</v>
      </c>
      <c r="F18" s="133">
        <f t="shared" si="2"/>
        <v>365</v>
      </c>
      <c r="G18" s="134">
        <f t="shared" si="3"/>
        <v>281.99001600000008</v>
      </c>
      <c r="H18" s="122">
        <f>IF(G18&lt;&gt;0,D18/(G18/2),0)</f>
        <v>1.3262880909939729</v>
      </c>
      <c r="I18" s="13">
        <f t="shared" si="5"/>
        <v>1.2624560438338353</v>
      </c>
      <c r="J18" s="14"/>
      <c r="K18" s="15">
        <f t="shared" si="6"/>
        <v>1.2943720674139041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0</v>
      </c>
      <c r="E19" s="132">
        <v>4</v>
      </c>
      <c r="F19" s="133">
        <f t="shared" si="2"/>
        <v>4</v>
      </c>
      <c r="G19" s="134">
        <f t="shared" si="3"/>
        <v>283.30649600000004</v>
      </c>
      <c r="H19" s="122">
        <f>IF(G19&lt;&gt;0,D19/(G19/2),0)</f>
        <v>0</v>
      </c>
      <c r="I19" s="13">
        <f t="shared" si="5"/>
        <v>2.8237968818053502E-2</v>
      </c>
      <c r="J19" s="14"/>
      <c r="K19" s="15">
        <f t="shared" si="6"/>
        <v>1.4118984409026751E-2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160</v>
      </c>
      <c r="E20" s="132">
        <v>153</v>
      </c>
      <c r="F20" s="133">
        <f t="shared" si="2"/>
        <v>313</v>
      </c>
      <c r="G20" s="134">
        <f t="shared" si="3"/>
        <v>322.9248</v>
      </c>
      <c r="H20" s="122">
        <f t="shared" si="4"/>
        <v>0.99094278296371163</v>
      </c>
      <c r="I20" s="13">
        <f t="shared" si="5"/>
        <v>0.94758903620904933</v>
      </c>
      <c r="J20" s="14"/>
      <c r="K20" s="15">
        <f t="shared" si="6"/>
        <v>0.96926590958638048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40</v>
      </c>
      <c r="E21" s="132">
        <v>100</v>
      </c>
      <c r="F21" s="133">
        <f t="shared" si="2"/>
        <v>140</v>
      </c>
      <c r="G21" s="134">
        <f t="shared" si="3"/>
        <v>331.22760000000005</v>
      </c>
      <c r="H21" s="122">
        <f t="shared" si="4"/>
        <v>0.24152576657259234</v>
      </c>
      <c r="I21" s="13">
        <f t="shared" si="5"/>
        <v>0.60381441643148082</v>
      </c>
      <c r="J21" s="14"/>
      <c r="K21" s="15">
        <f t="shared" si="6"/>
        <v>0.4226700915020366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248</v>
      </c>
      <c r="E22" s="132">
        <v>104</v>
      </c>
      <c r="F22" s="133">
        <f t="shared" si="2"/>
        <v>352</v>
      </c>
      <c r="G22" s="134">
        <f t="shared" si="3"/>
        <v>330.62040000000002</v>
      </c>
      <c r="H22" s="122">
        <f t="shared" si="4"/>
        <v>1.5002099084025062</v>
      </c>
      <c r="I22" s="13">
        <f t="shared" si="5"/>
        <v>0.62912028416879295</v>
      </c>
      <c r="J22" s="14"/>
      <c r="K22" s="15">
        <f t="shared" si="6"/>
        <v>1.0646650962856496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188</v>
      </c>
      <c r="E23" s="132">
        <v>27.5</v>
      </c>
      <c r="F23" s="133">
        <f t="shared" si="2"/>
        <v>215.5</v>
      </c>
      <c r="G23" s="134">
        <f t="shared" si="3"/>
        <v>321.81600000000003</v>
      </c>
      <c r="H23" s="122">
        <f t="shared" si="4"/>
        <v>1.1683695030700771</v>
      </c>
      <c r="I23" s="13">
        <f t="shared" si="5"/>
        <v>0.17090511348099532</v>
      </c>
      <c r="J23" s="14"/>
      <c r="K23" s="15">
        <f t="shared" si="6"/>
        <v>0.66963730827553625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/>
      <c r="E24" s="132"/>
      <c r="F24" s="133">
        <f t="shared" si="2"/>
        <v>0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869</v>
      </c>
      <c r="E25" s="137">
        <f>SUM(E17:E24)</f>
        <v>646.5</v>
      </c>
      <c r="F25" s="137">
        <f>SUM(F17:F24)</f>
        <v>1515.5</v>
      </c>
      <c r="G25" s="137">
        <f>SUM(G17:G24)</f>
        <v>2035.1411520000001</v>
      </c>
      <c r="H25" s="124">
        <f t="shared" si="4"/>
        <v>0.8539948191269241</v>
      </c>
      <c r="I25" s="27">
        <f t="shared" si="5"/>
        <v>0.63533676704897168</v>
      </c>
      <c r="J25" s="22"/>
      <c r="K25" s="28">
        <f t="shared" si="6"/>
        <v>0.74466579308794789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187</v>
      </c>
      <c r="E27" s="216">
        <v>44</v>
      </c>
      <c r="F27" s="133">
        <f t="shared" ref="F27:F29" si="7">SUM(D27:E27)</f>
        <v>231</v>
      </c>
      <c r="G27" s="134">
        <f>VLOOKUP(C27,$W$53:$AF$63,$W$44,0)</f>
        <v>440.74799999999999</v>
      </c>
      <c r="H27" s="122">
        <f>IF(G27&lt;&gt;0,D27/(G27/2),0)</f>
        <v>0.8485574523310373</v>
      </c>
      <c r="I27" s="13">
        <f>IF(G27&lt;&gt;0,E27/(G27/2),0)</f>
        <v>0.19966057701906759</v>
      </c>
      <c r="J27" s="14"/>
      <c r="K27" s="15">
        <f t="shared" si="6"/>
        <v>0.52410901467505244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69</v>
      </c>
      <c r="D28" s="216"/>
      <c r="E28" s="216">
        <v>162.9</v>
      </c>
      <c r="F28" s="133">
        <f t="shared" si="7"/>
        <v>162.9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280</v>
      </c>
      <c r="E29" s="250">
        <v>140</v>
      </c>
      <c r="F29" s="133">
        <f t="shared" si="7"/>
        <v>420</v>
      </c>
      <c r="G29" s="134">
        <f t="shared" ref="G29" si="8">VLOOKUP(C29,$W$53:$AF$63,$W$44,0)</f>
        <v>0</v>
      </c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467</v>
      </c>
      <c r="E31" s="221">
        <f>SUM(E27:E30)</f>
        <v>346.9</v>
      </c>
      <c r="F31" s="221">
        <f>SUM(F27:F30)</f>
        <v>813.9</v>
      </c>
      <c r="G31" s="222">
        <f>SUM(G27:G30)</f>
        <v>440.74799999999999</v>
      </c>
      <c r="H31" s="223">
        <f>IF(G31&lt;&gt;0,D31/(G31/2),0)</f>
        <v>2.1191247606341945</v>
      </c>
      <c r="I31" s="223">
        <f>IF(G31&lt;&gt;0,E31/(G31/2),0)</f>
        <v>1.5741421401798759</v>
      </c>
      <c r="J31" s="22"/>
      <c r="K31" s="224">
        <f t="shared" si="6"/>
        <v>1.8466334504070352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1336</v>
      </c>
      <c r="E34" s="108">
        <f>E9+E15+E25+E31</f>
        <v>993.4</v>
      </c>
      <c r="F34" s="108">
        <f>F9+F15+F25+F31</f>
        <v>2329.4</v>
      </c>
      <c r="G34" s="109">
        <f>G25+G31+G9+G15</f>
        <v>2475.8891520000002</v>
      </c>
      <c r="H34" s="13">
        <f>IF(G34&lt;&gt;0,D34/(G34/2),0)</f>
        <v>1.0792082504346301</v>
      </c>
      <c r="I34" s="13">
        <f>IF(G34&lt;&gt;0,E34/(G34/2),0)</f>
        <v>0.80245918860910292</v>
      </c>
      <c r="J34" s="14"/>
      <c r="K34" s="15">
        <f>IF(G34&lt;&gt;0,F34/(G34),0)</f>
        <v>0.94083371952186645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f>629.4-307.2</f>
        <v>322.2</v>
      </c>
      <c r="E38" s="105">
        <f>117+150+73</f>
        <v>340</v>
      </c>
      <c r="F38" s="106">
        <f t="shared" ref="F38:F41" si="9">SUM(D38:E38)</f>
        <v>662.2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307.2</v>
      </c>
      <c r="E40" s="105">
        <v>0</v>
      </c>
      <c r="F40" s="106">
        <f>SUM(D40:E40)</f>
        <v>307.2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629.4</v>
      </c>
      <c r="E42" s="107">
        <f>SUM(E38:E41)</f>
        <v>340</v>
      </c>
      <c r="F42" s="106">
        <f>D42+E42</f>
        <v>969.4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6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'18-1'!D40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'18-1'!F40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'18-1'!H40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'18-1'!B40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46038</v>
      </c>
      <c r="Z45" s="192">
        <v>46039</v>
      </c>
      <c r="AA45" s="192">
        <v>46040</v>
      </c>
      <c r="AB45" s="192">
        <v>46041</v>
      </c>
      <c r="AC45" s="192">
        <v>46042</v>
      </c>
      <c r="AD45" s="192">
        <v>46043</v>
      </c>
      <c r="AE45" s="192">
        <v>46044</v>
      </c>
      <c r="AF45" s="260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v>0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7483.5</v>
      </c>
      <c r="G47" s="77">
        <f>IF($W$44=3,$Y47,IF($W$44=4,SUM($Y47:$Z47),IF($W$44=5,SUM($Y47:$AA47),IF($W$44=6,SUM($Y47:$AB47),IF($W$44=7,SUM($Y47:$AC47),IF($W$44=8,SUM($Y47:$AD47),IF($W$44=9,SUM($Y47:$AE47),"Escribir número")))))))</f>
        <v>6552.2714857600004</v>
      </c>
      <c r="H47" s="79">
        <f>F31+'26-12'!F31+'27-12'!F31+'28-12'!F31+'29-12'!F31</f>
        <v>2880.4</v>
      </c>
      <c r="I47" s="77">
        <f>IF($W$44=3,$Y49,IF($W$44=4,SUM($Y49:$Z49),IF($W$44=5,SUM($Y49:$AA49),IF($W$44=6,SUM($Y49:$AB49),IF($W$44=7,SUM($Y49:$AC49),IF($W$44=8,SUM($Y49:$AD49),IF($W$44=9,SUM($Y49:$AE49),"Escribir número")))))))</f>
        <v>3431.6972976000002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1435.3127360000003</v>
      </c>
      <c r="Z47" s="273">
        <v>1730.7445760000001</v>
      </c>
      <c r="AA47" s="273">
        <v>1351.0730217600001</v>
      </c>
      <c r="AB47" s="273">
        <v>2035.1411520000001</v>
      </c>
      <c r="AC47" s="273">
        <v>1860.4483920000002</v>
      </c>
      <c r="AD47" s="273">
        <v>978.25925120000011</v>
      </c>
      <c r="AE47" s="273">
        <v>1842.7258432000003</v>
      </c>
      <c r="AF47" s="67">
        <v>11233.70497216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11871.9</v>
      </c>
      <c r="L48" s="118"/>
      <c r="M48" s="82">
        <f>+C47+E47+G47+I47</f>
        <v>9983.9687833600001</v>
      </c>
      <c r="N48" s="83">
        <f>AF63</f>
        <v>17668.460877760001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846.76838399999997</v>
      </c>
      <c r="Z49" s="274">
        <v>1209.66912</v>
      </c>
      <c r="AA49" s="274">
        <v>934.51179359999992</v>
      </c>
      <c r="AB49" s="274">
        <v>440.74799999999999</v>
      </c>
      <c r="AC49" s="274">
        <v>960.61310399999991</v>
      </c>
      <c r="AD49" s="274">
        <v>895.74038399999995</v>
      </c>
      <c r="AE49" s="274">
        <v>1146.7051200000001</v>
      </c>
      <c r="AF49" s="67">
        <v>6434.7559055999991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v>2282.0811200000003</v>
      </c>
      <c r="Z50" s="71">
        <v>2940.4136960000001</v>
      </c>
      <c r="AA50" s="71">
        <v>2285.58481536</v>
      </c>
      <c r="AB50" s="71">
        <v>2475.8891520000002</v>
      </c>
      <c r="AC50" s="71">
        <v>2821.0614960000003</v>
      </c>
      <c r="AD50" s="71">
        <v>1873.9996352000001</v>
      </c>
      <c r="AE50" s="71">
        <v>2989.4309632000004</v>
      </c>
      <c r="AF50" s="102">
        <v>17668.460877760001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46038</v>
      </c>
      <c r="Z53" s="192">
        <v>46039</v>
      </c>
      <c r="AA53" s="192">
        <v>46040</v>
      </c>
      <c r="AB53" s="192">
        <v>46041</v>
      </c>
      <c r="AC53" s="192">
        <v>46042</v>
      </c>
      <c r="AD53" s="192">
        <v>46043</v>
      </c>
      <c r="AE53" s="192">
        <v>46044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156.15776</v>
      </c>
      <c r="Z54" s="85">
        <v>156.15776</v>
      </c>
      <c r="AA54" s="85">
        <v>102.85117919999998</v>
      </c>
      <c r="AB54" s="85">
        <v>163.25584000000001</v>
      </c>
      <c r="AC54" s="85">
        <v>163.25584000000001</v>
      </c>
      <c r="AD54" s="85">
        <v>98.379388799999987</v>
      </c>
      <c r="AE54" s="85">
        <v>156.15776</v>
      </c>
      <c r="AF54" s="67">
        <v>996.21552799999995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406.02038400000004</v>
      </c>
      <c r="Z55" s="85">
        <v>580.02912000000003</v>
      </c>
      <c r="AA55" s="85">
        <v>234.91179360000001</v>
      </c>
      <c r="AB55" s="85">
        <v>0</v>
      </c>
      <c r="AC55" s="85">
        <v>261.013104</v>
      </c>
      <c r="AD55" s="85">
        <v>406.02038400000004</v>
      </c>
      <c r="AE55" s="85">
        <v>580.02912000000003</v>
      </c>
      <c r="AF55" s="67">
        <v>2468.0239056</v>
      </c>
      <c r="AG55" s="64"/>
    </row>
    <row r="56" spans="2:33" ht="15.5">
      <c r="E56" s="91"/>
      <c r="V56" s="62"/>
      <c r="W56" s="68" t="s">
        <v>18</v>
      </c>
      <c r="X56" s="90"/>
      <c r="Y56" s="85">
        <v>281.99001600000008</v>
      </c>
      <c r="Z56" s="85">
        <v>281.99001600000008</v>
      </c>
      <c r="AA56" s="85">
        <v>177.65371008000002</v>
      </c>
      <c r="AB56" s="85">
        <v>281.99001600000008</v>
      </c>
      <c r="AC56" s="85">
        <v>281.99001600000008</v>
      </c>
      <c r="AD56" s="85">
        <v>197.39301120000005</v>
      </c>
      <c r="AE56" s="85">
        <v>281.99001600000008</v>
      </c>
      <c r="AF56" s="67">
        <v>1784.9968012800005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0</v>
      </c>
      <c r="Z57" s="85">
        <v>0</v>
      </c>
      <c r="AA57" s="85">
        <v>178.48309248000001</v>
      </c>
      <c r="AB57" s="85">
        <v>283.30649600000004</v>
      </c>
      <c r="AC57" s="85">
        <v>283.30649600000004</v>
      </c>
      <c r="AD57" s="85">
        <v>198.31454719999999</v>
      </c>
      <c r="AE57" s="85">
        <v>283.30649600000004</v>
      </c>
      <c r="AF57" s="67">
        <v>1226.71712768</v>
      </c>
      <c r="AG57" s="64"/>
    </row>
    <row r="58" spans="2:33" ht="15.5">
      <c r="V58" s="62"/>
      <c r="W58" s="68" t="s">
        <v>17</v>
      </c>
      <c r="X58" s="90"/>
      <c r="Y58" s="85">
        <v>226.04736</v>
      </c>
      <c r="Z58" s="85">
        <v>322.9248</v>
      </c>
      <c r="AA58" s="85">
        <v>226.04736</v>
      </c>
      <c r="AB58" s="85">
        <v>322.9248</v>
      </c>
      <c r="AC58" s="85">
        <v>322.9248</v>
      </c>
      <c r="AD58" s="85">
        <v>135.62841599999999</v>
      </c>
      <c r="AE58" s="85">
        <v>284.17382399999997</v>
      </c>
      <c r="AF58" s="67">
        <v>1840.67136</v>
      </c>
      <c r="AG58" s="64"/>
    </row>
    <row r="59" spans="2:33" ht="15.5">
      <c r="V59" s="62"/>
      <c r="W59" s="68" t="s">
        <v>28</v>
      </c>
      <c r="X59" s="90"/>
      <c r="Y59" s="85">
        <v>231.85932</v>
      </c>
      <c r="Z59" s="85">
        <v>331.22760000000005</v>
      </c>
      <c r="AA59" s="85">
        <v>231.85932</v>
      </c>
      <c r="AB59" s="85">
        <v>331.22760000000005</v>
      </c>
      <c r="AC59" s="85">
        <v>221.77848</v>
      </c>
      <c r="AD59" s="85">
        <v>133.06708800000001</v>
      </c>
      <c r="AE59" s="85">
        <v>278.807232</v>
      </c>
      <c r="AF59" s="67">
        <v>1759.8266400000002</v>
      </c>
      <c r="AG59" s="64"/>
    </row>
    <row r="60" spans="2:33" ht="15.5">
      <c r="V60" s="62"/>
      <c r="W60" s="68" t="s">
        <v>24</v>
      </c>
      <c r="X60" s="90"/>
      <c r="Y60" s="85">
        <v>231.43428</v>
      </c>
      <c r="Z60" s="85">
        <v>330.62040000000002</v>
      </c>
      <c r="AA60" s="85">
        <v>231.43428</v>
      </c>
      <c r="AB60" s="85">
        <v>330.62040000000002</v>
      </c>
      <c r="AC60" s="85">
        <v>297.55836000000011</v>
      </c>
      <c r="AD60" s="85">
        <v>0</v>
      </c>
      <c r="AE60" s="85">
        <v>250.4665152</v>
      </c>
      <c r="AF60" s="67">
        <v>1672.1342351999999</v>
      </c>
      <c r="AG60" s="64"/>
    </row>
    <row r="61" spans="2:33" ht="15.5">
      <c r="V61" s="62"/>
      <c r="W61" s="70" t="s">
        <v>19</v>
      </c>
      <c r="X61" s="92"/>
      <c r="Y61" s="85">
        <v>307.82400000000001</v>
      </c>
      <c r="Z61" s="85">
        <v>307.82400000000001</v>
      </c>
      <c r="AA61" s="85">
        <v>202.74407999999997</v>
      </c>
      <c r="AB61" s="85">
        <v>321.81600000000003</v>
      </c>
      <c r="AC61" s="85">
        <v>289.63440000000003</v>
      </c>
      <c r="AD61" s="85">
        <v>215.47679999999997</v>
      </c>
      <c r="AE61" s="85">
        <v>307.82400000000001</v>
      </c>
      <c r="AF61" s="67">
        <v>1953.1432799999998</v>
      </c>
      <c r="AG61" s="64"/>
    </row>
    <row r="62" spans="2:33" ht="15.5">
      <c r="V62" s="62"/>
      <c r="W62" s="70" t="s">
        <v>85</v>
      </c>
      <c r="X62" s="92"/>
      <c r="Y62" s="85">
        <v>440.74799999999999</v>
      </c>
      <c r="Z62" s="85">
        <v>629.6400000000001</v>
      </c>
      <c r="AA62" s="85">
        <v>699.59999999999991</v>
      </c>
      <c r="AB62" s="85">
        <v>440.74799999999999</v>
      </c>
      <c r="AC62" s="85">
        <v>699.59999999999991</v>
      </c>
      <c r="AD62" s="85">
        <v>489.71999999999991</v>
      </c>
      <c r="AE62" s="85">
        <v>566.67600000000004</v>
      </c>
      <c r="AF62" s="67">
        <v>3966.7319999999995</v>
      </c>
      <c r="AG62" s="64"/>
    </row>
    <row r="63" spans="2:33" ht="15.5">
      <c r="V63" s="62"/>
      <c r="W63" s="299" t="s">
        <v>43</v>
      </c>
      <c r="X63" s="300"/>
      <c r="Y63" s="102">
        <v>2282.0811199999998</v>
      </c>
      <c r="Z63" s="102">
        <v>2940.4136960000005</v>
      </c>
      <c r="AA63" s="102">
        <v>2285.58481536</v>
      </c>
      <c r="AB63" s="102">
        <v>2475.8891520000002</v>
      </c>
      <c r="AC63" s="102">
        <v>2821.0614959999998</v>
      </c>
      <c r="AD63" s="102">
        <v>1873.9996351999998</v>
      </c>
      <c r="AE63" s="102">
        <v>2989.4309632000004</v>
      </c>
      <c r="AF63" s="102">
        <v>17668.460877760001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AF6D1B0E-1DF1-41BA-9499-A8DFD52FC58E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7D4DC9C1-AF9D-4678-9526-E3A8BD028968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081F3BF4-24CD-4043-9909-CD000E43F024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B01611D9-A035-4A98-A855-8B6B4AB35BF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9C4A65B6-D02C-449C-AA5D-7BF29FB0B4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39DC0BAE-B9EB-4D98-BFA9-B9FC95694FB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6EB7069A-D5E7-4095-958F-261EAD5BB86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F1EAAA0D-2FC4-46F0-B669-EE64484C28B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D6A1DA7D-31E0-496C-AB12-83554C40F99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9A70169A-4797-474B-A94F-F44E5667F24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53FEF-24F8-4DE7-B332-503B541A9C18}">
  <sheetPr>
    <tabColor theme="0"/>
  </sheetPr>
  <dimension ref="B2:AG76"/>
  <sheetViews>
    <sheetView topLeftCell="A11" zoomScale="64" zoomScaleNormal="64" workbookViewId="0">
      <selection activeCell="H22" sqref="H22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142</v>
      </c>
      <c r="E17" s="132">
        <v>100</v>
      </c>
      <c r="F17" s="133">
        <f t="shared" ref="F17:F24" si="2">SUM(D17:E17)</f>
        <v>242</v>
      </c>
      <c r="G17" s="134">
        <f t="shared" ref="G17:G23" si="3">VLOOKUP(C17,$W$53:$AF$63,$W$44,0)</f>
        <v>163.25584000000001</v>
      </c>
      <c r="H17" s="122">
        <f t="shared" ref="H17:H25" si="4">IF(G17&lt;&gt;0,D17/(G17/2),0)</f>
        <v>1.7396008620579821</v>
      </c>
      <c r="I17" s="13">
        <f t="shared" ref="I17:I25" si="5">IF(G17&lt;&gt;0,E17/(G17/2),0)</f>
        <v>1.2250710296182972</v>
      </c>
      <c r="J17" s="14"/>
      <c r="K17" s="15">
        <f t="shared" ref="K17:K31" si="6">IF(G17&lt;&gt;0,F17/(G17),0)</f>
        <v>1.4823359458381395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>
        <v>200</v>
      </c>
      <c r="E18" s="132">
        <v>28</v>
      </c>
      <c r="F18" s="133">
        <f t="shared" si="2"/>
        <v>228</v>
      </c>
      <c r="G18" s="134">
        <f t="shared" si="3"/>
        <v>281.99001600000008</v>
      </c>
      <c r="H18" s="122">
        <f>IF(G18&lt;&gt;0,D18/(G18/2),0)</f>
        <v>1.4184899368919497</v>
      </c>
      <c r="I18" s="13">
        <f t="shared" si="5"/>
        <v>0.19858859116487296</v>
      </c>
      <c r="J18" s="14"/>
      <c r="K18" s="15">
        <f t="shared" si="6"/>
        <v>0.80853926402841136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200</v>
      </c>
      <c r="E19" s="132">
        <v>168</v>
      </c>
      <c r="F19" s="133">
        <f t="shared" si="2"/>
        <v>368</v>
      </c>
      <c r="G19" s="134">
        <f t="shared" si="3"/>
        <v>283.30649600000004</v>
      </c>
      <c r="H19" s="122">
        <f>IF(G19&lt;&gt;0,D19/(G19/2),0)</f>
        <v>1.4118984409026751</v>
      </c>
      <c r="I19" s="13">
        <f t="shared" si="5"/>
        <v>1.185994690358247</v>
      </c>
      <c r="J19" s="14"/>
      <c r="K19" s="15">
        <f t="shared" si="6"/>
        <v>1.2989465656304611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171</v>
      </c>
      <c r="E20" s="132">
        <v>104</v>
      </c>
      <c r="F20" s="133">
        <f t="shared" si="2"/>
        <v>275</v>
      </c>
      <c r="G20" s="134">
        <f t="shared" si="3"/>
        <v>322.9248</v>
      </c>
      <c r="H20" s="122">
        <f t="shared" si="4"/>
        <v>1.0590700992924669</v>
      </c>
      <c r="I20" s="13">
        <f t="shared" si="5"/>
        <v>0.64411280892641254</v>
      </c>
      <c r="J20" s="14"/>
      <c r="K20" s="15">
        <f t="shared" si="6"/>
        <v>0.85159145410943971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50</v>
      </c>
      <c r="E21" s="132">
        <v>96</v>
      </c>
      <c r="F21" s="133">
        <f t="shared" si="2"/>
        <v>146</v>
      </c>
      <c r="G21" s="134">
        <f t="shared" si="3"/>
        <v>221.77848</v>
      </c>
      <c r="H21" s="122">
        <f t="shared" si="4"/>
        <v>0.45090037590662541</v>
      </c>
      <c r="I21" s="13">
        <f t="shared" si="5"/>
        <v>0.86572872174072069</v>
      </c>
      <c r="J21" s="14"/>
      <c r="K21" s="15">
        <f t="shared" si="6"/>
        <v>0.65831454882367302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0</v>
      </c>
      <c r="E22" s="132">
        <v>0</v>
      </c>
      <c r="F22" s="133">
        <f t="shared" si="2"/>
        <v>0</v>
      </c>
      <c r="G22" s="134">
        <f t="shared" si="3"/>
        <v>297.55836000000011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120</v>
      </c>
      <c r="E23" s="132">
        <v>58.5</v>
      </c>
      <c r="F23" s="133">
        <f t="shared" si="2"/>
        <v>178.5</v>
      </c>
      <c r="G23" s="134">
        <f t="shared" si="3"/>
        <v>289.63440000000003</v>
      </c>
      <c r="H23" s="122">
        <f t="shared" si="4"/>
        <v>0.82863085324118946</v>
      </c>
      <c r="I23" s="13">
        <f t="shared" si="5"/>
        <v>0.40395754095507991</v>
      </c>
      <c r="J23" s="14"/>
      <c r="K23" s="15">
        <f t="shared" si="6"/>
        <v>0.61629419709813471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/>
      <c r="E24" s="132"/>
      <c r="F24" s="133">
        <f t="shared" si="2"/>
        <v>0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883</v>
      </c>
      <c r="E25" s="137">
        <f>SUM(E17:E24)</f>
        <v>554.5</v>
      </c>
      <c r="F25" s="137">
        <f>SUM(F17:F24)</f>
        <v>1437.5</v>
      </c>
      <c r="G25" s="137">
        <f>SUM(G17:G24)</f>
        <v>1860.4483920000002</v>
      </c>
      <c r="H25" s="124">
        <f t="shared" si="4"/>
        <v>0.94923353294499757</v>
      </c>
      <c r="I25" s="27">
        <f t="shared" si="5"/>
        <v>0.59609285845753246</v>
      </c>
      <c r="J25" s="22"/>
      <c r="K25" s="28">
        <f t="shared" si="6"/>
        <v>0.77266319570126507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17.5</v>
      </c>
      <c r="E27" s="216">
        <v>187</v>
      </c>
      <c r="F27" s="133">
        <f t="shared" ref="F27:F29" si="7">SUM(D27:E27)</f>
        <v>204.5</v>
      </c>
      <c r="G27" s="134">
        <f>VLOOKUP(C27,$W$53:$AF$63,$W$44,0)</f>
        <v>699.59999999999991</v>
      </c>
      <c r="H27" s="122">
        <f>IF(G27&lt;&gt;0,D27/(G27/2),0)</f>
        <v>5.0028587764436826E-2</v>
      </c>
      <c r="I27" s="13">
        <f>IF(G27&lt;&gt;0,E27/(G27/2),0)</f>
        <v>0.53459119496855356</v>
      </c>
      <c r="J27" s="14"/>
      <c r="K27" s="15">
        <f t="shared" si="6"/>
        <v>0.29230989136649516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69</v>
      </c>
      <c r="D28" s="132">
        <v>162.69999999999999</v>
      </c>
      <c r="E28" s="132"/>
      <c r="F28" s="133">
        <f t="shared" si="7"/>
        <v>162.69999999999999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143</v>
      </c>
      <c r="E29" s="250">
        <v>210</v>
      </c>
      <c r="F29" s="133">
        <f t="shared" si="7"/>
        <v>353</v>
      </c>
      <c r="G29" s="134">
        <f t="shared" ref="G29" si="8">VLOOKUP(C29,$W$53:$AF$63,$W$44,0)</f>
        <v>261.013104</v>
      </c>
      <c r="H29" s="122">
        <f>IF(G29&lt;&gt;0,D29/(G29/2),0)</f>
        <v>1.0957304273888104</v>
      </c>
      <c r="I29" s="13">
        <f>IF(G29&lt;&gt;0,E29/(G29/2),0)</f>
        <v>1.6091146136479033</v>
      </c>
      <c r="J29" s="14"/>
      <c r="K29" s="15">
        <f t="shared" si="6"/>
        <v>1.3524225205183569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323.2</v>
      </c>
      <c r="E31" s="221">
        <f>SUM(E27:E30)</f>
        <v>397</v>
      </c>
      <c r="F31" s="221">
        <f>SUM(F27:F30)</f>
        <v>720.2</v>
      </c>
      <c r="G31" s="222">
        <f>SUM(G27:G30)</f>
        <v>960.61310399999991</v>
      </c>
      <c r="H31" s="223">
        <f>IF(G31&lt;&gt;0,D31/(G31/2),0)</f>
        <v>0.67290358345975676</v>
      </c>
      <c r="I31" s="223">
        <f>IF(G31&lt;&gt;0,E31/(G31/2),0)</f>
        <v>0.82655545369283245</v>
      </c>
      <c r="J31" s="22"/>
      <c r="K31" s="224">
        <f t="shared" si="6"/>
        <v>0.74972951857629466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1206.2</v>
      </c>
      <c r="E34" s="108">
        <f>E9+E15+E25+E31</f>
        <v>951.5</v>
      </c>
      <c r="F34" s="108">
        <f>F9+F15+F25+F31</f>
        <v>2157.6999999999998</v>
      </c>
      <c r="G34" s="109">
        <f>G25+G31+G9+G15</f>
        <v>2821.0614960000003</v>
      </c>
      <c r="H34" s="13">
        <f>IF(G34&lt;&gt;0,D34/(G34/2),0)</f>
        <v>0.85513910399349902</v>
      </c>
      <c r="I34" s="13">
        <f>IF(G34&lt;&gt;0,E34/(G34/2),0)</f>
        <v>0.67456877586620323</v>
      </c>
      <c r="J34" s="14"/>
      <c r="K34" s="15">
        <f>IF(G34&lt;&gt;0,F34/(G34),0)</f>
        <v>0.76485393992985096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f>541.9-D28</f>
        <v>379.2</v>
      </c>
      <c r="E38" s="105">
        <v>415</v>
      </c>
      <c r="F38" s="106">
        <f t="shared" ref="F38:F41" si="9">SUM(D38:E38)</f>
        <v>794.2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379.2</v>
      </c>
      <c r="E42" s="107">
        <f>SUM(E38:E41)</f>
        <v>415</v>
      </c>
      <c r="F42" s="106">
        <f>D42+E42</f>
        <v>794.2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7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'19-1'!D40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'19-1'!F40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'19-1'!H40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'19-1'!B40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46038</v>
      </c>
      <c r="Z45" s="192">
        <v>46039</v>
      </c>
      <c r="AA45" s="192">
        <v>46040</v>
      </c>
      <c r="AB45" s="192">
        <v>46041</v>
      </c>
      <c r="AC45" s="192">
        <v>46042</v>
      </c>
      <c r="AD45" s="192">
        <v>46043</v>
      </c>
      <c r="AE45" s="192">
        <v>46044</v>
      </c>
      <c r="AF45" s="260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v>0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7405.5</v>
      </c>
      <c r="G47" s="77">
        <f>IF($W$44=3,$Y47,IF($W$44=4,SUM($Y47:$Z47),IF($W$44=5,SUM($Y47:$AA47),IF($W$44=6,SUM($Y47:$AB47),IF($W$44=7,SUM($Y47:$AC47),IF($W$44=8,SUM($Y47:$AD47),IF($W$44=9,SUM($Y47:$AE47),"Escribir número")))))))</f>
        <v>8412.7198777600006</v>
      </c>
      <c r="H47" s="79">
        <f>F31+'26-12'!F31+'27-12'!F31+'28-12'!F31+'29-12'!F31</f>
        <v>2786.7</v>
      </c>
      <c r="I47" s="77">
        <f>IF($W$44=3,$Y49,IF($W$44=4,SUM($Y49:$Z49),IF($W$44=5,SUM($Y49:$AA49),IF($W$44=6,SUM($Y49:$AB49),IF($W$44=7,SUM($Y49:$AC49),IF($W$44=8,SUM($Y49:$AD49),IF($W$44=9,SUM($Y49:$AE49),"Escribir número")))))))</f>
        <v>4392.3104015999998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1435.3127360000003</v>
      </c>
      <c r="Z47" s="273">
        <v>1730.7445760000001</v>
      </c>
      <c r="AA47" s="273">
        <v>1351.0730217600001</v>
      </c>
      <c r="AB47" s="273">
        <v>2035.1411520000001</v>
      </c>
      <c r="AC47" s="273">
        <v>1860.4483920000002</v>
      </c>
      <c r="AD47" s="273">
        <v>978.25925120000011</v>
      </c>
      <c r="AE47" s="273">
        <v>1842.7258432000003</v>
      </c>
      <c r="AF47" s="67">
        <v>11233.70497216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11700.2</v>
      </c>
      <c r="L48" s="118"/>
      <c r="M48" s="82">
        <f>+C47+E47+G47+I47</f>
        <v>12805.03027936</v>
      </c>
      <c r="N48" s="83">
        <f>AF63</f>
        <v>17668.460877760001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846.76838399999997</v>
      </c>
      <c r="Z49" s="274">
        <v>1209.66912</v>
      </c>
      <c r="AA49" s="274">
        <v>934.51179359999992</v>
      </c>
      <c r="AB49" s="274">
        <v>440.74799999999999</v>
      </c>
      <c r="AC49" s="274">
        <v>960.61310399999991</v>
      </c>
      <c r="AD49" s="274">
        <v>895.74038399999995</v>
      </c>
      <c r="AE49" s="274">
        <v>1146.7051200000001</v>
      </c>
      <c r="AF49" s="67">
        <v>6434.7559055999991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v>2282.0811200000003</v>
      </c>
      <c r="Z50" s="71">
        <v>2940.4136960000001</v>
      </c>
      <c r="AA50" s="71">
        <v>2285.58481536</v>
      </c>
      <c r="AB50" s="71">
        <v>2475.8891520000002</v>
      </c>
      <c r="AC50" s="71">
        <v>2821.0614960000003</v>
      </c>
      <c r="AD50" s="71">
        <v>1873.9996352000001</v>
      </c>
      <c r="AE50" s="71">
        <v>2989.4309632000004</v>
      </c>
      <c r="AF50" s="102">
        <v>17668.460877760001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46038</v>
      </c>
      <c r="Z53" s="192">
        <v>46039</v>
      </c>
      <c r="AA53" s="192">
        <v>46040</v>
      </c>
      <c r="AB53" s="192">
        <v>46041</v>
      </c>
      <c r="AC53" s="192">
        <v>46042</v>
      </c>
      <c r="AD53" s="192">
        <v>46043</v>
      </c>
      <c r="AE53" s="192">
        <v>46044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156.15776</v>
      </c>
      <c r="Z54" s="85">
        <v>156.15776</v>
      </c>
      <c r="AA54" s="85">
        <v>102.85117919999998</v>
      </c>
      <c r="AB54" s="85">
        <v>163.25584000000001</v>
      </c>
      <c r="AC54" s="85">
        <v>163.25584000000001</v>
      </c>
      <c r="AD54" s="85">
        <v>98.379388799999987</v>
      </c>
      <c r="AE54" s="85">
        <v>156.15776</v>
      </c>
      <c r="AF54" s="67">
        <v>996.21552799999995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406.02038400000004</v>
      </c>
      <c r="Z55" s="85">
        <v>580.02912000000003</v>
      </c>
      <c r="AA55" s="85">
        <v>234.91179360000001</v>
      </c>
      <c r="AB55" s="85">
        <v>0</v>
      </c>
      <c r="AC55" s="85">
        <v>261.013104</v>
      </c>
      <c r="AD55" s="85">
        <v>406.02038400000004</v>
      </c>
      <c r="AE55" s="85">
        <v>580.02912000000003</v>
      </c>
      <c r="AF55" s="67">
        <v>2468.0239056</v>
      </c>
      <c r="AG55" s="64"/>
    </row>
    <row r="56" spans="2:33" ht="15.5">
      <c r="E56" s="91"/>
      <c r="V56" s="62"/>
      <c r="W56" s="68" t="s">
        <v>18</v>
      </c>
      <c r="X56" s="90"/>
      <c r="Y56" s="85">
        <v>281.99001600000008</v>
      </c>
      <c r="Z56" s="85">
        <v>281.99001600000008</v>
      </c>
      <c r="AA56" s="85">
        <v>177.65371008000002</v>
      </c>
      <c r="AB56" s="85">
        <v>281.99001600000008</v>
      </c>
      <c r="AC56" s="85">
        <v>281.99001600000008</v>
      </c>
      <c r="AD56" s="85">
        <v>197.39301120000005</v>
      </c>
      <c r="AE56" s="85">
        <v>281.99001600000008</v>
      </c>
      <c r="AF56" s="67">
        <v>1784.9968012800005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0</v>
      </c>
      <c r="Z57" s="85">
        <v>0</v>
      </c>
      <c r="AA57" s="85">
        <v>178.48309248000001</v>
      </c>
      <c r="AB57" s="85">
        <v>283.30649600000004</v>
      </c>
      <c r="AC57" s="85">
        <v>283.30649600000004</v>
      </c>
      <c r="AD57" s="85">
        <v>198.31454719999999</v>
      </c>
      <c r="AE57" s="85">
        <v>283.30649600000004</v>
      </c>
      <c r="AF57" s="67">
        <v>1226.71712768</v>
      </c>
      <c r="AG57" s="64"/>
    </row>
    <row r="58" spans="2:33" ht="15.5">
      <c r="V58" s="62"/>
      <c r="W58" s="68" t="s">
        <v>17</v>
      </c>
      <c r="X58" s="90"/>
      <c r="Y58" s="85">
        <v>226.04736</v>
      </c>
      <c r="Z58" s="85">
        <v>322.9248</v>
      </c>
      <c r="AA58" s="85">
        <v>226.04736</v>
      </c>
      <c r="AB58" s="85">
        <v>322.9248</v>
      </c>
      <c r="AC58" s="85">
        <v>322.9248</v>
      </c>
      <c r="AD58" s="85">
        <v>135.62841599999999</v>
      </c>
      <c r="AE58" s="85">
        <v>284.17382399999997</v>
      </c>
      <c r="AF58" s="67">
        <v>1840.67136</v>
      </c>
      <c r="AG58" s="64"/>
    </row>
    <row r="59" spans="2:33" ht="15.5">
      <c r="V59" s="62"/>
      <c r="W59" s="68" t="s">
        <v>28</v>
      </c>
      <c r="X59" s="90"/>
      <c r="Y59" s="85">
        <v>231.85932</v>
      </c>
      <c r="Z59" s="85">
        <v>331.22760000000005</v>
      </c>
      <c r="AA59" s="85">
        <v>231.85932</v>
      </c>
      <c r="AB59" s="85">
        <v>331.22760000000005</v>
      </c>
      <c r="AC59" s="85">
        <v>221.77848</v>
      </c>
      <c r="AD59" s="85">
        <v>133.06708800000001</v>
      </c>
      <c r="AE59" s="85">
        <v>278.807232</v>
      </c>
      <c r="AF59" s="67">
        <v>1759.8266400000002</v>
      </c>
      <c r="AG59" s="64"/>
    </row>
    <row r="60" spans="2:33" ht="15.5">
      <c r="V60" s="62"/>
      <c r="W60" s="68" t="s">
        <v>24</v>
      </c>
      <c r="X60" s="90"/>
      <c r="Y60" s="85">
        <v>231.43428</v>
      </c>
      <c r="Z60" s="85">
        <v>330.62040000000002</v>
      </c>
      <c r="AA60" s="85">
        <v>231.43428</v>
      </c>
      <c r="AB60" s="85">
        <v>330.62040000000002</v>
      </c>
      <c r="AC60" s="85">
        <v>297.55836000000011</v>
      </c>
      <c r="AD60" s="85">
        <v>0</v>
      </c>
      <c r="AE60" s="85">
        <v>250.4665152</v>
      </c>
      <c r="AF60" s="67">
        <v>1672.1342351999999</v>
      </c>
      <c r="AG60" s="64"/>
    </row>
    <row r="61" spans="2:33" ht="15.5">
      <c r="V61" s="62"/>
      <c r="W61" s="70" t="s">
        <v>19</v>
      </c>
      <c r="X61" s="92"/>
      <c r="Y61" s="85">
        <v>307.82400000000001</v>
      </c>
      <c r="Z61" s="85">
        <v>307.82400000000001</v>
      </c>
      <c r="AA61" s="85">
        <v>202.74407999999997</v>
      </c>
      <c r="AB61" s="85">
        <v>321.81600000000003</v>
      </c>
      <c r="AC61" s="85">
        <v>289.63440000000003</v>
      </c>
      <c r="AD61" s="85">
        <v>215.47679999999997</v>
      </c>
      <c r="AE61" s="85">
        <v>307.82400000000001</v>
      </c>
      <c r="AF61" s="67">
        <v>1953.1432799999998</v>
      </c>
      <c r="AG61" s="64"/>
    </row>
    <row r="62" spans="2:33" ht="15.5">
      <c r="V62" s="62"/>
      <c r="W62" s="70" t="s">
        <v>85</v>
      </c>
      <c r="X62" s="92"/>
      <c r="Y62" s="85">
        <v>440.74799999999999</v>
      </c>
      <c r="Z62" s="85">
        <v>629.6400000000001</v>
      </c>
      <c r="AA62" s="85">
        <v>699.59999999999991</v>
      </c>
      <c r="AB62" s="85">
        <v>440.74799999999999</v>
      </c>
      <c r="AC62" s="85">
        <v>699.59999999999991</v>
      </c>
      <c r="AD62" s="85">
        <v>489.71999999999991</v>
      </c>
      <c r="AE62" s="85">
        <v>566.67600000000004</v>
      </c>
      <c r="AF62" s="67">
        <v>3966.7319999999995</v>
      </c>
      <c r="AG62" s="64"/>
    </row>
    <row r="63" spans="2:33" ht="15.5">
      <c r="V63" s="62"/>
      <c r="W63" s="299" t="s">
        <v>43</v>
      </c>
      <c r="X63" s="300"/>
      <c r="Y63" s="102">
        <v>2282.0811199999998</v>
      </c>
      <c r="Z63" s="102">
        <v>2940.4136960000005</v>
      </c>
      <c r="AA63" s="102">
        <v>2285.58481536</v>
      </c>
      <c r="AB63" s="102">
        <v>2475.8891520000002</v>
      </c>
      <c r="AC63" s="102">
        <v>2821.0614959999998</v>
      </c>
      <c r="AD63" s="102">
        <v>1873.9996351999998</v>
      </c>
      <c r="AE63" s="102">
        <v>2989.4309632000004</v>
      </c>
      <c r="AF63" s="102">
        <v>17668.460877760001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052E9704-3FB3-4DC6-8B71-F9004B54F2E3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B98C7DBE-DE65-415F-99A3-D3B94F83C24C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A9F42C70-D9D0-4229-A184-E56A51985C0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A75F843F-7F2B-43CD-A5C0-E924C230E42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99CE2285-DAC6-4BA6-BC5A-C8B82EBAA89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97EEFF05-B7B3-48CD-8CFC-D81F139758E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21A782E8-1CC6-47A6-A570-4B896B3AAC9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D17CAD08-5042-4825-89AD-39563A0239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F2EB2718-F0D4-42CF-AA9E-59102A40A78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F8A0986E-0311-439C-8817-0E075ED783A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805AD-B156-428E-8F8F-7068DFEA7B3E}">
  <sheetPr>
    <tabColor theme="0"/>
  </sheetPr>
  <dimension ref="B2:AG76"/>
  <sheetViews>
    <sheetView topLeftCell="A6" zoomScale="64" zoomScaleNormal="64" workbookViewId="0">
      <selection activeCell="H13" sqref="H13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114</v>
      </c>
      <c r="E17" s="132">
        <v>42</v>
      </c>
      <c r="F17" s="133">
        <f t="shared" ref="F17:F24" si="2">SUM(D17:E17)</f>
        <v>156</v>
      </c>
      <c r="G17" s="134">
        <f t="shared" ref="G17:G23" si="3">VLOOKUP(C17,$W$53:$AF$63,$W$44,0)</f>
        <v>98.379388799999987</v>
      </c>
      <c r="H17" s="122">
        <f t="shared" ref="H17:H25" si="4">IF(G17&lt;&gt;0,D17/(G17/2),0)</f>
        <v>2.3175586144727101</v>
      </c>
      <c r="I17" s="13">
        <f t="shared" ref="I17:I25" si="5">IF(G17&lt;&gt;0,E17/(G17/2),0)</f>
        <v>0.85383738427941946</v>
      </c>
      <c r="J17" s="14"/>
      <c r="K17" s="15">
        <f t="shared" ref="K17:K31" si="6">IF(G17&lt;&gt;0,F17/(G17),0)</f>
        <v>1.5856979993760647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/>
      <c r="E18" s="132">
        <v>65</v>
      </c>
      <c r="F18" s="133">
        <f t="shared" si="2"/>
        <v>65</v>
      </c>
      <c r="G18" s="134">
        <f t="shared" si="3"/>
        <v>197.39301120000005</v>
      </c>
      <c r="H18" s="122">
        <f>IF(G18&lt;&gt;0,D18/(G18/2),0)</f>
        <v>0</v>
      </c>
      <c r="I18" s="13">
        <f t="shared" si="5"/>
        <v>0.65858461355697673</v>
      </c>
      <c r="J18" s="14"/>
      <c r="K18" s="15">
        <f t="shared" si="6"/>
        <v>0.32929230677848836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20</v>
      </c>
      <c r="D19" s="132">
        <v>204</v>
      </c>
      <c r="E19" s="132">
        <v>20</v>
      </c>
      <c r="F19" s="133">
        <f t="shared" si="2"/>
        <v>224</v>
      </c>
      <c r="G19" s="134">
        <f t="shared" si="3"/>
        <v>198.31454719999999</v>
      </c>
      <c r="H19" s="122">
        <f>IF(G19&lt;&gt;0,D19/(G19/2),0)</f>
        <v>2.0573377281724698</v>
      </c>
      <c r="I19" s="13">
        <f t="shared" si="5"/>
        <v>0.20169977727181077</v>
      </c>
      <c r="J19" s="14"/>
      <c r="K19" s="15">
        <f t="shared" si="6"/>
        <v>1.1295187527221402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70</v>
      </c>
      <c r="E20" s="132">
        <v>34</v>
      </c>
      <c r="F20" s="133">
        <f t="shared" si="2"/>
        <v>104</v>
      </c>
      <c r="G20" s="134">
        <f t="shared" si="3"/>
        <v>135.62841599999999</v>
      </c>
      <c r="H20" s="122">
        <f t="shared" si="4"/>
        <v>1.0322320655871997</v>
      </c>
      <c r="I20" s="13">
        <f t="shared" si="5"/>
        <v>0.50136986042806841</v>
      </c>
      <c r="J20" s="14"/>
      <c r="K20" s="15">
        <f t="shared" si="6"/>
        <v>0.76680096300763412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17</v>
      </c>
      <c r="E21" s="132">
        <v>87</v>
      </c>
      <c r="F21" s="133">
        <f t="shared" si="2"/>
        <v>104</v>
      </c>
      <c r="G21" s="134">
        <f t="shared" si="3"/>
        <v>133.06708800000001</v>
      </c>
      <c r="H21" s="122">
        <f t="shared" si="4"/>
        <v>0.25551021301375437</v>
      </c>
      <c r="I21" s="13">
        <f t="shared" si="5"/>
        <v>1.3076110901292135</v>
      </c>
      <c r="J21" s="14"/>
      <c r="K21" s="15">
        <f t="shared" si="6"/>
        <v>0.78156065157148391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/>
      <c r="E22" s="132">
        <v>35</v>
      </c>
      <c r="F22" s="133">
        <f t="shared" si="2"/>
        <v>35</v>
      </c>
      <c r="G22" s="134">
        <f t="shared" si="3"/>
        <v>0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164</v>
      </c>
      <c r="E23" s="132">
        <v>45</v>
      </c>
      <c r="F23" s="133">
        <f t="shared" si="2"/>
        <v>209</v>
      </c>
      <c r="G23" s="134">
        <f t="shared" si="3"/>
        <v>215.47679999999997</v>
      </c>
      <c r="H23" s="122">
        <f t="shared" si="4"/>
        <v>1.522205638843718</v>
      </c>
      <c r="I23" s="13">
        <f t="shared" si="5"/>
        <v>0.4176783765119958</v>
      </c>
      <c r="J23" s="14"/>
      <c r="K23" s="15">
        <f t="shared" si="6"/>
        <v>0.96994200767785688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/>
      <c r="E24" s="132"/>
      <c r="F24" s="133">
        <f t="shared" si="2"/>
        <v>0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569</v>
      </c>
      <c r="E25" s="137">
        <f>SUM(E17:E24)</f>
        <v>328</v>
      </c>
      <c r="F25" s="137">
        <f>SUM(F17:F24)</f>
        <v>897</v>
      </c>
      <c r="G25" s="137">
        <f>SUM(G17:G24)</f>
        <v>978.25925120000011</v>
      </c>
      <c r="H25" s="124">
        <f t="shared" si="4"/>
        <v>1.1632908133544875</v>
      </c>
      <c r="I25" s="27">
        <f t="shared" si="5"/>
        <v>0.67057888713580294</v>
      </c>
      <c r="J25" s="22"/>
      <c r="K25" s="28">
        <f t="shared" si="6"/>
        <v>0.91693485024514521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323</v>
      </c>
      <c r="E27" s="216">
        <v>138</v>
      </c>
      <c r="F27" s="133">
        <f t="shared" ref="F27:F29" si="7">SUM(D27:E27)</f>
        <v>461</v>
      </c>
      <c r="G27" s="134">
        <f>VLOOKUP(C27,$W$53:$AF$63,$W$44,0)</f>
        <v>489.71999999999991</v>
      </c>
      <c r="H27" s="122">
        <f>IF(G27&lt;&gt;0,D27/(G27/2),0)</f>
        <v>1.3191211304418853</v>
      </c>
      <c r="I27" s="13">
        <f>IF(G27&lt;&gt;0,E27/(G27/2),0)</f>
        <v>0.56358735604018628</v>
      </c>
      <c r="J27" s="14"/>
      <c r="K27" s="15">
        <f t="shared" si="6"/>
        <v>0.94135424324103589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69</v>
      </c>
      <c r="D28" s="132"/>
      <c r="E28" s="132"/>
      <c r="F28" s="133">
        <f t="shared" si="7"/>
        <v>0</v>
      </c>
      <c r="G28" s="134"/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270</v>
      </c>
      <c r="E29" s="250">
        <v>351</v>
      </c>
      <c r="F29" s="133">
        <f t="shared" si="7"/>
        <v>621</v>
      </c>
      <c r="G29" s="134">
        <f t="shared" ref="G29" si="8">VLOOKUP(C29,$W$53:$AF$63,$W$44,0)</f>
        <v>406.02038400000004</v>
      </c>
      <c r="H29" s="122">
        <f>IF(G29&lt;&gt;0,D29/(G29/2),0)</f>
        <v>1.3299824867906138</v>
      </c>
      <c r="I29" s="13">
        <f>IF(G29&lt;&gt;0,E29/(G29/2),0)</f>
        <v>1.7289772328277979</v>
      </c>
      <c r="J29" s="14"/>
      <c r="K29" s="15">
        <f t="shared" si="6"/>
        <v>1.5294798598092059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593</v>
      </c>
      <c r="E31" s="221">
        <f>SUM(E27:E30)</f>
        <v>489</v>
      </c>
      <c r="F31" s="221">
        <f>SUM(F27:F30)</f>
        <v>1082</v>
      </c>
      <c r="G31" s="222">
        <f>SUM(G27:G30)</f>
        <v>895.74038399999995</v>
      </c>
      <c r="H31" s="223">
        <f>IF(G31&lt;&gt;0,D31/(G31/2),0)</f>
        <v>1.3240443561379054</v>
      </c>
      <c r="I31" s="223">
        <f>IF(G31&lt;&gt;0,E31/(G31/2),0)</f>
        <v>1.0918342161069743</v>
      </c>
      <c r="J31" s="22"/>
      <c r="K31" s="224">
        <f t="shared" si="6"/>
        <v>1.2079392861224398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1162</v>
      </c>
      <c r="E34" s="108">
        <f>E9+E15+E25+E31</f>
        <v>817</v>
      </c>
      <c r="F34" s="108">
        <f>F9+F15+F25+F31</f>
        <v>1979</v>
      </c>
      <c r="G34" s="109">
        <f>G25+G31+G9+G15</f>
        <v>1873.9996352000001</v>
      </c>
      <c r="H34" s="13">
        <f>IF(G34&lt;&gt;0,D34/(G34/2),0)</f>
        <v>1.2401283097112099</v>
      </c>
      <c r="I34" s="13">
        <f>IF(G34&lt;&gt;0,E34/(G34/2),0)</f>
        <v>0.87193186663860456</v>
      </c>
      <c r="J34" s="14"/>
      <c r="K34" s="15">
        <f>IF(G34&lt;&gt;0,F34/(G34),0)</f>
        <v>1.0560300881749072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748</v>
      </c>
      <c r="E38" s="105"/>
      <c r="F38" s="106">
        <f t="shared" ref="F38:F41" si="9">SUM(D38:E38)</f>
        <v>748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748</v>
      </c>
      <c r="E42" s="107">
        <f>SUM(E38:E41)</f>
        <v>0</v>
      </c>
      <c r="F42" s="106">
        <f>D42+E42</f>
        <v>748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8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'20-1'!D40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'20-1'!F40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'20-1'!H40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'20-1'!B40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46038</v>
      </c>
      <c r="Z45" s="192">
        <v>46039</v>
      </c>
      <c r="AA45" s="192">
        <v>46040</v>
      </c>
      <c r="AB45" s="192">
        <v>46041</v>
      </c>
      <c r="AC45" s="192">
        <v>46042</v>
      </c>
      <c r="AD45" s="192">
        <v>46043</v>
      </c>
      <c r="AE45" s="192">
        <v>46044</v>
      </c>
      <c r="AF45" s="260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v>0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6865</v>
      </c>
      <c r="G47" s="77">
        <f>IF($W$44=3,$Y47,IF($W$44=4,SUM($Y47:$Z47),IF($W$44=5,SUM($Y47:$AA47),IF($W$44=6,SUM($Y47:$AB47),IF($W$44=7,SUM($Y47:$AC47),IF($W$44=8,SUM($Y47:$AD47),IF($W$44=9,SUM($Y47:$AE47),"Escribir número")))))))</f>
        <v>9390.9791289599998</v>
      </c>
      <c r="H47" s="79">
        <f>F31+'26-12'!F31+'27-12'!F31+'28-12'!F31+'29-12'!F31</f>
        <v>3148.5</v>
      </c>
      <c r="I47" s="77">
        <f>IF($W$44=3,$Y49,IF($W$44=4,SUM($Y49:$Z49),IF($W$44=5,SUM($Y49:$AA49),IF($W$44=6,SUM($Y49:$AB49),IF($W$44=7,SUM($Y49:$AC49),IF($W$44=8,SUM($Y49:$AD49),IF($W$44=9,SUM($Y49:$AE49),"Escribir número")))))))</f>
        <v>5288.0507855999995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1435.3127360000003</v>
      </c>
      <c r="Z47" s="273">
        <v>1730.7445760000001</v>
      </c>
      <c r="AA47" s="273">
        <v>1351.0730217600001</v>
      </c>
      <c r="AB47" s="273">
        <v>2035.1411520000001</v>
      </c>
      <c r="AC47" s="273">
        <v>1860.4483920000002</v>
      </c>
      <c r="AD47" s="273">
        <v>978.25925120000011</v>
      </c>
      <c r="AE47" s="273">
        <v>1842.7258432000003</v>
      </c>
      <c r="AF47" s="67">
        <v>11233.70497216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11521.5</v>
      </c>
      <c r="L48" s="118"/>
      <c r="M48" s="82">
        <f>+C47+E47+G47+I47</f>
        <v>14679.02991456</v>
      </c>
      <c r="N48" s="83">
        <f>AF63</f>
        <v>17668.460877760001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846.76838399999997</v>
      </c>
      <c r="Z49" s="274">
        <v>1209.66912</v>
      </c>
      <c r="AA49" s="274">
        <v>934.51179359999992</v>
      </c>
      <c r="AB49" s="274">
        <v>440.74799999999999</v>
      </c>
      <c r="AC49" s="274">
        <v>960.61310399999991</v>
      </c>
      <c r="AD49" s="274">
        <v>895.74038399999995</v>
      </c>
      <c r="AE49" s="274">
        <v>1146.7051200000001</v>
      </c>
      <c r="AF49" s="67">
        <v>6434.7559055999991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v>2282.0811200000003</v>
      </c>
      <c r="Z50" s="71">
        <v>2940.4136960000001</v>
      </c>
      <c r="AA50" s="71">
        <v>2285.58481536</v>
      </c>
      <c r="AB50" s="71">
        <v>2475.8891520000002</v>
      </c>
      <c r="AC50" s="71">
        <v>2821.0614960000003</v>
      </c>
      <c r="AD50" s="71">
        <v>1873.9996352000001</v>
      </c>
      <c r="AE50" s="71">
        <v>2989.4309632000004</v>
      </c>
      <c r="AF50" s="102">
        <v>17668.460877760001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46038</v>
      </c>
      <c r="Z53" s="192">
        <v>46039</v>
      </c>
      <c r="AA53" s="192">
        <v>46040</v>
      </c>
      <c r="AB53" s="192">
        <v>46041</v>
      </c>
      <c r="AC53" s="192">
        <v>46042</v>
      </c>
      <c r="AD53" s="192">
        <v>46043</v>
      </c>
      <c r="AE53" s="192">
        <v>46044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156.15776</v>
      </c>
      <c r="Z54" s="85">
        <v>156.15776</v>
      </c>
      <c r="AA54" s="85">
        <v>102.85117919999998</v>
      </c>
      <c r="AB54" s="85">
        <v>163.25584000000001</v>
      </c>
      <c r="AC54" s="85">
        <v>163.25584000000001</v>
      </c>
      <c r="AD54" s="85">
        <v>98.379388799999987</v>
      </c>
      <c r="AE54" s="85">
        <v>156.15776</v>
      </c>
      <c r="AF54" s="67">
        <v>996.21552799999995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406.02038400000004</v>
      </c>
      <c r="Z55" s="85">
        <v>580.02912000000003</v>
      </c>
      <c r="AA55" s="85">
        <v>234.91179360000001</v>
      </c>
      <c r="AB55" s="85">
        <v>0</v>
      </c>
      <c r="AC55" s="85">
        <v>261.013104</v>
      </c>
      <c r="AD55" s="85">
        <v>406.02038400000004</v>
      </c>
      <c r="AE55" s="85">
        <v>580.02912000000003</v>
      </c>
      <c r="AF55" s="67">
        <v>2468.0239056</v>
      </c>
      <c r="AG55" s="64"/>
    </row>
    <row r="56" spans="2:33" ht="15.5">
      <c r="E56" s="91"/>
      <c r="V56" s="62"/>
      <c r="W56" s="68" t="s">
        <v>18</v>
      </c>
      <c r="X56" s="90"/>
      <c r="Y56" s="85">
        <v>281.99001600000008</v>
      </c>
      <c r="Z56" s="85">
        <v>281.99001600000008</v>
      </c>
      <c r="AA56" s="85">
        <v>177.65371008000002</v>
      </c>
      <c r="AB56" s="85">
        <v>281.99001600000008</v>
      </c>
      <c r="AC56" s="85">
        <v>281.99001600000008</v>
      </c>
      <c r="AD56" s="85">
        <v>197.39301120000005</v>
      </c>
      <c r="AE56" s="85">
        <v>281.99001600000008</v>
      </c>
      <c r="AF56" s="67">
        <v>1784.9968012800005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0</v>
      </c>
      <c r="Z57" s="85">
        <v>0</v>
      </c>
      <c r="AA57" s="85">
        <v>178.48309248000001</v>
      </c>
      <c r="AB57" s="85">
        <v>283.30649600000004</v>
      </c>
      <c r="AC57" s="85">
        <v>283.30649600000004</v>
      </c>
      <c r="AD57" s="85">
        <v>198.31454719999999</v>
      </c>
      <c r="AE57" s="85">
        <v>283.30649600000004</v>
      </c>
      <c r="AF57" s="67">
        <v>1226.71712768</v>
      </c>
      <c r="AG57" s="64"/>
    </row>
    <row r="58" spans="2:33" ht="15.5">
      <c r="V58" s="62"/>
      <c r="W58" s="68" t="s">
        <v>17</v>
      </c>
      <c r="X58" s="90"/>
      <c r="Y58" s="85">
        <v>226.04736</v>
      </c>
      <c r="Z58" s="85">
        <v>322.9248</v>
      </c>
      <c r="AA58" s="85">
        <v>226.04736</v>
      </c>
      <c r="AB58" s="85">
        <v>322.9248</v>
      </c>
      <c r="AC58" s="85">
        <v>322.9248</v>
      </c>
      <c r="AD58" s="85">
        <v>135.62841599999999</v>
      </c>
      <c r="AE58" s="85">
        <v>284.17382399999997</v>
      </c>
      <c r="AF58" s="67">
        <v>1840.67136</v>
      </c>
      <c r="AG58" s="64"/>
    </row>
    <row r="59" spans="2:33" ht="15.5">
      <c r="V59" s="62"/>
      <c r="W59" s="68" t="s">
        <v>28</v>
      </c>
      <c r="X59" s="90"/>
      <c r="Y59" s="85">
        <v>231.85932</v>
      </c>
      <c r="Z59" s="85">
        <v>331.22760000000005</v>
      </c>
      <c r="AA59" s="85">
        <v>231.85932</v>
      </c>
      <c r="AB59" s="85">
        <v>331.22760000000005</v>
      </c>
      <c r="AC59" s="85">
        <v>221.77848</v>
      </c>
      <c r="AD59" s="85">
        <v>133.06708800000001</v>
      </c>
      <c r="AE59" s="85">
        <v>278.807232</v>
      </c>
      <c r="AF59" s="67">
        <v>1759.8266400000002</v>
      </c>
      <c r="AG59" s="64"/>
    </row>
    <row r="60" spans="2:33" ht="15.5">
      <c r="V60" s="62"/>
      <c r="W60" s="68" t="s">
        <v>24</v>
      </c>
      <c r="X60" s="90"/>
      <c r="Y60" s="85">
        <v>231.43428</v>
      </c>
      <c r="Z60" s="85">
        <v>330.62040000000002</v>
      </c>
      <c r="AA60" s="85">
        <v>231.43428</v>
      </c>
      <c r="AB60" s="85">
        <v>330.62040000000002</v>
      </c>
      <c r="AC60" s="85">
        <v>297.55836000000011</v>
      </c>
      <c r="AD60" s="85">
        <v>0</v>
      </c>
      <c r="AE60" s="85">
        <v>250.4665152</v>
      </c>
      <c r="AF60" s="67">
        <v>1672.1342351999999</v>
      </c>
      <c r="AG60" s="64"/>
    </row>
    <row r="61" spans="2:33" ht="15.5">
      <c r="V61" s="62"/>
      <c r="W61" s="70" t="s">
        <v>19</v>
      </c>
      <c r="X61" s="92"/>
      <c r="Y61" s="85">
        <v>307.82400000000001</v>
      </c>
      <c r="Z61" s="85">
        <v>307.82400000000001</v>
      </c>
      <c r="AA61" s="85">
        <v>202.74407999999997</v>
      </c>
      <c r="AB61" s="85">
        <v>321.81600000000003</v>
      </c>
      <c r="AC61" s="85">
        <v>289.63440000000003</v>
      </c>
      <c r="AD61" s="85">
        <v>215.47679999999997</v>
      </c>
      <c r="AE61" s="85">
        <v>307.82400000000001</v>
      </c>
      <c r="AF61" s="67">
        <v>1953.1432799999998</v>
      </c>
      <c r="AG61" s="64"/>
    </row>
    <row r="62" spans="2:33" ht="15.5">
      <c r="V62" s="62"/>
      <c r="W62" s="70" t="s">
        <v>85</v>
      </c>
      <c r="X62" s="92"/>
      <c r="Y62" s="85">
        <v>440.74799999999999</v>
      </c>
      <c r="Z62" s="85">
        <v>629.6400000000001</v>
      </c>
      <c r="AA62" s="85">
        <v>699.59999999999991</v>
      </c>
      <c r="AB62" s="85">
        <v>440.74799999999999</v>
      </c>
      <c r="AC62" s="85">
        <v>699.59999999999991</v>
      </c>
      <c r="AD62" s="85">
        <v>489.71999999999991</v>
      </c>
      <c r="AE62" s="85">
        <v>566.67600000000004</v>
      </c>
      <c r="AF62" s="67">
        <v>3966.7319999999995</v>
      </c>
      <c r="AG62" s="64"/>
    </row>
    <row r="63" spans="2:33" ht="15.5">
      <c r="V63" s="62"/>
      <c r="W63" s="299" t="s">
        <v>43</v>
      </c>
      <c r="X63" s="300"/>
      <c r="Y63" s="102">
        <v>2282.0811199999998</v>
      </c>
      <c r="Z63" s="102">
        <v>2940.4136960000005</v>
      </c>
      <c r="AA63" s="102">
        <v>2285.58481536</v>
      </c>
      <c r="AB63" s="102">
        <v>2475.8891520000002</v>
      </c>
      <c r="AC63" s="102">
        <v>2821.0614959999998</v>
      </c>
      <c r="AD63" s="102">
        <v>1873.9996351999998</v>
      </c>
      <c r="AE63" s="102">
        <v>2989.4309632000004</v>
      </c>
      <c r="AF63" s="102">
        <v>17668.460877760001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59410071-ED3E-4453-BCCB-1478869CC63D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53313F4D-FE0F-40FB-B0F1-6B2DC8220E54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53A96B8B-62E9-41D9-B1D7-F293CB86DAA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FCA30D39-C95E-4ABF-894C-3EA4C47B4EF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97D938EF-0F8C-48DA-BA6C-6B5DABEACDD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16682415-B621-4FCA-9541-3D3E7545D3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648149EC-CEE2-4BF9-BFFA-ADBCC27F516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32781226-4061-4F7A-BEB3-2AAD06077D5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0967797A-EECA-4F53-96B5-625214B6D57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908A51EC-37DC-4AE7-99E6-8584066FEF2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F443A-9B08-4B7A-B857-59632310451F}">
  <sheetPr>
    <tabColor theme="0"/>
  </sheetPr>
  <dimension ref="B2:AG76"/>
  <sheetViews>
    <sheetView topLeftCell="K36" zoomScale="64" zoomScaleNormal="64" workbookViewId="0">
      <selection activeCell="Y54" sqref="Y54:AE62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100</v>
      </c>
      <c r="E17" s="132">
        <v>71</v>
      </c>
      <c r="F17" s="133">
        <f t="shared" ref="F17:F24" si="2">SUM(D17:E17)</f>
        <v>171</v>
      </c>
      <c r="G17" s="134">
        <f t="shared" ref="G17:G23" si="3">VLOOKUP(C17,$W$53:$AF$63,$W$44,0)</f>
        <v>156.15776</v>
      </c>
      <c r="H17" s="122">
        <f t="shared" ref="H17:H25" si="4">IF(G17&lt;&gt;0,D17/(G17/2),0)</f>
        <v>1.280756076419129</v>
      </c>
      <c r="I17" s="13">
        <f t="shared" ref="I17:I25" si="5">IF(G17&lt;&gt;0,E17/(G17/2),0)</f>
        <v>0.90933681425758162</v>
      </c>
      <c r="J17" s="14"/>
      <c r="K17" s="15">
        <f t="shared" ref="K17:K31" si="6">IF(G17&lt;&gt;0,F17/(G17),0)</f>
        <v>1.0950464453383553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>
        <v>115</v>
      </c>
      <c r="E18" s="132">
        <v>165</v>
      </c>
      <c r="F18" s="133">
        <f t="shared" si="2"/>
        <v>280</v>
      </c>
      <c r="G18" s="134">
        <f t="shared" si="3"/>
        <v>281.99001600000008</v>
      </c>
      <c r="H18" s="122">
        <f>IF(G18&lt;&gt;0,D18/(G18/2),0)</f>
        <v>0.81563171371287102</v>
      </c>
      <c r="I18" s="13">
        <f t="shared" si="5"/>
        <v>1.1702541979358585</v>
      </c>
      <c r="J18" s="14"/>
      <c r="K18" s="15">
        <f t="shared" si="6"/>
        <v>0.99294295582436476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/>
      <c r="D19" s="132"/>
      <c r="E19" s="132"/>
      <c r="F19" s="133"/>
      <c r="G19" s="134"/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131</v>
      </c>
      <c r="E20" s="132">
        <v>207</v>
      </c>
      <c r="F20" s="133">
        <f t="shared" si="2"/>
        <v>338</v>
      </c>
      <c r="G20" s="134">
        <f t="shared" si="3"/>
        <v>284.17382399999997</v>
      </c>
      <c r="H20" s="122">
        <f t="shared" si="4"/>
        <v>0.92197091312674895</v>
      </c>
      <c r="I20" s="13">
        <f t="shared" si="5"/>
        <v>1.4568548016582978</v>
      </c>
      <c r="J20" s="14"/>
      <c r="K20" s="15">
        <f t="shared" si="6"/>
        <v>1.1894128573925233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130</v>
      </c>
      <c r="E21" s="132">
        <v>142</v>
      </c>
      <c r="F21" s="133">
        <f t="shared" si="2"/>
        <v>272</v>
      </c>
      <c r="G21" s="134">
        <f t="shared" si="3"/>
        <v>278.807232</v>
      </c>
      <c r="H21" s="122">
        <f t="shared" si="4"/>
        <v>0.93254395926142974</v>
      </c>
      <c r="I21" s="13">
        <f t="shared" si="5"/>
        <v>1.018624940116331</v>
      </c>
      <c r="J21" s="14"/>
      <c r="K21" s="15">
        <f t="shared" si="6"/>
        <v>0.97558444968888036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175</v>
      </c>
      <c r="E22" s="132">
        <v>196</v>
      </c>
      <c r="F22" s="133">
        <f t="shared" si="2"/>
        <v>371</v>
      </c>
      <c r="G22" s="134">
        <f t="shared" si="3"/>
        <v>250.4665152</v>
      </c>
      <c r="H22" s="122">
        <f t="shared" si="4"/>
        <v>1.3973923808558661</v>
      </c>
      <c r="I22" s="13">
        <f t="shared" si="5"/>
        <v>1.5650794665585701</v>
      </c>
      <c r="J22" s="14"/>
      <c r="K22" s="15">
        <f t="shared" si="6"/>
        <v>1.4812359237072181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187</v>
      </c>
      <c r="E23" s="132">
        <v>196</v>
      </c>
      <c r="F23" s="133">
        <f t="shared" si="2"/>
        <v>383</v>
      </c>
      <c r="G23" s="134">
        <f t="shared" si="3"/>
        <v>307.82400000000001</v>
      </c>
      <c r="H23" s="122">
        <f t="shared" si="4"/>
        <v>1.2149799885648942</v>
      </c>
      <c r="I23" s="13">
        <f t="shared" si="5"/>
        <v>1.2734549612765735</v>
      </c>
      <c r="J23" s="14"/>
      <c r="K23" s="15">
        <f t="shared" si="6"/>
        <v>1.244217474920734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/>
      <c r="E24" s="132"/>
      <c r="F24" s="133">
        <f t="shared" si="2"/>
        <v>0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838</v>
      </c>
      <c r="E25" s="137">
        <f>SUM(E17:E24)</f>
        <v>977</v>
      </c>
      <c r="F25" s="137">
        <f>SUM(F17:F24)</f>
        <v>1815</v>
      </c>
      <c r="G25" s="137">
        <f>SUM(G17:G24)</f>
        <v>1559.4193472000002</v>
      </c>
      <c r="H25" s="124">
        <f t="shared" si="4"/>
        <v>1.074759013994103</v>
      </c>
      <c r="I25" s="27">
        <f t="shared" si="5"/>
        <v>1.2530304972222419</v>
      </c>
      <c r="J25" s="22"/>
      <c r="K25" s="28">
        <f t="shared" si="6"/>
        <v>1.1638947556081725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296</v>
      </c>
      <c r="E27" s="216">
        <v>31</v>
      </c>
      <c r="F27" s="133">
        <f t="shared" ref="F27:F29" si="7">SUM(D27:E27)</f>
        <v>327</v>
      </c>
      <c r="G27" s="134">
        <f>VLOOKUP(C27,$W$53:$AF$63,$W$44,0)</f>
        <v>566.67600000000004</v>
      </c>
      <c r="H27" s="122">
        <f>IF(G27&lt;&gt;0,D27/(G27/2),0)</f>
        <v>1.0446886757159293</v>
      </c>
      <c r="I27" s="13">
        <f>IF(G27&lt;&gt;0,E27/(G27/2),0)</f>
        <v>0.10940996265943854</v>
      </c>
      <c r="J27" s="14"/>
      <c r="K27" s="15">
        <f t="shared" si="6"/>
        <v>0.57704931918768387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20</v>
      </c>
      <c r="D28" s="132">
        <v>32</v>
      </c>
      <c r="E28" s="132">
        <v>238</v>
      </c>
      <c r="F28" s="133">
        <f t="shared" si="7"/>
        <v>270</v>
      </c>
      <c r="G28" s="134">
        <f>VLOOKUP(C28,$W$53:$AF$63,$W$44,0)</f>
        <v>283.30649600000004</v>
      </c>
      <c r="H28" s="122">
        <f>IF(G28&lt;&gt;0,D28/(G28/2),0)</f>
        <v>0.22590375054442802</v>
      </c>
      <c r="I28" s="13">
        <f>IF(G28&lt;&gt;0,E28/(G28/2),0)</f>
        <v>1.6801591446741833</v>
      </c>
      <c r="J28" s="14"/>
      <c r="K28" s="15">
        <f t="shared" si="6"/>
        <v>0.95303144760930569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615</v>
      </c>
      <c r="E29" s="250">
        <v>82</v>
      </c>
      <c r="F29" s="133">
        <f t="shared" si="7"/>
        <v>697</v>
      </c>
      <c r="G29" s="134">
        <f t="shared" ref="G29" si="8">VLOOKUP(C29,$W$53:$AF$63,$W$44,0)</f>
        <v>580.02912000000003</v>
      </c>
      <c r="H29" s="122">
        <f>IF(G29&lt;&gt;0,D29/(G29/2),0)</f>
        <v>2.1205831872717011</v>
      </c>
      <c r="I29" s="13">
        <f>IF(G29&lt;&gt;0,E29/(G29/2),0)</f>
        <v>0.28274442496956015</v>
      </c>
      <c r="J29" s="14"/>
      <c r="K29" s="15">
        <f t="shared" si="6"/>
        <v>1.2016638061206306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943</v>
      </c>
      <c r="E31" s="221">
        <f>SUM(E27:E30)</f>
        <v>351</v>
      </c>
      <c r="F31" s="221">
        <f>SUM(F27:F30)</f>
        <v>1294</v>
      </c>
      <c r="G31" s="222">
        <f>SUM(G27:G30)</f>
        <v>1430.0116160000002</v>
      </c>
      <c r="H31" s="223">
        <f>IF(G31&lt;&gt;0,D31/(G31/2),0)</f>
        <v>1.3188704055953624</v>
      </c>
      <c r="I31" s="223">
        <f>IF(G31&lt;&gt;0,E31/(G31/2),0)</f>
        <v>0.49090510324917519</v>
      </c>
      <c r="J31" s="22"/>
      <c r="K31" s="224">
        <f t="shared" si="6"/>
        <v>0.90488775442226888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1781</v>
      </c>
      <c r="E34" s="108">
        <f>E9+E15+E25+E31</f>
        <v>1328</v>
      </c>
      <c r="F34" s="108">
        <f>F9+F15+F25+F31</f>
        <v>3109</v>
      </c>
      <c r="G34" s="109">
        <f>G25+G31+G9+G15</f>
        <v>2989.4309632000004</v>
      </c>
      <c r="H34" s="13">
        <f>IF(G34&lt;&gt;0,D34/(G34/2),0)</f>
        <v>1.1915311120572258</v>
      </c>
      <c r="I34" s="13">
        <f>IF(G34&lt;&gt;0,E34/(G34/2),0)</f>
        <v>0.88846340079281072</v>
      </c>
      <c r="J34" s="14"/>
      <c r="K34" s="15">
        <f>IF(G34&lt;&gt;0,F34/(G34),0)</f>
        <v>1.0399972564250182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197</v>
      </c>
      <c r="E38" s="105">
        <f>83+93+130+122</f>
        <v>428</v>
      </c>
      <c r="F38" s="106">
        <f t="shared" ref="F38:F41" si="9">SUM(D38:E38)</f>
        <v>625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197</v>
      </c>
      <c r="E42" s="107">
        <f>SUM(E38:E41)</f>
        <v>428</v>
      </c>
      <c r="F42" s="106">
        <f>D42+E42</f>
        <v>625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9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'21-1'!D40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'21-1'!F40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'21-1'!H40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'21-1'!B40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46038</v>
      </c>
      <c r="Z45" s="192">
        <v>46039</v>
      </c>
      <c r="AA45" s="192">
        <v>46040</v>
      </c>
      <c r="AB45" s="192">
        <v>46041</v>
      </c>
      <c r="AC45" s="192">
        <v>46042</v>
      </c>
      <c r="AD45" s="192">
        <v>46043</v>
      </c>
      <c r="AE45" s="192">
        <v>46044</v>
      </c>
      <c r="AF45" s="260" t="s">
        <v>98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7">
        <v>0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7783</v>
      </c>
      <c r="G47" s="77">
        <f>IF($W$44=3,$Y47,IF($W$44=4,SUM($Y47:$Z47),IF($W$44=5,SUM($Y47:$AA47),IF($W$44=6,SUM($Y47:$AB47),IF($W$44=7,SUM($Y47:$AC47),IF($W$44=8,SUM($Y47:$AD47),IF($W$44=9,SUM($Y47:$AE47),"Escribir número")))))))</f>
        <v>11233.70497216</v>
      </c>
      <c r="H47" s="79">
        <f>F31+'26-12'!F31+'27-12'!F31+'28-12'!F31+'29-12'!F31</f>
        <v>3360.5</v>
      </c>
      <c r="I47" s="77">
        <f>IF($W$44=3,$Y49,IF($W$44=4,SUM($Y49:$Z49),IF($W$44=5,SUM($Y49:$AA49),IF($W$44=6,SUM($Y49:$AB49),IF($W$44=7,SUM($Y49:$AC49),IF($W$44=8,SUM($Y49:$AD49),IF($W$44=9,SUM($Y49:$AE49),"Escribir número")))))))</f>
        <v>6434.7559055999991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1435.3127360000003</v>
      </c>
      <c r="Z47" s="273">
        <v>1730.7445760000001</v>
      </c>
      <c r="AA47" s="273">
        <v>1351.0730217600001</v>
      </c>
      <c r="AB47" s="273">
        <v>2035.1411520000001</v>
      </c>
      <c r="AC47" s="273">
        <v>1860.4483920000002</v>
      </c>
      <c r="AD47" s="273">
        <v>978.25925120000011</v>
      </c>
      <c r="AE47" s="273">
        <v>1842.7258432000003</v>
      </c>
      <c r="AF47" s="67">
        <v>11233.70497216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12651.5</v>
      </c>
      <c r="L48" s="118"/>
      <c r="M48" s="82">
        <f>+C47+E47+G47+I47</f>
        <v>17668.460877760001</v>
      </c>
      <c r="N48" s="83">
        <f>AF63</f>
        <v>17668.460877760001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846.76838399999997</v>
      </c>
      <c r="Z49" s="274">
        <v>1209.66912</v>
      </c>
      <c r="AA49" s="274">
        <v>934.51179359999992</v>
      </c>
      <c r="AB49" s="274">
        <v>440.74799999999999</v>
      </c>
      <c r="AC49" s="274">
        <v>960.61310399999991</v>
      </c>
      <c r="AD49" s="274">
        <v>895.74038399999995</v>
      </c>
      <c r="AE49" s="274">
        <v>1146.7051200000001</v>
      </c>
      <c r="AF49" s="67">
        <v>6434.7559055999991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v>2282.0811200000003</v>
      </c>
      <c r="Z50" s="71">
        <v>2940.4136960000001</v>
      </c>
      <c r="AA50" s="71">
        <v>2285.58481536</v>
      </c>
      <c r="AB50" s="71">
        <v>2475.8891520000002</v>
      </c>
      <c r="AC50" s="71">
        <v>2821.0614960000003</v>
      </c>
      <c r="AD50" s="71">
        <v>1873.9996352000001</v>
      </c>
      <c r="AE50" s="71">
        <v>2989.4309632000004</v>
      </c>
      <c r="AF50" s="102">
        <v>17668.460877760001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46038</v>
      </c>
      <c r="Z53" s="192">
        <v>46039</v>
      </c>
      <c r="AA53" s="192">
        <v>46040</v>
      </c>
      <c r="AB53" s="192">
        <v>46041</v>
      </c>
      <c r="AC53" s="192">
        <v>46042</v>
      </c>
      <c r="AD53" s="192">
        <v>46043</v>
      </c>
      <c r="AE53" s="192">
        <v>46044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156.15776</v>
      </c>
      <c r="Z54" s="85">
        <v>156.15776</v>
      </c>
      <c r="AA54" s="85">
        <v>102.85117919999998</v>
      </c>
      <c r="AB54" s="85">
        <v>163.25584000000001</v>
      </c>
      <c r="AC54" s="85">
        <v>163.25584000000001</v>
      </c>
      <c r="AD54" s="85">
        <v>98.379388799999987</v>
      </c>
      <c r="AE54" s="85">
        <v>156.15776</v>
      </c>
      <c r="AF54" s="67">
        <v>996.21552799999995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406.02038400000004</v>
      </c>
      <c r="Z55" s="85">
        <v>580.02912000000003</v>
      </c>
      <c r="AA55" s="85">
        <v>234.91179360000001</v>
      </c>
      <c r="AB55" s="85">
        <v>0</v>
      </c>
      <c r="AC55" s="85">
        <v>261.013104</v>
      </c>
      <c r="AD55" s="85">
        <v>406.02038400000004</v>
      </c>
      <c r="AE55" s="85">
        <v>580.02912000000003</v>
      </c>
      <c r="AF55" s="67">
        <v>2468.0239056</v>
      </c>
      <c r="AG55" s="64"/>
    </row>
    <row r="56" spans="2:33" ht="15.5">
      <c r="E56" s="91"/>
      <c r="V56" s="62"/>
      <c r="W56" s="68" t="s">
        <v>18</v>
      </c>
      <c r="X56" s="90"/>
      <c r="Y56" s="85">
        <v>281.99001600000008</v>
      </c>
      <c r="Z56" s="85">
        <v>281.99001600000008</v>
      </c>
      <c r="AA56" s="85">
        <v>177.65371008000002</v>
      </c>
      <c r="AB56" s="85">
        <v>281.99001600000008</v>
      </c>
      <c r="AC56" s="85">
        <v>281.99001600000008</v>
      </c>
      <c r="AD56" s="85">
        <v>197.39301120000005</v>
      </c>
      <c r="AE56" s="85">
        <v>281.99001600000008</v>
      </c>
      <c r="AF56" s="67">
        <v>1784.9968012800005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0</v>
      </c>
      <c r="Z57" s="85">
        <v>0</v>
      </c>
      <c r="AA57" s="85">
        <v>178.48309248000001</v>
      </c>
      <c r="AB57" s="85">
        <v>283.30649600000004</v>
      </c>
      <c r="AC57" s="85">
        <v>283.30649600000004</v>
      </c>
      <c r="AD57" s="85">
        <v>198.31454719999999</v>
      </c>
      <c r="AE57" s="85">
        <v>283.30649600000004</v>
      </c>
      <c r="AF57" s="67">
        <v>1226.71712768</v>
      </c>
      <c r="AG57" s="64"/>
    </row>
    <row r="58" spans="2:33" ht="15.5">
      <c r="V58" s="62"/>
      <c r="W58" s="68" t="s">
        <v>17</v>
      </c>
      <c r="X58" s="90"/>
      <c r="Y58" s="85">
        <v>226.04736</v>
      </c>
      <c r="Z58" s="85">
        <v>322.9248</v>
      </c>
      <c r="AA58" s="85">
        <v>226.04736</v>
      </c>
      <c r="AB58" s="85">
        <v>322.9248</v>
      </c>
      <c r="AC58" s="85">
        <v>322.9248</v>
      </c>
      <c r="AD58" s="85">
        <v>135.62841599999999</v>
      </c>
      <c r="AE58" s="85">
        <v>284.17382399999997</v>
      </c>
      <c r="AF58" s="67">
        <v>1840.67136</v>
      </c>
      <c r="AG58" s="64"/>
    </row>
    <row r="59" spans="2:33" ht="15.5">
      <c r="V59" s="62"/>
      <c r="W59" s="68" t="s">
        <v>28</v>
      </c>
      <c r="X59" s="90"/>
      <c r="Y59" s="85">
        <v>231.85932</v>
      </c>
      <c r="Z59" s="85">
        <v>331.22760000000005</v>
      </c>
      <c r="AA59" s="85">
        <v>231.85932</v>
      </c>
      <c r="AB59" s="85">
        <v>331.22760000000005</v>
      </c>
      <c r="AC59" s="85">
        <v>221.77848</v>
      </c>
      <c r="AD59" s="85">
        <v>133.06708800000001</v>
      </c>
      <c r="AE59" s="85">
        <v>278.807232</v>
      </c>
      <c r="AF59" s="67">
        <v>1759.8266400000002</v>
      </c>
      <c r="AG59" s="64"/>
    </row>
    <row r="60" spans="2:33" ht="15.5">
      <c r="V60" s="62"/>
      <c r="W60" s="68" t="s">
        <v>24</v>
      </c>
      <c r="X60" s="90"/>
      <c r="Y60" s="85">
        <v>231.43428</v>
      </c>
      <c r="Z60" s="85">
        <v>330.62040000000002</v>
      </c>
      <c r="AA60" s="85">
        <v>231.43428</v>
      </c>
      <c r="AB60" s="85">
        <v>330.62040000000002</v>
      </c>
      <c r="AC60" s="85">
        <v>297.55836000000011</v>
      </c>
      <c r="AD60" s="85">
        <v>0</v>
      </c>
      <c r="AE60" s="85">
        <v>250.4665152</v>
      </c>
      <c r="AF60" s="67">
        <v>1672.1342351999999</v>
      </c>
      <c r="AG60" s="64"/>
    </row>
    <row r="61" spans="2:33" ht="15.5">
      <c r="V61" s="62"/>
      <c r="W61" s="70" t="s">
        <v>19</v>
      </c>
      <c r="X61" s="92"/>
      <c r="Y61" s="85">
        <v>307.82400000000001</v>
      </c>
      <c r="Z61" s="85">
        <v>307.82400000000001</v>
      </c>
      <c r="AA61" s="85">
        <v>202.74407999999997</v>
      </c>
      <c r="AB61" s="85">
        <v>321.81600000000003</v>
      </c>
      <c r="AC61" s="85">
        <v>289.63440000000003</v>
      </c>
      <c r="AD61" s="85">
        <v>215.47679999999997</v>
      </c>
      <c r="AE61" s="85">
        <v>307.82400000000001</v>
      </c>
      <c r="AF61" s="67">
        <v>1953.1432799999998</v>
      </c>
      <c r="AG61" s="64"/>
    </row>
    <row r="62" spans="2:33" ht="15.5">
      <c r="V62" s="62"/>
      <c r="W62" s="70" t="s">
        <v>85</v>
      </c>
      <c r="X62" s="92"/>
      <c r="Y62" s="85">
        <v>440.74799999999999</v>
      </c>
      <c r="Z62" s="85">
        <v>629.6400000000001</v>
      </c>
      <c r="AA62" s="85">
        <v>699.59999999999991</v>
      </c>
      <c r="AB62" s="85">
        <v>440.74799999999999</v>
      </c>
      <c r="AC62" s="85">
        <v>699.59999999999991</v>
      </c>
      <c r="AD62" s="85">
        <v>489.71999999999991</v>
      </c>
      <c r="AE62" s="85">
        <v>566.67600000000004</v>
      </c>
      <c r="AF62" s="67">
        <v>3966.7319999999995</v>
      </c>
      <c r="AG62" s="64"/>
    </row>
    <row r="63" spans="2:33" ht="15.5">
      <c r="V63" s="62"/>
      <c r="W63" s="299" t="s">
        <v>43</v>
      </c>
      <c r="X63" s="300"/>
      <c r="Y63" s="102">
        <v>2282.0811199999998</v>
      </c>
      <c r="Z63" s="102">
        <v>2940.4136960000005</v>
      </c>
      <c r="AA63" s="102">
        <v>2285.58481536</v>
      </c>
      <c r="AB63" s="102">
        <v>2475.8891520000002</v>
      </c>
      <c r="AC63" s="102">
        <v>2821.0614959999998</v>
      </c>
      <c r="AD63" s="102">
        <v>1873.9996351999998</v>
      </c>
      <c r="AE63" s="102">
        <v>2989.4309632000004</v>
      </c>
      <c r="AF63" s="102">
        <v>17668.460877760001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4" xr:uid="{EF8394EB-E95A-46BC-972F-77D7D5DA6757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259144A5-E2E8-4FF9-A2D3-07865D4D5730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56DDB1BA-06EC-4A65-97AE-66ED550FC5D8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FF1B95E7-08C1-4658-BA58-F5B95589446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7705448E-E2E0-44FA-A8BE-F19AE523A39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BECBEB8A-ED4D-425E-8D03-F7D8B3B08FA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1BF28E18-5D9F-43CE-A99A-AA39E570096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BDCE4260-64E4-4C1F-8B14-C33A39C3A9A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A038352A-D388-43CD-A243-2180AEAB747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0C70AC69-7950-4F12-8325-812B47E0D33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0EE97-00E4-45C8-905D-DBBF46D21334}">
  <sheetPr>
    <tabColor theme="0"/>
  </sheetPr>
  <dimension ref="B2:AG76"/>
  <sheetViews>
    <sheetView topLeftCell="K27" zoomScale="64" zoomScaleNormal="64" workbookViewId="0">
      <selection activeCell="Y46" sqref="Y46:AE4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98</v>
      </c>
      <c r="E17" s="132">
        <v>130</v>
      </c>
      <c r="F17" s="133">
        <f t="shared" ref="F17:F24" si="2">SUM(D17:E17)</f>
        <v>228</v>
      </c>
      <c r="G17" s="134">
        <f t="shared" ref="G17:G23" si="3">VLOOKUP(C17,$W$53:$AF$63,$W$44,0)</f>
        <v>156</v>
      </c>
      <c r="H17" s="122">
        <f t="shared" ref="H17:H25" si="4">IF(G17&lt;&gt;0,D17/(G17/2),0)</f>
        <v>1.2564102564102564</v>
      </c>
      <c r="I17" s="13">
        <f t="shared" ref="I17:I25" si="5">IF(G17&lt;&gt;0,E17/(G17/2),0)</f>
        <v>1.6666666666666667</v>
      </c>
      <c r="J17" s="14"/>
      <c r="K17" s="15">
        <f t="shared" ref="K17:K31" si="6">IF(G17&lt;&gt;0,F17/(G17),0)</f>
        <v>1.4615384615384615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>
        <v>170</v>
      </c>
      <c r="E18" s="132">
        <v>117</v>
      </c>
      <c r="F18" s="133">
        <f t="shared" si="2"/>
        <v>287</v>
      </c>
      <c r="G18" s="134">
        <f t="shared" si="3"/>
        <v>197</v>
      </c>
      <c r="H18" s="122">
        <f>IF(G18&lt;&gt;0,D18/(G18/2),0)</f>
        <v>1.7258883248730965</v>
      </c>
      <c r="I18" s="13">
        <f t="shared" si="5"/>
        <v>1.1878172588832487</v>
      </c>
      <c r="J18" s="14"/>
      <c r="K18" s="15">
        <f t="shared" si="6"/>
        <v>1.4568527918781726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/>
      <c r="D19" s="132"/>
      <c r="E19" s="132"/>
      <c r="F19" s="133"/>
      <c r="G19" s="134"/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275</v>
      </c>
      <c r="E20" s="132">
        <v>255</v>
      </c>
      <c r="F20" s="133">
        <f t="shared" si="2"/>
        <v>530</v>
      </c>
      <c r="G20" s="134">
        <f t="shared" si="3"/>
        <v>226</v>
      </c>
      <c r="H20" s="122">
        <f t="shared" si="4"/>
        <v>2.4336283185840708</v>
      </c>
      <c r="I20" s="13">
        <f t="shared" si="5"/>
        <v>2.2566371681415931</v>
      </c>
      <c r="J20" s="14"/>
      <c r="K20" s="15">
        <f t="shared" si="6"/>
        <v>2.3451327433628317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205</v>
      </c>
      <c r="E21" s="132">
        <v>162</v>
      </c>
      <c r="F21" s="133">
        <f t="shared" si="2"/>
        <v>367</v>
      </c>
      <c r="G21" s="134">
        <f t="shared" si="3"/>
        <v>222</v>
      </c>
      <c r="H21" s="122">
        <f t="shared" si="4"/>
        <v>1.8468468468468469</v>
      </c>
      <c r="I21" s="13">
        <f t="shared" si="5"/>
        <v>1.4594594594594594</v>
      </c>
      <c r="J21" s="14"/>
      <c r="K21" s="15">
        <f t="shared" si="6"/>
        <v>1.6531531531531531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122</v>
      </c>
      <c r="E22" s="132">
        <v>87</v>
      </c>
      <c r="F22" s="133">
        <f t="shared" si="2"/>
        <v>209</v>
      </c>
      <c r="G22" s="134">
        <f t="shared" si="3"/>
        <v>345</v>
      </c>
      <c r="H22" s="122">
        <f t="shared" si="4"/>
        <v>0.70724637681159419</v>
      </c>
      <c r="I22" s="13">
        <f t="shared" si="5"/>
        <v>0.5043478260869565</v>
      </c>
      <c r="J22" s="14"/>
      <c r="K22" s="15">
        <f t="shared" si="6"/>
        <v>0.60579710144927534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>
        <v>238</v>
      </c>
      <c r="E23" s="132">
        <v>65</v>
      </c>
      <c r="F23" s="133">
        <f t="shared" si="2"/>
        <v>303</v>
      </c>
      <c r="G23" s="134">
        <f t="shared" si="3"/>
        <v>336</v>
      </c>
      <c r="H23" s="122">
        <f t="shared" si="4"/>
        <v>1.4166666666666667</v>
      </c>
      <c r="I23" s="13">
        <f t="shared" si="5"/>
        <v>0.38690476190476192</v>
      </c>
      <c r="J23" s="14"/>
      <c r="K23" s="15">
        <f t="shared" si="6"/>
        <v>0.9017857142857143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/>
      <c r="E24" s="132"/>
      <c r="F24" s="133">
        <f t="shared" si="2"/>
        <v>0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1108</v>
      </c>
      <c r="E25" s="137">
        <f>SUM(E17:E24)</f>
        <v>816</v>
      </c>
      <c r="F25" s="137">
        <f>SUM(F17:F24)</f>
        <v>1924</v>
      </c>
      <c r="G25" s="137">
        <f>SUM(G17:G24)</f>
        <v>1482</v>
      </c>
      <c r="H25" s="124">
        <f t="shared" si="4"/>
        <v>1.4952766531713899</v>
      </c>
      <c r="I25" s="27">
        <f t="shared" si="5"/>
        <v>1.1012145748987854</v>
      </c>
      <c r="J25" s="22"/>
      <c r="K25" s="28">
        <f t="shared" si="6"/>
        <v>1.2982456140350878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359</v>
      </c>
      <c r="E27" s="216">
        <v>222</v>
      </c>
      <c r="F27" s="133">
        <f t="shared" ref="F27:F29" si="7">SUM(D27:E27)</f>
        <v>581</v>
      </c>
      <c r="G27" s="134">
        <f>VLOOKUP(C27,$W$53:$AF$63,$W$44,0)</f>
        <v>630</v>
      </c>
      <c r="H27" s="122">
        <f>IF(G27&lt;&gt;0,D27/(G27/2),0)</f>
        <v>1.1396825396825396</v>
      </c>
      <c r="I27" s="13">
        <f>IF(G27&lt;&gt;0,E27/(G27/2),0)</f>
        <v>0.70476190476190481</v>
      </c>
      <c r="J27" s="14"/>
      <c r="K27" s="15">
        <f t="shared" si="6"/>
        <v>0.92222222222222228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20</v>
      </c>
      <c r="D28" s="132">
        <v>480</v>
      </c>
      <c r="E28" s="132">
        <v>492</v>
      </c>
      <c r="F28" s="133">
        <f t="shared" si="7"/>
        <v>972</v>
      </c>
      <c r="G28" s="134">
        <f>VLOOKUP(C28,$W$53:$AF$63,$W$44,0)</f>
        <v>644</v>
      </c>
      <c r="H28" s="122">
        <f>IF(G28&lt;&gt;0,D28/(G28/2),0)</f>
        <v>1.4906832298136645</v>
      </c>
      <c r="I28" s="13">
        <f>IF(G28&lt;&gt;0,E28/(G28/2),0)</f>
        <v>1.5279503105590062</v>
      </c>
      <c r="J28" s="14"/>
      <c r="K28" s="15">
        <f t="shared" si="6"/>
        <v>1.5093167701863355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/>
      <c r="E29" s="250"/>
      <c r="F29" s="133">
        <f t="shared" si="7"/>
        <v>0</v>
      </c>
      <c r="G29" s="134">
        <f t="shared" ref="G29" si="8">VLOOKUP(C29,$W$53:$AF$63,$W$44,0)</f>
        <v>0</v>
      </c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839</v>
      </c>
      <c r="E31" s="221">
        <f>SUM(E27:E30)</f>
        <v>714</v>
      </c>
      <c r="F31" s="221">
        <f>SUM(F27:F30)</f>
        <v>1553</v>
      </c>
      <c r="G31" s="222">
        <f>SUM(G27:G30)</f>
        <v>1274</v>
      </c>
      <c r="H31" s="223">
        <f>IF(G31&lt;&gt;0,D31/(G31/2),0)</f>
        <v>1.3171114599686029</v>
      </c>
      <c r="I31" s="223">
        <f>IF(G31&lt;&gt;0,E31/(G31/2),0)</f>
        <v>1.1208791208791209</v>
      </c>
      <c r="J31" s="22"/>
      <c r="K31" s="224">
        <f t="shared" si="6"/>
        <v>1.2189952904238619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1947</v>
      </c>
      <c r="E34" s="108">
        <f>E9+E15+E25+E31</f>
        <v>1530</v>
      </c>
      <c r="F34" s="108">
        <f>F9+F15+F25+F31</f>
        <v>3477</v>
      </c>
      <c r="G34" s="109">
        <f>G25+G31+G9+G15</f>
        <v>2756</v>
      </c>
      <c r="H34" s="13">
        <f>IF(G34&lt;&gt;0,D34/(G34/2),0)</f>
        <v>1.4129172714078375</v>
      </c>
      <c r="I34" s="13">
        <f>IF(G34&lt;&gt;0,E34/(G34/2),0)</f>
        <v>1.1103047895500726</v>
      </c>
      <c r="J34" s="14"/>
      <c r="K34" s="15">
        <f>IF(G34&lt;&gt;0,F34/(G34),0)</f>
        <v>1.261611030478955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547</v>
      </c>
      <c r="E38" s="105">
        <f>108+86+109+57</f>
        <v>360</v>
      </c>
      <c r="F38" s="106">
        <f t="shared" ref="F38:F41" si="9">SUM(D38:E38)</f>
        <v>907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547</v>
      </c>
      <c r="E42" s="107">
        <f>SUM(E38:E41)</f>
        <v>360</v>
      </c>
      <c r="F42" s="106">
        <f>D42+E42</f>
        <v>907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3</v>
      </c>
      <c r="X44" s="104" t="str">
        <f>"'"&amp;IF($W$44=4,DAY($Z$53)-1,IF($W$44=5,DAY($AA$53)-1,IF($W$44=6,DAY($AB$53)-1,IF($W$44=7,DAY($AC$53)-1,IF($W$44=8,DAY($AD$53)-1,IF($W$44=9,DAY($AE$53)-1,0))))))&amp;"-"&amp;MONTH($Y$53)&amp;"'!D40"</f>
        <v>'0-1'!D40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'0-1'!F40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'0-1'!H40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'0-1'!B40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46045</v>
      </c>
      <c r="Z45" s="192">
        <f>Y45+1</f>
        <v>46046</v>
      </c>
      <c r="AA45" s="192">
        <f t="shared" ref="AA45:AE45" si="10">Z45+1</f>
        <v>46047</v>
      </c>
      <c r="AB45" s="192">
        <f t="shared" si="10"/>
        <v>46048</v>
      </c>
      <c r="AC45" s="192">
        <f t="shared" si="10"/>
        <v>46049</v>
      </c>
      <c r="AD45" s="192">
        <f t="shared" si="10"/>
        <v>46050</v>
      </c>
      <c r="AE45" s="192">
        <f t="shared" si="10"/>
        <v>46051</v>
      </c>
      <c r="AF45" s="260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355</v>
      </c>
      <c r="AD46" s="66">
        <v>355</v>
      </c>
      <c r="AE46" s="66">
        <v>557</v>
      </c>
      <c r="AF46" s="67">
        <f>Y46+Z46+AA46+AB46+AC46+AD46+AE46</f>
        <v>1267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7892</v>
      </c>
      <c r="G47" s="77">
        <f>IF($W$44=3,$Y47,IF($W$44=4,SUM($Y47:$Z47),IF($W$44=5,SUM($Y47:$AA47),IF($W$44=6,SUM($Y47:$AB47),IF($W$44=7,SUM($Y47:$AC47),IF($W$44=8,SUM($Y47:$AD47),IF($W$44=9,SUM($Y47:$AE47),"Escribir número")))))))</f>
        <v>1482</v>
      </c>
      <c r="H47" s="79">
        <f>F31+'26-12'!F31+'27-12'!F31+'28-12'!F31+'29-12'!F31</f>
        <v>3619.5</v>
      </c>
      <c r="I47" s="77">
        <f>IF($W$44=3,$Y49,IF($W$44=4,SUM($Y49:$Z49),IF($W$44=5,SUM($Y49:$AA49),IF($W$44=6,SUM($Y49:$AB49),IF($W$44=7,SUM($Y49:$AC49),IF($W$44=8,SUM($Y49:$AD49),IF($W$44=9,SUM($Y49:$AE49),"Escribir número")))))))</f>
        <v>1274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1482</v>
      </c>
      <c r="Z47" s="273">
        <v>1690</v>
      </c>
      <c r="AA47" s="273">
        <v>842</v>
      </c>
      <c r="AB47" s="273">
        <v>1186</v>
      </c>
      <c r="AC47" s="273">
        <v>679</v>
      </c>
      <c r="AD47" s="273">
        <v>1355</v>
      </c>
      <c r="AE47" s="273">
        <v>801</v>
      </c>
      <c r="AF47" s="67">
        <f t="shared" ref="AF47:AF49" si="11">Y47+Z47+AA47+AB47+AC47+AD47+AE47</f>
        <v>8035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13019.5</v>
      </c>
      <c r="L48" s="118"/>
      <c r="M48" s="82">
        <f>+C47+E47+G47+I47</f>
        <v>2756</v>
      </c>
      <c r="N48" s="83">
        <f>AF63</f>
        <v>18432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f t="shared" si="11"/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1274</v>
      </c>
      <c r="Z49" s="274">
        <v>1924</v>
      </c>
      <c r="AA49" s="274">
        <v>1208</v>
      </c>
      <c r="AB49" s="274">
        <v>1789</v>
      </c>
      <c r="AC49" s="274">
        <v>1726</v>
      </c>
      <c r="AD49" s="274">
        <v>1210</v>
      </c>
      <c r="AE49" s="274"/>
      <c r="AF49" s="67">
        <f t="shared" si="11"/>
        <v>9131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f>SUM(Y46:Y49)</f>
        <v>2756</v>
      </c>
      <c r="Z50" s="71">
        <f t="shared" ref="Z50:AF50" si="12">SUM(Z46:Z49)</f>
        <v>3614</v>
      </c>
      <c r="AA50" s="71">
        <f t="shared" si="12"/>
        <v>2050</v>
      </c>
      <c r="AB50" s="71">
        <f t="shared" si="12"/>
        <v>2975</v>
      </c>
      <c r="AC50" s="71">
        <f t="shared" si="12"/>
        <v>2760</v>
      </c>
      <c r="AD50" s="71">
        <f t="shared" si="12"/>
        <v>2920</v>
      </c>
      <c r="AE50" s="71">
        <f t="shared" si="12"/>
        <v>1358</v>
      </c>
      <c r="AF50" s="71">
        <f t="shared" si="12"/>
        <v>18433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46045</v>
      </c>
      <c r="Z53" s="192">
        <f>Y53+1</f>
        <v>46046</v>
      </c>
      <c r="AA53" s="192">
        <v>46046</v>
      </c>
      <c r="AB53" s="192">
        <f t="shared" ref="AB53" si="13">AA53+1</f>
        <v>46047</v>
      </c>
      <c r="AC53" s="192">
        <v>46047</v>
      </c>
      <c r="AD53" s="192">
        <f t="shared" ref="AD53" si="14">AC53+1</f>
        <v>46048</v>
      </c>
      <c r="AE53" s="192">
        <v>46048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156</v>
      </c>
      <c r="Z54" s="85">
        <v>153</v>
      </c>
      <c r="AA54" s="85">
        <v>119</v>
      </c>
      <c r="AB54" s="85">
        <v>0</v>
      </c>
      <c r="AC54" s="85">
        <v>355</v>
      </c>
      <c r="AD54" s="85">
        <v>355</v>
      </c>
      <c r="AE54" s="85">
        <v>106</v>
      </c>
      <c r="AF54" s="67">
        <f>Y54+Z54+AA54+AB54+AC54+AD54+AE54</f>
        <v>1244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0</v>
      </c>
      <c r="Z55" s="85">
        <v>580</v>
      </c>
      <c r="AA55" s="85">
        <v>406</v>
      </c>
      <c r="AB55" s="85">
        <v>580</v>
      </c>
      <c r="AC55" s="85">
        <v>580</v>
      </c>
      <c r="AD55" s="85">
        <v>580</v>
      </c>
      <c r="AE55" s="85">
        <v>0</v>
      </c>
      <c r="AF55" s="67">
        <f t="shared" ref="AF55:AF62" si="15">Y55+Z55+AA55+AB55+AC55+AD55+AE55</f>
        <v>2726</v>
      </c>
      <c r="AG55" s="64"/>
    </row>
    <row r="56" spans="2:33" ht="15.5">
      <c r="E56" s="91"/>
      <c r="V56" s="62"/>
      <c r="W56" s="68" t="s">
        <v>18</v>
      </c>
      <c r="X56" s="90"/>
      <c r="Y56" s="85">
        <v>197</v>
      </c>
      <c r="Z56" s="85">
        <v>254</v>
      </c>
      <c r="AA56" s="85">
        <v>197</v>
      </c>
      <c r="AB56" s="85">
        <v>282</v>
      </c>
      <c r="AC56" s="85">
        <v>197</v>
      </c>
      <c r="AD56" s="85">
        <v>254</v>
      </c>
      <c r="AE56" s="85">
        <v>197</v>
      </c>
      <c r="AF56" s="67">
        <f t="shared" si="15"/>
        <v>1578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644</v>
      </c>
      <c r="Z57" s="85">
        <v>644</v>
      </c>
      <c r="AA57" s="85">
        <v>406</v>
      </c>
      <c r="AB57" s="85">
        <v>579</v>
      </c>
      <c r="AC57" s="85">
        <v>579</v>
      </c>
      <c r="AD57" s="85">
        <v>0</v>
      </c>
      <c r="AE57" s="85">
        <v>451</v>
      </c>
      <c r="AF57" s="67">
        <f t="shared" si="15"/>
        <v>3303</v>
      </c>
      <c r="AG57" s="64"/>
    </row>
    <row r="58" spans="2:33" ht="15.5">
      <c r="V58" s="62"/>
      <c r="W58" s="68" t="s">
        <v>17</v>
      </c>
      <c r="X58" s="90"/>
      <c r="Y58" s="85">
        <v>226</v>
      </c>
      <c r="Z58" s="85">
        <v>291</v>
      </c>
      <c r="AA58" s="85">
        <v>0</v>
      </c>
      <c r="AB58" s="85">
        <v>0</v>
      </c>
      <c r="AC58" s="85">
        <v>0</v>
      </c>
      <c r="AD58" s="85">
        <v>160</v>
      </c>
      <c r="AE58" s="85">
        <v>136</v>
      </c>
      <c r="AF58" s="67">
        <f t="shared" si="15"/>
        <v>813</v>
      </c>
      <c r="AG58" s="64"/>
    </row>
    <row r="59" spans="2:33" ht="15.5">
      <c r="V59" s="62"/>
      <c r="W59" s="68" t="s">
        <v>28</v>
      </c>
      <c r="X59" s="90"/>
      <c r="Y59" s="85">
        <v>222</v>
      </c>
      <c r="Z59" s="85">
        <v>311</v>
      </c>
      <c r="AA59" s="85">
        <v>145</v>
      </c>
      <c r="AB59" s="85">
        <v>317</v>
      </c>
      <c r="AC59" s="85">
        <v>133</v>
      </c>
      <c r="AD59" s="85">
        <v>317</v>
      </c>
      <c r="AE59" s="85">
        <v>120</v>
      </c>
      <c r="AF59" s="67">
        <f t="shared" si="15"/>
        <v>1565</v>
      </c>
      <c r="AG59" s="64"/>
    </row>
    <row r="60" spans="2:33" ht="15.5">
      <c r="V60" s="62"/>
      <c r="W60" s="68" t="s">
        <v>24</v>
      </c>
      <c r="X60" s="90"/>
      <c r="Y60" s="85">
        <v>345</v>
      </c>
      <c r="Z60" s="85">
        <v>345</v>
      </c>
      <c r="AA60" s="85">
        <v>145</v>
      </c>
      <c r="AB60" s="85">
        <v>285</v>
      </c>
      <c r="AC60" s="85">
        <v>133</v>
      </c>
      <c r="AD60" s="85">
        <v>316</v>
      </c>
      <c r="AE60" s="85">
        <v>133</v>
      </c>
      <c r="AF60" s="67">
        <f t="shared" si="15"/>
        <v>1702</v>
      </c>
      <c r="AG60" s="64"/>
    </row>
    <row r="61" spans="2:33" ht="15.5">
      <c r="V61" s="62"/>
      <c r="W61" s="70" t="s">
        <v>19</v>
      </c>
      <c r="X61" s="92"/>
      <c r="Y61" s="85">
        <v>336</v>
      </c>
      <c r="Z61" s="85">
        <v>336</v>
      </c>
      <c r="AA61" s="85">
        <v>235</v>
      </c>
      <c r="AB61" s="85">
        <v>302</v>
      </c>
      <c r="AC61" s="85">
        <v>215</v>
      </c>
      <c r="AD61" s="85">
        <v>308</v>
      </c>
      <c r="AE61" s="85">
        <v>215</v>
      </c>
      <c r="AF61" s="67">
        <f t="shared" si="15"/>
        <v>1947</v>
      </c>
      <c r="AG61" s="64"/>
    </row>
    <row r="62" spans="2:33" ht="15.5">
      <c r="V62" s="62"/>
      <c r="W62" s="70" t="s">
        <v>85</v>
      </c>
      <c r="X62" s="92"/>
      <c r="Y62" s="85">
        <v>630</v>
      </c>
      <c r="Z62" s="85">
        <v>700</v>
      </c>
      <c r="AA62" s="85">
        <v>397</v>
      </c>
      <c r="AB62" s="85">
        <v>630</v>
      </c>
      <c r="AC62" s="85">
        <v>567</v>
      </c>
      <c r="AD62" s="85">
        <v>630</v>
      </c>
      <c r="AE62" s="85">
        <v>0</v>
      </c>
      <c r="AF62" s="67">
        <f t="shared" si="15"/>
        <v>3554</v>
      </c>
      <c r="AG62" s="64"/>
    </row>
    <row r="63" spans="2:33" ht="15.5">
      <c r="V63" s="62"/>
      <c r="W63" s="299" t="s">
        <v>43</v>
      </c>
      <c r="X63" s="300"/>
      <c r="Y63" s="102">
        <f>SUM(Y54:Y62)</f>
        <v>2756</v>
      </c>
      <c r="Z63" s="102">
        <f t="shared" ref="Z63:AE63" si="16">SUM(Z54:Z62)</f>
        <v>3614</v>
      </c>
      <c r="AA63" s="102">
        <f t="shared" si="16"/>
        <v>2050</v>
      </c>
      <c r="AB63" s="102">
        <f t="shared" si="16"/>
        <v>2975</v>
      </c>
      <c r="AC63" s="102">
        <f t="shared" si="16"/>
        <v>2759</v>
      </c>
      <c r="AD63" s="102">
        <f t="shared" si="16"/>
        <v>2920</v>
      </c>
      <c r="AE63" s="102">
        <f t="shared" si="16"/>
        <v>1358</v>
      </c>
      <c r="AF63" s="102">
        <f>SUM(AF54:AF62)</f>
        <v>18432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0E61597B-5ADF-4F0F-91C9-6EDDA47B96B7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8FCBD9C9-B68B-442F-9C14-C45948698964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169BB9FB-FFAC-4390-8B68-F487E0D19179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D3E79A92-D5BC-42AE-9765-63575415CBB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FE176A21-AD22-4C23-8BD5-DC80065579E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493E971C-16EA-4A29-B2AE-64A9967A10A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9E392931-754A-425E-8ED1-FB7BF612F18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F61203B3-D416-42B6-AAEE-D710C479CC3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023FA39F-F057-4421-87AE-4CFD314247E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C32DF4A3-29F5-412F-84F7-A7D692057A7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CB01A-139B-47CC-A446-CA808337566E}">
  <sheetPr>
    <tabColor theme="0"/>
  </sheetPr>
  <dimension ref="B2:AG76"/>
  <sheetViews>
    <sheetView topLeftCell="A2" zoomScale="64" zoomScaleNormal="64" workbookViewId="0">
      <selection activeCell="K34" sqref="K34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55</v>
      </c>
      <c r="E17" s="132">
        <v>0</v>
      </c>
      <c r="F17" s="133">
        <f t="shared" ref="F17:F24" si="2">SUM(D17:E17)</f>
        <v>55</v>
      </c>
      <c r="G17" s="134">
        <f t="shared" ref="G17:G23" si="3">VLOOKUP(C17,$W$53:$AF$63,$W$44,0)</f>
        <v>153</v>
      </c>
      <c r="H17" s="122">
        <f t="shared" ref="H17:H25" si="4">IF(G17&lt;&gt;0,D17/(G17/2),0)</f>
        <v>0.71895424836601307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0.35947712418300654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>
        <v>155</v>
      </c>
      <c r="E18" s="132">
        <v>165</v>
      </c>
      <c r="F18" s="133">
        <f t="shared" si="2"/>
        <v>320</v>
      </c>
      <c r="G18" s="134">
        <f t="shared" si="3"/>
        <v>254</v>
      </c>
      <c r="H18" s="122">
        <f>IF(G18&lt;&gt;0,D18/(G18/2),0)</f>
        <v>1.2204724409448819</v>
      </c>
      <c r="I18" s="13">
        <f t="shared" si="5"/>
        <v>1.2992125984251968</v>
      </c>
      <c r="J18" s="14"/>
      <c r="K18" s="15">
        <f t="shared" si="6"/>
        <v>1.2598425196850394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/>
      <c r="D19" s="132"/>
      <c r="E19" s="132"/>
      <c r="F19" s="133"/>
      <c r="G19" s="134"/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17</v>
      </c>
      <c r="D20" s="132">
        <v>155</v>
      </c>
      <c r="E20" s="132">
        <v>85</v>
      </c>
      <c r="F20" s="133">
        <f t="shared" si="2"/>
        <v>240</v>
      </c>
      <c r="G20" s="134">
        <f t="shared" si="3"/>
        <v>291</v>
      </c>
      <c r="H20" s="122">
        <f t="shared" si="4"/>
        <v>1.0652920962199313</v>
      </c>
      <c r="I20" s="13">
        <f t="shared" si="5"/>
        <v>0.58419243986254299</v>
      </c>
      <c r="J20" s="14"/>
      <c r="K20" s="15">
        <f t="shared" si="6"/>
        <v>0.82474226804123707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28</v>
      </c>
      <c r="D21" s="132">
        <v>95</v>
      </c>
      <c r="E21" s="132">
        <v>180</v>
      </c>
      <c r="F21" s="133">
        <f t="shared" si="2"/>
        <v>275</v>
      </c>
      <c r="G21" s="134">
        <f t="shared" si="3"/>
        <v>311</v>
      </c>
      <c r="H21" s="122">
        <f t="shared" si="4"/>
        <v>0.61093247588424437</v>
      </c>
      <c r="I21" s="13">
        <f t="shared" si="5"/>
        <v>1.157556270096463</v>
      </c>
      <c r="J21" s="14"/>
      <c r="K21" s="15">
        <f t="shared" si="6"/>
        <v>0.88424437299035374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24</v>
      </c>
      <c r="D22" s="217">
        <v>173</v>
      </c>
      <c r="E22" s="132">
        <v>130</v>
      </c>
      <c r="F22" s="133">
        <f t="shared" si="2"/>
        <v>303</v>
      </c>
      <c r="G22" s="134">
        <f t="shared" si="3"/>
        <v>345</v>
      </c>
      <c r="H22" s="122">
        <f t="shared" si="4"/>
        <v>1.0028985507246377</v>
      </c>
      <c r="I22" s="13">
        <f t="shared" si="5"/>
        <v>0.75362318840579712</v>
      </c>
      <c r="J22" s="14"/>
      <c r="K22" s="15">
        <f t="shared" si="6"/>
        <v>0.87826086956521743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 t="s">
        <v>19</v>
      </c>
      <c r="D23" s="250"/>
      <c r="E23" s="132"/>
      <c r="F23" s="133">
        <f t="shared" si="2"/>
        <v>0</v>
      </c>
      <c r="G23" s="134">
        <f t="shared" si="3"/>
        <v>336</v>
      </c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 t="s">
        <v>69</v>
      </c>
      <c r="D24" s="132"/>
      <c r="E24" s="132"/>
      <c r="F24" s="133">
        <f t="shared" si="2"/>
        <v>0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633</v>
      </c>
      <c r="E25" s="137">
        <f>SUM(E17:E24)</f>
        <v>560</v>
      </c>
      <c r="F25" s="137">
        <f>SUM(F17:F24)</f>
        <v>1193</v>
      </c>
      <c r="G25" s="137">
        <f>SUM(G17:G24)</f>
        <v>1690</v>
      </c>
      <c r="H25" s="124">
        <f t="shared" si="4"/>
        <v>0.74911242603550299</v>
      </c>
      <c r="I25" s="27">
        <f t="shared" si="5"/>
        <v>0.66272189349112431</v>
      </c>
      <c r="J25" s="22"/>
      <c r="K25" s="28">
        <f t="shared" si="6"/>
        <v>0.7059171597633136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354</v>
      </c>
      <c r="E27" s="216">
        <v>118</v>
      </c>
      <c r="F27" s="133">
        <f t="shared" ref="F27:F29" si="7">SUM(D27:E27)</f>
        <v>472</v>
      </c>
      <c r="G27" s="134">
        <f>VLOOKUP(C27,$W$53:$AF$63,$W$44,0)</f>
        <v>700</v>
      </c>
      <c r="H27" s="122">
        <f>IF(G27&lt;&gt;0,D27/(G27/2),0)</f>
        <v>1.0114285714285713</v>
      </c>
      <c r="I27" s="13">
        <f>IF(G27&lt;&gt;0,E27/(G27/2),0)</f>
        <v>0.33714285714285713</v>
      </c>
      <c r="J27" s="14"/>
      <c r="K27" s="15">
        <f t="shared" si="6"/>
        <v>0.67428571428571427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20</v>
      </c>
      <c r="D28" s="132">
        <v>180</v>
      </c>
      <c r="E28" s="132">
        <v>494</v>
      </c>
      <c r="F28" s="133">
        <f t="shared" si="7"/>
        <v>674</v>
      </c>
      <c r="G28" s="134">
        <f>VLOOKUP(C28,$W$53:$AF$63,$W$44,0)</f>
        <v>644</v>
      </c>
      <c r="H28" s="122">
        <f>IF(G28&lt;&gt;0,D28/(G28/2),0)</f>
        <v>0.55900621118012417</v>
      </c>
      <c r="I28" s="13">
        <f>IF(G28&lt;&gt;0,E28/(G28/2),0)</f>
        <v>1.5341614906832297</v>
      </c>
      <c r="J28" s="14"/>
      <c r="K28" s="15">
        <f t="shared" si="6"/>
        <v>1.0465838509316769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/>
      <c r="E29" s="250"/>
      <c r="F29" s="133">
        <f t="shared" si="7"/>
        <v>0</v>
      </c>
      <c r="G29" s="134">
        <f t="shared" ref="G29" si="8">VLOOKUP(C29,$W$53:$AF$63,$W$44,0)</f>
        <v>580</v>
      </c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534</v>
      </c>
      <c r="E31" s="221">
        <f>SUM(E27:E30)</f>
        <v>612</v>
      </c>
      <c r="F31" s="221">
        <f>SUM(F27:F30)</f>
        <v>1146</v>
      </c>
      <c r="G31" s="222">
        <f>SUM(G27:G30)</f>
        <v>1924</v>
      </c>
      <c r="H31" s="223">
        <f>IF(G31&lt;&gt;0,D31/(G31/2),0)</f>
        <v>0.55509355509355507</v>
      </c>
      <c r="I31" s="223">
        <f>IF(G31&lt;&gt;0,E31/(G31/2),0)</f>
        <v>0.63617463617463621</v>
      </c>
      <c r="J31" s="22"/>
      <c r="K31" s="224">
        <f t="shared" si="6"/>
        <v>0.59563409563409564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1167</v>
      </c>
      <c r="E34" s="108">
        <f>E9+E15+E25+E31</f>
        <v>1172</v>
      </c>
      <c r="F34" s="108">
        <f>F9+F15+F25+F31</f>
        <v>2339</v>
      </c>
      <c r="G34" s="109">
        <f>G25+G31+G9+G15</f>
        <v>3614</v>
      </c>
      <c r="H34" s="13">
        <f>IF(G34&lt;&gt;0,D34/(G34/2),0)</f>
        <v>0.64582180409518541</v>
      </c>
      <c r="I34" s="13">
        <f>IF(G34&lt;&gt;0,E34/(G34/2),0)</f>
        <v>0.64858882125069173</v>
      </c>
      <c r="J34" s="14"/>
      <c r="K34" s="15">
        <f>IF(G34&lt;&gt;0,F34/(G34),0)</f>
        <v>0.64720531267293857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390</v>
      </c>
      <c r="E38" s="105">
        <f>108+224+78+77</f>
        <v>487</v>
      </c>
      <c r="F38" s="106">
        <f t="shared" ref="F38:F41" si="9">SUM(D38:E38)</f>
        <v>877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390</v>
      </c>
      <c r="E42" s="107">
        <f>SUM(E38:E41)</f>
        <v>487</v>
      </c>
      <c r="F42" s="106">
        <f>D42+E42</f>
        <v>877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4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'23-1'!D40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'23-1'!F40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'23-1'!H40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'23-1'!B40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46045</v>
      </c>
      <c r="Z45" s="192">
        <f>Y45+1</f>
        <v>46046</v>
      </c>
      <c r="AA45" s="192">
        <f t="shared" ref="AA45:AE45" si="10">Z45+1</f>
        <v>46047</v>
      </c>
      <c r="AB45" s="192">
        <f t="shared" si="10"/>
        <v>46048</v>
      </c>
      <c r="AC45" s="192">
        <f t="shared" si="10"/>
        <v>46049</v>
      </c>
      <c r="AD45" s="192">
        <f t="shared" si="10"/>
        <v>46050</v>
      </c>
      <c r="AE45" s="192">
        <f t="shared" si="10"/>
        <v>46051</v>
      </c>
      <c r="AF45" s="260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355</v>
      </c>
      <c r="AD46" s="66">
        <v>355</v>
      </c>
      <c r="AE46" s="66">
        <v>557</v>
      </c>
      <c r="AF46" s="67">
        <f>Y46+Z46+AA46+AB46+AC46+AD46+AE46</f>
        <v>1267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7161</v>
      </c>
      <c r="G47" s="77">
        <f>IF($W$44=3,$Y47,IF($W$44=4,SUM($Y47:$Z47),IF($W$44=5,SUM($Y47:$AA47),IF($W$44=6,SUM($Y47:$AB47),IF($W$44=7,SUM($Y47:$AC47),IF($W$44=8,SUM($Y47:$AD47),IF($W$44=9,SUM($Y47:$AE47),"Escribir número")))))))</f>
        <v>3172</v>
      </c>
      <c r="H47" s="79">
        <f>F31+'26-12'!F31+'27-12'!F31+'28-12'!F31+'29-12'!F31</f>
        <v>3212.5</v>
      </c>
      <c r="I47" s="77">
        <f>IF($W$44=3,$Y49,IF($W$44=4,SUM($Y49:$Z49),IF($W$44=5,SUM($Y49:$AA49),IF($W$44=6,SUM($Y49:$AB49),IF($W$44=7,SUM($Y49:$AC49),IF($W$44=8,SUM($Y49:$AD49),IF($W$44=9,SUM($Y49:$AE49),"Escribir número")))))))</f>
        <v>3198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1482</v>
      </c>
      <c r="Z47" s="273">
        <v>1690</v>
      </c>
      <c r="AA47" s="273">
        <v>842</v>
      </c>
      <c r="AB47" s="273">
        <v>1186</v>
      </c>
      <c r="AC47" s="273">
        <v>679</v>
      </c>
      <c r="AD47" s="273">
        <v>1355</v>
      </c>
      <c r="AE47" s="273">
        <v>801</v>
      </c>
      <c r="AF47" s="67">
        <f t="shared" ref="AF47:AF49" si="11">Y47+Z47+AA47+AB47+AC47+AD47+AE47</f>
        <v>8035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11881.5</v>
      </c>
      <c r="L48" s="118"/>
      <c r="M48" s="82">
        <f>+C47+E47+G47+I47</f>
        <v>6370</v>
      </c>
      <c r="N48" s="83">
        <f>AF63</f>
        <v>18432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f t="shared" si="11"/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1274</v>
      </c>
      <c r="Z49" s="274">
        <v>1924</v>
      </c>
      <c r="AA49" s="274">
        <v>1208</v>
      </c>
      <c r="AB49" s="274">
        <v>1789</v>
      </c>
      <c r="AC49" s="274">
        <v>1726</v>
      </c>
      <c r="AD49" s="274">
        <v>1210</v>
      </c>
      <c r="AE49" s="274"/>
      <c r="AF49" s="67">
        <f t="shared" si="11"/>
        <v>9131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f>SUM(Y46:Y49)</f>
        <v>2756</v>
      </c>
      <c r="Z50" s="71">
        <f t="shared" ref="Z50:AF50" si="12">SUM(Z46:Z49)</f>
        <v>3614</v>
      </c>
      <c r="AA50" s="71">
        <f t="shared" si="12"/>
        <v>2050</v>
      </c>
      <c r="AB50" s="71">
        <f t="shared" si="12"/>
        <v>2975</v>
      </c>
      <c r="AC50" s="71">
        <f t="shared" si="12"/>
        <v>2760</v>
      </c>
      <c r="AD50" s="71">
        <f t="shared" si="12"/>
        <v>2920</v>
      </c>
      <c r="AE50" s="71">
        <f t="shared" si="12"/>
        <v>1358</v>
      </c>
      <c r="AF50" s="71">
        <f t="shared" si="12"/>
        <v>18433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46045</v>
      </c>
      <c r="Z53" s="192">
        <f>Y53+1</f>
        <v>46046</v>
      </c>
      <c r="AA53" s="192">
        <v>46046</v>
      </c>
      <c r="AB53" s="192">
        <f t="shared" ref="AB53" si="13">AA53+1</f>
        <v>46047</v>
      </c>
      <c r="AC53" s="192">
        <v>46047</v>
      </c>
      <c r="AD53" s="192">
        <f t="shared" ref="AD53" si="14">AC53+1</f>
        <v>46048</v>
      </c>
      <c r="AE53" s="192">
        <v>46048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156</v>
      </c>
      <c r="Z54" s="85">
        <v>153</v>
      </c>
      <c r="AA54" s="85">
        <v>119</v>
      </c>
      <c r="AB54" s="85">
        <v>0</v>
      </c>
      <c r="AC54" s="85">
        <v>355</v>
      </c>
      <c r="AD54" s="85">
        <v>355</v>
      </c>
      <c r="AE54" s="85">
        <v>106</v>
      </c>
      <c r="AF54" s="67">
        <f>Y54+Z54+AA54+AB54+AC54+AD54+AE54</f>
        <v>1244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0</v>
      </c>
      <c r="Z55" s="85">
        <v>580</v>
      </c>
      <c r="AA55" s="85">
        <v>406</v>
      </c>
      <c r="AB55" s="85">
        <v>580</v>
      </c>
      <c r="AC55" s="85">
        <v>580</v>
      </c>
      <c r="AD55" s="85">
        <v>580</v>
      </c>
      <c r="AE55" s="85">
        <v>0</v>
      </c>
      <c r="AF55" s="67">
        <f t="shared" ref="AF55:AF62" si="15">Y55+Z55+AA55+AB55+AC55+AD55+AE55</f>
        <v>2726</v>
      </c>
      <c r="AG55" s="64"/>
    </row>
    <row r="56" spans="2:33" ht="15.5">
      <c r="E56" s="91"/>
      <c r="V56" s="62"/>
      <c r="W56" s="68" t="s">
        <v>18</v>
      </c>
      <c r="X56" s="90"/>
      <c r="Y56" s="85">
        <v>197</v>
      </c>
      <c r="Z56" s="85">
        <v>254</v>
      </c>
      <c r="AA56" s="85">
        <v>197</v>
      </c>
      <c r="AB56" s="85">
        <v>282</v>
      </c>
      <c r="AC56" s="85">
        <v>197</v>
      </c>
      <c r="AD56" s="85">
        <v>254</v>
      </c>
      <c r="AE56" s="85">
        <v>197</v>
      </c>
      <c r="AF56" s="67">
        <f t="shared" si="15"/>
        <v>1578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644</v>
      </c>
      <c r="Z57" s="85">
        <v>644</v>
      </c>
      <c r="AA57" s="85">
        <v>406</v>
      </c>
      <c r="AB57" s="85">
        <v>579</v>
      </c>
      <c r="AC57" s="85">
        <v>579</v>
      </c>
      <c r="AD57" s="85">
        <v>0</v>
      </c>
      <c r="AE57" s="85">
        <v>451</v>
      </c>
      <c r="AF57" s="67">
        <f t="shared" si="15"/>
        <v>3303</v>
      </c>
      <c r="AG57" s="64"/>
    </row>
    <row r="58" spans="2:33" ht="15.5">
      <c r="V58" s="62"/>
      <c r="W58" s="68" t="s">
        <v>17</v>
      </c>
      <c r="X58" s="90"/>
      <c r="Y58" s="85">
        <v>226</v>
      </c>
      <c r="Z58" s="85">
        <v>291</v>
      </c>
      <c r="AA58" s="85">
        <v>0</v>
      </c>
      <c r="AB58" s="85">
        <v>0</v>
      </c>
      <c r="AC58" s="85">
        <v>0</v>
      </c>
      <c r="AD58" s="85">
        <v>160</v>
      </c>
      <c r="AE58" s="85">
        <v>136</v>
      </c>
      <c r="AF58" s="67">
        <f t="shared" si="15"/>
        <v>813</v>
      </c>
      <c r="AG58" s="64"/>
    </row>
    <row r="59" spans="2:33" ht="15.5">
      <c r="V59" s="62"/>
      <c r="W59" s="68" t="s">
        <v>28</v>
      </c>
      <c r="X59" s="90"/>
      <c r="Y59" s="85">
        <v>222</v>
      </c>
      <c r="Z59" s="85">
        <v>311</v>
      </c>
      <c r="AA59" s="85">
        <v>145</v>
      </c>
      <c r="AB59" s="85">
        <v>317</v>
      </c>
      <c r="AC59" s="85">
        <v>133</v>
      </c>
      <c r="AD59" s="85">
        <v>317</v>
      </c>
      <c r="AE59" s="85">
        <v>120</v>
      </c>
      <c r="AF59" s="67">
        <f t="shared" si="15"/>
        <v>1565</v>
      </c>
      <c r="AG59" s="64"/>
    </row>
    <row r="60" spans="2:33" ht="15.5">
      <c r="V60" s="62"/>
      <c r="W60" s="68" t="s">
        <v>24</v>
      </c>
      <c r="X60" s="90"/>
      <c r="Y60" s="85">
        <v>345</v>
      </c>
      <c r="Z60" s="85">
        <v>345</v>
      </c>
      <c r="AA60" s="85">
        <v>145</v>
      </c>
      <c r="AB60" s="85">
        <v>285</v>
      </c>
      <c r="AC60" s="85">
        <v>133</v>
      </c>
      <c r="AD60" s="85">
        <v>316</v>
      </c>
      <c r="AE60" s="85">
        <v>133</v>
      </c>
      <c r="AF60" s="67">
        <f t="shared" si="15"/>
        <v>1702</v>
      </c>
      <c r="AG60" s="64"/>
    </row>
    <row r="61" spans="2:33" ht="15.5">
      <c r="V61" s="62"/>
      <c r="W61" s="70" t="s">
        <v>19</v>
      </c>
      <c r="X61" s="92"/>
      <c r="Y61" s="85">
        <v>336</v>
      </c>
      <c r="Z61" s="85">
        <v>336</v>
      </c>
      <c r="AA61" s="85">
        <v>235</v>
      </c>
      <c r="AB61" s="85">
        <v>302</v>
      </c>
      <c r="AC61" s="85">
        <v>215</v>
      </c>
      <c r="AD61" s="85">
        <v>308</v>
      </c>
      <c r="AE61" s="85">
        <v>215</v>
      </c>
      <c r="AF61" s="67">
        <f t="shared" si="15"/>
        <v>1947</v>
      </c>
      <c r="AG61" s="64"/>
    </row>
    <row r="62" spans="2:33" ht="15.5">
      <c r="V62" s="62"/>
      <c r="W62" s="70" t="s">
        <v>85</v>
      </c>
      <c r="X62" s="92"/>
      <c r="Y62" s="85">
        <v>630</v>
      </c>
      <c r="Z62" s="85">
        <v>700</v>
      </c>
      <c r="AA62" s="85">
        <v>397</v>
      </c>
      <c r="AB62" s="85">
        <v>630</v>
      </c>
      <c r="AC62" s="85">
        <v>567</v>
      </c>
      <c r="AD62" s="85">
        <v>630</v>
      </c>
      <c r="AE62" s="85">
        <v>0</v>
      </c>
      <c r="AF62" s="67">
        <f t="shared" si="15"/>
        <v>3554</v>
      </c>
      <c r="AG62" s="64"/>
    </row>
    <row r="63" spans="2:33" ht="15.5">
      <c r="V63" s="62"/>
      <c r="W63" s="299" t="s">
        <v>43</v>
      </c>
      <c r="X63" s="300"/>
      <c r="Y63" s="102">
        <f>SUM(Y54:Y62)</f>
        <v>2756</v>
      </c>
      <c r="Z63" s="102">
        <f t="shared" ref="Z63:AE63" si="16">SUM(Z54:Z62)</f>
        <v>3614</v>
      </c>
      <c r="AA63" s="102">
        <f t="shared" si="16"/>
        <v>2050</v>
      </c>
      <c r="AB63" s="102">
        <f t="shared" si="16"/>
        <v>2975</v>
      </c>
      <c r="AC63" s="102">
        <f t="shared" si="16"/>
        <v>2759</v>
      </c>
      <c r="AD63" s="102">
        <f t="shared" si="16"/>
        <v>2920</v>
      </c>
      <c r="AE63" s="102">
        <f t="shared" si="16"/>
        <v>1358</v>
      </c>
      <c r="AF63" s="102">
        <f>SUM(AF54:AF62)</f>
        <v>18432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4" xr:uid="{C2670FC5-B300-4C05-B201-E00AC2775F76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D9F46DDF-F97D-4689-B537-B5F6D018E75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0C85484B-B943-47DE-B7F4-98A3837B86F3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B56F6D6A-3978-414C-987B-C9BF6DCA8BA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39A4BEB2-55B6-4913-AB7D-2E46652B8C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95B8C99E-2910-4572-924D-FA66ABE4D4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40867DA4-E81D-47C1-B045-6348263EB4A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E03581C5-BE98-4E26-9696-256E8AE0C83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E2DEB354-3F19-4CCF-AF3F-437AFD0555A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5D592F9C-2745-46B0-AC72-9C1F14ED01F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E513E-CBDA-4678-AF74-DE224F7B96CD}">
  <sheetPr>
    <tabColor theme="0"/>
  </sheetPr>
  <dimension ref="B2:AG76"/>
  <sheetViews>
    <sheetView topLeftCell="A20" zoomScale="64" zoomScaleNormal="64" workbookViewId="0">
      <selection activeCell="C28" sqref="C28:G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/>
      <c r="E17" s="132"/>
      <c r="F17" s="133">
        <f t="shared" ref="F17:F18" si="2">SUM(D17:E17)</f>
        <v>0</v>
      </c>
      <c r="G17" s="134">
        <f t="shared" ref="G17:G18" si="3">VLOOKUP(C17,$W$53:$AF$63,$W$44,0)</f>
        <v>119</v>
      </c>
      <c r="H17" s="122">
        <f t="shared" ref="H17:H25" si="4">IF(G17&lt;&gt;0,D17/(G17/2),0)</f>
        <v>0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0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>
        <v>105</v>
      </c>
      <c r="E18" s="132">
        <v>36</v>
      </c>
      <c r="F18" s="133">
        <f t="shared" si="2"/>
        <v>141</v>
      </c>
      <c r="G18" s="134">
        <f t="shared" si="3"/>
        <v>197</v>
      </c>
      <c r="H18" s="122">
        <f>IF(G18&lt;&gt;0,D18/(G18/2),0)</f>
        <v>1.0659898477157361</v>
      </c>
      <c r="I18" s="13">
        <f t="shared" si="5"/>
        <v>0.36548223350253806</v>
      </c>
      <c r="J18" s="14"/>
      <c r="K18" s="15">
        <f t="shared" si="6"/>
        <v>0.71573604060913709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17</v>
      </c>
      <c r="D19" s="132"/>
      <c r="E19" s="132"/>
      <c r="F19" s="133">
        <f t="shared" ref="F19:F22" si="7">SUM(D19:E19)</f>
        <v>0</v>
      </c>
      <c r="G19" s="134">
        <f t="shared" ref="G19:G22" si="8">VLOOKUP(C19,$W$53:$AF$63,$W$44,0)</f>
        <v>0</v>
      </c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28</v>
      </c>
      <c r="D20" s="132">
        <v>200</v>
      </c>
      <c r="E20" s="132">
        <v>20</v>
      </c>
      <c r="F20" s="133">
        <f t="shared" si="7"/>
        <v>220</v>
      </c>
      <c r="G20" s="134">
        <f t="shared" si="8"/>
        <v>145</v>
      </c>
      <c r="H20" s="122">
        <f t="shared" si="4"/>
        <v>2.7586206896551726</v>
      </c>
      <c r="I20" s="13">
        <f t="shared" si="5"/>
        <v>0.27586206896551724</v>
      </c>
      <c r="J20" s="14"/>
      <c r="K20" s="15">
        <f t="shared" si="6"/>
        <v>1.5172413793103448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24</v>
      </c>
      <c r="D21" s="217">
        <v>100</v>
      </c>
      <c r="E21" s="132">
        <v>9</v>
      </c>
      <c r="F21" s="133">
        <f t="shared" si="7"/>
        <v>109</v>
      </c>
      <c r="G21" s="134">
        <f t="shared" si="8"/>
        <v>145</v>
      </c>
      <c r="H21" s="122">
        <f t="shared" si="4"/>
        <v>1.3793103448275863</v>
      </c>
      <c r="I21" s="13">
        <f t="shared" si="5"/>
        <v>0.12413793103448276</v>
      </c>
      <c r="J21" s="14"/>
      <c r="K21" s="15">
        <f t="shared" si="6"/>
        <v>0.75172413793103443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19</v>
      </c>
      <c r="D22" s="250"/>
      <c r="E22" s="132"/>
      <c r="F22" s="133">
        <f t="shared" si="7"/>
        <v>0</v>
      </c>
      <c r="G22" s="134">
        <f t="shared" si="8"/>
        <v>235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250"/>
      <c r="E23" s="132"/>
      <c r="F23" s="133"/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405</v>
      </c>
      <c r="E25" s="137">
        <f>SUM(E17:E24)</f>
        <v>65</v>
      </c>
      <c r="F25" s="137">
        <f>SUM(F17:F24)</f>
        <v>470</v>
      </c>
      <c r="G25" s="137">
        <f>SUM(G17:G24)</f>
        <v>841</v>
      </c>
      <c r="H25" s="124">
        <f t="shared" si="4"/>
        <v>0.96313912009512481</v>
      </c>
      <c r="I25" s="27">
        <f t="shared" si="5"/>
        <v>0.15457788347205709</v>
      </c>
      <c r="J25" s="22"/>
      <c r="K25" s="28">
        <f t="shared" si="6"/>
        <v>0.55885850178359098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289</v>
      </c>
      <c r="E27" s="216">
        <v>17</v>
      </c>
      <c r="F27" s="133">
        <f t="shared" ref="F27:F29" si="9">SUM(D27:E27)</f>
        <v>306</v>
      </c>
      <c r="G27" s="134">
        <f>VLOOKUP(C27,$W$53:$AF$63,$W$44,0)</f>
        <v>397</v>
      </c>
      <c r="H27" s="122">
        <f>IF(G27&lt;&gt;0,D27/(G27/2),0)</f>
        <v>1.455919395465995</v>
      </c>
      <c r="I27" s="13">
        <f>IF(G27&lt;&gt;0,E27/(G27/2),0)</f>
        <v>8.5642317380352648E-2</v>
      </c>
      <c r="J27" s="14"/>
      <c r="K27" s="15">
        <f t="shared" si="6"/>
        <v>0.77078085642317384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20</v>
      </c>
      <c r="D28" s="132">
        <v>510</v>
      </c>
      <c r="E28" s="132">
        <v>198</v>
      </c>
      <c r="F28" s="133">
        <f t="shared" si="9"/>
        <v>708</v>
      </c>
      <c r="G28" s="134">
        <f>VLOOKUP(C28,$W$53:$AF$63,$W$44,0)</f>
        <v>406</v>
      </c>
      <c r="H28" s="122">
        <f>IF(G28&lt;&gt;0,D28/(G28/2),0)</f>
        <v>2.5123152709359604</v>
      </c>
      <c r="I28" s="13">
        <f>IF(G28&lt;&gt;0,E28/(G28/2),0)</f>
        <v>0.97536945812807885</v>
      </c>
      <c r="J28" s="14"/>
      <c r="K28" s="15">
        <f t="shared" si="6"/>
        <v>1.7438423645320198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14</v>
      </c>
      <c r="D29" s="217">
        <v>468</v>
      </c>
      <c r="E29" s="250">
        <v>68</v>
      </c>
      <c r="F29" s="133">
        <f t="shared" si="9"/>
        <v>536</v>
      </c>
      <c r="G29" s="134">
        <f t="shared" ref="G29" si="10">VLOOKUP(C29,$W$53:$AF$63,$W$44,0)</f>
        <v>406</v>
      </c>
      <c r="H29" s="122">
        <f>IF(G29&lt;&gt;0,D29/(G29/2),0)</f>
        <v>2.3054187192118225</v>
      </c>
      <c r="I29" s="13">
        <f>IF(G29&lt;&gt;0,E29/(G29/2),0)</f>
        <v>0.33497536945812806</v>
      </c>
      <c r="J29" s="14"/>
      <c r="K29" s="15">
        <f t="shared" si="6"/>
        <v>1.3201970443349753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1267</v>
      </c>
      <c r="E31" s="221">
        <f>SUM(E27:E30)</f>
        <v>283</v>
      </c>
      <c r="F31" s="221">
        <f>SUM(F27:F30)</f>
        <v>1550</v>
      </c>
      <c r="G31" s="222">
        <f>SUM(G27:G30)</f>
        <v>1209</v>
      </c>
      <c r="H31" s="223">
        <f>IF(G31&lt;&gt;0,D31/(G31/2),0)</f>
        <v>2.0959470636889992</v>
      </c>
      <c r="I31" s="223">
        <f>IF(G31&lt;&gt;0,E31/(G31/2),0)</f>
        <v>0.46815550041356491</v>
      </c>
      <c r="J31" s="22"/>
      <c r="K31" s="224">
        <f t="shared" si="6"/>
        <v>1.2820512820512822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1672</v>
      </c>
      <c r="E34" s="108">
        <f>E9+E15+E25+E31</f>
        <v>348</v>
      </c>
      <c r="F34" s="108">
        <f>F9+F15+F25+F31</f>
        <v>2020</v>
      </c>
      <c r="G34" s="109">
        <f>G25+G31+G9+G15</f>
        <v>2050</v>
      </c>
      <c r="H34" s="13">
        <f>IF(G34&lt;&gt;0,D34/(G34/2),0)</f>
        <v>1.6312195121951218</v>
      </c>
      <c r="I34" s="13">
        <f>IF(G34&lt;&gt;0,E34/(G34/2),0)</f>
        <v>0.33951219512195124</v>
      </c>
      <c r="J34" s="14"/>
      <c r="K34" s="15">
        <f>IF(G34&lt;&gt;0,F34/(G34),0)</f>
        <v>0.98536585365853657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311</v>
      </c>
      <c r="E38" s="105">
        <v>18</v>
      </c>
      <c r="F38" s="106">
        <f t="shared" ref="F38:F41" si="11">SUM(D38:E38)</f>
        <v>329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11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>
        <v>52</v>
      </c>
      <c r="F40" s="106">
        <f>SUM(D40:E40)</f>
        <v>52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11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311</v>
      </c>
      <c r="E42" s="107">
        <f>SUM(E38:E41)</f>
        <v>70</v>
      </c>
      <c r="F42" s="106">
        <f>D42+E42</f>
        <v>381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5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'23-1'!D40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'23-1'!F40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'23-1'!H40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'23-1'!B40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46045</v>
      </c>
      <c r="Z45" s="192">
        <f>Y45+1</f>
        <v>46046</v>
      </c>
      <c r="AA45" s="192">
        <f t="shared" ref="AA45:AE45" si="12">Z45+1</f>
        <v>46047</v>
      </c>
      <c r="AB45" s="192">
        <f t="shared" si="12"/>
        <v>46048</v>
      </c>
      <c r="AC45" s="192">
        <f t="shared" si="12"/>
        <v>46049</v>
      </c>
      <c r="AD45" s="192">
        <f t="shared" si="12"/>
        <v>46050</v>
      </c>
      <c r="AE45" s="192">
        <f t="shared" si="12"/>
        <v>46051</v>
      </c>
      <c r="AF45" s="260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355</v>
      </c>
      <c r="AD46" s="66">
        <v>355</v>
      </c>
      <c r="AE46" s="66">
        <v>557</v>
      </c>
      <c r="AF46" s="67">
        <f>Y46+Z46+AA46+AB46+AC46+AD46+AE46</f>
        <v>1267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6438</v>
      </c>
      <c r="G47" s="77">
        <f>IF($W$44=3,$Y47,IF($W$44=4,SUM($Y47:$Z47),IF($W$44=5,SUM($Y47:$AA47),IF($W$44=6,SUM($Y47:$AB47),IF($W$44=7,SUM($Y47:$AC47),IF($W$44=8,SUM($Y47:$AD47),IF($W$44=9,SUM($Y47:$AE47),"Escribir número")))))))</f>
        <v>4014</v>
      </c>
      <c r="H47" s="79">
        <f>F31+'26-12'!F31+'27-12'!F31+'28-12'!F31+'29-12'!F31</f>
        <v>3616.5</v>
      </c>
      <c r="I47" s="77">
        <f>IF($W$44=3,$Y49,IF($W$44=4,SUM($Y49:$Z49),IF($W$44=5,SUM($Y49:$AA49),IF($W$44=6,SUM($Y49:$AB49),IF($W$44=7,SUM($Y49:$AC49),IF($W$44=8,SUM($Y49:$AD49),IF($W$44=9,SUM($Y49:$AE49),"Escribir número")))))))</f>
        <v>4406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1482</v>
      </c>
      <c r="Z47" s="273">
        <v>1690</v>
      </c>
      <c r="AA47" s="273">
        <v>842</v>
      </c>
      <c r="AB47" s="273">
        <v>1186</v>
      </c>
      <c r="AC47" s="273">
        <v>679</v>
      </c>
      <c r="AD47" s="273">
        <v>1355</v>
      </c>
      <c r="AE47" s="273">
        <v>801</v>
      </c>
      <c r="AF47" s="67">
        <f t="shared" ref="AF47:AF49" si="13">Y47+Z47+AA47+AB47+AC47+AD47+AE47</f>
        <v>8035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11562.5</v>
      </c>
      <c r="L48" s="118"/>
      <c r="M48" s="82">
        <f>+C47+E47+G47+I47</f>
        <v>8420</v>
      </c>
      <c r="N48" s="83">
        <f>AF63</f>
        <v>18432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f t="shared" si="13"/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1274</v>
      </c>
      <c r="Z49" s="274">
        <v>1924</v>
      </c>
      <c r="AA49" s="274">
        <v>1208</v>
      </c>
      <c r="AB49" s="274">
        <v>1789</v>
      </c>
      <c r="AC49" s="274">
        <v>1726</v>
      </c>
      <c r="AD49" s="274">
        <v>1210</v>
      </c>
      <c r="AE49" s="274"/>
      <c r="AF49" s="67">
        <f t="shared" si="13"/>
        <v>9131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f>SUM(Y46:Y49)</f>
        <v>2756</v>
      </c>
      <c r="Z50" s="71">
        <f t="shared" ref="Z50:AF50" si="14">SUM(Z46:Z49)</f>
        <v>3614</v>
      </c>
      <c r="AA50" s="71">
        <f t="shared" si="14"/>
        <v>2050</v>
      </c>
      <c r="AB50" s="71">
        <f t="shared" si="14"/>
        <v>2975</v>
      </c>
      <c r="AC50" s="71">
        <f t="shared" si="14"/>
        <v>2760</v>
      </c>
      <c r="AD50" s="71">
        <f t="shared" si="14"/>
        <v>2920</v>
      </c>
      <c r="AE50" s="71">
        <f t="shared" si="14"/>
        <v>1358</v>
      </c>
      <c r="AF50" s="71">
        <f t="shared" si="14"/>
        <v>18433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46045</v>
      </c>
      <c r="Z53" s="192">
        <f>Y53+1</f>
        <v>46046</v>
      </c>
      <c r="AA53" s="192">
        <v>46046</v>
      </c>
      <c r="AB53" s="192">
        <f t="shared" ref="AB53" si="15">AA53+1</f>
        <v>46047</v>
      </c>
      <c r="AC53" s="192">
        <v>46047</v>
      </c>
      <c r="AD53" s="192">
        <f t="shared" ref="AD53" si="16">AC53+1</f>
        <v>46048</v>
      </c>
      <c r="AE53" s="192">
        <v>46048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156</v>
      </c>
      <c r="Z54" s="85">
        <v>153</v>
      </c>
      <c r="AA54" s="85">
        <v>119</v>
      </c>
      <c r="AB54" s="85">
        <v>0</v>
      </c>
      <c r="AC54" s="85">
        <v>355</v>
      </c>
      <c r="AD54" s="85">
        <v>355</v>
      </c>
      <c r="AE54" s="85">
        <v>106</v>
      </c>
      <c r="AF54" s="67">
        <f>Y54+Z54+AA54+AB54+AC54+AD54+AE54</f>
        <v>1244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0</v>
      </c>
      <c r="Z55" s="85">
        <v>580</v>
      </c>
      <c r="AA55" s="85">
        <v>406</v>
      </c>
      <c r="AB55" s="85">
        <v>580</v>
      </c>
      <c r="AC55" s="85">
        <v>580</v>
      </c>
      <c r="AD55" s="85">
        <v>580</v>
      </c>
      <c r="AE55" s="85">
        <v>0</v>
      </c>
      <c r="AF55" s="67">
        <f t="shared" ref="AF55:AF62" si="17">Y55+Z55+AA55+AB55+AC55+AD55+AE55</f>
        <v>2726</v>
      </c>
      <c r="AG55" s="64"/>
    </row>
    <row r="56" spans="2:33" ht="15.5">
      <c r="E56" s="91"/>
      <c r="V56" s="62"/>
      <c r="W56" s="68" t="s">
        <v>18</v>
      </c>
      <c r="X56" s="90"/>
      <c r="Y56" s="85">
        <v>197</v>
      </c>
      <c r="Z56" s="85">
        <v>254</v>
      </c>
      <c r="AA56" s="85">
        <v>197</v>
      </c>
      <c r="AB56" s="85">
        <v>282</v>
      </c>
      <c r="AC56" s="85">
        <v>197</v>
      </c>
      <c r="AD56" s="85">
        <v>254</v>
      </c>
      <c r="AE56" s="85">
        <v>197</v>
      </c>
      <c r="AF56" s="67">
        <f t="shared" si="17"/>
        <v>1578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644</v>
      </c>
      <c r="Z57" s="85">
        <v>644</v>
      </c>
      <c r="AA57" s="85">
        <v>406</v>
      </c>
      <c r="AB57" s="85">
        <v>579</v>
      </c>
      <c r="AC57" s="85">
        <v>579</v>
      </c>
      <c r="AD57" s="85">
        <v>0</v>
      </c>
      <c r="AE57" s="85">
        <v>451</v>
      </c>
      <c r="AF57" s="67">
        <f t="shared" si="17"/>
        <v>3303</v>
      </c>
      <c r="AG57" s="64"/>
    </row>
    <row r="58" spans="2:33" ht="15.5">
      <c r="V58" s="62"/>
      <c r="W58" s="68" t="s">
        <v>17</v>
      </c>
      <c r="X58" s="90"/>
      <c r="Y58" s="85">
        <v>226</v>
      </c>
      <c r="Z58" s="85">
        <v>291</v>
      </c>
      <c r="AA58" s="85">
        <v>0</v>
      </c>
      <c r="AB58" s="85">
        <v>0</v>
      </c>
      <c r="AC58" s="85">
        <v>0</v>
      </c>
      <c r="AD58" s="85">
        <v>160</v>
      </c>
      <c r="AE58" s="85">
        <v>136</v>
      </c>
      <c r="AF58" s="67">
        <f t="shared" si="17"/>
        <v>813</v>
      </c>
      <c r="AG58" s="64"/>
    </row>
    <row r="59" spans="2:33" ht="15.5">
      <c r="V59" s="62"/>
      <c r="W59" s="68" t="s">
        <v>28</v>
      </c>
      <c r="X59" s="90"/>
      <c r="Y59" s="85">
        <v>222</v>
      </c>
      <c r="Z59" s="85">
        <v>311</v>
      </c>
      <c r="AA59" s="85">
        <v>145</v>
      </c>
      <c r="AB59" s="85">
        <v>317</v>
      </c>
      <c r="AC59" s="85">
        <v>133</v>
      </c>
      <c r="AD59" s="85">
        <v>317</v>
      </c>
      <c r="AE59" s="85">
        <v>120</v>
      </c>
      <c r="AF59" s="67">
        <f t="shared" si="17"/>
        <v>1565</v>
      </c>
      <c r="AG59" s="64"/>
    </row>
    <row r="60" spans="2:33" ht="15.5">
      <c r="V60" s="62"/>
      <c r="W60" s="68" t="s">
        <v>24</v>
      </c>
      <c r="X60" s="90"/>
      <c r="Y60" s="85">
        <v>345</v>
      </c>
      <c r="Z60" s="85">
        <v>345</v>
      </c>
      <c r="AA60" s="85">
        <v>145</v>
      </c>
      <c r="AB60" s="85">
        <v>285</v>
      </c>
      <c r="AC60" s="85">
        <v>133</v>
      </c>
      <c r="AD60" s="85">
        <v>316</v>
      </c>
      <c r="AE60" s="85">
        <v>133</v>
      </c>
      <c r="AF60" s="67">
        <f t="shared" si="17"/>
        <v>1702</v>
      </c>
      <c r="AG60" s="64"/>
    </row>
    <row r="61" spans="2:33" ht="15.5">
      <c r="V61" s="62"/>
      <c r="W61" s="70" t="s">
        <v>19</v>
      </c>
      <c r="X61" s="92"/>
      <c r="Y61" s="85">
        <v>336</v>
      </c>
      <c r="Z61" s="85">
        <v>336</v>
      </c>
      <c r="AA61" s="85">
        <v>235</v>
      </c>
      <c r="AB61" s="85">
        <v>302</v>
      </c>
      <c r="AC61" s="85">
        <v>215</v>
      </c>
      <c r="AD61" s="85">
        <v>308</v>
      </c>
      <c r="AE61" s="85">
        <v>215</v>
      </c>
      <c r="AF61" s="67">
        <f t="shared" si="17"/>
        <v>1947</v>
      </c>
      <c r="AG61" s="64"/>
    </row>
    <row r="62" spans="2:33" ht="15.5">
      <c r="V62" s="62"/>
      <c r="W62" s="70" t="s">
        <v>85</v>
      </c>
      <c r="X62" s="92"/>
      <c r="Y62" s="85">
        <v>630</v>
      </c>
      <c r="Z62" s="85">
        <v>700</v>
      </c>
      <c r="AA62" s="85">
        <v>397</v>
      </c>
      <c r="AB62" s="85">
        <v>630</v>
      </c>
      <c r="AC62" s="85">
        <v>567</v>
      </c>
      <c r="AD62" s="85">
        <v>630</v>
      </c>
      <c r="AE62" s="85">
        <v>0</v>
      </c>
      <c r="AF62" s="67">
        <f t="shared" si="17"/>
        <v>3554</v>
      </c>
      <c r="AG62" s="64"/>
    </row>
    <row r="63" spans="2:33" ht="15.5">
      <c r="V63" s="62"/>
      <c r="W63" s="299" t="s">
        <v>43</v>
      </c>
      <c r="X63" s="300"/>
      <c r="Y63" s="102">
        <f>SUM(Y54:Y62)</f>
        <v>2756</v>
      </c>
      <c r="Z63" s="102">
        <f t="shared" ref="Z63:AE63" si="18">SUM(Z54:Z62)</f>
        <v>3614</v>
      </c>
      <c r="AA63" s="102">
        <f t="shared" si="18"/>
        <v>2050</v>
      </c>
      <c r="AB63" s="102">
        <f t="shared" si="18"/>
        <v>2975</v>
      </c>
      <c r="AC63" s="102">
        <f t="shared" si="18"/>
        <v>2759</v>
      </c>
      <c r="AD63" s="102">
        <f t="shared" si="18"/>
        <v>2920</v>
      </c>
      <c r="AE63" s="102">
        <f t="shared" si="18"/>
        <v>1358</v>
      </c>
      <c r="AF63" s="102">
        <f>SUM(AF54:AF62)</f>
        <v>18432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sortState xmlns:xlrd2="http://schemas.microsoft.com/office/spreadsheetml/2017/richdata2" ref="C29:G29">
    <sortCondition ref="C28:C29"/>
  </sortState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7AF73C80-A065-4CCE-B483-87B9EAED7450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33F51458-9CFB-49AC-9C62-5DD4D386F97A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D5084A9D-ABEA-428E-AFDC-0C0706BB375C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F71DFA82-061C-4B6F-95B7-D82352EC684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636B4EB4-2C73-461B-BAD1-8C593DAD5CE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B33BCAEE-BADA-4D0F-A078-9E995CB46A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C1C85343-4E2C-440F-A9FA-18DA6DAF01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E9361CA6-D30B-4EFC-8A5A-9AD719CDFD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740327FC-ADEA-4111-A5C4-C1DB1450082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CA774A20-ED5B-4834-9358-36C6A3E509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BD36F-30A5-4F53-8C5C-06925DBF7AD7}">
  <sheetPr>
    <tabColor theme="0"/>
  </sheetPr>
  <dimension ref="B2:AG76"/>
  <sheetViews>
    <sheetView topLeftCell="K37" zoomScale="64" zoomScaleNormal="64" workbookViewId="0">
      <selection activeCell="C28" sqref="C28:G2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/>
      <c r="E17" s="132">
        <v>140</v>
      </c>
      <c r="F17" s="133">
        <f t="shared" ref="F17:F18" si="2">SUM(D17:E17)</f>
        <v>140</v>
      </c>
      <c r="G17" s="134">
        <f t="shared" ref="G17:G18" si="3">VLOOKUP(C17,$W$53:$AF$63,$W$44,0)</f>
        <v>0</v>
      </c>
      <c r="H17" s="122">
        <f t="shared" ref="H17:H25" si="4">IF(G17&lt;&gt;0,D17/(G17/2),0)</f>
        <v>0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0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132">
        <v>162</v>
      </c>
      <c r="E18" s="132">
        <v>85</v>
      </c>
      <c r="F18" s="133">
        <f t="shared" si="2"/>
        <v>247</v>
      </c>
      <c r="G18" s="134">
        <f t="shared" si="3"/>
        <v>282</v>
      </c>
      <c r="H18" s="122">
        <f>IF(G18&lt;&gt;0,D18/(G18/2),0)</f>
        <v>1.1489361702127661</v>
      </c>
      <c r="I18" s="13">
        <f t="shared" si="5"/>
        <v>0.6028368794326241</v>
      </c>
      <c r="J18" s="14"/>
      <c r="K18" s="15">
        <f t="shared" si="6"/>
        <v>0.87588652482269502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17</v>
      </c>
      <c r="D19" s="132"/>
      <c r="E19" s="132"/>
      <c r="F19" s="133">
        <f t="shared" ref="F19:F22" si="7">SUM(D19:E19)</f>
        <v>0</v>
      </c>
      <c r="G19" s="134">
        <f t="shared" ref="G19:G22" si="8">VLOOKUP(C19,$W$53:$AF$63,$W$44,0)</f>
        <v>0</v>
      </c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28</v>
      </c>
      <c r="D20" s="132">
        <v>118</v>
      </c>
      <c r="E20" s="132">
        <v>32</v>
      </c>
      <c r="F20" s="133">
        <f t="shared" si="7"/>
        <v>150</v>
      </c>
      <c r="G20" s="134">
        <f t="shared" si="8"/>
        <v>317</v>
      </c>
      <c r="H20" s="122">
        <f t="shared" si="4"/>
        <v>0.74447949526813884</v>
      </c>
      <c r="I20" s="13">
        <f t="shared" si="5"/>
        <v>0.20189274447949526</v>
      </c>
      <c r="J20" s="14"/>
      <c r="K20" s="15">
        <f t="shared" si="6"/>
        <v>0.47318611987381703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24</v>
      </c>
      <c r="D21" s="217">
        <v>112</v>
      </c>
      <c r="E21" s="132">
        <v>51</v>
      </c>
      <c r="F21" s="133">
        <f t="shared" si="7"/>
        <v>163</v>
      </c>
      <c r="G21" s="134">
        <f t="shared" si="8"/>
        <v>285</v>
      </c>
      <c r="H21" s="122">
        <f t="shared" si="4"/>
        <v>0.78596491228070176</v>
      </c>
      <c r="I21" s="13">
        <f t="shared" si="5"/>
        <v>0.35789473684210527</v>
      </c>
      <c r="J21" s="14"/>
      <c r="K21" s="15">
        <f t="shared" si="6"/>
        <v>0.57192982456140351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19</v>
      </c>
      <c r="D22" s="250">
        <v>119</v>
      </c>
      <c r="E22" s="132">
        <v>130</v>
      </c>
      <c r="F22" s="133">
        <f t="shared" si="7"/>
        <v>249</v>
      </c>
      <c r="G22" s="134">
        <f t="shared" si="8"/>
        <v>302</v>
      </c>
      <c r="H22" s="122">
        <f t="shared" si="4"/>
        <v>0.78807947019867552</v>
      </c>
      <c r="I22" s="13">
        <f t="shared" si="5"/>
        <v>0.86092715231788075</v>
      </c>
      <c r="J22" s="14"/>
      <c r="K22" s="15">
        <f t="shared" si="6"/>
        <v>0.82450331125827814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250"/>
      <c r="E23" s="132"/>
      <c r="F23" s="133"/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/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511</v>
      </c>
      <c r="E25" s="137">
        <f>SUM(E17:E24)</f>
        <v>438</v>
      </c>
      <c r="F25" s="137">
        <f>SUM(F17:F24)</f>
        <v>949</v>
      </c>
      <c r="G25" s="137">
        <f>SUM(G17:G24)</f>
        <v>1186</v>
      </c>
      <c r="H25" s="124">
        <f t="shared" si="4"/>
        <v>0.86172006745362562</v>
      </c>
      <c r="I25" s="27">
        <f t="shared" si="5"/>
        <v>0.73861720067453629</v>
      </c>
      <c r="J25" s="22"/>
      <c r="K25" s="28">
        <f t="shared" si="6"/>
        <v>0.8001686340640809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17</v>
      </c>
      <c r="E27" s="216">
        <v>102</v>
      </c>
      <c r="F27" s="133">
        <f t="shared" ref="F27" si="9">SUM(D27:E27)</f>
        <v>119</v>
      </c>
      <c r="G27" s="134">
        <f>VLOOKUP(C27,$W$53:$AF$63,$W$44,0)</f>
        <v>630</v>
      </c>
      <c r="H27" s="122">
        <f>IF(G27&lt;&gt;0,D27/(G27/2),0)</f>
        <v>5.3968253968253971E-2</v>
      </c>
      <c r="I27" s="13">
        <f>IF(G27&lt;&gt;0,E27/(G27/2),0)</f>
        <v>0.32380952380952382</v>
      </c>
      <c r="J27" s="14"/>
      <c r="K27" s="15">
        <f t="shared" si="6"/>
        <v>0.18888888888888888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14</v>
      </c>
      <c r="D28" s="217">
        <v>407</v>
      </c>
      <c r="E28" s="250">
        <v>381</v>
      </c>
      <c r="F28" s="133">
        <f>SUM(D28:E28)</f>
        <v>788</v>
      </c>
      <c r="G28" s="134">
        <f>VLOOKUP(C28,$W$53:$AF$63,$W$44,0)</f>
        <v>580</v>
      </c>
      <c r="H28" s="122">
        <f>IF(G28&lt;&gt;0,D28/(G28/2),0)</f>
        <v>1.403448275862069</v>
      </c>
      <c r="I28" s="13">
        <f>IF(G28&lt;&gt;0,E28/(G28/2),0)</f>
        <v>1.3137931034482759</v>
      </c>
      <c r="J28" s="14"/>
      <c r="K28" s="15">
        <f t="shared" si="6"/>
        <v>1.3586206896551725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20</v>
      </c>
      <c r="D29" s="132">
        <v>18.5</v>
      </c>
      <c r="E29" s="132"/>
      <c r="F29" s="133">
        <f>SUM(D29:E29)</f>
        <v>18.5</v>
      </c>
      <c r="G29" s="134">
        <f>VLOOKUP(C29,$W$53:$AF$63,$W$44,0)</f>
        <v>579</v>
      </c>
      <c r="H29" s="122">
        <f>IF(G29&lt;&gt;0,D29/(G29/2),0)</f>
        <v>6.3903281519861826E-2</v>
      </c>
      <c r="I29" s="13">
        <f>IF(G29&lt;&gt;0,E29/(G29/2),0)</f>
        <v>0</v>
      </c>
      <c r="J29" s="14"/>
      <c r="K29" s="15">
        <f t="shared" si="6"/>
        <v>3.1951640759930913E-2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442.5</v>
      </c>
      <c r="E31" s="221">
        <f>SUM(E27:E30)</f>
        <v>483</v>
      </c>
      <c r="F31" s="221">
        <f>SUM(F27:F30)</f>
        <v>925.5</v>
      </c>
      <c r="G31" s="222">
        <f>SUM(G27:G30)</f>
        <v>1789</v>
      </c>
      <c r="H31" s="223">
        <f>IF(G31&lt;&gt;0,D31/(G31/2),0)</f>
        <v>0.49468977082168808</v>
      </c>
      <c r="I31" s="223">
        <f>IF(G31&lt;&gt;0,E31/(G31/2),0)</f>
        <v>0.53996646171045282</v>
      </c>
      <c r="J31" s="22"/>
      <c r="K31" s="224">
        <f t="shared" si="6"/>
        <v>0.51732811626607045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953.5</v>
      </c>
      <c r="E34" s="108">
        <f>E9+E15+E25+E31</f>
        <v>921</v>
      </c>
      <c r="F34" s="108">
        <f>F9+F15+F25+F31</f>
        <v>1874.5</v>
      </c>
      <c r="G34" s="109">
        <f>G25+G31+G9+G15</f>
        <v>2975</v>
      </c>
      <c r="H34" s="13">
        <f>IF(G34&lt;&gt;0,D34/(G34/2),0)</f>
        <v>0.64100840336134457</v>
      </c>
      <c r="I34" s="13">
        <f>IF(G34&lt;&gt;0,E34/(G34/2),0)</f>
        <v>0.61915966386554622</v>
      </c>
      <c r="J34" s="14"/>
      <c r="K34" s="15">
        <f>IF(G34&lt;&gt;0,F34/(G34),0)</f>
        <v>0.63008403361344534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372</v>
      </c>
      <c r="E38" s="105">
        <f>186+88</f>
        <v>274</v>
      </c>
      <c r="F38" s="106">
        <f t="shared" ref="F38:F41" si="10">SUM(D38:E38)</f>
        <v>646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10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>
        <f>223+75</f>
        <v>298</v>
      </c>
      <c r="F40" s="106">
        <f>SUM(D40:E40)</f>
        <v>298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10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372</v>
      </c>
      <c r="E42" s="107">
        <f>SUM(E38:E41)</f>
        <v>572</v>
      </c>
      <c r="F42" s="106">
        <f>D42+E42</f>
        <v>944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6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'24-1'!D40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'24-1'!F40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'24-1'!H40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'24-1'!B40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46045</v>
      </c>
      <c r="Z45" s="192">
        <f>Y45+1</f>
        <v>46046</v>
      </c>
      <c r="AA45" s="192">
        <f t="shared" ref="AA45:AE45" si="11">Z45+1</f>
        <v>46047</v>
      </c>
      <c r="AB45" s="192">
        <f t="shared" si="11"/>
        <v>46048</v>
      </c>
      <c r="AC45" s="192">
        <f t="shared" si="11"/>
        <v>46049</v>
      </c>
      <c r="AD45" s="192">
        <f t="shared" si="11"/>
        <v>46050</v>
      </c>
      <c r="AE45" s="192">
        <f t="shared" si="11"/>
        <v>46051</v>
      </c>
      <c r="AF45" s="260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355</v>
      </c>
      <c r="AD46" s="66">
        <v>355</v>
      </c>
      <c r="AE46" s="66">
        <v>557</v>
      </c>
      <c r="AF46" s="67">
        <f>Y46+Z46+AA46+AB46+AC46+AD46+AE46</f>
        <v>1267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0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6917</v>
      </c>
      <c r="G47" s="77">
        <f>IF($W$44=3,$Y47,IF($W$44=4,SUM($Y47:$Z47),IF($W$44=5,SUM($Y47:$AA47),IF($W$44=6,SUM($Y47:$AB47),IF($W$44=7,SUM($Y47:$AC47),IF($W$44=8,SUM($Y47:$AD47),IF($W$44=9,SUM($Y47:$AE47),"Escribir número")))))))</f>
        <v>5200</v>
      </c>
      <c r="H47" s="79">
        <f>F31+'26-12'!F31+'27-12'!F31+'28-12'!F31+'29-12'!F31</f>
        <v>2992</v>
      </c>
      <c r="I47" s="77">
        <f>IF($W$44=3,$Y49,IF($W$44=4,SUM($Y49:$Z49),IF($W$44=5,SUM($Y49:$AA49),IF($W$44=6,SUM($Y49:$AB49),IF($W$44=7,SUM($Y49:$AC49),IF($W$44=8,SUM($Y49:$AD49),IF($W$44=9,SUM($Y49:$AE49),"Escribir número")))))))</f>
        <v>6195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1482</v>
      </c>
      <c r="Z47" s="273">
        <v>1690</v>
      </c>
      <c r="AA47" s="273">
        <v>842</v>
      </c>
      <c r="AB47" s="273">
        <v>1186</v>
      </c>
      <c r="AC47" s="273">
        <v>679</v>
      </c>
      <c r="AD47" s="273">
        <v>1355</v>
      </c>
      <c r="AE47" s="273">
        <v>801</v>
      </c>
      <c r="AF47" s="67">
        <f t="shared" ref="AF47:AF49" si="12">Y47+Z47+AA47+AB47+AC47+AD47+AE47</f>
        <v>8035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11417</v>
      </c>
      <c r="L48" s="118"/>
      <c r="M48" s="82">
        <f>+C47+E47+G47+I47</f>
        <v>11395</v>
      </c>
      <c r="N48" s="83">
        <f>AF63</f>
        <v>18432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f t="shared" si="12"/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1274</v>
      </c>
      <c r="Z49" s="274">
        <v>1924</v>
      </c>
      <c r="AA49" s="274">
        <v>1208</v>
      </c>
      <c r="AB49" s="274">
        <v>1789</v>
      </c>
      <c r="AC49" s="274">
        <v>1726</v>
      </c>
      <c r="AD49" s="274">
        <v>1210</v>
      </c>
      <c r="AE49" s="274"/>
      <c r="AF49" s="67">
        <f t="shared" si="12"/>
        <v>9131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f>SUM(Y46:Y49)</f>
        <v>2756</v>
      </c>
      <c r="Z50" s="71">
        <f t="shared" ref="Z50:AF50" si="13">SUM(Z46:Z49)</f>
        <v>3614</v>
      </c>
      <c r="AA50" s="71">
        <f t="shared" si="13"/>
        <v>2050</v>
      </c>
      <c r="AB50" s="71">
        <f t="shared" si="13"/>
        <v>2975</v>
      </c>
      <c r="AC50" s="71">
        <f t="shared" si="13"/>
        <v>2760</v>
      </c>
      <c r="AD50" s="71">
        <f t="shared" si="13"/>
        <v>2920</v>
      </c>
      <c r="AE50" s="71">
        <f t="shared" si="13"/>
        <v>1358</v>
      </c>
      <c r="AF50" s="71">
        <f t="shared" si="13"/>
        <v>18433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46045</v>
      </c>
      <c r="Z53" s="192">
        <f>Y53+1</f>
        <v>46046</v>
      </c>
      <c r="AA53" s="192">
        <v>46046</v>
      </c>
      <c r="AB53" s="192">
        <f t="shared" ref="AB53" si="14">AA53+1</f>
        <v>46047</v>
      </c>
      <c r="AC53" s="192">
        <v>46047</v>
      </c>
      <c r="AD53" s="192">
        <f t="shared" ref="AD53" si="15">AC53+1</f>
        <v>46048</v>
      </c>
      <c r="AE53" s="192">
        <v>46048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156</v>
      </c>
      <c r="Z54" s="85">
        <v>153</v>
      </c>
      <c r="AA54" s="85">
        <v>119</v>
      </c>
      <c r="AB54" s="85">
        <v>0</v>
      </c>
      <c r="AC54" s="85">
        <v>355</v>
      </c>
      <c r="AD54" s="85">
        <v>355</v>
      </c>
      <c r="AE54" s="85">
        <v>106</v>
      </c>
      <c r="AF54" s="67">
        <f>Y54+Z54+AA54+AB54+AC54+AD54+AE54</f>
        <v>1244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0</v>
      </c>
      <c r="Z55" s="85">
        <v>580</v>
      </c>
      <c r="AA55" s="85">
        <v>406</v>
      </c>
      <c r="AB55" s="85">
        <v>580</v>
      </c>
      <c r="AC55" s="85">
        <v>580</v>
      </c>
      <c r="AD55" s="85">
        <v>580</v>
      </c>
      <c r="AE55" s="85">
        <v>0</v>
      </c>
      <c r="AF55" s="67">
        <f t="shared" ref="AF55:AF62" si="16">Y55+Z55+AA55+AB55+AC55+AD55+AE55</f>
        <v>2726</v>
      </c>
      <c r="AG55" s="64"/>
    </row>
    <row r="56" spans="2:33" ht="15.5">
      <c r="E56" s="91"/>
      <c r="V56" s="62"/>
      <c r="W56" s="68" t="s">
        <v>18</v>
      </c>
      <c r="X56" s="90"/>
      <c r="Y56" s="85">
        <v>197</v>
      </c>
      <c r="Z56" s="85">
        <v>254</v>
      </c>
      <c r="AA56" s="85">
        <v>197</v>
      </c>
      <c r="AB56" s="85">
        <v>282</v>
      </c>
      <c r="AC56" s="85">
        <v>197</v>
      </c>
      <c r="AD56" s="85">
        <v>254</v>
      </c>
      <c r="AE56" s="85">
        <v>197</v>
      </c>
      <c r="AF56" s="67">
        <f t="shared" si="16"/>
        <v>1578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644</v>
      </c>
      <c r="Z57" s="85">
        <v>644</v>
      </c>
      <c r="AA57" s="85">
        <v>406</v>
      </c>
      <c r="AB57" s="85">
        <v>579</v>
      </c>
      <c r="AC57" s="85">
        <v>579</v>
      </c>
      <c r="AD57" s="85">
        <v>0</v>
      </c>
      <c r="AE57" s="85">
        <v>451</v>
      </c>
      <c r="AF57" s="67">
        <f t="shared" si="16"/>
        <v>3303</v>
      </c>
      <c r="AG57" s="64"/>
    </row>
    <row r="58" spans="2:33" ht="15.5">
      <c r="V58" s="62"/>
      <c r="W58" s="68" t="s">
        <v>17</v>
      </c>
      <c r="X58" s="90"/>
      <c r="Y58" s="85">
        <v>226</v>
      </c>
      <c r="Z58" s="85">
        <v>291</v>
      </c>
      <c r="AA58" s="85">
        <v>0</v>
      </c>
      <c r="AB58" s="85">
        <v>0</v>
      </c>
      <c r="AC58" s="85">
        <v>0</v>
      </c>
      <c r="AD58" s="85">
        <v>160</v>
      </c>
      <c r="AE58" s="85">
        <v>136</v>
      </c>
      <c r="AF58" s="67">
        <f t="shared" si="16"/>
        <v>813</v>
      </c>
      <c r="AG58" s="64"/>
    </row>
    <row r="59" spans="2:33" ht="15.5">
      <c r="V59" s="62"/>
      <c r="W59" s="68" t="s">
        <v>28</v>
      </c>
      <c r="X59" s="90"/>
      <c r="Y59" s="85">
        <v>222</v>
      </c>
      <c r="Z59" s="85">
        <v>311</v>
      </c>
      <c r="AA59" s="85">
        <v>145</v>
      </c>
      <c r="AB59" s="85">
        <v>317</v>
      </c>
      <c r="AC59" s="85">
        <v>133</v>
      </c>
      <c r="AD59" s="85">
        <v>317</v>
      </c>
      <c r="AE59" s="85">
        <v>120</v>
      </c>
      <c r="AF59" s="67">
        <f t="shared" si="16"/>
        <v>1565</v>
      </c>
      <c r="AG59" s="64"/>
    </row>
    <row r="60" spans="2:33" ht="15.5">
      <c r="V60" s="62"/>
      <c r="W60" s="68" t="s">
        <v>24</v>
      </c>
      <c r="X60" s="90"/>
      <c r="Y60" s="85">
        <v>345</v>
      </c>
      <c r="Z60" s="85">
        <v>345</v>
      </c>
      <c r="AA60" s="85">
        <v>145</v>
      </c>
      <c r="AB60" s="85">
        <v>285</v>
      </c>
      <c r="AC60" s="85">
        <v>133</v>
      </c>
      <c r="AD60" s="85">
        <v>316</v>
      </c>
      <c r="AE60" s="85">
        <v>133</v>
      </c>
      <c r="AF60" s="67">
        <f t="shared" si="16"/>
        <v>1702</v>
      </c>
      <c r="AG60" s="64"/>
    </row>
    <row r="61" spans="2:33" ht="15.5">
      <c r="V61" s="62"/>
      <c r="W61" s="70" t="s">
        <v>19</v>
      </c>
      <c r="X61" s="92"/>
      <c r="Y61" s="85">
        <v>336</v>
      </c>
      <c r="Z61" s="85">
        <v>336</v>
      </c>
      <c r="AA61" s="85">
        <v>235</v>
      </c>
      <c r="AB61" s="85">
        <v>302</v>
      </c>
      <c r="AC61" s="85">
        <v>215</v>
      </c>
      <c r="AD61" s="85">
        <v>308</v>
      </c>
      <c r="AE61" s="85">
        <v>215</v>
      </c>
      <c r="AF61" s="67">
        <f t="shared" si="16"/>
        <v>1947</v>
      </c>
      <c r="AG61" s="64"/>
    </row>
    <row r="62" spans="2:33" ht="15.5">
      <c r="V62" s="62"/>
      <c r="W62" s="70" t="s">
        <v>85</v>
      </c>
      <c r="X62" s="92"/>
      <c r="Y62" s="85">
        <v>630</v>
      </c>
      <c r="Z62" s="85">
        <v>700</v>
      </c>
      <c r="AA62" s="85">
        <v>397</v>
      </c>
      <c r="AB62" s="85">
        <v>630</v>
      </c>
      <c r="AC62" s="85">
        <v>567</v>
      </c>
      <c r="AD62" s="85">
        <v>630</v>
      </c>
      <c r="AE62" s="85">
        <v>0</v>
      </c>
      <c r="AF62" s="67">
        <f t="shared" si="16"/>
        <v>3554</v>
      </c>
      <c r="AG62" s="64"/>
    </row>
    <row r="63" spans="2:33" ht="15.5">
      <c r="V63" s="62"/>
      <c r="W63" s="299" t="s">
        <v>43</v>
      </c>
      <c r="X63" s="300"/>
      <c r="Y63" s="102">
        <f>SUM(Y54:Y62)</f>
        <v>2756</v>
      </c>
      <c r="Z63" s="102">
        <f t="shared" ref="Z63:AE63" si="17">SUM(Z54:Z62)</f>
        <v>3614</v>
      </c>
      <c r="AA63" s="102">
        <f t="shared" si="17"/>
        <v>2050</v>
      </c>
      <c r="AB63" s="102">
        <f t="shared" si="17"/>
        <v>2975</v>
      </c>
      <c r="AC63" s="102">
        <f t="shared" si="17"/>
        <v>2759</v>
      </c>
      <c r="AD63" s="102">
        <f t="shared" si="17"/>
        <v>2920</v>
      </c>
      <c r="AE63" s="102">
        <f t="shared" si="17"/>
        <v>1358</v>
      </c>
      <c r="AF63" s="102">
        <f>SUM(AF54:AF62)</f>
        <v>18432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sortState xmlns:xlrd2="http://schemas.microsoft.com/office/spreadsheetml/2017/richdata2" ref="C28:G29">
    <sortCondition ref="C28:C29"/>
  </sortState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7A59D9B4-9653-4604-8FCB-888B2DC8E7D1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C5F1B782-2B35-4DD8-A2CB-490498AE2704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44D6A4D2-0D04-4843-8FB0-19A447ECD9A8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B03F8FAC-8AB6-4B0C-BA8B-335A7504B88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07E6B33A-5753-4B28-9DAA-851E055E3A3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E3BB4C90-E897-47D3-9546-FD497F3F70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E38A9D00-B31E-448B-AC89-A8344B31412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2040EB35-4013-4BA6-9531-DE9CFDBFD99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81CEA06F-6F12-45BB-99DD-4DB47663C18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0F6D0780-9471-40BA-AD0F-895D4963D32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83952-BC7B-45AF-91AD-9D1503F6ADC2}">
  <sheetPr>
    <tabColor theme="0"/>
  </sheetPr>
  <dimension ref="B2:AG76"/>
  <sheetViews>
    <sheetView topLeftCell="K42" zoomScale="64" zoomScaleNormal="64" workbookViewId="0">
      <selection activeCell="AA56" sqref="AA56:AD56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100</v>
      </c>
      <c r="E17" s="132"/>
      <c r="F17" s="133">
        <f t="shared" ref="F17:F24" si="2">SUM(D17:E17)</f>
        <v>100</v>
      </c>
      <c r="G17" s="134">
        <f t="shared" ref="G17" si="3">VLOOKUP(C17,$W$53:$AF$63,$W$44,0)</f>
        <v>355</v>
      </c>
      <c r="H17" s="122">
        <f t="shared" ref="H17:H25" si="4">IF(G17&lt;&gt;0,D17/(G17/2),0)</f>
        <v>0.56338028169014087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0.28169014084507044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17</v>
      </c>
      <c r="D18" s="132"/>
      <c r="E18" s="132">
        <v>87</v>
      </c>
      <c r="F18" s="133">
        <f t="shared" ref="F18:F21" si="7">SUM(D18:E18)</f>
        <v>87</v>
      </c>
      <c r="G18" s="134">
        <f t="shared" ref="G18:G21" si="8">VLOOKUP(C18,$W$53:$AF$63,$W$44,0)</f>
        <v>0</v>
      </c>
      <c r="H18" s="122">
        <f>IF(G18&lt;&gt;0,D18/(G18/2),0)</f>
        <v>0</v>
      </c>
      <c r="I18" s="13">
        <f t="shared" si="5"/>
        <v>0</v>
      </c>
      <c r="J18" s="14"/>
      <c r="K18" s="15">
        <f t="shared" si="6"/>
        <v>0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28</v>
      </c>
      <c r="D19" s="132">
        <v>18</v>
      </c>
      <c r="E19" s="132"/>
      <c r="F19" s="133">
        <f t="shared" si="7"/>
        <v>18</v>
      </c>
      <c r="G19" s="134">
        <f t="shared" si="8"/>
        <v>133</v>
      </c>
      <c r="H19" s="122">
        <f>IF(G19&lt;&gt;0,D19/(G19/2),0)</f>
        <v>0.27067669172932329</v>
      </c>
      <c r="I19" s="13">
        <f t="shared" si="5"/>
        <v>0</v>
      </c>
      <c r="J19" s="14"/>
      <c r="K19" s="15">
        <f t="shared" si="6"/>
        <v>0.13533834586466165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24</v>
      </c>
      <c r="D20" s="217">
        <v>70</v>
      </c>
      <c r="E20" s="132">
        <v>179</v>
      </c>
      <c r="F20" s="133">
        <f t="shared" si="7"/>
        <v>249</v>
      </c>
      <c r="G20" s="134">
        <f t="shared" si="8"/>
        <v>133</v>
      </c>
      <c r="H20" s="122">
        <f t="shared" si="4"/>
        <v>1.0526315789473684</v>
      </c>
      <c r="I20" s="13">
        <f t="shared" si="5"/>
        <v>2.6917293233082709</v>
      </c>
      <c r="J20" s="14"/>
      <c r="K20" s="15">
        <f t="shared" si="6"/>
        <v>1.8721804511278195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19</v>
      </c>
      <c r="D21" s="250">
        <v>34</v>
      </c>
      <c r="E21" s="132"/>
      <c r="F21" s="133">
        <f t="shared" si="7"/>
        <v>34</v>
      </c>
      <c r="G21" s="134">
        <f t="shared" si="8"/>
        <v>215</v>
      </c>
      <c r="H21" s="122">
        <f t="shared" si="4"/>
        <v>0.31627906976744186</v>
      </c>
      <c r="I21" s="13">
        <f t="shared" si="5"/>
        <v>0</v>
      </c>
      <c r="J21" s="14"/>
      <c r="K21" s="15">
        <f t="shared" si="6"/>
        <v>0.15813953488372093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/>
      <c r="D22" s="217"/>
      <c r="E22" s="132"/>
      <c r="F22" s="133"/>
      <c r="G22" s="134"/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250"/>
      <c r="E23" s="132"/>
      <c r="F23" s="133"/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>
        <f t="shared" si="2"/>
        <v>0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222</v>
      </c>
      <c r="E25" s="137">
        <f>SUM(E17:E24)</f>
        <v>266</v>
      </c>
      <c r="F25" s="137">
        <f>SUM(F17:F24)</f>
        <v>488</v>
      </c>
      <c r="G25" s="137">
        <f>SUM(G17:G24)</f>
        <v>836</v>
      </c>
      <c r="H25" s="124">
        <f t="shared" si="4"/>
        <v>0.53110047846889952</v>
      </c>
      <c r="I25" s="27">
        <f t="shared" si="5"/>
        <v>0.63636363636363635</v>
      </c>
      <c r="J25" s="22"/>
      <c r="K25" s="28">
        <f t="shared" si="6"/>
        <v>0.58373205741626799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238</v>
      </c>
      <c r="E27" s="216">
        <v>212</v>
      </c>
      <c r="F27" s="133">
        <f t="shared" ref="F27" si="9">SUM(D27:E27)</f>
        <v>450</v>
      </c>
      <c r="G27" s="134">
        <f>VLOOKUP(C27,$W$53:$AF$63,$W$44,0)</f>
        <v>567</v>
      </c>
      <c r="H27" s="122">
        <f>IF(G27&lt;&gt;0,D27/(G27/2),0)</f>
        <v>0.83950617283950613</v>
      </c>
      <c r="I27" s="13">
        <f>IF(G27&lt;&gt;0,E27/(G27/2),0)</f>
        <v>0.74779541446208109</v>
      </c>
      <c r="J27" s="14"/>
      <c r="K27" s="15">
        <f t="shared" si="6"/>
        <v>0.79365079365079361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14</v>
      </c>
      <c r="D28" s="217">
        <v>366</v>
      </c>
      <c r="E28" s="250">
        <v>190</v>
      </c>
      <c r="F28" s="133">
        <f>SUM(D28:E28)</f>
        <v>556</v>
      </c>
      <c r="G28" s="134">
        <f>VLOOKUP(C28,$W$53:$AF$63,$W$44,0)</f>
        <v>580</v>
      </c>
      <c r="H28" s="122">
        <f>IF(G28&lt;&gt;0,D28/(G28/2),0)</f>
        <v>1.2620689655172415</v>
      </c>
      <c r="I28" s="13">
        <f>IF(G28&lt;&gt;0,E28/(G28/2),0)</f>
        <v>0.65517241379310343</v>
      </c>
      <c r="J28" s="14"/>
      <c r="K28" s="15">
        <f t="shared" si="6"/>
        <v>0.95862068965517244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18</v>
      </c>
      <c r="D29" s="132">
        <v>35</v>
      </c>
      <c r="E29" s="132">
        <v>162</v>
      </c>
      <c r="F29" s="133"/>
      <c r="G29" s="134">
        <f>VLOOKUP(C29,$W$53:$AF$63,$W$44,0)</f>
        <v>197</v>
      </c>
      <c r="H29" s="122">
        <f>IF(G29&lt;&gt;0,D29/(G29/2),0)</f>
        <v>0.35532994923857869</v>
      </c>
      <c r="I29" s="13">
        <f>IF(G29&lt;&gt;0,E29/(G29/2),0)</f>
        <v>1.6446700507614214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 t="s">
        <v>20</v>
      </c>
      <c r="D30" s="132"/>
      <c r="E30" s="132"/>
      <c r="F30" s="133">
        <f>SUM(D30:E30)</f>
        <v>0</v>
      </c>
      <c r="G30" s="134">
        <f>VLOOKUP(C30,$W$53:$AF$63,$W$44,0)</f>
        <v>579</v>
      </c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639</v>
      </c>
      <c r="E31" s="221">
        <f>SUM(E27:E30)</f>
        <v>564</v>
      </c>
      <c r="F31" s="221">
        <f>SUM(F27:F30)</f>
        <v>1006</v>
      </c>
      <c r="G31" s="222">
        <f>SUM(G27:G30)</f>
        <v>1923</v>
      </c>
      <c r="H31" s="223">
        <f>IF(G31&lt;&gt;0,D31/(G31/2),0)</f>
        <v>0.66458658346333854</v>
      </c>
      <c r="I31" s="223">
        <f>IF(G31&lt;&gt;0,E31/(G31/2),0)</f>
        <v>0.58658346333853351</v>
      </c>
      <c r="J31" s="22"/>
      <c r="K31" s="224">
        <f t="shared" si="6"/>
        <v>0.52314092563702552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861</v>
      </c>
      <c r="E34" s="108">
        <f>E9+E15+E25+E31</f>
        <v>830</v>
      </c>
      <c r="F34" s="108">
        <f>F9+F15+F25+F31</f>
        <v>1494</v>
      </c>
      <c r="G34" s="109">
        <f>G25+G31+G9+G15</f>
        <v>2759</v>
      </c>
      <c r="H34" s="13">
        <f>IF(G34&lt;&gt;0,D34/(G34/2),0)</f>
        <v>0.62413918086263143</v>
      </c>
      <c r="I34" s="13">
        <f>IF(G34&lt;&gt;0,E34/(G34/2),0)</f>
        <v>0.60166727075027182</v>
      </c>
      <c r="J34" s="14"/>
      <c r="K34" s="15">
        <f>IF(G34&lt;&gt;0,F34/(G34),0)</f>
        <v>0.54150054367524469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140</v>
      </c>
      <c r="E38" s="105"/>
      <c r="F38" s="106">
        <f t="shared" ref="F38:F41" si="10">SUM(D38:E38)</f>
        <v>140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10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f>200+266+278</f>
        <v>744</v>
      </c>
      <c r="E40" s="105">
        <f>220+218+201+106</f>
        <v>745</v>
      </c>
      <c r="F40" s="106">
        <f>SUM(D40:E40)</f>
        <v>1489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10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1312</v>
      </c>
      <c r="D42" s="107">
        <f>SUM(D38:D41)</f>
        <v>884</v>
      </c>
      <c r="E42" s="107">
        <f>SUM(E38:E41)</f>
        <v>745</v>
      </c>
      <c r="F42" s="106">
        <f>D42+E42</f>
        <v>1629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7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'24-1'!D40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'24-1'!F40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'24-1'!H40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'24-1'!B40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46045</v>
      </c>
      <c r="Z45" s="192">
        <f>Y45+1</f>
        <v>46046</v>
      </c>
      <c r="AA45" s="192">
        <f t="shared" ref="AA45:AE45" si="11">Z45+1</f>
        <v>46047</v>
      </c>
      <c r="AB45" s="192">
        <f t="shared" si="11"/>
        <v>46048</v>
      </c>
      <c r="AC45" s="192">
        <f t="shared" si="11"/>
        <v>46049</v>
      </c>
      <c r="AD45" s="192">
        <f t="shared" si="11"/>
        <v>46050</v>
      </c>
      <c r="AE45" s="192">
        <f t="shared" si="11"/>
        <v>46051</v>
      </c>
      <c r="AF45" s="260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355</v>
      </c>
      <c r="AD46" s="66">
        <v>355</v>
      </c>
      <c r="AE46" s="66">
        <v>557</v>
      </c>
      <c r="AF46" s="67">
        <f>Y46+Z46+AA46+AB46+AC46+AD46+AE46</f>
        <v>1267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355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6456</v>
      </c>
      <c r="G47" s="77">
        <f>IF($W$44=3,$Y47,IF($W$44=4,SUM($Y47:$Z47),IF($W$44=5,SUM($Y47:$AA47),IF($W$44=6,SUM($Y47:$AB47),IF($W$44=7,SUM($Y47:$AC47),IF($W$44=8,SUM($Y47:$AD47),IF($W$44=9,SUM($Y47:$AE47),"Escribir número")))))))</f>
        <v>5879</v>
      </c>
      <c r="H47" s="79">
        <f>F31+'26-12'!F31+'27-12'!F31+'28-12'!F31+'29-12'!F31</f>
        <v>3072.5</v>
      </c>
      <c r="I47" s="77">
        <f>IF($W$44=3,$Y49,IF($W$44=4,SUM($Y49:$Z49),IF($W$44=5,SUM($Y49:$AA49),IF($W$44=6,SUM($Y49:$AB49),IF($W$44=7,SUM($Y49:$AC49),IF($W$44=8,SUM($Y49:$AD49),IF($W$44=9,SUM($Y49:$AE49),"Escribir número")))))))</f>
        <v>7921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1482</v>
      </c>
      <c r="Z47" s="273">
        <v>1690</v>
      </c>
      <c r="AA47" s="273">
        <v>842</v>
      </c>
      <c r="AB47" s="273">
        <v>1186</v>
      </c>
      <c r="AC47" s="273">
        <v>679</v>
      </c>
      <c r="AD47" s="273">
        <v>1355</v>
      </c>
      <c r="AE47" s="273">
        <v>801</v>
      </c>
      <c r="AF47" s="67">
        <f t="shared" ref="AF47:AF49" si="12">Y47+Z47+AA47+AB47+AC47+AD47+AE47</f>
        <v>8035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11036.5</v>
      </c>
      <c r="L48" s="118"/>
      <c r="M48" s="82">
        <f>+C47+E47+G47+I47</f>
        <v>14155</v>
      </c>
      <c r="N48" s="83">
        <f>AF63</f>
        <v>18432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f t="shared" si="12"/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1274</v>
      </c>
      <c r="Z49" s="274">
        <v>1924</v>
      </c>
      <c r="AA49" s="274">
        <v>1208</v>
      </c>
      <c r="AB49" s="274">
        <v>1789</v>
      </c>
      <c r="AC49" s="274">
        <v>1726</v>
      </c>
      <c r="AD49" s="274">
        <v>1210</v>
      </c>
      <c r="AE49" s="274"/>
      <c r="AF49" s="67">
        <f t="shared" si="12"/>
        <v>9131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f>SUM(Y46:Y49)</f>
        <v>2756</v>
      </c>
      <c r="Z50" s="71">
        <f t="shared" ref="Z50:AF50" si="13">SUM(Z46:Z49)</f>
        <v>3614</v>
      </c>
      <c r="AA50" s="71">
        <f t="shared" si="13"/>
        <v>2050</v>
      </c>
      <c r="AB50" s="71">
        <f t="shared" si="13"/>
        <v>2975</v>
      </c>
      <c r="AC50" s="71">
        <f t="shared" si="13"/>
        <v>2760</v>
      </c>
      <c r="AD50" s="71">
        <f t="shared" si="13"/>
        <v>2920</v>
      </c>
      <c r="AE50" s="71">
        <f t="shared" si="13"/>
        <v>1358</v>
      </c>
      <c r="AF50" s="71">
        <f t="shared" si="13"/>
        <v>18433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46045</v>
      </c>
      <c r="Z53" s="192">
        <f>Y53+1</f>
        <v>46046</v>
      </c>
      <c r="AA53" s="192">
        <v>46046</v>
      </c>
      <c r="AB53" s="192">
        <f t="shared" ref="AB53" si="14">AA53+1</f>
        <v>46047</v>
      </c>
      <c r="AC53" s="192">
        <v>46047</v>
      </c>
      <c r="AD53" s="192">
        <f t="shared" ref="AD53" si="15">AC53+1</f>
        <v>46048</v>
      </c>
      <c r="AE53" s="192">
        <v>46048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156</v>
      </c>
      <c r="Z54" s="85">
        <v>153</v>
      </c>
      <c r="AA54" s="85">
        <v>119</v>
      </c>
      <c r="AB54" s="85">
        <v>0</v>
      </c>
      <c r="AC54" s="85">
        <v>355</v>
      </c>
      <c r="AD54" s="85">
        <v>355</v>
      </c>
      <c r="AE54" s="85">
        <v>106</v>
      </c>
      <c r="AF54" s="67">
        <f>Y54+Z54+AA54+AB54+AC54+AD54+AE54</f>
        <v>1244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0</v>
      </c>
      <c r="Z55" s="85">
        <v>580</v>
      </c>
      <c r="AA55" s="85">
        <v>406</v>
      </c>
      <c r="AB55" s="85">
        <v>580</v>
      </c>
      <c r="AC55" s="85">
        <v>580</v>
      </c>
      <c r="AD55" s="85">
        <v>580</v>
      </c>
      <c r="AE55" s="85">
        <v>0</v>
      </c>
      <c r="AF55" s="67">
        <f t="shared" ref="AF55:AF62" si="16">Y55+Z55+AA55+AB55+AC55+AD55+AE55</f>
        <v>2726</v>
      </c>
      <c r="AG55" s="64"/>
    </row>
    <row r="56" spans="2:33" ht="15.5">
      <c r="E56" s="91"/>
      <c r="V56" s="62"/>
      <c r="W56" s="68" t="s">
        <v>18</v>
      </c>
      <c r="X56" s="90"/>
      <c r="Y56" s="85">
        <v>197</v>
      </c>
      <c r="Z56" s="85">
        <v>254</v>
      </c>
      <c r="AA56" s="85">
        <v>197</v>
      </c>
      <c r="AB56" s="85">
        <v>282</v>
      </c>
      <c r="AC56" s="85">
        <v>197</v>
      </c>
      <c r="AD56" s="85">
        <v>254</v>
      </c>
      <c r="AE56" s="85">
        <v>197</v>
      </c>
      <c r="AF56" s="67">
        <f t="shared" si="16"/>
        <v>1578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644</v>
      </c>
      <c r="Z57" s="85">
        <v>644</v>
      </c>
      <c r="AA57" s="85">
        <v>406</v>
      </c>
      <c r="AB57" s="85">
        <v>579</v>
      </c>
      <c r="AC57" s="85">
        <v>579</v>
      </c>
      <c r="AD57" s="85">
        <v>0</v>
      </c>
      <c r="AE57" s="85">
        <v>451</v>
      </c>
      <c r="AF57" s="67">
        <f t="shared" si="16"/>
        <v>3303</v>
      </c>
      <c r="AG57" s="64"/>
    </row>
    <row r="58" spans="2:33" ht="15.5">
      <c r="V58" s="62"/>
      <c r="W58" s="68" t="s">
        <v>17</v>
      </c>
      <c r="X58" s="90"/>
      <c r="Y58" s="85">
        <v>226</v>
      </c>
      <c r="Z58" s="85">
        <v>291</v>
      </c>
      <c r="AA58" s="85">
        <v>0</v>
      </c>
      <c r="AB58" s="85">
        <v>0</v>
      </c>
      <c r="AC58" s="85">
        <v>0</v>
      </c>
      <c r="AD58" s="85">
        <v>160</v>
      </c>
      <c r="AE58" s="85">
        <v>136</v>
      </c>
      <c r="AF58" s="67">
        <f t="shared" si="16"/>
        <v>813</v>
      </c>
      <c r="AG58" s="64"/>
    </row>
    <row r="59" spans="2:33" ht="15.5">
      <c r="V59" s="62"/>
      <c r="W59" s="68" t="s">
        <v>28</v>
      </c>
      <c r="X59" s="90"/>
      <c r="Y59" s="85">
        <v>222</v>
      </c>
      <c r="Z59" s="85">
        <v>311</v>
      </c>
      <c r="AA59" s="85">
        <v>145</v>
      </c>
      <c r="AB59" s="85">
        <v>317</v>
      </c>
      <c r="AC59" s="85">
        <v>133</v>
      </c>
      <c r="AD59" s="85">
        <v>317</v>
      </c>
      <c r="AE59" s="85">
        <v>120</v>
      </c>
      <c r="AF59" s="67">
        <f t="shared" si="16"/>
        <v>1565</v>
      </c>
      <c r="AG59" s="64"/>
    </row>
    <row r="60" spans="2:33" ht="15.5">
      <c r="V60" s="62"/>
      <c r="W60" s="68" t="s">
        <v>24</v>
      </c>
      <c r="X60" s="90"/>
      <c r="Y60" s="85">
        <v>345</v>
      </c>
      <c r="Z60" s="85">
        <v>345</v>
      </c>
      <c r="AA60" s="85">
        <v>145</v>
      </c>
      <c r="AB60" s="85">
        <v>285</v>
      </c>
      <c r="AC60" s="85">
        <v>133</v>
      </c>
      <c r="AD60" s="85">
        <v>316</v>
      </c>
      <c r="AE60" s="85">
        <v>133</v>
      </c>
      <c r="AF60" s="67">
        <f t="shared" si="16"/>
        <v>1702</v>
      </c>
      <c r="AG60" s="64"/>
    </row>
    <row r="61" spans="2:33" ht="15.5">
      <c r="V61" s="62"/>
      <c r="W61" s="70" t="s">
        <v>19</v>
      </c>
      <c r="X61" s="92"/>
      <c r="Y61" s="85">
        <v>336</v>
      </c>
      <c r="Z61" s="85">
        <v>336</v>
      </c>
      <c r="AA61" s="85">
        <v>235</v>
      </c>
      <c r="AB61" s="85">
        <v>302</v>
      </c>
      <c r="AC61" s="85">
        <v>215</v>
      </c>
      <c r="AD61" s="85">
        <v>308</v>
      </c>
      <c r="AE61" s="85">
        <v>215</v>
      </c>
      <c r="AF61" s="67">
        <f t="shared" si="16"/>
        <v>1947</v>
      </c>
      <c r="AG61" s="64"/>
    </row>
    <row r="62" spans="2:33" ht="15.5">
      <c r="V62" s="62"/>
      <c r="W62" s="70" t="s">
        <v>85</v>
      </c>
      <c r="X62" s="92"/>
      <c r="Y62" s="85">
        <v>630</v>
      </c>
      <c r="Z62" s="85">
        <v>700</v>
      </c>
      <c r="AA62" s="85">
        <v>397</v>
      </c>
      <c r="AB62" s="85">
        <v>630</v>
      </c>
      <c r="AC62" s="85">
        <v>567</v>
      </c>
      <c r="AD62" s="85">
        <v>630</v>
      </c>
      <c r="AE62" s="85">
        <v>0</v>
      </c>
      <c r="AF62" s="67">
        <f t="shared" si="16"/>
        <v>3554</v>
      </c>
      <c r="AG62" s="64"/>
    </row>
    <row r="63" spans="2:33" ht="15.5">
      <c r="V63" s="62"/>
      <c r="W63" s="299" t="s">
        <v>43</v>
      </c>
      <c r="X63" s="300"/>
      <c r="Y63" s="102">
        <f>SUM(Y54:Y62)</f>
        <v>2756</v>
      </c>
      <c r="Z63" s="102">
        <f t="shared" ref="Z63:AE63" si="17">SUM(Z54:Z62)</f>
        <v>3614</v>
      </c>
      <c r="AA63" s="102">
        <f t="shared" si="17"/>
        <v>2050</v>
      </c>
      <c r="AB63" s="102">
        <f t="shared" si="17"/>
        <v>2975</v>
      </c>
      <c r="AC63" s="102">
        <f t="shared" si="17"/>
        <v>2759</v>
      </c>
      <c r="AD63" s="102">
        <f t="shared" si="17"/>
        <v>2920</v>
      </c>
      <c r="AE63" s="102">
        <f t="shared" si="17"/>
        <v>1358</v>
      </c>
      <c r="AF63" s="102">
        <f>SUM(AF54:AF62)</f>
        <v>18432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sortState xmlns:xlrd2="http://schemas.microsoft.com/office/spreadsheetml/2017/richdata2" ref="C28:G30">
    <sortCondition ref="C28:C30"/>
  </sortState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4" xr:uid="{22C3FB0C-4230-4AC2-BE52-BDEB2446079F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8047C7AC-A029-4994-BC70-910F248BFF84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D2B8E3BB-EE94-4EB7-9864-24A2D08A34C3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D3266C9E-B8CF-4E15-8D66-5DE0FF3953F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153236DD-9462-4C05-B64C-E8BAA7B981C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588DAE08-5408-4252-B731-D84DA37479D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E4D7F9F7-9DF6-42FF-97D4-1249C8CB20E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39F51427-CE3C-4C29-B3DA-35592FF2AC2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51E6C996-38DB-4646-9C97-27FB0323B79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E7776131-EDF5-40E2-A99A-0FF3000F356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4F638-99C9-4588-984E-9EAF992F51FB}">
  <sheetPr>
    <tabColor theme="0"/>
  </sheetPr>
  <dimension ref="B2:AG76"/>
  <sheetViews>
    <sheetView topLeftCell="K38" zoomScale="64" zoomScaleNormal="64" workbookViewId="0">
      <selection activeCell="Y46" sqref="Y46:AE4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100</v>
      </c>
      <c r="E17" s="132">
        <v>210</v>
      </c>
      <c r="F17" s="133">
        <f t="shared" ref="F17:F24" si="2">SUM(D17:E17)</f>
        <v>310</v>
      </c>
      <c r="G17" s="134">
        <f t="shared" ref="G17:G21" si="3">VLOOKUP(C17,$W$53:$AF$63,$W$44,0)</f>
        <v>355</v>
      </c>
      <c r="H17" s="122">
        <f t="shared" ref="H17:H25" si="4">IF(G17&lt;&gt;0,D17/(G17/2),0)</f>
        <v>0.56338028169014087</v>
      </c>
      <c r="I17" s="13">
        <f t="shared" ref="I17:I25" si="5">IF(G17&lt;&gt;0,E17/(G17/2),0)</f>
        <v>1.1830985915492958</v>
      </c>
      <c r="J17" s="14"/>
      <c r="K17" s="15">
        <f t="shared" ref="K17:K31" si="6">IF(G17&lt;&gt;0,F17/(G17),0)</f>
        <v>0.87323943661971826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17</v>
      </c>
      <c r="D18" s="132">
        <v>197</v>
      </c>
      <c r="E18" s="132">
        <v>64</v>
      </c>
      <c r="F18" s="133">
        <f t="shared" si="2"/>
        <v>261</v>
      </c>
      <c r="G18" s="134">
        <f t="shared" si="3"/>
        <v>160</v>
      </c>
      <c r="H18" s="122">
        <f>IF(G18&lt;&gt;0,D18/(G18/2),0)</f>
        <v>2.4624999999999999</v>
      </c>
      <c r="I18" s="13">
        <f t="shared" si="5"/>
        <v>0.8</v>
      </c>
      <c r="J18" s="14"/>
      <c r="K18" s="15">
        <f t="shared" si="6"/>
        <v>1.6312500000000001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28</v>
      </c>
      <c r="D19" s="132">
        <v>0</v>
      </c>
      <c r="E19" s="132">
        <v>0</v>
      </c>
      <c r="F19" s="133"/>
      <c r="G19" s="134">
        <f t="shared" si="3"/>
        <v>317</v>
      </c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24</v>
      </c>
      <c r="D20" s="132">
        <v>183</v>
      </c>
      <c r="E20" s="132">
        <v>76</v>
      </c>
      <c r="F20" s="133">
        <f t="shared" si="2"/>
        <v>259</v>
      </c>
      <c r="G20" s="134">
        <f t="shared" si="3"/>
        <v>316</v>
      </c>
      <c r="H20" s="122">
        <f t="shared" si="4"/>
        <v>1.1582278481012658</v>
      </c>
      <c r="I20" s="13">
        <f t="shared" si="5"/>
        <v>0.48101265822784811</v>
      </c>
      <c r="J20" s="14"/>
      <c r="K20" s="15">
        <f t="shared" si="6"/>
        <v>0.819620253164557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19</v>
      </c>
      <c r="D21" s="132">
        <v>0</v>
      </c>
      <c r="E21" s="132">
        <v>0</v>
      </c>
      <c r="F21" s="133">
        <f t="shared" si="2"/>
        <v>0</v>
      </c>
      <c r="G21" s="134">
        <f t="shared" si="3"/>
        <v>308</v>
      </c>
      <c r="H21" s="122">
        <f t="shared" si="4"/>
        <v>0</v>
      </c>
      <c r="I21" s="13">
        <f t="shared" si="5"/>
        <v>0</v>
      </c>
      <c r="J21" s="14"/>
      <c r="K21" s="15">
        <f t="shared" si="6"/>
        <v>0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/>
      <c r="D22" s="217"/>
      <c r="E22" s="132"/>
      <c r="F22" s="133">
        <f t="shared" si="2"/>
        <v>0</v>
      </c>
      <c r="G22" s="134"/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250"/>
      <c r="E23" s="132"/>
      <c r="F23" s="133">
        <f t="shared" si="2"/>
        <v>0</v>
      </c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>
        <f t="shared" si="2"/>
        <v>0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480</v>
      </c>
      <c r="E25" s="137">
        <f>SUM(E17:E24)</f>
        <v>350</v>
      </c>
      <c r="F25" s="137">
        <f>SUM(F17:F24)</f>
        <v>830</v>
      </c>
      <c r="G25" s="137">
        <f>SUM(G17:G24)</f>
        <v>1456</v>
      </c>
      <c r="H25" s="124">
        <f t="shared" si="4"/>
        <v>0.65934065934065933</v>
      </c>
      <c r="I25" s="27">
        <f t="shared" si="5"/>
        <v>0.48076923076923078</v>
      </c>
      <c r="J25" s="22"/>
      <c r="K25" s="28">
        <f t="shared" si="6"/>
        <v>0.57005494505494503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265.89999999999998</v>
      </c>
      <c r="E27" s="216">
        <v>248</v>
      </c>
      <c r="F27" s="133">
        <f t="shared" ref="F27:F29" si="7">SUM(D27:E27)</f>
        <v>513.9</v>
      </c>
      <c r="G27" s="134">
        <f>VLOOKUP(C27,$W$53:$AF$63,$W$44,0)</f>
        <v>630</v>
      </c>
      <c r="H27" s="122">
        <f>IF(G27&lt;&gt;0,D27/(G27/2),0)</f>
        <v>0.84412698412698406</v>
      </c>
      <c r="I27" s="13">
        <f>IF(G27&lt;&gt;0,E27/(G27/2),0)</f>
        <v>0.78730158730158728</v>
      </c>
      <c r="J27" s="14"/>
      <c r="K27" s="15">
        <f t="shared" si="6"/>
        <v>0.81571428571428573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14</v>
      </c>
      <c r="D28" s="132">
        <v>68</v>
      </c>
      <c r="E28" s="132">
        <v>250</v>
      </c>
      <c r="F28" s="133">
        <f t="shared" si="7"/>
        <v>318</v>
      </c>
      <c r="G28" s="134">
        <f>VLOOKUP(C28,$W$53:$AF$63,$W$44,0)</f>
        <v>580</v>
      </c>
      <c r="H28" s="122">
        <f>IF(G28&lt;&gt;0,D28/(G28/2),0)</f>
        <v>0.23448275862068965</v>
      </c>
      <c r="I28" s="13">
        <f>IF(G28&lt;&gt;0,E28/(G28/2),0)</f>
        <v>0.86206896551724133</v>
      </c>
      <c r="J28" s="14"/>
      <c r="K28" s="15">
        <f t="shared" si="6"/>
        <v>0.5482758620689655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18</v>
      </c>
      <c r="D29" s="217">
        <v>330</v>
      </c>
      <c r="E29" s="250">
        <v>398</v>
      </c>
      <c r="F29" s="133">
        <f t="shared" si="7"/>
        <v>728</v>
      </c>
      <c r="G29" s="134">
        <f t="shared" ref="G29:G30" si="8">VLOOKUP(C29,$W$53:$AF$63,$W$44,0)</f>
        <v>254</v>
      </c>
      <c r="H29" s="122">
        <f>IF(G29&lt;&gt;0,D29/(G29/2),0)</f>
        <v>2.5984251968503935</v>
      </c>
      <c r="I29" s="13">
        <f>IF(G29&lt;&gt;0,E29/(G29/2),0)</f>
        <v>3.1338582677165356</v>
      </c>
      <c r="J29" s="14"/>
      <c r="K29" s="15">
        <f t="shared" si="6"/>
        <v>2.8661417322834644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 t="s">
        <v>20</v>
      </c>
      <c r="D30" s="132">
        <v>40</v>
      </c>
      <c r="E30" s="132">
        <v>120</v>
      </c>
      <c r="F30" s="133"/>
      <c r="G30" s="134">
        <f t="shared" si="8"/>
        <v>0</v>
      </c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703.9</v>
      </c>
      <c r="E31" s="221">
        <f>SUM(E27:E30)</f>
        <v>1016</v>
      </c>
      <c r="F31" s="221">
        <f>SUM(F27:F30)</f>
        <v>1559.9</v>
      </c>
      <c r="G31" s="222">
        <f>SUM(G27:G30)</f>
        <v>1464</v>
      </c>
      <c r="H31" s="223">
        <f>IF(G31&lt;&gt;0,D31/(G31/2),0)</f>
        <v>0.96161202185792349</v>
      </c>
      <c r="I31" s="223">
        <f>IF(G31&lt;&gt;0,E31/(G31/2),0)</f>
        <v>1.3879781420765027</v>
      </c>
      <c r="J31" s="22"/>
      <c r="K31" s="224">
        <f t="shared" si="6"/>
        <v>1.0655054644808744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1183.9000000000001</v>
      </c>
      <c r="E34" s="108">
        <f>E9+E15+E25+E31</f>
        <v>1366</v>
      </c>
      <c r="F34" s="108">
        <f>F9+F15+F25+F31</f>
        <v>2389.9</v>
      </c>
      <c r="G34" s="109">
        <f>G25+G31+G9+G15</f>
        <v>2920</v>
      </c>
      <c r="H34" s="13">
        <f>IF(G34&lt;&gt;0,D34/(G34/2),0)</f>
        <v>0.81089041095890413</v>
      </c>
      <c r="I34" s="13">
        <f>IF(G34&lt;&gt;0,E34/(G34/2),0)</f>
        <v>0.93561643835616437</v>
      </c>
      <c r="J34" s="14"/>
      <c r="K34" s="15">
        <f>IF(G34&lt;&gt;0,F34/(G34),0)</f>
        <v>0.8184589041095891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9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9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f>75+102.5+301.5+228</f>
        <v>707</v>
      </c>
      <c r="E40" s="105">
        <v>584.79999999999995</v>
      </c>
      <c r="F40" s="106">
        <f>SUM(D40:E40)</f>
        <v>1291.8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9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1200</v>
      </c>
      <c r="D42" s="107">
        <f>SUM(D38:D41)</f>
        <v>707</v>
      </c>
      <c r="E42" s="107">
        <f>SUM(E38:E41)</f>
        <v>584.79999999999995</v>
      </c>
      <c r="F42" s="106">
        <f>D42+E42</f>
        <v>1291.8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8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'25-1'!D40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'25-1'!F40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'25-1'!H40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'25-1'!B40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46045</v>
      </c>
      <c r="Z45" s="192">
        <f>Y45+1</f>
        <v>46046</v>
      </c>
      <c r="AA45" s="192">
        <f t="shared" ref="AA45:AE45" si="10">Z45+1</f>
        <v>46047</v>
      </c>
      <c r="AB45" s="192">
        <f t="shared" si="10"/>
        <v>46048</v>
      </c>
      <c r="AC45" s="192">
        <f t="shared" si="10"/>
        <v>46049</v>
      </c>
      <c r="AD45" s="192">
        <f t="shared" si="10"/>
        <v>46050</v>
      </c>
      <c r="AE45" s="192">
        <f t="shared" si="10"/>
        <v>46051</v>
      </c>
      <c r="AF45" s="260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355</v>
      </c>
      <c r="AD46" s="66">
        <v>355</v>
      </c>
      <c r="AE46" s="66">
        <v>557</v>
      </c>
      <c r="AF46" s="67">
        <f>Y46+Z46+AA46+AB46+AC46+AD46+AE46</f>
        <v>1267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710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6798</v>
      </c>
      <c r="G47" s="77">
        <f>IF($W$44=3,$Y47,IF($W$44=4,SUM($Y47:$Z47),IF($W$44=5,SUM($Y47:$AA47),IF($W$44=6,SUM($Y47:$AB47),IF($W$44=7,SUM($Y47:$AC47),IF($W$44=8,SUM($Y47:$AD47),IF($W$44=9,SUM($Y47:$AE47),"Escribir número")))))))</f>
        <v>7234</v>
      </c>
      <c r="H47" s="79">
        <f>F31+'26-12'!F31+'27-12'!F31+'28-12'!F31+'29-12'!F31</f>
        <v>3626.4</v>
      </c>
      <c r="I47" s="77">
        <f>IF($W$44=3,$Y49,IF($W$44=4,SUM($Y49:$Z49),IF($W$44=5,SUM($Y49:$AA49),IF($W$44=6,SUM($Y49:$AB49),IF($W$44=7,SUM($Y49:$AC49),IF($W$44=8,SUM($Y49:$AD49),IF($W$44=9,SUM($Y49:$AE49),"Escribir número")))))))</f>
        <v>9131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1482</v>
      </c>
      <c r="Z47" s="273">
        <v>1690</v>
      </c>
      <c r="AA47" s="273">
        <v>842</v>
      </c>
      <c r="AB47" s="273">
        <v>1186</v>
      </c>
      <c r="AC47" s="273">
        <v>679</v>
      </c>
      <c r="AD47" s="273">
        <v>1355</v>
      </c>
      <c r="AE47" s="273">
        <v>801</v>
      </c>
      <c r="AF47" s="67">
        <f t="shared" ref="AF47:AF49" si="11">Y47+Z47+AA47+AB47+AC47+AD47+AE47</f>
        <v>8035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11932.4</v>
      </c>
      <c r="L48" s="118"/>
      <c r="M48" s="82">
        <f>+C47+E47+G47+I47</f>
        <v>17075</v>
      </c>
      <c r="N48" s="83">
        <f>AF63</f>
        <v>18432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f t="shared" si="11"/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1274</v>
      </c>
      <c r="Z49" s="274">
        <v>1924</v>
      </c>
      <c r="AA49" s="274">
        <v>1208</v>
      </c>
      <c r="AB49" s="274">
        <v>1789</v>
      </c>
      <c r="AC49" s="274">
        <v>1726</v>
      </c>
      <c r="AD49" s="274">
        <v>1210</v>
      </c>
      <c r="AE49" s="274"/>
      <c r="AF49" s="67">
        <f t="shared" si="11"/>
        <v>9131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f>SUM(Y46:Y49)</f>
        <v>2756</v>
      </c>
      <c r="Z50" s="71">
        <f t="shared" ref="Z50:AF50" si="12">SUM(Z46:Z49)</f>
        <v>3614</v>
      </c>
      <c r="AA50" s="71">
        <f t="shared" si="12"/>
        <v>2050</v>
      </c>
      <c r="AB50" s="71">
        <f t="shared" si="12"/>
        <v>2975</v>
      </c>
      <c r="AC50" s="71">
        <f t="shared" si="12"/>
        <v>2760</v>
      </c>
      <c r="AD50" s="71">
        <f t="shared" si="12"/>
        <v>2920</v>
      </c>
      <c r="AE50" s="71">
        <f t="shared" si="12"/>
        <v>1358</v>
      </c>
      <c r="AF50" s="71">
        <f t="shared" si="12"/>
        <v>18433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46045</v>
      </c>
      <c r="Z53" s="192">
        <f>Y53+1</f>
        <v>46046</v>
      </c>
      <c r="AA53" s="192">
        <v>46046</v>
      </c>
      <c r="AB53" s="192">
        <f t="shared" ref="AB53" si="13">AA53+1</f>
        <v>46047</v>
      </c>
      <c r="AC53" s="192">
        <v>46047</v>
      </c>
      <c r="AD53" s="192">
        <f t="shared" ref="AD53" si="14">AC53+1</f>
        <v>46048</v>
      </c>
      <c r="AE53" s="192">
        <v>46048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156</v>
      </c>
      <c r="Z54" s="85">
        <v>153</v>
      </c>
      <c r="AA54" s="85">
        <v>119</v>
      </c>
      <c r="AB54" s="85">
        <v>0</v>
      </c>
      <c r="AC54" s="85">
        <v>355</v>
      </c>
      <c r="AD54" s="85">
        <v>355</v>
      </c>
      <c r="AE54" s="85">
        <v>106</v>
      </c>
      <c r="AF54" s="67">
        <f>Y54+Z54+AA54+AB54+AC54+AD54+AE54</f>
        <v>1244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0</v>
      </c>
      <c r="Z55" s="85">
        <v>580</v>
      </c>
      <c r="AA55" s="85">
        <v>406</v>
      </c>
      <c r="AB55" s="85">
        <v>580</v>
      </c>
      <c r="AC55" s="85">
        <v>580</v>
      </c>
      <c r="AD55" s="85">
        <v>580</v>
      </c>
      <c r="AE55" s="85">
        <v>0</v>
      </c>
      <c r="AF55" s="67">
        <f t="shared" ref="AF55:AF62" si="15">Y55+Z55+AA55+AB55+AC55+AD55+AE55</f>
        <v>2726</v>
      </c>
      <c r="AG55" s="64"/>
    </row>
    <row r="56" spans="2:33" ht="15.5">
      <c r="E56" s="91"/>
      <c r="V56" s="62"/>
      <c r="W56" s="68" t="s">
        <v>18</v>
      </c>
      <c r="X56" s="90"/>
      <c r="Y56" s="85">
        <v>197</v>
      </c>
      <c r="Z56" s="85">
        <v>254</v>
      </c>
      <c r="AA56" s="85">
        <v>197</v>
      </c>
      <c r="AB56" s="85">
        <v>282</v>
      </c>
      <c r="AC56" s="85">
        <v>197</v>
      </c>
      <c r="AD56" s="85">
        <v>254</v>
      </c>
      <c r="AE56" s="85">
        <v>197</v>
      </c>
      <c r="AF56" s="67">
        <f t="shared" si="15"/>
        <v>1578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644</v>
      </c>
      <c r="Z57" s="85">
        <v>644</v>
      </c>
      <c r="AA57" s="85">
        <v>406</v>
      </c>
      <c r="AB57" s="85">
        <v>579</v>
      </c>
      <c r="AC57" s="85">
        <v>579</v>
      </c>
      <c r="AD57" s="85">
        <v>0</v>
      </c>
      <c r="AE57" s="85">
        <v>451</v>
      </c>
      <c r="AF57" s="67">
        <f t="shared" si="15"/>
        <v>3303</v>
      </c>
      <c r="AG57" s="64"/>
    </row>
    <row r="58" spans="2:33" ht="15.5">
      <c r="V58" s="62"/>
      <c r="W58" s="68" t="s">
        <v>17</v>
      </c>
      <c r="X58" s="90"/>
      <c r="Y58" s="85">
        <v>226</v>
      </c>
      <c r="Z58" s="85">
        <v>291</v>
      </c>
      <c r="AA58" s="85">
        <v>0</v>
      </c>
      <c r="AB58" s="85">
        <v>0</v>
      </c>
      <c r="AC58" s="85">
        <v>0</v>
      </c>
      <c r="AD58" s="85">
        <v>160</v>
      </c>
      <c r="AE58" s="85">
        <v>136</v>
      </c>
      <c r="AF58" s="67">
        <f t="shared" si="15"/>
        <v>813</v>
      </c>
      <c r="AG58" s="64"/>
    </row>
    <row r="59" spans="2:33" ht="15.5">
      <c r="V59" s="62"/>
      <c r="W59" s="68" t="s">
        <v>28</v>
      </c>
      <c r="X59" s="90"/>
      <c r="Y59" s="85">
        <v>222</v>
      </c>
      <c r="Z59" s="85">
        <v>311</v>
      </c>
      <c r="AA59" s="85">
        <v>145</v>
      </c>
      <c r="AB59" s="85">
        <v>317</v>
      </c>
      <c r="AC59" s="85">
        <v>133</v>
      </c>
      <c r="AD59" s="85">
        <v>317</v>
      </c>
      <c r="AE59" s="85">
        <v>120</v>
      </c>
      <c r="AF59" s="67">
        <f t="shared" si="15"/>
        <v>1565</v>
      </c>
      <c r="AG59" s="64"/>
    </row>
    <row r="60" spans="2:33" ht="15.5">
      <c r="V60" s="62"/>
      <c r="W60" s="68" t="s">
        <v>24</v>
      </c>
      <c r="X60" s="90"/>
      <c r="Y60" s="85">
        <v>345</v>
      </c>
      <c r="Z60" s="85">
        <v>345</v>
      </c>
      <c r="AA60" s="85">
        <v>145</v>
      </c>
      <c r="AB60" s="85">
        <v>285</v>
      </c>
      <c r="AC60" s="85">
        <v>133</v>
      </c>
      <c r="AD60" s="85">
        <v>316</v>
      </c>
      <c r="AE60" s="85">
        <v>133</v>
      </c>
      <c r="AF60" s="67">
        <f t="shared" si="15"/>
        <v>1702</v>
      </c>
      <c r="AG60" s="64"/>
    </row>
    <row r="61" spans="2:33" ht="15.5">
      <c r="V61" s="62"/>
      <c r="W61" s="70" t="s">
        <v>19</v>
      </c>
      <c r="X61" s="92"/>
      <c r="Y61" s="85">
        <v>336</v>
      </c>
      <c r="Z61" s="85">
        <v>336</v>
      </c>
      <c r="AA61" s="85">
        <v>235</v>
      </c>
      <c r="AB61" s="85">
        <v>302</v>
      </c>
      <c r="AC61" s="85">
        <v>215</v>
      </c>
      <c r="AD61" s="85">
        <v>308</v>
      </c>
      <c r="AE61" s="85">
        <v>215</v>
      </c>
      <c r="AF61" s="67">
        <f t="shared" si="15"/>
        <v>1947</v>
      </c>
      <c r="AG61" s="64"/>
    </row>
    <row r="62" spans="2:33" ht="15.5">
      <c r="V62" s="62"/>
      <c r="W62" s="70" t="s">
        <v>85</v>
      </c>
      <c r="X62" s="92"/>
      <c r="Y62" s="85">
        <v>630</v>
      </c>
      <c r="Z62" s="85">
        <v>700</v>
      </c>
      <c r="AA62" s="85">
        <v>397</v>
      </c>
      <c r="AB62" s="85">
        <v>630</v>
      </c>
      <c r="AC62" s="85">
        <v>567</v>
      </c>
      <c r="AD62" s="85">
        <v>630</v>
      </c>
      <c r="AE62" s="85">
        <v>0</v>
      </c>
      <c r="AF62" s="67">
        <f t="shared" si="15"/>
        <v>3554</v>
      </c>
      <c r="AG62" s="64"/>
    </row>
    <row r="63" spans="2:33" ht="15.5">
      <c r="V63" s="62"/>
      <c r="W63" s="299" t="s">
        <v>43</v>
      </c>
      <c r="X63" s="300"/>
      <c r="Y63" s="102">
        <f>SUM(Y54:Y62)</f>
        <v>2756</v>
      </c>
      <c r="Z63" s="102">
        <f t="shared" ref="Z63:AE63" si="16">SUM(Z54:Z62)</f>
        <v>3614</v>
      </c>
      <c r="AA63" s="102">
        <f t="shared" si="16"/>
        <v>2050</v>
      </c>
      <c r="AB63" s="102">
        <f t="shared" si="16"/>
        <v>2975</v>
      </c>
      <c r="AC63" s="102">
        <f t="shared" si="16"/>
        <v>2759</v>
      </c>
      <c r="AD63" s="102">
        <f t="shared" si="16"/>
        <v>2920</v>
      </c>
      <c r="AE63" s="102">
        <f t="shared" si="16"/>
        <v>1358</v>
      </c>
      <c r="AF63" s="102">
        <f>SUM(AF54:AF62)</f>
        <v>18432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sortState xmlns:xlrd2="http://schemas.microsoft.com/office/spreadsheetml/2017/richdata2" ref="C28:C30">
    <sortCondition ref="C28:C30"/>
  </sortState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4" xr:uid="{E8C7AB78-03A6-4AD3-B79F-1936413B8E20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D09147F5-F07D-4E14-A96E-BFEAE2C2B8F3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B7204876-8A7B-43C5-9230-62EA4C252DAF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78CB5F03-565F-4787-8515-406DBCE3969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2CE45D51-5A5E-49FC-B10D-6C9CD87834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E66416BF-0A00-4A2E-9F4C-AD7BAAE79CE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E4F3BC38-7FA9-4FE7-A313-06E96E010D2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156F4810-23CE-4CCB-8884-7C38B66D4F9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01074FBB-B95F-4CB7-80CD-70A29F74F0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EEC0D1AF-5646-4963-910E-4B310ACA06B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FE097-F254-4114-9032-58DCDC539B38}">
  <sheetPr>
    <tabColor theme="0"/>
  </sheetPr>
  <dimension ref="B2:AG76"/>
  <sheetViews>
    <sheetView topLeftCell="A20" zoomScale="64" zoomScaleNormal="64" workbookViewId="0">
      <selection activeCell="Y46" sqref="Y46:AE49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/>
      <c r="D6" s="132"/>
      <c r="E6" s="132"/>
      <c r="F6" s="133">
        <f t="shared" ref="F6:F8" si="0">SUM(D6:E6)</f>
        <v>0</v>
      </c>
      <c r="G6" s="134"/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/>
      <c r="D7" s="217"/>
      <c r="E7" s="217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1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1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1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1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228</v>
      </c>
      <c r="E17" s="132">
        <v>34</v>
      </c>
      <c r="F17" s="133">
        <f t="shared" ref="F17:F22" si="2">SUM(D17:E17)</f>
        <v>262</v>
      </c>
      <c r="G17" s="134">
        <f t="shared" ref="G17:G22" si="3">VLOOKUP(C17,$W$53:$AF$63,$W$44,0)</f>
        <v>106</v>
      </c>
      <c r="H17" s="122">
        <f t="shared" ref="H17:H25" si="4">IF(G17&lt;&gt;0,D17/(G17/2),0)</f>
        <v>4.3018867924528301</v>
      </c>
      <c r="I17" s="13">
        <f t="shared" ref="I17:I25" si="5">IF(G17&lt;&gt;0,E17/(G17/2),0)</f>
        <v>0.64150943396226412</v>
      </c>
      <c r="J17" s="14"/>
      <c r="K17" s="15">
        <f t="shared" ref="K17:K31" si="6">IF(G17&lt;&gt;0,F17/(G17),0)</f>
        <v>2.4716981132075473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217">
        <v>0</v>
      </c>
      <c r="E18" s="132">
        <v>52</v>
      </c>
      <c r="F18" s="133">
        <f t="shared" si="2"/>
        <v>52</v>
      </c>
      <c r="G18" s="134">
        <f t="shared" si="3"/>
        <v>197</v>
      </c>
      <c r="H18" s="122">
        <f>IF(G18&lt;&gt;0,D18/(G18/2),0)</f>
        <v>0</v>
      </c>
      <c r="I18" s="13">
        <f t="shared" si="5"/>
        <v>0.52791878172588835</v>
      </c>
      <c r="J18" s="14"/>
      <c r="K18" s="15">
        <f t="shared" si="6"/>
        <v>0.26395939086294418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17</v>
      </c>
      <c r="D19" s="132">
        <v>162</v>
      </c>
      <c r="E19" s="132">
        <v>190</v>
      </c>
      <c r="F19" s="133">
        <f t="shared" si="2"/>
        <v>352</v>
      </c>
      <c r="G19" s="134">
        <f t="shared" si="3"/>
        <v>136</v>
      </c>
      <c r="H19" s="122">
        <f>IF(G19&lt;&gt;0,D19/(G19/2),0)</f>
        <v>2.3823529411764706</v>
      </c>
      <c r="I19" s="13">
        <f t="shared" si="5"/>
        <v>2.7941176470588234</v>
      </c>
      <c r="J19" s="14"/>
      <c r="K19" s="15">
        <f t="shared" si="6"/>
        <v>2.5882352941176472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28</v>
      </c>
      <c r="D20" s="132">
        <v>0</v>
      </c>
      <c r="E20" s="132">
        <v>0</v>
      </c>
      <c r="F20" s="133">
        <f t="shared" si="2"/>
        <v>0</v>
      </c>
      <c r="G20" s="134">
        <f t="shared" si="3"/>
        <v>120</v>
      </c>
      <c r="H20" s="122">
        <f t="shared" si="4"/>
        <v>0</v>
      </c>
      <c r="I20" s="13">
        <f t="shared" si="5"/>
        <v>0</v>
      </c>
      <c r="J20" s="14"/>
      <c r="K20" s="15">
        <f t="shared" si="6"/>
        <v>0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24</v>
      </c>
      <c r="D21" s="132">
        <v>161</v>
      </c>
      <c r="E21" s="132">
        <v>221</v>
      </c>
      <c r="F21" s="133">
        <f t="shared" si="2"/>
        <v>382</v>
      </c>
      <c r="G21" s="134">
        <f t="shared" si="3"/>
        <v>133</v>
      </c>
      <c r="H21" s="122">
        <f t="shared" si="4"/>
        <v>2.4210526315789473</v>
      </c>
      <c r="I21" s="13">
        <f t="shared" si="5"/>
        <v>3.3233082706766917</v>
      </c>
      <c r="J21" s="14"/>
      <c r="K21" s="15">
        <f t="shared" si="6"/>
        <v>2.8721804511278197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19</v>
      </c>
      <c r="D22" s="132">
        <v>0</v>
      </c>
      <c r="E22" s="132">
        <v>0</v>
      </c>
      <c r="F22" s="133">
        <f t="shared" si="2"/>
        <v>0</v>
      </c>
      <c r="G22" s="134">
        <f t="shared" si="3"/>
        <v>215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250"/>
      <c r="E23" s="132"/>
      <c r="F23" s="133">
        <f t="shared" ref="F23:F24" si="7">SUM(D23:E23)</f>
        <v>0</v>
      </c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>
        <f t="shared" si="7"/>
        <v>0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551</v>
      </c>
      <c r="E25" s="137">
        <f>SUM(E17:E24)</f>
        <v>497</v>
      </c>
      <c r="F25" s="137">
        <f>SUM(F17:F24)</f>
        <v>1048</v>
      </c>
      <c r="G25" s="137">
        <f>SUM(G17:G24)</f>
        <v>907</v>
      </c>
      <c r="H25" s="124">
        <f t="shared" si="4"/>
        <v>1.214994487320838</v>
      </c>
      <c r="I25" s="27">
        <f t="shared" si="5"/>
        <v>1.0959206174200662</v>
      </c>
      <c r="J25" s="22"/>
      <c r="K25" s="28">
        <f t="shared" si="6"/>
        <v>1.155457552370452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238</v>
      </c>
      <c r="E27" s="216">
        <v>0</v>
      </c>
      <c r="F27" s="133">
        <f t="shared" ref="F27:F29" si="8">SUM(D27:E27)</f>
        <v>238</v>
      </c>
      <c r="G27" s="134">
        <f>VLOOKUP(C27,$W$53:$AF$63,$W$44,0)</f>
        <v>0</v>
      </c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14</v>
      </c>
      <c r="D28" s="132">
        <v>340</v>
      </c>
      <c r="E28" s="132">
        <v>51</v>
      </c>
      <c r="F28" s="133">
        <f t="shared" si="8"/>
        <v>391</v>
      </c>
      <c r="G28" s="134">
        <f>VLOOKUP(C28,$W$53:$AF$63,$W$44,0)</f>
        <v>0</v>
      </c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20</v>
      </c>
      <c r="D29" s="217">
        <v>221</v>
      </c>
      <c r="E29" s="250">
        <v>0</v>
      </c>
      <c r="F29" s="133">
        <f t="shared" si="8"/>
        <v>221</v>
      </c>
      <c r="G29" s="134">
        <f t="shared" ref="G29" si="9">VLOOKUP(C29,$W$53:$AF$63,$W$44,0)</f>
        <v>451</v>
      </c>
      <c r="H29" s="122">
        <f>IF(G29&lt;&gt;0,D29/(G29/2),0)</f>
        <v>0.98004434589800449</v>
      </c>
      <c r="I29" s="13">
        <f>IF(G29&lt;&gt;0,E29/(G29/2),0)</f>
        <v>0</v>
      </c>
      <c r="J29" s="14"/>
      <c r="K29" s="15">
        <f t="shared" si="6"/>
        <v>0.49002217294900224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799</v>
      </c>
      <c r="E31" s="221">
        <f>SUM(E27:E30)</f>
        <v>51</v>
      </c>
      <c r="F31" s="221">
        <f>SUM(F27:F30)</f>
        <v>850</v>
      </c>
      <c r="G31" s="222">
        <f>SUM(G27:G30)</f>
        <v>451</v>
      </c>
      <c r="H31" s="223">
        <f>IF(G31&lt;&gt;0,D31/(G31/2),0)</f>
        <v>3.5432372505543239</v>
      </c>
      <c r="I31" s="223">
        <f>IF(G31&lt;&gt;0,E31/(G31/2),0)</f>
        <v>0.22616407982261641</v>
      </c>
      <c r="J31" s="22"/>
      <c r="K31" s="224">
        <f t="shared" si="6"/>
        <v>1.8847006651884701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1350</v>
      </c>
      <c r="E34" s="108">
        <f>E9+E15+E25+E31</f>
        <v>548</v>
      </c>
      <c r="F34" s="108">
        <f>F9+F15+F25+F31</f>
        <v>1898</v>
      </c>
      <c r="G34" s="109">
        <f>G25+G31+G9+G15</f>
        <v>1358</v>
      </c>
      <c r="H34" s="13">
        <f>IF(G34&lt;&gt;0,D34/(G34/2),0)</f>
        <v>1.9882179675994109</v>
      </c>
      <c r="I34" s="13">
        <f>IF(G34&lt;&gt;0,E34/(G34/2),0)</f>
        <v>0.80706921944035348</v>
      </c>
      <c r="J34" s="14"/>
      <c r="K34" s="15">
        <f>IF(G34&lt;&gt;0,F34/(G34),0)</f>
        <v>1.3976435935198821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10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10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889.8</v>
      </c>
      <c r="E40" s="105">
        <f>94.5+120</f>
        <v>214.5</v>
      </c>
      <c r="F40" s="106">
        <f>SUM(D40:E40)</f>
        <v>1104.3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>
        <v>63.5</v>
      </c>
      <c r="F41" s="106">
        <f t="shared" si="10"/>
        <v>63.5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600</v>
      </c>
      <c r="D42" s="107">
        <f>SUM(D38:D41)</f>
        <v>889.8</v>
      </c>
      <c r="E42" s="107">
        <f>SUM(E38:E41)</f>
        <v>278</v>
      </c>
      <c r="F42" s="106">
        <f>D42+E42</f>
        <v>1167.8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9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'25-1'!D40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'25-1'!F40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'25-1'!H40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'25-1'!B40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46045</v>
      </c>
      <c r="Z45" s="192">
        <f>Y45+1</f>
        <v>46046</v>
      </c>
      <c r="AA45" s="192">
        <f t="shared" ref="AA45:AE45" si="11">Z45+1</f>
        <v>46047</v>
      </c>
      <c r="AB45" s="192">
        <f t="shared" si="11"/>
        <v>46048</v>
      </c>
      <c r="AC45" s="192">
        <f t="shared" si="11"/>
        <v>46049</v>
      </c>
      <c r="AD45" s="192">
        <f t="shared" si="11"/>
        <v>46050</v>
      </c>
      <c r="AE45" s="192">
        <f t="shared" si="11"/>
        <v>46051</v>
      </c>
      <c r="AF45" s="260" t="s">
        <v>89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0</v>
      </c>
      <c r="Z46" s="66">
        <v>0</v>
      </c>
      <c r="AA46" s="66">
        <v>0</v>
      </c>
      <c r="AB46" s="66">
        <v>0</v>
      </c>
      <c r="AC46" s="66">
        <v>355</v>
      </c>
      <c r="AD46" s="66">
        <v>355</v>
      </c>
      <c r="AE46" s="66">
        <v>557</v>
      </c>
      <c r="AF46" s="67">
        <f>Y46+Z46+AA46+AB46+AC46+AD46+AE46</f>
        <v>1267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1267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7016</v>
      </c>
      <c r="G47" s="77">
        <f>IF($W$44=3,$Y47,IF($W$44=4,SUM($Y47:$Z47),IF($W$44=5,SUM($Y47:$AA47),IF($W$44=6,SUM($Y47:$AB47),IF($W$44=7,SUM($Y47:$AC47),IF($W$44=8,SUM($Y47:$AD47),IF($W$44=9,SUM($Y47:$AE47),"Escribir número")))))))</f>
        <v>8035</v>
      </c>
      <c r="H47" s="79">
        <f>F31+'26-12'!F31+'27-12'!F31+'28-12'!F31+'29-12'!F31</f>
        <v>2916.5</v>
      </c>
      <c r="I47" s="77">
        <f>IF($W$44=3,$Y49,IF($W$44=4,SUM($Y49:$Z49),IF($W$44=5,SUM($Y49:$AA49),IF($W$44=6,SUM($Y49:$AB49),IF($W$44=7,SUM($Y49:$AC49),IF($W$44=8,SUM($Y49:$AD49),IF($W$44=9,SUM($Y49:$AE49),"Escribir número")))))))</f>
        <v>9131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1482</v>
      </c>
      <c r="Z47" s="273">
        <v>1690</v>
      </c>
      <c r="AA47" s="273">
        <v>842</v>
      </c>
      <c r="AB47" s="273">
        <v>1186</v>
      </c>
      <c r="AC47" s="273">
        <v>679</v>
      </c>
      <c r="AD47" s="273">
        <v>1355</v>
      </c>
      <c r="AE47" s="273">
        <v>801</v>
      </c>
      <c r="AF47" s="67">
        <f t="shared" ref="AF47:AF49" si="12">Y47+Z47+AA47+AB47+AC47+AD47+AE47</f>
        <v>8035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11440.5</v>
      </c>
      <c r="L48" s="118"/>
      <c r="M48" s="82">
        <f>+C47+E47+G47+I47</f>
        <v>18433</v>
      </c>
      <c r="N48" s="83">
        <f>AF63</f>
        <v>18432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f t="shared" si="12"/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1274</v>
      </c>
      <c r="Z49" s="274">
        <v>1924</v>
      </c>
      <c r="AA49" s="274">
        <v>1208</v>
      </c>
      <c r="AB49" s="274">
        <v>1789</v>
      </c>
      <c r="AC49" s="274">
        <v>1726</v>
      </c>
      <c r="AD49" s="274">
        <v>1210</v>
      </c>
      <c r="AE49" s="274"/>
      <c r="AF49" s="67">
        <f t="shared" si="12"/>
        <v>9131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f>SUM(Y46:Y49)</f>
        <v>2756</v>
      </c>
      <c r="Z50" s="71">
        <f t="shared" ref="Z50:AF50" si="13">SUM(Z46:Z49)</f>
        <v>3614</v>
      </c>
      <c r="AA50" s="71">
        <f t="shared" si="13"/>
        <v>2050</v>
      </c>
      <c r="AB50" s="71">
        <f t="shared" si="13"/>
        <v>2975</v>
      </c>
      <c r="AC50" s="71">
        <f t="shared" si="13"/>
        <v>2760</v>
      </c>
      <c r="AD50" s="71">
        <f t="shared" si="13"/>
        <v>2920</v>
      </c>
      <c r="AE50" s="71">
        <f t="shared" si="13"/>
        <v>1358</v>
      </c>
      <c r="AF50" s="71">
        <f t="shared" si="13"/>
        <v>18433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v>46045</v>
      </c>
      <c r="Z53" s="192">
        <f>Y53+1</f>
        <v>46046</v>
      </c>
      <c r="AA53" s="192">
        <v>46046</v>
      </c>
      <c r="AB53" s="192">
        <f t="shared" ref="AB53" si="14">AA53+1</f>
        <v>46047</v>
      </c>
      <c r="AC53" s="192">
        <v>46047</v>
      </c>
      <c r="AD53" s="192">
        <f t="shared" ref="AD53" si="15">AC53+1</f>
        <v>46048</v>
      </c>
      <c r="AE53" s="192">
        <v>46048</v>
      </c>
      <c r="AF53" s="63" t="s">
        <v>98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156</v>
      </c>
      <c r="Z54" s="85">
        <v>153</v>
      </c>
      <c r="AA54" s="85">
        <v>119</v>
      </c>
      <c r="AB54" s="85">
        <v>0</v>
      </c>
      <c r="AC54" s="85">
        <v>355</v>
      </c>
      <c r="AD54" s="85">
        <v>355</v>
      </c>
      <c r="AE54" s="85">
        <v>106</v>
      </c>
      <c r="AF54" s="67">
        <f>Y54+Z54+AA54+AB54+AC54+AD54+AE54</f>
        <v>1244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0</v>
      </c>
      <c r="Z55" s="85">
        <v>580</v>
      </c>
      <c r="AA55" s="85">
        <v>406</v>
      </c>
      <c r="AB55" s="85">
        <v>580</v>
      </c>
      <c r="AC55" s="85">
        <v>580</v>
      </c>
      <c r="AD55" s="85">
        <v>580</v>
      </c>
      <c r="AE55" s="85">
        <v>0</v>
      </c>
      <c r="AF55" s="67">
        <f t="shared" ref="AF55:AF62" si="16">Y55+Z55+AA55+AB55+AC55+AD55+AE55</f>
        <v>2726</v>
      </c>
      <c r="AG55" s="64"/>
    </row>
    <row r="56" spans="2:33" ht="15.5">
      <c r="E56" s="91"/>
      <c r="V56" s="62"/>
      <c r="W56" s="68" t="s">
        <v>18</v>
      </c>
      <c r="X56" s="90"/>
      <c r="Y56" s="85">
        <v>197</v>
      </c>
      <c r="Z56" s="85">
        <v>254</v>
      </c>
      <c r="AA56" s="85">
        <v>197</v>
      </c>
      <c r="AB56" s="85">
        <v>282</v>
      </c>
      <c r="AC56" s="85">
        <v>197</v>
      </c>
      <c r="AD56" s="85">
        <v>254</v>
      </c>
      <c r="AE56" s="85">
        <v>197</v>
      </c>
      <c r="AF56" s="67">
        <f t="shared" si="16"/>
        <v>1578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644</v>
      </c>
      <c r="Z57" s="85">
        <v>644</v>
      </c>
      <c r="AA57" s="85">
        <v>406</v>
      </c>
      <c r="AB57" s="85">
        <v>579</v>
      </c>
      <c r="AC57" s="85">
        <v>579</v>
      </c>
      <c r="AD57" s="85">
        <v>0</v>
      </c>
      <c r="AE57" s="85">
        <v>451</v>
      </c>
      <c r="AF57" s="67">
        <f t="shared" si="16"/>
        <v>3303</v>
      </c>
      <c r="AG57" s="64"/>
    </row>
    <row r="58" spans="2:33" ht="15.5">
      <c r="V58" s="62"/>
      <c r="W58" s="68" t="s">
        <v>17</v>
      </c>
      <c r="X58" s="90"/>
      <c r="Y58" s="85">
        <v>226</v>
      </c>
      <c r="Z58" s="85">
        <v>291</v>
      </c>
      <c r="AA58" s="85">
        <v>0</v>
      </c>
      <c r="AB58" s="85">
        <v>0</v>
      </c>
      <c r="AC58" s="85">
        <v>0</v>
      </c>
      <c r="AD58" s="85">
        <v>160</v>
      </c>
      <c r="AE58" s="85">
        <v>136</v>
      </c>
      <c r="AF58" s="67">
        <f t="shared" si="16"/>
        <v>813</v>
      </c>
      <c r="AG58" s="64"/>
    </row>
    <row r="59" spans="2:33" ht="15.5">
      <c r="V59" s="62"/>
      <c r="W59" s="68" t="s">
        <v>28</v>
      </c>
      <c r="X59" s="90"/>
      <c r="Y59" s="85">
        <v>222</v>
      </c>
      <c r="Z59" s="85">
        <v>311</v>
      </c>
      <c r="AA59" s="85">
        <v>145</v>
      </c>
      <c r="AB59" s="85">
        <v>317</v>
      </c>
      <c r="AC59" s="85">
        <v>133</v>
      </c>
      <c r="AD59" s="85">
        <v>317</v>
      </c>
      <c r="AE59" s="85">
        <v>120</v>
      </c>
      <c r="AF59" s="67">
        <f t="shared" si="16"/>
        <v>1565</v>
      </c>
      <c r="AG59" s="64"/>
    </row>
    <row r="60" spans="2:33" ht="15.5">
      <c r="V60" s="62"/>
      <c r="W60" s="68" t="s">
        <v>24</v>
      </c>
      <c r="X60" s="90"/>
      <c r="Y60" s="85">
        <v>345</v>
      </c>
      <c r="Z60" s="85">
        <v>345</v>
      </c>
      <c r="AA60" s="85">
        <v>145</v>
      </c>
      <c r="AB60" s="85">
        <v>285</v>
      </c>
      <c r="AC60" s="85">
        <v>133</v>
      </c>
      <c r="AD60" s="85">
        <v>316</v>
      </c>
      <c r="AE60" s="85">
        <v>133</v>
      </c>
      <c r="AF60" s="67">
        <f t="shared" si="16"/>
        <v>1702</v>
      </c>
      <c r="AG60" s="64"/>
    </row>
    <row r="61" spans="2:33" ht="15.5">
      <c r="V61" s="62"/>
      <c r="W61" s="70" t="s">
        <v>19</v>
      </c>
      <c r="X61" s="92"/>
      <c r="Y61" s="85">
        <v>336</v>
      </c>
      <c r="Z61" s="85">
        <v>336</v>
      </c>
      <c r="AA61" s="85">
        <v>235</v>
      </c>
      <c r="AB61" s="85">
        <v>302</v>
      </c>
      <c r="AC61" s="85">
        <v>215</v>
      </c>
      <c r="AD61" s="85">
        <v>308</v>
      </c>
      <c r="AE61" s="85">
        <v>215</v>
      </c>
      <c r="AF61" s="67">
        <f t="shared" si="16"/>
        <v>1947</v>
      </c>
      <c r="AG61" s="64"/>
    </row>
    <row r="62" spans="2:33" ht="15.5">
      <c r="V62" s="62"/>
      <c r="W62" s="70" t="s">
        <v>85</v>
      </c>
      <c r="X62" s="92"/>
      <c r="Y62" s="85">
        <v>630</v>
      </c>
      <c r="Z62" s="85">
        <v>700</v>
      </c>
      <c r="AA62" s="85">
        <v>397</v>
      </c>
      <c r="AB62" s="85">
        <v>630</v>
      </c>
      <c r="AC62" s="85">
        <v>567</v>
      </c>
      <c r="AD62" s="85">
        <v>630</v>
      </c>
      <c r="AE62" s="85">
        <v>0</v>
      </c>
      <c r="AF62" s="67">
        <f t="shared" si="16"/>
        <v>3554</v>
      </c>
      <c r="AG62" s="64"/>
    </row>
    <row r="63" spans="2:33" ht="15.5">
      <c r="V63" s="62"/>
      <c r="W63" s="299" t="s">
        <v>43</v>
      </c>
      <c r="X63" s="300"/>
      <c r="Y63" s="102">
        <f>SUM(Y54:Y62)</f>
        <v>2756</v>
      </c>
      <c r="Z63" s="102">
        <f t="shared" ref="Z63:AE63" si="17">SUM(Z54:Z62)</f>
        <v>3614</v>
      </c>
      <c r="AA63" s="102">
        <f t="shared" si="17"/>
        <v>2050</v>
      </c>
      <c r="AB63" s="102">
        <f t="shared" si="17"/>
        <v>2975</v>
      </c>
      <c r="AC63" s="102">
        <f t="shared" si="17"/>
        <v>2759</v>
      </c>
      <c r="AD63" s="102">
        <f t="shared" si="17"/>
        <v>2920</v>
      </c>
      <c r="AE63" s="102">
        <f t="shared" si="17"/>
        <v>1358</v>
      </c>
      <c r="AF63" s="102">
        <f>SUM(AF54:AF62)</f>
        <v>18432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sortState xmlns:xlrd2="http://schemas.microsoft.com/office/spreadsheetml/2017/richdata2" ref="C17:G22">
    <sortCondition ref="C17:C22"/>
  </sortState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18C91CB4-A923-4888-BFFA-EE17488093C8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730F8F53-0405-47CF-9D30-1044712F5E62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A070FA2D-37AB-4AD0-AA15-8B188B07EFDD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701BDDB9-8B25-49CC-8915-3A41283F224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2C3EF3E5-4FA8-4D6D-BC76-DA5A9B6CC96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FE066379-EC4C-471B-9718-A7584A56C68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A9D2285B-2BAD-4A38-870A-5E330747E14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25883222-8607-45DB-AC00-4FF3EC87C9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A9AB9AD3-4890-4E24-82A6-DCF939A41EF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BBE3B680-5FEE-408C-B6D9-5705024AE3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75A55-E781-43A9-AC92-0E3E79E5D646}">
  <sheetPr>
    <tabColor theme="0"/>
  </sheetPr>
  <dimension ref="B2:AG76"/>
  <sheetViews>
    <sheetView topLeftCell="H38" zoomScale="64" zoomScaleNormal="64" workbookViewId="0">
      <selection activeCell="M35" sqref="M35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20</v>
      </c>
      <c r="D6" s="132">
        <v>0</v>
      </c>
      <c r="E6" s="132">
        <v>170</v>
      </c>
      <c r="F6" s="133">
        <f t="shared" ref="F6:F8" si="0">SUM(D6:E6)</f>
        <v>170</v>
      </c>
      <c r="G6" s="134">
        <f t="shared" ref="G6" si="1">VLOOKUP(C6,$W$53:$AF$63,$W$44,0)</f>
        <v>644</v>
      </c>
      <c r="H6" s="122">
        <f>IF(G6&lt;&gt;0,D6/(G6/2),0)</f>
        <v>0</v>
      </c>
      <c r="I6" s="13">
        <f>IF(G6&lt;&gt;0,E6/(G6/2),0)</f>
        <v>0.52795031055900621</v>
      </c>
      <c r="J6" s="14"/>
      <c r="K6" s="15">
        <f>IF(G6&lt;&gt;0,F6/(G6),0)</f>
        <v>0.2639751552795031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 t="s">
        <v>69</v>
      </c>
      <c r="D7" s="283">
        <v>147</v>
      </c>
      <c r="E7" s="284">
        <f>294.5-D7</f>
        <v>147.5</v>
      </c>
      <c r="F7" s="133">
        <f t="shared" si="0"/>
        <v>294.5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147</v>
      </c>
      <c r="E9" s="136">
        <f>SUM(E6:E8)</f>
        <v>317.5</v>
      </c>
      <c r="F9" s="136">
        <f>SUM(F6:F8)</f>
        <v>464.5</v>
      </c>
      <c r="G9" s="137">
        <f>SUM(G6:G8)</f>
        <v>644</v>
      </c>
      <c r="H9" s="123">
        <f>IF(G9&lt;&gt;0,D9/(G9/2),0)</f>
        <v>0.45652173913043476</v>
      </c>
      <c r="I9" s="21">
        <f>IF(G9&lt;&gt;0,E9/(G9/2),0)</f>
        <v>0.9860248447204969</v>
      </c>
      <c r="J9" s="22"/>
      <c r="K9" s="23">
        <f>IF(G9&lt;&gt;0,F9/(G9),0)</f>
        <v>0.72127329192546585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0</v>
      </c>
      <c r="E17" s="132">
        <v>0</v>
      </c>
      <c r="F17" s="133">
        <f t="shared" ref="F17:F22" si="3">SUM(D17:E17)</f>
        <v>0</v>
      </c>
      <c r="G17" s="134">
        <f t="shared" ref="G17:G22" si="4">VLOOKUP(C17,$W$53:$AF$63,$W$44,0)</f>
        <v>0</v>
      </c>
      <c r="H17" s="122">
        <f t="shared" ref="H17:H25" si="5">IF(G17&lt;&gt;0,D17/(G17/2),0)</f>
        <v>0</v>
      </c>
      <c r="I17" s="13">
        <f t="shared" ref="I17:I25" si="6">IF(G17&lt;&gt;0,E17/(G17/2),0)</f>
        <v>0</v>
      </c>
      <c r="J17" s="14"/>
      <c r="K17" s="15">
        <f t="shared" ref="K17:K31" si="7">IF(G17&lt;&gt;0,F17/(G17),0)</f>
        <v>0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217">
        <v>150</v>
      </c>
      <c r="E18" s="132">
        <v>15</v>
      </c>
      <c r="F18" s="133">
        <f t="shared" si="3"/>
        <v>165</v>
      </c>
      <c r="G18" s="134">
        <f t="shared" si="4"/>
        <v>282</v>
      </c>
      <c r="H18" s="122">
        <f>IF(G18&lt;&gt;0,D18/(G18/2),0)</f>
        <v>1.0638297872340425</v>
      </c>
      <c r="I18" s="13">
        <f t="shared" si="6"/>
        <v>0.10638297872340426</v>
      </c>
      <c r="J18" s="14"/>
      <c r="K18" s="15">
        <f t="shared" si="7"/>
        <v>0.58510638297872342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17</v>
      </c>
      <c r="D19" s="132">
        <v>215</v>
      </c>
      <c r="E19" s="132">
        <v>126</v>
      </c>
      <c r="F19" s="133">
        <f t="shared" si="3"/>
        <v>341</v>
      </c>
      <c r="G19" s="134">
        <f t="shared" si="4"/>
        <v>323</v>
      </c>
      <c r="H19" s="122">
        <f>IF(G19&lt;&gt;0,D19/(G19/2),0)</f>
        <v>1.3312693498452013</v>
      </c>
      <c r="I19" s="13">
        <f t="shared" si="6"/>
        <v>0.7801857585139319</v>
      </c>
      <c r="J19" s="14"/>
      <c r="K19" s="15">
        <f t="shared" si="7"/>
        <v>1.0557275541795665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28</v>
      </c>
      <c r="D20" s="132">
        <v>120</v>
      </c>
      <c r="E20" s="132">
        <v>140</v>
      </c>
      <c r="F20" s="133">
        <f t="shared" si="3"/>
        <v>260</v>
      </c>
      <c r="G20" s="134">
        <f t="shared" si="4"/>
        <v>285</v>
      </c>
      <c r="H20" s="122">
        <f t="shared" si="5"/>
        <v>0.84210526315789469</v>
      </c>
      <c r="I20" s="13">
        <f t="shared" si="6"/>
        <v>0.98245614035087714</v>
      </c>
      <c r="J20" s="14"/>
      <c r="K20" s="15">
        <f t="shared" si="7"/>
        <v>0.91228070175438591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24</v>
      </c>
      <c r="D21" s="132">
        <v>214</v>
      </c>
      <c r="E21" s="132">
        <v>160</v>
      </c>
      <c r="F21" s="133">
        <f t="shared" si="3"/>
        <v>374</v>
      </c>
      <c r="G21" s="134">
        <f t="shared" si="4"/>
        <v>285</v>
      </c>
      <c r="H21" s="122">
        <f t="shared" si="5"/>
        <v>1.5017543859649123</v>
      </c>
      <c r="I21" s="13">
        <f t="shared" si="6"/>
        <v>1.1228070175438596</v>
      </c>
      <c r="J21" s="14"/>
      <c r="K21" s="15">
        <f t="shared" si="7"/>
        <v>1.312280701754386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19</v>
      </c>
      <c r="D22" s="132">
        <v>0</v>
      </c>
      <c r="E22" s="132">
        <v>0</v>
      </c>
      <c r="F22" s="133">
        <f t="shared" si="3"/>
        <v>0</v>
      </c>
      <c r="G22" s="134">
        <f t="shared" si="4"/>
        <v>276</v>
      </c>
      <c r="H22" s="122">
        <f t="shared" si="5"/>
        <v>0</v>
      </c>
      <c r="I22" s="13">
        <f t="shared" si="6"/>
        <v>0</v>
      </c>
      <c r="J22" s="14"/>
      <c r="K22" s="15">
        <f t="shared" si="7"/>
        <v>0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250"/>
      <c r="E23" s="132"/>
      <c r="F23" s="133">
        <f t="shared" ref="F23:F24" si="8">SUM(D23:E23)</f>
        <v>0</v>
      </c>
      <c r="G23" s="134"/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>
        <f t="shared" si="8"/>
        <v>0</v>
      </c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699</v>
      </c>
      <c r="E25" s="137">
        <f>SUM(E17:E24)</f>
        <v>441</v>
      </c>
      <c r="F25" s="137">
        <f>SUM(F17:F24)</f>
        <v>1140</v>
      </c>
      <c r="G25" s="137">
        <f>SUM(G17:G24)</f>
        <v>1451</v>
      </c>
      <c r="H25" s="124">
        <f t="shared" si="5"/>
        <v>0.96347346657477606</v>
      </c>
      <c r="I25" s="27">
        <f t="shared" si="6"/>
        <v>0.60785665058580285</v>
      </c>
      <c r="J25" s="22"/>
      <c r="K25" s="28">
        <f t="shared" si="7"/>
        <v>0.78566505858028945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0</v>
      </c>
      <c r="E27" s="216">
        <v>51</v>
      </c>
      <c r="F27" s="133">
        <f t="shared" ref="F27:F28" si="9">SUM(D27:E27)</f>
        <v>51</v>
      </c>
      <c r="G27" s="134">
        <f>VLOOKUP(C27,$W$53:$AF$63,$W$44,0)</f>
        <v>313</v>
      </c>
      <c r="H27" s="122">
        <f>IF(G27&lt;&gt;0,D27/(G27/2),0)</f>
        <v>0</v>
      </c>
      <c r="I27" s="13">
        <f>IF(G27&lt;&gt;0,E27/(G27/2),0)</f>
        <v>0.32587859424920129</v>
      </c>
      <c r="J27" s="14"/>
      <c r="K27" s="15">
        <f t="shared" si="7"/>
        <v>0.16293929712460065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14</v>
      </c>
      <c r="D28" s="132">
        <v>123</v>
      </c>
      <c r="E28" s="132">
        <v>435</v>
      </c>
      <c r="F28" s="133">
        <f t="shared" si="9"/>
        <v>558</v>
      </c>
      <c r="G28" s="134">
        <f>VLOOKUP(C28,$W$53:$AF$63,$W$44,0)</f>
        <v>289</v>
      </c>
      <c r="H28" s="122">
        <f>IF(G28&lt;&gt;0,D28/(G28/2),0)</f>
        <v>0.85121107266435991</v>
      </c>
      <c r="I28" s="13">
        <f>IF(G28&lt;&gt;0,E28/(G28/2),0)</f>
        <v>3.0103806228373702</v>
      </c>
      <c r="J28" s="14"/>
      <c r="K28" s="15">
        <f t="shared" si="7"/>
        <v>1.9307958477508651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/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123</v>
      </c>
      <c r="E31" s="221">
        <f>SUM(E27:E30)</f>
        <v>486</v>
      </c>
      <c r="F31" s="221">
        <f>SUM(F27:F30)</f>
        <v>609</v>
      </c>
      <c r="G31" s="222">
        <f>SUM(G27:G30)</f>
        <v>602</v>
      </c>
      <c r="H31" s="223">
        <f>IF(G31&lt;&gt;0,D31/(G31/2),0)</f>
        <v>0.40863787375415284</v>
      </c>
      <c r="I31" s="223">
        <f>IF(G31&lt;&gt;0,E31/(G31/2),0)</f>
        <v>1.6146179401993355</v>
      </c>
      <c r="J31" s="22"/>
      <c r="K31" s="224">
        <f t="shared" si="7"/>
        <v>1.0116279069767442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969</v>
      </c>
      <c r="E34" s="108">
        <f>E9+E15+E25+E31</f>
        <v>1244.5</v>
      </c>
      <c r="F34" s="108">
        <f>F9+F15+F25+F31</f>
        <v>2213.5</v>
      </c>
      <c r="G34" s="109">
        <f>G25+G31+G9+G15</f>
        <v>2697</v>
      </c>
      <c r="H34" s="13">
        <f>IF(G34&lt;&gt;0,D34/(G34/2),0)</f>
        <v>0.71857619577308118</v>
      </c>
      <c r="I34" s="13">
        <f>IF(G34&lt;&gt;0,E34/(G34/2),0)</f>
        <v>0.92287727104189843</v>
      </c>
      <c r="J34" s="14"/>
      <c r="K34" s="15">
        <f>IF(G34&lt;&gt;0,F34/(G34),0)</f>
        <v>0.82072673340748981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>
        <v>181.5</v>
      </c>
      <c r="F38" s="106">
        <f t="shared" ref="F38:F41" si="10">SUM(D38:E38)</f>
        <v>181.5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10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>
        <f>572.5-D7</f>
        <v>425.5</v>
      </c>
      <c r="E41" s="105">
        <f>246+228-E7</f>
        <v>326.5</v>
      </c>
      <c r="F41" s="106">
        <f t="shared" si="10"/>
        <v>752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0</v>
      </c>
      <c r="D42" s="107">
        <f>SUM(D38:D41)</f>
        <v>425.5</v>
      </c>
      <c r="E42" s="107">
        <f>SUM(E38:E41)</f>
        <v>508</v>
      </c>
      <c r="F42" s="106">
        <f>D42+E42</f>
        <v>933.5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3</v>
      </c>
      <c r="X44" s="104" t="str">
        <f>"'"&amp;IF($W$44=4,DAY($Z$53)-1,IF($W$44=5,DAY($AA$53)-1,IF($W$44=6,DAY($AB$53)-1,IF($W$44=7,DAY($AC$53)-1,IF($W$44=8,DAY($AD$53)-1,IF($W$44=9,DAY($AE$53)-1,0))))))&amp;"-"&amp;MONTH($Y$53)&amp;"'!D40"</f>
        <v>'0-1'!D40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'0-1'!F40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'0-1'!H40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'0-1'!B40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46052</v>
      </c>
      <c r="Z45" s="192">
        <f>Y45+1</f>
        <v>46053</v>
      </c>
      <c r="AA45" s="192">
        <f t="shared" ref="AA45:AE45" si="11">Z45+1</f>
        <v>46054</v>
      </c>
      <c r="AB45" s="192">
        <f t="shared" si="11"/>
        <v>46055</v>
      </c>
      <c r="AC45" s="192">
        <f t="shared" si="11"/>
        <v>46056</v>
      </c>
      <c r="AD45" s="192">
        <f t="shared" si="11"/>
        <v>46057</v>
      </c>
      <c r="AE45" s="192">
        <f t="shared" si="11"/>
        <v>46058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644</v>
      </c>
      <c r="Z46" s="66">
        <v>644</v>
      </c>
      <c r="AA46" s="66">
        <v>935</v>
      </c>
      <c r="AB46" s="66">
        <v>674</v>
      </c>
      <c r="AC46" s="66">
        <v>999</v>
      </c>
      <c r="AD46" s="66">
        <v>999</v>
      </c>
      <c r="AE46" s="66">
        <v>0</v>
      </c>
      <c r="AF46" s="67">
        <f>Y46+Z46+AA46+AB46+AC46+AD46+AE46</f>
        <v>4895</v>
      </c>
      <c r="AG46" s="64"/>
    </row>
    <row r="47" spans="2:33" ht="16" thickBot="1">
      <c r="B47" s="76">
        <f>+F9+'28-12'!F9+'29-12'!F9</f>
        <v>1396.5</v>
      </c>
      <c r="C47" s="77">
        <f>IF($W$44=3,$Y46,IF($W$44=4,SUM($Y46:$Z46),IF($W$44=5,SUM($Y46:$AA46),IF($W$44=6,SUM($Y46:$AB46),IF($W$44=7,SUM($Y46:$AC46),IF($W$44=8,SUM($Y46:$AD46),IF($W$44=9,SUM($Y46:$AE46),"Escribir número")))))))</f>
        <v>644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7108</v>
      </c>
      <c r="G47" s="77">
        <f>IF($W$44=3,$Y47,IF($W$44=4,SUM($Y47:$Z47),IF($W$44=5,SUM($Y47:$AA47),IF($W$44=6,SUM($Y47:$AB47),IF($W$44=7,SUM($Y47:$AC47),IF($W$44=8,SUM($Y47:$AD47),IF($W$44=9,SUM($Y47:$AE47),"Escribir número")))))))</f>
        <v>1451</v>
      </c>
      <c r="H47" s="79">
        <f>F31+'26-12'!F31+'27-12'!F31+'28-12'!F31+'29-12'!F31</f>
        <v>2675.5</v>
      </c>
      <c r="I47" s="77">
        <f>IF($W$44=3,$Y49,IF($W$44=4,SUM($Y49:$Z49),IF($W$44=5,SUM($Y49:$AA49),IF($W$44=6,SUM($Y49:$AB49),IF($W$44=7,SUM($Y49:$AC49),IF($W$44=8,SUM($Y49:$AD49),IF($W$44=9,SUM($Y49:$AE49),"Escribir número")))))))</f>
        <v>602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1451</v>
      </c>
      <c r="Z47" s="273">
        <v>787</v>
      </c>
      <c r="AA47" s="273">
        <v>1223</v>
      </c>
      <c r="AB47" s="273">
        <v>1223</v>
      </c>
      <c r="AC47" s="273">
        <v>1374</v>
      </c>
      <c r="AD47" s="273">
        <v>1519</v>
      </c>
      <c r="AE47" s="273">
        <v>851</v>
      </c>
      <c r="AF47" s="67">
        <f t="shared" ref="AF47:AF49" si="12">Y47+Z47+AA47+AB47+AC47+AD47+AE47</f>
        <v>8428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11756</v>
      </c>
      <c r="L48" s="118"/>
      <c r="M48" s="82">
        <f>+C47+E47+G47+I47</f>
        <v>2697</v>
      </c>
      <c r="N48" s="83">
        <f>AF63</f>
        <v>2697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f t="shared" si="12"/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602</v>
      </c>
      <c r="Z49" s="274">
        <v>815</v>
      </c>
      <c r="AA49" s="274">
        <v>819</v>
      </c>
      <c r="AB49" s="274">
        <v>860</v>
      </c>
      <c r="AC49" s="274">
        <v>815</v>
      </c>
      <c r="AD49" s="274">
        <v>757</v>
      </c>
      <c r="AE49" s="274">
        <v>602</v>
      </c>
      <c r="AF49" s="67">
        <f t="shared" si="12"/>
        <v>5270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f>SUM(Y46:Y49)</f>
        <v>2697</v>
      </c>
      <c r="Z50" s="71">
        <f t="shared" ref="Z50:AF50" si="13">SUM(Z46:Z49)</f>
        <v>2246</v>
      </c>
      <c r="AA50" s="71">
        <f t="shared" si="13"/>
        <v>2977</v>
      </c>
      <c r="AB50" s="71">
        <f t="shared" si="13"/>
        <v>2757</v>
      </c>
      <c r="AC50" s="71">
        <f t="shared" si="13"/>
        <v>3188</v>
      </c>
      <c r="AD50" s="71">
        <f t="shared" si="13"/>
        <v>3275</v>
      </c>
      <c r="AE50" s="71">
        <f t="shared" si="13"/>
        <v>1453</v>
      </c>
      <c r="AF50" s="71">
        <f t="shared" si="13"/>
        <v>18593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f>+Y45</f>
        <v>46052</v>
      </c>
      <c r="Z53" s="192">
        <f t="shared" ref="Z53:AF53" si="14">+Z45</f>
        <v>46053</v>
      </c>
      <c r="AA53" s="192">
        <f t="shared" si="14"/>
        <v>46054</v>
      </c>
      <c r="AB53" s="192">
        <f t="shared" si="14"/>
        <v>46055</v>
      </c>
      <c r="AC53" s="192">
        <f t="shared" si="14"/>
        <v>46056</v>
      </c>
      <c r="AD53" s="192">
        <f t="shared" si="14"/>
        <v>46057</v>
      </c>
      <c r="AE53" s="192">
        <f t="shared" si="14"/>
        <v>46058</v>
      </c>
      <c r="AF53" s="63" t="str">
        <f t="shared" si="14"/>
        <v>S1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0</v>
      </c>
      <c r="Z54" s="85"/>
      <c r="AA54" s="85"/>
      <c r="AB54" s="85"/>
      <c r="AC54" s="85"/>
      <c r="AD54" s="85"/>
      <c r="AE54" s="85"/>
      <c r="AF54" s="67">
        <f>Y54+Z54+AA54+AB54+AC54+AD54+AE54</f>
        <v>0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289</v>
      </c>
      <c r="Z55" s="85"/>
      <c r="AA55" s="85"/>
      <c r="AB55" s="85"/>
      <c r="AC55" s="85"/>
      <c r="AD55" s="85"/>
      <c r="AE55" s="85"/>
      <c r="AF55" s="67">
        <f t="shared" ref="AF55:AF62" si="15">Y55+Z55+AA55+AB55+AC55+AD55+AE55</f>
        <v>289</v>
      </c>
      <c r="AG55" s="64"/>
    </row>
    <row r="56" spans="2:33" ht="15.5">
      <c r="E56" s="91"/>
      <c r="V56" s="62"/>
      <c r="W56" s="68" t="s">
        <v>18</v>
      </c>
      <c r="X56" s="90"/>
      <c r="Y56" s="85">
        <v>282</v>
      </c>
      <c r="Z56" s="85"/>
      <c r="AA56" s="85"/>
      <c r="AB56" s="85"/>
      <c r="AC56" s="85"/>
      <c r="AD56" s="85"/>
      <c r="AE56" s="85"/>
      <c r="AF56" s="67">
        <f t="shared" si="15"/>
        <v>282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644</v>
      </c>
      <c r="Z57" s="85"/>
      <c r="AA57" s="85"/>
      <c r="AB57" s="85"/>
      <c r="AC57" s="85"/>
      <c r="AD57" s="85"/>
      <c r="AE57" s="85"/>
      <c r="AF57" s="67">
        <f t="shared" si="15"/>
        <v>644</v>
      </c>
      <c r="AG57" s="64"/>
    </row>
    <row r="58" spans="2:33" ht="15.5">
      <c r="V58" s="62"/>
      <c r="W58" s="68" t="s">
        <v>17</v>
      </c>
      <c r="X58" s="90"/>
      <c r="Y58" s="85">
        <v>323</v>
      </c>
      <c r="Z58" s="85"/>
      <c r="AA58" s="85"/>
      <c r="AB58" s="85"/>
      <c r="AC58" s="85"/>
      <c r="AD58" s="85"/>
      <c r="AE58" s="85"/>
      <c r="AF58" s="67">
        <f t="shared" si="15"/>
        <v>323</v>
      </c>
      <c r="AG58" s="64"/>
    </row>
    <row r="59" spans="2:33" ht="15.5">
      <c r="V59" s="62"/>
      <c r="W59" s="68" t="s">
        <v>28</v>
      </c>
      <c r="X59" s="90"/>
      <c r="Y59" s="85">
        <v>285</v>
      </c>
      <c r="Z59" s="85"/>
      <c r="AA59" s="85"/>
      <c r="AB59" s="85"/>
      <c r="AC59" s="85"/>
      <c r="AD59" s="85"/>
      <c r="AE59" s="85"/>
      <c r="AF59" s="67">
        <f t="shared" si="15"/>
        <v>285</v>
      </c>
      <c r="AG59" s="64"/>
    </row>
    <row r="60" spans="2:33" ht="15.5">
      <c r="V60" s="62"/>
      <c r="W60" s="68" t="s">
        <v>24</v>
      </c>
      <c r="X60" s="90"/>
      <c r="Y60" s="85">
        <v>285</v>
      </c>
      <c r="Z60" s="85"/>
      <c r="AA60" s="85"/>
      <c r="AB60" s="85"/>
      <c r="AC60" s="85"/>
      <c r="AD60" s="85"/>
      <c r="AE60" s="85"/>
      <c r="AF60" s="67">
        <f t="shared" si="15"/>
        <v>285</v>
      </c>
      <c r="AG60" s="64"/>
    </row>
    <row r="61" spans="2:33" ht="15.5">
      <c r="V61" s="62"/>
      <c r="W61" s="70" t="s">
        <v>19</v>
      </c>
      <c r="X61" s="92"/>
      <c r="Y61" s="85">
        <v>276</v>
      </c>
      <c r="Z61" s="85"/>
      <c r="AA61" s="85"/>
      <c r="AB61" s="85"/>
      <c r="AC61" s="85"/>
      <c r="AD61" s="85"/>
      <c r="AE61" s="85"/>
      <c r="AF61" s="67">
        <f t="shared" si="15"/>
        <v>276</v>
      </c>
      <c r="AG61" s="64"/>
    </row>
    <row r="62" spans="2:33" ht="15.5">
      <c r="V62" s="62"/>
      <c r="W62" s="70" t="s">
        <v>85</v>
      </c>
      <c r="X62" s="92"/>
      <c r="Y62" s="85">
        <v>313</v>
      </c>
      <c r="Z62" s="85"/>
      <c r="AA62" s="85"/>
      <c r="AB62" s="85"/>
      <c r="AC62" s="85"/>
      <c r="AD62" s="85"/>
      <c r="AE62" s="85"/>
      <c r="AF62" s="67">
        <f t="shared" si="15"/>
        <v>313</v>
      </c>
      <c r="AG62" s="64"/>
    </row>
    <row r="63" spans="2:33" ht="15.5">
      <c r="V63" s="62"/>
      <c r="W63" s="299" t="s">
        <v>43</v>
      </c>
      <c r="X63" s="300"/>
      <c r="Y63" s="102">
        <f>SUM(Y54:Y62)</f>
        <v>2697</v>
      </c>
      <c r="Z63" s="102">
        <f t="shared" ref="Z63:AE63" si="16">SUM(Z54:Z62)</f>
        <v>0</v>
      </c>
      <c r="AA63" s="102">
        <f t="shared" si="16"/>
        <v>0</v>
      </c>
      <c r="AB63" s="102">
        <f t="shared" si="16"/>
        <v>0</v>
      </c>
      <c r="AC63" s="102">
        <f t="shared" si="16"/>
        <v>0</v>
      </c>
      <c r="AD63" s="102">
        <f t="shared" si="16"/>
        <v>0</v>
      </c>
      <c r="AE63" s="102">
        <f t="shared" si="16"/>
        <v>0</v>
      </c>
      <c r="AF63" s="102">
        <f>SUM(AF54:AF62)</f>
        <v>2697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4" xr:uid="{5A16BB84-5015-4CE9-8C7A-740F7EF8F3D7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8395972D-5251-44F8-94BC-C2A1EF1CC046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AFB247E1-514A-4653-B92C-DA1475747667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EA0454AB-2E71-495A-AE50-4AD023A815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558CE387-53B6-4DE5-A4BC-A69EF03D8D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24A77B65-FA30-47EC-A13C-4FC2DC81A65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A9DBF690-D3D8-49F2-B5EC-549A9913E85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8306C6CD-664C-4423-B6A2-9218EC22E9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8818A363-4806-4439-BFFC-E0AA7EF91A6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730B82FB-61DA-442B-8F91-5A5D1463633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64E87-A980-41BA-AD4C-85252A4B20C3}">
  <sheetPr>
    <tabColor theme="0"/>
  </sheetPr>
  <dimension ref="B2:AG76"/>
  <sheetViews>
    <sheetView topLeftCell="I39" zoomScale="64" zoomScaleNormal="64" workbookViewId="0">
      <selection activeCell="E42" sqref="E42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20</v>
      </c>
      <c r="D6" s="132">
        <v>501</v>
      </c>
      <c r="E6" s="132">
        <v>501</v>
      </c>
      <c r="F6" s="133">
        <f t="shared" ref="F6:F8" si="0">SUM(D6:E6)</f>
        <v>1002</v>
      </c>
      <c r="G6" s="134">
        <f t="shared" ref="G6" si="1">VLOOKUP(C6,$W$53:$AF$63,$W$44,0)</f>
        <v>644</v>
      </c>
      <c r="H6" s="122">
        <f>IF(G6&lt;&gt;0,D6/(G6/2),0)</f>
        <v>1.5559006211180124</v>
      </c>
      <c r="I6" s="13">
        <f>IF(G6&lt;&gt;0,E6/(G6/2),0)</f>
        <v>1.5559006211180124</v>
      </c>
      <c r="J6" s="14"/>
      <c r="K6" s="15">
        <f>IF(G6&lt;&gt;0,F6/(G6),0)</f>
        <v>1.5559006211180124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 t="s">
        <v>69</v>
      </c>
      <c r="D7" s="217">
        <f>20*7.5</f>
        <v>150</v>
      </c>
      <c r="E7" s="217">
        <f>20*7.5</f>
        <v>150</v>
      </c>
      <c r="F7" s="133">
        <f t="shared" si="0"/>
        <v>300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651</v>
      </c>
      <c r="E9" s="136">
        <f>SUM(E6:E8)</f>
        <v>651</v>
      </c>
      <c r="F9" s="136">
        <f>SUM(F6:F8)</f>
        <v>1302</v>
      </c>
      <c r="G9" s="137">
        <f>SUM(G6:G8)</f>
        <v>644</v>
      </c>
      <c r="H9" s="123">
        <f>IF(G9&lt;&gt;0,D9/(G9/2),0)</f>
        <v>2.0217391304347827</v>
      </c>
      <c r="I9" s="21">
        <f>IF(G9&lt;&gt;0,E9/(G9/2),0)</f>
        <v>2.0217391304347827</v>
      </c>
      <c r="J9" s="22"/>
      <c r="K9" s="23">
        <f>IF(G9&lt;&gt;0,F9/(G9),0)</f>
        <v>2.0217391304347827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0</v>
      </c>
      <c r="E17" s="132">
        <v>0</v>
      </c>
      <c r="F17" s="133">
        <f t="shared" ref="F17:F22" si="3">SUM(D17:E17)</f>
        <v>0</v>
      </c>
      <c r="G17" s="134">
        <f t="shared" ref="G17:G22" si="4">VLOOKUP(C17,$W$53:$AF$63,$W$44,0)</f>
        <v>0</v>
      </c>
      <c r="H17" s="122">
        <f t="shared" ref="H17:H25" si="5">IF(G17&lt;&gt;0,D17/(G17/2),0)</f>
        <v>0</v>
      </c>
      <c r="I17" s="13">
        <f t="shared" ref="I17:I25" si="6">IF(G17&lt;&gt;0,E17/(G17/2),0)</f>
        <v>0</v>
      </c>
      <c r="J17" s="14"/>
      <c r="K17" s="15">
        <f t="shared" ref="K17:K31" si="7">IF(G17&lt;&gt;0,F17/(G17),0)</f>
        <v>0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217">
        <v>57</v>
      </c>
      <c r="E18" s="132">
        <v>102</v>
      </c>
      <c r="F18" s="133">
        <f t="shared" si="3"/>
        <v>159</v>
      </c>
      <c r="G18" s="134">
        <f t="shared" si="4"/>
        <v>178</v>
      </c>
      <c r="H18" s="122">
        <f>IF(G18&lt;&gt;0,D18/(G18/2),0)</f>
        <v>0.6404494382022472</v>
      </c>
      <c r="I18" s="13">
        <f t="shared" si="6"/>
        <v>1.146067415730337</v>
      </c>
      <c r="J18" s="14"/>
      <c r="K18" s="15">
        <f t="shared" si="7"/>
        <v>0.8932584269662921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17</v>
      </c>
      <c r="D19" s="132">
        <v>104</v>
      </c>
      <c r="E19" s="132">
        <v>60</v>
      </c>
      <c r="F19" s="133">
        <f t="shared" si="3"/>
        <v>164</v>
      </c>
      <c r="G19" s="134">
        <f t="shared" si="4"/>
        <v>127</v>
      </c>
      <c r="H19" s="122">
        <f>IF(G19&lt;&gt;0,D19/(G19/2),0)</f>
        <v>1.6377952755905512</v>
      </c>
      <c r="I19" s="13">
        <f t="shared" si="6"/>
        <v>0.94488188976377951</v>
      </c>
      <c r="J19" s="14"/>
      <c r="K19" s="15">
        <f t="shared" si="7"/>
        <v>1.2913385826771653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28</v>
      </c>
      <c r="D20" s="132">
        <v>144</v>
      </c>
      <c r="E20" s="132">
        <v>70</v>
      </c>
      <c r="F20" s="133">
        <f t="shared" si="3"/>
        <v>214</v>
      </c>
      <c r="G20" s="134">
        <f t="shared" si="4"/>
        <v>133</v>
      </c>
      <c r="H20" s="122">
        <f t="shared" si="5"/>
        <v>2.1654135338345863</v>
      </c>
      <c r="I20" s="13">
        <f t="shared" si="6"/>
        <v>1.0526315789473684</v>
      </c>
      <c r="J20" s="14"/>
      <c r="K20" s="15">
        <f t="shared" si="7"/>
        <v>1.6090225563909775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24</v>
      </c>
      <c r="D21" s="132">
        <v>137</v>
      </c>
      <c r="E21" s="132">
        <v>71</v>
      </c>
      <c r="F21" s="133">
        <f t="shared" si="3"/>
        <v>208</v>
      </c>
      <c r="G21" s="134">
        <f t="shared" si="4"/>
        <v>133</v>
      </c>
      <c r="H21" s="122">
        <f t="shared" si="5"/>
        <v>2.0601503759398496</v>
      </c>
      <c r="I21" s="13">
        <f t="shared" si="6"/>
        <v>1.0676691729323309</v>
      </c>
      <c r="J21" s="14"/>
      <c r="K21" s="15">
        <f t="shared" si="7"/>
        <v>1.5639097744360901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19</v>
      </c>
      <c r="D22" s="132">
        <v>119</v>
      </c>
      <c r="E22" s="132">
        <v>125</v>
      </c>
      <c r="F22" s="133">
        <f t="shared" si="3"/>
        <v>244</v>
      </c>
      <c r="G22" s="134">
        <f t="shared" si="4"/>
        <v>215</v>
      </c>
      <c r="H22" s="122">
        <f t="shared" si="5"/>
        <v>1.1069767441860465</v>
      </c>
      <c r="I22" s="13">
        <f t="shared" si="6"/>
        <v>1.1627906976744187</v>
      </c>
      <c r="J22" s="14"/>
      <c r="K22" s="15">
        <f t="shared" si="7"/>
        <v>1.1348837209302325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250"/>
      <c r="E23" s="132"/>
      <c r="F23" s="133">
        <f t="shared" ref="F23:F24" si="8">SUM(D23:E23)</f>
        <v>0</v>
      </c>
      <c r="G23" s="134"/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>
        <f t="shared" si="8"/>
        <v>0</v>
      </c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561</v>
      </c>
      <c r="E25" s="137">
        <f>SUM(E17:E24)</f>
        <v>428</v>
      </c>
      <c r="F25" s="137">
        <f>SUM(F17:F24)</f>
        <v>989</v>
      </c>
      <c r="G25" s="137">
        <f>SUM(G17:G24)</f>
        <v>786</v>
      </c>
      <c r="H25" s="124">
        <f t="shared" si="5"/>
        <v>1.4274809160305344</v>
      </c>
      <c r="I25" s="27">
        <f t="shared" si="6"/>
        <v>1.089058524173028</v>
      </c>
      <c r="J25" s="22"/>
      <c r="K25" s="28">
        <f t="shared" si="7"/>
        <v>1.2582697201017812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210</v>
      </c>
      <c r="E27" s="216">
        <v>135</v>
      </c>
      <c r="F27" s="133">
        <f t="shared" ref="F27:F28" si="9">SUM(D27:E27)</f>
        <v>345</v>
      </c>
      <c r="G27" s="134">
        <f>VLOOKUP(C27,$W$53:$AF$63,$W$44,0)</f>
        <v>403</v>
      </c>
      <c r="H27" s="122">
        <f>IF(G27&lt;&gt;0,D27/(G27/2),0)</f>
        <v>1.0421836228287842</v>
      </c>
      <c r="I27" s="13">
        <f>IF(G27&lt;&gt;0,E27/(G27/2),0)</f>
        <v>0.66997518610421836</v>
      </c>
      <c r="J27" s="14"/>
      <c r="K27" s="15">
        <f t="shared" si="7"/>
        <v>0.85607940446650121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14</v>
      </c>
      <c r="D28" s="132">
        <v>266</v>
      </c>
      <c r="E28" s="132">
        <v>153</v>
      </c>
      <c r="F28" s="133">
        <f t="shared" si="9"/>
        <v>419</v>
      </c>
      <c r="G28" s="134">
        <f>VLOOKUP(C28,$W$53:$AF$63,$W$44,0)</f>
        <v>412</v>
      </c>
      <c r="H28" s="122">
        <f>IF(G28&lt;&gt;0,D28/(G28/2),0)</f>
        <v>1.2912621359223302</v>
      </c>
      <c r="I28" s="13">
        <f>IF(G28&lt;&gt;0,E28/(G28/2),0)</f>
        <v>0.74271844660194175</v>
      </c>
      <c r="J28" s="14"/>
      <c r="K28" s="15">
        <f t="shared" si="7"/>
        <v>1.016990291262136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/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476</v>
      </c>
      <c r="E31" s="221">
        <f>SUM(E27:E30)</f>
        <v>288</v>
      </c>
      <c r="F31" s="221">
        <f>SUM(F27:F30)</f>
        <v>764</v>
      </c>
      <c r="G31" s="222">
        <f>SUM(G27:G30)</f>
        <v>815</v>
      </c>
      <c r="H31" s="223">
        <f>IF(G31&lt;&gt;0,D31/(G31/2),0)</f>
        <v>1.1680981595092024</v>
      </c>
      <c r="I31" s="223">
        <f>IF(G31&lt;&gt;0,E31/(G31/2),0)</f>
        <v>0.70674846625766874</v>
      </c>
      <c r="J31" s="22"/>
      <c r="K31" s="224">
        <f t="shared" si="7"/>
        <v>0.93742331288343561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1688</v>
      </c>
      <c r="E34" s="108">
        <f>E9+E15+E25+E31</f>
        <v>1367</v>
      </c>
      <c r="F34" s="108">
        <f>F9+F15+F25+F31</f>
        <v>3055</v>
      </c>
      <c r="G34" s="109">
        <f>G25+G31+G9+G15</f>
        <v>2245</v>
      </c>
      <c r="H34" s="13">
        <f>IF(G34&lt;&gt;0,D34/(G34/2),0)</f>
        <v>1.5037861915367483</v>
      </c>
      <c r="I34" s="13">
        <f>IF(G34&lt;&gt;0,E34/(G34/2),0)</f>
        <v>1.2178173719376393</v>
      </c>
      <c r="J34" s="14"/>
      <c r="K34" s="15">
        <f>IF(G34&lt;&gt;0,F34/(G34),0)</f>
        <v>1.3608017817371938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120.5</v>
      </c>
      <c r="E38" s="105">
        <v>132</v>
      </c>
      <c r="F38" s="106">
        <f t="shared" ref="F38:F41" si="10">SUM(D38:E38)</f>
        <v>252.5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10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>
        <v>150</v>
      </c>
      <c r="E40" s="105"/>
      <c r="F40" s="106">
        <f>SUM(D40:E40)</f>
        <v>150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>
        <f>240+248-D7</f>
        <v>338</v>
      </c>
      <c r="E41" s="105">
        <f>712-E38-E7</f>
        <v>430</v>
      </c>
      <c r="F41" s="106">
        <f t="shared" si="10"/>
        <v>768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1800</v>
      </c>
      <c r="D42" s="107">
        <f>SUM(D38:D41)</f>
        <v>608.5</v>
      </c>
      <c r="E42" s="107">
        <f>SUM(E38:E41)</f>
        <v>562</v>
      </c>
      <c r="F42" s="106">
        <f>D42+E42</f>
        <v>1170.5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4</v>
      </c>
      <c r="X44" s="104" t="str">
        <f>"'"&amp;IF($W$44=4,DAY($Z$53)-1,IF($W$44=5,DAY($AA$53)-1,IF($W$44=6,DAY($AB$53)-1,IF($W$44=7,DAY($AC$53)-1,IF($W$44=8,DAY($AD$53)-1,IF($W$44=9,DAY($AE$53)-1,0))))))&amp;"-"&amp;MONTH($Y$53)&amp;"'!D40"</f>
        <v>'30-1'!D40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'30-1'!F40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'30-1'!H40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'30-1'!B40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46052</v>
      </c>
      <c r="Z45" s="192">
        <f>Y45+1</f>
        <v>46053</v>
      </c>
      <c r="AA45" s="192">
        <f t="shared" ref="AA45:AE45" si="11">Z45+1</f>
        <v>46054</v>
      </c>
      <c r="AB45" s="192">
        <f t="shared" si="11"/>
        <v>46055</v>
      </c>
      <c r="AC45" s="192">
        <f t="shared" si="11"/>
        <v>46056</v>
      </c>
      <c r="AD45" s="192">
        <f t="shared" si="11"/>
        <v>46057</v>
      </c>
      <c r="AE45" s="192">
        <f t="shared" si="11"/>
        <v>46058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644</v>
      </c>
      <c r="Z46" s="66">
        <v>644</v>
      </c>
      <c r="AA46" s="66">
        <v>935</v>
      </c>
      <c r="AB46" s="66">
        <v>674</v>
      </c>
      <c r="AC46" s="66">
        <v>999</v>
      </c>
      <c r="AD46" s="66">
        <v>999</v>
      </c>
      <c r="AE46" s="66">
        <v>0</v>
      </c>
      <c r="AF46" s="67">
        <f>Y46+Z46+AA46+AB46+AC46+AD46+AE46</f>
        <v>4895</v>
      </c>
      <c r="AG46" s="64"/>
    </row>
    <row r="47" spans="2:33" ht="16" thickBot="1">
      <c r="B47" s="76">
        <f>+F9+'28-12'!F9+'29-12'!F9</f>
        <v>2234</v>
      </c>
      <c r="C47" s="77">
        <f>IF($W$44=3,$Y46,IF($W$44=4,SUM($Y46:$Z46),IF($W$44=5,SUM($Y46:$AA46),IF($W$44=6,SUM($Y46:$AB46),IF($W$44=7,SUM($Y46:$AC46),IF($W$44=8,SUM($Y46:$AD46),IF($W$44=9,SUM($Y46:$AE46),"Escribir número")))))))</f>
        <v>1288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6957</v>
      </c>
      <c r="G47" s="77">
        <f>IF($W$44=3,$Y47,IF($W$44=4,SUM($Y47:$Z47),IF($W$44=5,SUM($Y47:$AA47),IF($W$44=6,SUM($Y47:$AB47),IF($W$44=7,SUM($Y47:$AC47),IF($W$44=8,SUM($Y47:$AD47),IF($W$44=9,SUM($Y47:$AE47),"Escribir número")))))))</f>
        <v>2238</v>
      </c>
      <c r="H47" s="79">
        <f>F31+'26-12'!F31+'27-12'!F31+'28-12'!F31+'29-12'!F31</f>
        <v>2830.5</v>
      </c>
      <c r="I47" s="77">
        <f>IF($W$44=3,$Y49,IF($W$44=4,SUM($Y49:$Z49),IF($W$44=5,SUM($Y49:$AA49),IF($W$44=6,SUM($Y49:$AB49),IF($W$44=7,SUM($Y49:$AC49),IF($W$44=8,SUM($Y49:$AD49),IF($W$44=9,SUM($Y49:$AE49),"Escribir número")))))))</f>
        <v>1417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1451</v>
      </c>
      <c r="Z47" s="273">
        <v>787</v>
      </c>
      <c r="AA47" s="273">
        <v>1223</v>
      </c>
      <c r="AB47" s="273">
        <v>1223</v>
      </c>
      <c r="AC47" s="273">
        <v>1374</v>
      </c>
      <c r="AD47" s="273">
        <v>1519</v>
      </c>
      <c r="AE47" s="273">
        <v>851</v>
      </c>
      <c r="AF47" s="67">
        <f t="shared" ref="AF47:AF49" si="12">Y47+Z47+AA47+AB47+AC47+AD47+AE47</f>
        <v>8428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12597.5</v>
      </c>
      <c r="L48" s="118"/>
      <c r="M48" s="82">
        <f>+C47+E47+G47+I47</f>
        <v>4943</v>
      </c>
      <c r="N48" s="83">
        <f>AF63</f>
        <v>18593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f t="shared" si="12"/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602</v>
      </c>
      <c r="Z49" s="274">
        <v>815</v>
      </c>
      <c r="AA49" s="274">
        <v>819</v>
      </c>
      <c r="AB49" s="274">
        <v>860</v>
      </c>
      <c r="AC49" s="274">
        <v>815</v>
      </c>
      <c r="AD49" s="274">
        <v>757</v>
      </c>
      <c r="AE49" s="274">
        <v>602</v>
      </c>
      <c r="AF49" s="67">
        <f t="shared" si="12"/>
        <v>5270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f>SUM(Y46:Y49)</f>
        <v>2697</v>
      </c>
      <c r="Z50" s="71">
        <f t="shared" ref="Z50:AF50" si="13">SUM(Z46:Z49)</f>
        <v>2246</v>
      </c>
      <c r="AA50" s="71">
        <f t="shared" si="13"/>
        <v>2977</v>
      </c>
      <c r="AB50" s="71">
        <f t="shared" si="13"/>
        <v>2757</v>
      </c>
      <c r="AC50" s="71">
        <f t="shared" si="13"/>
        <v>3188</v>
      </c>
      <c r="AD50" s="71">
        <f t="shared" si="13"/>
        <v>3275</v>
      </c>
      <c r="AE50" s="71">
        <f t="shared" si="13"/>
        <v>1453</v>
      </c>
      <c r="AF50" s="71">
        <f t="shared" si="13"/>
        <v>18593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f>+Y45</f>
        <v>46052</v>
      </c>
      <c r="Z53" s="192">
        <f t="shared" ref="Z53:AF53" si="14">+Z45</f>
        <v>46053</v>
      </c>
      <c r="AA53" s="192">
        <f t="shared" si="14"/>
        <v>46054</v>
      </c>
      <c r="AB53" s="192">
        <f t="shared" si="14"/>
        <v>46055</v>
      </c>
      <c r="AC53" s="192">
        <f t="shared" si="14"/>
        <v>46056</v>
      </c>
      <c r="AD53" s="192">
        <f t="shared" si="14"/>
        <v>46057</v>
      </c>
      <c r="AE53" s="192">
        <f t="shared" si="14"/>
        <v>46058</v>
      </c>
      <c r="AF53" s="63" t="str">
        <f t="shared" si="14"/>
        <v>S1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0</v>
      </c>
      <c r="Z54" s="85">
        <v>0</v>
      </c>
      <c r="AA54" s="85">
        <v>356</v>
      </c>
      <c r="AB54" s="85">
        <v>224</v>
      </c>
      <c r="AC54" s="85">
        <v>355</v>
      </c>
      <c r="AD54" s="85">
        <v>355</v>
      </c>
      <c r="AE54" s="85">
        <v>0</v>
      </c>
      <c r="AF54" s="67">
        <f>Y54+Z54+AA54+AB54+AC54+AD54+AE54</f>
        <v>1290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289</v>
      </c>
      <c r="Z55" s="85">
        <v>412</v>
      </c>
      <c r="AA55" s="85">
        <v>371</v>
      </c>
      <c r="AB55" s="85">
        <v>412</v>
      </c>
      <c r="AC55" s="85">
        <v>412</v>
      </c>
      <c r="AD55" s="85">
        <v>309</v>
      </c>
      <c r="AE55" s="85">
        <v>289</v>
      </c>
      <c r="AF55" s="67">
        <f t="shared" ref="AF55:AF62" si="15">Y55+Z55+AA55+AB55+AC55+AD55+AE55</f>
        <v>2494</v>
      </c>
      <c r="AG55" s="64"/>
    </row>
    <row r="56" spans="2:33" ht="15.5">
      <c r="E56" s="91"/>
      <c r="V56" s="62"/>
      <c r="W56" s="68" t="s">
        <v>18</v>
      </c>
      <c r="X56" s="90"/>
      <c r="Y56" s="85">
        <v>282</v>
      </c>
      <c r="Z56" s="85">
        <v>178</v>
      </c>
      <c r="AA56" s="85">
        <v>282</v>
      </c>
      <c r="AB56" s="85">
        <v>282</v>
      </c>
      <c r="AC56" s="85">
        <v>282</v>
      </c>
      <c r="AD56" s="85">
        <v>254</v>
      </c>
      <c r="AE56" s="85">
        <v>155</v>
      </c>
      <c r="AF56" s="67">
        <f t="shared" si="15"/>
        <v>1715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644</v>
      </c>
      <c r="Z57" s="85">
        <v>644</v>
      </c>
      <c r="AA57" s="85">
        <v>579</v>
      </c>
      <c r="AB57" s="85">
        <v>451</v>
      </c>
      <c r="AC57" s="85">
        <v>644</v>
      </c>
      <c r="AD57" s="85">
        <v>644</v>
      </c>
      <c r="AE57" s="85">
        <v>0</v>
      </c>
      <c r="AF57" s="67">
        <f t="shared" si="15"/>
        <v>3606</v>
      </c>
      <c r="AG57" s="64"/>
    </row>
    <row r="58" spans="2:33" ht="15.5">
      <c r="V58" s="62"/>
      <c r="W58" s="68" t="s">
        <v>17</v>
      </c>
      <c r="X58" s="90"/>
      <c r="Y58" s="85">
        <v>323</v>
      </c>
      <c r="Z58" s="85">
        <v>127</v>
      </c>
      <c r="AA58" s="85">
        <v>0</v>
      </c>
      <c r="AB58" s="85">
        <v>0</v>
      </c>
      <c r="AC58" s="85">
        <v>151</v>
      </c>
      <c r="AD58" s="85">
        <f>3275-2951</f>
        <v>324</v>
      </c>
      <c r="AE58" s="85">
        <v>178</v>
      </c>
      <c r="AF58" s="67">
        <f t="shared" si="15"/>
        <v>1103</v>
      </c>
      <c r="AG58" s="64"/>
    </row>
    <row r="59" spans="2:33" ht="15.5">
      <c r="V59" s="62"/>
      <c r="W59" s="68" t="s">
        <v>28</v>
      </c>
      <c r="X59" s="90"/>
      <c r="Y59" s="85">
        <v>285</v>
      </c>
      <c r="Z59" s="85">
        <v>133</v>
      </c>
      <c r="AA59" s="85">
        <v>317</v>
      </c>
      <c r="AB59" s="85">
        <v>317</v>
      </c>
      <c r="AC59" s="85">
        <v>317</v>
      </c>
      <c r="AD59" s="85">
        <v>317</v>
      </c>
      <c r="AE59" s="85">
        <v>174</v>
      </c>
      <c r="AF59" s="67">
        <f t="shared" si="15"/>
        <v>1860</v>
      </c>
      <c r="AG59" s="64"/>
    </row>
    <row r="60" spans="2:33" ht="15.5">
      <c r="V60" s="62"/>
      <c r="W60" s="68" t="s">
        <v>24</v>
      </c>
      <c r="X60" s="90"/>
      <c r="Y60" s="85">
        <v>285</v>
      </c>
      <c r="Z60" s="85">
        <v>133</v>
      </c>
      <c r="AA60" s="85">
        <v>316</v>
      </c>
      <c r="AB60" s="85">
        <v>316</v>
      </c>
      <c r="AC60" s="85">
        <v>316</v>
      </c>
      <c r="AD60" s="85">
        <v>316</v>
      </c>
      <c r="AE60" s="85">
        <v>174</v>
      </c>
      <c r="AF60" s="67">
        <f t="shared" si="15"/>
        <v>1856</v>
      </c>
      <c r="AG60" s="64"/>
    </row>
    <row r="61" spans="2:33" ht="15.5">
      <c r="V61" s="62"/>
      <c r="W61" s="70" t="s">
        <v>19</v>
      </c>
      <c r="X61" s="92"/>
      <c r="Y61" s="85">
        <v>276</v>
      </c>
      <c r="Z61" s="85">
        <v>215</v>
      </c>
      <c r="AA61" s="85">
        <v>308</v>
      </c>
      <c r="AB61" s="85">
        <v>308</v>
      </c>
      <c r="AC61" s="85">
        <v>308</v>
      </c>
      <c r="AD61" s="85">
        <v>308</v>
      </c>
      <c r="AE61" s="85">
        <v>160</v>
      </c>
      <c r="AF61" s="67">
        <f t="shared" si="15"/>
        <v>1883</v>
      </c>
      <c r="AG61" s="64"/>
    </row>
    <row r="62" spans="2:33" ht="15.5">
      <c r="V62" s="62"/>
      <c r="W62" s="70" t="s">
        <v>85</v>
      </c>
      <c r="X62" s="92"/>
      <c r="Y62" s="85">
        <v>313</v>
      </c>
      <c r="Z62" s="85">
        <v>403</v>
      </c>
      <c r="AA62" s="85">
        <v>448</v>
      </c>
      <c r="AB62" s="85">
        <v>448</v>
      </c>
      <c r="AC62" s="85">
        <v>403</v>
      </c>
      <c r="AD62" s="85">
        <v>448</v>
      </c>
      <c r="AE62" s="85">
        <v>323</v>
      </c>
      <c r="AF62" s="67">
        <f t="shared" si="15"/>
        <v>2786</v>
      </c>
      <c r="AG62" s="64"/>
    </row>
    <row r="63" spans="2:33" ht="15.5">
      <c r="V63" s="62"/>
      <c r="W63" s="299" t="s">
        <v>43</v>
      </c>
      <c r="X63" s="300"/>
      <c r="Y63" s="102">
        <f>SUM(Y54:Y62)</f>
        <v>2697</v>
      </c>
      <c r="Z63" s="102">
        <f t="shared" ref="Z63:AE63" si="16">SUM(Z54:Z62)</f>
        <v>2245</v>
      </c>
      <c r="AA63" s="102">
        <f t="shared" si="16"/>
        <v>2977</v>
      </c>
      <c r="AB63" s="102">
        <f t="shared" si="16"/>
        <v>2758</v>
      </c>
      <c r="AC63" s="102">
        <f t="shared" si="16"/>
        <v>3188</v>
      </c>
      <c r="AD63" s="102">
        <f t="shared" si="16"/>
        <v>3275</v>
      </c>
      <c r="AE63" s="102">
        <f t="shared" si="16"/>
        <v>1453</v>
      </c>
      <c r="AF63" s="102">
        <f>SUM(AF54:AF62)</f>
        <v>18593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4DC5E9BF-C4FC-4DB0-956A-9AA3A87E96D7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890D0CF2-D502-4080-94C0-DA40889A043B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5B6416A3-F857-423C-848A-B771E172B82C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217F0F51-62D7-4799-BD83-35D473C4578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3A75AEE1-85BD-4D9E-8358-543CA71209D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2C3FB975-7E41-40B8-94CF-28E483A2D8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C5D05D68-F1C0-41AC-B1D7-EA5EC9FE371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42ECFDDB-0B48-4383-85B7-3587A3091D6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3C6CA01A-708C-418C-BAF7-78F645DA52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B3F83D52-2A28-470B-8B03-18EC2765C2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EAAEF-41B8-4CEA-A1DB-97584097B66A}">
  <sheetPr>
    <tabColor theme="0"/>
  </sheetPr>
  <dimension ref="B2:AG76"/>
  <sheetViews>
    <sheetView zoomScale="64" zoomScaleNormal="64" workbookViewId="0">
      <selection activeCell="M24" sqref="M24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20</v>
      </c>
      <c r="D6" s="132">
        <v>562</v>
      </c>
      <c r="E6" s="132">
        <v>299</v>
      </c>
      <c r="F6" s="133">
        <f t="shared" ref="F6:F8" si="0">SUM(D6:E6)</f>
        <v>861</v>
      </c>
      <c r="G6" s="134">
        <f t="shared" ref="G6" si="1">VLOOKUP(C6,$W$53:$AF$63,$W$44,0)</f>
        <v>579</v>
      </c>
      <c r="H6" s="122">
        <f>IF(G6&lt;&gt;0,D6/(G6/2),0)</f>
        <v>1.9412780656303972</v>
      </c>
      <c r="I6" s="13">
        <f>IF(G6&lt;&gt;0,E6/(G6/2),0)</f>
        <v>1.0328151986183074</v>
      </c>
      <c r="J6" s="14"/>
      <c r="K6" s="15">
        <f>IF(G6&lt;&gt;0,F6/(G6),0)</f>
        <v>1.4870466321243523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 t="s">
        <v>69</v>
      </c>
      <c r="D7" s="216">
        <v>0</v>
      </c>
      <c r="E7" s="216">
        <v>294</v>
      </c>
      <c r="F7" s="133">
        <f t="shared" si="0"/>
        <v>294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562</v>
      </c>
      <c r="E9" s="136">
        <f>SUM(E6:E8)</f>
        <v>593</v>
      </c>
      <c r="F9" s="136">
        <f>SUM(F6:F8)</f>
        <v>1155</v>
      </c>
      <c r="G9" s="137">
        <f>SUM(G6:G8)</f>
        <v>579</v>
      </c>
      <c r="H9" s="123">
        <f>IF(G9&lt;&gt;0,D9/(G9/2),0)</f>
        <v>1.9412780656303972</v>
      </c>
      <c r="I9" s="21">
        <f>IF(G9&lt;&gt;0,E9/(G9/2),0)</f>
        <v>2.0483592400690847</v>
      </c>
      <c r="J9" s="22"/>
      <c r="K9" s="23">
        <f>IF(G9&lt;&gt;0,F9/(G9),0)</f>
        <v>1.9948186528497409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0</v>
      </c>
      <c r="E17" s="132">
        <v>0</v>
      </c>
      <c r="F17" s="133">
        <f t="shared" ref="F17:F22" si="3">SUM(D17:E17)</f>
        <v>0</v>
      </c>
      <c r="G17" s="134">
        <f t="shared" ref="G17:G22" si="4">VLOOKUP(C17,$W$53:$AF$63,$W$44,0)</f>
        <v>356</v>
      </c>
      <c r="H17" s="122">
        <f t="shared" ref="H17:H25" si="5">IF(G17&lt;&gt;0,D17/(G17/2),0)</f>
        <v>0</v>
      </c>
      <c r="I17" s="13">
        <f t="shared" ref="I17:I25" si="6">IF(G17&lt;&gt;0,E17/(G17/2),0)</f>
        <v>0</v>
      </c>
      <c r="J17" s="14"/>
      <c r="K17" s="15">
        <f t="shared" ref="K17:K31" si="7">IF(G17&lt;&gt;0,F17/(G17),0)</f>
        <v>0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217">
        <v>236</v>
      </c>
      <c r="E18" s="132">
        <v>34</v>
      </c>
      <c r="F18" s="133">
        <f t="shared" si="3"/>
        <v>270</v>
      </c>
      <c r="G18" s="134">
        <f t="shared" si="4"/>
        <v>282</v>
      </c>
      <c r="H18" s="122">
        <f>IF(G18&lt;&gt;0,D18/(G18/2),0)</f>
        <v>1.6737588652482269</v>
      </c>
      <c r="I18" s="13">
        <f t="shared" si="6"/>
        <v>0.24113475177304963</v>
      </c>
      <c r="J18" s="14"/>
      <c r="K18" s="15">
        <f t="shared" si="7"/>
        <v>0.95744680851063835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17</v>
      </c>
      <c r="D19" s="132">
        <v>22.5</v>
      </c>
      <c r="E19" s="132">
        <v>17.5</v>
      </c>
      <c r="F19" s="133">
        <f t="shared" si="3"/>
        <v>40</v>
      </c>
      <c r="G19" s="134">
        <f t="shared" si="4"/>
        <v>0</v>
      </c>
      <c r="H19" s="122">
        <f>IF(G19&lt;&gt;0,D19/(G19/2),0)</f>
        <v>0</v>
      </c>
      <c r="I19" s="13">
        <f t="shared" si="6"/>
        <v>0</v>
      </c>
      <c r="J19" s="14"/>
      <c r="K19" s="15">
        <f t="shared" si="7"/>
        <v>0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28</v>
      </c>
      <c r="D20" s="132">
        <v>167</v>
      </c>
      <c r="E20" s="132">
        <v>45</v>
      </c>
      <c r="F20" s="133">
        <f t="shared" si="3"/>
        <v>212</v>
      </c>
      <c r="G20" s="134">
        <f t="shared" si="4"/>
        <v>317</v>
      </c>
      <c r="H20" s="122">
        <f t="shared" si="5"/>
        <v>1.053627760252366</v>
      </c>
      <c r="I20" s="13">
        <f t="shared" si="6"/>
        <v>0.28391167192429023</v>
      </c>
      <c r="J20" s="14"/>
      <c r="K20" s="15">
        <f t="shared" si="7"/>
        <v>0.66876971608832803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24</v>
      </c>
      <c r="D21" s="132">
        <v>161</v>
      </c>
      <c r="E21" s="132">
        <v>54</v>
      </c>
      <c r="F21" s="133">
        <f t="shared" si="3"/>
        <v>215</v>
      </c>
      <c r="G21" s="134">
        <f t="shared" si="4"/>
        <v>316</v>
      </c>
      <c r="H21" s="122">
        <f t="shared" si="5"/>
        <v>1.018987341772152</v>
      </c>
      <c r="I21" s="13">
        <f t="shared" si="6"/>
        <v>0.34177215189873417</v>
      </c>
      <c r="J21" s="14"/>
      <c r="K21" s="15">
        <f t="shared" si="7"/>
        <v>0.680379746835443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19</v>
      </c>
      <c r="D22" s="132">
        <v>102</v>
      </c>
      <c r="E22" s="132">
        <v>34</v>
      </c>
      <c r="F22" s="133">
        <f t="shared" si="3"/>
        <v>136</v>
      </c>
      <c r="G22" s="134">
        <f t="shared" si="4"/>
        <v>308</v>
      </c>
      <c r="H22" s="122">
        <f t="shared" si="5"/>
        <v>0.66233766233766234</v>
      </c>
      <c r="I22" s="13">
        <f t="shared" si="6"/>
        <v>0.22077922077922077</v>
      </c>
      <c r="J22" s="14"/>
      <c r="K22" s="15">
        <f t="shared" si="7"/>
        <v>0.44155844155844154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250"/>
      <c r="E23" s="132"/>
      <c r="F23" s="133">
        <f t="shared" ref="F23:F24" si="8">SUM(D23:E23)</f>
        <v>0</v>
      </c>
      <c r="G23" s="134"/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>
        <f t="shared" si="8"/>
        <v>0</v>
      </c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688.5</v>
      </c>
      <c r="E25" s="137">
        <f>SUM(E17:E24)</f>
        <v>184.5</v>
      </c>
      <c r="F25" s="137">
        <f>SUM(F17:F24)</f>
        <v>873</v>
      </c>
      <c r="G25" s="137">
        <f>SUM(G17:G24)</f>
        <v>1579</v>
      </c>
      <c r="H25" s="124">
        <f t="shared" si="5"/>
        <v>0.87207093096896771</v>
      </c>
      <c r="I25" s="27">
        <f t="shared" si="6"/>
        <v>0.233692210259658</v>
      </c>
      <c r="J25" s="22"/>
      <c r="K25" s="28">
        <f t="shared" si="7"/>
        <v>0.55288157061431287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273</v>
      </c>
      <c r="E27" s="216">
        <v>194</v>
      </c>
      <c r="F27" s="133">
        <f t="shared" ref="F27:F28" si="9">SUM(D27:E27)</f>
        <v>467</v>
      </c>
      <c r="G27" s="134">
        <f>VLOOKUP(C27,$W$53:$AF$63,$W$44,0)</f>
        <v>448</v>
      </c>
      <c r="H27" s="122">
        <f>IF(G27&lt;&gt;0,D27/(G27/2),0)</f>
        <v>1.21875</v>
      </c>
      <c r="I27" s="13">
        <f>IF(G27&lt;&gt;0,E27/(G27/2),0)</f>
        <v>0.8660714285714286</v>
      </c>
      <c r="J27" s="14"/>
      <c r="K27" s="15">
        <f t="shared" si="7"/>
        <v>1.0424107142857142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14</v>
      </c>
      <c r="D28" s="132">
        <v>450</v>
      </c>
      <c r="E28" s="132">
        <v>330</v>
      </c>
      <c r="F28" s="133">
        <f t="shared" si="9"/>
        <v>780</v>
      </c>
      <c r="G28" s="134">
        <f>VLOOKUP(C28,$W$53:$AF$63,$W$44,0)</f>
        <v>371</v>
      </c>
      <c r="H28" s="122">
        <f>IF(G28&lt;&gt;0,D28/(G28/2),0)</f>
        <v>2.4258760107816713</v>
      </c>
      <c r="I28" s="13">
        <f>IF(G28&lt;&gt;0,E28/(G28/2),0)</f>
        <v>1.7789757412398921</v>
      </c>
      <c r="J28" s="14"/>
      <c r="K28" s="15">
        <f t="shared" si="7"/>
        <v>2.1024258760107815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/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723</v>
      </c>
      <c r="E31" s="221">
        <f>SUM(E27:E30)</f>
        <v>524</v>
      </c>
      <c r="F31" s="221">
        <f>SUM(F27:F30)</f>
        <v>1247</v>
      </c>
      <c r="G31" s="222">
        <f>SUM(G27:G30)</f>
        <v>819</v>
      </c>
      <c r="H31" s="223">
        <f>IF(G31&lt;&gt;0,D31/(G31/2),0)</f>
        <v>1.7655677655677655</v>
      </c>
      <c r="I31" s="223">
        <f>IF(G31&lt;&gt;0,E31/(G31/2),0)</f>
        <v>1.2796092796092795</v>
      </c>
      <c r="J31" s="22"/>
      <c r="K31" s="224">
        <f t="shared" si="7"/>
        <v>1.5225885225885225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1973.5</v>
      </c>
      <c r="E34" s="108">
        <f>E9+E15+E25+E31</f>
        <v>1301.5</v>
      </c>
      <c r="F34" s="108">
        <f>F9+F15+F25+F31</f>
        <v>3275</v>
      </c>
      <c r="G34" s="109">
        <f>G25+G31+G9+G15</f>
        <v>2977</v>
      </c>
      <c r="H34" s="13">
        <f>IF(G34&lt;&gt;0,D34/(G34/2),0)</f>
        <v>1.3258313738663083</v>
      </c>
      <c r="I34" s="13">
        <f>IF(G34&lt;&gt;0,E34/(G34/2),0)</f>
        <v>0.87437017131340278</v>
      </c>
      <c r="J34" s="14"/>
      <c r="K34" s="15">
        <f>IF(G34&lt;&gt;0,F34/(G34),0)</f>
        <v>1.1001007725898555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>
        <v>214.5</v>
      </c>
      <c r="E38" s="105">
        <v>0</v>
      </c>
      <c r="F38" s="106">
        <f t="shared" ref="F38:F41" si="10">SUM(D38:E38)</f>
        <v>214.5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10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>
        <f>262+283+287</f>
        <v>832</v>
      </c>
      <c r="E41" s="105">
        <v>0</v>
      </c>
      <c r="F41" s="106">
        <f t="shared" si="10"/>
        <v>832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1800</v>
      </c>
      <c r="D42" s="107">
        <f>SUM(D38:D41)</f>
        <v>1046.5</v>
      </c>
      <c r="E42" s="107">
        <f>SUM(E38:E41)</f>
        <v>0</v>
      </c>
      <c r="F42" s="106">
        <f>D42+E42</f>
        <v>1046.5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5</v>
      </c>
      <c r="X44" s="104" t="str">
        <f>"'"&amp;IF($W$44=4,DAY($Z$53)-1,IF($W$44=5,DAY($AA$53)-1,IF($W$44=6,DAY($AB$53)-1,IF($W$44=7,DAY($AC$53)-1,IF($W$44=8,DAY($AD$53)-1,IF($W$44=9,DAY($AE$53)-1,0))))))&amp;"-"&amp;MONTH($Y$53)&amp;"'!D40"</f>
        <v>'0-1'!D40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'0-1'!F40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'0-1'!H40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'0-1'!B40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46052</v>
      </c>
      <c r="Z45" s="192">
        <f>Y45+1</f>
        <v>46053</v>
      </c>
      <c r="AA45" s="192">
        <f t="shared" ref="AA45:AE45" si="11">Z45+1</f>
        <v>46054</v>
      </c>
      <c r="AB45" s="192">
        <f t="shared" si="11"/>
        <v>46055</v>
      </c>
      <c r="AC45" s="192">
        <f t="shared" si="11"/>
        <v>46056</v>
      </c>
      <c r="AD45" s="192">
        <f t="shared" si="11"/>
        <v>46057</v>
      </c>
      <c r="AE45" s="192">
        <f t="shared" si="11"/>
        <v>46058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644</v>
      </c>
      <c r="Z46" s="66">
        <v>644</v>
      </c>
      <c r="AA46" s="66">
        <v>935</v>
      </c>
      <c r="AB46" s="66">
        <v>674</v>
      </c>
      <c r="AC46" s="66">
        <v>999</v>
      </c>
      <c r="AD46" s="66">
        <v>999</v>
      </c>
      <c r="AE46" s="66">
        <v>0</v>
      </c>
      <c r="AF46" s="67">
        <f>Y46+Z46+AA46+AB46+AC46+AD46+AE46</f>
        <v>4895</v>
      </c>
      <c r="AG46" s="64"/>
    </row>
    <row r="47" spans="2:33" ht="16" thickBot="1">
      <c r="B47" s="76">
        <f>+F9+'28-12'!F9+'29-12'!F9</f>
        <v>2087</v>
      </c>
      <c r="C47" s="77">
        <f>IF($W$44=3,$Y46,IF($W$44=4,SUM($Y46:$Z46),IF($W$44=5,SUM($Y46:$AA46),IF($W$44=6,SUM($Y46:$AB46),IF($W$44=7,SUM($Y46:$AC46),IF($W$44=8,SUM($Y46:$AD46),IF($W$44=9,SUM($Y46:$AE46),"Escribir número")))))))</f>
        <v>2223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6841</v>
      </c>
      <c r="G47" s="77">
        <f>IF($W$44=3,$Y47,IF($W$44=4,SUM($Y47:$Z47),IF($W$44=5,SUM($Y47:$AA47),IF($W$44=6,SUM($Y47:$AB47),IF($W$44=7,SUM($Y47:$AC47),IF($W$44=8,SUM($Y47:$AD47),IF($W$44=9,SUM($Y47:$AE47),"Escribir número")))))))</f>
        <v>3461</v>
      </c>
      <c r="H47" s="79">
        <f>F31+'26-12'!F31+'27-12'!F31+'28-12'!F31+'29-12'!F31</f>
        <v>3313.5</v>
      </c>
      <c r="I47" s="77">
        <f>IF($W$44=3,$Y49,IF($W$44=4,SUM($Y49:$Z49),IF($W$44=5,SUM($Y49:$AA49),IF($W$44=6,SUM($Y49:$AB49),IF($W$44=7,SUM($Y49:$AC49),IF($W$44=8,SUM($Y49:$AD49),IF($W$44=9,SUM($Y49:$AE49),"Escribir número")))))))</f>
        <v>2236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1451</v>
      </c>
      <c r="Z47" s="273">
        <v>787</v>
      </c>
      <c r="AA47" s="273">
        <v>1223</v>
      </c>
      <c r="AB47" s="273">
        <v>1223</v>
      </c>
      <c r="AC47" s="273">
        <v>1374</v>
      </c>
      <c r="AD47" s="273">
        <v>1519</v>
      </c>
      <c r="AE47" s="273">
        <v>851</v>
      </c>
      <c r="AF47" s="67">
        <f t="shared" ref="AF47:AF49" si="12">Y47+Z47+AA47+AB47+AC47+AD47+AE47</f>
        <v>8428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12817.5</v>
      </c>
      <c r="L48" s="118"/>
      <c r="M48" s="82">
        <f>+C47+E47+G47+I47</f>
        <v>7920</v>
      </c>
      <c r="N48" s="83">
        <f>AF63</f>
        <v>18593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f t="shared" si="12"/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602</v>
      </c>
      <c r="Z49" s="274">
        <v>815</v>
      </c>
      <c r="AA49" s="274">
        <v>819</v>
      </c>
      <c r="AB49" s="274">
        <v>860</v>
      </c>
      <c r="AC49" s="274">
        <v>815</v>
      </c>
      <c r="AD49" s="274">
        <v>757</v>
      </c>
      <c r="AE49" s="274">
        <v>602</v>
      </c>
      <c r="AF49" s="67">
        <f t="shared" si="12"/>
        <v>5270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f>SUM(Y46:Y49)</f>
        <v>2697</v>
      </c>
      <c r="Z50" s="71">
        <f t="shared" ref="Z50:AF50" si="13">SUM(Z46:Z49)</f>
        <v>2246</v>
      </c>
      <c r="AA50" s="71">
        <f t="shared" si="13"/>
        <v>2977</v>
      </c>
      <c r="AB50" s="71">
        <f t="shared" si="13"/>
        <v>2757</v>
      </c>
      <c r="AC50" s="71">
        <f t="shared" si="13"/>
        <v>3188</v>
      </c>
      <c r="AD50" s="71">
        <f t="shared" si="13"/>
        <v>3275</v>
      </c>
      <c r="AE50" s="71">
        <f t="shared" si="13"/>
        <v>1453</v>
      </c>
      <c r="AF50" s="71">
        <f t="shared" si="13"/>
        <v>18593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f>+Y45</f>
        <v>46052</v>
      </c>
      <c r="Z53" s="192">
        <f t="shared" ref="Z53:AF53" si="14">+Z45</f>
        <v>46053</v>
      </c>
      <c r="AA53" s="192">
        <f t="shared" si="14"/>
        <v>46054</v>
      </c>
      <c r="AB53" s="192">
        <f t="shared" si="14"/>
        <v>46055</v>
      </c>
      <c r="AC53" s="192">
        <f t="shared" si="14"/>
        <v>46056</v>
      </c>
      <c r="AD53" s="192">
        <f t="shared" si="14"/>
        <v>46057</v>
      </c>
      <c r="AE53" s="192">
        <f t="shared" si="14"/>
        <v>46058</v>
      </c>
      <c r="AF53" s="63" t="str">
        <f t="shared" si="14"/>
        <v>S1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0</v>
      </c>
      <c r="Z54" s="85">
        <v>0</v>
      </c>
      <c r="AA54" s="85">
        <v>356</v>
      </c>
      <c r="AB54" s="85">
        <v>224</v>
      </c>
      <c r="AC54" s="85">
        <v>355</v>
      </c>
      <c r="AD54" s="85">
        <v>355</v>
      </c>
      <c r="AE54" s="85">
        <v>0</v>
      </c>
      <c r="AF54" s="67">
        <f>Y54+Z54+AA54+AB54+AC54+AD54+AE54</f>
        <v>1290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289</v>
      </c>
      <c r="Z55" s="85">
        <v>412</v>
      </c>
      <c r="AA55" s="85">
        <v>371</v>
      </c>
      <c r="AB55" s="85">
        <v>412</v>
      </c>
      <c r="AC55" s="85">
        <v>412</v>
      </c>
      <c r="AD55" s="85">
        <v>309</v>
      </c>
      <c r="AE55" s="85">
        <v>289</v>
      </c>
      <c r="AF55" s="67">
        <f t="shared" ref="AF55:AF62" si="15">Y55+Z55+AA55+AB55+AC55+AD55+AE55</f>
        <v>2494</v>
      </c>
      <c r="AG55" s="64"/>
    </row>
    <row r="56" spans="2:33" ht="15.5">
      <c r="E56" s="91"/>
      <c r="V56" s="62"/>
      <c r="W56" s="68" t="s">
        <v>18</v>
      </c>
      <c r="X56" s="90"/>
      <c r="Y56" s="85">
        <v>282</v>
      </c>
      <c r="Z56" s="85">
        <v>178</v>
      </c>
      <c r="AA56" s="85">
        <v>282</v>
      </c>
      <c r="AB56" s="85">
        <v>282</v>
      </c>
      <c r="AC56" s="85">
        <v>282</v>
      </c>
      <c r="AD56" s="85">
        <v>254</v>
      </c>
      <c r="AE56" s="85">
        <v>155</v>
      </c>
      <c r="AF56" s="67">
        <f t="shared" si="15"/>
        <v>1715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644</v>
      </c>
      <c r="Z57" s="85">
        <v>644</v>
      </c>
      <c r="AA57" s="85">
        <v>579</v>
      </c>
      <c r="AB57" s="85">
        <v>451</v>
      </c>
      <c r="AC57" s="85">
        <v>644</v>
      </c>
      <c r="AD57" s="85">
        <v>644</v>
      </c>
      <c r="AE57" s="85">
        <v>0</v>
      </c>
      <c r="AF57" s="67">
        <f t="shared" si="15"/>
        <v>3606</v>
      </c>
      <c r="AG57" s="64"/>
    </row>
    <row r="58" spans="2:33" ht="15.5">
      <c r="V58" s="62"/>
      <c r="W58" s="68" t="s">
        <v>17</v>
      </c>
      <c r="X58" s="90"/>
      <c r="Y58" s="85">
        <v>323</v>
      </c>
      <c r="Z58" s="85">
        <v>127</v>
      </c>
      <c r="AA58" s="85">
        <v>0</v>
      </c>
      <c r="AB58" s="85">
        <v>0</v>
      </c>
      <c r="AC58" s="85">
        <v>151</v>
      </c>
      <c r="AD58" s="85">
        <f>3275-2951</f>
        <v>324</v>
      </c>
      <c r="AE58" s="85">
        <v>178</v>
      </c>
      <c r="AF58" s="67">
        <f t="shared" si="15"/>
        <v>1103</v>
      </c>
      <c r="AG58" s="64"/>
    </row>
    <row r="59" spans="2:33" ht="15.5">
      <c r="V59" s="62"/>
      <c r="W59" s="68" t="s">
        <v>28</v>
      </c>
      <c r="X59" s="90"/>
      <c r="Y59" s="85">
        <v>285</v>
      </c>
      <c r="Z59" s="85">
        <v>133</v>
      </c>
      <c r="AA59" s="85">
        <v>317</v>
      </c>
      <c r="AB59" s="85">
        <v>317</v>
      </c>
      <c r="AC59" s="85">
        <v>317</v>
      </c>
      <c r="AD59" s="85">
        <v>317</v>
      </c>
      <c r="AE59" s="85">
        <v>174</v>
      </c>
      <c r="AF59" s="67">
        <f t="shared" si="15"/>
        <v>1860</v>
      </c>
      <c r="AG59" s="64"/>
    </row>
    <row r="60" spans="2:33" ht="15.5">
      <c r="V60" s="62"/>
      <c r="W60" s="68" t="s">
        <v>24</v>
      </c>
      <c r="X60" s="90"/>
      <c r="Y60" s="85">
        <v>285</v>
      </c>
      <c r="Z60" s="85">
        <v>133</v>
      </c>
      <c r="AA60" s="85">
        <v>316</v>
      </c>
      <c r="AB60" s="85">
        <v>316</v>
      </c>
      <c r="AC60" s="85">
        <v>316</v>
      </c>
      <c r="AD60" s="85">
        <v>316</v>
      </c>
      <c r="AE60" s="85">
        <v>174</v>
      </c>
      <c r="AF60" s="67">
        <f t="shared" si="15"/>
        <v>1856</v>
      </c>
      <c r="AG60" s="64"/>
    </row>
    <row r="61" spans="2:33" ht="15.5">
      <c r="V61" s="62"/>
      <c r="W61" s="70" t="s">
        <v>19</v>
      </c>
      <c r="X61" s="92"/>
      <c r="Y61" s="85">
        <v>276</v>
      </c>
      <c r="Z61" s="85">
        <v>215</v>
      </c>
      <c r="AA61" s="85">
        <v>308</v>
      </c>
      <c r="AB61" s="85">
        <v>308</v>
      </c>
      <c r="AC61" s="85">
        <v>308</v>
      </c>
      <c r="AD61" s="85">
        <v>308</v>
      </c>
      <c r="AE61" s="85">
        <v>160</v>
      </c>
      <c r="AF61" s="67">
        <f t="shared" si="15"/>
        <v>1883</v>
      </c>
      <c r="AG61" s="64"/>
    </row>
    <row r="62" spans="2:33" ht="15.5">
      <c r="V62" s="62"/>
      <c r="W62" s="70" t="s">
        <v>85</v>
      </c>
      <c r="X62" s="92"/>
      <c r="Y62" s="85">
        <v>313</v>
      </c>
      <c r="Z62" s="85">
        <v>403</v>
      </c>
      <c r="AA62" s="85">
        <v>448</v>
      </c>
      <c r="AB62" s="85">
        <v>448</v>
      </c>
      <c r="AC62" s="85">
        <v>403</v>
      </c>
      <c r="AD62" s="85">
        <v>448</v>
      </c>
      <c r="AE62" s="85">
        <v>323</v>
      </c>
      <c r="AF62" s="67">
        <f t="shared" si="15"/>
        <v>2786</v>
      </c>
      <c r="AG62" s="64"/>
    </row>
    <row r="63" spans="2:33" ht="15.5">
      <c r="V63" s="62"/>
      <c r="W63" s="299" t="s">
        <v>43</v>
      </c>
      <c r="X63" s="300"/>
      <c r="Y63" s="102">
        <f>SUM(Y54:Y62)</f>
        <v>2697</v>
      </c>
      <c r="Z63" s="102">
        <f t="shared" ref="Z63:AE63" si="16">SUM(Z54:Z62)</f>
        <v>2245</v>
      </c>
      <c r="AA63" s="102">
        <f t="shared" si="16"/>
        <v>2977</v>
      </c>
      <c r="AB63" s="102">
        <f t="shared" si="16"/>
        <v>2758</v>
      </c>
      <c r="AC63" s="102">
        <f t="shared" si="16"/>
        <v>3188</v>
      </c>
      <c r="AD63" s="102">
        <f t="shared" si="16"/>
        <v>3275</v>
      </c>
      <c r="AE63" s="102">
        <f t="shared" si="16"/>
        <v>1453</v>
      </c>
      <c r="AF63" s="102">
        <f>SUM(AF54:AF62)</f>
        <v>18593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B6:B8"/>
    <mergeCell ref="P6:P7"/>
    <mergeCell ref="S6:S7"/>
    <mergeCell ref="C2:N2"/>
    <mergeCell ref="P2:T2"/>
    <mergeCell ref="D3:F3"/>
    <mergeCell ref="Q4:Q5"/>
    <mergeCell ref="T4:T5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B8BFD5F9-724F-49A4-9E38-127D1C374953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F93C7067-D30D-4FC9-811B-E97F99250543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7C5F9B91-3FC6-4DB3-B371-503CF53A9B44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4FEF46D6-7E4A-4741-9455-A2E3D63F0AF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3D7FF6D7-7BD7-41D7-93AA-BAB35FF29E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B7605925-69D7-4A43-916A-702AC2A7610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8CDD25B3-E460-4BC5-BE31-B8BF6C8C5E9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51B26E7B-7341-4915-ACBC-EC667CD2A0D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BAA7741F-A9D5-47B8-A666-BA998C09A8C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72D24740-07C8-412D-BDE6-401E2437219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E59EC-CEE0-4943-B3AD-D71E6C4CBBCB}">
  <sheetPr>
    <tabColor theme="0"/>
  </sheetPr>
  <dimension ref="B2:AG76"/>
  <sheetViews>
    <sheetView zoomScale="64" zoomScaleNormal="64" workbookViewId="0">
      <selection activeCell="B4" sqref="B4:K34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20</v>
      </c>
      <c r="D6" s="132">
        <v>535</v>
      </c>
      <c r="E6" s="132">
        <v>357</v>
      </c>
      <c r="F6" s="133">
        <f t="shared" ref="F6:F8" si="0">SUM(D6:E6)</f>
        <v>892</v>
      </c>
      <c r="G6" s="134">
        <f t="shared" ref="G6" si="1">VLOOKUP(C6,$W$53:$AF$63,$W$44,0)</f>
        <v>451</v>
      </c>
      <c r="H6" s="122">
        <f>IF(G6&lt;&gt;0,D6/(G6/2),0)</f>
        <v>2.3725055432372506</v>
      </c>
      <c r="I6" s="13">
        <f>IF(G6&lt;&gt;0,E6/(G6/2),0)</f>
        <v>1.5831485587583149</v>
      </c>
      <c r="J6" s="14"/>
      <c r="K6" s="15">
        <f>IF(G6&lt;&gt;0,F6/(G6),0)</f>
        <v>1.9778270509977827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 t="s">
        <v>69</v>
      </c>
      <c r="D7" s="216">
        <v>129.5</v>
      </c>
      <c r="E7" s="216">
        <v>0</v>
      </c>
      <c r="F7" s="133">
        <f t="shared" si="0"/>
        <v>129.5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664.5</v>
      </c>
      <c r="E9" s="136">
        <f>SUM(E6:E8)</f>
        <v>357</v>
      </c>
      <c r="F9" s="136">
        <f>SUM(F6:F8)</f>
        <v>1021.5</v>
      </c>
      <c r="G9" s="137">
        <f>SUM(G6:G8)</f>
        <v>451</v>
      </c>
      <c r="H9" s="123">
        <f>IF(G9&lt;&gt;0,D9/(G9/2),0)</f>
        <v>2.9467849223946785</v>
      </c>
      <c r="I9" s="21">
        <f>IF(G9&lt;&gt;0,E9/(G9/2),0)</f>
        <v>1.5831485587583149</v>
      </c>
      <c r="J9" s="22"/>
      <c r="K9" s="23">
        <f>IF(G9&lt;&gt;0,F9/(G9),0)</f>
        <v>2.2649667405764968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0</v>
      </c>
      <c r="E17" s="132">
        <v>0</v>
      </c>
      <c r="F17" s="133">
        <f t="shared" ref="F17:F22" si="3">SUM(D17:E17)</f>
        <v>0</v>
      </c>
      <c r="G17" s="134">
        <f t="shared" ref="G17:G22" si="4">VLOOKUP(C17,$W$53:$AF$63,$W$44,0)</f>
        <v>224</v>
      </c>
      <c r="H17" s="122">
        <f t="shared" ref="H17:H25" si="5">IF(G17&lt;&gt;0,D17/(G17/2),0)</f>
        <v>0</v>
      </c>
      <c r="I17" s="13">
        <f t="shared" ref="I17:I25" si="6">IF(G17&lt;&gt;0,E17/(G17/2),0)</f>
        <v>0</v>
      </c>
      <c r="J17" s="14"/>
      <c r="K17" s="15">
        <f t="shared" ref="K17:K31" si="7">IF(G17&lt;&gt;0,F17/(G17),0)</f>
        <v>0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217">
        <v>153</v>
      </c>
      <c r="E18" s="132">
        <v>167</v>
      </c>
      <c r="F18" s="133">
        <f t="shared" si="3"/>
        <v>320</v>
      </c>
      <c r="G18" s="134">
        <f t="shared" si="4"/>
        <v>282</v>
      </c>
      <c r="H18" s="122">
        <f>IF(G18&lt;&gt;0,D18/(G18/2),0)</f>
        <v>1.0851063829787233</v>
      </c>
      <c r="I18" s="13">
        <f t="shared" si="6"/>
        <v>1.1843971631205674</v>
      </c>
      <c r="J18" s="14"/>
      <c r="K18" s="15">
        <f t="shared" si="7"/>
        <v>1.1347517730496455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17</v>
      </c>
      <c r="D19" s="132">
        <v>0</v>
      </c>
      <c r="E19" s="132">
        <v>0</v>
      </c>
      <c r="F19" s="133">
        <f t="shared" si="3"/>
        <v>0</v>
      </c>
      <c r="G19" s="134">
        <f t="shared" si="4"/>
        <v>0</v>
      </c>
      <c r="H19" s="122">
        <f>IF(G19&lt;&gt;0,D19/(G19/2),0)</f>
        <v>0</v>
      </c>
      <c r="I19" s="13">
        <f t="shared" si="6"/>
        <v>0</v>
      </c>
      <c r="J19" s="14"/>
      <c r="K19" s="15">
        <f t="shared" si="7"/>
        <v>0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28</v>
      </c>
      <c r="D20" s="132">
        <v>111</v>
      </c>
      <c r="E20" s="132">
        <v>180</v>
      </c>
      <c r="F20" s="133">
        <f t="shared" si="3"/>
        <v>291</v>
      </c>
      <c r="G20" s="134">
        <f t="shared" si="4"/>
        <v>317</v>
      </c>
      <c r="H20" s="122">
        <f t="shared" si="5"/>
        <v>0.70031545741324919</v>
      </c>
      <c r="I20" s="13">
        <f t="shared" si="6"/>
        <v>1.1356466876971609</v>
      </c>
      <c r="J20" s="14"/>
      <c r="K20" s="15">
        <f t="shared" si="7"/>
        <v>0.917981072555205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24</v>
      </c>
      <c r="D21" s="132">
        <v>138</v>
      </c>
      <c r="E21" s="132">
        <v>198</v>
      </c>
      <c r="F21" s="133">
        <f t="shared" si="3"/>
        <v>336</v>
      </c>
      <c r="G21" s="134">
        <f t="shared" si="4"/>
        <v>316</v>
      </c>
      <c r="H21" s="122">
        <f t="shared" si="5"/>
        <v>0.87341772151898733</v>
      </c>
      <c r="I21" s="13">
        <f t="shared" si="6"/>
        <v>1.2531645569620253</v>
      </c>
      <c r="J21" s="14"/>
      <c r="K21" s="15">
        <f t="shared" si="7"/>
        <v>1.0632911392405062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19</v>
      </c>
      <c r="D22" s="132">
        <v>102</v>
      </c>
      <c r="E22" s="132">
        <v>170</v>
      </c>
      <c r="F22" s="133">
        <f t="shared" si="3"/>
        <v>272</v>
      </c>
      <c r="G22" s="134">
        <f t="shared" si="4"/>
        <v>308</v>
      </c>
      <c r="H22" s="122">
        <f t="shared" si="5"/>
        <v>0.66233766233766234</v>
      </c>
      <c r="I22" s="13">
        <f t="shared" si="6"/>
        <v>1.1038961038961039</v>
      </c>
      <c r="J22" s="14"/>
      <c r="K22" s="15">
        <f t="shared" si="7"/>
        <v>0.88311688311688308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250"/>
      <c r="E23" s="132"/>
      <c r="F23" s="133">
        <f t="shared" ref="F23:F24" si="8">SUM(D23:E23)</f>
        <v>0</v>
      </c>
      <c r="G23" s="134"/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>
        <f t="shared" si="8"/>
        <v>0</v>
      </c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504</v>
      </c>
      <c r="E25" s="137">
        <f>SUM(E17:E24)</f>
        <v>715</v>
      </c>
      <c r="F25" s="137">
        <f>SUM(F17:F24)</f>
        <v>1219</v>
      </c>
      <c r="G25" s="137">
        <f>SUM(G17:G24)</f>
        <v>1447</v>
      </c>
      <c r="H25" s="124">
        <f t="shared" si="5"/>
        <v>0.6966136834830684</v>
      </c>
      <c r="I25" s="27">
        <f t="shared" si="6"/>
        <v>0.98825155494125783</v>
      </c>
      <c r="J25" s="22"/>
      <c r="K25" s="28">
        <f t="shared" si="7"/>
        <v>0.84243261921216306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328</v>
      </c>
      <c r="E27" s="216">
        <v>0</v>
      </c>
      <c r="F27" s="133">
        <f t="shared" ref="F27:F28" si="9">SUM(D27:E27)</f>
        <v>328</v>
      </c>
      <c r="G27" s="134">
        <f>VLOOKUP(C27,$W$53:$AF$63,$W$44,0)</f>
        <v>448</v>
      </c>
      <c r="H27" s="122">
        <f>IF(G27&lt;&gt;0,D27/(G27/2),0)</f>
        <v>1.4642857142857142</v>
      </c>
      <c r="I27" s="13">
        <f>IF(G27&lt;&gt;0,E27/(G27/2),0)</f>
        <v>0</v>
      </c>
      <c r="J27" s="14"/>
      <c r="K27" s="15">
        <f t="shared" si="7"/>
        <v>0.7321428571428571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14</v>
      </c>
      <c r="D28" s="132">
        <v>332</v>
      </c>
      <c r="E28" s="132">
        <v>377</v>
      </c>
      <c r="F28" s="133">
        <f t="shared" si="9"/>
        <v>709</v>
      </c>
      <c r="G28" s="134">
        <f>VLOOKUP(C28,$W$53:$AF$63,$W$44,0)</f>
        <v>412</v>
      </c>
      <c r="H28" s="122">
        <f>IF(G28&lt;&gt;0,D28/(G28/2),0)</f>
        <v>1.6116504854368932</v>
      </c>
      <c r="I28" s="13">
        <f>IF(G28&lt;&gt;0,E28/(G28/2),0)</f>
        <v>1.8300970873786409</v>
      </c>
      <c r="J28" s="14"/>
      <c r="K28" s="15">
        <f t="shared" si="7"/>
        <v>1.720873786407767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/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660</v>
      </c>
      <c r="E31" s="221">
        <f>SUM(E27:E30)</f>
        <v>377</v>
      </c>
      <c r="F31" s="221">
        <f>SUM(F27:F30)</f>
        <v>1037</v>
      </c>
      <c r="G31" s="222">
        <f>SUM(G27:G30)</f>
        <v>860</v>
      </c>
      <c r="H31" s="223">
        <f>IF(G31&lt;&gt;0,D31/(G31/2),0)</f>
        <v>1.5348837209302326</v>
      </c>
      <c r="I31" s="223">
        <f>IF(G31&lt;&gt;0,E31/(G31/2),0)</f>
        <v>0.87674418604651161</v>
      </c>
      <c r="J31" s="22"/>
      <c r="K31" s="224">
        <f t="shared" si="7"/>
        <v>1.2058139534883721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1828.5</v>
      </c>
      <c r="E34" s="108">
        <f>E9+E15+E25+E31</f>
        <v>1449</v>
      </c>
      <c r="F34" s="108">
        <f>F9+F15+F25+F31</f>
        <v>3277.5</v>
      </c>
      <c r="G34" s="109">
        <f>G25+G31+G9+G15</f>
        <v>2758</v>
      </c>
      <c r="H34" s="13">
        <f>IF(G34&lt;&gt;0,D34/(G34/2),0)</f>
        <v>1.3259608411892676</v>
      </c>
      <c r="I34" s="13">
        <f>IF(G34&lt;&gt;0,E34/(G34/2),0)</f>
        <v>1.0507614213197969</v>
      </c>
      <c r="J34" s="14"/>
      <c r="K34" s="15">
        <f>IF(G34&lt;&gt;0,F34/(G34),0)</f>
        <v>1.1883611312545324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>
        <v>165</v>
      </c>
      <c r="F38" s="106">
        <f t="shared" ref="F38:F41" si="10">SUM(D38:E38)</f>
        <v>165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10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>
        <v>159</v>
      </c>
      <c r="F41" s="106">
        <f t="shared" si="10"/>
        <v>159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1800</v>
      </c>
      <c r="D42" s="107">
        <f>SUM(D38:D41)</f>
        <v>0</v>
      </c>
      <c r="E42" s="107">
        <f>SUM(E38:E41)</f>
        <v>324</v>
      </c>
      <c r="F42" s="106">
        <f>D42+E42</f>
        <v>324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6</v>
      </c>
      <c r="X44" s="104" t="str">
        <f>"'"&amp;IF($W$44=4,DAY($Z$53)-1,IF($W$44=5,DAY($AA$53)-1,IF($W$44=6,DAY($AB$53)-1,IF($W$44=7,DAY($AC$53)-1,IF($W$44=8,DAY($AD$53)-1,IF($W$44=9,DAY($AE$53)-1,0))))))&amp;"-"&amp;MONTH($Y$53)&amp;"'!D40"</f>
        <v>'1-1'!D40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'1-1'!F40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'1-1'!H40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'1-1'!B40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46052</v>
      </c>
      <c r="Z45" s="192">
        <f>Y45+1</f>
        <v>46053</v>
      </c>
      <c r="AA45" s="192">
        <f t="shared" ref="AA45:AE45" si="11">Z45+1</f>
        <v>46054</v>
      </c>
      <c r="AB45" s="192">
        <f t="shared" si="11"/>
        <v>46055</v>
      </c>
      <c r="AC45" s="192">
        <f t="shared" si="11"/>
        <v>46056</v>
      </c>
      <c r="AD45" s="192">
        <f t="shared" si="11"/>
        <v>46057</v>
      </c>
      <c r="AE45" s="192">
        <f t="shared" si="11"/>
        <v>46058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644</v>
      </c>
      <c r="Z46" s="66">
        <v>644</v>
      </c>
      <c r="AA46" s="66">
        <v>935</v>
      </c>
      <c r="AB46" s="66">
        <v>674</v>
      </c>
      <c r="AC46" s="66">
        <v>999</v>
      </c>
      <c r="AD46" s="66">
        <v>999</v>
      </c>
      <c r="AE46" s="66">
        <v>0</v>
      </c>
      <c r="AF46" s="67">
        <f>Y46+Z46+AA46+AB46+AC46+AD46+AE46</f>
        <v>4895</v>
      </c>
      <c r="AG46" s="64"/>
    </row>
    <row r="47" spans="2:33" ht="16" thickBot="1">
      <c r="B47" s="76">
        <f>+F9+'28-12'!F9+'29-12'!F9</f>
        <v>1953.5</v>
      </c>
      <c r="C47" s="77">
        <f>IF($W$44=3,$Y46,IF($W$44=4,SUM($Y46:$Z46),IF($W$44=5,SUM($Y46:$AA46),IF($W$44=6,SUM($Y46:$AB46),IF($W$44=7,SUM($Y46:$AC46),IF($W$44=8,SUM($Y46:$AD46),IF($W$44=9,SUM($Y46:$AE46),"Escribir número")))))))</f>
        <v>2897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7187</v>
      </c>
      <c r="G47" s="77">
        <f>IF($W$44=3,$Y47,IF($W$44=4,SUM($Y47:$Z47),IF($W$44=5,SUM($Y47:$AA47),IF($W$44=6,SUM($Y47:$AB47),IF($W$44=7,SUM($Y47:$AC47),IF($W$44=8,SUM($Y47:$AD47),IF($W$44=9,SUM($Y47:$AE47),"Escribir número")))))))</f>
        <v>4684</v>
      </c>
      <c r="H47" s="79">
        <f>F31+'26-12'!F31+'27-12'!F31+'28-12'!F31+'29-12'!F31</f>
        <v>3103.5</v>
      </c>
      <c r="I47" s="77">
        <f>IF($W$44=3,$Y49,IF($W$44=4,SUM($Y49:$Z49),IF($W$44=5,SUM($Y49:$AA49),IF($W$44=6,SUM($Y49:$AB49),IF($W$44=7,SUM($Y49:$AC49),IF($W$44=8,SUM($Y49:$AD49),IF($W$44=9,SUM($Y49:$AE49),"Escribir número")))))))</f>
        <v>3096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1451</v>
      </c>
      <c r="Z47" s="273">
        <v>787</v>
      </c>
      <c r="AA47" s="273">
        <v>1223</v>
      </c>
      <c r="AB47" s="273">
        <v>1223</v>
      </c>
      <c r="AC47" s="273">
        <v>1374</v>
      </c>
      <c r="AD47" s="273">
        <v>1519</v>
      </c>
      <c r="AE47" s="273">
        <v>851</v>
      </c>
      <c r="AF47" s="67">
        <f t="shared" ref="AF47:AF49" si="12">Y47+Z47+AA47+AB47+AC47+AD47+AE47</f>
        <v>8428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12820</v>
      </c>
      <c r="L48" s="118"/>
      <c r="M48" s="82">
        <f>+C47+E47+G47+I47</f>
        <v>10677</v>
      </c>
      <c r="N48" s="83">
        <f>AF63</f>
        <v>18593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f t="shared" si="12"/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602</v>
      </c>
      <c r="Z49" s="274">
        <v>815</v>
      </c>
      <c r="AA49" s="274">
        <v>819</v>
      </c>
      <c r="AB49" s="274">
        <v>860</v>
      </c>
      <c r="AC49" s="274">
        <v>815</v>
      </c>
      <c r="AD49" s="274">
        <v>757</v>
      </c>
      <c r="AE49" s="274">
        <v>602</v>
      </c>
      <c r="AF49" s="67">
        <f t="shared" si="12"/>
        <v>5270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f>SUM(Y46:Y49)</f>
        <v>2697</v>
      </c>
      <c r="Z50" s="71">
        <f t="shared" ref="Z50:AF50" si="13">SUM(Z46:Z49)</f>
        <v>2246</v>
      </c>
      <c r="AA50" s="71">
        <f t="shared" si="13"/>
        <v>2977</v>
      </c>
      <c r="AB50" s="71">
        <f t="shared" si="13"/>
        <v>2757</v>
      </c>
      <c r="AC50" s="71">
        <f t="shared" si="13"/>
        <v>3188</v>
      </c>
      <c r="AD50" s="71">
        <f t="shared" si="13"/>
        <v>3275</v>
      </c>
      <c r="AE50" s="71">
        <f t="shared" si="13"/>
        <v>1453</v>
      </c>
      <c r="AF50" s="71">
        <f t="shared" si="13"/>
        <v>18593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f>+Y45</f>
        <v>46052</v>
      </c>
      <c r="Z53" s="192">
        <f t="shared" ref="Z53:AF53" si="14">+Z45</f>
        <v>46053</v>
      </c>
      <c r="AA53" s="192">
        <f t="shared" si="14"/>
        <v>46054</v>
      </c>
      <c r="AB53" s="192">
        <f t="shared" si="14"/>
        <v>46055</v>
      </c>
      <c r="AC53" s="192">
        <f t="shared" si="14"/>
        <v>46056</v>
      </c>
      <c r="AD53" s="192">
        <f t="shared" si="14"/>
        <v>46057</v>
      </c>
      <c r="AE53" s="192">
        <f t="shared" si="14"/>
        <v>46058</v>
      </c>
      <c r="AF53" s="63" t="str">
        <f t="shared" si="14"/>
        <v>S1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0</v>
      </c>
      <c r="Z54" s="85">
        <v>0</v>
      </c>
      <c r="AA54" s="85">
        <v>356</v>
      </c>
      <c r="AB54" s="85">
        <v>224</v>
      </c>
      <c r="AC54" s="85">
        <v>355</v>
      </c>
      <c r="AD54" s="85">
        <v>355</v>
      </c>
      <c r="AE54" s="85">
        <v>0</v>
      </c>
      <c r="AF54" s="67">
        <f>Y54+Z54+AA54+AB54+AC54+AD54+AE54</f>
        <v>1290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289</v>
      </c>
      <c r="Z55" s="85">
        <v>412</v>
      </c>
      <c r="AA55" s="85">
        <v>371</v>
      </c>
      <c r="AB55" s="85">
        <v>412</v>
      </c>
      <c r="AC55" s="85">
        <v>412</v>
      </c>
      <c r="AD55" s="85">
        <v>309</v>
      </c>
      <c r="AE55" s="85">
        <v>289</v>
      </c>
      <c r="AF55" s="67">
        <f t="shared" ref="AF55:AF62" si="15">Y55+Z55+AA55+AB55+AC55+AD55+AE55</f>
        <v>2494</v>
      </c>
      <c r="AG55" s="64"/>
    </row>
    <row r="56" spans="2:33" ht="15.5">
      <c r="E56" s="91"/>
      <c r="V56" s="62"/>
      <c r="W56" s="68" t="s">
        <v>18</v>
      </c>
      <c r="X56" s="90"/>
      <c r="Y56" s="85">
        <v>282</v>
      </c>
      <c r="Z56" s="85">
        <v>178</v>
      </c>
      <c r="AA56" s="85">
        <v>282</v>
      </c>
      <c r="AB56" s="85">
        <v>282</v>
      </c>
      <c r="AC56" s="85">
        <v>282</v>
      </c>
      <c r="AD56" s="85">
        <v>254</v>
      </c>
      <c r="AE56" s="85">
        <v>155</v>
      </c>
      <c r="AF56" s="67">
        <f t="shared" si="15"/>
        <v>1715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644</v>
      </c>
      <c r="Z57" s="85">
        <v>644</v>
      </c>
      <c r="AA57" s="85">
        <v>579</v>
      </c>
      <c r="AB57" s="85">
        <v>451</v>
      </c>
      <c r="AC57" s="85">
        <v>644</v>
      </c>
      <c r="AD57" s="85">
        <v>644</v>
      </c>
      <c r="AE57" s="85">
        <v>0</v>
      </c>
      <c r="AF57" s="67">
        <f t="shared" si="15"/>
        <v>3606</v>
      </c>
      <c r="AG57" s="64"/>
    </row>
    <row r="58" spans="2:33" ht="15.5">
      <c r="V58" s="62"/>
      <c r="W58" s="68" t="s">
        <v>17</v>
      </c>
      <c r="X58" s="90"/>
      <c r="Y58" s="85">
        <v>323</v>
      </c>
      <c r="Z58" s="85">
        <v>127</v>
      </c>
      <c r="AA58" s="85">
        <v>0</v>
      </c>
      <c r="AB58" s="85">
        <v>0</v>
      </c>
      <c r="AC58" s="85">
        <v>151</v>
      </c>
      <c r="AD58" s="85">
        <f>3275-2951</f>
        <v>324</v>
      </c>
      <c r="AE58" s="85">
        <v>178</v>
      </c>
      <c r="AF58" s="67">
        <f t="shared" si="15"/>
        <v>1103</v>
      </c>
      <c r="AG58" s="64"/>
    </row>
    <row r="59" spans="2:33" ht="15.5">
      <c r="V59" s="62"/>
      <c r="W59" s="68" t="s">
        <v>28</v>
      </c>
      <c r="X59" s="90"/>
      <c r="Y59" s="85">
        <v>285</v>
      </c>
      <c r="Z59" s="85">
        <v>133</v>
      </c>
      <c r="AA59" s="85">
        <v>317</v>
      </c>
      <c r="AB59" s="85">
        <v>317</v>
      </c>
      <c r="AC59" s="85">
        <v>317</v>
      </c>
      <c r="AD59" s="85">
        <v>317</v>
      </c>
      <c r="AE59" s="85">
        <v>174</v>
      </c>
      <c r="AF59" s="67">
        <f t="shared" si="15"/>
        <v>1860</v>
      </c>
      <c r="AG59" s="64"/>
    </row>
    <row r="60" spans="2:33" ht="15.5">
      <c r="V60" s="62"/>
      <c r="W60" s="68" t="s">
        <v>24</v>
      </c>
      <c r="X60" s="90"/>
      <c r="Y60" s="85">
        <v>285</v>
      </c>
      <c r="Z60" s="85">
        <v>133</v>
      </c>
      <c r="AA60" s="85">
        <v>316</v>
      </c>
      <c r="AB60" s="85">
        <v>316</v>
      </c>
      <c r="AC60" s="85">
        <v>316</v>
      </c>
      <c r="AD60" s="85">
        <v>316</v>
      </c>
      <c r="AE60" s="85">
        <v>174</v>
      </c>
      <c r="AF60" s="67">
        <f t="shared" si="15"/>
        <v>1856</v>
      </c>
      <c r="AG60" s="64"/>
    </row>
    <row r="61" spans="2:33" ht="15.5">
      <c r="V61" s="62"/>
      <c r="W61" s="70" t="s">
        <v>19</v>
      </c>
      <c r="X61" s="92"/>
      <c r="Y61" s="85">
        <v>276</v>
      </c>
      <c r="Z61" s="85">
        <v>215</v>
      </c>
      <c r="AA61" s="85">
        <v>308</v>
      </c>
      <c r="AB61" s="85">
        <v>308</v>
      </c>
      <c r="AC61" s="85">
        <v>308</v>
      </c>
      <c r="AD61" s="85">
        <v>308</v>
      </c>
      <c r="AE61" s="85">
        <v>160</v>
      </c>
      <c r="AF61" s="67">
        <f t="shared" si="15"/>
        <v>1883</v>
      </c>
      <c r="AG61" s="64"/>
    </row>
    <row r="62" spans="2:33" ht="15.5">
      <c r="V62" s="62"/>
      <c r="W62" s="70" t="s">
        <v>85</v>
      </c>
      <c r="X62" s="92"/>
      <c r="Y62" s="85">
        <v>313</v>
      </c>
      <c r="Z62" s="85">
        <v>403</v>
      </c>
      <c r="AA62" s="85">
        <v>448</v>
      </c>
      <c r="AB62" s="85">
        <v>448</v>
      </c>
      <c r="AC62" s="85">
        <v>403</v>
      </c>
      <c r="AD62" s="85">
        <v>448</v>
      </c>
      <c r="AE62" s="85">
        <v>323</v>
      </c>
      <c r="AF62" s="67">
        <f t="shared" si="15"/>
        <v>2786</v>
      </c>
      <c r="AG62" s="64"/>
    </row>
    <row r="63" spans="2:33" ht="15.5">
      <c r="V63" s="62"/>
      <c r="W63" s="299" t="s">
        <v>43</v>
      </c>
      <c r="X63" s="300"/>
      <c r="Y63" s="102">
        <f>SUM(Y54:Y62)</f>
        <v>2697</v>
      </c>
      <c r="Z63" s="102">
        <f t="shared" ref="Z63:AE63" si="16">SUM(Z54:Z62)</f>
        <v>2245</v>
      </c>
      <c r="AA63" s="102">
        <f t="shared" si="16"/>
        <v>2977</v>
      </c>
      <c r="AB63" s="102">
        <f t="shared" si="16"/>
        <v>2758</v>
      </c>
      <c r="AC63" s="102">
        <f t="shared" si="16"/>
        <v>3188</v>
      </c>
      <c r="AD63" s="102">
        <f t="shared" si="16"/>
        <v>3275</v>
      </c>
      <c r="AE63" s="102">
        <f t="shared" si="16"/>
        <v>1453</v>
      </c>
      <c r="AF63" s="102">
        <f>SUM(AF54:AF62)</f>
        <v>18593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E1C84619-FC22-4345-AE86-F9CD54AF167A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24294580-5475-4742-8F08-FFEB52DE098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C3268959-1AA6-412E-ABA5-BB57E99197A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4FCC08FF-E7B9-4DB1-A843-38F6CC99EB0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B63BE22D-DBF1-4683-A27F-522D196543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9F14533D-7536-4DB6-BC0B-B8F2D936B5F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35142055-1845-4B57-8F4B-891DB91FD0B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0194C1EC-730A-4841-B3E3-26859033DD2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0FCAC836-43EF-4CE4-AADE-C232F199434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EA96C60B-19D9-41EB-86D9-3FE1A8EED0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4B2DF-9DBA-4B6B-B5F7-AF66E48F44E9}">
  <sheetPr>
    <tabColor theme="0"/>
  </sheetPr>
  <dimension ref="B2:AG76"/>
  <sheetViews>
    <sheetView zoomScale="64" zoomScaleNormal="64" workbookViewId="0">
      <selection activeCell="E41" sqref="E41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20</v>
      </c>
      <c r="D6" s="132">
        <v>254.5</v>
      </c>
      <c r="E6" s="132">
        <v>0</v>
      </c>
      <c r="F6" s="133">
        <f t="shared" ref="F6:F8" si="0">SUM(D6:E6)</f>
        <v>254.5</v>
      </c>
      <c r="G6" s="134">
        <f t="shared" ref="G6" si="1">VLOOKUP(C6,$W$53:$AF$63,$W$44,0)</f>
        <v>644</v>
      </c>
      <c r="H6" s="122">
        <f>IF(G6&lt;&gt;0,D6/(G6/2),0)</f>
        <v>0.79037267080745344</v>
      </c>
      <c r="I6" s="13">
        <f>IF(G6&lt;&gt;0,E6/(G6/2),0)</f>
        <v>0</v>
      </c>
      <c r="J6" s="14"/>
      <c r="K6" s="15">
        <f>IF(G6&lt;&gt;0,F6/(G6),0)</f>
        <v>0.39518633540372672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 t="s">
        <v>69</v>
      </c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254.5</v>
      </c>
      <c r="E9" s="136">
        <f>SUM(E6:E8)</f>
        <v>0</v>
      </c>
      <c r="F9" s="136">
        <f>SUM(F6:F8)</f>
        <v>254.5</v>
      </c>
      <c r="G9" s="137">
        <f>SUM(G6:G8)</f>
        <v>644</v>
      </c>
      <c r="H9" s="123">
        <f>IF(G9&lt;&gt;0,D9/(G9/2),0)</f>
        <v>0.79037267080745344</v>
      </c>
      <c r="I9" s="21">
        <f>IF(G9&lt;&gt;0,E9/(G9/2),0)</f>
        <v>0</v>
      </c>
      <c r="J9" s="22"/>
      <c r="K9" s="23">
        <f>IF(G9&lt;&gt;0,F9/(G9),0)</f>
        <v>0.39518633540372672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 t="s">
        <v>12</v>
      </c>
      <c r="D17" s="132">
        <v>0</v>
      </c>
      <c r="E17" s="132">
        <v>0</v>
      </c>
      <c r="F17" s="133">
        <f t="shared" ref="F17:F22" si="3">SUM(D17:E17)</f>
        <v>0</v>
      </c>
      <c r="G17" s="134">
        <f t="shared" ref="G17:G22" si="4">VLOOKUP(C17,$W$53:$AF$63,$W$44,0)</f>
        <v>355</v>
      </c>
      <c r="H17" s="122">
        <f t="shared" ref="H17:H25" si="5">IF(G17&lt;&gt;0,D17/(G17/2),0)</f>
        <v>0</v>
      </c>
      <c r="I17" s="13">
        <f t="shared" ref="I17:I25" si="6">IF(G17&lt;&gt;0,E17/(G17/2),0)</f>
        <v>0</v>
      </c>
      <c r="J17" s="14"/>
      <c r="K17" s="15">
        <f t="shared" ref="K17:K31" si="7">IF(G17&lt;&gt;0,F17/(G17),0)</f>
        <v>0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217">
        <v>141</v>
      </c>
      <c r="E18" s="132">
        <v>175</v>
      </c>
      <c r="F18" s="133">
        <f t="shared" si="3"/>
        <v>316</v>
      </c>
      <c r="G18" s="134">
        <f t="shared" si="4"/>
        <v>282</v>
      </c>
      <c r="H18" s="122">
        <f>IF(G18&lt;&gt;0,D18/(G18/2),0)</f>
        <v>1</v>
      </c>
      <c r="I18" s="13">
        <f t="shared" si="6"/>
        <v>1.2411347517730495</v>
      </c>
      <c r="J18" s="14"/>
      <c r="K18" s="15">
        <f t="shared" si="7"/>
        <v>1.1205673758865249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17</v>
      </c>
      <c r="D19" s="132">
        <v>0</v>
      </c>
      <c r="E19" s="132">
        <v>0</v>
      </c>
      <c r="F19" s="133">
        <f t="shared" si="3"/>
        <v>0</v>
      </c>
      <c r="G19" s="134">
        <f t="shared" si="4"/>
        <v>151</v>
      </c>
      <c r="H19" s="122">
        <f>IF(G19&lt;&gt;0,D19/(G19/2),0)</f>
        <v>0</v>
      </c>
      <c r="I19" s="13">
        <f t="shared" si="6"/>
        <v>0</v>
      </c>
      <c r="J19" s="14"/>
      <c r="K19" s="15">
        <f t="shared" si="7"/>
        <v>0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28</v>
      </c>
      <c r="D20" s="132">
        <v>195</v>
      </c>
      <c r="E20" s="132">
        <v>150</v>
      </c>
      <c r="F20" s="133">
        <f t="shared" si="3"/>
        <v>345</v>
      </c>
      <c r="G20" s="134">
        <f t="shared" si="4"/>
        <v>317</v>
      </c>
      <c r="H20" s="122">
        <f t="shared" si="5"/>
        <v>1.2302839116719242</v>
      </c>
      <c r="I20" s="13">
        <f t="shared" si="6"/>
        <v>0.94637223974763407</v>
      </c>
      <c r="J20" s="14"/>
      <c r="K20" s="15">
        <f t="shared" si="7"/>
        <v>1.0883280757097791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24</v>
      </c>
      <c r="D21" s="132">
        <v>179</v>
      </c>
      <c r="E21" s="132">
        <v>230</v>
      </c>
      <c r="F21" s="133">
        <f t="shared" si="3"/>
        <v>409</v>
      </c>
      <c r="G21" s="134">
        <f t="shared" si="4"/>
        <v>316</v>
      </c>
      <c r="H21" s="122">
        <f t="shared" si="5"/>
        <v>1.1329113924050633</v>
      </c>
      <c r="I21" s="13">
        <f t="shared" si="6"/>
        <v>1.4556962025316456</v>
      </c>
      <c r="J21" s="14"/>
      <c r="K21" s="15">
        <f t="shared" si="7"/>
        <v>1.2943037974683544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19</v>
      </c>
      <c r="D22" s="132">
        <v>115</v>
      </c>
      <c r="E22" s="132">
        <v>127</v>
      </c>
      <c r="F22" s="133">
        <f t="shared" si="3"/>
        <v>242</v>
      </c>
      <c r="G22" s="134">
        <f t="shared" si="4"/>
        <v>308</v>
      </c>
      <c r="H22" s="122">
        <f t="shared" si="5"/>
        <v>0.74675324675324672</v>
      </c>
      <c r="I22" s="13">
        <f t="shared" si="6"/>
        <v>0.82467532467532467</v>
      </c>
      <c r="J22" s="14"/>
      <c r="K22" s="15">
        <f t="shared" si="7"/>
        <v>0.7857142857142857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250"/>
      <c r="E23" s="132"/>
      <c r="F23" s="133">
        <f t="shared" ref="F23:F24" si="8">SUM(D23:E23)</f>
        <v>0</v>
      </c>
      <c r="G23" s="134"/>
      <c r="H23" s="122">
        <f t="shared" si="5"/>
        <v>0</v>
      </c>
      <c r="I23" s="13">
        <f t="shared" si="6"/>
        <v>0</v>
      </c>
      <c r="J23" s="14"/>
      <c r="K23" s="15">
        <f t="shared" si="7"/>
        <v>0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>
        <f t="shared" si="8"/>
        <v>0</v>
      </c>
      <c r="G24" s="134"/>
      <c r="H24" s="122">
        <f t="shared" si="5"/>
        <v>0</v>
      </c>
      <c r="I24" s="13">
        <f t="shared" si="6"/>
        <v>0</v>
      </c>
      <c r="J24" s="14"/>
      <c r="K24" s="15">
        <f t="shared" si="7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630</v>
      </c>
      <c r="E25" s="137">
        <f>SUM(E17:E24)</f>
        <v>682</v>
      </c>
      <c r="F25" s="137">
        <f>SUM(F17:F24)</f>
        <v>1312</v>
      </c>
      <c r="G25" s="137">
        <f>SUM(G17:G24)</f>
        <v>1729</v>
      </c>
      <c r="H25" s="124">
        <f t="shared" si="5"/>
        <v>0.72874493927125505</v>
      </c>
      <c r="I25" s="27">
        <f t="shared" si="6"/>
        <v>0.78889531521110468</v>
      </c>
      <c r="J25" s="22"/>
      <c r="K25" s="28">
        <f t="shared" si="7"/>
        <v>0.75882012724117986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170</v>
      </c>
      <c r="E27" s="216">
        <v>136</v>
      </c>
      <c r="F27" s="133">
        <f t="shared" ref="F27:F28" si="9">SUM(D27:E27)</f>
        <v>306</v>
      </c>
      <c r="G27" s="134">
        <f>VLOOKUP(C27,$W$53:$AF$63,$W$44,0)</f>
        <v>403</v>
      </c>
      <c r="H27" s="122">
        <f>IF(G27&lt;&gt;0,D27/(G27/2),0)</f>
        <v>0.84367245657568235</v>
      </c>
      <c r="I27" s="13">
        <f>IF(G27&lt;&gt;0,E27/(G27/2),0)</f>
        <v>0.67493796526054595</v>
      </c>
      <c r="J27" s="14"/>
      <c r="K27" s="15">
        <f t="shared" si="7"/>
        <v>0.75930521091811409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14</v>
      </c>
      <c r="D28" s="132">
        <v>160</v>
      </c>
      <c r="E28" s="132">
        <v>275</v>
      </c>
      <c r="F28" s="133">
        <f t="shared" si="9"/>
        <v>435</v>
      </c>
      <c r="G28" s="134">
        <f>VLOOKUP(C28,$W$53:$AF$63,$W$44,0)</f>
        <v>412</v>
      </c>
      <c r="H28" s="122">
        <f>IF(G28&lt;&gt;0,D28/(G28/2),0)</f>
        <v>0.77669902912621358</v>
      </c>
      <c r="I28" s="13">
        <f>IF(G28&lt;&gt;0,E28/(G28/2),0)</f>
        <v>1.3349514563106797</v>
      </c>
      <c r="J28" s="14"/>
      <c r="K28" s="15">
        <f t="shared" si="7"/>
        <v>1.0558252427184467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/>
      <c r="D29" s="217"/>
      <c r="E29" s="250"/>
      <c r="F29" s="133"/>
      <c r="G29" s="134"/>
      <c r="H29" s="122">
        <f>IF(G29&lt;&gt;0,D29/(G29/2),0)</f>
        <v>0</v>
      </c>
      <c r="I29" s="13">
        <f>IF(G29&lt;&gt;0,E29/(G29/2),0)</f>
        <v>0</v>
      </c>
      <c r="J29" s="14"/>
      <c r="K29" s="15">
        <f t="shared" si="7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7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330</v>
      </c>
      <c r="E31" s="221">
        <f>SUM(E27:E30)</f>
        <v>411</v>
      </c>
      <c r="F31" s="221">
        <f>SUM(F27:F30)</f>
        <v>741</v>
      </c>
      <c r="G31" s="222">
        <f>SUM(G27:G30)</f>
        <v>815</v>
      </c>
      <c r="H31" s="223">
        <f>IF(G31&lt;&gt;0,D31/(G31/2),0)</f>
        <v>0.80981595092024539</v>
      </c>
      <c r="I31" s="223">
        <f>IF(G31&lt;&gt;0,E31/(G31/2),0)</f>
        <v>1.0085889570552147</v>
      </c>
      <c r="J31" s="22"/>
      <c r="K31" s="224">
        <f t="shared" si="7"/>
        <v>0.90920245398773003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1214.5</v>
      </c>
      <c r="E34" s="108">
        <f>E9+E15+E25+E31</f>
        <v>1093</v>
      </c>
      <c r="F34" s="108">
        <f>F9+F15+F25+F31</f>
        <v>2307.5</v>
      </c>
      <c r="G34" s="109">
        <f>G25+G31+G9+G15</f>
        <v>3188</v>
      </c>
      <c r="H34" s="13">
        <f>IF(G34&lt;&gt;0,D34/(G34/2),0)</f>
        <v>0.76191969887076538</v>
      </c>
      <c r="I34" s="13">
        <f>IF(G34&lt;&gt;0,E34/(G34/2),0)</f>
        <v>0.68569636135508161</v>
      </c>
      <c r="J34" s="14"/>
      <c r="K34" s="15">
        <f>IF(G34&lt;&gt;0,F34/(G34),0)</f>
        <v>0.7238080301129235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10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10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>
        <v>790</v>
      </c>
      <c r="E41" s="105">
        <v>342.8</v>
      </c>
      <c r="F41" s="106">
        <f t="shared" si="10"/>
        <v>1132.8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1800</v>
      </c>
      <c r="D42" s="107">
        <f>SUM(D38:D41)</f>
        <v>790</v>
      </c>
      <c r="E42" s="107">
        <f>SUM(E38:E41)</f>
        <v>342.8</v>
      </c>
      <c r="F42" s="106">
        <f>D42+E42</f>
        <v>1132.8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7</v>
      </c>
      <c r="X44" s="104" t="str">
        <f>"'"&amp;IF($W$44=4,DAY($Z$53)-1,IF($W$44=5,DAY($AA$53)-1,IF($W$44=6,DAY($AB$53)-1,IF($W$44=7,DAY($AC$53)-1,IF($W$44=8,DAY($AD$53)-1,IF($W$44=9,DAY($AE$53)-1,0))))))&amp;"-"&amp;MONTH($Y$53)&amp;"'!D40"</f>
        <v>'2-1'!D40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'2-1'!F40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'2-1'!H40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'2-1'!B40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46052</v>
      </c>
      <c r="Z45" s="192">
        <f>Y45+1</f>
        <v>46053</v>
      </c>
      <c r="AA45" s="192">
        <f t="shared" ref="AA45:AE45" si="11">Z45+1</f>
        <v>46054</v>
      </c>
      <c r="AB45" s="192">
        <f t="shared" si="11"/>
        <v>46055</v>
      </c>
      <c r="AC45" s="192">
        <f t="shared" si="11"/>
        <v>46056</v>
      </c>
      <c r="AD45" s="192">
        <f t="shared" si="11"/>
        <v>46057</v>
      </c>
      <c r="AE45" s="192">
        <f t="shared" si="11"/>
        <v>46058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644</v>
      </c>
      <c r="Z46" s="66">
        <v>644</v>
      </c>
      <c r="AA46" s="66">
        <v>935</v>
      </c>
      <c r="AB46" s="66">
        <v>674</v>
      </c>
      <c r="AC46" s="66">
        <v>999</v>
      </c>
      <c r="AD46" s="66">
        <v>999</v>
      </c>
      <c r="AE46" s="66">
        <v>0</v>
      </c>
      <c r="AF46" s="67">
        <f>Y46+Z46+AA46+AB46+AC46+AD46+AE46</f>
        <v>4895</v>
      </c>
      <c r="AG46" s="64"/>
    </row>
    <row r="47" spans="2:33" ht="16" thickBot="1">
      <c r="B47" s="76">
        <f>+F9+'28-12'!F9+'29-12'!F9</f>
        <v>1186.5</v>
      </c>
      <c r="C47" s="77">
        <f>IF($W$44=3,$Y46,IF($W$44=4,SUM($Y46:$Z46),IF($W$44=5,SUM($Y46:$AA46),IF($W$44=6,SUM($Y46:$AB46),IF($W$44=7,SUM($Y46:$AC46),IF($W$44=8,SUM($Y46:$AD46),IF($W$44=9,SUM($Y46:$AE46),"Escribir número")))))))</f>
        <v>3896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7280</v>
      </c>
      <c r="G47" s="77">
        <f>IF($W$44=3,$Y47,IF($W$44=4,SUM($Y47:$Z47),IF($W$44=5,SUM($Y47:$AA47),IF($W$44=6,SUM($Y47:$AB47),IF($W$44=7,SUM($Y47:$AC47),IF($W$44=8,SUM($Y47:$AD47),IF($W$44=9,SUM($Y47:$AE47),"Escribir número")))))))</f>
        <v>6058</v>
      </c>
      <c r="H47" s="79">
        <f>F31+'26-12'!F31+'27-12'!F31+'28-12'!F31+'29-12'!F31</f>
        <v>2807.5</v>
      </c>
      <c r="I47" s="77">
        <f>IF($W$44=3,$Y49,IF($W$44=4,SUM($Y49:$Z49),IF($W$44=5,SUM($Y49:$AA49),IF($W$44=6,SUM($Y49:$AB49),IF($W$44=7,SUM($Y49:$AC49),IF($W$44=8,SUM($Y49:$AD49),IF($W$44=9,SUM($Y49:$AE49),"Escribir número")))))))</f>
        <v>3911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1451</v>
      </c>
      <c r="Z47" s="273">
        <v>787</v>
      </c>
      <c r="AA47" s="273">
        <v>1223</v>
      </c>
      <c r="AB47" s="273">
        <v>1223</v>
      </c>
      <c r="AC47" s="273">
        <v>1374</v>
      </c>
      <c r="AD47" s="273">
        <v>1519</v>
      </c>
      <c r="AE47" s="273">
        <v>851</v>
      </c>
      <c r="AF47" s="67">
        <f t="shared" ref="AF47:AF49" si="12">Y47+Z47+AA47+AB47+AC47+AD47+AE47</f>
        <v>8428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11850</v>
      </c>
      <c r="L48" s="118"/>
      <c r="M48" s="82">
        <f>+C47+E47+G47+I47</f>
        <v>13865</v>
      </c>
      <c r="N48" s="83">
        <f>AF63</f>
        <v>18593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f t="shared" si="12"/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602</v>
      </c>
      <c r="Z49" s="274">
        <v>815</v>
      </c>
      <c r="AA49" s="274">
        <v>819</v>
      </c>
      <c r="AB49" s="274">
        <v>860</v>
      </c>
      <c r="AC49" s="274">
        <v>815</v>
      </c>
      <c r="AD49" s="274">
        <v>757</v>
      </c>
      <c r="AE49" s="274">
        <v>602</v>
      </c>
      <c r="AF49" s="67">
        <f t="shared" si="12"/>
        <v>5270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f>SUM(Y46:Y49)</f>
        <v>2697</v>
      </c>
      <c r="Z50" s="71">
        <f t="shared" ref="Z50:AF50" si="13">SUM(Z46:Z49)</f>
        <v>2246</v>
      </c>
      <c r="AA50" s="71">
        <f t="shared" si="13"/>
        <v>2977</v>
      </c>
      <c r="AB50" s="71">
        <f t="shared" si="13"/>
        <v>2757</v>
      </c>
      <c r="AC50" s="71">
        <f t="shared" si="13"/>
        <v>3188</v>
      </c>
      <c r="AD50" s="71">
        <f t="shared" si="13"/>
        <v>3275</v>
      </c>
      <c r="AE50" s="71">
        <f t="shared" si="13"/>
        <v>1453</v>
      </c>
      <c r="AF50" s="71">
        <f t="shared" si="13"/>
        <v>18593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f>+Y45</f>
        <v>46052</v>
      </c>
      <c r="Z53" s="192">
        <f t="shared" ref="Z53:AF53" si="14">+Z45</f>
        <v>46053</v>
      </c>
      <c r="AA53" s="192">
        <f t="shared" si="14"/>
        <v>46054</v>
      </c>
      <c r="AB53" s="192">
        <f t="shared" si="14"/>
        <v>46055</v>
      </c>
      <c r="AC53" s="192">
        <f t="shared" si="14"/>
        <v>46056</v>
      </c>
      <c r="AD53" s="192">
        <f t="shared" si="14"/>
        <v>46057</v>
      </c>
      <c r="AE53" s="192">
        <f t="shared" si="14"/>
        <v>46058</v>
      </c>
      <c r="AF53" s="63" t="str">
        <f t="shared" si="14"/>
        <v>S1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0</v>
      </c>
      <c r="Z54" s="85">
        <v>0</v>
      </c>
      <c r="AA54" s="85">
        <v>356</v>
      </c>
      <c r="AB54" s="85">
        <v>224</v>
      </c>
      <c r="AC54" s="85">
        <v>355</v>
      </c>
      <c r="AD54" s="85">
        <v>355</v>
      </c>
      <c r="AE54" s="85">
        <v>0</v>
      </c>
      <c r="AF54" s="67">
        <f>Y54+Z54+AA54+AB54+AC54+AD54+AE54</f>
        <v>1290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289</v>
      </c>
      <c r="Z55" s="85">
        <v>412</v>
      </c>
      <c r="AA55" s="85">
        <v>371</v>
      </c>
      <c r="AB55" s="85">
        <v>412</v>
      </c>
      <c r="AC55" s="85">
        <v>412</v>
      </c>
      <c r="AD55" s="85">
        <v>309</v>
      </c>
      <c r="AE55" s="85">
        <v>289</v>
      </c>
      <c r="AF55" s="67">
        <f t="shared" ref="AF55:AF62" si="15">Y55+Z55+AA55+AB55+AC55+AD55+AE55</f>
        <v>2494</v>
      </c>
      <c r="AG55" s="64"/>
    </row>
    <row r="56" spans="2:33" ht="15.5">
      <c r="E56" s="91"/>
      <c r="V56" s="62"/>
      <c r="W56" s="68" t="s">
        <v>18</v>
      </c>
      <c r="X56" s="90"/>
      <c r="Y56" s="85">
        <v>282</v>
      </c>
      <c r="Z56" s="85">
        <v>178</v>
      </c>
      <c r="AA56" s="85">
        <v>282</v>
      </c>
      <c r="AB56" s="85">
        <v>282</v>
      </c>
      <c r="AC56" s="85">
        <v>282</v>
      </c>
      <c r="AD56" s="85">
        <v>254</v>
      </c>
      <c r="AE56" s="85">
        <v>155</v>
      </c>
      <c r="AF56" s="67">
        <f t="shared" si="15"/>
        <v>1715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644</v>
      </c>
      <c r="Z57" s="85">
        <v>644</v>
      </c>
      <c r="AA57" s="85">
        <v>579</v>
      </c>
      <c r="AB57" s="85">
        <v>451</v>
      </c>
      <c r="AC57" s="85">
        <v>644</v>
      </c>
      <c r="AD57" s="85">
        <v>644</v>
      </c>
      <c r="AE57" s="85">
        <v>0</v>
      </c>
      <c r="AF57" s="67">
        <f t="shared" si="15"/>
        <v>3606</v>
      </c>
      <c r="AG57" s="64"/>
    </row>
    <row r="58" spans="2:33" ht="15.5">
      <c r="V58" s="62"/>
      <c r="W58" s="68" t="s">
        <v>17</v>
      </c>
      <c r="X58" s="90"/>
      <c r="Y58" s="85">
        <v>323</v>
      </c>
      <c r="Z58" s="85">
        <v>127</v>
      </c>
      <c r="AA58" s="85">
        <v>0</v>
      </c>
      <c r="AB58" s="85">
        <v>0</v>
      </c>
      <c r="AC58" s="85">
        <v>151</v>
      </c>
      <c r="AD58" s="85">
        <f>3275-2951</f>
        <v>324</v>
      </c>
      <c r="AE58" s="85">
        <v>178</v>
      </c>
      <c r="AF58" s="67">
        <f t="shared" si="15"/>
        <v>1103</v>
      </c>
      <c r="AG58" s="64"/>
    </row>
    <row r="59" spans="2:33" ht="15.5">
      <c r="V59" s="62"/>
      <c r="W59" s="68" t="s">
        <v>28</v>
      </c>
      <c r="X59" s="90"/>
      <c r="Y59" s="85">
        <v>285</v>
      </c>
      <c r="Z59" s="85">
        <v>133</v>
      </c>
      <c r="AA59" s="85">
        <v>317</v>
      </c>
      <c r="AB59" s="85">
        <v>317</v>
      </c>
      <c r="AC59" s="85">
        <v>317</v>
      </c>
      <c r="AD59" s="85">
        <v>317</v>
      </c>
      <c r="AE59" s="85">
        <v>174</v>
      </c>
      <c r="AF59" s="67">
        <f t="shared" si="15"/>
        <v>1860</v>
      </c>
      <c r="AG59" s="64"/>
    </row>
    <row r="60" spans="2:33" ht="15.5">
      <c r="V60" s="62"/>
      <c r="W60" s="68" t="s">
        <v>24</v>
      </c>
      <c r="X60" s="90"/>
      <c r="Y60" s="85">
        <v>285</v>
      </c>
      <c r="Z60" s="85">
        <v>133</v>
      </c>
      <c r="AA60" s="85">
        <v>316</v>
      </c>
      <c r="AB60" s="85">
        <v>316</v>
      </c>
      <c r="AC60" s="85">
        <v>316</v>
      </c>
      <c r="AD60" s="85">
        <v>316</v>
      </c>
      <c r="AE60" s="85">
        <v>174</v>
      </c>
      <c r="AF60" s="67">
        <f t="shared" si="15"/>
        <v>1856</v>
      </c>
      <c r="AG60" s="64"/>
    </row>
    <row r="61" spans="2:33" ht="15.5">
      <c r="V61" s="62"/>
      <c r="W61" s="70" t="s">
        <v>19</v>
      </c>
      <c r="X61" s="92"/>
      <c r="Y61" s="85">
        <v>276</v>
      </c>
      <c r="Z61" s="85">
        <v>215</v>
      </c>
      <c r="AA61" s="85">
        <v>308</v>
      </c>
      <c r="AB61" s="85">
        <v>308</v>
      </c>
      <c r="AC61" s="85">
        <v>308</v>
      </c>
      <c r="AD61" s="85">
        <v>308</v>
      </c>
      <c r="AE61" s="85">
        <v>160</v>
      </c>
      <c r="AF61" s="67">
        <f t="shared" si="15"/>
        <v>1883</v>
      </c>
      <c r="AG61" s="64"/>
    </row>
    <row r="62" spans="2:33" ht="15.5">
      <c r="V62" s="62"/>
      <c r="W62" s="70" t="s">
        <v>85</v>
      </c>
      <c r="X62" s="92"/>
      <c r="Y62" s="85">
        <v>313</v>
      </c>
      <c r="Z62" s="85">
        <v>403</v>
      </c>
      <c r="AA62" s="85">
        <v>448</v>
      </c>
      <c r="AB62" s="85">
        <v>448</v>
      </c>
      <c r="AC62" s="85">
        <v>403</v>
      </c>
      <c r="AD62" s="85">
        <v>448</v>
      </c>
      <c r="AE62" s="85">
        <v>323</v>
      </c>
      <c r="AF62" s="67">
        <f t="shared" si="15"/>
        <v>2786</v>
      </c>
      <c r="AG62" s="64"/>
    </row>
    <row r="63" spans="2:33" ht="15.5">
      <c r="V63" s="62"/>
      <c r="W63" s="299" t="s">
        <v>43</v>
      </c>
      <c r="X63" s="300"/>
      <c r="Y63" s="102">
        <f>SUM(Y54:Y62)</f>
        <v>2697</v>
      </c>
      <c r="Z63" s="102">
        <f t="shared" ref="Z63:AE63" si="16">SUM(Z54:Z62)</f>
        <v>2245</v>
      </c>
      <c r="AA63" s="102">
        <f t="shared" si="16"/>
        <v>2977</v>
      </c>
      <c r="AB63" s="102">
        <f t="shared" si="16"/>
        <v>2758</v>
      </c>
      <c r="AC63" s="102">
        <f t="shared" si="16"/>
        <v>3188</v>
      </c>
      <c r="AD63" s="102">
        <f t="shared" si="16"/>
        <v>3275</v>
      </c>
      <c r="AE63" s="102">
        <f t="shared" si="16"/>
        <v>1453</v>
      </c>
      <c r="AF63" s="102">
        <f>SUM(AF54:AF62)</f>
        <v>18593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B6:B8"/>
    <mergeCell ref="P6:P7"/>
    <mergeCell ref="S6:S7"/>
    <mergeCell ref="C2:N2"/>
    <mergeCell ref="P2:T2"/>
    <mergeCell ref="D3:F3"/>
    <mergeCell ref="Q4:Q5"/>
    <mergeCell ref="T4:T5"/>
    <mergeCell ref="P10:P16"/>
    <mergeCell ref="S10:S16"/>
    <mergeCell ref="B11:B14"/>
    <mergeCell ref="B17:B24"/>
    <mergeCell ref="P22:P28"/>
    <mergeCell ref="S22:S28"/>
    <mergeCell ref="B27:B30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W45:X45"/>
    <mergeCell ref="S39:S43"/>
    <mergeCell ref="G40:H40"/>
    <mergeCell ref="I40:K40"/>
    <mergeCell ref="G41:H41"/>
    <mergeCell ref="I41:K41"/>
    <mergeCell ref="G42:H42"/>
    <mergeCell ref="B44:I44"/>
    <mergeCell ref="K44:N44"/>
    <mergeCell ref="D45:E45"/>
    <mergeCell ref="F45:G45"/>
    <mergeCell ref="H45:I45"/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disablePrompts="1" count="1">
    <dataValidation type="list" allowBlank="1" showInputMessage="1" showErrorMessage="1" sqref="W44" xr:uid="{57EDB87B-13CF-432C-BFF4-CD938FBAB37A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0D493367-4A38-4805-83BD-F28EFA08C7F1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0CE4FDB1-0FFC-4334-B6E9-5CB557DC82B7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6CF51327-4CFC-4271-9190-05C01306E89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ED41716A-8F2D-4633-9E03-E937FBE61FC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32BB9FE0-EDCC-4AD5-AECB-68635E4664D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39196381-D304-4843-83FE-DB47573399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C3D0B29D-7C39-494A-A58E-5C140CB6B9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9C137F92-B2F4-4907-BCCB-7C83EF64D57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E368183D-5891-4996-B4B6-510FCEB421E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BCF3C-46B8-4144-8B3A-BC781FA4D229}">
  <sheetPr>
    <tabColor theme="0"/>
  </sheetPr>
  <dimension ref="B2:AG76"/>
  <sheetViews>
    <sheetView zoomScale="64" zoomScaleNormal="64" workbookViewId="0">
      <selection activeCell="B4" sqref="B4:I35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20</v>
      </c>
      <c r="D6" s="132">
        <v>229</v>
      </c>
      <c r="E6" s="132">
        <v>0</v>
      </c>
      <c r="F6" s="133">
        <f t="shared" ref="F6:F8" si="0">SUM(D6:E6)</f>
        <v>229</v>
      </c>
      <c r="G6" s="134">
        <f t="shared" ref="G6" si="1">VLOOKUP(C6,$W$53:$AF$63,$W$44,0)</f>
        <v>644</v>
      </c>
      <c r="H6" s="122">
        <f>IF(G6&lt;&gt;0,D6/(G6/2),0)</f>
        <v>0.71118012422360244</v>
      </c>
      <c r="I6" s="13">
        <f>IF(G6&lt;&gt;0,E6/(G6/2),0)</f>
        <v>0</v>
      </c>
      <c r="J6" s="14"/>
      <c r="K6" s="15">
        <f>IF(G6&lt;&gt;0,F6/(G6),0)</f>
        <v>0.35559006211180122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 t="s">
        <v>69</v>
      </c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229</v>
      </c>
      <c r="E9" s="136">
        <f>SUM(E6:E8)</f>
        <v>0</v>
      </c>
      <c r="F9" s="136">
        <f>SUM(F6:F8)</f>
        <v>229</v>
      </c>
      <c r="G9" s="137">
        <f>SUM(G6:G8)</f>
        <v>644</v>
      </c>
      <c r="H9" s="123">
        <f>IF(G9&lt;&gt;0,D9/(G9/2),0)</f>
        <v>0.71118012422360244</v>
      </c>
      <c r="I9" s="21">
        <f>IF(G9&lt;&gt;0,E9/(G9/2),0)</f>
        <v>0</v>
      </c>
      <c r="J9" s="22"/>
      <c r="K9" s="23">
        <f>IF(G9&lt;&gt;0,F9/(G9),0)</f>
        <v>0.35559006211180122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/>
      <c r="D17" s="132">
        <v>0</v>
      </c>
      <c r="E17" s="132">
        <v>0</v>
      </c>
      <c r="F17" s="133">
        <f t="shared" ref="F17:F22" si="3">SUM(D17:E17)</f>
        <v>0</v>
      </c>
      <c r="G17" s="134"/>
      <c r="H17" s="122">
        <f t="shared" ref="H17:H25" si="4">IF(G17&lt;&gt;0,D17/(G17/2),0)</f>
        <v>0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0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217">
        <v>206</v>
      </c>
      <c r="E18" s="132"/>
      <c r="F18" s="133">
        <f t="shared" si="3"/>
        <v>206</v>
      </c>
      <c r="G18" s="134">
        <f t="shared" ref="G17:G22" si="7">VLOOKUP(C18,$W$53:$AF$63,$W$44,0)</f>
        <v>254</v>
      </c>
      <c r="H18" s="122">
        <f>IF(G18&lt;&gt;0,D18/(G18/2),0)</f>
        <v>1.6220472440944882</v>
      </c>
      <c r="I18" s="13">
        <f t="shared" si="5"/>
        <v>0</v>
      </c>
      <c r="J18" s="14"/>
      <c r="K18" s="15">
        <f t="shared" si="6"/>
        <v>0.8110236220472441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17</v>
      </c>
      <c r="D19" s="132">
        <v>0</v>
      </c>
      <c r="E19" s="132">
        <v>0</v>
      </c>
      <c r="F19" s="133">
        <f t="shared" si="3"/>
        <v>0</v>
      </c>
      <c r="G19" s="134">
        <f t="shared" si="7"/>
        <v>324</v>
      </c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28</v>
      </c>
      <c r="D20" s="132">
        <v>160</v>
      </c>
      <c r="E20" s="132"/>
      <c r="F20" s="133">
        <f t="shared" si="3"/>
        <v>160</v>
      </c>
      <c r="G20" s="134">
        <f t="shared" si="7"/>
        <v>317</v>
      </c>
      <c r="H20" s="122">
        <f t="shared" si="4"/>
        <v>1.0094637223974763</v>
      </c>
      <c r="I20" s="13">
        <f t="shared" si="5"/>
        <v>0</v>
      </c>
      <c r="J20" s="14"/>
      <c r="K20" s="15">
        <f t="shared" si="6"/>
        <v>0.50473186119873814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24</v>
      </c>
      <c r="D21" s="132">
        <v>162</v>
      </c>
      <c r="E21" s="132"/>
      <c r="F21" s="133">
        <f t="shared" si="3"/>
        <v>162</v>
      </c>
      <c r="G21" s="134">
        <f t="shared" si="7"/>
        <v>316</v>
      </c>
      <c r="H21" s="122">
        <f t="shared" si="4"/>
        <v>1.0253164556962024</v>
      </c>
      <c r="I21" s="13">
        <f t="shared" si="5"/>
        <v>0</v>
      </c>
      <c r="J21" s="14"/>
      <c r="K21" s="15">
        <f t="shared" si="6"/>
        <v>0.51265822784810122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19</v>
      </c>
      <c r="D22" s="132">
        <v>68</v>
      </c>
      <c r="E22" s="132"/>
      <c r="F22" s="133">
        <f t="shared" si="3"/>
        <v>68</v>
      </c>
      <c r="G22" s="134">
        <f t="shared" si="7"/>
        <v>308</v>
      </c>
      <c r="H22" s="122">
        <f t="shared" si="4"/>
        <v>0.44155844155844154</v>
      </c>
      <c r="I22" s="13">
        <f t="shared" si="5"/>
        <v>0</v>
      </c>
      <c r="J22" s="14"/>
      <c r="K22" s="15">
        <f t="shared" si="6"/>
        <v>0.22077922077922077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250"/>
      <c r="E23" s="132"/>
      <c r="F23" s="133">
        <f t="shared" ref="F23:F24" si="8">SUM(D23:E23)</f>
        <v>0</v>
      </c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>
        <f t="shared" si="8"/>
        <v>0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596</v>
      </c>
      <c r="E25" s="137">
        <f>SUM(E17:E24)</f>
        <v>0</v>
      </c>
      <c r="F25" s="137">
        <f>SUM(F17:F24)</f>
        <v>596</v>
      </c>
      <c r="G25" s="137">
        <f>SUM(G17:G24)</f>
        <v>1519</v>
      </c>
      <c r="H25" s="124">
        <f t="shared" si="4"/>
        <v>0.78472679394338385</v>
      </c>
      <c r="I25" s="27">
        <f t="shared" si="5"/>
        <v>0</v>
      </c>
      <c r="J25" s="22"/>
      <c r="K25" s="28">
        <f t="shared" si="6"/>
        <v>0.39236339697169192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>
        <v>41</v>
      </c>
      <c r="E27" s="216"/>
      <c r="F27" s="133">
        <f t="shared" ref="F27:F28" si="9">SUM(D27:E27)</f>
        <v>41</v>
      </c>
      <c r="G27" s="134">
        <f>VLOOKUP(C27,$W$53:$AF$63,$W$44,0)</f>
        <v>448</v>
      </c>
      <c r="H27" s="122">
        <f>IF(G27&lt;&gt;0,D27/(G27/2),0)</f>
        <v>0.18303571428571427</v>
      </c>
      <c r="I27" s="13">
        <f>IF(G27&lt;&gt;0,E27/(G27/2),0)</f>
        <v>0</v>
      </c>
      <c r="J27" s="14"/>
      <c r="K27" s="15">
        <f t="shared" si="6"/>
        <v>9.1517857142857137E-2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14</v>
      </c>
      <c r="D28" s="132">
        <v>124</v>
      </c>
      <c r="E28" s="132"/>
      <c r="F28" s="133">
        <f t="shared" si="9"/>
        <v>124</v>
      </c>
      <c r="G28" s="134">
        <f>VLOOKUP(C28,$W$53:$AF$63,$W$44,0)</f>
        <v>309</v>
      </c>
      <c r="H28" s="122">
        <f>IF(G28&lt;&gt;0,D28/(G28/2),0)</f>
        <v>0.80258899676375406</v>
      </c>
      <c r="I28" s="13">
        <f>IF(G28&lt;&gt;0,E28/(G28/2),0)</f>
        <v>0</v>
      </c>
      <c r="J28" s="14"/>
      <c r="K28" s="15">
        <f t="shared" si="6"/>
        <v>0.40129449838187703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12</v>
      </c>
      <c r="D29" s="217"/>
      <c r="E29" s="250"/>
      <c r="F29" s="133"/>
      <c r="G29" s="134">
        <f>VLOOKUP(C29,$W$53:$AF$63,$W$44,0)</f>
        <v>355</v>
      </c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165</v>
      </c>
      <c r="E31" s="221">
        <f>SUM(E27:E30)</f>
        <v>0</v>
      </c>
      <c r="F31" s="221">
        <f>SUM(F27:F30)</f>
        <v>165</v>
      </c>
      <c r="G31" s="222">
        <f>SUM(G27:G30)</f>
        <v>1112</v>
      </c>
      <c r="H31" s="223">
        <f>IF(G31&lt;&gt;0,D31/(G31/2),0)</f>
        <v>0.29676258992805754</v>
      </c>
      <c r="I31" s="223">
        <f>IF(G31&lt;&gt;0,E31/(G31/2),0)</f>
        <v>0</v>
      </c>
      <c r="J31" s="22"/>
      <c r="K31" s="224">
        <f t="shared" si="6"/>
        <v>0.14838129496402877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990</v>
      </c>
      <c r="E34" s="108">
        <f>E9+E15+E25+E31</f>
        <v>0</v>
      </c>
      <c r="F34" s="108">
        <f>F9+F15+F25+F31</f>
        <v>990</v>
      </c>
      <c r="G34" s="109">
        <f>G25+G31+G9+G15</f>
        <v>3275</v>
      </c>
      <c r="H34" s="13">
        <f>IF(G34&lt;&gt;0,D34/(G34/2),0)</f>
        <v>0.60458015267175569</v>
      </c>
      <c r="I34" s="13">
        <f>IF(G34&lt;&gt;0,E34/(G34/2),0)</f>
        <v>0</v>
      </c>
      <c r="J34" s="14"/>
      <c r="K34" s="15">
        <f>IF(G34&lt;&gt;0,F34/(G34),0)</f>
        <v>0.30229007633587784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10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10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>
        <v>754</v>
      </c>
      <c r="E41" s="105"/>
      <c r="F41" s="106">
        <f t="shared" si="10"/>
        <v>754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1800</v>
      </c>
      <c r="D42" s="107">
        <f>SUM(D38:D41)</f>
        <v>754</v>
      </c>
      <c r="E42" s="107">
        <f>SUM(E38:E41)</f>
        <v>0</v>
      </c>
      <c r="F42" s="106">
        <f>D42+E42</f>
        <v>754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8</v>
      </c>
      <c r="X44" s="104" t="str">
        <f>"'"&amp;IF($W$44=4,DAY($Z$53)-1,IF($W$44=5,DAY($AA$53)-1,IF($W$44=6,DAY($AB$53)-1,IF($W$44=7,DAY($AC$53)-1,IF($W$44=8,DAY($AD$53)-1,IF($W$44=9,DAY($AE$53)-1,0))))))&amp;"-"&amp;MONTH($Y$53)&amp;"'!D40"</f>
        <v>'3-1'!D40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'3-1'!F40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'3-1'!H40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'3-1'!B40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46052</v>
      </c>
      <c r="Z45" s="192">
        <f>Y45+1</f>
        <v>46053</v>
      </c>
      <c r="AA45" s="192">
        <f t="shared" ref="AA45:AE45" si="11">Z45+1</f>
        <v>46054</v>
      </c>
      <c r="AB45" s="192">
        <f t="shared" si="11"/>
        <v>46055</v>
      </c>
      <c r="AC45" s="192">
        <f t="shared" si="11"/>
        <v>46056</v>
      </c>
      <c r="AD45" s="192">
        <f t="shared" si="11"/>
        <v>46057</v>
      </c>
      <c r="AE45" s="192">
        <f t="shared" si="11"/>
        <v>46058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644</v>
      </c>
      <c r="Z46" s="66">
        <v>644</v>
      </c>
      <c r="AA46" s="66">
        <v>935</v>
      </c>
      <c r="AB46" s="66">
        <v>674</v>
      </c>
      <c r="AC46" s="66">
        <v>999</v>
      </c>
      <c r="AD46" s="66">
        <v>999</v>
      </c>
      <c r="AE46" s="66">
        <v>0</v>
      </c>
      <c r="AF46" s="67">
        <f>Y46+Z46+AA46+AB46+AC46+AD46+AE46</f>
        <v>4895</v>
      </c>
      <c r="AG46" s="64"/>
    </row>
    <row r="47" spans="2:33" ht="16" thickBot="1">
      <c r="B47" s="76">
        <f>+F9+'28-12'!F9+'29-12'!F9</f>
        <v>1161</v>
      </c>
      <c r="C47" s="77">
        <f>IF($W$44=3,$Y46,IF($W$44=4,SUM($Y46:$Z46),IF($W$44=5,SUM($Y46:$AA46),IF($W$44=6,SUM($Y46:$AB46),IF($W$44=7,SUM($Y46:$AC46),IF($W$44=8,SUM($Y46:$AD46),IF($W$44=9,SUM($Y46:$AE46),"Escribir número")))))))</f>
        <v>4895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6564</v>
      </c>
      <c r="G47" s="77">
        <f>IF($W$44=3,$Y47,IF($W$44=4,SUM($Y47:$Z47),IF($W$44=5,SUM($Y47:$AA47),IF($W$44=6,SUM($Y47:$AB47),IF($W$44=7,SUM($Y47:$AC47),IF($W$44=8,SUM($Y47:$AD47),IF($W$44=9,SUM($Y47:$AE47),"Escribir número")))))))</f>
        <v>7577</v>
      </c>
      <c r="H47" s="79">
        <f>F31+'26-12'!F31+'27-12'!F31+'28-12'!F31+'29-12'!F31</f>
        <v>2231.5</v>
      </c>
      <c r="I47" s="77">
        <f>IF($W$44=3,$Y49,IF($W$44=4,SUM($Y49:$Z49),IF($W$44=5,SUM($Y49:$AA49),IF($W$44=6,SUM($Y49:$AB49),IF($W$44=7,SUM($Y49:$AC49),IF($W$44=8,SUM($Y49:$AD49),IF($W$44=9,SUM($Y49:$AE49),"Escribir número")))))))</f>
        <v>4668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1451</v>
      </c>
      <c r="Z47" s="273">
        <v>787</v>
      </c>
      <c r="AA47" s="273">
        <v>1223</v>
      </c>
      <c r="AB47" s="273">
        <v>1223</v>
      </c>
      <c r="AC47" s="273">
        <v>1374</v>
      </c>
      <c r="AD47" s="273">
        <v>1519</v>
      </c>
      <c r="AE47" s="273">
        <v>851</v>
      </c>
      <c r="AF47" s="67">
        <f t="shared" ref="AF47:AF49" si="12">Y47+Z47+AA47+AB47+AC47+AD47+AE47</f>
        <v>8428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10532.5</v>
      </c>
      <c r="L48" s="118"/>
      <c r="M48" s="82">
        <f>+C47+E47+G47+I47</f>
        <v>17140</v>
      </c>
      <c r="N48" s="83">
        <f>AF63</f>
        <v>18593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f t="shared" si="12"/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602</v>
      </c>
      <c r="Z49" s="274">
        <v>815</v>
      </c>
      <c r="AA49" s="274">
        <v>819</v>
      </c>
      <c r="AB49" s="274">
        <v>860</v>
      </c>
      <c r="AC49" s="274">
        <v>815</v>
      </c>
      <c r="AD49" s="274">
        <v>757</v>
      </c>
      <c r="AE49" s="274">
        <v>602</v>
      </c>
      <c r="AF49" s="67">
        <f t="shared" si="12"/>
        <v>5270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f>SUM(Y46:Y49)</f>
        <v>2697</v>
      </c>
      <c r="Z50" s="71">
        <f t="shared" ref="Z50:AF50" si="13">SUM(Z46:Z49)</f>
        <v>2246</v>
      </c>
      <c r="AA50" s="71">
        <f t="shared" si="13"/>
        <v>2977</v>
      </c>
      <c r="AB50" s="71">
        <f t="shared" si="13"/>
        <v>2757</v>
      </c>
      <c r="AC50" s="71">
        <f t="shared" si="13"/>
        <v>3188</v>
      </c>
      <c r="AD50" s="71">
        <f t="shared" si="13"/>
        <v>3275</v>
      </c>
      <c r="AE50" s="71">
        <f t="shared" si="13"/>
        <v>1453</v>
      </c>
      <c r="AF50" s="71">
        <f t="shared" si="13"/>
        <v>18593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f>+Y45</f>
        <v>46052</v>
      </c>
      <c r="Z53" s="192">
        <f t="shared" ref="Z53:AF53" si="14">+Z45</f>
        <v>46053</v>
      </c>
      <c r="AA53" s="192">
        <f t="shared" si="14"/>
        <v>46054</v>
      </c>
      <c r="AB53" s="192">
        <f t="shared" si="14"/>
        <v>46055</v>
      </c>
      <c r="AC53" s="192">
        <f t="shared" si="14"/>
        <v>46056</v>
      </c>
      <c r="AD53" s="192">
        <f t="shared" si="14"/>
        <v>46057</v>
      </c>
      <c r="AE53" s="192">
        <f t="shared" si="14"/>
        <v>46058</v>
      </c>
      <c r="AF53" s="63" t="str">
        <f t="shared" si="14"/>
        <v>S1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0</v>
      </c>
      <c r="Z54" s="85">
        <v>0</v>
      </c>
      <c r="AA54" s="85">
        <v>356</v>
      </c>
      <c r="AB54" s="85">
        <v>224</v>
      </c>
      <c r="AC54" s="85">
        <v>355</v>
      </c>
      <c r="AD54" s="85">
        <v>355</v>
      </c>
      <c r="AE54" s="85">
        <v>0</v>
      </c>
      <c r="AF54" s="67">
        <f>Y54+Z54+AA54+AB54+AC54+AD54+AE54</f>
        <v>1290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289</v>
      </c>
      <c r="Z55" s="85">
        <v>412</v>
      </c>
      <c r="AA55" s="85">
        <v>371</v>
      </c>
      <c r="AB55" s="85">
        <v>412</v>
      </c>
      <c r="AC55" s="85">
        <v>412</v>
      </c>
      <c r="AD55" s="85">
        <v>309</v>
      </c>
      <c r="AE55" s="85">
        <v>289</v>
      </c>
      <c r="AF55" s="67">
        <f t="shared" ref="AF55:AF62" si="15">Y55+Z55+AA55+AB55+AC55+AD55+AE55</f>
        <v>2494</v>
      </c>
      <c r="AG55" s="64"/>
    </row>
    <row r="56" spans="2:33" ht="15.5">
      <c r="E56" s="91"/>
      <c r="V56" s="62"/>
      <c r="W56" s="68" t="s">
        <v>18</v>
      </c>
      <c r="X56" s="90"/>
      <c r="Y56" s="85">
        <v>282</v>
      </c>
      <c r="Z56" s="85">
        <v>178</v>
      </c>
      <c r="AA56" s="85">
        <v>282</v>
      </c>
      <c r="AB56" s="85">
        <v>282</v>
      </c>
      <c r="AC56" s="85">
        <v>282</v>
      </c>
      <c r="AD56" s="85">
        <v>254</v>
      </c>
      <c r="AE56" s="85">
        <v>155</v>
      </c>
      <c r="AF56" s="67">
        <f t="shared" si="15"/>
        <v>1715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644</v>
      </c>
      <c r="Z57" s="85">
        <v>644</v>
      </c>
      <c r="AA57" s="85">
        <v>579</v>
      </c>
      <c r="AB57" s="85">
        <v>451</v>
      </c>
      <c r="AC57" s="85">
        <v>644</v>
      </c>
      <c r="AD57" s="85">
        <v>644</v>
      </c>
      <c r="AE57" s="85">
        <v>0</v>
      </c>
      <c r="AF57" s="67">
        <f t="shared" si="15"/>
        <v>3606</v>
      </c>
      <c r="AG57" s="64"/>
    </row>
    <row r="58" spans="2:33" ht="15.5">
      <c r="V58" s="62"/>
      <c r="W58" s="68" t="s">
        <v>17</v>
      </c>
      <c r="X58" s="90"/>
      <c r="Y58" s="85">
        <v>323</v>
      </c>
      <c r="Z58" s="85">
        <v>127</v>
      </c>
      <c r="AA58" s="85">
        <v>0</v>
      </c>
      <c r="AB58" s="85">
        <v>0</v>
      </c>
      <c r="AC58" s="85">
        <v>151</v>
      </c>
      <c r="AD58" s="85">
        <f>3275-2951</f>
        <v>324</v>
      </c>
      <c r="AE58" s="85">
        <v>178</v>
      </c>
      <c r="AF58" s="67">
        <f t="shared" si="15"/>
        <v>1103</v>
      </c>
      <c r="AG58" s="64"/>
    </row>
    <row r="59" spans="2:33" ht="15.5">
      <c r="V59" s="62"/>
      <c r="W59" s="68" t="s">
        <v>28</v>
      </c>
      <c r="X59" s="90"/>
      <c r="Y59" s="85">
        <v>285</v>
      </c>
      <c r="Z59" s="85">
        <v>133</v>
      </c>
      <c r="AA59" s="85">
        <v>317</v>
      </c>
      <c r="AB59" s="85">
        <v>317</v>
      </c>
      <c r="AC59" s="85">
        <v>317</v>
      </c>
      <c r="AD59" s="85">
        <v>317</v>
      </c>
      <c r="AE59" s="85">
        <v>174</v>
      </c>
      <c r="AF59" s="67">
        <f t="shared" si="15"/>
        <v>1860</v>
      </c>
      <c r="AG59" s="64"/>
    </row>
    <row r="60" spans="2:33" ht="15.5">
      <c r="V60" s="62"/>
      <c r="W60" s="68" t="s">
        <v>24</v>
      </c>
      <c r="X60" s="90"/>
      <c r="Y60" s="85">
        <v>285</v>
      </c>
      <c r="Z60" s="85">
        <v>133</v>
      </c>
      <c r="AA60" s="85">
        <v>316</v>
      </c>
      <c r="AB60" s="85">
        <v>316</v>
      </c>
      <c r="AC60" s="85">
        <v>316</v>
      </c>
      <c r="AD60" s="85">
        <v>316</v>
      </c>
      <c r="AE60" s="85">
        <v>174</v>
      </c>
      <c r="AF60" s="67">
        <f t="shared" si="15"/>
        <v>1856</v>
      </c>
      <c r="AG60" s="64"/>
    </row>
    <row r="61" spans="2:33" ht="15.5">
      <c r="V61" s="62"/>
      <c r="W61" s="70" t="s">
        <v>19</v>
      </c>
      <c r="X61" s="92"/>
      <c r="Y61" s="85">
        <v>276</v>
      </c>
      <c r="Z61" s="85">
        <v>215</v>
      </c>
      <c r="AA61" s="85">
        <v>308</v>
      </c>
      <c r="AB61" s="85">
        <v>308</v>
      </c>
      <c r="AC61" s="85">
        <v>308</v>
      </c>
      <c r="AD61" s="85">
        <v>308</v>
      </c>
      <c r="AE61" s="85">
        <v>160</v>
      </c>
      <c r="AF61" s="67">
        <f t="shared" si="15"/>
        <v>1883</v>
      </c>
      <c r="AG61" s="64"/>
    </row>
    <row r="62" spans="2:33" ht="15.5">
      <c r="V62" s="62"/>
      <c r="W62" s="70" t="s">
        <v>85</v>
      </c>
      <c r="X62" s="92"/>
      <c r="Y62" s="85">
        <v>313</v>
      </c>
      <c r="Z62" s="85">
        <v>403</v>
      </c>
      <c r="AA62" s="85">
        <v>448</v>
      </c>
      <c r="AB62" s="85">
        <v>448</v>
      </c>
      <c r="AC62" s="85">
        <v>403</v>
      </c>
      <c r="AD62" s="85">
        <v>448</v>
      </c>
      <c r="AE62" s="85">
        <v>323</v>
      </c>
      <c r="AF62" s="67">
        <f t="shared" si="15"/>
        <v>2786</v>
      </c>
      <c r="AG62" s="64"/>
    </row>
    <row r="63" spans="2:33" ht="15.5">
      <c r="V63" s="62"/>
      <c r="W63" s="299" t="s">
        <v>43</v>
      </c>
      <c r="X63" s="300"/>
      <c r="Y63" s="102">
        <f>SUM(Y54:Y62)</f>
        <v>2697</v>
      </c>
      <c r="Z63" s="102">
        <f t="shared" ref="Z63:AE63" si="16">SUM(Z54:Z62)</f>
        <v>2245</v>
      </c>
      <c r="AA63" s="102">
        <f t="shared" si="16"/>
        <v>2977</v>
      </c>
      <c r="AB63" s="102">
        <f t="shared" si="16"/>
        <v>2758</v>
      </c>
      <c r="AC63" s="102">
        <f t="shared" si="16"/>
        <v>3188</v>
      </c>
      <c r="AD63" s="102">
        <f t="shared" si="16"/>
        <v>3275</v>
      </c>
      <c r="AE63" s="102">
        <f t="shared" si="16"/>
        <v>1453</v>
      </c>
      <c r="AF63" s="102">
        <f>SUM(AF54:AF62)</f>
        <v>18593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B44:I44"/>
    <mergeCell ref="K44:N44"/>
    <mergeCell ref="D45:E45"/>
    <mergeCell ref="F45:G45"/>
    <mergeCell ref="H45:I45"/>
    <mergeCell ref="W45:X45"/>
    <mergeCell ref="S39:S43"/>
    <mergeCell ref="G40:H40"/>
    <mergeCell ref="I40:K40"/>
    <mergeCell ref="G41:H41"/>
    <mergeCell ref="I41:K41"/>
    <mergeCell ref="G42:H42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C2:N2"/>
    <mergeCell ref="P2:T2"/>
    <mergeCell ref="D3:F3"/>
    <mergeCell ref="Q4:Q5"/>
    <mergeCell ref="T4:T5"/>
    <mergeCell ref="B6:B8"/>
    <mergeCell ref="P6:P7"/>
    <mergeCell ref="S6:S7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4BCC5CC8-FD30-4245-B508-A3D8776357AC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6D948F47-4FC0-4A63-8349-FFEBF78A269E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8BC0A950-CEAD-40EC-8096-354E66FDAF72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3D3AE2AE-2B59-4307-A649-27EE154B186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BE199CA8-AE39-4596-8292-F7F503B0799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B88D1489-286E-4A28-8014-DAD617C799E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5E513FD7-8C08-43C3-AE23-195CA75786F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228FB58B-FE76-4BE9-B16E-392565BEF7A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D11E49E0-2362-4C6D-9018-E7B8697C5F2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19707C7E-DDA0-4146-8D88-9506B45D23B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1B31D-8186-4443-A4FF-13865397B92A}">
  <sheetPr>
    <tabColor theme="0"/>
  </sheetPr>
  <dimension ref="B2:AG76"/>
  <sheetViews>
    <sheetView tabSelected="1" zoomScale="64" zoomScaleNormal="64" workbookViewId="0">
      <selection activeCell="N37" sqref="N37"/>
    </sheetView>
  </sheetViews>
  <sheetFormatPr baseColWidth="10" defaultColWidth="11.453125" defaultRowHeight="14.5"/>
  <cols>
    <col min="1" max="1" width="2.54296875" customWidth="1"/>
    <col min="2" max="2" width="11.54296875" bestFit="1" customWidth="1"/>
    <col min="3" max="3" width="15.453125" bestFit="1" customWidth="1"/>
    <col min="4" max="4" width="13" customWidth="1"/>
    <col min="5" max="5" width="12.81640625" customWidth="1"/>
    <col min="6" max="6" width="13.453125" customWidth="1"/>
    <col min="7" max="7" width="11.54296875" bestFit="1" customWidth="1"/>
    <col min="8" max="8" width="22.6328125" bestFit="1" customWidth="1"/>
    <col min="9" max="9" width="19.7265625" bestFit="1" customWidth="1"/>
    <col min="10" max="10" width="2.54296875" customWidth="1"/>
    <col min="11" max="11" width="26.453125" customWidth="1"/>
    <col min="12" max="12" width="2.54296875" customWidth="1"/>
    <col min="13" max="13" width="48.54296875" customWidth="1"/>
    <col min="14" max="14" width="46.54296875" customWidth="1"/>
    <col min="15" max="15" width="3.453125" customWidth="1"/>
    <col min="16" max="16" width="0" hidden="1" customWidth="1"/>
    <col min="17" max="17" width="25" hidden="1" customWidth="1"/>
    <col min="18" max="18" width="3.453125" hidden="1" customWidth="1"/>
    <col min="19" max="19" width="12.54296875" hidden="1" customWidth="1"/>
    <col min="20" max="20" width="25" hidden="1" customWidth="1"/>
    <col min="21" max="22" width="3.453125" customWidth="1"/>
    <col min="23" max="23" width="6.08984375" bestFit="1" customWidth="1"/>
    <col min="24" max="24" width="18.54296875" customWidth="1"/>
    <col min="25" max="25" width="12" bestFit="1" customWidth="1"/>
    <col min="26" max="26" width="11.54296875" customWidth="1"/>
    <col min="27" max="31" width="12" bestFit="1" customWidth="1"/>
    <col min="33" max="33" width="3.453125" customWidth="1"/>
  </cols>
  <sheetData>
    <row r="2" spans="2:21">
      <c r="C2" s="347" t="s">
        <v>0</v>
      </c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1"/>
      <c r="P2" s="348" t="s">
        <v>1</v>
      </c>
      <c r="Q2" s="348"/>
      <c r="R2" s="348"/>
      <c r="S2" s="348"/>
      <c r="T2" s="348"/>
      <c r="U2" s="1"/>
    </row>
    <row r="3" spans="2:21" ht="15" thickBot="1">
      <c r="C3" s="2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29.5" thickBot="1">
      <c r="C4" s="3"/>
      <c r="D4" s="4" t="s">
        <v>2</v>
      </c>
      <c r="E4" s="5" t="s">
        <v>3</v>
      </c>
      <c r="F4" s="5" t="s">
        <v>4</v>
      </c>
      <c r="G4" s="5" t="s">
        <v>5</v>
      </c>
      <c r="H4" s="205" t="s">
        <v>65</v>
      </c>
      <c r="I4" s="205" t="s">
        <v>66</v>
      </c>
      <c r="J4" s="2"/>
      <c r="K4" s="5" t="s">
        <v>6</v>
      </c>
      <c r="L4" s="3"/>
      <c r="M4" s="6" t="s">
        <v>7</v>
      </c>
      <c r="N4" s="7" t="s">
        <v>8</v>
      </c>
      <c r="O4" s="8"/>
      <c r="P4" s="3"/>
      <c r="Q4" s="350" t="s">
        <v>9</v>
      </c>
      <c r="R4" s="3"/>
      <c r="S4" s="3"/>
      <c r="T4" s="350" t="s">
        <v>10</v>
      </c>
      <c r="U4" s="3"/>
    </row>
    <row r="5" spans="2:21" ht="15" thickBot="1">
      <c r="C5" s="126"/>
      <c r="D5" s="127"/>
      <c r="E5" s="127"/>
      <c r="F5" s="128"/>
      <c r="G5" s="129"/>
      <c r="L5" s="2"/>
      <c r="O5" s="9"/>
      <c r="P5" s="10"/>
      <c r="Q5" s="351"/>
      <c r="R5" s="11"/>
      <c r="S5" s="10"/>
      <c r="T5" s="352"/>
      <c r="U5" s="12"/>
    </row>
    <row r="6" spans="2:21" ht="15" thickBot="1">
      <c r="B6" s="344" t="s">
        <v>11</v>
      </c>
      <c r="C6" s="131" t="s">
        <v>20</v>
      </c>
      <c r="D6" s="132"/>
      <c r="E6" s="132">
        <v>0</v>
      </c>
      <c r="F6" s="133">
        <f t="shared" ref="F6:F8" si="0">SUM(D6:E6)</f>
        <v>0</v>
      </c>
      <c r="G6" s="134">
        <f t="shared" ref="G6" si="1">VLOOKUP(C6,$W$53:$AF$63,$W$44,0)</f>
        <v>0</v>
      </c>
      <c r="H6" s="122">
        <f>IF(G6&lt;&gt;0,D6/(G6/2),0)</f>
        <v>0</v>
      </c>
      <c r="I6" s="13">
        <f>IF(G6&lt;&gt;0,E6/(G6/2),0)</f>
        <v>0</v>
      </c>
      <c r="J6" s="14"/>
      <c r="K6" s="15">
        <f>IF(G6&lt;&gt;0,F6/(G6),0)</f>
        <v>0</v>
      </c>
      <c r="L6" s="2"/>
      <c r="M6" s="16"/>
      <c r="N6" s="201"/>
      <c r="O6" s="9"/>
      <c r="P6" s="323" t="s">
        <v>13</v>
      </c>
      <c r="Q6" s="17"/>
      <c r="R6" s="18"/>
      <c r="S6" s="323" t="s">
        <v>13</v>
      </c>
      <c r="T6" s="17"/>
      <c r="U6" s="12"/>
    </row>
    <row r="7" spans="2:21" ht="15" thickBot="1">
      <c r="B7" s="345"/>
      <c r="C7" s="259" t="s">
        <v>69</v>
      </c>
      <c r="D7" s="216"/>
      <c r="E7" s="216"/>
      <c r="F7" s="133">
        <f t="shared" si="0"/>
        <v>0</v>
      </c>
      <c r="G7" s="134"/>
      <c r="H7" s="122">
        <f>IF(G7&lt;&gt;0,D7/(G7/2),0)</f>
        <v>0</v>
      </c>
      <c r="I7" s="13">
        <f>IF(G7&lt;&gt;0,E7/(G7/2),0)</f>
        <v>0</v>
      </c>
      <c r="J7" s="14"/>
      <c r="K7" s="15">
        <f>IF(G7&lt;&gt;0,F7/(G7),0)</f>
        <v>0</v>
      </c>
      <c r="L7" s="2"/>
      <c r="M7" s="16"/>
      <c r="N7" s="201"/>
      <c r="O7" s="9"/>
      <c r="P7" s="325"/>
      <c r="Q7" s="19"/>
      <c r="R7" s="18"/>
      <c r="S7" s="325"/>
      <c r="T7" s="19"/>
      <c r="U7" s="12"/>
    </row>
    <row r="8" spans="2:21" ht="15" thickBot="1">
      <c r="B8" s="346"/>
      <c r="C8" s="131"/>
      <c r="D8" s="132"/>
      <c r="E8" s="132"/>
      <c r="F8" s="133">
        <f t="shared" si="0"/>
        <v>0</v>
      </c>
      <c r="G8" s="134"/>
      <c r="H8" s="122">
        <f>IF(G8&lt;&gt;0,D8/(G8/2),0)</f>
        <v>0</v>
      </c>
      <c r="I8" s="13">
        <f>IF(G8&lt;&gt;0,E8/(G8/2),0)</f>
        <v>0</v>
      </c>
      <c r="J8" s="14"/>
      <c r="K8" s="15">
        <f>IF(G8&lt;&gt;0,F8/(G8),0)</f>
        <v>0</v>
      </c>
      <c r="L8" s="2"/>
      <c r="M8" s="16"/>
      <c r="N8" s="201"/>
      <c r="O8" s="9"/>
      <c r="P8" s="10"/>
      <c r="Q8" s="24"/>
      <c r="R8" s="11"/>
      <c r="S8" s="10"/>
      <c r="T8" s="24"/>
      <c r="U8" s="12"/>
    </row>
    <row r="9" spans="2:21" ht="15" thickBot="1">
      <c r="B9" s="25"/>
      <c r="C9" s="135" t="s">
        <v>4</v>
      </c>
      <c r="D9" s="136">
        <f>SUM(D6:D8)</f>
        <v>0</v>
      </c>
      <c r="E9" s="136">
        <f>SUM(E6:E8)</f>
        <v>0</v>
      </c>
      <c r="F9" s="136">
        <f>SUM(F6:F8)</f>
        <v>0</v>
      </c>
      <c r="G9" s="137">
        <f>SUM(G6:G8)</f>
        <v>0</v>
      </c>
      <c r="H9" s="123">
        <f>IF(G9&lt;&gt;0,D9/(G9/2),0)</f>
        <v>0</v>
      </c>
      <c r="I9" s="21">
        <f>IF(G9&lt;&gt;0,E9/(G9/2),0)</f>
        <v>0</v>
      </c>
      <c r="J9" s="22"/>
      <c r="K9" s="23">
        <f>IF(G9&lt;&gt;0,F9/(G9),0)</f>
        <v>0</v>
      </c>
      <c r="L9" s="2"/>
      <c r="M9" s="9"/>
      <c r="N9" s="202"/>
      <c r="O9" s="9"/>
      <c r="P9" s="10"/>
      <c r="Q9" s="24"/>
      <c r="R9" s="11"/>
      <c r="S9" s="10"/>
      <c r="T9" s="24"/>
      <c r="U9" s="12"/>
    </row>
    <row r="10" spans="2:21" ht="15.75" customHeight="1" thickBot="1">
      <c r="B10" s="3"/>
      <c r="C10" s="138"/>
      <c r="D10" s="138"/>
      <c r="E10" s="138"/>
      <c r="F10" s="138"/>
      <c r="G10" s="138"/>
      <c r="H10" s="25"/>
      <c r="I10" s="25"/>
      <c r="J10" s="25"/>
      <c r="K10" s="25"/>
      <c r="M10" s="144"/>
      <c r="N10" s="203"/>
      <c r="O10" s="9"/>
      <c r="P10" s="334" t="s">
        <v>16</v>
      </c>
      <c r="Q10" s="17"/>
      <c r="R10" s="12"/>
      <c r="S10" s="334" t="s">
        <v>16</v>
      </c>
      <c r="T10" s="17"/>
      <c r="U10" s="24"/>
    </row>
    <row r="11" spans="2:21" ht="15.75" customHeight="1" thickBot="1">
      <c r="B11" s="337" t="s">
        <v>15</v>
      </c>
      <c r="C11" s="131"/>
      <c r="D11" s="132"/>
      <c r="E11" s="132"/>
      <c r="F11" s="133">
        <f t="shared" ref="F11:F14" si="2">SUM(D11:E11)</f>
        <v>0</v>
      </c>
      <c r="G11" s="134"/>
      <c r="H11" s="122">
        <f>IF(G11&lt;&gt;0,D11/(G11/2),0)</f>
        <v>0</v>
      </c>
      <c r="I11" s="13">
        <f>IF(G11&lt;&gt;0,E11/(G11/2),0)</f>
        <v>0</v>
      </c>
      <c r="J11" s="14"/>
      <c r="K11" s="15">
        <f>IF(G11&lt;&gt;0,F11/(G11),0)</f>
        <v>0</v>
      </c>
      <c r="L11" s="2"/>
      <c r="M11" s="16"/>
      <c r="N11" s="201"/>
      <c r="O11" s="9"/>
      <c r="P11" s="335"/>
      <c r="Q11" s="26"/>
      <c r="R11" s="12"/>
      <c r="S11" s="335"/>
      <c r="T11" s="26"/>
      <c r="U11" s="24"/>
    </row>
    <row r="12" spans="2:21" ht="15.75" customHeight="1" thickBot="1">
      <c r="B12" s="338"/>
      <c r="C12" s="139"/>
      <c r="D12" s="132"/>
      <c r="E12" s="132"/>
      <c r="F12" s="133">
        <f t="shared" si="2"/>
        <v>0</v>
      </c>
      <c r="G12" s="134"/>
      <c r="H12" s="122">
        <f>IF(G12&lt;&gt;0,D12/(G12/2),0)</f>
        <v>0</v>
      </c>
      <c r="I12" s="13">
        <f>IF(G12&lt;&gt;0,E12/(G12/2),0)</f>
        <v>0</v>
      </c>
      <c r="J12" s="14"/>
      <c r="K12" s="15">
        <f>IF(G12&lt;&gt;0,F12/(G12),0)</f>
        <v>0</v>
      </c>
      <c r="L12" s="2"/>
      <c r="M12" s="16"/>
      <c r="N12" s="201"/>
      <c r="O12" s="9"/>
      <c r="P12" s="335"/>
      <c r="Q12" s="26"/>
      <c r="R12" s="12"/>
      <c r="S12" s="335"/>
      <c r="T12" s="26"/>
      <c r="U12" s="24"/>
    </row>
    <row r="13" spans="2:21" ht="15.75" customHeight="1" thickBot="1">
      <c r="B13" s="338"/>
      <c r="C13" s="131"/>
      <c r="D13" s="132"/>
      <c r="E13" s="132"/>
      <c r="F13" s="133">
        <f t="shared" si="2"/>
        <v>0</v>
      </c>
      <c r="G13" s="134"/>
      <c r="H13" s="122"/>
      <c r="I13" s="13"/>
      <c r="J13" s="14"/>
      <c r="K13" s="15"/>
      <c r="L13" s="2"/>
      <c r="M13" s="16"/>
      <c r="N13" s="201"/>
      <c r="O13" s="9"/>
      <c r="P13" s="335"/>
      <c r="Q13" s="26"/>
      <c r="R13" s="12"/>
      <c r="S13" s="335"/>
      <c r="T13" s="26"/>
      <c r="U13" s="24"/>
    </row>
    <row r="14" spans="2:21" ht="15.75" customHeight="1" thickBot="1">
      <c r="B14" s="339"/>
      <c r="C14" s="139"/>
      <c r="D14" s="132"/>
      <c r="E14" s="132"/>
      <c r="F14" s="133">
        <f t="shared" si="2"/>
        <v>0</v>
      </c>
      <c r="G14" s="134"/>
      <c r="H14" s="122">
        <f>IF(G14&lt;&gt;0,D14/(G14/2),0)</f>
        <v>0</v>
      </c>
      <c r="I14" s="13">
        <f>IF(G14&lt;&gt;0,E14/(G14/2),0)</f>
        <v>0</v>
      </c>
      <c r="J14" s="14"/>
      <c r="K14" s="15">
        <f>IF(G14&lt;&gt;0,F14/(G14),0)</f>
        <v>0</v>
      </c>
      <c r="M14" s="16"/>
      <c r="N14" s="201"/>
      <c r="O14" s="9"/>
      <c r="P14" s="335"/>
      <c r="Q14" s="26"/>
      <c r="R14" s="12"/>
      <c r="S14" s="335"/>
      <c r="T14" s="26"/>
      <c r="U14" s="9"/>
    </row>
    <row r="15" spans="2:21" ht="15.75" customHeight="1">
      <c r="B15" s="3"/>
      <c r="C15" s="135" t="s">
        <v>4</v>
      </c>
      <c r="D15" s="136">
        <f>SUM(D11:D14)</f>
        <v>0</v>
      </c>
      <c r="E15" s="136">
        <f>SUM(E11:E14)</f>
        <v>0</v>
      </c>
      <c r="F15" s="136">
        <f>SUM(F11:F14)</f>
        <v>0</v>
      </c>
      <c r="G15" s="137">
        <f>SUM(G11:G14)</f>
        <v>0</v>
      </c>
      <c r="H15" s="124">
        <f>IF(G15&lt;&gt;0,D15/(G15/2),0)</f>
        <v>0</v>
      </c>
      <c r="I15" s="27">
        <f>IF(G15&lt;&gt;0,E15/(G15/2),0)</f>
        <v>0</v>
      </c>
      <c r="J15" s="22"/>
      <c r="K15" s="28">
        <f>IF(G15&lt;&gt;0,F15/(G15),0)</f>
        <v>0</v>
      </c>
      <c r="M15" s="40"/>
      <c r="N15" s="204"/>
      <c r="O15" s="9"/>
      <c r="P15" s="335"/>
      <c r="Q15" s="26"/>
      <c r="R15" s="9"/>
      <c r="S15" s="335"/>
      <c r="T15" s="26"/>
      <c r="U15" s="9"/>
    </row>
    <row r="16" spans="2:21" ht="15.75" customHeight="1" thickBot="1">
      <c r="B16" s="3"/>
      <c r="C16" s="140"/>
      <c r="D16" s="141"/>
      <c r="E16" s="141"/>
      <c r="F16" s="141"/>
      <c r="G16" s="142"/>
      <c r="H16" s="125"/>
      <c r="I16" s="31"/>
      <c r="J16" s="32"/>
      <c r="K16" s="33"/>
      <c r="M16" s="40"/>
      <c r="N16" s="204"/>
      <c r="O16" s="9"/>
      <c r="P16" s="336"/>
      <c r="Q16" s="19"/>
      <c r="R16" s="9"/>
      <c r="S16" s="336"/>
      <c r="T16" s="19"/>
      <c r="U16" s="9"/>
    </row>
    <row r="17" spans="2:30" ht="15.75" customHeight="1" thickBot="1">
      <c r="B17" s="340" t="s">
        <v>54</v>
      </c>
      <c r="C17" s="131"/>
      <c r="D17" s="132">
        <v>0</v>
      </c>
      <c r="E17" s="132">
        <v>0</v>
      </c>
      <c r="F17" s="133">
        <f t="shared" ref="F17:F22" si="3">SUM(D17:E17)</f>
        <v>0</v>
      </c>
      <c r="G17" s="134"/>
      <c r="H17" s="122">
        <f t="shared" ref="H17:H25" si="4">IF(G17&lt;&gt;0,D17/(G17/2),0)</f>
        <v>0</v>
      </c>
      <c r="I17" s="13">
        <f t="shared" ref="I17:I25" si="5">IF(G17&lt;&gt;0,E17/(G17/2),0)</f>
        <v>0</v>
      </c>
      <c r="J17" s="14"/>
      <c r="K17" s="15">
        <f t="shared" ref="K17:K31" si="6">IF(G17&lt;&gt;0,F17/(G17),0)</f>
        <v>0</v>
      </c>
      <c r="M17" s="16"/>
      <c r="N17" s="201"/>
      <c r="O17" s="9"/>
      <c r="P17" s="145"/>
      <c r="Q17" s="146"/>
      <c r="R17" s="9"/>
      <c r="S17" s="145"/>
      <c r="T17" s="146"/>
      <c r="U17" s="9"/>
    </row>
    <row r="18" spans="2:30" ht="15.75" customHeight="1" thickBot="1">
      <c r="B18" s="340"/>
      <c r="C18" s="131" t="s">
        <v>18</v>
      </c>
      <c r="D18" s="217"/>
      <c r="E18" s="132"/>
      <c r="F18" s="133">
        <f t="shared" si="3"/>
        <v>0</v>
      </c>
      <c r="G18" s="134">
        <f t="shared" ref="G18:G23" si="7">VLOOKUP(C18,$W$53:$AF$63,$W$44,0)</f>
        <v>155</v>
      </c>
      <c r="H18" s="122">
        <f>IF(G18&lt;&gt;0,D18/(G18/2),0)</f>
        <v>0</v>
      </c>
      <c r="I18" s="13">
        <f t="shared" si="5"/>
        <v>0</v>
      </c>
      <c r="J18" s="14"/>
      <c r="K18" s="15">
        <f t="shared" si="6"/>
        <v>0</v>
      </c>
      <c r="M18" s="16"/>
      <c r="N18" s="201"/>
      <c r="O18" s="9"/>
      <c r="P18" s="145"/>
      <c r="Q18" s="146"/>
      <c r="R18" s="9"/>
      <c r="S18" s="145"/>
      <c r="T18" s="146"/>
      <c r="U18" s="9"/>
    </row>
    <row r="19" spans="2:30" ht="15.75" customHeight="1" thickBot="1">
      <c r="B19" s="340"/>
      <c r="C19" s="131" t="s">
        <v>17</v>
      </c>
      <c r="D19" s="132">
        <v>0</v>
      </c>
      <c r="E19" s="132">
        <v>0</v>
      </c>
      <c r="F19" s="133">
        <f t="shared" si="3"/>
        <v>0</v>
      </c>
      <c r="G19" s="134">
        <f t="shared" si="7"/>
        <v>178</v>
      </c>
      <c r="H19" s="122">
        <f>IF(G19&lt;&gt;0,D19/(G19/2),0)</f>
        <v>0</v>
      </c>
      <c r="I19" s="13">
        <f t="shared" si="5"/>
        <v>0</v>
      </c>
      <c r="J19" s="14"/>
      <c r="K19" s="15">
        <f t="shared" si="6"/>
        <v>0</v>
      </c>
      <c r="M19" s="16"/>
      <c r="N19" s="201"/>
      <c r="O19" s="9"/>
      <c r="P19" s="145"/>
      <c r="Q19" s="146"/>
      <c r="R19" s="9"/>
      <c r="S19" s="145"/>
      <c r="T19" s="146"/>
      <c r="U19" s="9"/>
    </row>
    <row r="20" spans="2:30" ht="15.75" customHeight="1" thickBot="1">
      <c r="B20" s="340"/>
      <c r="C20" s="131" t="s">
        <v>28</v>
      </c>
      <c r="D20" s="132"/>
      <c r="E20" s="132"/>
      <c r="F20" s="133">
        <f t="shared" si="3"/>
        <v>0</v>
      </c>
      <c r="G20" s="134">
        <f t="shared" si="7"/>
        <v>174</v>
      </c>
      <c r="H20" s="122">
        <f t="shared" si="4"/>
        <v>0</v>
      </c>
      <c r="I20" s="13">
        <f t="shared" si="5"/>
        <v>0</v>
      </c>
      <c r="J20" s="14"/>
      <c r="K20" s="15">
        <f t="shared" si="6"/>
        <v>0</v>
      </c>
      <c r="M20" s="16"/>
      <c r="N20" s="201"/>
      <c r="O20" s="9"/>
      <c r="P20" s="9"/>
      <c r="Q20" s="9"/>
      <c r="R20" s="9"/>
      <c r="S20" s="9"/>
      <c r="T20" s="9"/>
      <c r="U20" s="24"/>
    </row>
    <row r="21" spans="2:30" ht="15.75" customHeight="1" thickBot="1">
      <c r="B21" s="340"/>
      <c r="C21" s="131" t="s">
        <v>24</v>
      </c>
      <c r="D21" s="132"/>
      <c r="E21" s="132"/>
      <c r="F21" s="133">
        <f t="shared" si="3"/>
        <v>0</v>
      </c>
      <c r="G21" s="134">
        <f t="shared" si="7"/>
        <v>174</v>
      </c>
      <c r="H21" s="122">
        <f t="shared" si="4"/>
        <v>0</v>
      </c>
      <c r="I21" s="13">
        <f t="shared" si="5"/>
        <v>0</v>
      </c>
      <c r="J21" s="14"/>
      <c r="K21" s="15">
        <f t="shared" si="6"/>
        <v>0</v>
      </c>
      <c r="L21" s="34"/>
      <c r="M21" s="16"/>
      <c r="N21" s="201"/>
      <c r="O21" s="9"/>
      <c r="P21" s="9"/>
      <c r="Q21" s="9"/>
      <c r="R21" s="9"/>
      <c r="S21" s="9"/>
      <c r="T21" s="9"/>
      <c r="U21" s="24"/>
    </row>
    <row r="22" spans="2:30" ht="15.75" customHeight="1" thickBot="1">
      <c r="B22" s="340"/>
      <c r="C22" s="131" t="s">
        <v>19</v>
      </c>
      <c r="D22" s="132"/>
      <c r="E22" s="132"/>
      <c r="F22" s="133">
        <f t="shared" si="3"/>
        <v>0</v>
      </c>
      <c r="G22" s="134">
        <f t="shared" si="7"/>
        <v>160</v>
      </c>
      <c r="H22" s="122">
        <f t="shared" si="4"/>
        <v>0</v>
      </c>
      <c r="I22" s="13">
        <f t="shared" si="5"/>
        <v>0</v>
      </c>
      <c r="J22" s="14"/>
      <c r="K22" s="15">
        <f t="shared" si="6"/>
        <v>0</v>
      </c>
      <c r="L22" s="34"/>
      <c r="M22" s="16"/>
      <c r="N22" s="201"/>
      <c r="O22" s="9"/>
      <c r="P22" s="323" t="s">
        <v>22</v>
      </c>
      <c r="Q22" s="35"/>
      <c r="R22" s="12"/>
      <c r="S22" s="323" t="s">
        <v>22</v>
      </c>
      <c r="T22" s="35"/>
      <c r="U22" s="24"/>
    </row>
    <row r="23" spans="2:30" ht="15.75" customHeight="1" thickBot="1">
      <c r="B23" s="340"/>
      <c r="C23" s="131"/>
      <c r="D23" s="250"/>
      <c r="E23" s="132"/>
      <c r="F23" s="133">
        <f t="shared" ref="F23:F24" si="8">SUM(D23:E23)</f>
        <v>0</v>
      </c>
      <c r="G23" s="134"/>
      <c r="H23" s="122">
        <f t="shared" si="4"/>
        <v>0</v>
      </c>
      <c r="I23" s="13">
        <f t="shared" si="5"/>
        <v>0</v>
      </c>
      <c r="J23" s="14"/>
      <c r="K23" s="15">
        <f t="shared" si="6"/>
        <v>0</v>
      </c>
      <c r="M23" s="16"/>
      <c r="N23" s="201"/>
      <c r="O23" s="9"/>
      <c r="P23" s="324"/>
      <c r="Q23" s="36"/>
      <c r="R23" s="12"/>
      <c r="S23" s="324"/>
      <c r="T23" s="36"/>
      <c r="U23" s="24"/>
    </row>
    <row r="24" spans="2:30" ht="15.75" customHeight="1" thickBot="1">
      <c r="B24" s="340"/>
      <c r="C24" s="131"/>
      <c r="D24" s="132"/>
      <c r="E24" s="132"/>
      <c r="F24" s="133">
        <f t="shared" si="8"/>
        <v>0</v>
      </c>
      <c r="G24" s="134"/>
      <c r="H24" s="122">
        <f t="shared" si="4"/>
        <v>0</v>
      </c>
      <c r="I24" s="13">
        <f t="shared" si="5"/>
        <v>0</v>
      </c>
      <c r="J24" s="14"/>
      <c r="K24" s="15">
        <f t="shared" si="6"/>
        <v>0</v>
      </c>
      <c r="M24" s="16"/>
      <c r="N24" s="201"/>
      <c r="O24" s="9"/>
      <c r="P24" s="324"/>
      <c r="Q24" s="36"/>
      <c r="R24" s="12"/>
      <c r="S24" s="324"/>
      <c r="T24" s="36"/>
      <c r="U24" s="24"/>
    </row>
    <row r="25" spans="2:30" ht="15.75" customHeight="1">
      <c r="C25" s="135" t="s">
        <v>4</v>
      </c>
      <c r="D25" s="137">
        <f>SUM(D17:D24)</f>
        <v>0</v>
      </c>
      <c r="E25" s="137">
        <f>SUM(E17:E24)</f>
        <v>0</v>
      </c>
      <c r="F25" s="137">
        <f>SUM(F17:F24)</f>
        <v>0</v>
      </c>
      <c r="G25" s="137">
        <f>SUM(G17:G24)</f>
        <v>841</v>
      </c>
      <c r="H25" s="124">
        <f t="shared" si="4"/>
        <v>0</v>
      </c>
      <c r="I25" s="27">
        <f t="shared" si="5"/>
        <v>0</v>
      </c>
      <c r="J25" s="22"/>
      <c r="K25" s="28">
        <f t="shared" si="6"/>
        <v>0</v>
      </c>
      <c r="L25" s="34"/>
      <c r="M25" s="40"/>
      <c r="N25" s="204"/>
      <c r="O25" s="9"/>
      <c r="P25" s="324"/>
      <c r="Q25" s="36"/>
      <c r="R25" s="9"/>
      <c r="S25" s="324"/>
      <c r="T25" s="36"/>
      <c r="U25" s="24"/>
    </row>
    <row r="26" spans="2:30" ht="15.75" customHeight="1" thickBot="1">
      <c r="C26" s="143"/>
      <c r="D26" s="143"/>
      <c r="E26" s="143"/>
      <c r="F26" s="143"/>
      <c r="G26" s="143"/>
      <c r="L26" s="34"/>
      <c r="M26" s="40"/>
      <c r="N26" s="204"/>
      <c r="O26" s="9"/>
      <c r="P26" s="324"/>
      <c r="Q26" s="36"/>
      <c r="R26" s="9"/>
      <c r="S26" s="324"/>
      <c r="T26" s="36"/>
      <c r="U26" s="24"/>
      <c r="W26" t="s">
        <v>23</v>
      </c>
    </row>
    <row r="27" spans="2:30" ht="15.75" customHeight="1" thickBot="1">
      <c r="B27" s="342" t="s">
        <v>25</v>
      </c>
      <c r="C27" s="131" t="s">
        <v>85</v>
      </c>
      <c r="D27" s="216"/>
      <c r="E27" s="216"/>
      <c r="F27" s="133">
        <f t="shared" ref="F27:F28" si="9">SUM(D27:E27)</f>
        <v>0</v>
      </c>
      <c r="G27" s="134">
        <f>VLOOKUP(C27,$W$53:$AF$63,$W$44,0)</f>
        <v>323</v>
      </c>
      <c r="H27" s="122">
        <f>IF(G27&lt;&gt;0,D27/(G27/2),0)</f>
        <v>0</v>
      </c>
      <c r="I27" s="13">
        <f>IF(G27&lt;&gt;0,E27/(G27/2),0)</f>
        <v>0</v>
      </c>
      <c r="J27" s="14"/>
      <c r="K27" s="15">
        <f t="shared" si="6"/>
        <v>0</v>
      </c>
      <c r="L27" s="34"/>
      <c r="M27" s="16"/>
      <c r="N27" s="201"/>
      <c r="O27" s="9"/>
      <c r="P27" s="324"/>
      <c r="Q27" s="36"/>
      <c r="R27" s="9"/>
      <c r="S27" s="324"/>
      <c r="T27" s="36"/>
      <c r="U27" s="24"/>
    </row>
    <row r="28" spans="2:30" ht="15.75" customHeight="1" thickBot="1">
      <c r="B28" s="343"/>
      <c r="C28" s="131" t="s">
        <v>14</v>
      </c>
      <c r="D28" s="132"/>
      <c r="E28" s="132"/>
      <c r="F28" s="133">
        <f t="shared" si="9"/>
        <v>0</v>
      </c>
      <c r="G28" s="134">
        <f>VLOOKUP(C28,$W$53:$AF$63,$W$44,0)</f>
        <v>289</v>
      </c>
      <c r="H28" s="122">
        <f>IF(G28&lt;&gt;0,D28/(G28/2),0)</f>
        <v>0</v>
      </c>
      <c r="I28" s="13">
        <f>IF(G28&lt;&gt;0,E28/(G28/2),0)</f>
        <v>0</v>
      </c>
      <c r="J28" s="14"/>
      <c r="K28" s="15">
        <f t="shared" si="6"/>
        <v>0</v>
      </c>
      <c r="L28" s="34"/>
      <c r="M28" s="16"/>
      <c r="N28" s="201"/>
      <c r="O28" s="9"/>
      <c r="P28" s="325"/>
      <c r="Q28" s="37"/>
      <c r="R28" s="38"/>
      <c r="S28" s="325"/>
      <c r="T28" s="37"/>
      <c r="U28" s="9"/>
      <c r="AD28" t="s">
        <v>30</v>
      </c>
    </row>
    <row r="29" spans="2:30" ht="15" customHeight="1" thickBot="1">
      <c r="B29" s="343"/>
      <c r="C29" s="131" t="s">
        <v>12</v>
      </c>
      <c r="D29" s="217"/>
      <c r="E29" s="250"/>
      <c r="F29" s="133"/>
      <c r="G29" s="134">
        <f>VLOOKUP(C29,$W$53:$AF$63,$W$44,0)</f>
        <v>0</v>
      </c>
      <c r="H29" s="122">
        <f>IF(G29&lt;&gt;0,D29/(G29/2),0)</f>
        <v>0</v>
      </c>
      <c r="I29" s="13">
        <f>IF(G29&lt;&gt;0,E29/(G29/2),0)</f>
        <v>0</v>
      </c>
      <c r="J29" s="14"/>
      <c r="K29" s="15">
        <f t="shared" si="6"/>
        <v>0</v>
      </c>
      <c r="L29" s="34"/>
      <c r="M29" s="16"/>
      <c r="N29" s="201"/>
      <c r="O29" s="9"/>
      <c r="P29" s="10"/>
      <c r="Q29" s="10"/>
      <c r="R29" s="24"/>
      <c r="S29" s="10"/>
      <c r="T29" s="10"/>
      <c r="U29" s="9"/>
    </row>
    <row r="30" spans="2:30" ht="15" thickBot="1">
      <c r="B30" s="343"/>
      <c r="C30" s="131"/>
      <c r="D30" s="132"/>
      <c r="E30" s="132"/>
      <c r="F30" s="133"/>
      <c r="G30" s="134"/>
      <c r="H30" s="122">
        <f>IF(G30&lt;&gt;0,D30/(G30/2),0)</f>
        <v>0</v>
      </c>
      <c r="I30" s="13">
        <f>IF(G30&lt;&gt;0,E30/(G30/2),0)</f>
        <v>0</v>
      </c>
      <c r="J30" s="14"/>
      <c r="K30" s="15">
        <f t="shared" si="6"/>
        <v>0</v>
      </c>
      <c r="L30" s="2"/>
      <c r="M30" s="16"/>
      <c r="N30" s="201"/>
      <c r="O30" s="9"/>
      <c r="P30" s="10"/>
      <c r="Q30" s="24"/>
      <c r="R30" s="11"/>
      <c r="S30" s="10"/>
      <c r="T30" s="24"/>
      <c r="U30" s="12"/>
    </row>
    <row r="31" spans="2:30" ht="15.75" customHeight="1">
      <c r="C31" s="20" t="s">
        <v>4</v>
      </c>
      <c r="D31" s="221">
        <f>SUM(D27:D30)</f>
        <v>0</v>
      </c>
      <c r="E31" s="221">
        <f>SUM(E27:E30)</f>
        <v>0</v>
      </c>
      <c r="F31" s="221">
        <f>SUM(F27:F30)</f>
        <v>0</v>
      </c>
      <c r="G31" s="222">
        <f>SUM(G27:G30)</f>
        <v>612</v>
      </c>
      <c r="H31" s="223">
        <f>IF(G31&lt;&gt;0,D31/(G31/2),0)</f>
        <v>0</v>
      </c>
      <c r="I31" s="223">
        <f>IF(G31&lt;&gt;0,E31/(G31/2),0)</f>
        <v>0</v>
      </c>
      <c r="J31" s="22"/>
      <c r="K31" s="224">
        <f t="shared" si="6"/>
        <v>0</v>
      </c>
      <c r="L31" s="2"/>
      <c r="M31" s="40"/>
      <c r="N31" s="40"/>
      <c r="O31" s="9"/>
      <c r="P31" s="10"/>
      <c r="Q31" s="10"/>
      <c r="R31" s="24"/>
      <c r="S31" s="10"/>
      <c r="T31" s="10"/>
      <c r="U31" s="9"/>
    </row>
    <row r="32" spans="2:30" ht="15.75" customHeight="1" thickBot="1">
      <c r="C32" s="20" t="s">
        <v>45</v>
      </c>
      <c r="D32" s="136"/>
      <c r="E32" s="136"/>
      <c r="F32" s="136"/>
      <c r="G32" s="227"/>
      <c r="H32" s="225"/>
      <c r="I32" s="225"/>
      <c r="J32" s="226"/>
      <c r="K32" s="225"/>
      <c r="L32" s="2"/>
      <c r="M32" s="40"/>
      <c r="N32" s="40"/>
      <c r="O32" s="9"/>
      <c r="P32" s="10"/>
      <c r="Q32" s="10"/>
      <c r="R32" s="24"/>
      <c r="S32" s="10"/>
      <c r="T32" s="10"/>
      <c r="U32" s="9"/>
    </row>
    <row r="33" spans="2:33">
      <c r="C33" s="3"/>
      <c r="D33" s="42"/>
      <c r="E33" s="42"/>
      <c r="F33" s="43"/>
      <c r="G33" s="44"/>
      <c r="L33" s="2"/>
      <c r="M33" s="40"/>
      <c r="N33" s="40"/>
      <c r="O33" s="9"/>
      <c r="P33" s="323" t="s">
        <v>26</v>
      </c>
      <c r="Q33" s="35"/>
      <c r="R33" s="24"/>
      <c r="S33" s="323" t="s">
        <v>26</v>
      </c>
      <c r="T33" s="35"/>
      <c r="U33" s="24"/>
      <c r="W33" s="326" t="s">
        <v>27</v>
      </c>
      <c r="X33" s="327"/>
    </row>
    <row r="34" spans="2:33" ht="23.5">
      <c r="C34" s="47" t="s">
        <v>29</v>
      </c>
      <c r="D34" s="108">
        <f>D9+D15+D25+D31</f>
        <v>0</v>
      </c>
      <c r="E34" s="108">
        <f>E9+E15+E25+E31</f>
        <v>0</v>
      </c>
      <c r="F34" s="108">
        <f>F9+F15+F25+F31</f>
        <v>0</v>
      </c>
      <c r="G34" s="109">
        <f>G25+G31+G9+G15</f>
        <v>1453</v>
      </c>
      <c r="H34" s="13">
        <f>IF(G34&lt;&gt;0,D34/(G34/2),0)</f>
        <v>0</v>
      </c>
      <c r="I34" s="13">
        <f>IF(G34&lt;&gt;0,E34/(G34/2),0)</f>
        <v>0</v>
      </c>
      <c r="J34" s="14"/>
      <c r="K34" s="15">
        <f>IF(G34&lt;&gt;0,F34/(G34),0)</f>
        <v>0</v>
      </c>
      <c r="L34" s="2"/>
      <c r="M34" s="40"/>
      <c r="N34" s="40"/>
      <c r="O34" s="9"/>
      <c r="P34" s="324"/>
      <c r="Q34" s="36"/>
      <c r="R34" s="38"/>
      <c r="S34" s="324"/>
      <c r="T34" s="36"/>
      <c r="U34" s="24"/>
      <c r="W34" s="328"/>
      <c r="X34" s="329"/>
    </row>
    <row r="35" spans="2:33" ht="15.75" customHeight="1">
      <c r="D35" s="49"/>
      <c r="E35" s="49"/>
      <c r="G35" s="50"/>
      <c r="L35" s="2"/>
      <c r="M35" s="40"/>
      <c r="N35" s="40"/>
      <c r="O35" s="39"/>
      <c r="P35" s="324"/>
      <c r="Q35" s="36"/>
      <c r="R35" s="38"/>
      <c r="S35" s="324" t="s">
        <v>26</v>
      </c>
      <c r="T35" s="36"/>
      <c r="U35" s="39"/>
      <c r="W35" s="328"/>
      <c r="X35" s="329"/>
    </row>
    <row r="36" spans="2:33" ht="15.75" customHeight="1">
      <c r="C36" s="25"/>
      <c r="D36" s="51"/>
      <c r="E36" s="51"/>
      <c r="F36" s="52"/>
      <c r="G36" s="51"/>
      <c r="J36" s="34"/>
      <c r="L36" s="2"/>
      <c r="M36" s="40"/>
      <c r="N36" s="40"/>
      <c r="O36" s="39"/>
      <c r="P36" s="324"/>
      <c r="Q36" s="36"/>
      <c r="R36" s="24"/>
      <c r="S36" s="324"/>
      <c r="T36" s="36"/>
      <c r="U36" s="39"/>
      <c r="W36" s="328"/>
      <c r="X36" s="329"/>
    </row>
    <row r="37" spans="2:33" ht="24" customHeight="1">
      <c r="C37" s="332" t="s">
        <v>31</v>
      </c>
      <c r="D37" s="332"/>
      <c r="E37" s="332"/>
      <c r="F37" s="332"/>
      <c r="G37" s="333" t="s">
        <v>32</v>
      </c>
      <c r="H37" s="333"/>
      <c r="I37" s="333" t="s">
        <v>33</v>
      </c>
      <c r="J37" s="333"/>
      <c r="K37" s="333"/>
      <c r="L37" s="2"/>
      <c r="M37" s="40"/>
      <c r="N37" s="40"/>
      <c r="O37" s="39"/>
      <c r="P37" s="324"/>
      <c r="Q37" s="36"/>
      <c r="S37" s="324"/>
      <c r="T37" s="36"/>
      <c r="U37" s="39"/>
      <c r="W37" s="328"/>
      <c r="X37" s="329"/>
    </row>
    <row r="38" spans="2:33" ht="16" thickBot="1">
      <c r="C38" s="97" t="s">
        <v>34</v>
      </c>
      <c r="D38" s="105"/>
      <c r="E38" s="105"/>
      <c r="F38" s="106">
        <f t="shared" ref="F38:F41" si="10">SUM(D38:E38)</f>
        <v>0</v>
      </c>
      <c r="G38" s="309"/>
      <c r="H38" s="309"/>
      <c r="I38" s="310"/>
      <c r="J38" s="311"/>
      <c r="K38" s="312"/>
      <c r="L38" s="2"/>
      <c r="M38" s="40"/>
      <c r="N38" s="40"/>
      <c r="O38" s="39"/>
      <c r="P38" s="325"/>
      <c r="Q38" s="37"/>
      <c r="R38" s="41"/>
      <c r="S38" s="325"/>
      <c r="T38" s="37"/>
      <c r="U38" s="39"/>
      <c r="W38" s="328"/>
      <c r="X38" s="329"/>
    </row>
    <row r="39" spans="2:33" ht="15.5">
      <c r="C39" s="98" t="s">
        <v>35</v>
      </c>
      <c r="D39" s="105"/>
      <c r="E39" s="105"/>
      <c r="F39" s="106">
        <f t="shared" si="10"/>
        <v>0</v>
      </c>
      <c r="G39" s="309"/>
      <c r="H39" s="309"/>
      <c r="I39" s="309"/>
      <c r="J39" s="309"/>
      <c r="K39" s="309"/>
      <c r="L39" s="34"/>
      <c r="M39" s="45"/>
      <c r="N39" s="30"/>
      <c r="O39" s="39"/>
      <c r="P39" s="10"/>
      <c r="Q39" s="10"/>
      <c r="R39" s="46"/>
      <c r="S39" s="301"/>
      <c r="T39" s="10"/>
      <c r="U39" s="39"/>
      <c r="W39" s="328"/>
      <c r="X39" s="329"/>
    </row>
    <row r="40" spans="2:33" s="48" customFormat="1" ht="15.5">
      <c r="B40"/>
      <c r="C40" s="98" t="s">
        <v>37</v>
      </c>
      <c r="D40" s="105"/>
      <c r="E40" s="105"/>
      <c r="F40" s="106">
        <f>SUM(D40:E40)</f>
        <v>0</v>
      </c>
      <c r="G40" s="309"/>
      <c r="H40" s="309"/>
      <c r="I40" s="310"/>
      <c r="J40" s="311"/>
      <c r="K40" s="312"/>
      <c r="L40" s="34"/>
      <c r="M40" s="45"/>
      <c r="N40" s="30"/>
      <c r="O40" s="9"/>
      <c r="P40" s="10"/>
      <c r="Q40" s="10"/>
      <c r="R40" s="46"/>
      <c r="S40" s="301"/>
      <c r="T40" s="10"/>
      <c r="U40" s="9"/>
      <c r="W40" s="328"/>
      <c r="X40" s="329"/>
      <c r="Y40"/>
    </row>
    <row r="41" spans="2:33" s="48" customFormat="1" ht="16" thickBot="1">
      <c r="B41"/>
      <c r="C41" s="98" t="s">
        <v>49</v>
      </c>
      <c r="D41" s="105"/>
      <c r="E41" s="105"/>
      <c r="F41" s="106">
        <f t="shared" si="10"/>
        <v>0</v>
      </c>
      <c r="G41" s="309"/>
      <c r="H41" s="309"/>
      <c r="I41" s="309"/>
      <c r="J41" s="309"/>
      <c r="K41" s="309"/>
      <c r="L41" s="34"/>
      <c r="M41" s="29"/>
      <c r="N41" s="30"/>
      <c r="O41" s="9"/>
      <c r="P41" s="10"/>
      <c r="Q41" s="10"/>
      <c r="R41" s="46"/>
      <c r="S41" s="301"/>
      <c r="T41" s="10"/>
      <c r="U41" s="9"/>
      <c r="W41" s="330"/>
      <c r="X41" s="331"/>
      <c r="Y41"/>
    </row>
    <row r="42" spans="2:33" s="48" customFormat="1" ht="15.5">
      <c r="B42" s="96" t="s">
        <v>50</v>
      </c>
      <c r="C42" s="99">
        <v>1800</v>
      </c>
      <c r="D42" s="107">
        <f>SUM(D38:D41)</f>
        <v>0</v>
      </c>
      <c r="E42" s="107">
        <f>SUM(E38:E41)</f>
        <v>0</v>
      </c>
      <c r="F42" s="106">
        <f>D42+E42</f>
        <v>0</v>
      </c>
      <c r="G42" s="313"/>
      <c r="H42" s="314"/>
      <c r="L42" s="2"/>
      <c r="N42" s="48" t="s">
        <v>30</v>
      </c>
      <c r="O42" s="9"/>
      <c r="P42" s="10"/>
      <c r="Q42" s="10"/>
      <c r="R42" s="46"/>
      <c r="S42" s="301"/>
      <c r="T42" s="10"/>
      <c r="U42" s="9"/>
      <c r="Y42"/>
    </row>
    <row r="43" spans="2:33" s="48" customFormat="1" ht="16" thickBot="1">
      <c r="B43"/>
      <c r="L43" s="2"/>
      <c r="M43" s="45"/>
      <c r="N43" s="30"/>
      <c r="O43" s="53"/>
      <c r="P43" s="10"/>
      <c r="Q43" s="10"/>
      <c r="R43" s="9"/>
      <c r="S43" s="301"/>
      <c r="T43" s="10"/>
      <c r="U43" s="9"/>
      <c r="AG43" s="54"/>
    </row>
    <row r="44" spans="2:33" ht="16" thickBot="1">
      <c r="B44" s="315" t="s">
        <v>42</v>
      </c>
      <c r="C44" s="316"/>
      <c r="D44" s="316"/>
      <c r="E44" s="316"/>
      <c r="F44" s="316"/>
      <c r="G44" s="316"/>
      <c r="H44" s="316"/>
      <c r="I44" s="317"/>
      <c r="K44" s="318" t="str">
        <f>+B44</f>
        <v>ACUMULADO SEMANAL</v>
      </c>
      <c r="L44" s="319"/>
      <c r="M44" s="319"/>
      <c r="N44" s="320"/>
      <c r="O44" s="55"/>
      <c r="P44" s="34"/>
      <c r="Q44" s="34"/>
      <c r="R44" s="2"/>
      <c r="S44" s="34"/>
      <c r="T44" s="34"/>
      <c r="U44" s="2"/>
      <c r="V44" s="56"/>
      <c r="W44" s="103">
        <v>9</v>
      </c>
      <c r="X44" s="104" t="str">
        <f>"'"&amp;IF($W$44=4,DAY($Z$53)-1,IF($W$44=5,DAY($AA$53)-1,IF($W$44=6,DAY($AB$53)-1,IF($W$44=7,DAY($AC$53)-1,IF($W$44=8,DAY($AD$53)-1,IF($W$44=9,DAY($AE$53)-1,0))))))&amp;"-"&amp;MONTH($Y$53)&amp;"'!D40"</f>
        <v>'4-1'!D40</v>
      </c>
      <c r="Y44" s="57" t="str">
        <f>"'"&amp;IF($W$44=4,DAY($Z$53)-1,IF($W$44=5,DAY($AA$53)-1,IF($W$44=6,DAY($AB$53)-1,IF($W$44=7,DAY($AC$53)-1,IF($W$44=8,DAY($AD$53)-1,IF($W$44=9,DAY($AE$53)-1,0))))))&amp;"-"&amp;MONTH($Y$53)&amp;"'!F40"</f>
        <v>'4-1'!F40</v>
      </c>
      <c r="Z44" s="58" t="str">
        <f>"'"&amp;IF($W$44=4,DAY($Z$53)-1,IF($W$44=5,DAY($AA$53)-1,IF($W$44=6,DAY($AB$53)-1,IF($W$44=7,DAY($AC$53)-1,IF($W$44=8,DAY($AD$53)-1,IF($W$44=9,DAY($AE$53)-1,0))))))&amp;"-"&amp;MONTH($Y$53)&amp;"'!H40"</f>
        <v>'4-1'!H40</v>
      </c>
      <c r="AA44" s="59" t="str">
        <f>"'"&amp;IF($W$44=4,DAY($Z$53)-1,IF($W$44=5,DAY($AA$53)-1,IF($W$44=6,DAY($AB$53)-1,IF($W$44=7,DAY($AC$53)-1,IF($W$44=8,DAY($AD$53)-1,IF($W$44=9,DAY($AE$53)-1,0))))))&amp;"-"&amp;MONTH($Y$53)&amp;"'!B40"</f>
        <v>'4-1'!B40</v>
      </c>
      <c r="AB44" s="60"/>
      <c r="AC44" s="60"/>
      <c r="AD44" s="60"/>
      <c r="AE44" s="60"/>
      <c r="AF44" s="60"/>
      <c r="AG44" s="61"/>
    </row>
    <row r="45" spans="2:33" ht="16" thickBot="1">
      <c r="B45" s="119" t="s">
        <v>11</v>
      </c>
      <c r="C45" s="72"/>
      <c r="D45" s="321" t="s">
        <v>15</v>
      </c>
      <c r="E45" s="322"/>
      <c r="F45" s="321" t="s">
        <v>21</v>
      </c>
      <c r="G45" s="322"/>
      <c r="H45" s="321" t="s">
        <v>25</v>
      </c>
      <c r="I45" s="322"/>
      <c r="K45" s="120" t="s">
        <v>51</v>
      </c>
      <c r="L45" s="121"/>
      <c r="M45" s="110" t="s">
        <v>52</v>
      </c>
      <c r="N45" s="72" t="s">
        <v>46</v>
      </c>
      <c r="P45" s="34"/>
      <c r="Q45" s="34"/>
      <c r="R45" s="34"/>
      <c r="S45" s="34"/>
      <c r="T45" s="34"/>
      <c r="V45" s="62"/>
      <c r="W45" s="299" t="s">
        <v>36</v>
      </c>
      <c r="X45" s="300"/>
      <c r="Y45" s="192">
        <v>46052</v>
      </c>
      <c r="Z45" s="192">
        <f>Y45+1</f>
        <v>46053</v>
      </c>
      <c r="AA45" s="192">
        <f t="shared" ref="AA45:AE45" si="11">Z45+1</f>
        <v>46054</v>
      </c>
      <c r="AB45" s="192">
        <f t="shared" si="11"/>
        <v>46055</v>
      </c>
      <c r="AC45" s="192">
        <f t="shared" si="11"/>
        <v>46056</v>
      </c>
      <c r="AD45" s="192">
        <f t="shared" si="11"/>
        <v>46057</v>
      </c>
      <c r="AE45" s="192">
        <f t="shared" si="11"/>
        <v>46058</v>
      </c>
      <c r="AF45" s="260" t="s">
        <v>92</v>
      </c>
      <c r="AG45" s="64"/>
    </row>
    <row r="46" spans="2:33" ht="29">
      <c r="B46" s="74" t="s">
        <v>44</v>
      </c>
      <c r="C46" s="75" t="s">
        <v>45</v>
      </c>
      <c r="D46" s="74" t="s">
        <v>44</v>
      </c>
      <c r="E46" s="75" t="s">
        <v>45</v>
      </c>
      <c r="F46" s="74" t="s">
        <v>44</v>
      </c>
      <c r="G46" s="75" t="s">
        <v>45</v>
      </c>
      <c r="H46" s="74" t="s">
        <v>44</v>
      </c>
      <c r="I46" s="75" t="s">
        <v>45</v>
      </c>
      <c r="K46" s="111" t="s">
        <v>53</v>
      </c>
      <c r="L46" s="112"/>
      <c r="M46" s="112"/>
      <c r="N46" s="113"/>
      <c r="P46" s="301"/>
      <c r="Q46" s="302"/>
      <c r="R46" s="34"/>
      <c r="S46" s="301"/>
      <c r="T46" s="302"/>
      <c r="V46" s="62"/>
      <c r="W46" s="303" t="s">
        <v>38</v>
      </c>
      <c r="X46" s="304"/>
      <c r="Y46" s="66">
        <v>644</v>
      </c>
      <c r="Z46" s="66">
        <v>644</v>
      </c>
      <c r="AA46" s="66">
        <v>935</v>
      </c>
      <c r="AB46" s="66">
        <v>674</v>
      </c>
      <c r="AC46" s="66">
        <v>999</v>
      </c>
      <c r="AD46" s="66">
        <v>999</v>
      </c>
      <c r="AE46" s="66">
        <v>0</v>
      </c>
      <c r="AF46" s="67">
        <f>Y46+Z46+AA46+AB46+AC46+AD46+AE46</f>
        <v>4895</v>
      </c>
      <c r="AG46" s="64"/>
    </row>
    <row r="47" spans="2:33" ht="16" thickBot="1">
      <c r="B47" s="76">
        <f>+F9+'28-12'!F9+'29-12'!F9</f>
        <v>932</v>
      </c>
      <c r="C47" s="77">
        <f>IF($W$44=3,$Y46,IF($W$44=4,SUM($Y46:$Z46),IF($W$44=5,SUM($Y46:$AA46),IF($W$44=6,SUM($Y46:$AB46),IF($W$44=7,SUM($Y46:$AC46),IF($W$44=8,SUM($Y46:$AD46),IF($W$44=9,SUM($Y46:$AE46),"Escribir número")))))))</f>
        <v>4895</v>
      </c>
      <c r="D47" s="78">
        <f>+F15+'26-12'!F15+'27-12'!F15+'28-12'!F15+'29-12'!F15</f>
        <v>576</v>
      </c>
      <c r="E47" s="77">
        <f>IF($W$44=3,$Y48,IF($W$44=4,SUM($Y48:$Z48),IF($W$44=5,SUM($Y48:$AA48),IF($W$44=6,SUM($Y48:$AB48),IF($W$44=7,SUM($Y48:$AC48),IF($W$44=8,SUM($Y48:$AD48),IF($W$44=9,SUM($Y48:$AE48),"Escribir número")))))))</f>
        <v>0</v>
      </c>
      <c r="F47" s="79">
        <f>F25+'26-12'!F25+'27-12'!F25+'28-12'!F25+'29-12'!F25</f>
        <v>5968</v>
      </c>
      <c r="G47" s="77">
        <f>IF($W$44=3,$Y47,IF($W$44=4,SUM($Y47:$Z47),IF($W$44=5,SUM($Y47:$AA47),IF($W$44=6,SUM($Y47:$AB47),IF($W$44=7,SUM($Y47:$AC47),IF($W$44=8,SUM($Y47:$AD47),IF($W$44=9,SUM($Y47:$AE47),"Escribir número")))))))</f>
        <v>8428</v>
      </c>
      <c r="H47" s="79">
        <f>F31+'26-12'!F31+'27-12'!F31+'28-12'!F31+'29-12'!F31</f>
        <v>2066.5</v>
      </c>
      <c r="I47" s="77">
        <f>IF($W$44=3,$Y49,IF($W$44=4,SUM($Y49:$Z49),IF($W$44=5,SUM($Y49:$AA49),IF($W$44=6,SUM($Y49:$AB49),IF($W$44=7,SUM($Y49:$AC49),IF($W$44=8,SUM($Y49:$AD49),IF($W$44=9,SUM($Y49:$AE49),"Escribir número")))))))</f>
        <v>5270</v>
      </c>
      <c r="K47" s="114"/>
      <c r="L47" s="115"/>
      <c r="M47" s="115"/>
      <c r="N47" s="116"/>
      <c r="P47" s="301"/>
      <c r="Q47" s="302"/>
      <c r="R47" s="34"/>
      <c r="S47" s="301"/>
      <c r="T47" s="302"/>
      <c r="V47" s="62"/>
      <c r="W47" s="305" t="s">
        <v>39</v>
      </c>
      <c r="X47" s="306"/>
      <c r="Y47" s="273">
        <v>1451</v>
      </c>
      <c r="Z47" s="273">
        <v>787</v>
      </c>
      <c r="AA47" s="273">
        <v>1223</v>
      </c>
      <c r="AB47" s="273">
        <v>1223</v>
      </c>
      <c r="AC47" s="273">
        <v>1374</v>
      </c>
      <c r="AD47" s="273">
        <v>1519</v>
      </c>
      <c r="AE47" s="273">
        <v>851</v>
      </c>
      <c r="AF47" s="67">
        <f t="shared" ref="AF47:AF49" si="12">Y47+Z47+AA47+AB47+AC47+AD47+AE47</f>
        <v>8428</v>
      </c>
      <c r="AG47" s="64"/>
    </row>
    <row r="48" spans="2:33" ht="16" thickBot="1">
      <c r="B48" s="80"/>
      <c r="C48" s="77"/>
      <c r="D48" s="79"/>
      <c r="E48" s="77"/>
      <c r="F48" s="79"/>
      <c r="G48" s="77"/>
      <c r="H48" s="79"/>
      <c r="I48" s="77"/>
      <c r="J48" s="81"/>
      <c r="K48" s="117">
        <f>+B47+D47+F47+H47</f>
        <v>9542.5</v>
      </c>
      <c r="L48" s="118"/>
      <c r="M48" s="82">
        <f>+C47+E47+G47+I47</f>
        <v>18593</v>
      </c>
      <c r="N48" s="83">
        <f>AF63</f>
        <v>18593</v>
      </c>
      <c r="P48" s="301"/>
      <c r="Q48" s="302"/>
      <c r="R48" s="34"/>
      <c r="S48" s="301"/>
      <c r="T48" s="302"/>
      <c r="V48" s="62"/>
      <c r="W48" s="305" t="s">
        <v>40</v>
      </c>
      <c r="X48" s="306"/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f t="shared" si="12"/>
        <v>0</v>
      </c>
      <c r="AG48" s="64"/>
    </row>
    <row r="49" spans="2:33" ht="15.5">
      <c r="C49" s="87"/>
      <c r="D49" s="88"/>
      <c r="E49" s="89"/>
      <c r="F49" s="88"/>
      <c r="G49" s="2"/>
      <c r="H49" s="2"/>
      <c r="I49" s="2"/>
      <c r="J49" s="2"/>
      <c r="K49" s="2"/>
      <c r="M49" s="69"/>
      <c r="N49" s="53"/>
      <c r="P49" s="301"/>
      <c r="Q49" s="302"/>
      <c r="R49" s="34"/>
      <c r="S49" s="301"/>
      <c r="T49" s="302"/>
      <c r="V49" s="62"/>
      <c r="W49" s="307" t="s">
        <v>41</v>
      </c>
      <c r="X49" s="308"/>
      <c r="Y49" s="274">
        <v>602</v>
      </c>
      <c r="Z49" s="274">
        <v>815</v>
      </c>
      <c r="AA49" s="274">
        <v>819</v>
      </c>
      <c r="AB49" s="274">
        <v>860</v>
      </c>
      <c r="AC49" s="274">
        <v>815</v>
      </c>
      <c r="AD49" s="274">
        <v>757</v>
      </c>
      <c r="AE49" s="274">
        <v>602</v>
      </c>
      <c r="AF49" s="67">
        <f t="shared" si="12"/>
        <v>5270</v>
      </c>
      <c r="AG49" s="64"/>
    </row>
    <row r="50" spans="2:33" ht="15.5">
      <c r="P50" s="301"/>
      <c r="Q50" s="302"/>
      <c r="R50" s="34"/>
      <c r="S50" s="301"/>
      <c r="T50" s="302"/>
      <c r="V50" s="62"/>
      <c r="W50" s="299" t="s">
        <v>43</v>
      </c>
      <c r="X50" s="300"/>
      <c r="Y50" s="71">
        <f>SUM(Y46:Y49)</f>
        <v>2697</v>
      </c>
      <c r="Z50" s="71">
        <f t="shared" ref="Z50:AF50" si="13">SUM(Z46:Z49)</f>
        <v>2246</v>
      </c>
      <c r="AA50" s="71">
        <f t="shared" si="13"/>
        <v>2977</v>
      </c>
      <c r="AB50" s="71">
        <f t="shared" si="13"/>
        <v>2757</v>
      </c>
      <c r="AC50" s="71">
        <f t="shared" si="13"/>
        <v>3188</v>
      </c>
      <c r="AD50" s="71">
        <f t="shared" si="13"/>
        <v>3275</v>
      </c>
      <c r="AE50" s="71">
        <f t="shared" si="13"/>
        <v>1453</v>
      </c>
      <c r="AF50" s="71">
        <f t="shared" si="13"/>
        <v>18593</v>
      </c>
      <c r="AG50" s="64"/>
    </row>
    <row r="51" spans="2:33" ht="15.5">
      <c r="P51" s="301"/>
      <c r="Q51" s="302"/>
      <c r="R51" s="34"/>
      <c r="S51" s="301"/>
      <c r="T51" s="302"/>
      <c r="V51" s="62"/>
      <c r="W51" s="73"/>
      <c r="X51" s="73"/>
      <c r="Y51" s="100"/>
      <c r="Z51" s="100"/>
      <c r="AA51" s="100"/>
      <c r="AB51" s="100"/>
      <c r="AC51" s="100"/>
      <c r="AD51" s="100"/>
      <c r="AE51" s="100"/>
      <c r="AF51" s="100"/>
      <c r="AG51" s="64"/>
    </row>
    <row r="52" spans="2:33" ht="15" customHeight="1">
      <c r="P52" s="301"/>
      <c r="Q52" s="302"/>
      <c r="R52" s="34"/>
      <c r="S52" s="301"/>
      <c r="T52" s="302"/>
      <c r="V52" s="62"/>
      <c r="AG52" s="64"/>
    </row>
    <row r="53" spans="2:33" ht="15.5">
      <c r="P53" s="34"/>
      <c r="Q53" s="34"/>
      <c r="R53" s="34"/>
      <c r="S53" s="34"/>
      <c r="T53" s="34"/>
      <c r="V53" s="62"/>
      <c r="W53" s="299" t="s">
        <v>47</v>
      </c>
      <c r="X53" s="300"/>
      <c r="Y53" s="192">
        <f>+Y45</f>
        <v>46052</v>
      </c>
      <c r="Z53" s="192">
        <f t="shared" ref="Z53:AF53" si="14">+Z45</f>
        <v>46053</v>
      </c>
      <c r="AA53" s="192">
        <f t="shared" si="14"/>
        <v>46054</v>
      </c>
      <c r="AB53" s="192">
        <f t="shared" si="14"/>
        <v>46055</v>
      </c>
      <c r="AC53" s="192">
        <f t="shared" si="14"/>
        <v>46056</v>
      </c>
      <c r="AD53" s="192">
        <f t="shared" si="14"/>
        <v>46057</v>
      </c>
      <c r="AE53" s="192">
        <f t="shared" si="14"/>
        <v>46058</v>
      </c>
      <c r="AF53" s="63" t="str">
        <f t="shared" si="14"/>
        <v>S1</v>
      </c>
      <c r="AG53" s="64"/>
    </row>
    <row r="54" spans="2:33" ht="15.5">
      <c r="P54" s="34"/>
      <c r="Q54" s="34"/>
      <c r="R54" s="34"/>
      <c r="S54" s="34"/>
      <c r="T54" s="34"/>
      <c r="V54" s="62"/>
      <c r="W54" s="65" t="s">
        <v>12</v>
      </c>
      <c r="X54" s="84"/>
      <c r="Y54" s="85">
        <v>0</v>
      </c>
      <c r="Z54" s="85">
        <v>0</v>
      </c>
      <c r="AA54" s="85">
        <v>356</v>
      </c>
      <c r="AB54" s="85">
        <v>224</v>
      </c>
      <c r="AC54" s="85">
        <v>355</v>
      </c>
      <c r="AD54" s="85">
        <v>355</v>
      </c>
      <c r="AE54" s="85">
        <v>0</v>
      </c>
      <c r="AF54" s="67">
        <f>Y54+Z54+AA54+AB54+AC54+AD54+AE54</f>
        <v>1290</v>
      </c>
      <c r="AG54" s="64"/>
    </row>
    <row r="55" spans="2:33" ht="15.5">
      <c r="B55" s="86"/>
      <c r="E55" s="91"/>
      <c r="J55" s="81"/>
      <c r="K55" s="81"/>
      <c r="M55" s="69"/>
      <c r="P55" s="34"/>
      <c r="Q55" s="34"/>
      <c r="R55" s="34"/>
      <c r="S55" s="34"/>
      <c r="T55" s="34"/>
      <c r="V55" s="62"/>
      <c r="W55" s="68" t="s">
        <v>14</v>
      </c>
      <c r="X55" s="90"/>
      <c r="Y55" s="85">
        <v>289</v>
      </c>
      <c r="Z55" s="85">
        <v>412</v>
      </c>
      <c r="AA55" s="85">
        <v>371</v>
      </c>
      <c r="AB55" s="85">
        <v>412</v>
      </c>
      <c r="AC55" s="85">
        <v>412</v>
      </c>
      <c r="AD55" s="85">
        <v>309</v>
      </c>
      <c r="AE55" s="85">
        <v>289</v>
      </c>
      <c r="AF55" s="67">
        <f t="shared" ref="AF55:AF62" si="15">Y55+Z55+AA55+AB55+AC55+AD55+AE55</f>
        <v>2494</v>
      </c>
      <c r="AG55" s="64"/>
    </row>
    <row r="56" spans="2:33" ht="15.5">
      <c r="E56" s="91"/>
      <c r="V56" s="62"/>
      <c r="W56" s="68" t="s">
        <v>18</v>
      </c>
      <c r="X56" s="90"/>
      <c r="Y56" s="85">
        <v>282</v>
      </c>
      <c r="Z56" s="85">
        <v>178</v>
      </c>
      <c r="AA56" s="85">
        <v>282</v>
      </c>
      <c r="AB56" s="85">
        <v>282</v>
      </c>
      <c r="AC56" s="85">
        <v>282</v>
      </c>
      <c r="AD56" s="85">
        <v>254</v>
      </c>
      <c r="AE56" s="85">
        <v>155</v>
      </c>
      <c r="AF56" s="67">
        <f t="shared" si="15"/>
        <v>1715</v>
      </c>
      <c r="AG56" s="64"/>
    </row>
    <row r="57" spans="2:33" ht="15.75" customHeight="1">
      <c r="D57" s="50"/>
      <c r="E57" s="91"/>
      <c r="V57" s="62"/>
      <c r="W57" s="68" t="s">
        <v>20</v>
      </c>
      <c r="X57" s="90"/>
      <c r="Y57" s="85">
        <v>644</v>
      </c>
      <c r="Z57" s="85">
        <v>644</v>
      </c>
      <c r="AA57" s="85">
        <v>579</v>
      </c>
      <c r="AB57" s="85">
        <v>451</v>
      </c>
      <c r="AC57" s="85">
        <v>644</v>
      </c>
      <c r="AD57" s="85">
        <v>644</v>
      </c>
      <c r="AE57" s="85">
        <v>0</v>
      </c>
      <c r="AF57" s="67">
        <f t="shared" si="15"/>
        <v>3606</v>
      </c>
      <c r="AG57" s="64"/>
    </row>
    <row r="58" spans="2:33" ht="15.5">
      <c r="V58" s="62"/>
      <c r="W58" s="68" t="s">
        <v>17</v>
      </c>
      <c r="X58" s="90"/>
      <c r="Y58" s="85">
        <v>323</v>
      </c>
      <c r="Z58" s="85">
        <v>127</v>
      </c>
      <c r="AA58" s="85">
        <v>0</v>
      </c>
      <c r="AB58" s="85">
        <v>0</v>
      </c>
      <c r="AC58" s="85">
        <v>151</v>
      </c>
      <c r="AD58" s="85">
        <f>3275-2951</f>
        <v>324</v>
      </c>
      <c r="AE58" s="85">
        <v>178</v>
      </c>
      <c r="AF58" s="67">
        <f t="shared" si="15"/>
        <v>1103</v>
      </c>
      <c r="AG58" s="64"/>
    </row>
    <row r="59" spans="2:33" ht="15.5">
      <c r="V59" s="62"/>
      <c r="W59" s="68" t="s">
        <v>28</v>
      </c>
      <c r="X59" s="90"/>
      <c r="Y59" s="85">
        <v>285</v>
      </c>
      <c r="Z59" s="85">
        <v>133</v>
      </c>
      <c r="AA59" s="85">
        <v>317</v>
      </c>
      <c r="AB59" s="85">
        <v>317</v>
      </c>
      <c r="AC59" s="85">
        <v>317</v>
      </c>
      <c r="AD59" s="85">
        <v>317</v>
      </c>
      <c r="AE59" s="85">
        <v>174</v>
      </c>
      <c r="AF59" s="67">
        <f t="shared" si="15"/>
        <v>1860</v>
      </c>
      <c r="AG59" s="64"/>
    </row>
    <row r="60" spans="2:33" ht="15.5">
      <c r="V60" s="62"/>
      <c r="W60" s="68" t="s">
        <v>24</v>
      </c>
      <c r="X60" s="90"/>
      <c r="Y60" s="85">
        <v>285</v>
      </c>
      <c r="Z60" s="85">
        <v>133</v>
      </c>
      <c r="AA60" s="85">
        <v>316</v>
      </c>
      <c r="AB60" s="85">
        <v>316</v>
      </c>
      <c r="AC60" s="85">
        <v>316</v>
      </c>
      <c r="AD60" s="85">
        <v>316</v>
      </c>
      <c r="AE60" s="85">
        <v>174</v>
      </c>
      <c r="AF60" s="67">
        <f t="shared" si="15"/>
        <v>1856</v>
      </c>
      <c r="AG60" s="64"/>
    </row>
    <row r="61" spans="2:33" ht="15.5">
      <c r="V61" s="62"/>
      <c r="W61" s="70" t="s">
        <v>19</v>
      </c>
      <c r="X61" s="92"/>
      <c r="Y61" s="85">
        <v>276</v>
      </c>
      <c r="Z61" s="85">
        <v>215</v>
      </c>
      <c r="AA61" s="85">
        <v>308</v>
      </c>
      <c r="AB61" s="85">
        <v>308</v>
      </c>
      <c r="AC61" s="85">
        <v>308</v>
      </c>
      <c r="AD61" s="85">
        <v>308</v>
      </c>
      <c r="AE61" s="85">
        <v>160</v>
      </c>
      <c r="AF61" s="67">
        <f t="shared" si="15"/>
        <v>1883</v>
      </c>
      <c r="AG61" s="64"/>
    </row>
    <row r="62" spans="2:33" ht="15.5">
      <c r="V62" s="62"/>
      <c r="W62" s="70" t="s">
        <v>85</v>
      </c>
      <c r="X62" s="92"/>
      <c r="Y62" s="85">
        <v>313</v>
      </c>
      <c r="Z62" s="85">
        <v>403</v>
      </c>
      <c r="AA62" s="85">
        <v>448</v>
      </c>
      <c r="AB62" s="85">
        <v>448</v>
      </c>
      <c r="AC62" s="85">
        <v>403</v>
      </c>
      <c r="AD62" s="85">
        <v>448</v>
      </c>
      <c r="AE62" s="85">
        <v>323</v>
      </c>
      <c r="AF62" s="67">
        <f t="shared" si="15"/>
        <v>2786</v>
      </c>
      <c r="AG62" s="64"/>
    </row>
    <row r="63" spans="2:33" ht="15.5">
      <c r="V63" s="62"/>
      <c r="W63" s="299" t="s">
        <v>43</v>
      </c>
      <c r="X63" s="300"/>
      <c r="Y63" s="102">
        <f>SUM(Y54:Y62)</f>
        <v>2697</v>
      </c>
      <c r="Z63" s="102">
        <f t="shared" ref="Z63:AE63" si="16">SUM(Z54:Z62)</f>
        <v>2245</v>
      </c>
      <c r="AA63" s="102">
        <f t="shared" si="16"/>
        <v>2977</v>
      </c>
      <c r="AB63" s="102">
        <f t="shared" si="16"/>
        <v>2758</v>
      </c>
      <c r="AC63" s="102">
        <f t="shared" si="16"/>
        <v>3188</v>
      </c>
      <c r="AD63" s="102">
        <f t="shared" si="16"/>
        <v>3275</v>
      </c>
      <c r="AE63" s="102">
        <f t="shared" si="16"/>
        <v>1453</v>
      </c>
      <c r="AF63" s="102">
        <f>SUM(AF54:AF62)</f>
        <v>18593</v>
      </c>
      <c r="AG63" s="64"/>
    </row>
    <row r="64" spans="2:33" ht="15" thickBot="1">
      <c r="V64" s="93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5"/>
    </row>
    <row r="66" spans="13:29">
      <c r="N66" t="s">
        <v>48</v>
      </c>
    </row>
    <row r="68" spans="13:29">
      <c r="M68" t="s">
        <v>62</v>
      </c>
    </row>
    <row r="76" spans="13:29">
      <c r="AC76">
        <v>0</v>
      </c>
    </row>
  </sheetData>
  <mergeCells count="48">
    <mergeCell ref="W53:X53"/>
    <mergeCell ref="W63:X63"/>
    <mergeCell ref="P46:P52"/>
    <mergeCell ref="Q46:Q52"/>
    <mergeCell ref="S46:S52"/>
    <mergeCell ref="T46:T52"/>
    <mergeCell ref="W46:X46"/>
    <mergeCell ref="W47:X47"/>
    <mergeCell ref="W48:X48"/>
    <mergeCell ref="W49:X49"/>
    <mergeCell ref="W50:X50"/>
    <mergeCell ref="B44:I44"/>
    <mergeCell ref="K44:N44"/>
    <mergeCell ref="D45:E45"/>
    <mergeCell ref="F45:G45"/>
    <mergeCell ref="H45:I45"/>
    <mergeCell ref="W45:X45"/>
    <mergeCell ref="S39:S43"/>
    <mergeCell ref="G40:H40"/>
    <mergeCell ref="I40:K40"/>
    <mergeCell ref="G41:H41"/>
    <mergeCell ref="I41:K41"/>
    <mergeCell ref="G42:H42"/>
    <mergeCell ref="P33:P38"/>
    <mergeCell ref="S33:S38"/>
    <mergeCell ref="W33:X41"/>
    <mergeCell ref="C37:F37"/>
    <mergeCell ref="G37:H37"/>
    <mergeCell ref="I37:K37"/>
    <mergeCell ref="G38:H38"/>
    <mergeCell ref="I38:K38"/>
    <mergeCell ref="G39:H39"/>
    <mergeCell ref="I39:K39"/>
    <mergeCell ref="P10:P16"/>
    <mergeCell ref="S10:S16"/>
    <mergeCell ref="B11:B14"/>
    <mergeCell ref="B17:B24"/>
    <mergeCell ref="P22:P28"/>
    <mergeCell ref="S22:S28"/>
    <mergeCell ref="B27:B30"/>
    <mergeCell ref="C2:N2"/>
    <mergeCell ref="P2:T2"/>
    <mergeCell ref="D3:F3"/>
    <mergeCell ref="Q4:Q5"/>
    <mergeCell ref="T4:T5"/>
    <mergeCell ref="B6:B8"/>
    <mergeCell ref="P6:P7"/>
    <mergeCell ref="S6:S7"/>
  </mergeCells>
  <conditionalFormatting sqref="H11:I14 H6:I9 H27:I30">
    <cfRule type="iconSet" priority="24">
      <iconSet>
        <cfvo type="percent" val="0"/>
        <cfvo type="num" val="0.95"/>
        <cfvo type="num" val="1"/>
      </iconSet>
    </cfRule>
  </conditionalFormatting>
  <conditionalFormatting sqref="H15:I16">
    <cfRule type="iconSet" priority="21">
      <iconSet>
        <cfvo type="percent" val="0"/>
        <cfvo type="num" val="0.95"/>
        <cfvo type="num" val="1"/>
      </iconSet>
    </cfRule>
  </conditionalFormatting>
  <conditionalFormatting sqref="H17:I19">
    <cfRule type="iconSet" priority="5">
      <iconSet>
        <cfvo type="percent" val="0"/>
        <cfvo type="num" val="0.95"/>
        <cfvo type="num" val="1"/>
      </iconSet>
    </cfRule>
  </conditionalFormatting>
  <conditionalFormatting sqref="H20:I24">
    <cfRule type="iconSet" priority="26">
      <iconSet>
        <cfvo type="percent" val="0"/>
        <cfvo type="num" val="0.95"/>
        <cfvo type="num" val="1"/>
      </iconSet>
    </cfRule>
  </conditionalFormatting>
  <conditionalFormatting sqref="H25:I25">
    <cfRule type="iconSet" priority="20">
      <iconSet>
        <cfvo type="percent" val="0"/>
        <cfvo type="num" val="0.95"/>
        <cfvo type="num" val="1"/>
      </iconSet>
    </cfRule>
  </conditionalFormatting>
  <conditionalFormatting sqref="H31:I32">
    <cfRule type="iconSet" priority="15">
      <iconSet>
        <cfvo type="percent" val="0"/>
        <cfvo type="num" val="0.95"/>
        <cfvo type="num" val="1"/>
      </iconSet>
    </cfRule>
  </conditionalFormatting>
  <conditionalFormatting sqref="H34:I34">
    <cfRule type="iconSet" priority="17">
      <iconSet>
        <cfvo type="percent" val="0"/>
        <cfvo type="num" val="0.95"/>
        <cfvo type="num" val="1"/>
      </iconSet>
    </cfRule>
  </conditionalFormatting>
  <conditionalFormatting sqref="K6">
    <cfRule type="iconSet" priority="3">
      <iconSet>
        <cfvo type="percent" val="0"/>
        <cfvo type="num" val="0.95"/>
        <cfvo type="num" val="1"/>
      </iconSet>
    </cfRule>
  </conditionalFormatting>
  <conditionalFormatting sqref="K7:K8">
    <cfRule type="iconSet" priority="2">
      <iconSet>
        <cfvo type="percent" val="0"/>
        <cfvo type="num" val="0.95"/>
        <cfvo type="num" val="1"/>
      </iconSet>
    </cfRule>
  </conditionalFormatting>
  <conditionalFormatting sqref="K9">
    <cfRule type="iconSet" priority="23">
      <iconSet>
        <cfvo type="percent" val="0"/>
        <cfvo type="num" val="0.95"/>
        <cfvo type="num" val="1"/>
      </iconSet>
    </cfRule>
  </conditionalFormatting>
  <conditionalFormatting sqref="K11:K14">
    <cfRule type="iconSet" priority="1">
      <iconSet>
        <cfvo type="percent" val="0"/>
        <cfvo type="num" val="0.95"/>
        <cfvo type="num" val="1"/>
      </iconSet>
    </cfRule>
  </conditionalFormatting>
  <conditionalFormatting sqref="K15:K16">
    <cfRule type="iconSet" priority="22">
      <iconSet>
        <cfvo type="percent" val="0"/>
        <cfvo type="num" val="0.95"/>
        <cfvo type="num" val="1"/>
      </iconSet>
    </cfRule>
  </conditionalFormatting>
  <conditionalFormatting sqref="K17:K24">
    <cfRule type="iconSet" priority="6">
      <iconSet>
        <cfvo type="percent" val="0"/>
        <cfvo type="num" val="0.95"/>
        <cfvo type="num" val="1"/>
      </iconSet>
    </cfRule>
  </conditionalFormatting>
  <conditionalFormatting sqref="K19">
    <cfRule type="iconSet" priority="4">
      <iconSet>
        <cfvo type="percent" val="0"/>
        <cfvo type="num" val="0.95"/>
        <cfvo type="num" val="1"/>
      </iconSet>
    </cfRule>
  </conditionalFormatting>
  <conditionalFormatting sqref="K20:K24">
    <cfRule type="iconSet" priority="27">
      <iconSet>
        <cfvo type="percent" val="0"/>
        <cfvo type="num" val="0.95"/>
        <cfvo type="num" val="1"/>
      </iconSet>
    </cfRule>
  </conditionalFormatting>
  <conditionalFormatting sqref="K25">
    <cfRule type="iconSet" priority="19">
      <iconSet>
        <cfvo type="percent" val="0"/>
        <cfvo type="num" val="0.95"/>
        <cfvo type="num" val="1"/>
      </iconSet>
    </cfRule>
  </conditionalFormatting>
  <conditionalFormatting sqref="K27:K29">
    <cfRule type="iconSet" priority="25">
      <iconSet>
        <cfvo type="percent" val="0"/>
        <cfvo type="num" val="0.95"/>
        <cfvo type="num" val="1"/>
      </iconSet>
    </cfRule>
  </conditionalFormatting>
  <conditionalFormatting sqref="K30">
    <cfRule type="iconSet" priority="7">
      <iconSet>
        <cfvo type="percent" val="0"/>
        <cfvo type="num" val="0.95"/>
        <cfvo type="num" val="1"/>
      </iconSet>
    </cfRule>
  </conditionalFormatting>
  <conditionalFormatting sqref="K31:K32">
    <cfRule type="iconSet" priority="16">
      <iconSet>
        <cfvo type="percent" val="0"/>
        <cfvo type="num" val="0.95"/>
        <cfvo type="num" val="1"/>
      </iconSet>
    </cfRule>
  </conditionalFormatting>
  <conditionalFormatting sqref="K34">
    <cfRule type="iconSet" priority="18">
      <iconSet>
        <cfvo type="percent" val="0"/>
        <cfvo type="num" val="0.95"/>
        <cfvo type="num" val="1"/>
      </iconSet>
    </cfRule>
  </conditionalFormatting>
  <dataValidations count="1">
    <dataValidation type="list" allowBlank="1" showInputMessage="1" showErrorMessage="1" sqref="W44" xr:uid="{E590E346-077B-47A2-9463-D91C5665AB5D}">
      <formula1>"3,4,5,6,7,8,9"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B31009E0-FFFA-4555-A321-7F0D722E0816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B47</xm:sqref>
        </x14:conditionalFormatting>
        <x14:conditionalFormatting xmlns:xm="http://schemas.microsoft.com/office/excel/2006/main">
          <x14:cfRule type="iconSet" priority="29" id="{BF40CF68-4C64-44DE-8E70-61B329CFD43E}">
            <x14:iconSet custom="1">
              <x14:cfvo type="percent">
                <xm:f>0</xm:f>
              </x14:cfvo>
              <x14:cfvo type="percent">
                <xm:f>0</xm:f>
              </x14:cfvo>
              <x14:cfvo type="num">
                <xm:f>$C$47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B48</xm:sqref>
        </x14:conditionalFormatting>
        <x14:conditionalFormatting xmlns:xm="http://schemas.microsoft.com/office/excel/2006/main">
          <x14:cfRule type="iconSet" priority="10" id="{7250428D-83AF-4B93-A815-DF62ED2CA13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D47</xm:sqref>
        </x14:conditionalFormatting>
        <x14:conditionalFormatting xmlns:xm="http://schemas.microsoft.com/office/excel/2006/main">
          <x14:cfRule type="iconSet" priority="13" id="{1DF5D2DA-83B7-4D42-BDC9-1046F48CBE6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$E$47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D48</xm:sqref>
        </x14:conditionalFormatting>
        <x14:conditionalFormatting xmlns:xm="http://schemas.microsoft.com/office/excel/2006/main">
          <x14:cfRule type="iconSet" priority="9" id="{DF125F5A-10C4-428A-87CE-1304BD343D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F47</xm:sqref>
        </x14:conditionalFormatting>
        <x14:conditionalFormatting xmlns:xm="http://schemas.microsoft.com/office/excel/2006/main">
          <x14:cfRule type="iconSet" priority="12" id="{71BBD6EC-E46C-4AC9-A9CB-C592FB7740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$G$47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F48</xm:sqref>
        </x14:conditionalFormatting>
        <x14:conditionalFormatting xmlns:xm="http://schemas.microsoft.com/office/excel/2006/main">
          <x14:cfRule type="iconSet" priority="8" id="{3346FBF4-1C25-4466-98D0-A95938FA48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H47</xm:sqref>
        </x14:conditionalFormatting>
        <x14:conditionalFormatting xmlns:xm="http://schemas.microsoft.com/office/excel/2006/main">
          <x14:cfRule type="iconSet" priority="11" id="{FB3449E3-C80F-45A8-BF1B-35C2E5A862C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$I$47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H48</xm:sqref>
        </x14:conditionalFormatting>
        <x14:conditionalFormatting xmlns:xm="http://schemas.microsoft.com/office/excel/2006/main">
          <x14:cfRule type="iconSet" priority="14" id="{36FB99FA-C149-47E2-A7E5-418106448E0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$M$48</xm:f>
              </x14:cfvo>
              <x14:cfIcon iconSet="3TrafficLights1" iconId="2"/>
              <x14:cfIcon iconSet="3TrafficLights1" iconId="0"/>
              <x14:cfIcon iconSet="3TrafficLights1" iconId="2"/>
            </x14:iconSet>
          </x14:cfRule>
          <xm:sqref>K48</xm:sqref>
        </x14:conditionalFormatting>
      </x14:conditionalFormattings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FB94F-C7AB-44BA-8962-76706BD68849}">
  <sheetPr codeName="Hoja86">
    <tabColor rgb="FFFF0000"/>
  </sheetPr>
  <dimension ref="A1:BD362"/>
  <sheetViews>
    <sheetView topLeftCell="A3" zoomScale="70" zoomScaleNormal="70" workbookViewId="0">
      <pane xSplit="2" topLeftCell="E1" activePane="topRight" state="frozen"/>
      <selection activeCell="A412" sqref="A412"/>
      <selection pane="topRight" activeCell="T3" sqref="T3"/>
    </sheetView>
  </sheetViews>
  <sheetFormatPr baseColWidth="10" defaultColWidth="10.7265625" defaultRowHeight="14.5"/>
  <cols>
    <col min="3" max="3" width="21.08984375" bestFit="1" customWidth="1"/>
    <col min="4" max="5" width="13.453125" bestFit="1" customWidth="1"/>
    <col min="6" max="6" width="12.26953125" bestFit="1" customWidth="1"/>
    <col min="7" max="9" width="13.453125" bestFit="1" customWidth="1"/>
  </cols>
  <sheetData>
    <row r="1" spans="1:48" ht="15" thickBot="1"/>
    <row r="2" spans="1:48">
      <c r="C2" s="355" t="s">
        <v>55</v>
      </c>
      <c r="D2" s="356"/>
      <c r="E2" s="356"/>
      <c r="F2" s="356"/>
      <c r="G2" s="356"/>
      <c r="H2" s="356"/>
      <c r="I2" s="357"/>
      <c r="J2" s="355" t="s">
        <v>55</v>
      </c>
      <c r="K2" s="356"/>
      <c r="L2" s="356"/>
      <c r="M2" s="356"/>
      <c r="N2" s="356"/>
      <c r="O2" s="356"/>
      <c r="P2" s="358"/>
      <c r="Q2" s="353"/>
      <c r="R2" s="353"/>
      <c r="S2" s="353"/>
      <c r="T2" s="353"/>
      <c r="U2" s="353"/>
      <c r="V2" s="353"/>
      <c r="W2" s="353"/>
      <c r="X2" s="354"/>
      <c r="Y2" s="354"/>
      <c r="Z2" s="354"/>
      <c r="AA2" s="354"/>
      <c r="AB2" s="354"/>
      <c r="AC2" s="354"/>
      <c r="AD2" s="354"/>
      <c r="AE2" s="354"/>
      <c r="AF2" s="354"/>
      <c r="AG2" s="354"/>
      <c r="AH2" s="354"/>
      <c r="AI2" s="354"/>
      <c r="AJ2" s="354"/>
      <c r="AK2" s="354"/>
      <c r="AL2" s="354"/>
      <c r="AM2" s="354"/>
      <c r="AN2" s="354"/>
      <c r="AO2" s="354"/>
      <c r="AP2" s="354"/>
      <c r="AQ2" s="354"/>
      <c r="AR2" s="354"/>
      <c r="AS2" s="167"/>
      <c r="AT2" s="167"/>
      <c r="AU2" s="167"/>
      <c r="AV2" s="167"/>
    </row>
    <row r="3" spans="1:48" ht="15.5">
      <c r="A3" s="299" t="s">
        <v>36</v>
      </c>
      <c r="B3" s="360"/>
      <c r="C3" s="192">
        <v>46045</v>
      </c>
      <c r="D3" s="192">
        <v>46046</v>
      </c>
      <c r="E3" s="192">
        <v>46047</v>
      </c>
      <c r="F3" s="192">
        <v>46048</v>
      </c>
      <c r="G3" s="192">
        <v>46049</v>
      </c>
      <c r="H3" s="192">
        <v>46050</v>
      </c>
      <c r="I3" s="192">
        <v>46051</v>
      </c>
      <c r="J3" s="192">
        <v>46052</v>
      </c>
      <c r="K3" s="192">
        <v>46053</v>
      </c>
      <c r="L3" s="192">
        <v>46054</v>
      </c>
      <c r="M3" s="192">
        <v>46055</v>
      </c>
      <c r="N3" s="192">
        <v>46056</v>
      </c>
      <c r="O3" s="192">
        <v>46057</v>
      </c>
      <c r="P3" s="192">
        <v>46058</v>
      </c>
      <c r="Q3" s="267"/>
      <c r="R3" s="267"/>
      <c r="S3" s="267"/>
      <c r="T3" s="267"/>
      <c r="U3" s="267"/>
      <c r="V3" s="267"/>
      <c r="W3" s="267"/>
      <c r="X3" s="261"/>
      <c r="Y3" s="261"/>
      <c r="Z3" s="261"/>
      <c r="AA3" s="261"/>
      <c r="AB3" s="261"/>
      <c r="AC3" s="261"/>
      <c r="AD3" s="261"/>
      <c r="AE3" s="261"/>
      <c r="AF3" s="261"/>
      <c r="AG3" s="261"/>
      <c r="AH3" s="261"/>
      <c r="AI3" s="261"/>
      <c r="AJ3" s="261"/>
      <c r="AK3" s="261"/>
      <c r="AL3" s="261"/>
      <c r="AM3" s="261"/>
      <c r="AN3" s="261"/>
      <c r="AO3" s="261"/>
      <c r="AP3" s="261"/>
      <c r="AQ3" s="261"/>
      <c r="AR3" s="261"/>
      <c r="AS3" s="167"/>
      <c r="AT3" s="167"/>
      <c r="AU3" s="167"/>
      <c r="AV3" s="167"/>
    </row>
    <row r="4" spans="1:48" ht="15.5">
      <c r="A4" s="303" t="s">
        <v>38</v>
      </c>
      <c r="B4" s="367"/>
      <c r="C4" s="206">
        <v>0</v>
      </c>
      <c r="D4" s="206">
        <v>0</v>
      </c>
      <c r="E4" s="206">
        <v>0</v>
      </c>
      <c r="F4" s="206">
        <v>0</v>
      </c>
      <c r="G4" s="206">
        <v>355</v>
      </c>
      <c r="H4" s="206">
        <v>355</v>
      </c>
      <c r="I4" s="206">
        <v>557</v>
      </c>
      <c r="J4" s="206">
        <v>644</v>
      </c>
      <c r="K4" s="206">
        <v>644</v>
      </c>
      <c r="L4" s="206">
        <v>935</v>
      </c>
      <c r="M4" s="206">
        <v>674</v>
      </c>
      <c r="N4" s="206">
        <v>999</v>
      </c>
      <c r="O4" s="206">
        <v>999</v>
      </c>
      <c r="P4" s="207">
        <v>0</v>
      </c>
      <c r="Q4" s="282"/>
      <c r="R4" s="282"/>
      <c r="S4" s="282"/>
      <c r="T4" s="282"/>
      <c r="U4" s="282"/>
      <c r="V4" s="282"/>
      <c r="W4" s="282"/>
      <c r="X4" s="262"/>
      <c r="Y4" s="262"/>
      <c r="Z4" s="262"/>
      <c r="AA4" s="262"/>
      <c r="AB4" s="262"/>
      <c r="AC4" s="262"/>
      <c r="AD4" s="262"/>
      <c r="AE4" s="262"/>
      <c r="AF4" s="262"/>
      <c r="AG4" s="262"/>
      <c r="AH4" s="262"/>
      <c r="AI4" s="262"/>
      <c r="AJ4" s="262"/>
      <c r="AK4" s="262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</row>
    <row r="5" spans="1:48" ht="15.5">
      <c r="A5" s="305" t="s">
        <v>39</v>
      </c>
      <c r="B5" s="368"/>
      <c r="C5" s="206">
        <v>1482</v>
      </c>
      <c r="D5" s="206">
        <v>1690</v>
      </c>
      <c r="E5" s="206">
        <v>842</v>
      </c>
      <c r="F5" s="206">
        <v>1186</v>
      </c>
      <c r="G5" s="206">
        <v>679</v>
      </c>
      <c r="H5" s="206">
        <v>1355</v>
      </c>
      <c r="I5" s="206">
        <v>801</v>
      </c>
      <c r="J5" s="150">
        <v>1451</v>
      </c>
      <c r="K5" s="150">
        <v>787</v>
      </c>
      <c r="L5" s="150">
        <v>1223</v>
      </c>
      <c r="M5" s="150">
        <v>1223</v>
      </c>
      <c r="N5" s="150">
        <v>1374</v>
      </c>
      <c r="O5" s="150">
        <v>1519</v>
      </c>
      <c r="P5" s="190">
        <v>851</v>
      </c>
      <c r="Q5" s="282"/>
      <c r="R5" s="282"/>
      <c r="S5" s="282"/>
      <c r="T5" s="282"/>
      <c r="U5" s="282"/>
      <c r="V5" s="282"/>
      <c r="W5" s="282"/>
      <c r="X5" s="262"/>
      <c r="Y5" s="262"/>
      <c r="Z5" s="262"/>
      <c r="AA5" s="262"/>
      <c r="AB5" s="262"/>
      <c r="AC5" s="262"/>
      <c r="AD5" s="262"/>
      <c r="AE5" s="262"/>
      <c r="AF5" s="262"/>
      <c r="AG5" s="262"/>
      <c r="AH5" s="262"/>
      <c r="AI5" s="262"/>
      <c r="AJ5" s="262"/>
      <c r="AK5" s="262"/>
      <c r="AL5" s="167"/>
      <c r="AM5" s="167"/>
      <c r="AN5" s="167"/>
      <c r="AO5" s="167"/>
      <c r="AP5" s="167"/>
      <c r="AQ5" s="167"/>
      <c r="AR5" s="167"/>
      <c r="AS5" s="167"/>
      <c r="AT5" s="167"/>
      <c r="AU5" s="167"/>
      <c r="AV5" s="167"/>
    </row>
    <row r="6" spans="1:48" ht="15.5">
      <c r="A6" s="305" t="s">
        <v>40</v>
      </c>
      <c r="B6" s="368"/>
      <c r="C6" s="206">
        <v>0</v>
      </c>
      <c r="D6" s="206">
        <v>0</v>
      </c>
      <c r="E6" s="206">
        <v>0</v>
      </c>
      <c r="F6" s="206">
        <v>0</v>
      </c>
      <c r="G6" s="206">
        <v>0</v>
      </c>
      <c r="H6" s="206">
        <v>0</v>
      </c>
      <c r="I6" s="206">
        <v>0</v>
      </c>
      <c r="J6" s="150">
        <v>0</v>
      </c>
      <c r="K6" s="150">
        <v>0</v>
      </c>
      <c r="L6" s="150">
        <v>0</v>
      </c>
      <c r="M6" s="150">
        <v>0</v>
      </c>
      <c r="N6" s="150">
        <v>0</v>
      </c>
      <c r="O6" s="150">
        <v>0</v>
      </c>
      <c r="P6" s="190">
        <v>0</v>
      </c>
      <c r="Q6" s="282"/>
      <c r="R6" s="282"/>
      <c r="S6" s="282"/>
      <c r="T6" s="282"/>
      <c r="U6" s="282"/>
      <c r="V6" s="282"/>
      <c r="W6" s="282"/>
      <c r="X6" s="262"/>
      <c r="Y6" s="262"/>
      <c r="Z6" s="262"/>
      <c r="AA6" s="262"/>
      <c r="AB6" s="262"/>
      <c r="AC6" s="262"/>
      <c r="AD6" s="262"/>
      <c r="AE6" s="262"/>
      <c r="AF6" s="262"/>
      <c r="AG6" s="262"/>
      <c r="AH6" s="262"/>
      <c r="AI6" s="262"/>
      <c r="AJ6" s="262"/>
      <c r="AK6" s="262"/>
      <c r="AL6" s="167"/>
      <c r="AM6" s="167"/>
      <c r="AN6" s="167"/>
      <c r="AO6" s="167"/>
      <c r="AP6" s="167"/>
      <c r="AQ6" s="167"/>
      <c r="AR6" s="167"/>
      <c r="AS6" s="167"/>
      <c r="AT6" s="167"/>
      <c r="AU6" s="167"/>
      <c r="AV6" s="167"/>
    </row>
    <row r="7" spans="1:48" ht="15.5">
      <c r="A7" s="307" t="s">
        <v>41</v>
      </c>
      <c r="B7" s="359"/>
      <c r="C7" s="206">
        <v>1274</v>
      </c>
      <c r="D7" s="206">
        <v>1924</v>
      </c>
      <c r="E7" s="206">
        <v>1208</v>
      </c>
      <c r="F7" s="206">
        <v>1789</v>
      </c>
      <c r="G7" s="206">
        <v>1726</v>
      </c>
      <c r="H7" s="206">
        <v>1210</v>
      </c>
      <c r="I7" s="206">
        <v>0</v>
      </c>
      <c r="J7" s="150">
        <v>602</v>
      </c>
      <c r="K7" s="150">
        <v>815</v>
      </c>
      <c r="L7" s="150">
        <v>819</v>
      </c>
      <c r="M7" s="150">
        <v>860</v>
      </c>
      <c r="N7" s="150">
        <v>815</v>
      </c>
      <c r="O7" s="150">
        <v>757</v>
      </c>
      <c r="P7" s="190">
        <v>602</v>
      </c>
      <c r="Q7" s="282"/>
      <c r="R7" s="282"/>
      <c r="S7" s="282"/>
      <c r="T7" s="282"/>
      <c r="U7" s="282"/>
      <c r="V7" s="282"/>
      <c r="W7" s="282"/>
      <c r="X7" s="262"/>
      <c r="Y7" s="262"/>
      <c r="Z7" s="262"/>
      <c r="AA7" s="262"/>
      <c r="AB7" s="262"/>
      <c r="AC7" s="262"/>
      <c r="AD7" s="262"/>
      <c r="AE7" s="262"/>
      <c r="AF7" s="262"/>
      <c r="AG7" s="262"/>
      <c r="AH7" s="262"/>
      <c r="AI7" s="262"/>
      <c r="AJ7" s="262"/>
      <c r="AK7" s="262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</row>
    <row r="8" spans="1:48" ht="15.5">
      <c r="A8" s="299" t="s">
        <v>43</v>
      </c>
      <c r="B8" s="360"/>
      <c r="C8" s="71">
        <f>+SUM(C4:C7)</f>
        <v>2756</v>
      </c>
      <c r="D8" s="71">
        <f t="shared" ref="D8:J8" si="0">+SUM(D4:D7)</f>
        <v>3614</v>
      </c>
      <c r="E8" s="71">
        <f t="shared" si="0"/>
        <v>2050</v>
      </c>
      <c r="F8" s="71">
        <f t="shared" si="0"/>
        <v>2975</v>
      </c>
      <c r="G8" s="71">
        <f t="shared" si="0"/>
        <v>2760</v>
      </c>
      <c r="H8" s="71">
        <f t="shared" si="0"/>
        <v>2920</v>
      </c>
      <c r="I8" s="71">
        <f t="shared" si="0"/>
        <v>1358</v>
      </c>
      <c r="J8" s="71">
        <f t="shared" si="0"/>
        <v>2697</v>
      </c>
      <c r="K8" s="71">
        <f t="shared" ref="K8:P8" si="1">+SUM(K4:K7)</f>
        <v>2246</v>
      </c>
      <c r="L8" s="71">
        <f t="shared" si="1"/>
        <v>2977</v>
      </c>
      <c r="M8" s="71">
        <f t="shared" si="1"/>
        <v>2757</v>
      </c>
      <c r="N8" s="71">
        <f t="shared" si="1"/>
        <v>3188</v>
      </c>
      <c r="O8" s="71">
        <f t="shared" si="1"/>
        <v>3275</v>
      </c>
      <c r="P8" s="196">
        <f t="shared" si="1"/>
        <v>1453</v>
      </c>
      <c r="Q8" s="269"/>
      <c r="R8" s="269"/>
      <c r="S8" s="269"/>
      <c r="T8" s="269"/>
      <c r="U8" s="269"/>
      <c r="V8" s="269"/>
      <c r="W8" s="269"/>
      <c r="X8" s="263"/>
      <c r="Y8" s="263"/>
      <c r="Z8" s="263"/>
      <c r="AA8" s="263"/>
      <c r="AB8" s="263"/>
      <c r="AC8" s="263"/>
      <c r="AD8" s="263"/>
      <c r="AE8" s="263"/>
      <c r="AF8" s="263"/>
      <c r="AG8" s="263"/>
      <c r="AH8" s="263"/>
      <c r="AI8" s="263"/>
      <c r="AJ8" s="263"/>
      <c r="AK8" s="263"/>
      <c r="AL8" s="167"/>
      <c r="AM8" s="167"/>
      <c r="AN8" s="167"/>
      <c r="AO8" s="167"/>
      <c r="AP8" s="167"/>
      <c r="AQ8" s="167"/>
      <c r="AR8" s="167"/>
      <c r="AS8" s="167"/>
      <c r="AT8" s="167"/>
      <c r="AU8" s="167"/>
      <c r="AV8" s="167"/>
    </row>
    <row r="9" spans="1:48" ht="15.5">
      <c r="A9" s="299" t="s">
        <v>36</v>
      </c>
      <c r="B9" s="360"/>
      <c r="C9" s="361" t="s">
        <v>56</v>
      </c>
      <c r="D9" s="362"/>
      <c r="E9" s="362"/>
      <c r="F9" s="362"/>
      <c r="G9" s="362"/>
      <c r="H9" s="362"/>
      <c r="I9" s="363"/>
      <c r="J9" s="361" t="s">
        <v>57</v>
      </c>
      <c r="K9" s="362"/>
      <c r="L9" s="362"/>
      <c r="M9" s="362"/>
      <c r="N9" s="362"/>
      <c r="O9" s="362"/>
      <c r="P9" s="364"/>
      <c r="Q9" s="353"/>
      <c r="R9" s="353"/>
      <c r="S9" s="353"/>
      <c r="T9" s="353"/>
      <c r="U9" s="353"/>
      <c r="V9" s="353"/>
      <c r="W9" s="353"/>
      <c r="X9" s="354"/>
      <c r="Y9" s="354"/>
      <c r="Z9" s="354"/>
      <c r="AA9" s="354"/>
      <c r="AB9" s="354"/>
      <c r="AC9" s="354"/>
      <c r="AD9" s="354"/>
      <c r="AE9" s="354"/>
      <c r="AF9" s="354"/>
      <c r="AG9" s="354"/>
      <c r="AH9" s="354"/>
      <c r="AI9" s="354"/>
      <c r="AJ9" s="354"/>
      <c r="AK9" s="354"/>
      <c r="AL9" s="167"/>
      <c r="AM9" s="167"/>
      <c r="AN9" s="167"/>
      <c r="AO9" s="167"/>
      <c r="AP9" s="167"/>
      <c r="AQ9" s="167"/>
      <c r="AR9" s="167"/>
      <c r="AS9" s="167"/>
      <c r="AT9" s="167"/>
      <c r="AU9" s="167"/>
      <c r="AV9" s="167"/>
    </row>
    <row r="10" spans="1:48" s="160" customFormat="1" ht="15.5">
      <c r="A10" s="365" t="s">
        <v>38</v>
      </c>
      <c r="B10" s="366"/>
      <c r="C10" s="208">
        <f>+C4</f>
        <v>0</v>
      </c>
      <c r="D10" s="209">
        <f t="shared" ref="D10:I10" si="2">+C10+D4</f>
        <v>0</v>
      </c>
      <c r="E10" s="209">
        <f t="shared" si="2"/>
        <v>0</v>
      </c>
      <c r="F10" s="209">
        <f t="shared" si="2"/>
        <v>0</v>
      </c>
      <c r="G10" s="209">
        <f t="shared" si="2"/>
        <v>355</v>
      </c>
      <c r="H10" s="209">
        <f t="shared" si="2"/>
        <v>710</v>
      </c>
      <c r="I10" s="210">
        <f t="shared" si="2"/>
        <v>1267</v>
      </c>
      <c r="J10" s="211"/>
      <c r="K10" s="212"/>
      <c r="L10" s="212"/>
      <c r="M10" s="212"/>
      <c r="N10" s="212"/>
      <c r="O10" s="212"/>
      <c r="P10" s="213"/>
      <c r="Q10" s="198"/>
      <c r="R10" s="198"/>
      <c r="S10" s="198"/>
      <c r="T10" s="198"/>
      <c r="U10" s="198"/>
      <c r="V10" s="198"/>
      <c r="W10" s="198"/>
      <c r="X10" s="264"/>
      <c r="Y10" s="264"/>
      <c r="Z10" s="264"/>
      <c r="AA10" s="264"/>
      <c r="AB10" s="264"/>
      <c r="AC10" s="264"/>
      <c r="AD10" s="264"/>
      <c r="AE10" s="264"/>
      <c r="AF10" s="264"/>
      <c r="AG10" s="264"/>
      <c r="AH10" s="264"/>
      <c r="AI10" s="264"/>
      <c r="AJ10" s="264"/>
      <c r="AK10" s="264"/>
      <c r="AL10" s="167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</row>
    <row r="11" spans="1:48" s="160" customFormat="1" ht="15.5">
      <c r="A11" s="161"/>
      <c r="B11" s="162"/>
      <c r="C11" s="211"/>
      <c r="D11" s="212"/>
      <c r="E11" s="212"/>
      <c r="F11" s="209">
        <f>+F4</f>
        <v>0</v>
      </c>
      <c r="G11" s="209">
        <f t="shared" ref="G11:L11" si="3">+F11+G4</f>
        <v>355</v>
      </c>
      <c r="H11" s="209">
        <f t="shared" si="3"/>
        <v>710</v>
      </c>
      <c r="I11" s="209">
        <f t="shared" si="3"/>
        <v>1267</v>
      </c>
      <c r="J11" s="209">
        <f t="shared" si="3"/>
        <v>1911</v>
      </c>
      <c r="K11" s="209">
        <f t="shared" si="3"/>
        <v>2555</v>
      </c>
      <c r="L11" s="209">
        <f t="shared" si="3"/>
        <v>3490</v>
      </c>
      <c r="M11" s="212"/>
      <c r="N11" s="212"/>
      <c r="O11" s="212"/>
      <c r="P11" s="213"/>
      <c r="Q11" s="198"/>
      <c r="R11" s="198"/>
      <c r="S11" s="198"/>
      <c r="T11" s="198"/>
      <c r="U11" s="198"/>
      <c r="V11" s="198"/>
      <c r="W11" s="198"/>
      <c r="X11" s="264"/>
      <c r="Y11" s="264"/>
      <c r="Z11" s="264"/>
      <c r="AA11" s="264"/>
      <c r="AB11" s="264"/>
      <c r="AC11" s="264"/>
      <c r="AD11" s="264"/>
      <c r="AE11" s="264"/>
      <c r="AF11" s="264"/>
      <c r="AG11" s="264"/>
      <c r="AH11" s="264"/>
      <c r="AI11" s="264"/>
      <c r="AJ11" s="264"/>
      <c r="AK11" s="264"/>
      <c r="AL11" s="167"/>
      <c r="AM11" s="167"/>
      <c r="AN11" s="167"/>
      <c r="AO11" s="167"/>
      <c r="AP11" s="167"/>
      <c r="AQ11" s="167"/>
      <c r="AR11" s="167"/>
      <c r="AS11" s="167"/>
      <c r="AT11" s="167"/>
      <c r="AU11" s="167"/>
      <c r="AV11" s="167"/>
    </row>
    <row r="12" spans="1:48" s="160" customFormat="1" ht="15.5">
      <c r="A12" s="161"/>
      <c r="B12" s="162"/>
      <c r="C12" s="211"/>
      <c r="D12" s="212"/>
      <c r="E12" s="212"/>
      <c r="F12" s="212"/>
      <c r="G12" s="212"/>
      <c r="H12" s="212"/>
      <c r="I12" s="213"/>
      <c r="J12" s="214">
        <f>+J4</f>
        <v>644</v>
      </c>
      <c r="K12" s="209">
        <f t="shared" ref="K12:P12" si="4">+J12+K4</f>
        <v>1288</v>
      </c>
      <c r="L12" s="209">
        <f t="shared" si="4"/>
        <v>2223</v>
      </c>
      <c r="M12" s="209">
        <f t="shared" si="4"/>
        <v>2897</v>
      </c>
      <c r="N12" s="209">
        <f t="shared" si="4"/>
        <v>3896</v>
      </c>
      <c r="O12" s="209">
        <f t="shared" si="4"/>
        <v>4895</v>
      </c>
      <c r="P12" s="215">
        <f t="shared" si="4"/>
        <v>4895</v>
      </c>
      <c r="Q12" s="198"/>
      <c r="R12" s="198"/>
      <c r="S12" s="198"/>
      <c r="T12" s="198"/>
      <c r="U12" s="198"/>
      <c r="V12" s="198"/>
      <c r="W12" s="198"/>
      <c r="X12" s="264"/>
      <c r="Y12" s="264"/>
      <c r="Z12" s="264"/>
      <c r="AA12" s="264"/>
      <c r="AB12" s="264"/>
      <c r="AC12" s="264"/>
      <c r="AD12" s="264"/>
      <c r="AE12" s="264"/>
      <c r="AF12" s="264"/>
      <c r="AG12" s="264"/>
      <c r="AH12" s="264"/>
      <c r="AI12" s="264"/>
      <c r="AJ12" s="264"/>
      <c r="AK12" s="264"/>
      <c r="AL12" s="167"/>
      <c r="AM12" s="167"/>
      <c r="AN12" s="167"/>
      <c r="AO12" s="167"/>
      <c r="AP12" s="167"/>
      <c r="AQ12" s="167"/>
      <c r="AR12" s="167"/>
      <c r="AS12" s="167"/>
      <c r="AT12" s="167"/>
      <c r="AU12" s="167"/>
      <c r="AV12" s="167"/>
    </row>
    <row r="13" spans="1:48" s="160" customFormat="1" ht="15.5">
      <c r="A13" s="219"/>
      <c r="B13" s="220"/>
      <c r="C13" s="211"/>
      <c r="D13" s="212"/>
      <c r="E13" s="212"/>
      <c r="F13" s="212"/>
      <c r="G13" s="212"/>
      <c r="H13" s="212"/>
      <c r="I13" s="213"/>
      <c r="J13" s="218"/>
      <c r="K13" s="212"/>
      <c r="L13" s="212"/>
      <c r="M13" s="228">
        <f>M4</f>
        <v>674</v>
      </c>
      <c r="N13" s="228">
        <f t="shared" ref="N13:P13" si="5">M13+N4</f>
        <v>1673</v>
      </c>
      <c r="O13" s="228">
        <f t="shared" si="5"/>
        <v>2672</v>
      </c>
      <c r="P13" s="236">
        <f t="shared" si="5"/>
        <v>2672</v>
      </c>
      <c r="Q13" s="199"/>
      <c r="R13" s="199"/>
      <c r="S13" s="199"/>
      <c r="T13" s="199"/>
      <c r="U13" s="199"/>
      <c r="V13" s="199"/>
      <c r="W13" s="199"/>
      <c r="X13" s="265"/>
      <c r="Y13" s="265"/>
      <c r="Z13" s="265"/>
      <c r="AA13" s="264"/>
      <c r="AB13" s="264"/>
      <c r="AC13" s="264"/>
      <c r="AD13" s="264"/>
      <c r="AE13" s="265"/>
      <c r="AF13" s="265"/>
      <c r="AG13" s="265"/>
      <c r="AH13" s="264"/>
      <c r="AI13" s="264"/>
      <c r="AJ13" s="264"/>
      <c r="AK13" s="264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167"/>
    </row>
    <row r="14" spans="1:48" s="160" customFormat="1" ht="15.5">
      <c r="A14" s="219"/>
      <c r="B14" s="220"/>
      <c r="C14" s="211"/>
      <c r="D14" s="212"/>
      <c r="E14" s="212"/>
      <c r="F14" s="212"/>
      <c r="G14" s="212"/>
      <c r="H14" s="212"/>
      <c r="I14" s="213"/>
      <c r="J14" s="218"/>
      <c r="K14" s="212"/>
      <c r="L14" s="212"/>
      <c r="M14" s="228"/>
      <c r="N14" s="228"/>
      <c r="O14" s="228"/>
      <c r="P14" s="236"/>
      <c r="Q14" s="199"/>
      <c r="R14" s="199"/>
      <c r="S14" s="199"/>
      <c r="T14" s="199"/>
      <c r="U14" s="199"/>
      <c r="V14" s="199"/>
      <c r="W14" s="199"/>
      <c r="X14" s="265"/>
      <c r="Y14" s="265"/>
      <c r="Z14" s="265"/>
      <c r="AA14" s="265"/>
      <c r="AB14" s="265"/>
      <c r="AC14" s="265"/>
      <c r="AD14" s="265"/>
      <c r="AE14" s="265"/>
      <c r="AF14" s="265"/>
      <c r="AG14" s="265"/>
      <c r="AH14" s="264"/>
      <c r="AI14" s="264"/>
      <c r="AJ14" s="264"/>
      <c r="AK14" s="264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167"/>
    </row>
    <row r="15" spans="1:48" s="160" customFormat="1" ht="15.5">
      <c r="A15" s="369" t="s">
        <v>39</v>
      </c>
      <c r="B15" s="370"/>
      <c r="C15" s="208">
        <f>+C5</f>
        <v>1482</v>
      </c>
      <c r="D15" s="209">
        <f t="shared" ref="D15:I15" si="6">+C15+D5</f>
        <v>3172</v>
      </c>
      <c r="E15" s="209">
        <f t="shared" si="6"/>
        <v>4014</v>
      </c>
      <c r="F15" s="209">
        <f t="shared" si="6"/>
        <v>5200</v>
      </c>
      <c r="G15" s="209">
        <f t="shared" si="6"/>
        <v>5879</v>
      </c>
      <c r="H15" s="209">
        <f t="shared" si="6"/>
        <v>7234</v>
      </c>
      <c r="I15" s="210">
        <f t="shared" si="6"/>
        <v>8035</v>
      </c>
      <c r="J15" s="211"/>
      <c r="K15" s="212"/>
      <c r="L15" s="212"/>
      <c r="M15" s="212"/>
      <c r="N15" s="212"/>
      <c r="O15" s="212"/>
      <c r="P15" s="213"/>
      <c r="Q15" s="198"/>
      <c r="R15" s="198"/>
      <c r="S15" s="198"/>
      <c r="T15" s="198"/>
      <c r="U15" s="198"/>
      <c r="V15" s="198"/>
      <c r="W15" s="198"/>
      <c r="X15" s="264"/>
      <c r="Y15" s="264"/>
      <c r="Z15" s="264"/>
      <c r="AA15" s="264"/>
      <c r="AB15" s="264"/>
      <c r="AC15" s="264"/>
      <c r="AD15" s="264"/>
      <c r="AE15" s="264"/>
      <c r="AF15" s="264"/>
      <c r="AG15" s="264"/>
      <c r="AH15" s="264"/>
      <c r="AI15" s="264"/>
      <c r="AJ15" s="264"/>
      <c r="AK15" s="264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167"/>
    </row>
    <row r="16" spans="1:48" s="160" customFormat="1" ht="15.5">
      <c r="A16" s="161"/>
      <c r="B16" s="162"/>
      <c r="C16" s="211"/>
      <c r="D16" s="212"/>
      <c r="E16" s="212"/>
      <c r="F16" s="209">
        <f>+F5</f>
        <v>1186</v>
      </c>
      <c r="G16" s="209">
        <f t="shared" ref="G16:L16" si="7">+F16+G5</f>
        <v>1865</v>
      </c>
      <c r="H16" s="209">
        <f t="shared" si="7"/>
        <v>3220</v>
      </c>
      <c r="I16" s="209">
        <f t="shared" si="7"/>
        <v>4021</v>
      </c>
      <c r="J16" s="209">
        <f t="shared" si="7"/>
        <v>5472</v>
      </c>
      <c r="K16" s="209">
        <f t="shared" si="7"/>
        <v>6259</v>
      </c>
      <c r="L16" s="209">
        <f t="shared" si="7"/>
        <v>7482</v>
      </c>
      <c r="M16" s="212"/>
      <c r="N16" s="212"/>
      <c r="O16" s="212"/>
      <c r="P16" s="213"/>
      <c r="Q16" s="198"/>
      <c r="R16" s="198"/>
      <c r="S16" s="198"/>
      <c r="T16" s="198"/>
      <c r="U16" s="198"/>
      <c r="V16" s="198"/>
      <c r="W16" s="198"/>
      <c r="X16" s="264"/>
      <c r="Y16" s="264"/>
      <c r="Z16" s="264"/>
      <c r="AA16" s="264"/>
      <c r="AB16" s="264"/>
      <c r="AC16" s="264"/>
      <c r="AD16" s="264"/>
      <c r="AE16" s="264"/>
      <c r="AF16" s="264"/>
      <c r="AG16" s="264"/>
      <c r="AH16" s="264"/>
      <c r="AI16" s="264"/>
      <c r="AJ16" s="264"/>
      <c r="AK16" s="264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167"/>
    </row>
    <row r="17" spans="1:48" s="160" customFormat="1" ht="15.5">
      <c r="A17" s="161"/>
      <c r="B17" s="162"/>
      <c r="C17" s="211"/>
      <c r="D17" s="212"/>
      <c r="E17" s="212"/>
      <c r="F17" s="212"/>
      <c r="G17" s="212"/>
      <c r="H17" s="212"/>
      <c r="I17" s="213"/>
      <c r="J17" s="214">
        <f>+J5</f>
        <v>1451</v>
      </c>
      <c r="K17" s="209">
        <f t="shared" ref="K17:P17" si="8">+J17+K5</f>
        <v>2238</v>
      </c>
      <c r="L17" s="209">
        <f t="shared" si="8"/>
        <v>3461</v>
      </c>
      <c r="M17" s="209">
        <f t="shared" si="8"/>
        <v>4684</v>
      </c>
      <c r="N17" s="209">
        <f t="shared" si="8"/>
        <v>6058</v>
      </c>
      <c r="O17" s="209">
        <f t="shared" si="8"/>
        <v>7577</v>
      </c>
      <c r="P17" s="215">
        <f t="shared" si="8"/>
        <v>8428</v>
      </c>
      <c r="Q17" s="198"/>
      <c r="R17" s="198"/>
      <c r="S17" s="198"/>
      <c r="T17" s="198"/>
      <c r="U17" s="198"/>
      <c r="V17" s="198"/>
      <c r="W17" s="198"/>
      <c r="X17" s="264"/>
      <c r="Y17" s="264"/>
      <c r="Z17" s="264"/>
      <c r="AA17" s="264"/>
      <c r="AB17" s="264"/>
      <c r="AC17" s="264"/>
      <c r="AD17" s="264"/>
      <c r="AE17" s="264"/>
      <c r="AF17" s="264"/>
      <c r="AG17" s="264"/>
      <c r="AH17" s="264"/>
      <c r="AI17" s="264"/>
      <c r="AJ17" s="264"/>
      <c r="AK17" s="264"/>
      <c r="AL17" s="167"/>
      <c r="AM17" s="266"/>
      <c r="AN17" s="167"/>
      <c r="AO17" s="167"/>
      <c r="AP17" s="167"/>
      <c r="AQ17" s="167"/>
      <c r="AR17" s="167"/>
      <c r="AS17" s="167"/>
      <c r="AT17" s="167"/>
      <c r="AU17" s="167"/>
      <c r="AV17" s="167"/>
    </row>
    <row r="18" spans="1:48" s="160" customFormat="1" ht="15.5">
      <c r="A18" s="219"/>
      <c r="B18" s="220"/>
      <c r="C18" s="211"/>
      <c r="D18" s="212"/>
      <c r="E18" s="212"/>
      <c r="F18" s="212"/>
      <c r="G18" s="212"/>
      <c r="H18" s="212"/>
      <c r="I18" s="213"/>
      <c r="J18" s="218"/>
      <c r="K18" s="212"/>
      <c r="L18" s="212"/>
      <c r="M18" s="228">
        <f>M5</f>
        <v>1223</v>
      </c>
      <c r="N18" s="228">
        <f t="shared" ref="N18:P18" si="9">M18+N5</f>
        <v>2597</v>
      </c>
      <c r="O18" s="228">
        <f t="shared" si="9"/>
        <v>4116</v>
      </c>
      <c r="P18" s="236">
        <f t="shared" si="9"/>
        <v>4967</v>
      </c>
      <c r="Q18" s="199"/>
      <c r="R18" s="199"/>
      <c r="S18" s="199"/>
      <c r="T18" s="199"/>
      <c r="U18" s="199"/>
      <c r="V18" s="199"/>
      <c r="W18" s="199"/>
      <c r="X18" s="265"/>
      <c r="Y18" s="265"/>
      <c r="Z18" s="265"/>
      <c r="AA18" s="265"/>
      <c r="AB18" s="265"/>
      <c r="AC18" s="265"/>
      <c r="AD18" s="265"/>
      <c r="AE18" s="265"/>
      <c r="AF18" s="265"/>
      <c r="AG18" s="265"/>
      <c r="AH18" s="264"/>
      <c r="AI18" s="264"/>
      <c r="AJ18" s="264"/>
      <c r="AK18" s="264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</row>
    <row r="19" spans="1:48" s="160" customFormat="1" ht="15.5">
      <c r="A19" s="369" t="s">
        <v>40</v>
      </c>
      <c r="B19" s="370"/>
      <c r="C19" s="208">
        <f>+C6</f>
        <v>0</v>
      </c>
      <c r="D19" s="209">
        <f t="shared" ref="D19:I19" si="10">+C19+D6</f>
        <v>0</v>
      </c>
      <c r="E19" s="209">
        <f t="shared" si="10"/>
        <v>0</v>
      </c>
      <c r="F19" s="209">
        <f t="shared" si="10"/>
        <v>0</v>
      </c>
      <c r="G19" s="209">
        <f t="shared" si="10"/>
        <v>0</v>
      </c>
      <c r="H19" s="209">
        <f t="shared" si="10"/>
        <v>0</v>
      </c>
      <c r="I19" s="210">
        <f t="shared" si="10"/>
        <v>0</v>
      </c>
      <c r="J19" s="211"/>
      <c r="K19" s="212"/>
      <c r="L19" s="212"/>
      <c r="M19" s="212"/>
      <c r="N19" s="212"/>
      <c r="O19" s="212"/>
      <c r="P19" s="213"/>
      <c r="Q19" s="198"/>
      <c r="R19" s="198"/>
      <c r="S19" s="198"/>
      <c r="T19" s="198"/>
      <c r="U19" s="198"/>
      <c r="V19" s="198"/>
      <c r="W19" s="198"/>
      <c r="X19" s="264"/>
      <c r="Y19" s="264"/>
      <c r="Z19" s="264"/>
      <c r="AA19" s="264"/>
      <c r="AB19" s="264"/>
      <c r="AC19" s="264"/>
      <c r="AD19" s="264"/>
      <c r="AE19" s="264"/>
      <c r="AF19" s="264"/>
      <c r="AG19" s="264"/>
      <c r="AH19" s="264"/>
      <c r="AI19" s="264"/>
      <c r="AJ19" s="264"/>
      <c r="AK19" s="264"/>
      <c r="AL19" s="167"/>
      <c r="AM19" s="167"/>
      <c r="AN19" s="167"/>
      <c r="AO19" s="167"/>
      <c r="AP19" s="167"/>
      <c r="AQ19" s="167"/>
      <c r="AR19" s="167"/>
      <c r="AS19" s="167"/>
      <c r="AT19" s="167"/>
      <c r="AU19" s="167"/>
      <c r="AV19" s="167"/>
    </row>
    <row r="20" spans="1:48" s="160" customFormat="1" ht="15.5">
      <c r="A20" s="161"/>
      <c r="B20" s="162"/>
      <c r="C20" s="211"/>
      <c r="D20" s="212"/>
      <c r="E20" s="212"/>
      <c r="F20" s="209">
        <f>+F6</f>
        <v>0</v>
      </c>
      <c r="G20" s="209">
        <f t="shared" ref="G20:L20" si="11">+F20+G6</f>
        <v>0</v>
      </c>
      <c r="H20" s="209">
        <f t="shared" si="11"/>
        <v>0</v>
      </c>
      <c r="I20" s="209">
        <f t="shared" si="11"/>
        <v>0</v>
      </c>
      <c r="J20" s="209">
        <f t="shared" si="11"/>
        <v>0</v>
      </c>
      <c r="K20" s="209">
        <f t="shared" si="11"/>
        <v>0</v>
      </c>
      <c r="L20" s="209">
        <f t="shared" si="11"/>
        <v>0</v>
      </c>
      <c r="M20" s="212"/>
      <c r="N20" s="212"/>
      <c r="O20" s="212"/>
      <c r="P20" s="213"/>
      <c r="Q20" s="198"/>
      <c r="R20" s="198"/>
      <c r="S20" s="198"/>
      <c r="T20" s="198"/>
      <c r="U20" s="198"/>
      <c r="V20" s="198"/>
      <c r="W20" s="198"/>
      <c r="X20" s="264"/>
      <c r="Y20" s="264"/>
      <c r="Z20" s="264"/>
      <c r="AA20" s="264"/>
      <c r="AB20" s="264"/>
      <c r="AC20" s="264"/>
      <c r="AD20" s="264"/>
      <c r="AE20" s="264"/>
      <c r="AF20" s="264"/>
      <c r="AG20" s="264"/>
      <c r="AH20" s="264"/>
      <c r="AI20" s="264"/>
      <c r="AJ20" s="264"/>
      <c r="AK20" s="264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167"/>
    </row>
    <row r="21" spans="1:48" s="160" customFormat="1" ht="15.5">
      <c r="A21" s="161"/>
      <c r="B21" s="162"/>
      <c r="C21" s="211"/>
      <c r="D21" s="212"/>
      <c r="E21" s="212"/>
      <c r="F21" s="212"/>
      <c r="G21" s="212"/>
      <c r="H21" s="212"/>
      <c r="I21" s="213"/>
      <c r="J21" s="214">
        <f>+J6</f>
        <v>0</v>
      </c>
      <c r="K21" s="209">
        <f t="shared" ref="K21:P21" si="12">+J21+K6</f>
        <v>0</v>
      </c>
      <c r="L21" s="209">
        <f t="shared" si="12"/>
        <v>0</v>
      </c>
      <c r="M21" s="209">
        <f t="shared" si="12"/>
        <v>0</v>
      </c>
      <c r="N21" s="209">
        <f t="shared" si="12"/>
        <v>0</v>
      </c>
      <c r="O21" s="209">
        <f t="shared" si="12"/>
        <v>0</v>
      </c>
      <c r="P21" s="215">
        <f t="shared" si="12"/>
        <v>0</v>
      </c>
      <c r="Q21" s="198"/>
      <c r="R21" s="198"/>
      <c r="S21" s="198"/>
      <c r="T21" s="198"/>
      <c r="U21" s="198"/>
      <c r="V21" s="198"/>
      <c r="W21" s="198"/>
      <c r="X21" s="264"/>
      <c r="Y21" s="264"/>
      <c r="Z21" s="264"/>
      <c r="AA21" s="264"/>
      <c r="AB21" s="264"/>
      <c r="AC21" s="264"/>
      <c r="AD21" s="264"/>
      <c r="AE21" s="264"/>
      <c r="AF21" s="264"/>
      <c r="AG21" s="264"/>
      <c r="AH21" s="264"/>
      <c r="AI21" s="264"/>
      <c r="AJ21" s="264"/>
      <c r="AK21" s="264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167"/>
    </row>
    <row r="22" spans="1:48" s="160" customFormat="1" ht="15.5">
      <c r="A22" s="219"/>
      <c r="B22" s="220"/>
      <c r="C22" s="211"/>
      <c r="D22" s="212"/>
      <c r="E22" s="212"/>
      <c r="F22" s="212"/>
      <c r="G22" s="212"/>
      <c r="H22" s="212"/>
      <c r="I22" s="213"/>
      <c r="J22" s="218"/>
      <c r="K22" s="212"/>
      <c r="L22" s="212"/>
      <c r="M22" s="228">
        <f>M6</f>
        <v>0</v>
      </c>
      <c r="N22" s="228">
        <f t="shared" ref="N22:P22" si="13">M22+N6</f>
        <v>0</v>
      </c>
      <c r="O22" s="228">
        <f t="shared" si="13"/>
        <v>0</v>
      </c>
      <c r="P22" s="236">
        <f t="shared" si="13"/>
        <v>0</v>
      </c>
      <c r="Q22" s="199"/>
      <c r="R22" s="199"/>
      <c r="S22" s="199"/>
      <c r="T22" s="199"/>
      <c r="U22" s="199"/>
      <c r="V22" s="199"/>
      <c r="W22" s="199"/>
      <c r="X22" s="265"/>
      <c r="Y22" s="265"/>
      <c r="Z22" s="265"/>
      <c r="AA22" s="265"/>
      <c r="AB22" s="265"/>
      <c r="AC22" s="265"/>
      <c r="AD22" s="265"/>
      <c r="AE22" s="265"/>
      <c r="AF22" s="265"/>
      <c r="AG22" s="265"/>
      <c r="AH22" s="264"/>
      <c r="AI22" s="264"/>
      <c r="AJ22" s="264"/>
      <c r="AK22" s="264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167"/>
    </row>
    <row r="23" spans="1:48" s="160" customFormat="1" ht="15.5">
      <c r="A23" s="371" t="s">
        <v>41</v>
      </c>
      <c r="B23" s="372"/>
      <c r="C23" s="208">
        <f>+C7</f>
        <v>1274</v>
      </c>
      <c r="D23" s="209">
        <f t="shared" ref="D23:I23" si="14">+C23+D7</f>
        <v>3198</v>
      </c>
      <c r="E23" s="209">
        <f t="shared" si="14"/>
        <v>4406</v>
      </c>
      <c r="F23" s="209">
        <f t="shared" si="14"/>
        <v>6195</v>
      </c>
      <c r="G23" s="209">
        <f t="shared" si="14"/>
        <v>7921</v>
      </c>
      <c r="H23" s="209">
        <f t="shared" si="14"/>
        <v>9131</v>
      </c>
      <c r="I23" s="210">
        <f t="shared" si="14"/>
        <v>9131</v>
      </c>
      <c r="J23" s="211"/>
      <c r="K23" s="212"/>
      <c r="L23" s="212"/>
      <c r="M23" s="212"/>
      <c r="N23" s="212"/>
      <c r="O23" s="212"/>
      <c r="P23" s="213"/>
      <c r="Q23" s="198"/>
      <c r="R23" s="198"/>
      <c r="S23" s="198"/>
      <c r="T23" s="198"/>
      <c r="U23" s="198"/>
      <c r="V23" s="198"/>
      <c r="W23" s="198"/>
      <c r="X23" s="264"/>
      <c r="Y23" s="264"/>
      <c r="Z23" s="264"/>
      <c r="AA23" s="264"/>
      <c r="AB23" s="264"/>
      <c r="AC23" s="264"/>
      <c r="AD23" s="264"/>
      <c r="AE23" s="264"/>
      <c r="AF23" s="264"/>
      <c r="AG23" s="264"/>
      <c r="AH23" s="264"/>
      <c r="AI23" s="264"/>
      <c r="AJ23" s="264"/>
      <c r="AK23" s="264"/>
      <c r="AL23" s="167"/>
      <c r="AM23" s="167"/>
      <c r="AN23" s="167"/>
      <c r="AO23" s="167"/>
      <c r="AP23" s="167"/>
      <c r="AQ23" s="167"/>
      <c r="AR23" s="167"/>
      <c r="AS23" s="167"/>
      <c r="AT23" s="167"/>
      <c r="AU23" s="167"/>
      <c r="AV23" s="167"/>
    </row>
    <row r="24" spans="1:48" s="160" customFormat="1" ht="15.5">
      <c r="A24" s="165"/>
      <c r="B24" s="166"/>
      <c r="C24" s="211"/>
      <c r="D24" s="212"/>
      <c r="E24" s="212"/>
      <c r="F24" s="209">
        <f>+F7</f>
        <v>1789</v>
      </c>
      <c r="G24" s="209">
        <f t="shared" ref="G24:L24" si="15">+F24+G7</f>
        <v>3515</v>
      </c>
      <c r="H24" s="209">
        <f t="shared" si="15"/>
        <v>4725</v>
      </c>
      <c r="I24" s="209">
        <f t="shared" si="15"/>
        <v>4725</v>
      </c>
      <c r="J24" s="209">
        <f t="shared" si="15"/>
        <v>5327</v>
      </c>
      <c r="K24" s="209">
        <f t="shared" si="15"/>
        <v>6142</v>
      </c>
      <c r="L24" s="209">
        <f t="shared" si="15"/>
        <v>6961</v>
      </c>
      <c r="M24" s="212"/>
      <c r="N24" s="212"/>
      <c r="O24" s="212"/>
      <c r="P24" s="213"/>
      <c r="Q24" s="198"/>
      <c r="R24" s="198"/>
      <c r="S24" s="198"/>
      <c r="T24" s="198"/>
      <c r="U24" s="198"/>
      <c r="V24" s="198"/>
      <c r="W24" s="198"/>
      <c r="X24" s="264"/>
      <c r="Y24" s="264"/>
      <c r="Z24" s="264"/>
      <c r="AA24" s="264"/>
      <c r="AB24" s="264"/>
      <c r="AC24" s="264"/>
      <c r="AD24" s="264"/>
      <c r="AE24" s="264"/>
      <c r="AF24" s="264"/>
      <c r="AG24" s="264"/>
      <c r="AH24" s="264"/>
      <c r="AI24" s="264"/>
      <c r="AJ24" s="264"/>
      <c r="AK24" s="264"/>
      <c r="AL24" s="167"/>
      <c r="AM24" s="167"/>
      <c r="AN24" s="167"/>
      <c r="AO24" s="167"/>
      <c r="AP24" s="167"/>
      <c r="AQ24" s="167"/>
      <c r="AR24" s="167"/>
      <c r="AS24" s="167"/>
      <c r="AT24" s="167"/>
      <c r="AU24" s="167"/>
      <c r="AV24" s="167"/>
    </row>
    <row r="25" spans="1:48" s="160" customFormat="1" ht="15.5">
      <c r="A25" s="165"/>
      <c r="B25" s="166"/>
      <c r="C25" s="211"/>
      <c r="D25" s="212"/>
      <c r="E25" s="212"/>
      <c r="F25" s="212"/>
      <c r="G25" s="212"/>
      <c r="H25" s="212"/>
      <c r="I25" s="213"/>
      <c r="J25" s="214">
        <f>+J7</f>
        <v>602</v>
      </c>
      <c r="K25" s="209">
        <f t="shared" ref="K25:P25" si="16">+J25+K7</f>
        <v>1417</v>
      </c>
      <c r="L25" s="209">
        <f t="shared" si="16"/>
        <v>2236</v>
      </c>
      <c r="M25" s="209">
        <f t="shared" si="16"/>
        <v>3096</v>
      </c>
      <c r="N25" s="209">
        <f t="shared" si="16"/>
        <v>3911</v>
      </c>
      <c r="O25" s="209">
        <f t="shared" si="16"/>
        <v>4668</v>
      </c>
      <c r="P25" s="215">
        <f t="shared" si="16"/>
        <v>5270</v>
      </c>
      <c r="Q25" s="198"/>
      <c r="R25" s="198"/>
      <c r="S25" s="198"/>
      <c r="T25" s="198"/>
      <c r="U25" s="198"/>
      <c r="V25" s="198"/>
      <c r="W25" s="198"/>
      <c r="X25" s="264"/>
      <c r="Y25" s="264"/>
      <c r="Z25" s="264"/>
      <c r="AA25" s="264"/>
      <c r="AB25" s="264"/>
      <c r="AC25" s="264"/>
      <c r="AD25" s="264"/>
      <c r="AE25" s="264"/>
      <c r="AF25" s="264"/>
      <c r="AG25" s="264"/>
      <c r="AH25" s="264"/>
      <c r="AI25" s="264"/>
      <c r="AJ25" s="264"/>
      <c r="AK25" s="264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167"/>
    </row>
    <row r="26" spans="1:48" s="160" customFormat="1" ht="15.5">
      <c r="A26" s="219"/>
      <c r="B26" s="220"/>
      <c r="C26" s="211"/>
      <c r="D26" s="212"/>
      <c r="E26" s="212"/>
      <c r="F26" s="212"/>
      <c r="G26" s="212"/>
      <c r="H26" s="212"/>
      <c r="I26" s="213"/>
      <c r="J26" s="218"/>
      <c r="K26" s="212"/>
      <c r="L26" s="212"/>
      <c r="M26" s="228">
        <f>M7</f>
        <v>860</v>
      </c>
      <c r="N26" s="228">
        <f t="shared" ref="N26:P26" si="17">M26+N7</f>
        <v>1675</v>
      </c>
      <c r="O26" s="228">
        <f t="shared" si="17"/>
        <v>2432</v>
      </c>
      <c r="P26" s="236">
        <f t="shared" si="17"/>
        <v>3034</v>
      </c>
      <c r="Q26" s="199"/>
      <c r="R26" s="199"/>
      <c r="S26" s="199"/>
      <c r="T26" s="199"/>
      <c r="U26" s="199"/>
      <c r="V26" s="199"/>
      <c r="W26" s="199"/>
      <c r="X26" s="265"/>
      <c r="Y26" s="265"/>
      <c r="Z26" s="265"/>
      <c r="AA26" s="265"/>
      <c r="AB26" s="265"/>
      <c r="AC26" s="265"/>
      <c r="AD26" s="265"/>
      <c r="AE26" s="265"/>
      <c r="AF26" s="265"/>
      <c r="AG26" s="265"/>
      <c r="AH26" s="264"/>
      <c r="AI26" s="264"/>
      <c r="AJ26" s="264"/>
      <c r="AK26" s="264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167"/>
    </row>
    <row r="27" spans="1:48" s="160" customFormat="1" ht="15.65" customHeight="1">
      <c r="A27" s="373" t="s">
        <v>43</v>
      </c>
      <c r="B27" s="374"/>
      <c r="C27" s="208">
        <f>+C8</f>
        <v>2756</v>
      </c>
      <c r="D27" s="209">
        <f t="shared" ref="D27:I27" si="18">+C27+D8</f>
        <v>6370</v>
      </c>
      <c r="E27" s="209">
        <f t="shared" si="18"/>
        <v>8420</v>
      </c>
      <c r="F27" s="209">
        <f t="shared" si="18"/>
        <v>11395</v>
      </c>
      <c r="G27" s="209">
        <f t="shared" si="18"/>
        <v>14155</v>
      </c>
      <c r="H27" s="209">
        <f t="shared" si="18"/>
        <v>17075</v>
      </c>
      <c r="I27" s="210">
        <f t="shared" si="18"/>
        <v>18433</v>
      </c>
      <c r="J27" s="211"/>
      <c r="K27" s="212"/>
      <c r="L27" s="212"/>
      <c r="M27" s="212"/>
      <c r="N27" s="212"/>
      <c r="O27" s="212"/>
      <c r="P27" s="213"/>
      <c r="Q27" s="198"/>
      <c r="R27" s="198"/>
      <c r="S27" s="198"/>
      <c r="T27" s="198"/>
      <c r="U27" s="198"/>
      <c r="V27" s="198"/>
      <c r="W27" s="198"/>
      <c r="X27" s="264"/>
      <c r="Y27" s="264"/>
      <c r="Z27" s="264"/>
      <c r="AA27" s="264"/>
      <c r="AB27" s="264"/>
      <c r="AC27" s="264"/>
      <c r="AD27" s="264"/>
      <c r="AE27" s="264"/>
      <c r="AF27" s="264"/>
      <c r="AG27" s="264"/>
      <c r="AH27" s="264"/>
      <c r="AI27" s="264"/>
      <c r="AJ27" s="264"/>
      <c r="AK27" s="264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167"/>
    </row>
    <row r="28" spans="1:48" s="160" customFormat="1" ht="15.65" customHeight="1">
      <c r="A28" s="375"/>
      <c r="B28" s="376"/>
      <c r="C28" s="211"/>
      <c r="D28" s="212"/>
      <c r="E28" s="212"/>
      <c r="F28" s="209">
        <f>+F8</f>
        <v>2975</v>
      </c>
      <c r="G28" s="209">
        <f t="shared" ref="G28:L28" si="19">+F28+G8</f>
        <v>5735</v>
      </c>
      <c r="H28" s="209">
        <f t="shared" si="19"/>
        <v>8655</v>
      </c>
      <c r="I28" s="209">
        <f t="shared" si="19"/>
        <v>10013</v>
      </c>
      <c r="J28" s="209">
        <f t="shared" si="19"/>
        <v>12710</v>
      </c>
      <c r="K28" s="209">
        <f t="shared" si="19"/>
        <v>14956</v>
      </c>
      <c r="L28" s="209">
        <f t="shared" si="19"/>
        <v>17933</v>
      </c>
      <c r="M28" s="212"/>
      <c r="N28" s="212"/>
      <c r="O28" s="212"/>
      <c r="P28" s="213"/>
      <c r="Q28" s="198"/>
      <c r="R28" s="198"/>
      <c r="S28" s="198"/>
      <c r="T28" s="198"/>
      <c r="U28" s="198"/>
      <c r="V28" s="198"/>
      <c r="W28" s="198"/>
      <c r="X28" s="264"/>
      <c r="Y28" s="264"/>
      <c r="Z28" s="264"/>
      <c r="AA28" s="264"/>
      <c r="AB28" s="264"/>
      <c r="AC28" s="264"/>
      <c r="AD28" s="264"/>
      <c r="AE28" s="264"/>
      <c r="AF28" s="264"/>
      <c r="AG28" s="264"/>
      <c r="AH28" s="264"/>
      <c r="AI28" s="264"/>
      <c r="AJ28" s="264"/>
      <c r="AK28" s="264"/>
      <c r="AL28" s="167"/>
      <c r="AM28" s="167"/>
      <c r="AN28" s="167"/>
      <c r="AO28" s="167"/>
      <c r="AP28" s="167"/>
      <c r="AQ28" s="167"/>
      <c r="AR28" s="167"/>
      <c r="AS28" s="167"/>
      <c r="AT28" s="167"/>
      <c r="AU28" s="167"/>
      <c r="AV28" s="167"/>
    </row>
    <row r="29" spans="1:48" s="160" customFormat="1" ht="15.65" customHeight="1">
      <c r="A29" s="377"/>
      <c r="B29" s="378"/>
      <c r="C29" s="211"/>
      <c r="D29" s="212"/>
      <c r="E29" s="212"/>
      <c r="F29" s="212"/>
      <c r="G29" s="212"/>
      <c r="H29" s="212"/>
      <c r="I29" s="213"/>
      <c r="J29" s="214">
        <f>+J8</f>
        <v>2697</v>
      </c>
      <c r="K29" s="209">
        <f t="shared" ref="K29:P29" si="20">+J29+K8</f>
        <v>4943</v>
      </c>
      <c r="L29" s="209">
        <f t="shared" si="20"/>
        <v>7920</v>
      </c>
      <c r="M29" s="209">
        <f t="shared" si="20"/>
        <v>10677</v>
      </c>
      <c r="N29" s="209">
        <f t="shared" si="20"/>
        <v>13865</v>
      </c>
      <c r="O29" s="209">
        <f t="shared" si="20"/>
        <v>17140</v>
      </c>
      <c r="P29" s="215">
        <f t="shared" si="20"/>
        <v>18593</v>
      </c>
      <c r="Q29" s="198"/>
      <c r="R29" s="198"/>
      <c r="S29" s="198"/>
      <c r="T29" s="198"/>
      <c r="U29" s="198"/>
      <c r="V29" s="198"/>
      <c r="W29" s="198"/>
      <c r="X29" s="264"/>
      <c r="Y29" s="264"/>
      <c r="Z29" s="264"/>
      <c r="AA29" s="264"/>
      <c r="AB29" s="264"/>
      <c r="AC29" s="264"/>
      <c r="AD29" s="264"/>
      <c r="AE29" s="264"/>
      <c r="AF29" s="264"/>
      <c r="AG29" s="264"/>
      <c r="AH29" s="264"/>
      <c r="AI29" s="264"/>
      <c r="AJ29" s="264"/>
      <c r="AK29" s="264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</row>
    <row r="30" spans="1:48" s="160" customFormat="1" ht="15.65" customHeight="1" thickBot="1">
      <c r="A30" s="200"/>
      <c r="B30" s="200"/>
      <c r="C30" s="229"/>
      <c r="D30" s="230"/>
      <c r="E30" s="230"/>
      <c r="F30" s="230"/>
      <c r="G30" s="230"/>
      <c r="H30" s="230"/>
      <c r="I30" s="231"/>
      <c r="J30" s="232"/>
      <c r="K30" s="230"/>
      <c r="L30" s="230"/>
      <c r="M30" s="233">
        <f>M8</f>
        <v>2757</v>
      </c>
      <c r="N30" s="233">
        <f t="shared" ref="N30:P30" si="21">M30+N8</f>
        <v>5945</v>
      </c>
      <c r="O30" s="233">
        <f t="shared" si="21"/>
        <v>9220</v>
      </c>
      <c r="P30" s="251">
        <f t="shared" si="21"/>
        <v>10673</v>
      </c>
      <c r="Q30" s="199"/>
      <c r="R30" s="199"/>
      <c r="S30" s="199"/>
      <c r="T30" s="199"/>
      <c r="U30" s="199"/>
      <c r="V30" s="199"/>
      <c r="W30" s="199"/>
      <c r="X30" s="265"/>
      <c r="Y30" s="265"/>
      <c r="Z30" s="265"/>
      <c r="AA30" s="265"/>
      <c r="AB30" s="265"/>
      <c r="AC30" s="265"/>
      <c r="AD30" s="265"/>
      <c r="AE30" s="265"/>
      <c r="AF30" s="265"/>
      <c r="AG30" s="265"/>
      <c r="AH30" s="264"/>
      <c r="AI30" s="264"/>
      <c r="AJ30" s="264"/>
      <c r="AK30" s="264"/>
      <c r="AL30" s="167"/>
      <c r="AM30" s="167"/>
      <c r="AN30" s="167"/>
      <c r="AO30" s="167"/>
      <c r="AP30" s="167"/>
      <c r="AQ30" s="167"/>
      <c r="AR30" s="167"/>
      <c r="AS30" s="167"/>
      <c r="AT30" s="167"/>
      <c r="AU30" s="167"/>
      <c r="AV30" s="167"/>
    </row>
    <row r="31" spans="1:48">
      <c r="C31" s="355" t="s">
        <v>58</v>
      </c>
      <c r="D31" s="356"/>
      <c r="E31" s="356"/>
      <c r="F31" s="356"/>
      <c r="G31" s="356"/>
      <c r="H31" s="356"/>
      <c r="I31" s="357"/>
      <c r="J31" s="355" t="s">
        <v>58</v>
      </c>
      <c r="K31" s="356"/>
      <c r="L31" s="356"/>
      <c r="M31" s="356"/>
      <c r="N31" s="356"/>
      <c r="O31" s="356"/>
      <c r="P31" s="358"/>
      <c r="Q31" s="353"/>
      <c r="R31" s="353"/>
      <c r="S31" s="353"/>
      <c r="T31" s="353"/>
      <c r="U31" s="353"/>
      <c r="V31" s="353"/>
      <c r="W31" s="353"/>
      <c r="X31" s="354"/>
      <c r="Y31" s="354"/>
      <c r="Z31" s="354"/>
      <c r="AA31" s="354"/>
      <c r="AB31" s="354"/>
      <c r="AC31" s="354"/>
      <c r="AD31" s="354"/>
      <c r="AE31" s="354"/>
      <c r="AF31" s="354"/>
      <c r="AG31" s="354"/>
      <c r="AH31" s="354"/>
      <c r="AI31" s="354"/>
      <c r="AJ31" s="354"/>
      <c r="AK31" s="354"/>
      <c r="AL31" s="167"/>
      <c r="AM31" s="167"/>
      <c r="AN31" s="167"/>
      <c r="AO31" s="167"/>
      <c r="AP31" s="167"/>
      <c r="AQ31" s="167"/>
      <c r="AR31" s="167"/>
      <c r="AS31" s="167"/>
      <c r="AT31" s="167"/>
      <c r="AU31" s="167"/>
      <c r="AV31" s="167"/>
    </row>
    <row r="32" spans="1:48" ht="15.5">
      <c r="A32" s="299" t="s">
        <v>36</v>
      </c>
      <c r="B32" s="360"/>
      <c r="C32" s="147">
        <f t="shared" ref="C32:P32" si="22">+C3</f>
        <v>46045</v>
      </c>
      <c r="D32" s="147">
        <f t="shared" si="22"/>
        <v>46046</v>
      </c>
      <c r="E32" s="147">
        <f t="shared" si="22"/>
        <v>46047</v>
      </c>
      <c r="F32" s="147">
        <f t="shared" si="22"/>
        <v>46048</v>
      </c>
      <c r="G32" s="147">
        <f t="shared" si="22"/>
        <v>46049</v>
      </c>
      <c r="H32" s="147">
        <f t="shared" si="22"/>
        <v>46050</v>
      </c>
      <c r="I32" s="147">
        <f t="shared" si="22"/>
        <v>46051</v>
      </c>
      <c r="J32" s="147">
        <f t="shared" si="22"/>
        <v>46052</v>
      </c>
      <c r="K32" s="147">
        <f t="shared" si="22"/>
        <v>46053</v>
      </c>
      <c r="L32" s="147">
        <f t="shared" si="22"/>
        <v>46054</v>
      </c>
      <c r="M32" s="147">
        <f t="shared" si="22"/>
        <v>46055</v>
      </c>
      <c r="N32" s="147">
        <f t="shared" si="22"/>
        <v>46056</v>
      </c>
      <c r="O32" s="147">
        <f t="shared" si="22"/>
        <v>46057</v>
      </c>
      <c r="P32" s="148">
        <f t="shared" si="22"/>
        <v>46058</v>
      </c>
      <c r="Q32" s="267"/>
      <c r="R32" s="267"/>
      <c r="S32" s="267"/>
      <c r="T32" s="267"/>
      <c r="U32" s="267"/>
      <c r="V32" s="267"/>
      <c r="W32" s="267"/>
      <c r="X32" s="261"/>
      <c r="Y32" s="261"/>
      <c r="Z32" s="261"/>
      <c r="AA32" s="261"/>
      <c r="AB32" s="261"/>
      <c r="AC32" s="261"/>
      <c r="AD32" s="261"/>
      <c r="AE32" s="261"/>
      <c r="AF32" s="261"/>
      <c r="AG32" s="261"/>
      <c r="AH32" s="261"/>
      <c r="AI32" s="261"/>
      <c r="AJ32" s="261"/>
      <c r="AK32" s="261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</row>
    <row r="33" spans="1:48" ht="15.5">
      <c r="A33" s="303" t="s">
        <v>38</v>
      </c>
      <c r="B33" s="367"/>
      <c r="C33" s="197">
        <f>+'23-01'!$F$9</f>
        <v>0</v>
      </c>
      <c r="D33" s="197">
        <f>+'24-01'!$F$9</f>
        <v>0</v>
      </c>
      <c r="E33" s="197">
        <f>+'25-01'!$F$9</f>
        <v>0</v>
      </c>
      <c r="F33" s="197">
        <f>+'26-01'!$F$9</f>
        <v>0</v>
      </c>
      <c r="G33" s="197">
        <f>+'27-01'!$F$9</f>
        <v>0</v>
      </c>
      <c r="H33" s="197">
        <f>+'28-01'!$F$9</f>
        <v>0</v>
      </c>
      <c r="I33" s="197">
        <f>+'29-01'!$F$9</f>
        <v>0</v>
      </c>
      <c r="J33" s="197">
        <f>+'30-01'!$F$9</f>
        <v>464.5</v>
      </c>
      <c r="K33" s="197">
        <f>+'31-01'!$F$9</f>
        <v>1302</v>
      </c>
      <c r="L33" s="197">
        <f>+'01-02'!$F$9</f>
        <v>1155</v>
      </c>
      <c r="M33" s="197">
        <f>+'02-02'!$F$9</f>
        <v>1021.5</v>
      </c>
      <c r="N33" s="197">
        <f>+'03-02'!$F$9</f>
        <v>254.5</v>
      </c>
      <c r="O33" s="197"/>
      <c r="P33" s="197"/>
      <c r="Q33" s="282"/>
      <c r="R33" s="282"/>
      <c r="S33" s="282"/>
      <c r="T33" s="282"/>
      <c r="U33" s="282"/>
      <c r="V33" s="282"/>
      <c r="W33" s="282"/>
      <c r="X33" s="262"/>
      <c r="Y33" s="262"/>
      <c r="Z33" s="262"/>
      <c r="AA33" s="262"/>
      <c r="AB33" s="262"/>
      <c r="AC33" s="262"/>
      <c r="AD33" s="262"/>
      <c r="AE33" s="262"/>
      <c r="AF33" s="262"/>
      <c r="AG33" s="262"/>
      <c r="AH33" s="262"/>
      <c r="AI33" s="262"/>
      <c r="AJ33" s="262"/>
      <c r="AK33" s="262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</row>
    <row r="34" spans="1:48" ht="15.5">
      <c r="A34" s="305" t="s">
        <v>39</v>
      </c>
      <c r="B34" s="368"/>
      <c r="C34" s="197">
        <f>+'23-01'!$F$25</f>
        <v>1924</v>
      </c>
      <c r="D34" s="197">
        <f>+'24-01'!$F$25</f>
        <v>1193</v>
      </c>
      <c r="E34" s="197">
        <f>+'25-01'!$F$25</f>
        <v>470</v>
      </c>
      <c r="F34" s="197">
        <f>+'26-01'!$F$25</f>
        <v>949</v>
      </c>
      <c r="G34" s="197">
        <f>+'27-01'!$F$25</f>
        <v>488</v>
      </c>
      <c r="H34" s="197">
        <f>+'28-01'!$F$25</f>
        <v>830</v>
      </c>
      <c r="I34" s="197">
        <f>+'29-01'!$F$25</f>
        <v>1048</v>
      </c>
      <c r="J34" s="197">
        <f>+'30-01'!$F$25</f>
        <v>1140</v>
      </c>
      <c r="K34" s="197">
        <f>+'31-01'!$F$25</f>
        <v>989</v>
      </c>
      <c r="L34" s="197">
        <f>+'01-02'!$F$25</f>
        <v>873</v>
      </c>
      <c r="M34" s="197">
        <f>+'02-02'!$F$25</f>
        <v>1219</v>
      </c>
      <c r="N34" s="197">
        <f>+'03-02'!$F$25</f>
        <v>1312</v>
      </c>
      <c r="O34" s="197"/>
      <c r="P34" s="197"/>
      <c r="Q34" s="282"/>
      <c r="R34" s="282"/>
      <c r="S34" s="282"/>
      <c r="T34" s="282"/>
      <c r="U34" s="282"/>
      <c r="V34" s="282"/>
      <c r="W34" s="282"/>
      <c r="X34" s="262"/>
      <c r="Y34" s="262"/>
      <c r="Z34" s="262"/>
      <c r="AA34" s="262"/>
      <c r="AB34" s="262"/>
      <c r="AC34" s="262"/>
      <c r="AD34" s="262"/>
      <c r="AE34" s="262"/>
      <c r="AF34" s="262"/>
      <c r="AG34" s="262"/>
      <c r="AH34" s="262"/>
      <c r="AI34" s="262"/>
      <c r="AJ34" s="262"/>
      <c r="AK34" s="262"/>
      <c r="AL34" s="167"/>
      <c r="AM34" s="167"/>
      <c r="AN34" s="167"/>
      <c r="AO34" s="167"/>
      <c r="AP34" s="167"/>
      <c r="AQ34" s="167"/>
      <c r="AR34" s="167"/>
      <c r="AS34" s="167"/>
      <c r="AT34" s="167"/>
      <c r="AU34" s="167"/>
      <c r="AV34" s="167"/>
    </row>
    <row r="35" spans="1:48" ht="15.5">
      <c r="A35" s="305" t="s">
        <v>40</v>
      </c>
      <c r="B35" s="368"/>
      <c r="C35" s="197">
        <f>+'23-01'!$F$15</f>
        <v>0</v>
      </c>
      <c r="D35" s="197">
        <f>+'24-01'!$F$15</f>
        <v>0</v>
      </c>
      <c r="E35" s="197">
        <f>+'25-01'!$F$15</f>
        <v>0</v>
      </c>
      <c r="F35" s="197">
        <f>+'26-01'!$F$15</f>
        <v>0</v>
      </c>
      <c r="G35" s="197">
        <f>+'27-01'!$F$15</f>
        <v>0</v>
      </c>
      <c r="H35" s="197">
        <f>+'28-01'!$F$15</f>
        <v>0</v>
      </c>
      <c r="I35" s="197">
        <f>+'29-01'!$F$15</f>
        <v>0</v>
      </c>
      <c r="J35" s="197">
        <f>+'30-01'!$F$15</f>
        <v>0</v>
      </c>
      <c r="K35" s="197">
        <f>+'31-01'!$F$15</f>
        <v>0</v>
      </c>
      <c r="L35" s="197">
        <f>+'01-02'!$F$15</f>
        <v>0</v>
      </c>
      <c r="M35" s="197">
        <f>+'02-02'!$F$15</f>
        <v>0</v>
      </c>
      <c r="N35" s="197">
        <f>+'03-02'!$F$15</f>
        <v>0</v>
      </c>
      <c r="O35" s="197"/>
      <c r="P35" s="197"/>
      <c r="Q35" s="282"/>
      <c r="R35" s="282"/>
      <c r="S35" s="282"/>
      <c r="T35" s="282"/>
      <c r="U35" s="282"/>
      <c r="V35" s="282"/>
      <c r="W35" s="282"/>
      <c r="X35" s="262"/>
      <c r="Y35" s="262"/>
      <c r="Z35" s="262"/>
      <c r="AA35" s="262"/>
      <c r="AB35" s="262"/>
      <c r="AC35" s="262"/>
      <c r="AD35" s="262"/>
      <c r="AE35" s="262"/>
      <c r="AF35" s="262"/>
      <c r="AG35" s="262"/>
      <c r="AH35" s="262"/>
      <c r="AI35" s="262"/>
      <c r="AJ35" s="262"/>
      <c r="AK35" s="262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</row>
    <row r="36" spans="1:48" ht="15.5">
      <c r="A36" s="307" t="s">
        <v>41</v>
      </c>
      <c r="B36" s="359"/>
      <c r="C36" s="197">
        <f>+'23-01'!$F$31</f>
        <v>1553</v>
      </c>
      <c r="D36" s="197">
        <f>+'24-01'!$F$31</f>
        <v>1146</v>
      </c>
      <c r="E36" s="197">
        <f>+'25-01'!$F$31</f>
        <v>1550</v>
      </c>
      <c r="F36" s="197">
        <f>+'26-01'!$F$31</f>
        <v>925.5</v>
      </c>
      <c r="G36" s="197">
        <f>+'27-01'!$F$31</f>
        <v>1006</v>
      </c>
      <c r="H36" s="197">
        <f>+'28-01'!$F$31</f>
        <v>1559.9</v>
      </c>
      <c r="I36" s="197">
        <f>+'29-01'!$F$31</f>
        <v>850</v>
      </c>
      <c r="J36" s="197">
        <f>+'30-01'!$F$31</f>
        <v>609</v>
      </c>
      <c r="K36" s="197">
        <f>+'31-01'!$F$31</f>
        <v>764</v>
      </c>
      <c r="L36" s="197">
        <f>+'01-02'!$F$31</f>
        <v>1247</v>
      </c>
      <c r="M36" s="197">
        <f>+'02-02'!$F$31</f>
        <v>1037</v>
      </c>
      <c r="N36" s="197">
        <f>+'03-02'!$F$31</f>
        <v>741</v>
      </c>
      <c r="O36" s="197"/>
      <c r="P36" s="197"/>
      <c r="Q36" s="282"/>
      <c r="R36" s="282"/>
      <c r="S36" s="282"/>
      <c r="T36" s="282"/>
      <c r="U36" s="282"/>
      <c r="V36" s="282"/>
      <c r="W36" s="282"/>
      <c r="X36" s="262"/>
      <c r="Y36" s="262"/>
      <c r="Z36" s="262"/>
      <c r="AA36" s="262"/>
      <c r="AB36" s="262"/>
      <c r="AC36" s="262"/>
      <c r="AD36" s="262"/>
      <c r="AE36" s="262"/>
      <c r="AF36" s="262"/>
      <c r="AG36" s="262"/>
      <c r="AH36" s="262"/>
      <c r="AI36" s="262"/>
      <c r="AJ36" s="262"/>
      <c r="AK36" s="262"/>
      <c r="AL36" s="167"/>
      <c r="AM36" s="167"/>
      <c r="AN36" s="167"/>
      <c r="AO36" s="167"/>
      <c r="AP36" s="167"/>
      <c r="AQ36" s="167"/>
      <c r="AR36" s="167"/>
      <c r="AS36" s="167"/>
      <c r="AT36" s="167"/>
      <c r="AU36" s="167"/>
      <c r="AV36" s="167"/>
    </row>
    <row r="37" spans="1:48" ht="16" thickBot="1">
      <c r="A37" s="299" t="s">
        <v>43</v>
      </c>
      <c r="B37" s="360"/>
      <c r="C37" s="151">
        <f t="shared" ref="C37:P37" si="23">+SUM(C33:C36)</f>
        <v>3477</v>
      </c>
      <c r="D37" s="151">
        <f t="shared" si="23"/>
        <v>2339</v>
      </c>
      <c r="E37" s="151">
        <f t="shared" si="23"/>
        <v>2020</v>
      </c>
      <c r="F37" s="151">
        <f t="shared" si="23"/>
        <v>1874.5</v>
      </c>
      <c r="G37" s="151">
        <f t="shared" si="23"/>
        <v>1494</v>
      </c>
      <c r="H37" s="151">
        <f t="shared" si="23"/>
        <v>2389.9</v>
      </c>
      <c r="I37" s="151">
        <f t="shared" si="23"/>
        <v>1898</v>
      </c>
      <c r="J37" s="151">
        <f t="shared" si="23"/>
        <v>2213.5</v>
      </c>
      <c r="K37" s="151">
        <f t="shared" si="23"/>
        <v>3055</v>
      </c>
      <c r="L37" s="151">
        <f t="shared" si="23"/>
        <v>3275</v>
      </c>
      <c r="M37" s="151">
        <f t="shared" si="23"/>
        <v>3277.5</v>
      </c>
      <c r="N37" s="151">
        <f t="shared" si="23"/>
        <v>2307.5</v>
      </c>
      <c r="O37" s="151">
        <f t="shared" si="23"/>
        <v>0</v>
      </c>
      <c r="P37" s="191">
        <f t="shared" si="23"/>
        <v>0</v>
      </c>
      <c r="Q37" s="269"/>
      <c r="R37" s="269"/>
      <c r="S37" s="269"/>
      <c r="T37" s="269"/>
      <c r="U37" s="269"/>
      <c r="V37" s="269"/>
      <c r="W37" s="269"/>
      <c r="X37" s="263"/>
      <c r="Y37" s="263"/>
      <c r="Z37" s="263"/>
      <c r="AA37" s="263"/>
      <c r="AB37" s="263"/>
      <c r="AC37" s="263"/>
      <c r="AD37" s="263"/>
      <c r="AE37" s="263"/>
      <c r="AF37" s="263"/>
      <c r="AG37" s="263"/>
      <c r="AH37" s="263"/>
      <c r="AI37" s="263"/>
      <c r="AJ37" s="263"/>
      <c r="AK37" s="263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</row>
    <row r="38" spans="1:48" ht="15.5">
      <c r="A38" s="299" t="s">
        <v>36</v>
      </c>
      <c r="B38" s="360"/>
      <c r="C38" s="355" t="s">
        <v>59</v>
      </c>
      <c r="D38" s="356"/>
      <c r="E38" s="356"/>
      <c r="F38" s="356"/>
      <c r="G38" s="356"/>
      <c r="H38" s="356"/>
      <c r="I38" s="357"/>
      <c r="J38" s="355" t="s">
        <v>57</v>
      </c>
      <c r="K38" s="356"/>
      <c r="L38" s="356"/>
      <c r="M38" s="356"/>
      <c r="N38" s="356"/>
      <c r="O38" s="356"/>
      <c r="P38" s="358"/>
      <c r="Q38" s="353"/>
      <c r="R38" s="353"/>
      <c r="S38" s="353"/>
      <c r="T38" s="353"/>
      <c r="U38" s="353"/>
      <c r="V38" s="353"/>
      <c r="W38" s="353"/>
      <c r="X38" s="354"/>
      <c r="Y38" s="354"/>
      <c r="Z38" s="354"/>
      <c r="AA38" s="354"/>
      <c r="AB38" s="354"/>
      <c r="AC38" s="354"/>
      <c r="AD38" s="354"/>
      <c r="AE38" s="354"/>
      <c r="AF38" s="354"/>
      <c r="AG38" s="354"/>
      <c r="AH38" s="354"/>
      <c r="AI38" s="354"/>
      <c r="AJ38" s="354"/>
      <c r="AK38" s="354"/>
      <c r="AL38" s="167"/>
      <c r="AM38" s="167"/>
      <c r="AN38" s="167"/>
      <c r="AO38" s="167"/>
      <c r="AP38" s="167"/>
      <c r="AQ38" s="167"/>
      <c r="AR38" s="167"/>
      <c r="AS38" s="167"/>
      <c r="AT38" s="167"/>
      <c r="AU38" s="167"/>
      <c r="AV38" s="167"/>
    </row>
    <row r="39" spans="1:48" s="167" customFormat="1" ht="15.5">
      <c r="A39" s="365" t="s">
        <v>38</v>
      </c>
      <c r="B39" s="366"/>
      <c r="C39" s="208">
        <f>+C33</f>
        <v>0</v>
      </c>
      <c r="D39" s="209">
        <f t="shared" ref="D39" si="24">+C39+D33</f>
        <v>0</v>
      </c>
      <c r="E39" s="209">
        <f t="shared" ref="E39" si="25">+D39+E33</f>
        <v>0</v>
      </c>
      <c r="F39" s="209">
        <f t="shared" ref="F39" si="26">+E39+F33</f>
        <v>0</v>
      </c>
      <c r="G39" s="209">
        <f t="shared" ref="G39" si="27">+F39+G33</f>
        <v>0</v>
      </c>
      <c r="H39" s="209">
        <f t="shared" ref="H39" si="28">+G39+H33</f>
        <v>0</v>
      </c>
      <c r="I39" s="210">
        <f t="shared" ref="I39" si="29">+H39+I33</f>
        <v>0</v>
      </c>
      <c r="J39" s="211"/>
      <c r="K39" s="212"/>
      <c r="L39" s="212"/>
      <c r="M39" s="212"/>
      <c r="N39" s="212"/>
      <c r="O39" s="212"/>
      <c r="P39" s="213"/>
      <c r="Q39" s="198"/>
      <c r="R39" s="198"/>
      <c r="S39" s="198"/>
      <c r="T39" s="198"/>
      <c r="U39" s="198"/>
      <c r="V39" s="198"/>
      <c r="W39" s="198"/>
      <c r="X39" s="264"/>
      <c r="Y39" s="264"/>
      <c r="Z39" s="264"/>
      <c r="AA39" s="264"/>
      <c r="AB39" s="264"/>
      <c r="AC39" s="264"/>
      <c r="AD39" s="264"/>
      <c r="AE39" s="264"/>
      <c r="AF39" s="264"/>
      <c r="AG39" s="264"/>
      <c r="AH39" s="264"/>
      <c r="AI39" s="264"/>
      <c r="AJ39" s="264"/>
      <c r="AK39" s="264"/>
    </row>
    <row r="40" spans="1:48" s="167" customFormat="1" ht="15.5">
      <c r="A40" s="161"/>
      <c r="B40" s="162"/>
      <c r="C40" s="211"/>
      <c r="D40" s="212"/>
      <c r="E40" s="212"/>
      <c r="F40" s="209">
        <f>+F33</f>
        <v>0</v>
      </c>
      <c r="G40" s="209">
        <f t="shared" ref="G40" si="30">+F40+G33</f>
        <v>0</v>
      </c>
      <c r="H40" s="209">
        <f t="shared" ref="H40" si="31">+G40+H33</f>
        <v>0</v>
      </c>
      <c r="I40" s="209">
        <f t="shared" ref="I40" si="32">+H40+I33</f>
        <v>0</v>
      </c>
      <c r="J40" s="209">
        <f t="shared" ref="J40" si="33">+I40+J33</f>
        <v>464.5</v>
      </c>
      <c r="K40" s="209">
        <f t="shared" ref="K40" si="34">+J40+K33</f>
        <v>1766.5</v>
      </c>
      <c r="L40" s="209">
        <f t="shared" ref="L40" si="35">+K40+L33</f>
        <v>2921.5</v>
      </c>
      <c r="M40" s="212"/>
      <c r="N40" s="212"/>
      <c r="O40" s="212"/>
      <c r="P40" s="213"/>
      <c r="Q40" s="198"/>
      <c r="R40" s="198"/>
      <c r="S40" s="198"/>
      <c r="T40" s="198"/>
      <c r="U40" s="198"/>
      <c r="V40" s="198"/>
      <c r="W40" s="198"/>
      <c r="X40" s="264"/>
      <c r="Y40" s="264"/>
      <c r="Z40" s="264"/>
      <c r="AA40" s="264"/>
      <c r="AB40" s="264"/>
      <c r="AC40" s="264"/>
      <c r="AD40" s="264"/>
      <c r="AE40" s="264"/>
      <c r="AF40" s="264"/>
      <c r="AG40" s="264"/>
      <c r="AH40" s="264"/>
      <c r="AI40" s="264"/>
      <c r="AJ40" s="264"/>
      <c r="AK40" s="264"/>
    </row>
    <row r="41" spans="1:48" s="167" customFormat="1" ht="15.5">
      <c r="A41" s="161"/>
      <c r="B41" s="162"/>
      <c r="C41" s="211"/>
      <c r="D41" s="212"/>
      <c r="E41" s="212"/>
      <c r="F41" s="212"/>
      <c r="G41" s="212"/>
      <c r="H41" s="212"/>
      <c r="I41" s="213"/>
      <c r="J41" s="214">
        <f>+J33</f>
        <v>464.5</v>
      </c>
      <c r="K41" s="209">
        <f t="shared" ref="K41:P41" si="36">+J41+K33</f>
        <v>1766.5</v>
      </c>
      <c r="L41" s="209">
        <f t="shared" si="36"/>
        <v>2921.5</v>
      </c>
      <c r="M41" s="209">
        <f t="shared" si="36"/>
        <v>3943</v>
      </c>
      <c r="N41" s="209">
        <f t="shared" si="36"/>
        <v>4197.5</v>
      </c>
      <c r="O41" s="209">
        <f t="shared" si="36"/>
        <v>4197.5</v>
      </c>
      <c r="P41" s="215">
        <f t="shared" si="36"/>
        <v>4197.5</v>
      </c>
      <c r="Q41" s="198"/>
      <c r="R41" s="198"/>
      <c r="S41" s="198"/>
      <c r="T41" s="198"/>
      <c r="U41" s="198"/>
      <c r="V41" s="198"/>
      <c r="W41" s="198"/>
      <c r="X41" s="264"/>
      <c r="Y41" s="264"/>
      <c r="Z41" s="264"/>
      <c r="AA41" s="264"/>
      <c r="AB41" s="264"/>
      <c r="AC41" s="264"/>
      <c r="AD41" s="264"/>
      <c r="AE41" s="264"/>
      <c r="AF41" s="264"/>
      <c r="AG41" s="264"/>
      <c r="AH41" s="264"/>
      <c r="AI41" s="264"/>
      <c r="AJ41" s="264"/>
      <c r="AK41" s="264"/>
    </row>
    <row r="42" spans="1:48" s="167" customFormat="1" ht="15.5">
      <c r="A42" s="219"/>
      <c r="B42" s="220"/>
      <c r="C42" s="211"/>
      <c r="D42" s="212"/>
      <c r="E42" s="212"/>
      <c r="F42" s="212"/>
      <c r="G42" s="212"/>
      <c r="H42" s="212"/>
      <c r="I42" s="213"/>
      <c r="J42" s="218"/>
      <c r="K42" s="212"/>
      <c r="L42" s="212"/>
      <c r="M42" s="234">
        <f>M33</f>
        <v>1021.5</v>
      </c>
      <c r="N42" s="234">
        <f>M42+N33</f>
        <v>1276</v>
      </c>
      <c r="O42" s="234">
        <f t="shared" ref="O42:P42" si="37">N42+O33</f>
        <v>1276</v>
      </c>
      <c r="P42" s="235">
        <f t="shared" si="37"/>
        <v>1276</v>
      </c>
      <c r="Q42" s="199"/>
      <c r="R42" s="199"/>
      <c r="S42" s="199"/>
      <c r="T42" s="199"/>
      <c r="U42" s="199"/>
      <c r="V42" s="199"/>
      <c r="W42" s="199"/>
      <c r="X42" s="265"/>
      <c r="Y42" s="265"/>
      <c r="Z42" s="265"/>
      <c r="AA42" s="265"/>
      <c r="AB42" s="265"/>
      <c r="AC42" s="265"/>
      <c r="AD42" s="265"/>
      <c r="AE42" s="265"/>
      <c r="AF42" s="265"/>
      <c r="AG42" s="265"/>
      <c r="AH42" s="265"/>
      <c r="AI42" s="264"/>
      <c r="AJ42" s="264"/>
      <c r="AK42" s="264"/>
    </row>
    <row r="43" spans="1:48" s="167" customFormat="1" ht="15.5">
      <c r="A43" s="219"/>
      <c r="B43" s="220"/>
      <c r="C43" s="211"/>
      <c r="D43" s="212"/>
      <c r="E43" s="212"/>
      <c r="F43" s="212"/>
      <c r="G43" s="212"/>
      <c r="H43" s="212"/>
      <c r="I43" s="213"/>
      <c r="J43" s="218"/>
      <c r="K43" s="212"/>
      <c r="L43" s="212"/>
      <c r="M43" s="212"/>
      <c r="N43" s="212"/>
      <c r="O43" s="212"/>
      <c r="P43" s="213"/>
      <c r="Q43" s="198"/>
      <c r="R43" s="198"/>
      <c r="S43" s="198"/>
      <c r="T43" s="198"/>
      <c r="U43" s="198"/>
      <c r="V43" s="198"/>
      <c r="W43" s="198"/>
      <c r="X43" s="264"/>
      <c r="Y43" s="264"/>
      <c r="Z43" s="265"/>
      <c r="AA43" s="264"/>
      <c r="AB43" s="264"/>
      <c r="AC43" s="264"/>
      <c r="AD43" s="264"/>
      <c r="AE43" s="264"/>
      <c r="AF43" s="264"/>
      <c r="AG43" s="265"/>
      <c r="AH43" s="264"/>
      <c r="AI43" s="264"/>
      <c r="AJ43" s="264"/>
      <c r="AK43" s="264"/>
    </row>
    <row r="44" spans="1:48" s="167" customFormat="1" ht="15.5">
      <c r="A44" s="369" t="s">
        <v>39</v>
      </c>
      <c r="B44" s="370"/>
      <c r="C44" s="208">
        <f>+C34</f>
        <v>1924</v>
      </c>
      <c r="D44" s="209">
        <f t="shared" ref="D44:I44" si="38">+C44+D34</f>
        <v>3117</v>
      </c>
      <c r="E44" s="209">
        <f t="shared" si="38"/>
        <v>3587</v>
      </c>
      <c r="F44" s="209">
        <f t="shared" si="38"/>
        <v>4536</v>
      </c>
      <c r="G44" s="209">
        <f t="shared" si="38"/>
        <v>5024</v>
      </c>
      <c r="H44" s="209">
        <f t="shared" si="38"/>
        <v>5854</v>
      </c>
      <c r="I44" s="210">
        <f t="shared" si="38"/>
        <v>6902</v>
      </c>
      <c r="J44" s="211"/>
      <c r="K44" s="212"/>
      <c r="L44" s="212"/>
      <c r="N44" s="212"/>
      <c r="O44" s="212"/>
      <c r="P44" s="213"/>
      <c r="Q44" s="198"/>
      <c r="R44" s="198"/>
      <c r="S44" s="198"/>
      <c r="T44" s="198"/>
      <c r="U44" s="198"/>
      <c r="V44" s="198"/>
      <c r="W44" s="198"/>
      <c r="X44" s="264"/>
      <c r="Y44" s="264"/>
      <c r="Z44" s="264"/>
      <c r="AA44" s="264"/>
      <c r="AB44" s="264"/>
      <c r="AC44" s="264"/>
      <c r="AD44" s="264"/>
      <c r="AE44" s="264"/>
      <c r="AF44" s="264"/>
      <c r="AG44" s="264"/>
      <c r="AH44" s="264"/>
      <c r="AI44" s="264"/>
      <c r="AJ44" s="264"/>
      <c r="AK44" s="264"/>
    </row>
    <row r="45" spans="1:48" s="167" customFormat="1" ht="15.5">
      <c r="A45" s="161"/>
      <c r="B45" s="162"/>
      <c r="C45" s="211"/>
      <c r="D45" s="212"/>
      <c r="E45" s="212"/>
      <c r="F45" s="209">
        <f>+F34</f>
        <v>949</v>
      </c>
      <c r="G45" s="209">
        <f t="shared" ref="G45:L45" si="39">+F45+G34</f>
        <v>1437</v>
      </c>
      <c r="H45" s="209">
        <f t="shared" si="39"/>
        <v>2267</v>
      </c>
      <c r="I45" s="209">
        <f t="shared" si="39"/>
        <v>3315</v>
      </c>
      <c r="J45" s="209">
        <f t="shared" si="39"/>
        <v>4455</v>
      </c>
      <c r="K45" s="209">
        <f t="shared" si="39"/>
        <v>5444</v>
      </c>
      <c r="L45" s="209">
        <f t="shared" si="39"/>
        <v>6317</v>
      </c>
      <c r="M45" s="212"/>
      <c r="N45" s="212"/>
      <c r="O45" s="212"/>
      <c r="P45" s="213"/>
      <c r="Q45" s="198"/>
      <c r="R45" s="198"/>
      <c r="S45" s="198"/>
      <c r="T45" s="198"/>
      <c r="U45" s="198"/>
      <c r="V45" s="198"/>
      <c r="W45" s="198"/>
      <c r="X45" s="264"/>
      <c r="Y45" s="264"/>
      <c r="Z45" s="264"/>
      <c r="AA45" s="264"/>
      <c r="AB45" s="264"/>
      <c r="AC45" s="264"/>
      <c r="AD45" s="264"/>
      <c r="AE45" s="264"/>
      <c r="AF45" s="264"/>
      <c r="AG45" s="264"/>
      <c r="AH45" s="264"/>
      <c r="AI45" s="264"/>
      <c r="AJ45" s="264"/>
      <c r="AK45" s="264"/>
    </row>
    <row r="46" spans="1:48" s="167" customFormat="1" ht="15.5">
      <c r="A46" s="161"/>
      <c r="B46" s="162"/>
      <c r="C46" s="211"/>
      <c r="D46" s="212"/>
      <c r="E46" s="212"/>
      <c r="F46" s="212"/>
      <c r="G46" s="212"/>
      <c r="H46" s="212"/>
      <c r="I46" s="213"/>
      <c r="J46" s="214">
        <f>+J34</f>
        <v>1140</v>
      </c>
      <c r="K46" s="209">
        <f t="shared" ref="K46:P46" si="40">+J46+K34</f>
        <v>2129</v>
      </c>
      <c r="L46" s="209">
        <f t="shared" si="40"/>
        <v>3002</v>
      </c>
      <c r="M46" s="209">
        <f t="shared" si="40"/>
        <v>4221</v>
      </c>
      <c r="N46" s="209">
        <f t="shared" si="40"/>
        <v>5533</v>
      </c>
      <c r="O46" s="209">
        <f t="shared" si="40"/>
        <v>5533</v>
      </c>
      <c r="P46" s="215">
        <f t="shared" si="40"/>
        <v>5533</v>
      </c>
      <c r="Q46" s="198"/>
      <c r="R46" s="198"/>
      <c r="S46" s="198"/>
      <c r="T46" s="198"/>
      <c r="U46" s="198"/>
      <c r="V46" s="198"/>
      <c r="W46" s="198"/>
      <c r="X46" s="264"/>
      <c r="Y46" s="264"/>
      <c r="Z46" s="264"/>
      <c r="AA46" s="264"/>
      <c r="AB46" s="264"/>
      <c r="AC46" s="264"/>
      <c r="AD46" s="264"/>
      <c r="AE46" s="264"/>
      <c r="AF46" s="264"/>
      <c r="AG46" s="264"/>
      <c r="AH46" s="264"/>
      <c r="AI46" s="264"/>
      <c r="AJ46" s="264"/>
      <c r="AK46" s="264"/>
      <c r="AM46" s="266"/>
    </row>
    <row r="47" spans="1:48" s="167" customFormat="1" ht="15.5">
      <c r="A47" s="219"/>
      <c r="B47" s="220"/>
      <c r="C47" s="211"/>
      <c r="D47" s="212"/>
      <c r="E47" s="212"/>
      <c r="F47" s="212"/>
      <c r="G47" s="212"/>
      <c r="H47" s="212"/>
      <c r="I47" s="213"/>
      <c r="J47" s="218"/>
      <c r="K47" s="212"/>
      <c r="L47" s="212"/>
      <c r="M47" s="234">
        <f>M34</f>
        <v>1219</v>
      </c>
      <c r="N47" s="234">
        <f>M47+N34</f>
        <v>2531</v>
      </c>
      <c r="O47" s="234">
        <f t="shared" ref="O47:P47" si="41">N47+O34</f>
        <v>2531</v>
      </c>
      <c r="P47" s="235">
        <f t="shared" si="41"/>
        <v>2531</v>
      </c>
      <c r="Q47" s="199"/>
      <c r="R47" s="199"/>
      <c r="S47" s="199"/>
      <c r="T47" s="199"/>
      <c r="U47" s="199"/>
      <c r="V47" s="199"/>
      <c r="W47" s="199"/>
      <c r="X47" s="265"/>
      <c r="Y47" s="265"/>
      <c r="Z47" s="265"/>
      <c r="AA47" s="265"/>
      <c r="AB47" s="265"/>
      <c r="AC47" s="265"/>
      <c r="AD47" s="265"/>
      <c r="AE47" s="265"/>
      <c r="AF47" s="265"/>
      <c r="AG47" s="265"/>
      <c r="AH47" s="264"/>
      <c r="AI47" s="264"/>
      <c r="AJ47" s="264"/>
      <c r="AK47" s="264"/>
    </row>
    <row r="48" spans="1:48" s="167" customFormat="1" ht="15.5">
      <c r="A48" s="369" t="s">
        <v>40</v>
      </c>
      <c r="B48" s="370"/>
      <c r="C48" s="208">
        <f>+C35</f>
        <v>0</v>
      </c>
      <c r="D48" s="209">
        <f t="shared" ref="D48:I48" si="42">+C48+D35</f>
        <v>0</v>
      </c>
      <c r="E48" s="209">
        <f t="shared" si="42"/>
        <v>0</v>
      </c>
      <c r="F48" s="209">
        <f t="shared" si="42"/>
        <v>0</v>
      </c>
      <c r="G48" s="209">
        <f t="shared" si="42"/>
        <v>0</v>
      </c>
      <c r="H48" s="209">
        <f t="shared" si="42"/>
        <v>0</v>
      </c>
      <c r="I48" s="210">
        <f t="shared" si="42"/>
        <v>0</v>
      </c>
      <c r="J48" s="211"/>
      <c r="K48" s="212"/>
      <c r="L48" s="212"/>
      <c r="M48" s="212"/>
      <c r="N48" s="212"/>
      <c r="O48" s="212"/>
      <c r="P48" s="213"/>
      <c r="Q48" s="198"/>
      <c r="R48" s="198"/>
      <c r="S48" s="198"/>
      <c r="T48" s="198"/>
      <c r="U48" s="198"/>
      <c r="V48" s="198"/>
      <c r="W48" s="198"/>
      <c r="X48" s="264"/>
      <c r="Y48" s="264"/>
      <c r="Z48" s="264"/>
      <c r="AA48" s="264"/>
      <c r="AB48" s="264"/>
      <c r="AC48" s="264"/>
      <c r="AD48" s="264"/>
      <c r="AE48" s="264"/>
      <c r="AF48" s="264"/>
      <c r="AG48" s="264"/>
      <c r="AH48" s="264"/>
      <c r="AI48" s="264"/>
      <c r="AJ48" s="264"/>
      <c r="AK48" s="264"/>
    </row>
    <row r="49" spans="1:37" s="167" customFormat="1" ht="15.5">
      <c r="A49" s="161"/>
      <c r="B49" s="162"/>
      <c r="C49" s="211"/>
      <c r="D49" s="212"/>
      <c r="E49" s="212"/>
      <c r="F49" s="209">
        <f>+F35</f>
        <v>0</v>
      </c>
      <c r="G49" s="209">
        <f t="shared" ref="G49:L49" si="43">+F49+G35</f>
        <v>0</v>
      </c>
      <c r="H49" s="209">
        <f t="shared" si="43"/>
        <v>0</v>
      </c>
      <c r="I49" s="209">
        <f t="shared" si="43"/>
        <v>0</v>
      </c>
      <c r="J49" s="209">
        <f t="shared" si="43"/>
        <v>0</v>
      </c>
      <c r="K49" s="209">
        <f t="shared" si="43"/>
        <v>0</v>
      </c>
      <c r="L49" s="209">
        <f t="shared" si="43"/>
        <v>0</v>
      </c>
      <c r="M49" s="212"/>
      <c r="N49" s="212"/>
      <c r="O49" s="212"/>
      <c r="P49" s="213"/>
      <c r="Q49" s="198"/>
      <c r="R49" s="198"/>
      <c r="S49" s="198"/>
      <c r="T49" s="198"/>
      <c r="U49" s="198"/>
      <c r="V49" s="198"/>
      <c r="W49" s="198"/>
      <c r="X49" s="264"/>
      <c r="Y49" s="264"/>
      <c r="Z49" s="264"/>
      <c r="AA49" s="264"/>
      <c r="AB49" s="264"/>
      <c r="AC49" s="264"/>
      <c r="AD49" s="264"/>
      <c r="AE49" s="264"/>
      <c r="AF49" s="264"/>
      <c r="AG49" s="264"/>
      <c r="AH49" s="264"/>
      <c r="AI49" s="264"/>
      <c r="AJ49" s="264"/>
      <c r="AK49" s="264"/>
    </row>
    <row r="50" spans="1:37" s="167" customFormat="1" ht="15.5">
      <c r="A50" s="161"/>
      <c r="B50" s="162"/>
      <c r="C50" s="211"/>
      <c r="D50" s="212"/>
      <c r="E50" s="212"/>
      <c r="F50" s="212"/>
      <c r="G50" s="212"/>
      <c r="H50" s="212"/>
      <c r="I50" s="213"/>
      <c r="J50" s="214">
        <f>+J35</f>
        <v>0</v>
      </c>
      <c r="K50" s="209">
        <f t="shared" ref="K50:P50" si="44">+J50+K35</f>
        <v>0</v>
      </c>
      <c r="L50" s="209">
        <f t="shared" si="44"/>
        <v>0</v>
      </c>
      <c r="M50" s="209">
        <f t="shared" si="44"/>
        <v>0</v>
      </c>
      <c r="N50" s="209">
        <f t="shared" si="44"/>
        <v>0</v>
      </c>
      <c r="O50" s="209">
        <f t="shared" si="44"/>
        <v>0</v>
      </c>
      <c r="P50" s="215">
        <f t="shared" si="44"/>
        <v>0</v>
      </c>
      <c r="Q50" s="198"/>
      <c r="R50" s="198"/>
      <c r="S50" s="198"/>
      <c r="T50" s="198"/>
      <c r="U50" s="198"/>
      <c r="V50" s="198"/>
      <c r="W50" s="198"/>
      <c r="X50" s="264"/>
      <c r="Y50" s="264"/>
      <c r="Z50" s="264"/>
      <c r="AA50" s="264"/>
      <c r="AB50" s="264"/>
      <c r="AC50" s="264"/>
      <c r="AD50" s="264"/>
      <c r="AE50" s="264"/>
      <c r="AF50" s="264"/>
      <c r="AG50" s="264"/>
      <c r="AH50" s="264"/>
      <c r="AI50" s="264"/>
      <c r="AJ50" s="264"/>
      <c r="AK50" s="264"/>
    </row>
    <row r="51" spans="1:37" s="167" customFormat="1" ht="15.5">
      <c r="A51" s="219"/>
      <c r="B51" s="220"/>
      <c r="C51" s="211"/>
      <c r="D51" s="212"/>
      <c r="E51" s="212"/>
      <c r="F51" s="212"/>
      <c r="G51" s="212"/>
      <c r="H51" s="212"/>
      <c r="I51" s="213"/>
      <c r="J51" s="218"/>
      <c r="K51" s="212"/>
      <c r="L51" s="212"/>
      <c r="M51" s="234">
        <f>M35</f>
        <v>0</v>
      </c>
      <c r="N51" s="234">
        <f>M51+N35</f>
        <v>0</v>
      </c>
      <c r="O51" s="234">
        <f t="shared" ref="O51:P51" si="45">N51+O35</f>
        <v>0</v>
      </c>
      <c r="P51" s="235">
        <f t="shared" si="45"/>
        <v>0</v>
      </c>
      <c r="Q51" s="199"/>
      <c r="R51" s="199"/>
      <c r="S51" s="199"/>
      <c r="T51" s="199"/>
      <c r="U51" s="199"/>
      <c r="V51" s="199"/>
      <c r="W51" s="199"/>
      <c r="X51" s="265"/>
      <c r="Y51" s="265"/>
      <c r="Z51" s="265"/>
      <c r="AA51" s="265"/>
      <c r="AB51" s="265"/>
      <c r="AC51" s="265"/>
      <c r="AD51" s="265"/>
      <c r="AE51" s="265"/>
      <c r="AF51" s="265"/>
      <c r="AG51" s="265"/>
      <c r="AH51" s="264"/>
      <c r="AI51" s="264"/>
      <c r="AJ51" s="264"/>
      <c r="AK51" s="264"/>
    </row>
    <row r="52" spans="1:37" s="167" customFormat="1" ht="15.5">
      <c r="A52" s="371" t="s">
        <v>41</v>
      </c>
      <c r="B52" s="372"/>
      <c r="C52" s="208">
        <f>+C36</f>
        <v>1553</v>
      </c>
      <c r="D52" s="209">
        <f t="shared" ref="D52:I52" si="46">+C52+D36</f>
        <v>2699</v>
      </c>
      <c r="E52" s="209">
        <f t="shared" si="46"/>
        <v>4249</v>
      </c>
      <c r="F52" s="209">
        <f t="shared" si="46"/>
        <v>5174.5</v>
      </c>
      <c r="G52" s="209">
        <f t="shared" si="46"/>
        <v>6180.5</v>
      </c>
      <c r="H52" s="209">
        <f t="shared" si="46"/>
        <v>7740.4</v>
      </c>
      <c r="I52" s="210">
        <f t="shared" si="46"/>
        <v>8590.4</v>
      </c>
      <c r="J52" s="211"/>
      <c r="K52" s="212"/>
      <c r="L52" s="212"/>
      <c r="M52" s="212"/>
      <c r="N52" s="212"/>
      <c r="O52" s="212"/>
      <c r="P52" s="213"/>
      <c r="Q52" s="198"/>
      <c r="R52" s="198"/>
      <c r="S52" s="198"/>
      <c r="T52" s="198"/>
      <c r="U52" s="198"/>
      <c r="V52" s="198"/>
      <c r="W52" s="198"/>
      <c r="X52" s="264"/>
      <c r="Y52" s="264"/>
      <c r="Z52" s="264"/>
      <c r="AA52" s="264"/>
      <c r="AB52" s="264"/>
      <c r="AC52" s="264"/>
      <c r="AD52" s="264"/>
      <c r="AE52" s="264"/>
      <c r="AF52" s="264"/>
      <c r="AG52" s="264"/>
      <c r="AH52" s="264"/>
      <c r="AI52" s="264"/>
      <c r="AJ52" s="264"/>
      <c r="AK52" s="264"/>
    </row>
    <row r="53" spans="1:37" s="167" customFormat="1" ht="15.5">
      <c r="A53" s="165"/>
      <c r="B53" s="166"/>
      <c r="C53" s="211"/>
      <c r="D53" s="212"/>
      <c r="E53" s="212"/>
      <c r="F53" s="209">
        <f>+F36</f>
        <v>925.5</v>
      </c>
      <c r="G53" s="209">
        <f t="shared" ref="G53:L53" si="47">+F53+G36</f>
        <v>1931.5</v>
      </c>
      <c r="H53" s="209">
        <f t="shared" si="47"/>
        <v>3491.4</v>
      </c>
      <c r="I53" s="209">
        <f t="shared" si="47"/>
        <v>4341.3999999999996</v>
      </c>
      <c r="J53" s="209">
        <f t="shared" si="47"/>
        <v>4950.3999999999996</v>
      </c>
      <c r="K53" s="209">
        <f t="shared" si="47"/>
        <v>5714.4</v>
      </c>
      <c r="L53" s="209">
        <f t="shared" si="47"/>
        <v>6961.4</v>
      </c>
      <c r="M53" s="212"/>
      <c r="N53" s="212"/>
      <c r="O53" s="212"/>
      <c r="P53" s="213"/>
      <c r="Q53" s="198"/>
      <c r="R53" s="198"/>
      <c r="S53" s="198"/>
      <c r="T53" s="198"/>
      <c r="U53" s="198"/>
      <c r="V53" s="198"/>
      <c r="W53" s="198"/>
      <c r="X53" s="264"/>
      <c r="Y53" s="264"/>
      <c r="Z53" s="264"/>
      <c r="AA53" s="264"/>
      <c r="AB53" s="264"/>
      <c r="AC53" s="264"/>
      <c r="AD53" s="264"/>
      <c r="AE53" s="264"/>
      <c r="AF53" s="264"/>
      <c r="AG53" s="264"/>
      <c r="AH53" s="264"/>
      <c r="AI53" s="264"/>
      <c r="AJ53" s="264"/>
      <c r="AK53" s="264"/>
    </row>
    <row r="54" spans="1:37" s="167" customFormat="1" ht="15.5">
      <c r="A54" s="165"/>
      <c r="B54" s="166"/>
      <c r="C54" s="211"/>
      <c r="D54" s="212"/>
      <c r="E54" s="212"/>
      <c r="F54" s="212"/>
      <c r="G54" s="212"/>
      <c r="H54" s="212"/>
      <c r="I54" s="213"/>
      <c r="J54" s="214">
        <f>+J36</f>
        <v>609</v>
      </c>
      <c r="K54" s="209">
        <f t="shared" ref="K54:P54" si="48">+J54+K36</f>
        <v>1373</v>
      </c>
      <c r="L54" s="209">
        <f t="shared" si="48"/>
        <v>2620</v>
      </c>
      <c r="M54" s="209">
        <f t="shared" si="48"/>
        <v>3657</v>
      </c>
      <c r="N54" s="209">
        <f t="shared" si="48"/>
        <v>4398</v>
      </c>
      <c r="O54" s="209">
        <f t="shared" si="48"/>
        <v>4398</v>
      </c>
      <c r="P54" s="215">
        <f t="shared" si="48"/>
        <v>4398</v>
      </c>
      <c r="Q54" s="198"/>
      <c r="R54" s="198"/>
      <c r="S54" s="198"/>
      <c r="T54" s="198"/>
      <c r="U54" s="198"/>
      <c r="V54" s="198"/>
      <c r="W54" s="198"/>
      <c r="X54" s="264"/>
      <c r="Y54" s="264"/>
      <c r="Z54" s="264"/>
      <c r="AA54" s="264"/>
      <c r="AB54" s="264"/>
      <c r="AC54" s="264"/>
      <c r="AD54" s="264"/>
      <c r="AE54" s="264"/>
      <c r="AF54" s="264"/>
      <c r="AG54" s="264"/>
      <c r="AH54" s="264"/>
      <c r="AI54" s="264"/>
      <c r="AJ54" s="264"/>
      <c r="AK54" s="264"/>
    </row>
    <row r="55" spans="1:37" s="167" customFormat="1" ht="15.5">
      <c r="A55" s="219"/>
      <c r="B55" s="220"/>
      <c r="C55" s="211"/>
      <c r="D55" s="212"/>
      <c r="E55" s="212"/>
      <c r="F55" s="212"/>
      <c r="G55" s="212"/>
      <c r="H55" s="212"/>
      <c r="I55" s="213"/>
      <c r="J55" s="218"/>
      <c r="K55" s="212"/>
      <c r="L55" s="212"/>
      <c r="M55" s="234">
        <f>M36</f>
        <v>1037</v>
      </c>
      <c r="N55" s="234">
        <f>M55+N36</f>
        <v>1778</v>
      </c>
      <c r="O55" s="234">
        <f t="shared" ref="O55:P55" si="49">N55+O36</f>
        <v>1778</v>
      </c>
      <c r="P55" s="235">
        <f t="shared" si="49"/>
        <v>1778</v>
      </c>
      <c r="Q55" s="199"/>
      <c r="R55" s="199"/>
      <c r="S55" s="199"/>
      <c r="T55" s="198"/>
      <c r="U55" s="198"/>
      <c r="V55" s="198"/>
      <c r="W55" s="198"/>
      <c r="X55" s="264"/>
      <c r="Y55" s="264"/>
      <c r="Z55" s="265"/>
      <c r="AA55" s="265"/>
      <c r="AB55" s="265"/>
      <c r="AC55" s="265"/>
      <c r="AD55" s="265"/>
      <c r="AE55" s="265"/>
      <c r="AF55" s="265"/>
      <c r="AG55" s="265"/>
      <c r="AH55" s="264"/>
      <c r="AI55" s="264"/>
      <c r="AJ55" s="264"/>
      <c r="AK55" s="264"/>
    </row>
    <row r="56" spans="1:37" s="167" customFormat="1" ht="15.5">
      <c r="A56" s="161"/>
      <c r="B56" s="162"/>
      <c r="C56" s="208">
        <f>+C37</f>
        <v>3477</v>
      </c>
      <c r="D56" s="209">
        <f t="shared" ref="D56:I56" si="50">+C56+D37</f>
        <v>5816</v>
      </c>
      <c r="E56" s="209">
        <f t="shared" si="50"/>
        <v>7836</v>
      </c>
      <c r="F56" s="209">
        <f t="shared" si="50"/>
        <v>9710.5</v>
      </c>
      <c r="G56" s="209">
        <f t="shared" si="50"/>
        <v>11204.5</v>
      </c>
      <c r="H56" s="209">
        <f t="shared" si="50"/>
        <v>13594.4</v>
      </c>
      <c r="I56" s="210">
        <f t="shared" si="50"/>
        <v>15492.4</v>
      </c>
      <c r="J56" s="211"/>
      <c r="K56" s="212"/>
      <c r="L56" s="212"/>
      <c r="M56" s="212"/>
      <c r="N56" s="212"/>
      <c r="O56" s="212"/>
      <c r="P56" s="213"/>
      <c r="Q56" s="198"/>
      <c r="R56" s="198"/>
      <c r="S56" s="198"/>
      <c r="T56" s="198"/>
      <c r="U56" s="198"/>
      <c r="V56" s="198"/>
      <c r="W56" s="198"/>
      <c r="X56" s="264"/>
      <c r="Y56" s="264"/>
      <c r="Z56" s="264"/>
      <c r="AA56" s="264"/>
      <c r="AB56" s="264"/>
      <c r="AC56" s="264"/>
      <c r="AD56" s="264"/>
      <c r="AE56" s="264"/>
      <c r="AF56" s="264"/>
      <c r="AG56" s="264"/>
      <c r="AH56" s="264"/>
      <c r="AI56" s="264"/>
      <c r="AJ56" s="264"/>
      <c r="AK56" s="264"/>
    </row>
    <row r="57" spans="1:37" s="167" customFormat="1" ht="15.65" customHeight="1">
      <c r="A57" s="373" t="s">
        <v>43</v>
      </c>
      <c r="B57" s="374"/>
      <c r="C57" s="211"/>
      <c r="D57" s="212"/>
      <c r="E57" s="212"/>
      <c r="F57" s="209">
        <f>+F37</f>
        <v>1874.5</v>
      </c>
      <c r="G57" s="209">
        <f t="shared" ref="G57:L57" si="51">+F57+G37</f>
        <v>3368.5</v>
      </c>
      <c r="H57" s="209">
        <f t="shared" si="51"/>
        <v>5758.4</v>
      </c>
      <c r="I57" s="209">
        <f t="shared" si="51"/>
        <v>7656.4</v>
      </c>
      <c r="J57" s="209">
        <f t="shared" si="51"/>
        <v>9869.9</v>
      </c>
      <c r="K57" s="209">
        <f t="shared" si="51"/>
        <v>12924.9</v>
      </c>
      <c r="L57" s="209">
        <f t="shared" si="51"/>
        <v>16199.9</v>
      </c>
      <c r="M57" s="212"/>
      <c r="N57" s="212"/>
      <c r="O57" s="212"/>
      <c r="P57" s="213"/>
      <c r="Q57" s="198"/>
      <c r="R57" s="198"/>
      <c r="S57" s="198"/>
      <c r="T57" s="198"/>
      <c r="U57" s="198"/>
      <c r="V57" s="198"/>
      <c r="W57" s="198"/>
      <c r="X57" s="264"/>
      <c r="Y57" s="264"/>
      <c r="Z57" s="264"/>
      <c r="AA57" s="264"/>
      <c r="AB57" s="264"/>
      <c r="AC57" s="264"/>
      <c r="AD57" s="264"/>
      <c r="AE57" s="264"/>
      <c r="AF57" s="264"/>
      <c r="AG57" s="264"/>
      <c r="AH57" s="264"/>
      <c r="AI57" s="264"/>
      <c r="AJ57" s="264"/>
      <c r="AK57" s="264"/>
    </row>
    <row r="58" spans="1:37" s="167" customFormat="1" ht="15.65" customHeight="1">
      <c r="A58" s="375"/>
      <c r="B58" s="376"/>
      <c r="C58" s="211"/>
      <c r="D58" s="212"/>
      <c r="E58" s="212"/>
      <c r="F58" s="212"/>
      <c r="G58" s="212"/>
      <c r="H58" s="212"/>
      <c r="I58" s="213"/>
      <c r="J58" s="214">
        <f>+J37</f>
        <v>2213.5</v>
      </c>
      <c r="K58" s="209">
        <f t="shared" ref="K58:P58" si="52">+J58+K37</f>
        <v>5268.5</v>
      </c>
      <c r="L58" s="209">
        <f t="shared" si="52"/>
        <v>8543.5</v>
      </c>
      <c r="M58" s="279">
        <f t="shared" si="52"/>
        <v>11821</v>
      </c>
      <c r="N58" s="279">
        <f t="shared" si="52"/>
        <v>14128.5</v>
      </c>
      <c r="O58" s="279">
        <f t="shared" si="52"/>
        <v>14128.5</v>
      </c>
      <c r="P58" s="280">
        <f t="shared" si="52"/>
        <v>14128.5</v>
      </c>
      <c r="Q58" s="198"/>
      <c r="R58" s="198"/>
      <c r="S58" s="198"/>
      <c r="T58" s="198"/>
      <c r="U58" s="198"/>
      <c r="V58" s="198"/>
      <c r="W58" s="198"/>
      <c r="X58" s="264"/>
      <c r="Y58" s="264"/>
      <c r="Z58" s="264"/>
      <c r="AA58" s="264"/>
      <c r="AB58" s="264"/>
      <c r="AC58" s="264"/>
      <c r="AD58" s="264"/>
      <c r="AE58" s="264"/>
      <c r="AF58" s="264"/>
      <c r="AG58" s="264"/>
      <c r="AH58" s="264"/>
      <c r="AI58" s="264"/>
      <c r="AJ58" s="264"/>
      <c r="AK58" s="264"/>
    </row>
    <row r="59" spans="1:37" s="167" customFormat="1" ht="15.65" customHeight="1">
      <c r="A59" s="200"/>
      <c r="B59" s="200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234">
        <f>M37</f>
        <v>3277.5</v>
      </c>
      <c r="N59" s="234">
        <f>M59+N37</f>
        <v>5585</v>
      </c>
      <c r="O59" s="234">
        <f t="shared" ref="O59:P59" si="53">N59+O37</f>
        <v>5585</v>
      </c>
      <c r="P59" s="235">
        <f t="shared" si="53"/>
        <v>5585</v>
      </c>
      <c r="Q59" s="199"/>
      <c r="R59" s="199"/>
      <c r="S59" s="199"/>
      <c r="T59" s="198"/>
      <c r="U59" s="198"/>
      <c r="V59" s="198"/>
      <c r="W59" s="198"/>
      <c r="X59" s="264"/>
      <c r="Y59" s="264"/>
      <c r="Z59" s="265"/>
      <c r="AA59" s="265"/>
      <c r="AB59" s="265"/>
      <c r="AC59" s="265"/>
      <c r="AD59" s="265"/>
      <c r="AE59" s="265"/>
      <c r="AF59" s="265"/>
      <c r="AG59" s="265"/>
      <c r="AH59" s="264"/>
      <c r="AI59" s="264"/>
      <c r="AJ59" s="264"/>
      <c r="AK59" s="264"/>
    </row>
    <row r="60" spans="1:37" s="167" customFormat="1" ht="15.65" customHeight="1">
      <c r="A60" s="200"/>
      <c r="B60" s="200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9"/>
      <c r="N60" s="199"/>
      <c r="O60" s="199"/>
      <c r="P60" s="199"/>
      <c r="Q60" s="198"/>
      <c r="R60" s="198"/>
      <c r="S60" s="198"/>
      <c r="T60" s="199"/>
      <c r="U60" s="199"/>
      <c r="V60" s="199"/>
      <c r="W60" s="199"/>
      <c r="X60" s="198"/>
      <c r="Y60" s="198"/>
      <c r="Z60" s="198"/>
      <c r="AA60" s="199"/>
      <c r="AB60" s="199"/>
      <c r="AC60" s="199"/>
      <c r="AD60" s="199"/>
      <c r="AE60" s="198"/>
      <c r="AF60" s="198"/>
      <c r="AG60" s="198"/>
      <c r="AH60" s="199"/>
      <c r="AI60" s="199"/>
      <c r="AJ60" s="199"/>
      <c r="AK60" s="199"/>
    </row>
    <row r="61" spans="1:37" s="167" customFormat="1" ht="15.65" customHeight="1">
      <c r="A61" s="200"/>
      <c r="B61" s="200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9"/>
      <c r="N61" s="199"/>
      <c r="O61" s="199"/>
      <c r="P61" s="199"/>
      <c r="Q61" s="198"/>
      <c r="R61" s="198"/>
      <c r="S61" s="198"/>
      <c r="T61" s="199"/>
      <c r="U61" s="199"/>
      <c r="V61" s="199"/>
      <c r="W61" s="199"/>
      <c r="X61" s="198"/>
      <c r="Y61" s="198"/>
      <c r="Z61" s="198"/>
      <c r="AA61" s="199"/>
      <c r="AB61" s="199"/>
      <c r="AC61" s="199"/>
      <c r="AD61" s="199"/>
      <c r="AE61" s="198"/>
      <c r="AF61" s="198"/>
      <c r="AG61" s="198"/>
      <c r="AH61" s="199"/>
      <c r="AI61" s="199"/>
      <c r="AJ61" s="199"/>
      <c r="AK61" s="199"/>
    </row>
    <row r="72" spans="31:31">
      <c r="AE72" s="281" t="s">
        <v>127</v>
      </c>
    </row>
    <row r="73" spans="31:31">
      <c r="AE73">
        <f>18550-17411</f>
        <v>1139</v>
      </c>
    </row>
    <row r="88" spans="31:34">
      <c r="AH88">
        <f>1479-309</f>
        <v>1170</v>
      </c>
    </row>
    <row r="89" spans="31:34">
      <c r="AE89" s="281" t="s">
        <v>127</v>
      </c>
    </row>
    <row r="90" spans="31:34">
      <c r="AE90">
        <f>10731-9252</f>
        <v>1479</v>
      </c>
    </row>
    <row r="105" spans="31:31">
      <c r="AE105" t="s">
        <v>128</v>
      </c>
    </row>
    <row r="106" spans="31:31">
      <c r="AE106" s="281">
        <f>7850-8159</f>
        <v>-309</v>
      </c>
    </row>
    <row r="143" spans="3:37" ht="15" thickBot="1"/>
    <row r="144" spans="3:37">
      <c r="C144" s="355" t="s">
        <v>55</v>
      </c>
      <c r="D144" s="356"/>
      <c r="E144" s="356"/>
      <c r="F144" s="356"/>
      <c r="G144" s="356"/>
      <c r="H144" s="356"/>
      <c r="I144" s="357"/>
      <c r="J144" s="355" t="s">
        <v>55</v>
      </c>
      <c r="K144" s="356"/>
      <c r="L144" s="356"/>
      <c r="M144" s="356"/>
      <c r="N144" s="356"/>
      <c r="O144" s="356"/>
      <c r="P144" s="358"/>
      <c r="Q144" s="353"/>
      <c r="R144" s="353"/>
      <c r="S144" s="353"/>
      <c r="T144" s="353"/>
      <c r="U144" s="353"/>
      <c r="V144" s="353"/>
      <c r="W144" s="353"/>
      <c r="X144" s="353"/>
      <c r="Y144" s="353"/>
      <c r="Z144" s="353"/>
      <c r="AA144" s="353"/>
      <c r="AB144" s="353"/>
      <c r="AC144" s="353"/>
      <c r="AD144" s="353"/>
      <c r="AE144" s="353"/>
      <c r="AF144" s="353"/>
      <c r="AG144" s="353"/>
      <c r="AH144" s="353"/>
      <c r="AI144" s="353"/>
      <c r="AJ144" s="353"/>
      <c r="AK144" s="353"/>
    </row>
    <row r="145" spans="1:56" ht="15.5">
      <c r="A145" s="299" t="s">
        <v>60</v>
      </c>
      <c r="B145" s="360"/>
      <c r="C145" s="147">
        <f t="shared" ref="C145:P145" si="54">+C32</f>
        <v>46045</v>
      </c>
      <c r="D145" s="147">
        <f t="shared" si="54"/>
        <v>46046</v>
      </c>
      <c r="E145" s="147">
        <f t="shared" si="54"/>
        <v>46047</v>
      </c>
      <c r="F145" s="147">
        <f t="shared" si="54"/>
        <v>46048</v>
      </c>
      <c r="G145" s="147">
        <f t="shared" si="54"/>
        <v>46049</v>
      </c>
      <c r="H145" s="147">
        <f t="shared" si="54"/>
        <v>46050</v>
      </c>
      <c r="I145" s="147">
        <f t="shared" si="54"/>
        <v>46051</v>
      </c>
      <c r="J145" s="147">
        <f t="shared" si="54"/>
        <v>46052</v>
      </c>
      <c r="K145" s="147">
        <f t="shared" si="54"/>
        <v>46053</v>
      </c>
      <c r="L145" s="147">
        <f t="shared" si="54"/>
        <v>46054</v>
      </c>
      <c r="M145" s="147">
        <f t="shared" si="54"/>
        <v>46055</v>
      </c>
      <c r="N145" s="147">
        <f t="shared" si="54"/>
        <v>46056</v>
      </c>
      <c r="O145" s="147">
        <f t="shared" si="54"/>
        <v>46057</v>
      </c>
      <c r="P145" s="148">
        <f t="shared" si="54"/>
        <v>46058</v>
      </c>
      <c r="Q145" s="267"/>
      <c r="R145" s="267"/>
      <c r="S145" s="267"/>
      <c r="T145" s="267"/>
      <c r="U145" s="267"/>
      <c r="V145" s="267"/>
      <c r="W145" s="267"/>
      <c r="X145" s="267"/>
      <c r="Y145" s="267"/>
      <c r="Z145" s="267"/>
      <c r="AA145" s="267"/>
      <c r="AB145" s="267"/>
      <c r="AC145" s="267"/>
      <c r="AD145" s="267"/>
      <c r="AE145" s="267"/>
      <c r="AF145" s="267"/>
      <c r="AG145" s="267"/>
      <c r="AH145" s="267"/>
      <c r="AI145" s="267"/>
      <c r="AJ145" s="267"/>
      <c r="AK145" s="267"/>
    </row>
    <row r="146" spans="1:56" ht="15.5">
      <c r="A146" s="303" t="s">
        <v>12</v>
      </c>
      <c r="B146" s="367"/>
      <c r="C146" s="149">
        <v>156</v>
      </c>
      <c r="D146" s="150">
        <v>153</v>
      </c>
      <c r="E146" s="150">
        <v>119</v>
      </c>
      <c r="F146" s="150">
        <v>0</v>
      </c>
      <c r="G146" s="150">
        <v>355</v>
      </c>
      <c r="H146" s="150">
        <v>355</v>
      </c>
      <c r="I146" s="150">
        <v>106</v>
      </c>
      <c r="J146" s="149">
        <v>0</v>
      </c>
      <c r="K146" s="150">
        <v>0</v>
      </c>
      <c r="L146" s="150">
        <v>356</v>
      </c>
      <c r="M146" s="150">
        <v>224</v>
      </c>
      <c r="N146" s="150">
        <v>355</v>
      </c>
      <c r="O146" s="150">
        <v>355</v>
      </c>
      <c r="P146" s="190">
        <v>0</v>
      </c>
      <c r="Q146" s="268"/>
      <c r="R146" s="268"/>
      <c r="S146" s="268"/>
      <c r="T146" s="268"/>
      <c r="U146" s="268"/>
      <c r="V146" s="268"/>
      <c r="W146" s="268"/>
      <c r="X146" s="268"/>
      <c r="Y146" s="268"/>
      <c r="Z146" s="268"/>
      <c r="AA146" s="268"/>
      <c r="AB146" s="268"/>
      <c r="AC146" s="268"/>
      <c r="AD146" s="268"/>
      <c r="AE146" s="268"/>
      <c r="AF146" s="268"/>
      <c r="AG146" s="268"/>
      <c r="AH146" s="268"/>
      <c r="AI146" s="268"/>
      <c r="AJ146" s="268"/>
      <c r="AK146" s="268"/>
    </row>
    <row r="147" spans="1:56" ht="15.5">
      <c r="A147" s="305" t="s">
        <v>14</v>
      </c>
      <c r="B147" s="368"/>
      <c r="C147" s="149">
        <v>0</v>
      </c>
      <c r="D147" s="150">
        <v>580</v>
      </c>
      <c r="E147" s="150">
        <v>406</v>
      </c>
      <c r="F147" s="150">
        <v>580</v>
      </c>
      <c r="G147" s="150">
        <v>580</v>
      </c>
      <c r="H147" s="150">
        <v>580</v>
      </c>
      <c r="I147" s="150">
        <v>0</v>
      </c>
      <c r="J147" s="149">
        <v>289</v>
      </c>
      <c r="K147" s="150">
        <v>412</v>
      </c>
      <c r="L147" s="150">
        <v>371</v>
      </c>
      <c r="M147" s="150">
        <v>412</v>
      </c>
      <c r="N147" s="150">
        <v>412</v>
      </c>
      <c r="O147" s="150">
        <v>309</v>
      </c>
      <c r="P147" s="190">
        <v>289</v>
      </c>
      <c r="Q147" s="268"/>
      <c r="R147" s="268"/>
      <c r="S147" s="268"/>
      <c r="T147" s="268"/>
      <c r="U147" s="268"/>
      <c r="V147" s="268"/>
      <c r="W147" s="268"/>
      <c r="X147" s="268"/>
      <c r="Y147" s="268"/>
      <c r="Z147" s="268"/>
      <c r="AA147" s="268"/>
      <c r="AB147" s="268"/>
      <c r="AC147" s="268"/>
      <c r="AD147" s="268"/>
      <c r="AE147" s="268"/>
      <c r="AF147" s="268"/>
      <c r="AG147" s="268"/>
      <c r="AH147" s="268"/>
      <c r="AI147" s="268"/>
      <c r="AJ147" s="268"/>
      <c r="AK147" s="268"/>
    </row>
    <row r="148" spans="1:56" ht="15.5">
      <c r="A148" s="305" t="s">
        <v>18</v>
      </c>
      <c r="B148" s="368"/>
      <c r="C148" s="149">
        <v>197</v>
      </c>
      <c r="D148" s="150">
        <v>254</v>
      </c>
      <c r="E148" s="150">
        <v>197</v>
      </c>
      <c r="F148" s="150">
        <v>282</v>
      </c>
      <c r="G148" s="150">
        <v>197</v>
      </c>
      <c r="H148" s="150">
        <v>254</v>
      </c>
      <c r="I148" s="150">
        <v>197</v>
      </c>
      <c r="J148" s="149">
        <v>282</v>
      </c>
      <c r="K148" s="150">
        <v>178</v>
      </c>
      <c r="L148" s="150">
        <v>282</v>
      </c>
      <c r="M148" s="150">
        <v>282</v>
      </c>
      <c r="N148" s="150">
        <v>282</v>
      </c>
      <c r="O148" s="150">
        <v>254</v>
      </c>
      <c r="P148" s="190">
        <v>155</v>
      </c>
      <c r="Q148" s="268"/>
      <c r="R148" s="268"/>
      <c r="S148" s="268"/>
      <c r="T148" s="268"/>
      <c r="U148" s="268"/>
      <c r="V148" s="268"/>
      <c r="W148" s="268"/>
      <c r="X148" s="268"/>
      <c r="Y148" s="268"/>
      <c r="Z148" s="268"/>
      <c r="AA148" s="268"/>
      <c r="AB148" s="268"/>
      <c r="AC148" s="268"/>
      <c r="AD148" s="268"/>
      <c r="AE148" s="268"/>
      <c r="AF148" s="268"/>
      <c r="AG148" s="268"/>
      <c r="AH148" s="268"/>
      <c r="AI148" s="268"/>
      <c r="AJ148" s="268"/>
      <c r="AK148" s="268"/>
    </row>
    <row r="149" spans="1:56" ht="15.5">
      <c r="A149" s="305" t="s">
        <v>20</v>
      </c>
      <c r="B149" s="368"/>
      <c r="C149" s="149">
        <v>644</v>
      </c>
      <c r="D149" s="150">
        <v>644</v>
      </c>
      <c r="E149" s="150">
        <v>406</v>
      </c>
      <c r="F149" s="150">
        <v>579</v>
      </c>
      <c r="G149" s="150">
        <v>579</v>
      </c>
      <c r="H149" s="150">
        <v>0</v>
      </c>
      <c r="I149" s="150">
        <v>451</v>
      </c>
      <c r="J149" s="149">
        <v>644</v>
      </c>
      <c r="K149" s="150">
        <v>644</v>
      </c>
      <c r="L149" s="150">
        <v>579</v>
      </c>
      <c r="M149" s="150">
        <v>451</v>
      </c>
      <c r="N149" s="150">
        <v>644</v>
      </c>
      <c r="O149" s="150">
        <v>644</v>
      </c>
      <c r="P149" s="190">
        <v>0</v>
      </c>
      <c r="Q149" s="268"/>
      <c r="R149" s="268"/>
      <c r="S149" s="268"/>
      <c r="T149" s="268"/>
      <c r="U149" s="268"/>
      <c r="V149" s="268"/>
      <c r="W149" s="268"/>
      <c r="X149" s="268"/>
      <c r="Y149" s="268"/>
      <c r="Z149" s="268"/>
      <c r="AA149" s="268"/>
      <c r="AB149" s="268"/>
      <c r="AC149" s="268"/>
      <c r="AD149" s="268"/>
      <c r="AE149" s="268"/>
      <c r="AF149" s="268"/>
      <c r="AG149" s="268"/>
      <c r="AH149" s="268"/>
      <c r="AI149" s="268"/>
      <c r="AJ149" s="268"/>
      <c r="AK149" s="268"/>
    </row>
    <row r="150" spans="1:56" ht="15.5">
      <c r="A150" s="305" t="s">
        <v>17</v>
      </c>
      <c r="B150" s="368"/>
      <c r="C150" s="149">
        <v>226</v>
      </c>
      <c r="D150" s="150">
        <v>291</v>
      </c>
      <c r="E150" s="150">
        <v>0</v>
      </c>
      <c r="F150" s="150">
        <v>0</v>
      </c>
      <c r="G150" s="150">
        <v>0</v>
      </c>
      <c r="H150" s="150">
        <v>160</v>
      </c>
      <c r="I150" s="150">
        <v>136</v>
      </c>
      <c r="J150" s="149">
        <v>323</v>
      </c>
      <c r="K150" s="150">
        <v>127</v>
      </c>
      <c r="L150" s="150">
        <v>0</v>
      </c>
      <c r="M150" s="150">
        <v>0</v>
      </c>
      <c r="N150" s="150">
        <v>151</v>
      </c>
      <c r="O150" s="150">
        <v>324</v>
      </c>
      <c r="P150" s="190">
        <v>178</v>
      </c>
      <c r="Q150" s="268"/>
      <c r="R150" s="268"/>
      <c r="S150" s="268"/>
      <c r="T150" s="268"/>
      <c r="U150" s="268"/>
      <c r="V150" s="268"/>
      <c r="W150" s="268"/>
      <c r="X150" s="268"/>
      <c r="Y150" s="268"/>
      <c r="Z150" s="268"/>
      <c r="AA150" s="268"/>
      <c r="AB150" s="268"/>
      <c r="AC150" s="268"/>
      <c r="AD150" s="268"/>
      <c r="AE150" s="268"/>
      <c r="AF150" s="268"/>
      <c r="AG150" s="268"/>
      <c r="AH150" s="268"/>
      <c r="AI150" s="268"/>
      <c r="AJ150" s="268"/>
      <c r="AK150" s="268"/>
    </row>
    <row r="151" spans="1:56" ht="15.5">
      <c r="A151" s="305" t="s">
        <v>28</v>
      </c>
      <c r="B151" s="368"/>
      <c r="C151" s="149">
        <v>222</v>
      </c>
      <c r="D151" s="150">
        <v>311</v>
      </c>
      <c r="E151" s="150">
        <v>145</v>
      </c>
      <c r="F151" s="150">
        <v>317</v>
      </c>
      <c r="G151" s="150">
        <v>133</v>
      </c>
      <c r="H151" s="150">
        <v>317</v>
      </c>
      <c r="I151" s="150">
        <v>120</v>
      </c>
      <c r="J151" s="149">
        <v>285</v>
      </c>
      <c r="K151" s="150">
        <v>133</v>
      </c>
      <c r="L151" s="150">
        <v>317</v>
      </c>
      <c r="M151" s="150">
        <v>317</v>
      </c>
      <c r="N151" s="150">
        <v>317</v>
      </c>
      <c r="O151" s="150">
        <v>317</v>
      </c>
      <c r="P151" s="190">
        <v>174</v>
      </c>
      <c r="Q151" s="268"/>
      <c r="R151" s="268"/>
      <c r="S151" s="268"/>
      <c r="T151" s="268"/>
      <c r="U151" s="268"/>
      <c r="V151" s="268"/>
      <c r="W151" s="268"/>
      <c r="X151" s="268"/>
      <c r="Y151" s="268"/>
      <c r="Z151" s="268"/>
      <c r="AA151" s="268"/>
      <c r="AB151" s="268"/>
      <c r="AC151" s="268"/>
      <c r="AD151" s="268"/>
      <c r="AE151" s="268"/>
      <c r="AF151" s="268"/>
      <c r="AG151" s="268"/>
      <c r="AH151" s="268"/>
      <c r="AI151" s="268"/>
      <c r="AJ151" s="268"/>
      <c r="AK151" s="268"/>
    </row>
    <row r="152" spans="1:56" ht="15.5">
      <c r="A152" s="305" t="s">
        <v>24</v>
      </c>
      <c r="B152" s="368"/>
      <c r="C152" s="149">
        <v>345</v>
      </c>
      <c r="D152" s="150">
        <v>345</v>
      </c>
      <c r="E152" s="150">
        <v>145</v>
      </c>
      <c r="F152" s="150">
        <v>285</v>
      </c>
      <c r="G152" s="150">
        <v>133</v>
      </c>
      <c r="H152" s="150">
        <v>316</v>
      </c>
      <c r="I152" s="150">
        <v>133</v>
      </c>
      <c r="J152" s="149">
        <v>285</v>
      </c>
      <c r="K152" s="150">
        <v>133</v>
      </c>
      <c r="L152" s="150">
        <v>316</v>
      </c>
      <c r="M152" s="150">
        <v>316</v>
      </c>
      <c r="N152" s="150">
        <v>316</v>
      </c>
      <c r="O152" s="150">
        <v>316</v>
      </c>
      <c r="P152" s="190">
        <v>174</v>
      </c>
      <c r="Q152" s="268"/>
      <c r="R152" s="268"/>
      <c r="S152" s="268"/>
      <c r="T152" s="268"/>
      <c r="U152" s="268"/>
      <c r="V152" s="268"/>
      <c r="W152" s="268"/>
      <c r="X152" s="268"/>
      <c r="Y152" s="268"/>
      <c r="Z152" s="268"/>
      <c r="AA152" s="268"/>
      <c r="AB152" s="268"/>
      <c r="AC152" s="268"/>
      <c r="AD152" s="268"/>
      <c r="AE152" s="268"/>
      <c r="AF152" s="268"/>
      <c r="AG152" s="268"/>
      <c r="AH152" s="268"/>
      <c r="AI152" s="268"/>
      <c r="AJ152" s="268"/>
      <c r="AK152" s="268"/>
    </row>
    <row r="153" spans="1:56" ht="15.5">
      <c r="A153" s="305" t="s">
        <v>19</v>
      </c>
      <c r="B153" s="368"/>
      <c r="C153" s="149">
        <v>336</v>
      </c>
      <c r="D153" s="150">
        <v>336</v>
      </c>
      <c r="E153" s="150">
        <v>235</v>
      </c>
      <c r="F153" s="150">
        <v>302</v>
      </c>
      <c r="G153" s="150">
        <v>215</v>
      </c>
      <c r="H153" s="150">
        <v>308</v>
      </c>
      <c r="I153" s="150">
        <v>215</v>
      </c>
      <c r="J153" s="149">
        <v>276</v>
      </c>
      <c r="K153" s="150">
        <v>215</v>
      </c>
      <c r="L153" s="150">
        <v>308</v>
      </c>
      <c r="M153" s="150">
        <v>308</v>
      </c>
      <c r="N153" s="150">
        <v>308</v>
      </c>
      <c r="O153" s="150">
        <v>308</v>
      </c>
      <c r="P153" s="190">
        <v>160</v>
      </c>
      <c r="Q153" s="268"/>
      <c r="R153" s="268"/>
      <c r="S153" s="268"/>
      <c r="T153" s="268"/>
      <c r="U153" s="268"/>
      <c r="V153" s="268"/>
      <c r="W153" s="268"/>
      <c r="X153" s="268"/>
      <c r="Y153" s="268"/>
      <c r="Z153" s="268"/>
      <c r="AA153" s="268"/>
      <c r="AB153" s="268"/>
      <c r="AC153" s="268"/>
      <c r="AD153" s="268"/>
      <c r="AE153" s="268"/>
      <c r="AF153" s="268"/>
      <c r="AG153" s="268"/>
      <c r="AH153" s="268"/>
      <c r="AI153" s="268"/>
      <c r="AJ153" s="268"/>
      <c r="AK153" s="268"/>
    </row>
    <row r="154" spans="1:56" ht="15.5">
      <c r="A154" s="305" t="s">
        <v>85</v>
      </c>
      <c r="B154" s="368"/>
      <c r="C154" s="149">
        <v>630</v>
      </c>
      <c r="D154" s="237">
        <v>700</v>
      </c>
      <c r="E154" s="237">
        <v>397</v>
      </c>
      <c r="F154" s="237">
        <v>630</v>
      </c>
      <c r="G154" s="237">
        <v>567</v>
      </c>
      <c r="H154" s="237">
        <v>630</v>
      </c>
      <c r="I154" s="237">
        <v>0</v>
      </c>
      <c r="J154" s="149">
        <v>313</v>
      </c>
      <c r="K154" s="237">
        <v>403</v>
      </c>
      <c r="L154" s="237">
        <v>448</v>
      </c>
      <c r="M154" s="237">
        <v>448</v>
      </c>
      <c r="N154" s="237">
        <v>403</v>
      </c>
      <c r="O154" s="237">
        <v>448</v>
      </c>
      <c r="P154" s="238">
        <v>323</v>
      </c>
      <c r="Q154" s="268"/>
      <c r="R154" s="268"/>
      <c r="S154" s="268"/>
      <c r="T154" s="268"/>
      <c r="U154" s="268"/>
      <c r="V154" s="268"/>
      <c r="W154" s="268"/>
      <c r="X154" s="268"/>
      <c r="Y154" s="268"/>
      <c r="Z154" s="268"/>
      <c r="AA154" s="268"/>
      <c r="AB154" s="268"/>
      <c r="AC154" s="268"/>
      <c r="AD154" s="268"/>
      <c r="AE154" s="268"/>
      <c r="AF154" s="268"/>
      <c r="AG154" s="268"/>
      <c r="AH154" s="268"/>
      <c r="AI154" s="268"/>
      <c r="AJ154" s="268"/>
      <c r="AK154" s="268"/>
    </row>
    <row r="155" spans="1:56" ht="16" thickBot="1">
      <c r="A155" s="299" t="s">
        <v>43</v>
      </c>
      <c r="B155" s="360"/>
      <c r="C155" s="151">
        <f t="shared" ref="C155:P155" si="55">+SUM(C146:C153)</f>
        <v>2126</v>
      </c>
      <c r="D155" s="151">
        <f t="shared" si="55"/>
        <v>2914</v>
      </c>
      <c r="E155" s="151">
        <f t="shared" si="55"/>
        <v>1653</v>
      </c>
      <c r="F155" s="151">
        <f t="shared" si="55"/>
        <v>2345</v>
      </c>
      <c r="G155" s="151">
        <f t="shared" si="55"/>
        <v>2192</v>
      </c>
      <c r="H155" s="151">
        <f t="shared" si="55"/>
        <v>2290</v>
      </c>
      <c r="I155" s="151">
        <f t="shared" si="55"/>
        <v>1358</v>
      </c>
      <c r="J155" s="151">
        <f t="shared" si="55"/>
        <v>2384</v>
      </c>
      <c r="K155" s="151">
        <f t="shared" si="55"/>
        <v>1842</v>
      </c>
      <c r="L155" s="151">
        <f t="shared" si="55"/>
        <v>2529</v>
      </c>
      <c r="M155" s="151">
        <f t="shared" si="55"/>
        <v>2310</v>
      </c>
      <c r="N155" s="151">
        <f t="shared" si="55"/>
        <v>2785</v>
      </c>
      <c r="O155" s="151">
        <f t="shared" si="55"/>
        <v>2827</v>
      </c>
      <c r="P155" s="191">
        <f t="shared" si="55"/>
        <v>1130</v>
      </c>
      <c r="Q155" s="269"/>
      <c r="R155" s="269"/>
      <c r="S155" s="269"/>
      <c r="T155" s="269"/>
      <c r="U155" s="269"/>
      <c r="V155" s="269"/>
      <c r="W155" s="269"/>
      <c r="X155" s="269"/>
      <c r="Y155" s="269"/>
      <c r="Z155" s="269"/>
      <c r="AA155" s="269"/>
      <c r="AB155" s="269"/>
      <c r="AC155" s="269"/>
      <c r="AD155" s="269"/>
      <c r="AE155" s="269"/>
      <c r="AF155" s="269"/>
      <c r="AG155" s="269"/>
      <c r="AH155" s="269"/>
      <c r="AI155" s="269"/>
      <c r="AJ155" s="269"/>
      <c r="AK155" s="269"/>
    </row>
    <row r="156" spans="1:56" ht="16" thickBot="1">
      <c r="A156" s="379" t="s">
        <v>60</v>
      </c>
      <c r="B156" s="380"/>
      <c r="C156" s="381" t="s">
        <v>56</v>
      </c>
      <c r="D156" s="382"/>
      <c r="E156" s="382"/>
      <c r="F156" s="382"/>
      <c r="G156" s="382"/>
      <c r="H156" s="382"/>
      <c r="I156" s="383"/>
      <c r="J156" s="381" t="s">
        <v>57</v>
      </c>
      <c r="K156" s="382"/>
      <c r="L156" s="382"/>
      <c r="M156" s="382"/>
      <c r="N156" s="382"/>
      <c r="O156" s="382"/>
      <c r="P156" s="384"/>
      <c r="Q156" s="353"/>
      <c r="R156" s="353"/>
      <c r="S156" s="353"/>
      <c r="T156" s="353"/>
      <c r="U156" s="353"/>
      <c r="V156" s="353"/>
      <c r="W156" s="353"/>
      <c r="X156" s="353"/>
      <c r="Y156" s="353"/>
      <c r="Z156" s="353"/>
      <c r="AA156" s="353"/>
      <c r="AB156" s="353"/>
      <c r="AC156" s="353"/>
      <c r="AD156" s="353"/>
      <c r="AE156" s="353"/>
      <c r="AF156" s="353"/>
      <c r="AG156" s="353"/>
      <c r="AH156" s="353"/>
      <c r="AI156" s="353"/>
      <c r="AJ156" s="353"/>
      <c r="AK156" s="353"/>
    </row>
    <row r="157" spans="1:56" s="174" customFormat="1" ht="15.65" customHeight="1">
      <c r="A157" s="385" t="s">
        <v>12</v>
      </c>
      <c r="B157" s="386"/>
      <c r="C157" s="182">
        <f>+C146</f>
        <v>156</v>
      </c>
      <c r="D157" s="170">
        <f t="shared" ref="D157:I157" si="56">+C157+D146</f>
        <v>309</v>
      </c>
      <c r="E157" s="170">
        <f t="shared" si="56"/>
        <v>428</v>
      </c>
      <c r="F157" s="170">
        <f t="shared" si="56"/>
        <v>428</v>
      </c>
      <c r="G157" s="170">
        <f t="shared" si="56"/>
        <v>783</v>
      </c>
      <c r="H157" s="170">
        <f t="shared" si="56"/>
        <v>1138</v>
      </c>
      <c r="I157" s="171">
        <f t="shared" si="56"/>
        <v>1244</v>
      </c>
      <c r="J157" s="172"/>
      <c r="K157" s="173"/>
      <c r="L157" s="173"/>
      <c r="M157" s="173"/>
      <c r="N157" s="173"/>
      <c r="O157" s="173"/>
      <c r="P157" s="193"/>
      <c r="Q157" s="270"/>
      <c r="R157" s="270"/>
      <c r="S157" s="270"/>
      <c r="T157" s="270"/>
      <c r="U157" s="270"/>
      <c r="V157" s="270"/>
      <c r="W157" s="270"/>
      <c r="X157" s="270"/>
      <c r="Y157" s="270"/>
      <c r="Z157" s="270"/>
      <c r="AA157" s="270"/>
      <c r="AB157" s="270"/>
      <c r="AC157" s="270"/>
      <c r="AD157" s="270"/>
      <c r="AE157" s="270"/>
      <c r="AF157" s="270"/>
      <c r="AG157" s="270"/>
      <c r="AH157" s="270"/>
      <c r="AI157" s="270"/>
      <c r="AJ157" s="270"/>
      <c r="AK157" s="270"/>
      <c r="AL157" s="160"/>
      <c r="AM157" s="160"/>
      <c r="AN157" s="160"/>
      <c r="AO157" s="160"/>
      <c r="AP157" s="160"/>
      <c r="AQ157" s="160"/>
      <c r="AR157" s="160"/>
      <c r="AS157" s="160"/>
      <c r="AT157" s="160"/>
      <c r="AU157" s="160"/>
      <c r="AV157" s="160"/>
      <c r="AW157" s="160"/>
      <c r="AX157" s="160"/>
      <c r="AY157" s="160"/>
      <c r="AZ157" s="160"/>
      <c r="BA157" s="160"/>
      <c r="BB157" s="160"/>
      <c r="BC157" s="160"/>
      <c r="BD157" s="160"/>
    </row>
    <row r="158" spans="1:56" s="160" customFormat="1" ht="14.9" customHeight="1">
      <c r="A158" s="387"/>
      <c r="B158" s="388"/>
      <c r="C158" s="175"/>
      <c r="D158" s="158"/>
      <c r="E158" s="158"/>
      <c r="F158" s="155">
        <f>+F146</f>
        <v>0</v>
      </c>
      <c r="G158" s="155">
        <f t="shared" ref="G158:L158" si="57">+F158+G146</f>
        <v>355</v>
      </c>
      <c r="H158" s="155">
        <f t="shared" si="57"/>
        <v>710</v>
      </c>
      <c r="I158" s="155">
        <f t="shared" si="57"/>
        <v>816</v>
      </c>
      <c r="J158" s="155">
        <f t="shared" si="57"/>
        <v>816</v>
      </c>
      <c r="K158" s="155">
        <f t="shared" si="57"/>
        <v>816</v>
      </c>
      <c r="L158" s="155">
        <f t="shared" si="57"/>
        <v>1172</v>
      </c>
      <c r="M158" s="158"/>
      <c r="N158" s="158"/>
      <c r="O158" s="158"/>
      <c r="P158" s="159"/>
      <c r="Q158" s="270"/>
      <c r="R158" s="270"/>
      <c r="S158" s="270"/>
      <c r="T158" s="270"/>
      <c r="U158" s="270"/>
      <c r="V158" s="270"/>
      <c r="W158" s="270"/>
      <c r="X158" s="270"/>
      <c r="Y158" s="270"/>
      <c r="Z158" s="270"/>
      <c r="AA158" s="270"/>
      <c r="AB158" s="270"/>
      <c r="AC158" s="270"/>
      <c r="AD158" s="270"/>
      <c r="AE158" s="270"/>
      <c r="AF158" s="270"/>
      <c r="AG158" s="270"/>
      <c r="AH158" s="270"/>
      <c r="AI158" s="270"/>
      <c r="AJ158" s="270"/>
      <c r="AK158" s="270"/>
    </row>
    <row r="159" spans="1:56" s="181" customFormat="1" ht="15" customHeight="1" thickBot="1">
      <c r="A159" s="387"/>
      <c r="B159" s="388"/>
      <c r="C159" s="176"/>
      <c r="D159" s="177"/>
      <c r="E159" s="177"/>
      <c r="F159" s="177"/>
      <c r="G159" s="177"/>
      <c r="H159" s="177"/>
      <c r="I159" s="178"/>
      <c r="J159" s="179">
        <f>+J146</f>
        <v>0</v>
      </c>
      <c r="K159" s="180">
        <f t="shared" ref="K159:P159" si="58">+J159+K146</f>
        <v>0</v>
      </c>
      <c r="L159" s="180">
        <f t="shared" si="58"/>
        <v>356</v>
      </c>
      <c r="M159" s="180">
        <f t="shared" si="58"/>
        <v>580</v>
      </c>
      <c r="N159" s="180">
        <f t="shared" si="58"/>
        <v>935</v>
      </c>
      <c r="O159" s="180">
        <f t="shared" si="58"/>
        <v>1290</v>
      </c>
      <c r="P159" s="194">
        <f t="shared" si="58"/>
        <v>1290</v>
      </c>
      <c r="Q159" s="270"/>
      <c r="R159" s="270"/>
      <c r="S159" s="270"/>
      <c r="T159" s="270"/>
      <c r="U159" s="270"/>
      <c r="V159" s="270"/>
      <c r="W159" s="270"/>
      <c r="X159" s="270"/>
      <c r="Y159" s="270"/>
      <c r="Z159" s="270"/>
      <c r="AA159" s="270"/>
      <c r="AB159" s="270"/>
      <c r="AC159" s="270"/>
      <c r="AD159" s="270"/>
      <c r="AE159" s="270"/>
      <c r="AF159" s="270"/>
      <c r="AG159" s="270"/>
      <c r="AH159" s="270"/>
      <c r="AI159" s="270"/>
      <c r="AJ159" s="270"/>
      <c r="AK159" s="270"/>
      <c r="AL159" s="160"/>
      <c r="AM159" s="160"/>
      <c r="AN159" s="160"/>
      <c r="AO159" s="160"/>
      <c r="AP159" s="160"/>
      <c r="AQ159" s="160"/>
      <c r="AR159" s="160"/>
      <c r="AS159" s="160"/>
      <c r="AT159" s="160"/>
      <c r="AU159" s="160"/>
      <c r="AV159" s="160"/>
      <c r="AW159" s="160"/>
      <c r="AX159" s="160"/>
      <c r="AY159" s="160"/>
      <c r="AZ159" s="160"/>
      <c r="BA159" s="160"/>
      <c r="BB159" s="160"/>
      <c r="BC159" s="160"/>
      <c r="BD159" s="160"/>
    </row>
    <row r="160" spans="1:56" s="160" customFormat="1" ht="16.399999999999999" customHeight="1" thickBot="1">
      <c r="A160" s="389"/>
      <c r="B160" s="390"/>
      <c r="C160" s="241"/>
      <c r="D160" s="242"/>
      <c r="E160" s="242"/>
      <c r="F160" s="242"/>
      <c r="G160" s="242"/>
      <c r="H160" s="242"/>
      <c r="I160" s="243"/>
      <c r="J160" s="244"/>
      <c r="K160" s="245"/>
      <c r="L160" s="245"/>
      <c r="M160" s="255">
        <f>M146</f>
        <v>224</v>
      </c>
      <c r="N160" s="255">
        <f>M160+N146</f>
        <v>579</v>
      </c>
      <c r="O160" s="255">
        <f t="shared" ref="O160:P160" si="59">N160+O146</f>
        <v>934</v>
      </c>
      <c r="P160" s="256">
        <f t="shared" si="59"/>
        <v>934</v>
      </c>
      <c r="Q160" s="271"/>
      <c r="R160" s="271"/>
      <c r="S160" s="271"/>
      <c r="T160" s="271"/>
      <c r="U160" s="271"/>
      <c r="V160" s="271"/>
      <c r="W160" s="271"/>
      <c r="X160" s="271"/>
      <c r="Y160" s="271"/>
      <c r="Z160" s="271"/>
      <c r="AA160" s="270"/>
      <c r="AB160" s="270"/>
      <c r="AC160" s="270"/>
      <c r="AD160" s="270"/>
      <c r="AE160" s="271"/>
      <c r="AF160" s="271"/>
      <c r="AG160" s="271"/>
      <c r="AH160" s="270"/>
      <c r="AI160" s="270"/>
      <c r="AJ160" s="270"/>
      <c r="AK160" s="270"/>
    </row>
    <row r="161" spans="1:56" s="174" customFormat="1" ht="14.9" customHeight="1">
      <c r="A161" s="391" t="s">
        <v>14</v>
      </c>
      <c r="B161" s="392"/>
      <c r="C161" s="182">
        <f>+C147</f>
        <v>0</v>
      </c>
      <c r="D161" s="170">
        <f t="shared" ref="D161:I161" si="60">+C161+D147</f>
        <v>580</v>
      </c>
      <c r="E161" s="170">
        <f t="shared" si="60"/>
        <v>986</v>
      </c>
      <c r="F161" s="170">
        <f t="shared" si="60"/>
        <v>1566</v>
      </c>
      <c r="G161" s="170">
        <f t="shared" si="60"/>
        <v>2146</v>
      </c>
      <c r="H161" s="170">
        <f t="shared" si="60"/>
        <v>2726</v>
      </c>
      <c r="I161" s="171">
        <f t="shared" si="60"/>
        <v>2726</v>
      </c>
      <c r="J161" s="172"/>
      <c r="K161" s="173"/>
      <c r="L161" s="173"/>
      <c r="M161" s="173"/>
      <c r="N161" s="173"/>
      <c r="O161" s="173"/>
      <c r="P161" s="193"/>
      <c r="Q161" s="270"/>
      <c r="R161" s="270"/>
      <c r="S161" s="270"/>
      <c r="T161" s="270"/>
      <c r="U161" s="270"/>
      <c r="V161" s="270"/>
      <c r="W161" s="270"/>
      <c r="X161" s="270"/>
      <c r="Y161" s="270"/>
      <c r="Z161" s="270"/>
      <c r="AA161" s="270"/>
      <c r="AB161" s="270"/>
      <c r="AC161" s="270"/>
      <c r="AD161" s="270"/>
      <c r="AE161" s="270"/>
      <c r="AF161" s="270"/>
      <c r="AG161" s="270"/>
      <c r="AH161" s="270"/>
      <c r="AI161" s="270"/>
      <c r="AJ161" s="270"/>
      <c r="AK161" s="270"/>
      <c r="AL161" s="160"/>
      <c r="AM161" s="160"/>
      <c r="AN161" s="160"/>
      <c r="AO161" s="160"/>
      <c r="AP161" s="160"/>
      <c r="AQ161" s="160"/>
      <c r="AR161" s="160"/>
      <c r="AS161" s="160"/>
      <c r="AT161" s="160"/>
      <c r="AU161" s="160"/>
      <c r="AV161" s="160"/>
      <c r="AW161" s="160"/>
      <c r="AX161" s="160"/>
      <c r="AY161" s="160"/>
      <c r="AZ161" s="160"/>
      <c r="BA161" s="160"/>
      <c r="BB161" s="160"/>
      <c r="BC161" s="160"/>
      <c r="BD161" s="160"/>
    </row>
    <row r="162" spans="1:56" s="160" customFormat="1" ht="14.9" customHeight="1">
      <c r="A162" s="393"/>
      <c r="B162" s="394"/>
      <c r="C162" s="175"/>
      <c r="D162" s="158"/>
      <c r="E162" s="158"/>
      <c r="F162" s="155">
        <f>+F147</f>
        <v>580</v>
      </c>
      <c r="G162" s="155">
        <f t="shared" ref="G162:L162" si="61">+F162+G147</f>
        <v>1160</v>
      </c>
      <c r="H162" s="155">
        <f t="shared" si="61"/>
        <v>1740</v>
      </c>
      <c r="I162" s="155">
        <f t="shared" si="61"/>
        <v>1740</v>
      </c>
      <c r="J162" s="155">
        <f t="shared" si="61"/>
        <v>2029</v>
      </c>
      <c r="K162" s="155">
        <f t="shared" si="61"/>
        <v>2441</v>
      </c>
      <c r="L162" s="155">
        <f t="shared" si="61"/>
        <v>2812</v>
      </c>
      <c r="M162" s="158"/>
      <c r="N162" s="158"/>
      <c r="O162" s="158"/>
      <c r="P162" s="159"/>
      <c r="Q162" s="270"/>
      <c r="R162" s="270"/>
      <c r="S162" s="270"/>
      <c r="T162" s="270"/>
      <c r="U162" s="270"/>
      <c r="V162" s="270"/>
      <c r="W162" s="270"/>
      <c r="X162" s="270"/>
      <c r="Y162" s="270"/>
      <c r="Z162" s="270"/>
      <c r="AA162" s="270"/>
      <c r="AB162" s="270"/>
      <c r="AC162" s="270"/>
      <c r="AD162" s="270"/>
      <c r="AE162" s="270"/>
      <c r="AF162" s="270"/>
      <c r="AG162" s="270"/>
      <c r="AH162" s="270"/>
      <c r="AI162" s="270"/>
      <c r="AJ162" s="270"/>
      <c r="AK162" s="270"/>
    </row>
    <row r="163" spans="1:56" s="181" customFormat="1" ht="15" customHeight="1" thickBot="1">
      <c r="A163" s="393"/>
      <c r="B163" s="394"/>
      <c r="C163" s="176"/>
      <c r="D163" s="177"/>
      <c r="E163" s="177"/>
      <c r="F163" s="177"/>
      <c r="G163" s="177"/>
      <c r="H163" s="177"/>
      <c r="I163" s="178"/>
      <c r="J163" s="179">
        <f>+J147</f>
        <v>289</v>
      </c>
      <c r="K163" s="180">
        <f t="shared" ref="K163:P163" si="62">+J163+K147</f>
        <v>701</v>
      </c>
      <c r="L163" s="180">
        <f t="shared" si="62"/>
        <v>1072</v>
      </c>
      <c r="M163" s="180">
        <f t="shared" si="62"/>
        <v>1484</v>
      </c>
      <c r="N163" s="180">
        <f t="shared" si="62"/>
        <v>1896</v>
      </c>
      <c r="O163" s="180">
        <f t="shared" si="62"/>
        <v>2205</v>
      </c>
      <c r="P163" s="194">
        <f t="shared" si="62"/>
        <v>2494</v>
      </c>
      <c r="Q163" s="270"/>
      <c r="R163" s="270"/>
      <c r="S163" s="270"/>
      <c r="T163" s="270"/>
      <c r="U163" s="270"/>
      <c r="V163" s="270"/>
      <c r="W163" s="270"/>
      <c r="X163" s="270"/>
      <c r="Y163" s="270"/>
      <c r="Z163" s="270"/>
      <c r="AA163" s="270"/>
      <c r="AB163" s="270"/>
      <c r="AC163" s="270"/>
      <c r="AD163" s="270"/>
      <c r="AE163" s="270"/>
      <c r="AF163" s="270"/>
      <c r="AG163" s="270"/>
      <c r="AH163" s="270"/>
      <c r="AI163" s="270"/>
      <c r="AJ163" s="270"/>
      <c r="AK163" s="270"/>
      <c r="AL163" s="160"/>
      <c r="AM163" s="160"/>
      <c r="AN163" s="160"/>
      <c r="AO163" s="160"/>
      <c r="AP163" s="160"/>
      <c r="AQ163" s="160"/>
      <c r="AR163" s="160"/>
      <c r="AS163" s="160"/>
      <c r="AT163" s="160"/>
      <c r="AU163" s="160"/>
      <c r="AV163" s="160"/>
      <c r="AW163" s="160"/>
      <c r="AX163" s="160"/>
      <c r="AY163" s="160"/>
      <c r="AZ163" s="160"/>
      <c r="BA163" s="160"/>
      <c r="BB163" s="160"/>
      <c r="BC163" s="160"/>
      <c r="BD163" s="160"/>
    </row>
    <row r="164" spans="1:56" s="160" customFormat="1" ht="15" thickBot="1">
      <c r="A164" s="395"/>
      <c r="B164" s="396"/>
      <c r="C164" s="241"/>
      <c r="D164" s="242"/>
      <c r="E164" s="242"/>
      <c r="F164" s="242"/>
      <c r="G164" s="242"/>
      <c r="H164" s="242"/>
      <c r="I164" s="243"/>
      <c r="J164" s="244"/>
      <c r="K164" s="245"/>
      <c r="L164" s="245"/>
      <c r="M164" s="255">
        <f>M147</f>
        <v>412</v>
      </c>
      <c r="N164" s="255">
        <f>M164+N147</f>
        <v>824</v>
      </c>
      <c r="O164" s="255">
        <f t="shared" ref="O164:P164" si="63">N164+O147</f>
        <v>1133</v>
      </c>
      <c r="P164" s="256">
        <f t="shared" si="63"/>
        <v>1422</v>
      </c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  <c r="AA164" s="270"/>
      <c r="AB164" s="270"/>
      <c r="AC164" s="270"/>
      <c r="AD164" s="270"/>
      <c r="AE164" s="271"/>
      <c r="AF164" s="271"/>
      <c r="AG164" s="271"/>
      <c r="AH164" s="270"/>
      <c r="AI164" s="270"/>
      <c r="AJ164" s="270"/>
      <c r="AK164" s="270"/>
    </row>
    <row r="165" spans="1:56" s="174" customFormat="1" ht="14.9" customHeight="1">
      <c r="A165" s="397" t="s">
        <v>18</v>
      </c>
      <c r="B165" s="398"/>
      <c r="C165" s="182">
        <f>+C148</f>
        <v>197</v>
      </c>
      <c r="D165" s="170">
        <f t="shared" ref="D165:I165" si="64">+C165+D148</f>
        <v>451</v>
      </c>
      <c r="E165" s="170">
        <f t="shared" si="64"/>
        <v>648</v>
      </c>
      <c r="F165" s="170">
        <f t="shared" si="64"/>
        <v>930</v>
      </c>
      <c r="G165" s="170">
        <f t="shared" si="64"/>
        <v>1127</v>
      </c>
      <c r="H165" s="170">
        <f t="shared" si="64"/>
        <v>1381</v>
      </c>
      <c r="I165" s="171">
        <f t="shared" si="64"/>
        <v>1578</v>
      </c>
      <c r="J165" s="172"/>
      <c r="K165" s="173"/>
      <c r="L165" s="173"/>
      <c r="M165" s="173"/>
      <c r="N165" s="173"/>
      <c r="O165" s="173"/>
      <c r="P165" s="193"/>
      <c r="Q165" s="270"/>
      <c r="R165" s="270"/>
      <c r="S165" s="270"/>
      <c r="T165" s="270"/>
      <c r="U165" s="270"/>
      <c r="V165" s="270"/>
      <c r="W165" s="270"/>
      <c r="X165" s="270"/>
      <c r="Y165" s="270"/>
      <c r="Z165" s="270"/>
      <c r="AA165" s="270"/>
      <c r="AB165" s="270"/>
      <c r="AC165" s="270"/>
      <c r="AD165" s="270"/>
      <c r="AE165" s="270"/>
      <c r="AF165" s="270"/>
      <c r="AG165" s="270"/>
      <c r="AH165" s="270"/>
      <c r="AI165" s="270"/>
      <c r="AJ165" s="270"/>
      <c r="AK165" s="270"/>
      <c r="AL165" s="160"/>
      <c r="AM165" s="160"/>
      <c r="AN165" s="160"/>
      <c r="AO165" s="160"/>
      <c r="AP165" s="160"/>
      <c r="AQ165" s="160"/>
      <c r="AR165" s="160"/>
      <c r="AS165" s="160"/>
      <c r="AT165" s="160"/>
      <c r="AU165" s="160"/>
      <c r="AV165" s="160"/>
      <c r="AW165" s="160"/>
      <c r="AX165" s="160"/>
      <c r="AY165" s="160"/>
      <c r="AZ165" s="160"/>
      <c r="BA165" s="160"/>
      <c r="BB165" s="160"/>
      <c r="BC165" s="160"/>
      <c r="BD165" s="160"/>
    </row>
    <row r="166" spans="1:56" s="160" customFormat="1" ht="14.9" customHeight="1">
      <c r="A166" s="393"/>
      <c r="B166" s="394"/>
      <c r="C166" s="175"/>
      <c r="D166" s="158"/>
      <c r="E166" s="158"/>
      <c r="F166" s="155">
        <f>+F148</f>
        <v>282</v>
      </c>
      <c r="G166" s="155">
        <f t="shared" ref="G166:L166" si="65">+F166+G148</f>
        <v>479</v>
      </c>
      <c r="H166" s="155">
        <f t="shared" si="65"/>
        <v>733</v>
      </c>
      <c r="I166" s="155">
        <f t="shared" si="65"/>
        <v>930</v>
      </c>
      <c r="J166" s="155">
        <f t="shared" si="65"/>
        <v>1212</v>
      </c>
      <c r="K166" s="155">
        <f t="shared" si="65"/>
        <v>1390</v>
      </c>
      <c r="L166" s="155">
        <f t="shared" si="65"/>
        <v>1672</v>
      </c>
      <c r="M166" s="158"/>
      <c r="N166" s="158"/>
      <c r="O166" s="158"/>
      <c r="P166" s="159"/>
      <c r="Q166" s="270"/>
      <c r="R166" s="270"/>
      <c r="S166" s="270"/>
      <c r="T166" s="270"/>
      <c r="U166" s="270"/>
      <c r="V166" s="270"/>
      <c r="W166" s="270"/>
      <c r="X166" s="270"/>
      <c r="Y166" s="270"/>
      <c r="Z166" s="270"/>
      <c r="AA166" s="270"/>
      <c r="AB166" s="270"/>
      <c r="AC166" s="270"/>
      <c r="AD166" s="270"/>
      <c r="AE166" s="270"/>
      <c r="AF166" s="270"/>
      <c r="AG166" s="270"/>
      <c r="AH166" s="270"/>
      <c r="AI166" s="270"/>
      <c r="AJ166" s="270"/>
      <c r="AK166" s="270"/>
    </row>
    <row r="167" spans="1:56" s="181" customFormat="1" ht="15" customHeight="1" thickBot="1">
      <c r="A167" s="393"/>
      <c r="B167" s="394"/>
      <c r="C167" s="176"/>
      <c r="D167" s="177"/>
      <c r="E167" s="177"/>
      <c r="F167" s="177"/>
      <c r="G167" s="177"/>
      <c r="H167" s="177"/>
      <c r="I167" s="178"/>
      <c r="J167" s="179">
        <f>+J148</f>
        <v>282</v>
      </c>
      <c r="K167" s="180">
        <f t="shared" ref="K167:P167" si="66">+J167+K148</f>
        <v>460</v>
      </c>
      <c r="L167" s="180">
        <f t="shared" si="66"/>
        <v>742</v>
      </c>
      <c r="M167" s="180">
        <f t="shared" si="66"/>
        <v>1024</v>
      </c>
      <c r="N167" s="180">
        <f t="shared" si="66"/>
        <v>1306</v>
      </c>
      <c r="O167" s="180">
        <f t="shared" si="66"/>
        <v>1560</v>
      </c>
      <c r="P167" s="194">
        <f t="shared" si="66"/>
        <v>1715</v>
      </c>
      <c r="Q167" s="270"/>
      <c r="R167" s="270"/>
      <c r="S167" s="270"/>
      <c r="T167" s="270"/>
      <c r="U167" s="270"/>
      <c r="V167" s="270"/>
      <c r="W167" s="270"/>
      <c r="X167" s="270"/>
      <c r="Y167" s="270"/>
      <c r="Z167" s="270"/>
      <c r="AA167" s="270"/>
      <c r="AB167" s="270"/>
      <c r="AC167" s="270"/>
      <c r="AD167" s="270"/>
      <c r="AE167" s="270"/>
      <c r="AF167" s="270"/>
      <c r="AG167" s="270"/>
      <c r="AH167" s="270"/>
      <c r="AI167" s="270"/>
      <c r="AJ167" s="270"/>
      <c r="AK167" s="270"/>
      <c r="AL167" s="160"/>
      <c r="AM167" s="160"/>
      <c r="AN167" s="160"/>
      <c r="AO167" s="160"/>
      <c r="AP167" s="160"/>
      <c r="AQ167" s="160"/>
      <c r="AR167" s="160"/>
      <c r="AS167" s="160"/>
      <c r="AT167" s="160"/>
      <c r="AU167" s="160"/>
      <c r="AV167" s="160"/>
      <c r="AW167" s="160"/>
      <c r="AX167" s="160"/>
      <c r="AY167" s="160"/>
      <c r="AZ167" s="160"/>
      <c r="BA167" s="160"/>
      <c r="BB167" s="160"/>
      <c r="BC167" s="160"/>
      <c r="BD167" s="160"/>
    </row>
    <row r="168" spans="1:56" s="160" customFormat="1" ht="15" thickBot="1">
      <c r="A168" s="395"/>
      <c r="B168" s="396"/>
      <c r="C168" s="241"/>
      <c r="D168" s="242"/>
      <c r="E168" s="242"/>
      <c r="F168" s="242"/>
      <c r="G168" s="242"/>
      <c r="H168" s="242"/>
      <c r="I168" s="243"/>
      <c r="J168" s="244"/>
      <c r="K168" s="245"/>
      <c r="L168" s="245"/>
      <c r="M168" s="255">
        <f>M148</f>
        <v>282</v>
      </c>
      <c r="N168" s="255">
        <f>M168+N148</f>
        <v>564</v>
      </c>
      <c r="O168" s="255">
        <f t="shared" ref="O168:P168" si="67">N168+O148</f>
        <v>818</v>
      </c>
      <c r="P168" s="256">
        <f t="shared" si="67"/>
        <v>973</v>
      </c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  <c r="AA168" s="270"/>
      <c r="AB168" s="270"/>
      <c r="AC168" s="270"/>
      <c r="AD168" s="270"/>
      <c r="AE168" s="271"/>
      <c r="AF168" s="271"/>
      <c r="AG168" s="271"/>
      <c r="AH168" s="270"/>
      <c r="AI168" s="270"/>
      <c r="AJ168" s="270"/>
      <c r="AK168" s="270"/>
    </row>
    <row r="169" spans="1:56" s="174" customFormat="1" ht="14.9" customHeight="1">
      <c r="A169" s="399" t="s">
        <v>20</v>
      </c>
      <c r="B169" s="400"/>
      <c r="C169" s="182">
        <f>+C149</f>
        <v>644</v>
      </c>
      <c r="D169" s="170">
        <f t="shared" ref="D169:I169" si="68">+C169+D149</f>
        <v>1288</v>
      </c>
      <c r="E169" s="170">
        <f t="shared" si="68"/>
        <v>1694</v>
      </c>
      <c r="F169" s="170">
        <f t="shared" si="68"/>
        <v>2273</v>
      </c>
      <c r="G169" s="170">
        <f t="shared" si="68"/>
        <v>2852</v>
      </c>
      <c r="H169" s="170">
        <f t="shared" si="68"/>
        <v>2852</v>
      </c>
      <c r="I169" s="171">
        <f t="shared" si="68"/>
        <v>3303</v>
      </c>
      <c r="J169" s="172"/>
      <c r="K169" s="173"/>
      <c r="L169" s="173"/>
      <c r="M169" s="173"/>
      <c r="N169" s="173"/>
      <c r="O169" s="173"/>
      <c r="P169" s="193"/>
      <c r="Q169" s="270"/>
      <c r="R169" s="270"/>
      <c r="S169" s="270"/>
      <c r="T169" s="270"/>
      <c r="U169" s="270"/>
      <c r="V169" s="270"/>
      <c r="W169" s="270"/>
      <c r="X169" s="270"/>
      <c r="Y169" s="270"/>
      <c r="Z169" s="270"/>
      <c r="AA169" s="270"/>
      <c r="AB169" s="270"/>
      <c r="AC169" s="270"/>
      <c r="AD169" s="270"/>
      <c r="AE169" s="270"/>
      <c r="AF169" s="270"/>
      <c r="AG169" s="270"/>
      <c r="AH169" s="270"/>
      <c r="AI169" s="270"/>
      <c r="AJ169" s="270"/>
      <c r="AK169" s="270"/>
      <c r="AL169" s="160"/>
      <c r="AM169" s="160"/>
      <c r="AN169" s="160"/>
      <c r="AO169" s="160"/>
      <c r="AP169" s="160"/>
      <c r="AQ169" s="160"/>
      <c r="AR169" s="160"/>
      <c r="AS169" s="160"/>
      <c r="AT169" s="160"/>
      <c r="AU169" s="160"/>
      <c r="AV169" s="160"/>
      <c r="AW169" s="160"/>
      <c r="AX169" s="160"/>
      <c r="AY169" s="160"/>
      <c r="AZ169" s="160"/>
      <c r="BA169" s="160"/>
      <c r="BB169" s="160"/>
      <c r="BC169" s="160"/>
      <c r="BD169" s="160"/>
    </row>
    <row r="170" spans="1:56" s="160" customFormat="1" ht="14.9" customHeight="1">
      <c r="A170" s="401"/>
      <c r="B170" s="402"/>
      <c r="C170" s="175"/>
      <c r="D170" s="158"/>
      <c r="E170" s="158"/>
      <c r="F170" s="155">
        <f>+F149</f>
        <v>579</v>
      </c>
      <c r="G170" s="155">
        <f t="shared" ref="G170:L170" si="69">+F170+G149</f>
        <v>1158</v>
      </c>
      <c r="H170" s="155">
        <f t="shared" si="69"/>
        <v>1158</v>
      </c>
      <c r="I170" s="155">
        <f t="shared" si="69"/>
        <v>1609</v>
      </c>
      <c r="J170" s="155">
        <f t="shared" si="69"/>
        <v>2253</v>
      </c>
      <c r="K170" s="155">
        <f t="shared" si="69"/>
        <v>2897</v>
      </c>
      <c r="L170" s="155">
        <f t="shared" si="69"/>
        <v>3476</v>
      </c>
      <c r="M170" s="158"/>
      <c r="N170" s="158"/>
      <c r="O170" s="158"/>
      <c r="P170" s="159"/>
      <c r="Q170" s="270"/>
      <c r="R170" s="270"/>
      <c r="S170" s="270"/>
      <c r="T170" s="270"/>
      <c r="U170" s="270"/>
      <c r="V170" s="270"/>
      <c r="W170" s="270"/>
      <c r="X170" s="270"/>
      <c r="Y170" s="270"/>
      <c r="Z170" s="270"/>
      <c r="AA170" s="270"/>
      <c r="AB170" s="270"/>
      <c r="AC170" s="270"/>
      <c r="AD170" s="270"/>
      <c r="AE170" s="270"/>
      <c r="AF170" s="270"/>
      <c r="AG170" s="270"/>
      <c r="AH170" s="270"/>
      <c r="AI170" s="270"/>
      <c r="AJ170" s="270"/>
      <c r="AK170" s="270"/>
    </row>
    <row r="171" spans="1:56" s="181" customFormat="1" ht="15" customHeight="1" thickBot="1">
      <c r="A171" s="401"/>
      <c r="B171" s="402"/>
      <c r="C171" s="176"/>
      <c r="D171" s="177"/>
      <c r="E171" s="177"/>
      <c r="F171" s="177"/>
      <c r="G171" s="177"/>
      <c r="H171" s="177"/>
      <c r="I171" s="178"/>
      <c r="J171" s="179">
        <f>+J149</f>
        <v>644</v>
      </c>
      <c r="K171" s="180">
        <f t="shared" ref="K171:P171" si="70">+J171+K149</f>
        <v>1288</v>
      </c>
      <c r="L171" s="180">
        <f t="shared" si="70"/>
        <v>1867</v>
      </c>
      <c r="M171" s="180">
        <f t="shared" si="70"/>
        <v>2318</v>
      </c>
      <c r="N171" s="180">
        <f t="shared" si="70"/>
        <v>2962</v>
      </c>
      <c r="O171" s="180">
        <f t="shared" si="70"/>
        <v>3606</v>
      </c>
      <c r="P171" s="194">
        <f t="shared" si="70"/>
        <v>3606</v>
      </c>
      <c r="Q171" s="270"/>
      <c r="R171" s="270"/>
      <c r="S171" s="270"/>
      <c r="T171" s="270"/>
      <c r="U171" s="270"/>
      <c r="V171" s="270"/>
      <c r="W171" s="270"/>
      <c r="X171" s="270"/>
      <c r="Y171" s="270"/>
      <c r="Z171" s="270"/>
      <c r="AA171" s="270"/>
      <c r="AB171" s="270"/>
      <c r="AC171" s="270"/>
      <c r="AD171" s="270"/>
      <c r="AE171" s="270"/>
      <c r="AF171" s="270"/>
      <c r="AG171" s="270"/>
      <c r="AH171" s="270"/>
      <c r="AI171" s="270"/>
      <c r="AJ171" s="270"/>
      <c r="AK171" s="270"/>
      <c r="AL171" s="160"/>
      <c r="AM171" s="160"/>
      <c r="AN171" s="160"/>
      <c r="AO171" s="160"/>
      <c r="AP171" s="160"/>
      <c r="AQ171" s="160"/>
      <c r="AR171" s="160"/>
      <c r="AS171" s="160"/>
      <c r="AT171" s="160"/>
      <c r="AU171" s="160"/>
      <c r="AV171" s="160"/>
      <c r="AW171" s="160"/>
      <c r="AX171" s="160"/>
      <c r="AY171" s="160"/>
      <c r="AZ171" s="160"/>
      <c r="BA171" s="160"/>
      <c r="BB171" s="160"/>
      <c r="BC171" s="160"/>
      <c r="BD171" s="160"/>
    </row>
    <row r="172" spans="1:56" s="160" customFormat="1" ht="15" customHeight="1" thickBot="1">
      <c r="A172" s="403"/>
      <c r="B172" s="404"/>
      <c r="C172" s="241"/>
      <c r="D172" s="242"/>
      <c r="E172" s="242"/>
      <c r="F172" s="242"/>
      <c r="G172" s="242"/>
      <c r="H172" s="242"/>
      <c r="I172" s="243"/>
      <c r="J172" s="244"/>
      <c r="K172" s="245"/>
      <c r="L172" s="245"/>
      <c r="M172" s="255">
        <f>M149</f>
        <v>451</v>
      </c>
      <c r="N172" s="255">
        <f>M172+N149</f>
        <v>1095</v>
      </c>
      <c r="O172" s="255">
        <f t="shared" ref="O172:P172" si="71">N172+O149</f>
        <v>1739</v>
      </c>
      <c r="P172" s="256">
        <f t="shared" si="71"/>
        <v>1739</v>
      </c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  <c r="AA172" s="270"/>
      <c r="AB172" s="270"/>
      <c r="AC172" s="270"/>
      <c r="AD172" s="270"/>
      <c r="AE172" s="271"/>
      <c r="AF172" s="271"/>
      <c r="AG172" s="271"/>
      <c r="AH172" s="270"/>
      <c r="AI172" s="270"/>
      <c r="AJ172" s="270"/>
      <c r="AK172" s="270"/>
    </row>
    <row r="173" spans="1:56" s="174" customFormat="1" ht="14.9" customHeight="1">
      <c r="A173" s="397" t="s">
        <v>17</v>
      </c>
      <c r="B173" s="398"/>
      <c r="C173" s="182">
        <f>+C150</f>
        <v>226</v>
      </c>
      <c r="D173" s="170">
        <f t="shared" ref="D173:I173" si="72">+C173+D150</f>
        <v>517</v>
      </c>
      <c r="E173" s="170">
        <f t="shared" si="72"/>
        <v>517</v>
      </c>
      <c r="F173" s="170">
        <f t="shared" si="72"/>
        <v>517</v>
      </c>
      <c r="G173" s="170">
        <f t="shared" si="72"/>
        <v>517</v>
      </c>
      <c r="H173" s="170">
        <f t="shared" si="72"/>
        <v>677</v>
      </c>
      <c r="I173" s="170">
        <f t="shared" si="72"/>
        <v>813</v>
      </c>
      <c r="J173" s="172"/>
      <c r="K173" s="173"/>
      <c r="L173" s="173"/>
      <c r="M173" s="173"/>
      <c r="N173" s="173"/>
      <c r="O173" s="173"/>
      <c r="P173" s="193"/>
      <c r="Q173" s="270"/>
      <c r="R173" s="270"/>
      <c r="S173" s="270"/>
      <c r="T173" s="270"/>
      <c r="U173" s="270"/>
      <c r="V173" s="270"/>
      <c r="W173" s="270"/>
      <c r="X173" s="270"/>
      <c r="Y173" s="270"/>
      <c r="Z173" s="270"/>
      <c r="AA173" s="270"/>
      <c r="AB173" s="270"/>
      <c r="AC173" s="270"/>
      <c r="AD173" s="270"/>
      <c r="AE173" s="270"/>
      <c r="AF173" s="270"/>
      <c r="AG173" s="270"/>
      <c r="AH173" s="270"/>
      <c r="AI173" s="270"/>
      <c r="AJ173" s="270"/>
      <c r="AK173" s="270"/>
      <c r="AL173" s="160"/>
      <c r="AM173" s="160"/>
      <c r="AN173" s="160"/>
      <c r="AO173" s="160"/>
      <c r="AP173" s="160"/>
      <c r="AQ173" s="160"/>
      <c r="AR173" s="160"/>
      <c r="AS173" s="160"/>
      <c r="AT173" s="160"/>
      <c r="AU173" s="160"/>
      <c r="AV173" s="160"/>
      <c r="AW173" s="160"/>
      <c r="AX173" s="160"/>
      <c r="AY173" s="160"/>
      <c r="AZ173" s="160"/>
      <c r="BA173" s="160"/>
      <c r="BB173" s="160"/>
      <c r="BC173" s="160"/>
      <c r="BD173" s="160"/>
    </row>
    <row r="174" spans="1:56" s="160" customFormat="1" ht="14.9" customHeight="1">
      <c r="A174" s="393"/>
      <c r="B174" s="394"/>
      <c r="C174" s="175"/>
      <c r="D174" s="158"/>
      <c r="E174" s="158"/>
      <c r="F174" s="155">
        <f>+F150</f>
        <v>0</v>
      </c>
      <c r="G174" s="155">
        <f t="shared" ref="G174:L174" si="73">+F174+G150</f>
        <v>0</v>
      </c>
      <c r="H174" s="155">
        <f t="shared" si="73"/>
        <v>160</v>
      </c>
      <c r="I174" s="155">
        <f t="shared" si="73"/>
        <v>296</v>
      </c>
      <c r="J174" s="155">
        <f t="shared" si="73"/>
        <v>619</v>
      </c>
      <c r="K174" s="155">
        <f t="shared" si="73"/>
        <v>746</v>
      </c>
      <c r="L174" s="155">
        <f t="shared" si="73"/>
        <v>746</v>
      </c>
      <c r="M174" s="158"/>
      <c r="N174" s="158"/>
      <c r="O174" s="158"/>
      <c r="P174" s="159"/>
      <c r="Q174" s="270"/>
      <c r="R174" s="270"/>
      <c r="S174" s="270"/>
      <c r="T174" s="270"/>
      <c r="U174" s="270"/>
      <c r="V174" s="270"/>
      <c r="W174" s="270"/>
      <c r="X174" s="270"/>
      <c r="Y174" s="270"/>
      <c r="Z174" s="270"/>
      <c r="AA174" s="270"/>
      <c r="AB174" s="270"/>
      <c r="AC174" s="270"/>
      <c r="AD174" s="270"/>
      <c r="AE174" s="270"/>
      <c r="AF174" s="270"/>
      <c r="AG174" s="270"/>
      <c r="AH174" s="270"/>
      <c r="AI174" s="270"/>
      <c r="AJ174" s="270"/>
      <c r="AK174" s="270"/>
    </row>
    <row r="175" spans="1:56" s="181" customFormat="1" ht="15" customHeight="1" thickBot="1">
      <c r="A175" s="393"/>
      <c r="B175" s="394"/>
      <c r="C175" s="176"/>
      <c r="D175" s="177"/>
      <c r="E175" s="177"/>
      <c r="F175" s="177"/>
      <c r="G175" s="177"/>
      <c r="H175" s="177"/>
      <c r="I175" s="178"/>
      <c r="J175" s="179">
        <f>+J150</f>
        <v>323</v>
      </c>
      <c r="K175" s="180">
        <f t="shared" ref="K175:P175" si="74">+J175+K150</f>
        <v>450</v>
      </c>
      <c r="L175" s="180">
        <f t="shared" si="74"/>
        <v>450</v>
      </c>
      <c r="M175" s="180">
        <f t="shared" si="74"/>
        <v>450</v>
      </c>
      <c r="N175" s="180">
        <f t="shared" si="74"/>
        <v>601</v>
      </c>
      <c r="O175" s="180">
        <f t="shared" si="74"/>
        <v>925</v>
      </c>
      <c r="P175" s="194">
        <f t="shared" si="74"/>
        <v>1103</v>
      </c>
      <c r="Q175" s="270"/>
      <c r="R175" s="270"/>
      <c r="S175" s="270"/>
      <c r="T175" s="270"/>
      <c r="U175" s="270"/>
      <c r="V175" s="270"/>
      <c r="W175" s="270"/>
      <c r="X175" s="270"/>
      <c r="Y175" s="270"/>
      <c r="Z175" s="270"/>
      <c r="AA175" s="270"/>
      <c r="AB175" s="270"/>
      <c r="AC175" s="270"/>
      <c r="AD175" s="270"/>
      <c r="AE175" s="270"/>
      <c r="AF175" s="270"/>
      <c r="AG175" s="270"/>
      <c r="AH175" s="270"/>
      <c r="AI175" s="270"/>
      <c r="AJ175" s="270"/>
      <c r="AK175" s="270"/>
      <c r="AL175" s="160"/>
      <c r="AM175" s="160"/>
      <c r="AN175" s="160"/>
      <c r="AO175" s="160"/>
      <c r="AP175" s="160"/>
      <c r="AQ175" s="160"/>
      <c r="AR175" s="160"/>
      <c r="AS175" s="160"/>
      <c r="AT175" s="160"/>
      <c r="AU175" s="160"/>
      <c r="AV175" s="160"/>
      <c r="AW175" s="160"/>
      <c r="AX175" s="160"/>
      <c r="AY175" s="160"/>
      <c r="AZ175" s="160"/>
      <c r="BA175" s="160"/>
      <c r="BB175" s="160"/>
      <c r="BC175" s="160"/>
      <c r="BD175" s="160"/>
    </row>
    <row r="176" spans="1:56" s="160" customFormat="1" ht="15" customHeight="1" thickBot="1">
      <c r="A176" s="395"/>
      <c r="B176" s="396"/>
      <c r="C176" s="241"/>
      <c r="D176" s="242"/>
      <c r="E176" s="242"/>
      <c r="F176" s="242"/>
      <c r="G176" s="242"/>
      <c r="H176" s="242"/>
      <c r="I176" s="243"/>
      <c r="J176" s="244"/>
      <c r="K176" s="245"/>
      <c r="L176" s="245"/>
      <c r="M176" s="255">
        <f>M150</f>
        <v>0</v>
      </c>
      <c r="N176" s="255">
        <f>M176+N150</f>
        <v>151</v>
      </c>
      <c r="O176" s="255">
        <f t="shared" ref="O176:P176" si="75">N176+O150</f>
        <v>475</v>
      </c>
      <c r="P176" s="256">
        <f t="shared" si="75"/>
        <v>653</v>
      </c>
      <c r="Q176" s="271"/>
      <c r="R176" s="271"/>
      <c r="S176" s="271"/>
      <c r="T176" s="271"/>
      <c r="U176" s="271"/>
      <c r="V176" s="271"/>
      <c r="W176" s="271"/>
      <c r="X176" s="271"/>
      <c r="Y176" s="271"/>
      <c r="Z176" s="271"/>
      <c r="AA176" s="270"/>
      <c r="AB176" s="270"/>
      <c r="AC176" s="270"/>
      <c r="AD176" s="270"/>
      <c r="AE176" s="271"/>
      <c r="AF176" s="271"/>
      <c r="AG176" s="271"/>
      <c r="AH176" s="270"/>
      <c r="AI176" s="270"/>
      <c r="AJ176" s="270"/>
      <c r="AK176" s="270"/>
    </row>
    <row r="177" spans="1:56" s="174" customFormat="1" ht="14.9" customHeight="1">
      <c r="A177" s="397" t="s">
        <v>28</v>
      </c>
      <c r="B177" s="398"/>
      <c r="C177" s="182">
        <f>+C151</f>
        <v>222</v>
      </c>
      <c r="D177" s="170">
        <f t="shared" ref="D177:I177" si="76">+C177+D151</f>
        <v>533</v>
      </c>
      <c r="E177" s="170">
        <f t="shared" si="76"/>
        <v>678</v>
      </c>
      <c r="F177" s="170">
        <f t="shared" si="76"/>
        <v>995</v>
      </c>
      <c r="G177" s="170">
        <f t="shared" si="76"/>
        <v>1128</v>
      </c>
      <c r="H177" s="170">
        <f t="shared" si="76"/>
        <v>1445</v>
      </c>
      <c r="I177" s="170">
        <f t="shared" si="76"/>
        <v>1565</v>
      </c>
      <c r="J177" s="172"/>
      <c r="K177" s="173"/>
      <c r="L177" s="173"/>
      <c r="M177" s="173"/>
      <c r="N177" s="173"/>
      <c r="O177" s="173"/>
      <c r="P177" s="193"/>
      <c r="Q177" s="270"/>
      <c r="R177" s="270"/>
      <c r="S177" s="270"/>
      <c r="T177" s="270"/>
      <c r="U177" s="270"/>
      <c r="V177" s="270"/>
      <c r="W177" s="270"/>
      <c r="X177" s="270"/>
      <c r="Y177" s="270"/>
      <c r="Z177" s="270"/>
      <c r="AA177" s="270"/>
      <c r="AB177" s="270"/>
      <c r="AC177" s="270"/>
      <c r="AD177" s="270"/>
      <c r="AE177" s="270"/>
      <c r="AF177" s="270"/>
      <c r="AG177" s="270"/>
      <c r="AH177" s="270"/>
      <c r="AI177" s="270"/>
      <c r="AJ177" s="270"/>
      <c r="AK177" s="270"/>
      <c r="AL177" s="160"/>
      <c r="AM177" s="160"/>
      <c r="AN177" s="160"/>
      <c r="AO177" s="160"/>
      <c r="AP177" s="160"/>
      <c r="AQ177" s="160"/>
      <c r="AR177" s="160"/>
      <c r="AS177" s="160"/>
      <c r="AT177" s="160"/>
      <c r="AU177" s="160"/>
      <c r="AV177" s="160"/>
      <c r="AW177" s="160"/>
      <c r="AX177" s="160"/>
      <c r="AY177" s="160"/>
      <c r="AZ177" s="160"/>
      <c r="BA177" s="160"/>
      <c r="BB177" s="160"/>
      <c r="BC177" s="160"/>
      <c r="BD177" s="160"/>
    </row>
    <row r="178" spans="1:56" s="160" customFormat="1" ht="14.9" customHeight="1">
      <c r="A178" s="393"/>
      <c r="B178" s="394"/>
      <c r="C178" s="175"/>
      <c r="D178" s="158"/>
      <c r="E178" s="158"/>
      <c r="F178" s="155">
        <f>+F151</f>
        <v>317</v>
      </c>
      <c r="G178" s="155">
        <f t="shared" ref="G178:L178" si="77">+F178+G151</f>
        <v>450</v>
      </c>
      <c r="H178" s="155">
        <f t="shared" si="77"/>
        <v>767</v>
      </c>
      <c r="I178" s="155">
        <f t="shared" si="77"/>
        <v>887</v>
      </c>
      <c r="J178" s="155">
        <f t="shared" si="77"/>
        <v>1172</v>
      </c>
      <c r="K178" s="155">
        <f t="shared" si="77"/>
        <v>1305</v>
      </c>
      <c r="L178" s="155">
        <f t="shared" si="77"/>
        <v>1622</v>
      </c>
      <c r="M178" s="158"/>
      <c r="N178" s="158"/>
      <c r="O178" s="158"/>
      <c r="P178" s="159"/>
      <c r="Q178" s="270"/>
      <c r="R178" s="270"/>
      <c r="S178" s="270"/>
      <c r="T178" s="270"/>
      <c r="U178" s="270"/>
      <c r="V178" s="270"/>
      <c r="W178" s="270"/>
      <c r="X178" s="270"/>
      <c r="Y178" s="270"/>
      <c r="Z178" s="270"/>
      <c r="AA178" s="270"/>
      <c r="AB178" s="270"/>
      <c r="AC178" s="270"/>
      <c r="AD178" s="270"/>
      <c r="AE178" s="270"/>
      <c r="AF178" s="270"/>
      <c r="AG178" s="270"/>
      <c r="AH178" s="270"/>
      <c r="AI178" s="270"/>
      <c r="AJ178" s="270"/>
      <c r="AK178" s="270"/>
    </row>
    <row r="179" spans="1:56" s="181" customFormat="1" ht="15" customHeight="1" thickBot="1">
      <c r="A179" s="393"/>
      <c r="B179" s="394"/>
      <c r="C179" s="176"/>
      <c r="D179" s="177"/>
      <c r="E179" s="177"/>
      <c r="F179" s="177"/>
      <c r="G179" s="177"/>
      <c r="H179" s="177"/>
      <c r="I179" s="178"/>
      <c r="J179" s="179">
        <f>+J151</f>
        <v>285</v>
      </c>
      <c r="K179" s="180">
        <f t="shared" ref="K179:P179" si="78">+J179+K151</f>
        <v>418</v>
      </c>
      <c r="L179" s="180">
        <f t="shared" si="78"/>
        <v>735</v>
      </c>
      <c r="M179" s="180">
        <f t="shared" si="78"/>
        <v>1052</v>
      </c>
      <c r="N179" s="180">
        <f t="shared" si="78"/>
        <v>1369</v>
      </c>
      <c r="O179" s="180">
        <f t="shared" si="78"/>
        <v>1686</v>
      </c>
      <c r="P179" s="194">
        <f t="shared" si="78"/>
        <v>1860</v>
      </c>
      <c r="Q179" s="270"/>
      <c r="R179" s="270"/>
      <c r="S179" s="270"/>
      <c r="T179" s="270"/>
      <c r="U179" s="270"/>
      <c r="V179" s="270"/>
      <c r="W179" s="270"/>
      <c r="X179" s="270"/>
      <c r="Y179" s="270"/>
      <c r="Z179" s="270"/>
      <c r="AA179" s="270"/>
      <c r="AB179" s="270"/>
      <c r="AC179" s="270"/>
      <c r="AD179" s="270"/>
      <c r="AE179" s="270"/>
      <c r="AF179" s="270"/>
      <c r="AG179" s="270"/>
      <c r="AH179" s="270"/>
      <c r="AI179" s="270"/>
      <c r="AJ179" s="270"/>
      <c r="AK179" s="270"/>
      <c r="AL179" s="160"/>
      <c r="AM179" s="160"/>
      <c r="AN179" s="160"/>
      <c r="AO179" s="160"/>
      <c r="AP179" s="160"/>
      <c r="AQ179" s="160"/>
      <c r="AR179" s="160"/>
      <c r="AS179" s="160"/>
      <c r="AT179" s="160"/>
      <c r="AU179" s="160"/>
      <c r="AV179" s="160"/>
      <c r="AW179" s="160"/>
      <c r="AX179" s="160"/>
      <c r="AY179" s="160"/>
      <c r="AZ179" s="160"/>
      <c r="BA179" s="160"/>
      <c r="BB179" s="160"/>
      <c r="BC179" s="160"/>
      <c r="BD179" s="160"/>
    </row>
    <row r="180" spans="1:56" s="160" customFormat="1" ht="15" customHeight="1" thickBot="1">
      <c r="A180" s="395"/>
      <c r="B180" s="396"/>
      <c r="C180" s="241"/>
      <c r="D180" s="242"/>
      <c r="E180" s="242"/>
      <c r="F180" s="242"/>
      <c r="G180" s="242"/>
      <c r="H180" s="242"/>
      <c r="I180" s="243"/>
      <c r="J180" s="244"/>
      <c r="K180" s="245"/>
      <c r="L180" s="245"/>
      <c r="M180" s="255">
        <f>M151</f>
        <v>317</v>
      </c>
      <c r="N180" s="255">
        <f>M180+N151</f>
        <v>634</v>
      </c>
      <c r="O180" s="255">
        <f t="shared" ref="O180:P180" si="79">N180+O151</f>
        <v>951</v>
      </c>
      <c r="P180" s="256">
        <f t="shared" si="79"/>
        <v>1125</v>
      </c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  <c r="AA180" s="270"/>
      <c r="AB180" s="270"/>
      <c r="AC180" s="270"/>
      <c r="AD180" s="270"/>
      <c r="AE180" s="271"/>
      <c r="AF180" s="271"/>
      <c r="AG180" s="271"/>
      <c r="AH180" s="270"/>
      <c r="AI180" s="270"/>
      <c r="AJ180" s="270"/>
      <c r="AK180" s="270"/>
    </row>
    <row r="181" spans="1:56" s="174" customFormat="1" ht="14.9" customHeight="1">
      <c r="A181" s="397" t="s">
        <v>24</v>
      </c>
      <c r="B181" s="398"/>
      <c r="C181" s="182">
        <f>+C152</f>
        <v>345</v>
      </c>
      <c r="D181" s="170">
        <f t="shared" ref="D181:I181" si="80">+C181+D152</f>
        <v>690</v>
      </c>
      <c r="E181" s="170">
        <f t="shared" si="80"/>
        <v>835</v>
      </c>
      <c r="F181" s="170">
        <f t="shared" si="80"/>
        <v>1120</v>
      </c>
      <c r="G181" s="170">
        <f t="shared" si="80"/>
        <v>1253</v>
      </c>
      <c r="H181" s="170">
        <f t="shared" si="80"/>
        <v>1569</v>
      </c>
      <c r="I181" s="170">
        <f t="shared" si="80"/>
        <v>1702</v>
      </c>
      <c r="J181" s="172"/>
      <c r="K181" s="173"/>
      <c r="L181" s="173"/>
      <c r="M181" s="173"/>
      <c r="N181" s="173"/>
      <c r="O181" s="173"/>
      <c r="P181" s="193"/>
      <c r="Q181" s="270"/>
      <c r="R181" s="270"/>
      <c r="S181" s="270"/>
      <c r="T181" s="270"/>
      <c r="U181" s="270"/>
      <c r="V181" s="270"/>
      <c r="W181" s="270"/>
      <c r="X181" s="270"/>
      <c r="Y181" s="270"/>
      <c r="Z181" s="270"/>
      <c r="AA181" s="270"/>
      <c r="AB181" s="270"/>
      <c r="AC181" s="270"/>
      <c r="AD181" s="270"/>
      <c r="AE181" s="270"/>
      <c r="AF181" s="270"/>
      <c r="AG181" s="270"/>
      <c r="AH181" s="270"/>
      <c r="AI181" s="270"/>
      <c r="AJ181" s="270"/>
      <c r="AK181" s="270"/>
      <c r="AL181" s="160"/>
      <c r="AM181" s="160"/>
      <c r="AN181" s="160"/>
      <c r="AO181" s="160"/>
      <c r="AP181" s="160"/>
      <c r="AQ181" s="160"/>
      <c r="AR181" s="160"/>
      <c r="AS181" s="160"/>
      <c r="AT181" s="160"/>
      <c r="AU181" s="160"/>
      <c r="AV181" s="160"/>
      <c r="AW181" s="160"/>
      <c r="AX181" s="160"/>
      <c r="AY181" s="160"/>
      <c r="AZ181" s="160"/>
      <c r="BA181" s="160"/>
      <c r="BB181" s="160"/>
      <c r="BC181" s="160"/>
      <c r="BD181" s="160"/>
    </row>
    <row r="182" spans="1:56" s="160" customFormat="1" ht="14.9" customHeight="1">
      <c r="A182" s="393"/>
      <c r="B182" s="394"/>
      <c r="C182" s="175"/>
      <c r="D182" s="158"/>
      <c r="E182" s="158"/>
      <c r="F182" s="155">
        <f>+F152</f>
        <v>285</v>
      </c>
      <c r="G182" s="155">
        <f t="shared" ref="G182:L182" si="81">+F182+G152</f>
        <v>418</v>
      </c>
      <c r="H182" s="155">
        <f t="shared" si="81"/>
        <v>734</v>
      </c>
      <c r="I182" s="155">
        <f t="shared" si="81"/>
        <v>867</v>
      </c>
      <c r="J182" s="155">
        <f t="shared" si="81"/>
        <v>1152</v>
      </c>
      <c r="K182" s="155">
        <f t="shared" si="81"/>
        <v>1285</v>
      </c>
      <c r="L182" s="155">
        <f t="shared" si="81"/>
        <v>1601</v>
      </c>
      <c r="M182" s="158"/>
      <c r="N182" s="158"/>
      <c r="O182" s="158"/>
      <c r="P182" s="159"/>
      <c r="Q182" s="270"/>
      <c r="R182" s="270"/>
      <c r="S182" s="270"/>
      <c r="T182" s="270"/>
      <c r="U182" s="270"/>
      <c r="V182" s="270"/>
      <c r="W182" s="270"/>
      <c r="X182" s="270"/>
      <c r="Y182" s="270"/>
      <c r="Z182" s="270"/>
      <c r="AA182" s="270"/>
      <c r="AB182" s="270"/>
      <c r="AC182" s="270"/>
      <c r="AD182" s="270"/>
      <c r="AE182" s="270"/>
      <c r="AF182" s="270"/>
      <c r="AG182" s="270"/>
      <c r="AH182" s="270"/>
      <c r="AI182" s="270"/>
      <c r="AJ182" s="270"/>
      <c r="AK182" s="270"/>
    </row>
    <row r="183" spans="1:56" s="181" customFormat="1" ht="15" customHeight="1" thickBot="1">
      <c r="A183" s="393"/>
      <c r="B183" s="394"/>
      <c r="C183" s="176"/>
      <c r="D183" s="177"/>
      <c r="E183" s="177"/>
      <c r="F183" s="177"/>
      <c r="G183" s="177"/>
      <c r="H183" s="177"/>
      <c r="I183" s="178"/>
      <c r="J183" s="179">
        <f>+J152</f>
        <v>285</v>
      </c>
      <c r="K183" s="180">
        <f t="shared" ref="K183:P183" si="82">+J183+K152</f>
        <v>418</v>
      </c>
      <c r="L183" s="180">
        <f t="shared" si="82"/>
        <v>734</v>
      </c>
      <c r="M183" s="180">
        <f t="shared" si="82"/>
        <v>1050</v>
      </c>
      <c r="N183" s="180">
        <f t="shared" si="82"/>
        <v>1366</v>
      </c>
      <c r="O183" s="180">
        <f t="shared" si="82"/>
        <v>1682</v>
      </c>
      <c r="P183" s="194">
        <f t="shared" si="82"/>
        <v>1856</v>
      </c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70"/>
      <c r="AH183" s="270"/>
      <c r="AI183" s="270"/>
      <c r="AJ183" s="270"/>
      <c r="AK183" s="270"/>
      <c r="AL183" s="160"/>
      <c r="AM183" s="160"/>
      <c r="AN183" s="160"/>
      <c r="AO183" s="160"/>
      <c r="AP183" s="160"/>
      <c r="AQ183" s="160"/>
      <c r="AR183" s="160"/>
      <c r="AS183" s="160"/>
      <c r="AT183" s="160"/>
      <c r="AU183" s="160"/>
      <c r="AV183" s="160"/>
      <c r="AW183" s="160"/>
      <c r="AX183" s="160"/>
      <c r="AY183" s="160"/>
      <c r="AZ183" s="160"/>
      <c r="BA183" s="160"/>
      <c r="BB183" s="160"/>
      <c r="BC183" s="160"/>
      <c r="BD183" s="160"/>
    </row>
    <row r="184" spans="1:56" s="160" customFormat="1" ht="15" customHeight="1" thickBot="1">
      <c r="A184" s="395"/>
      <c r="B184" s="396"/>
      <c r="C184" s="241"/>
      <c r="D184" s="242"/>
      <c r="E184" s="242"/>
      <c r="F184" s="242"/>
      <c r="G184" s="242"/>
      <c r="H184" s="242"/>
      <c r="I184" s="243"/>
      <c r="J184" s="244"/>
      <c r="K184" s="245"/>
      <c r="L184" s="245"/>
      <c r="M184" s="255">
        <f>M152</f>
        <v>316</v>
      </c>
      <c r="N184" s="255">
        <f>M184+N152</f>
        <v>632</v>
      </c>
      <c r="O184" s="255">
        <f t="shared" ref="O184:P184" si="83">N184+O152</f>
        <v>948</v>
      </c>
      <c r="P184" s="256">
        <f t="shared" si="83"/>
        <v>1122</v>
      </c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  <c r="AA184" s="270"/>
      <c r="AB184" s="270"/>
      <c r="AC184" s="270"/>
      <c r="AD184" s="270"/>
      <c r="AE184" s="271"/>
      <c r="AF184" s="271"/>
      <c r="AG184" s="271"/>
      <c r="AH184" s="270"/>
      <c r="AI184" s="270"/>
      <c r="AJ184" s="270"/>
      <c r="AK184" s="270"/>
    </row>
    <row r="185" spans="1:56" s="174" customFormat="1" ht="14.9" customHeight="1">
      <c r="A185" s="398" t="s">
        <v>19</v>
      </c>
      <c r="B185" s="398"/>
      <c r="C185" s="182">
        <f>+C153</f>
        <v>336</v>
      </c>
      <c r="D185" s="170">
        <f t="shared" ref="D185:I185" si="84">+C185+D153</f>
        <v>672</v>
      </c>
      <c r="E185" s="170">
        <f t="shared" si="84"/>
        <v>907</v>
      </c>
      <c r="F185" s="170">
        <f t="shared" si="84"/>
        <v>1209</v>
      </c>
      <c r="G185" s="170">
        <f t="shared" si="84"/>
        <v>1424</v>
      </c>
      <c r="H185" s="170">
        <f t="shared" si="84"/>
        <v>1732</v>
      </c>
      <c r="I185" s="170">
        <f t="shared" si="84"/>
        <v>1947</v>
      </c>
      <c r="J185" s="172"/>
      <c r="K185" s="173"/>
      <c r="L185" s="173"/>
      <c r="M185" s="173"/>
      <c r="N185" s="173"/>
      <c r="O185" s="173"/>
      <c r="P185" s="193"/>
      <c r="Q185" s="270"/>
      <c r="R185" s="270"/>
      <c r="S185" s="270"/>
      <c r="T185" s="270"/>
      <c r="U185" s="270"/>
      <c r="V185" s="270"/>
      <c r="W185" s="270"/>
      <c r="X185" s="270"/>
      <c r="Y185" s="270"/>
      <c r="Z185" s="270"/>
      <c r="AA185" s="270"/>
      <c r="AB185" s="270"/>
      <c r="AC185" s="270"/>
      <c r="AD185" s="270"/>
      <c r="AE185" s="270"/>
      <c r="AF185" s="270"/>
      <c r="AG185" s="270"/>
      <c r="AH185" s="270"/>
      <c r="AI185" s="270"/>
      <c r="AJ185" s="270"/>
      <c r="AK185" s="270"/>
      <c r="AL185" s="160"/>
      <c r="AM185" s="160"/>
      <c r="AN185" s="160"/>
      <c r="AO185" s="160"/>
      <c r="AP185" s="160"/>
      <c r="AQ185" s="160"/>
      <c r="AR185" s="160"/>
      <c r="AS185" s="160"/>
      <c r="AT185" s="160"/>
      <c r="AU185" s="160"/>
      <c r="AV185" s="160"/>
      <c r="AW185" s="160"/>
      <c r="AX185" s="160"/>
      <c r="AY185" s="160"/>
      <c r="AZ185" s="160"/>
      <c r="BA185" s="160"/>
      <c r="BB185" s="160"/>
      <c r="BC185" s="160"/>
      <c r="BD185" s="160"/>
    </row>
    <row r="186" spans="1:56" s="160" customFormat="1" ht="14.9" customHeight="1">
      <c r="A186" s="394"/>
      <c r="B186" s="394"/>
      <c r="C186" s="175"/>
      <c r="D186" s="158"/>
      <c r="E186" s="158"/>
      <c r="F186" s="155">
        <f>+F153</f>
        <v>302</v>
      </c>
      <c r="G186" s="155">
        <f t="shared" ref="G186:L186" si="85">+F186+G153</f>
        <v>517</v>
      </c>
      <c r="H186" s="155">
        <f t="shared" si="85"/>
        <v>825</v>
      </c>
      <c r="I186" s="155">
        <f t="shared" si="85"/>
        <v>1040</v>
      </c>
      <c r="J186" s="155">
        <f t="shared" si="85"/>
        <v>1316</v>
      </c>
      <c r="K186" s="155">
        <f t="shared" si="85"/>
        <v>1531</v>
      </c>
      <c r="L186" s="155">
        <f t="shared" si="85"/>
        <v>1839</v>
      </c>
      <c r="M186" s="158"/>
      <c r="N186" s="158"/>
      <c r="O186" s="158"/>
      <c r="P186" s="159"/>
      <c r="Q186" s="270"/>
      <c r="R186" s="270"/>
      <c r="S186" s="270"/>
      <c r="T186" s="270"/>
      <c r="U186" s="270"/>
      <c r="V186" s="270"/>
      <c r="W186" s="270"/>
      <c r="X186" s="270"/>
      <c r="Y186" s="270"/>
      <c r="Z186" s="270"/>
      <c r="AA186" s="270"/>
      <c r="AB186" s="270"/>
      <c r="AC186" s="270"/>
      <c r="AD186" s="270"/>
      <c r="AE186" s="270"/>
      <c r="AF186" s="270"/>
      <c r="AG186" s="270"/>
      <c r="AH186" s="270"/>
      <c r="AI186" s="270"/>
      <c r="AJ186" s="270"/>
      <c r="AK186" s="270"/>
    </row>
    <row r="187" spans="1:56" s="181" customFormat="1" ht="15" customHeight="1" thickBot="1">
      <c r="A187" s="394"/>
      <c r="B187" s="394"/>
      <c r="C187" s="176"/>
      <c r="D187" s="177"/>
      <c r="E187" s="177"/>
      <c r="F187" s="177"/>
      <c r="G187" s="177"/>
      <c r="H187" s="177"/>
      <c r="I187" s="178"/>
      <c r="J187" s="179">
        <f>+J153</f>
        <v>276</v>
      </c>
      <c r="K187" s="180">
        <f t="shared" ref="K187:P187" si="86">+J187+K153</f>
        <v>491</v>
      </c>
      <c r="L187" s="180">
        <f t="shared" si="86"/>
        <v>799</v>
      </c>
      <c r="M187" s="239">
        <f t="shared" si="86"/>
        <v>1107</v>
      </c>
      <c r="N187" s="239">
        <f t="shared" si="86"/>
        <v>1415</v>
      </c>
      <c r="O187" s="239">
        <f t="shared" si="86"/>
        <v>1723</v>
      </c>
      <c r="P187" s="240">
        <f t="shared" si="86"/>
        <v>1883</v>
      </c>
      <c r="Q187" s="270"/>
      <c r="R187" s="270"/>
      <c r="S187" s="270"/>
      <c r="T187" s="270"/>
      <c r="U187" s="270"/>
      <c r="V187" s="270"/>
      <c r="W187" s="270"/>
      <c r="X187" s="270"/>
      <c r="Y187" s="270"/>
      <c r="Z187" s="270"/>
      <c r="AA187" s="270"/>
      <c r="AB187" s="270"/>
      <c r="AC187" s="270"/>
      <c r="AD187" s="270"/>
      <c r="AE187" s="270"/>
      <c r="AF187" s="270"/>
      <c r="AG187" s="270"/>
      <c r="AH187" s="270"/>
      <c r="AI187" s="270"/>
      <c r="AJ187" s="270"/>
      <c r="AK187" s="270"/>
      <c r="AL187" s="160"/>
      <c r="AM187" s="160"/>
      <c r="AN187" s="160"/>
      <c r="AO187" s="160"/>
      <c r="AP187" s="160"/>
      <c r="AQ187" s="160"/>
      <c r="AR187" s="160"/>
      <c r="AS187" s="160"/>
      <c r="AT187" s="160"/>
      <c r="AU187" s="160"/>
      <c r="AV187" s="160"/>
      <c r="AW187" s="160"/>
      <c r="AX187" s="160"/>
      <c r="AY187" s="160"/>
      <c r="AZ187" s="160"/>
      <c r="BA187" s="160"/>
      <c r="BB187" s="160"/>
      <c r="BC187" s="160"/>
      <c r="BD187" s="160"/>
    </row>
    <row r="188" spans="1:56" s="160" customFormat="1" ht="15" customHeight="1" thickBot="1">
      <c r="A188" s="394"/>
      <c r="B188" s="394"/>
      <c r="C188" s="241"/>
      <c r="D188" s="242"/>
      <c r="E188" s="242"/>
      <c r="F188" s="242"/>
      <c r="G188" s="242"/>
      <c r="H188" s="242"/>
      <c r="I188" s="243"/>
      <c r="J188" s="244"/>
      <c r="K188" s="245"/>
      <c r="L188" s="245"/>
      <c r="M188" s="257">
        <f>M153</f>
        <v>308</v>
      </c>
      <c r="N188" s="257">
        <f>M188+N153</f>
        <v>616</v>
      </c>
      <c r="O188" s="257">
        <f t="shared" ref="O188:P188" si="87">N188+O153</f>
        <v>924</v>
      </c>
      <c r="P188" s="258">
        <f t="shared" si="87"/>
        <v>1084</v>
      </c>
      <c r="Q188" s="271"/>
      <c r="R188" s="271"/>
      <c r="S188" s="271"/>
      <c r="T188" s="271"/>
      <c r="U188" s="271"/>
      <c r="V188" s="271"/>
      <c r="W188" s="271"/>
      <c r="X188" s="271"/>
      <c r="Y188" s="271"/>
      <c r="Z188" s="271"/>
      <c r="AA188" s="270"/>
      <c r="AB188" s="270"/>
      <c r="AC188" s="270"/>
      <c r="AD188" s="270"/>
      <c r="AE188" s="271"/>
      <c r="AF188" s="271"/>
      <c r="AG188" s="271"/>
      <c r="AH188" s="270"/>
      <c r="AI188" s="270"/>
      <c r="AJ188" s="270"/>
      <c r="AK188" s="270"/>
    </row>
    <row r="189" spans="1:56" s="174" customFormat="1" ht="14.9" customHeight="1">
      <c r="A189" s="398" t="s">
        <v>85</v>
      </c>
      <c r="B189" s="398"/>
      <c r="C189" s="182">
        <f>+C153</f>
        <v>336</v>
      </c>
      <c r="D189" s="170">
        <f>+C189+D154</f>
        <v>1036</v>
      </c>
      <c r="E189" s="170">
        <f t="shared" ref="E189:I189" si="88">+D189+E154</f>
        <v>1433</v>
      </c>
      <c r="F189" s="170">
        <f t="shared" si="88"/>
        <v>2063</v>
      </c>
      <c r="G189" s="170">
        <f t="shared" si="88"/>
        <v>2630</v>
      </c>
      <c r="H189" s="170">
        <f t="shared" si="88"/>
        <v>3260</v>
      </c>
      <c r="I189" s="170">
        <f t="shared" si="88"/>
        <v>3260</v>
      </c>
      <c r="J189" s="172"/>
      <c r="K189" s="173"/>
      <c r="L189" s="173"/>
      <c r="M189" s="173"/>
      <c r="N189" s="173"/>
      <c r="O189" s="173"/>
      <c r="P189" s="193"/>
      <c r="Q189" s="270"/>
      <c r="R189" s="270"/>
      <c r="S189" s="270"/>
      <c r="T189" s="270"/>
      <c r="U189" s="270"/>
      <c r="V189" s="270"/>
      <c r="W189" s="270"/>
      <c r="X189" s="270"/>
      <c r="Y189" s="270"/>
      <c r="Z189" s="270"/>
      <c r="AA189" s="270"/>
      <c r="AB189" s="270"/>
      <c r="AC189" s="270"/>
      <c r="AD189" s="270"/>
      <c r="AE189" s="270"/>
      <c r="AF189" s="270"/>
      <c r="AG189" s="270"/>
      <c r="AH189" s="270"/>
      <c r="AI189" s="270"/>
      <c r="AJ189" s="270"/>
      <c r="AK189" s="270"/>
      <c r="AL189" s="160"/>
      <c r="AM189" s="160"/>
      <c r="AN189" s="160"/>
      <c r="AO189" s="160"/>
      <c r="AP189" s="160"/>
      <c r="AQ189" s="160"/>
      <c r="AR189" s="160"/>
      <c r="AS189" s="160"/>
      <c r="AT189" s="160"/>
      <c r="AU189" s="160"/>
      <c r="AV189" s="160"/>
      <c r="AW189" s="160"/>
      <c r="AX189" s="160"/>
      <c r="AY189" s="160"/>
      <c r="AZ189" s="160"/>
      <c r="BA189" s="160"/>
      <c r="BB189" s="160"/>
      <c r="BC189" s="160"/>
      <c r="BD189" s="160"/>
    </row>
    <row r="190" spans="1:56" s="160" customFormat="1" ht="14.9" customHeight="1">
      <c r="A190" s="394"/>
      <c r="B190" s="394"/>
      <c r="C190" s="175"/>
      <c r="D190" s="158"/>
      <c r="E190" s="158"/>
      <c r="F190" s="155">
        <f>+F154</f>
        <v>630</v>
      </c>
      <c r="G190" s="155">
        <f>+F190+G154</f>
        <v>1197</v>
      </c>
      <c r="H190" s="155">
        <f t="shared" ref="H190:L190" si="89">+G190+H154</f>
        <v>1827</v>
      </c>
      <c r="I190" s="155">
        <f t="shared" si="89"/>
        <v>1827</v>
      </c>
      <c r="J190" s="155">
        <f t="shared" si="89"/>
        <v>2140</v>
      </c>
      <c r="K190" s="155">
        <f t="shared" si="89"/>
        <v>2543</v>
      </c>
      <c r="L190" s="155">
        <f t="shared" si="89"/>
        <v>2991</v>
      </c>
      <c r="M190" s="158"/>
      <c r="N190" s="158"/>
      <c r="O190" s="158"/>
      <c r="P190" s="159"/>
      <c r="Q190" s="270"/>
      <c r="R190" s="270"/>
      <c r="S190" s="270"/>
      <c r="T190" s="270"/>
      <c r="U190" s="270"/>
      <c r="V190" s="270"/>
      <c r="W190" s="270"/>
      <c r="X190" s="270"/>
      <c r="Y190" s="270"/>
      <c r="Z190" s="270"/>
      <c r="AA190" s="270"/>
      <c r="AB190" s="270"/>
      <c r="AC190" s="270"/>
      <c r="AD190" s="270"/>
      <c r="AE190" s="270"/>
      <c r="AF190" s="270"/>
      <c r="AG190" s="270"/>
      <c r="AH190" s="270"/>
      <c r="AI190" s="270"/>
      <c r="AJ190" s="270"/>
      <c r="AK190" s="270"/>
    </row>
    <row r="191" spans="1:56" s="181" customFormat="1" ht="15" customHeight="1" thickBot="1">
      <c r="A191" s="394"/>
      <c r="B191" s="394"/>
      <c r="C191" s="176"/>
      <c r="D191" s="177"/>
      <c r="E191" s="177"/>
      <c r="F191" s="177"/>
      <c r="G191" s="177"/>
      <c r="H191" s="177"/>
      <c r="I191" s="178"/>
      <c r="J191" s="179">
        <f>+J154</f>
        <v>313</v>
      </c>
      <c r="K191" s="179">
        <f t="shared" ref="K191:P191" si="90">+K154</f>
        <v>403</v>
      </c>
      <c r="L191" s="179">
        <f t="shared" si="90"/>
        <v>448</v>
      </c>
      <c r="M191" s="179">
        <f t="shared" si="90"/>
        <v>448</v>
      </c>
      <c r="N191" s="179">
        <f t="shared" si="90"/>
        <v>403</v>
      </c>
      <c r="O191" s="179">
        <f t="shared" si="90"/>
        <v>448</v>
      </c>
      <c r="P191" s="179">
        <f t="shared" si="90"/>
        <v>323</v>
      </c>
      <c r="Q191" s="270"/>
      <c r="R191" s="270"/>
      <c r="S191" s="270"/>
      <c r="T191" s="270"/>
      <c r="U191" s="270"/>
      <c r="V191" s="270"/>
      <c r="W191" s="270"/>
      <c r="X191" s="270"/>
      <c r="Y191" s="270"/>
      <c r="Z191" s="270"/>
      <c r="AA191" s="270"/>
      <c r="AB191" s="270"/>
      <c r="AC191" s="270"/>
      <c r="AD191" s="270"/>
      <c r="AE191" s="270"/>
      <c r="AF191" s="270"/>
      <c r="AG191" s="270"/>
      <c r="AH191" s="270"/>
      <c r="AI191" s="270"/>
      <c r="AJ191" s="270"/>
      <c r="AK191" s="270"/>
      <c r="AL191" s="160"/>
      <c r="AM191" s="160"/>
      <c r="AN191" s="160"/>
      <c r="AO191" s="160"/>
      <c r="AP191" s="160"/>
      <c r="AQ191" s="160"/>
      <c r="AR191" s="160"/>
      <c r="AS191" s="160"/>
      <c r="AT191" s="160"/>
      <c r="AU191" s="160"/>
      <c r="AV191" s="160"/>
      <c r="AW191" s="160"/>
      <c r="AX191" s="160"/>
      <c r="AY191" s="160"/>
      <c r="AZ191" s="160"/>
      <c r="BA191" s="160"/>
      <c r="BB191" s="160"/>
      <c r="BC191" s="160"/>
      <c r="BD191" s="160"/>
    </row>
    <row r="192" spans="1:56" s="160" customFormat="1" ht="15" customHeight="1">
      <c r="A192" s="394"/>
      <c r="B192" s="394"/>
      <c r="C192" s="241"/>
      <c r="D192" s="242"/>
      <c r="E192" s="242"/>
      <c r="F192" s="242"/>
      <c r="G192" s="242"/>
      <c r="H192" s="242"/>
      <c r="I192" s="243"/>
      <c r="J192" s="244"/>
      <c r="K192" s="245"/>
      <c r="L192" s="245"/>
      <c r="M192" s="257">
        <f>M157</f>
        <v>0</v>
      </c>
      <c r="N192" s="257">
        <f>M192+N157</f>
        <v>0</v>
      </c>
      <c r="O192" s="257">
        <f t="shared" ref="O192" si="91">N192+O157</f>
        <v>0</v>
      </c>
      <c r="P192" s="258">
        <f t="shared" ref="P192" si="92">O192+P157</f>
        <v>0</v>
      </c>
      <c r="Q192" s="271"/>
      <c r="R192" s="271"/>
      <c r="S192" s="271"/>
      <c r="T192" s="271"/>
      <c r="U192" s="271"/>
      <c r="V192" s="271"/>
      <c r="W192" s="271"/>
      <c r="X192" s="271"/>
      <c r="Y192" s="271"/>
      <c r="Z192" s="271"/>
      <c r="AA192" s="270"/>
      <c r="AB192" s="270"/>
      <c r="AC192" s="270"/>
      <c r="AD192" s="270"/>
      <c r="AE192" s="271"/>
      <c r="AF192" s="271"/>
      <c r="AG192" s="271"/>
      <c r="AH192" s="270"/>
      <c r="AI192" s="270"/>
      <c r="AJ192" s="270"/>
      <c r="AK192" s="270"/>
    </row>
    <row r="193" spans="1:56" s="160" customFormat="1" ht="15.65" customHeight="1">
      <c r="A193" s="375" t="s">
        <v>43</v>
      </c>
      <c r="B193" s="376"/>
      <c r="C193" s="183">
        <f>+C155</f>
        <v>2126</v>
      </c>
      <c r="D193" s="184">
        <f t="shared" ref="D193:I193" si="93">+C193+D155</f>
        <v>5040</v>
      </c>
      <c r="E193" s="184">
        <f t="shared" si="93"/>
        <v>6693</v>
      </c>
      <c r="F193" s="184">
        <f t="shared" si="93"/>
        <v>9038</v>
      </c>
      <c r="G193" s="184">
        <f t="shared" si="93"/>
        <v>11230</v>
      </c>
      <c r="H193" s="184">
        <f t="shared" si="93"/>
        <v>13520</v>
      </c>
      <c r="I193" s="185">
        <f t="shared" si="93"/>
        <v>14878</v>
      </c>
      <c r="J193" s="186"/>
      <c r="K193" s="187"/>
      <c r="L193" s="187"/>
      <c r="M193" s="187"/>
      <c r="N193" s="187"/>
      <c r="O193" s="187"/>
      <c r="P193" s="195"/>
      <c r="Q193" s="270"/>
      <c r="R193" s="270"/>
      <c r="S193" s="270"/>
      <c r="T193" s="270"/>
      <c r="U193" s="270"/>
      <c r="V193" s="270"/>
      <c r="W193" s="270"/>
      <c r="X193" s="270"/>
      <c r="Y193" s="270"/>
      <c r="Z193" s="270"/>
      <c r="AA193" s="270"/>
      <c r="AB193" s="270"/>
      <c r="AC193" s="270"/>
      <c r="AD193" s="270"/>
      <c r="AE193" s="270"/>
      <c r="AF193" s="270"/>
      <c r="AG193" s="270"/>
      <c r="AH193" s="270"/>
      <c r="AI193" s="270"/>
      <c r="AJ193" s="270"/>
      <c r="AK193" s="270"/>
    </row>
    <row r="194" spans="1:56" s="160" customFormat="1" ht="15.65" customHeight="1">
      <c r="A194" s="375"/>
      <c r="B194" s="376"/>
      <c r="C194" s="157"/>
      <c r="D194" s="158"/>
      <c r="E194" s="158"/>
      <c r="F194" s="155">
        <f>+F155</f>
        <v>2345</v>
      </c>
      <c r="G194" s="155">
        <f t="shared" ref="G194:L194" si="94">+F194+G155</f>
        <v>4537</v>
      </c>
      <c r="H194" s="155">
        <f t="shared" si="94"/>
        <v>6827</v>
      </c>
      <c r="I194" s="155">
        <f t="shared" si="94"/>
        <v>8185</v>
      </c>
      <c r="J194" s="155">
        <f t="shared" si="94"/>
        <v>10569</v>
      </c>
      <c r="K194" s="155">
        <f t="shared" si="94"/>
        <v>12411</v>
      </c>
      <c r="L194" s="155">
        <f t="shared" si="94"/>
        <v>14940</v>
      </c>
      <c r="M194" s="158"/>
      <c r="N194" s="158"/>
      <c r="O194" s="158"/>
      <c r="P194" s="159"/>
      <c r="Q194" s="270"/>
      <c r="R194" s="270"/>
      <c r="S194" s="270"/>
      <c r="T194" s="270"/>
      <c r="U194" s="270"/>
      <c r="V194" s="270"/>
      <c r="W194" s="270"/>
      <c r="X194" s="270"/>
      <c r="Y194" s="270"/>
      <c r="Z194" s="270"/>
      <c r="AA194" s="270"/>
      <c r="AB194" s="270"/>
      <c r="AC194" s="270"/>
      <c r="AD194" s="270"/>
      <c r="AE194" s="270"/>
      <c r="AF194" s="270"/>
      <c r="AG194" s="270"/>
      <c r="AH194" s="270"/>
      <c r="AI194" s="270"/>
      <c r="AJ194" s="270"/>
      <c r="AK194" s="270"/>
    </row>
    <row r="195" spans="1:56" s="160" customFormat="1" ht="15.65" customHeight="1">
      <c r="A195" s="377"/>
      <c r="B195" s="378"/>
      <c r="C195" s="157"/>
      <c r="D195" s="158"/>
      <c r="E195" s="158"/>
      <c r="F195" s="158"/>
      <c r="G195" s="158"/>
      <c r="H195" s="158"/>
      <c r="I195" s="159"/>
      <c r="J195" s="163">
        <f>+J155</f>
        <v>2384</v>
      </c>
      <c r="K195" s="155">
        <f t="shared" ref="K195:P195" si="95">+J195+K155</f>
        <v>4226</v>
      </c>
      <c r="L195" s="155">
        <f t="shared" si="95"/>
        <v>6755</v>
      </c>
      <c r="M195" s="155">
        <f t="shared" si="95"/>
        <v>9065</v>
      </c>
      <c r="N195" s="155">
        <f t="shared" si="95"/>
        <v>11850</v>
      </c>
      <c r="O195" s="155">
        <f t="shared" si="95"/>
        <v>14677</v>
      </c>
      <c r="P195" s="164">
        <f t="shared" si="95"/>
        <v>15807</v>
      </c>
      <c r="Q195" s="270"/>
      <c r="R195" s="270"/>
      <c r="S195" s="270"/>
      <c r="T195" s="270"/>
      <c r="U195" s="270"/>
      <c r="V195" s="270"/>
      <c r="W195" s="270"/>
      <c r="X195" s="270"/>
      <c r="Y195" s="270"/>
      <c r="Z195" s="270"/>
      <c r="AA195" s="270"/>
      <c r="AB195" s="270"/>
      <c r="AC195" s="270"/>
      <c r="AD195" s="270"/>
      <c r="AE195" s="270"/>
      <c r="AF195" s="270"/>
      <c r="AG195" s="270"/>
      <c r="AH195" s="270"/>
      <c r="AI195" s="270"/>
      <c r="AJ195" s="270"/>
      <c r="AK195" s="270"/>
    </row>
    <row r="196" spans="1:56" s="249" customFormat="1" ht="15.65" customHeight="1">
      <c r="A196" s="247"/>
      <c r="B196" s="247"/>
      <c r="C196" s="248"/>
      <c r="D196" s="248"/>
      <c r="E196" s="248"/>
      <c r="F196" s="248"/>
      <c r="G196" s="248"/>
      <c r="H196" s="246"/>
      <c r="I196" s="246"/>
      <c r="J196" s="246"/>
      <c r="K196" s="246"/>
      <c r="L196" s="246"/>
      <c r="M196" s="257">
        <f>M155</f>
        <v>2310</v>
      </c>
      <c r="N196" s="257">
        <f>M196+N155</f>
        <v>5095</v>
      </c>
      <c r="O196" s="257">
        <f t="shared" ref="O196:P196" si="96">N196+O155</f>
        <v>7922</v>
      </c>
      <c r="P196" s="258">
        <f t="shared" si="96"/>
        <v>9052</v>
      </c>
      <c r="Q196" s="271"/>
      <c r="R196" s="271"/>
      <c r="S196" s="271"/>
      <c r="T196" s="271"/>
      <c r="U196" s="271"/>
      <c r="V196" s="271"/>
      <c r="W196" s="271"/>
      <c r="X196" s="271"/>
      <c r="Y196" s="271"/>
      <c r="Z196" s="271"/>
      <c r="AA196" s="270"/>
      <c r="AB196" s="270"/>
      <c r="AC196" s="270"/>
      <c r="AD196" s="270"/>
      <c r="AE196" s="271"/>
      <c r="AF196" s="271"/>
      <c r="AG196" s="271"/>
      <c r="AH196" s="270"/>
      <c r="AI196" s="270"/>
      <c r="AJ196" s="270"/>
      <c r="AK196" s="270"/>
      <c r="AL196" s="160"/>
      <c r="AM196" s="160"/>
      <c r="AN196" s="160"/>
      <c r="AO196" s="160"/>
      <c r="AP196" s="160"/>
      <c r="AQ196" s="160"/>
      <c r="AR196" s="160"/>
      <c r="AS196" s="160"/>
      <c r="AT196" s="160"/>
      <c r="AU196" s="160"/>
      <c r="AV196" s="160"/>
      <c r="AW196" s="160"/>
      <c r="AX196" s="160"/>
      <c r="AY196" s="160"/>
      <c r="AZ196" s="160"/>
      <c r="BA196" s="160"/>
      <c r="BB196" s="160"/>
      <c r="BC196" s="160"/>
      <c r="BD196" s="160"/>
    </row>
    <row r="197" spans="1:56" ht="15" thickBot="1"/>
    <row r="198" spans="1:56">
      <c r="C198" s="355" t="s">
        <v>58</v>
      </c>
      <c r="D198" s="356"/>
      <c r="E198" s="356"/>
      <c r="F198" s="356"/>
      <c r="G198" s="356"/>
      <c r="H198" s="356"/>
      <c r="I198" s="357"/>
      <c r="J198" s="355" t="s">
        <v>58</v>
      </c>
      <c r="K198" s="356"/>
      <c r="L198" s="356"/>
      <c r="M198" s="356"/>
      <c r="N198" s="356"/>
      <c r="O198" s="356"/>
      <c r="P198" s="358"/>
      <c r="Q198" s="353"/>
      <c r="R198" s="353"/>
      <c r="S198" s="353"/>
      <c r="T198" s="353"/>
      <c r="U198" s="353"/>
      <c r="V198" s="353"/>
      <c r="W198" s="353"/>
      <c r="X198" s="353"/>
      <c r="Y198" s="353"/>
      <c r="Z198" s="353"/>
      <c r="AA198" s="353"/>
      <c r="AB198" s="353"/>
      <c r="AC198" s="353"/>
      <c r="AD198" s="353"/>
      <c r="AE198" s="353"/>
      <c r="AF198" s="353"/>
      <c r="AG198" s="353"/>
      <c r="AH198" s="353"/>
      <c r="AI198" s="353"/>
      <c r="AJ198" s="353"/>
      <c r="AK198" s="353"/>
    </row>
    <row r="199" spans="1:56" ht="15.5">
      <c r="A199" s="299" t="s">
        <v>60</v>
      </c>
      <c r="B199" s="360"/>
      <c r="C199" s="147">
        <f t="shared" ref="C199:P199" si="97">+C145</f>
        <v>46045</v>
      </c>
      <c r="D199" s="147">
        <f t="shared" si="97"/>
        <v>46046</v>
      </c>
      <c r="E199" s="147">
        <f t="shared" si="97"/>
        <v>46047</v>
      </c>
      <c r="F199" s="147">
        <f t="shared" si="97"/>
        <v>46048</v>
      </c>
      <c r="G199" s="147">
        <f t="shared" si="97"/>
        <v>46049</v>
      </c>
      <c r="H199" s="147">
        <f t="shared" si="97"/>
        <v>46050</v>
      </c>
      <c r="I199" s="147">
        <f t="shared" si="97"/>
        <v>46051</v>
      </c>
      <c r="J199" s="147">
        <f t="shared" si="97"/>
        <v>46052</v>
      </c>
      <c r="K199" s="147">
        <f t="shared" si="97"/>
        <v>46053</v>
      </c>
      <c r="L199" s="147">
        <f t="shared" si="97"/>
        <v>46054</v>
      </c>
      <c r="M199" s="147">
        <f t="shared" si="97"/>
        <v>46055</v>
      </c>
      <c r="N199" s="147">
        <f t="shared" si="97"/>
        <v>46056</v>
      </c>
      <c r="O199" s="147">
        <f t="shared" si="97"/>
        <v>46057</v>
      </c>
      <c r="P199" s="148">
        <f t="shared" si="97"/>
        <v>46058</v>
      </c>
      <c r="Q199" s="275"/>
      <c r="R199" s="275"/>
      <c r="S199" s="275"/>
      <c r="T199" s="275"/>
      <c r="U199" s="275"/>
      <c r="V199" s="275"/>
      <c r="W199" s="275"/>
      <c r="X199" s="267"/>
      <c r="Y199" s="267"/>
      <c r="Z199" s="267"/>
      <c r="AA199" s="267"/>
      <c r="AB199" s="267"/>
      <c r="AC199" s="267"/>
      <c r="AD199" s="267"/>
      <c r="AE199" s="267"/>
      <c r="AF199" s="267"/>
      <c r="AG199" s="267"/>
      <c r="AH199" s="267"/>
      <c r="AI199" s="267"/>
      <c r="AJ199" s="267"/>
      <c r="AK199" s="267"/>
    </row>
    <row r="200" spans="1:56" ht="15.5">
      <c r="A200" s="303" t="s">
        <v>12</v>
      </c>
      <c r="B200" s="367"/>
      <c r="C200" s="168">
        <f>+VLOOKUP(A200,'23-01'!$C$6:$F$30,4,FALSE)</f>
        <v>228</v>
      </c>
      <c r="D200" s="168">
        <f>+VLOOKUP(A200,'24-01'!$C$6:$F$30,4,FALSE)</f>
        <v>55</v>
      </c>
      <c r="E200" s="168">
        <f>+VLOOKUP(A200,'25-01'!$C$6:$F$30,4,FALSE)</f>
        <v>0</v>
      </c>
      <c r="F200" s="168">
        <f>+VLOOKUP(A200,'26-01'!$C$6:$F$30,4,FALSE)</f>
        <v>140</v>
      </c>
      <c r="G200" s="168">
        <f>+VLOOKUP(A200,'27-01'!$C$6:$F$30,4,FALSE)</f>
        <v>100</v>
      </c>
      <c r="H200" s="168">
        <f>+VLOOKUP(A200,'28-01'!$C$6:$F$30,4,FALSE)</f>
        <v>310</v>
      </c>
      <c r="I200" s="168">
        <f>+VLOOKUP(A200,'29-01'!$C$6:$F$30,4,FALSE)</f>
        <v>262</v>
      </c>
      <c r="J200" s="168">
        <f>+VLOOKUP(A200,'30-01'!$C$6:$F$30,4,FALSE)</f>
        <v>0</v>
      </c>
      <c r="K200" s="168">
        <f>+VLOOKUP(A200,'31-01'!$C$6:$F$30,4,FALSE)</f>
        <v>0</v>
      </c>
      <c r="L200" s="168">
        <f>+VLOOKUP(A200,'01-02'!$C$6:$F$30,4,FALSE)</f>
        <v>0</v>
      </c>
      <c r="M200" s="168"/>
      <c r="N200" s="168"/>
      <c r="O200" s="168"/>
      <c r="P200" s="168"/>
      <c r="Q200" s="277"/>
      <c r="R200" s="277"/>
      <c r="S200" s="277"/>
      <c r="T200" s="277"/>
      <c r="U200" s="277"/>
      <c r="V200" s="277"/>
      <c r="W200" s="277"/>
      <c r="X200" s="272"/>
      <c r="Y200" s="272"/>
      <c r="Z200" s="272"/>
      <c r="AA200" s="272"/>
      <c r="AB200" s="272"/>
      <c r="AC200" s="272"/>
      <c r="AD200" s="272"/>
      <c r="AE200" s="272"/>
      <c r="AF200" s="272"/>
      <c r="AG200" s="272"/>
      <c r="AH200" s="272"/>
      <c r="AI200" s="272"/>
      <c r="AJ200" s="272"/>
      <c r="AK200" s="272"/>
    </row>
    <row r="201" spans="1:56" ht="15.5">
      <c r="A201" s="305" t="s">
        <v>14</v>
      </c>
      <c r="B201" s="368"/>
      <c r="C201" s="168">
        <f>+VLOOKUP(A201,'23-01'!$C$6:$F$30,4,FALSE)</f>
        <v>0</v>
      </c>
      <c r="D201" s="168">
        <f>+VLOOKUP(A201,'24-01'!$C$6:$F$30,4,FALSE)</f>
        <v>0</v>
      </c>
      <c r="E201" s="168">
        <f>+VLOOKUP(A201,'25-01'!$C$6:$F$30,4,FALSE)</f>
        <v>536</v>
      </c>
      <c r="F201" s="168">
        <f>+VLOOKUP(A201,'26-01'!$C$6:$F$30,4,FALSE)</f>
        <v>788</v>
      </c>
      <c r="G201" s="168">
        <f>+VLOOKUP(A201,'27-01'!$C$6:$F$30,4,FALSE)</f>
        <v>556</v>
      </c>
      <c r="H201" s="168">
        <f>+VLOOKUP(A201,'28-01'!$C$6:$F$30,4,FALSE)</f>
        <v>318</v>
      </c>
      <c r="I201" s="168">
        <f>+VLOOKUP(A201,'29-01'!$C$6:$F$30,4,FALSE)</f>
        <v>391</v>
      </c>
      <c r="J201" s="168">
        <f>+VLOOKUP(A201,'30-01'!$C$6:$F$30,4,FALSE)</f>
        <v>558</v>
      </c>
      <c r="K201" s="168">
        <f>+VLOOKUP(A201,'31-01'!$C$6:$F$30,4,FALSE)</f>
        <v>419</v>
      </c>
      <c r="L201" s="168">
        <f>+VLOOKUP(A201,'01-02'!$C$6:$F$30,4,FALSE)</f>
        <v>780</v>
      </c>
      <c r="M201" s="168"/>
      <c r="N201" s="168"/>
      <c r="O201" s="168"/>
      <c r="P201" s="168"/>
      <c r="Q201" s="277"/>
      <c r="R201" s="277"/>
      <c r="S201" s="277"/>
      <c r="T201" s="277"/>
      <c r="U201" s="277"/>
      <c r="V201" s="277"/>
      <c r="W201" s="277"/>
      <c r="X201" s="272"/>
      <c r="Y201" s="272"/>
      <c r="Z201" s="272"/>
      <c r="AA201" s="272"/>
      <c r="AB201" s="272"/>
      <c r="AC201" s="272"/>
      <c r="AD201" s="272"/>
      <c r="AE201" s="272"/>
      <c r="AF201" s="272"/>
      <c r="AG201" s="272"/>
      <c r="AH201" s="272"/>
      <c r="AI201" s="272"/>
      <c r="AJ201" s="272"/>
      <c r="AK201" s="272"/>
    </row>
    <row r="202" spans="1:56" ht="15.5">
      <c r="A202" s="305" t="s">
        <v>18</v>
      </c>
      <c r="B202" s="368"/>
      <c r="C202" s="168">
        <f>+VLOOKUP(A202,'23-01'!$C$6:$F$30,4,FALSE)</f>
        <v>287</v>
      </c>
      <c r="D202" s="168">
        <f>+VLOOKUP(A202,'24-01'!$C$6:$F$30,4,FALSE)</f>
        <v>320</v>
      </c>
      <c r="E202" s="168">
        <f>+VLOOKUP(A202,'25-01'!$C$6:$F$30,4,FALSE)</f>
        <v>141</v>
      </c>
      <c r="F202" s="168">
        <f>+VLOOKUP(A202,'26-01'!$C$6:$F$30,4,FALSE)</f>
        <v>247</v>
      </c>
      <c r="G202" s="168">
        <f>+VLOOKUP(A202,'27-01'!$C$6:$F$30,4,FALSE)</f>
        <v>0</v>
      </c>
      <c r="H202" s="168">
        <f>+VLOOKUP(A202,'28-01'!$C$6:$F$30,4,FALSE)</f>
        <v>728</v>
      </c>
      <c r="I202" s="168">
        <f>+VLOOKUP(A202,'29-01'!$C$6:$F$30,4,FALSE)</f>
        <v>52</v>
      </c>
      <c r="J202" s="168">
        <f>+VLOOKUP(A202,'30-01'!$C$6:$F$30,4,FALSE)</f>
        <v>165</v>
      </c>
      <c r="K202" s="168">
        <f>+VLOOKUP(A202,'31-01'!$C$6:$F$30,4,FALSE)</f>
        <v>159</v>
      </c>
      <c r="L202" s="168">
        <f>+VLOOKUP(A202,'01-02'!$C$6:$F$30,4,FALSE)</f>
        <v>270</v>
      </c>
      <c r="M202" s="168"/>
      <c r="N202" s="168"/>
      <c r="O202" s="168"/>
      <c r="P202" s="168"/>
      <c r="Q202" s="277"/>
      <c r="R202" s="277"/>
      <c r="S202" s="277"/>
      <c r="T202" s="277"/>
      <c r="U202" s="277"/>
      <c r="V202" s="277"/>
      <c r="W202" s="277"/>
      <c r="X202" s="272"/>
      <c r="Y202" s="272"/>
      <c r="Z202" s="272"/>
      <c r="AA202" s="272"/>
      <c r="AB202" s="272"/>
      <c r="AC202" s="272"/>
      <c r="AD202" s="272"/>
      <c r="AE202" s="272"/>
      <c r="AF202" s="272"/>
      <c r="AG202" s="272"/>
      <c r="AH202" s="272"/>
      <c r="AI202" s="272"/>
      <c r="AJ202" s="272"/>
      <c r="AK202" s="272"/>
    </row>
    <row r="203" spans="1:56" ht="15.5">
      <c r="A203" s="305" t="s">
        <v>20</v>
      </c>
      <c r="B203" s="368"/>
      <c r="C203" s="168">
        <f>+VLOOKUP(A203,'23-01'!$C$6:$F$30,4,FALSE)</f>
        <v>972</v>
      </c>
      <c r="D203" s="168">
        <f>+VLOOKUP(A203,'24-01'!$C$6:$F$30,4,FALSE)</f>
        <v>674</v>
      </c>
      <c r="E203" s="168">
        <f>+VLOOKUP(A203,'25-01'!$C$6:$F$30,4,FALSE)</f>
        <v>708</v>
      </c>
      <c r="F203" s="168">
        <f>+VLOOKUP(A203,'26-01'!$C$6:$F$30,4,FALSE)</f>
        <v>18.5</v>
      </c>
      <c r="G203" s="168">
        <f>+VLOOKUP(A203,'27-01'!$C$6:$F$30,4,FALSE)</f>
        <v>0</v>
      </c>
      <c r="H203" s="168">
        <f>+VLOOKUP(A203,'28-01'!$C$6:$F$30,4,FALSE)</f>
        <v>0</v>
      </c>
      <c r="I203" s="168">
        <f>+VLOOKUP(A203,'29-01'!$C$6:$F$30,4,FALSE)</f>
        <v>221</v>
      </c>
      <c r="J203" s="168">
        <f>+VLOOKUP(A203,'30-01'!$C$6:$F$30,4,FALSE)</f>
        <v>170</v>
      </c>
      <c r="K203" s="168">
        <f>+VLOOKUP(A203,'31-01'!$C$6:$F$30,4,FALSE)</f>
        <v>1002</v>
      </c>
      <c r="L203" s="168">
        <f>+VLOOKUP(A203,'01-02'!$C$6:$F$30,4,FALSE)</f>
        <v>861</v>
      </c>
      <c r="M203" s="168"/>
      <c r="N203" s="168"/>
      <c r="O203" s="168"/>
      <c r="P203" s="168"/>
      <c r="Q203" s="277"/>
      <c r="R203" s="277"/>
      <c r="S203" s="277"/>
      <c r="T203" s="277"/>
      <c r="U203" s="277"/>
      <c r="V203" s="277"/>
      <c r="W203" s="277"/>
      <c r="X203" s="272"/>
      <c r="Y203" s="272"/>
      <c r="Z203" s="272"/>
      <c r="AA203" s="272"/>
      <c r="AB203" s="272"/>
      <c r="AC203" s="272"/>
      <c r="AD203" s="272"/>
      <c r="AE203" s="272"/>
      <c r="AF203" s="272"/>
      <c r="AG203" s="272"/>
      <c r="AH203" s="272"/>
      <c r="AI203" s="272"/>
      <c r="AJ203" s="272"/>
      <c r="AK203" s="272"/>
    </row>
    <row r="204" spans="1:56" ht="15.5">
      <c r="A204" s="305" t="s">
        <v>17</v>
      </c>
      <c r="B204" s="368"/>
      <c r="C204" s="168">
        <f>+VLOOKUP(A204,'23-01'!$C$6:$F$30,4,FALSE)</f>
        <v>530</v>
      </c>
      <c r="D204" s="168">
        <f>+VLOOKUP(A204,'24-01'!$C$6:$F$30,4,FALSE)</f>
        <v>240</v>
      </c>
      <c r="E204" s="168">
        <f>+VLOOKUP(A204,'25-01'!$C$6:$F$30,4,FALSE)</f>
        <v>0</v>
      </c>
      <c r="F204" s="168">
        <f>+VLOOKUP(A204,'26-01'!$C$6:$F$30,4,FALSE)</f>
        <v>0</v>
      </c>
      <c r="G204" s="168">
        <f>+VLOOKUP(A204,'27-01'!$C$6:$F$30,4,FALSE)</f>
        <v>87</v>
      </c>
      <c r="H204" s="168">
        <f>+VLOOKUP(A204,'28-01'!$C$6:$F$30,4,FALSE)</f>
        <v>261</v>
      </c>
      <c r="I204" s="168">
        <f>+VLOOKUP(A204,'29-01'!$C$6:$F$30,4,FALSE)</f>
        <v>352</v>
      </c>
      <c r="J204" s="168">
        <f>+VLOOKUP(A204,'30-01'!$C$6:$F$30,4,FALSE)</f>
        <v>341</v>
      </c>
      <c r="K204" s="168">
        <f>+VLOOKUP(A204,'31-01'!$C$6:$F$30,4,FALSE)</f>
        <v>164</v>
      </c>
      <c r="L204" s="168">
        <f>+VLOOKUP(A204,'01-02'!$C$6:$F$30,4,FALSE)</f>
        <v>40</v>
      </c>
      <c r="M204" s="168"/>
      <c r="N204" s="168"/>
      <c r="O204" s="168"/>
      <c r="P204" s="168"/>
      <c r="Q204" s="277"/>
      <c r="R204" s="277"/>
      <c r="S204" s="277"/>
      <c r="T204" s="277"/>
      <c r="U204" s="277"/>
      <c r="V204" s="277"/>
      <c r="W204" s="277"/>
      <c r="X204" s="272"/>
      <c r="Y204" s="272"/>
      <c r="Z204" s="272"/>
      <c r="AA204" s="272"/>
      <c r="AB204" s="272"/>
      <c r="AC204" s="272"/>
      <c r="AD204" s="272"/>
      <c r="AE204" s="272"/>
      <c r="AF204" s="272"/>
      <c r="AG204" s="272"/>
      <c r="AH204" s="272"/>
      <c r="AI204" s="272"/>
      <c r="AJ204" s="272"/>
      <c r="AK204" s="272"/>
    </row>
    <row r="205" spans="1:56" ht="15.5">
      <c r="A205" s="305" t="s">
        <v>28</v>
      </c>
      <c r="B205" s="368"/>
      <c r="C205" s="168">
        <f>+VLOOKUP(A205,'23-01'!$C$6:$F$30,4,FALSE)</f>
        <v>367</v>
      </c>
      <c r="D205" s="168">
        <f>+VLOOKUP(A205,'24-01'!$C$6:$F$30,4,FALSE)</f>
        <v>275</v>
      </c>
      <c r="E205" s="168">
        <f>+VLOOKUP(A205,'25-01'!$C$6:$F$30,4,FALSE)</f>
        <v>220</v>
      </c>
      <c r="F205" s="168">
        <f>+VLOOKUP(A205,'26-01'!$C$6:$F$30,4,FALSE)</f>
        <v>150</v>
      </c>
      <c r="G205" s="168">
        <f>+VLOOKUP(A205,'27-01'!$C$6:$F$30,4,FALSE)</f>
        <v>18</v>
      </c>
      <c r="H205" s="168">
        <f>+VLOOKUP(A205,'28-01'!$C$6:$F$30,4,FALSE)</f>
        <v>0</v>
      </c>
      <c r="I205" s="168">
        <f>+VLOOKUP(A205,'29-01'!$C$6:$F$30,4,FALSE)</f>
        <v>0</v>
      </c>
      <c r="J205" s="168">
        <f>+VLOOKUP(A205,'30-01'!$C$6:$F$30,4,FALSE)</f>
        <v>260</v>
      </c>
      <c r="K205" s="168">
        <f>+VLOOKUP(A205,'31-01'!$C$6:$F$30,4,FALSE)</f>
        <v>214</v>
      </c>
      <c r="L205" s="168">
        <f>+VLOOKUP(A205,'01-02'!$C$6:$F$30,4,FALSE)</f>
        <v>212</v>
      </c>
      <c r="M205" s="168"/>
      <c r="N205" s="168"/>
      <c r="O205" s="168"/>
      <c r="P205" s="168"/>
      <c r="Q205" s="277"/>
      <c r="R205" s="277"/>
      <c r="S205" s="277"/>
      <c r="T205" s="277"/>
      <c r="U205" s="277"/>
      <c r="V205" s="277"/>
      <c r="W205" s="277"/>
      <c r="X205" s="272"/>
      <c r="Y205" s="272"/>
      <c r="Z205" s="272"/>
      <c r="AA205" s="272"/>
      <c r="AB205" s="272"/>
      <c r="AC205" s="272"/>
      <c r="AD205" s="272"/>
      <c r="AE205" s="272"/>
      <c r="AF205" s="272"/>
      <c r="AG205" s="272"/>
      <c r="AH205" s="272"/>
      <c r="AI205" s="272"/>
      <c r="AJ205" s="272"/>
      <c r="AK205" s="272"/>
    </row>
    <row r="206" spans="1:56" ht="15.5">
      <c r="A206" s="305" t="s">
        <v>24</v>
      </c>
      <c r="B206" s="368"/>
      <c r="C206" s="168">
        <f>+VLOOKUP(A206,'23-01'!$C$6:$F$30,4,FALSE)</f>
        <v>209</v>
      </c>
      <c r="D206" s="168">
        <f>+VLOOKUP(A206,'24-01'!$C$6:$F$30,4,FALSE)</f>
        <v>303</v>
      </c>
      <c r="E206" s="168">
        <f>+VLOOKUP(A206,'25-01'!$C$6:$F$30,4,FALSE)</f>
        <v>109</v>
      </c>
      <c r="F206" s="168">
        <f>+VLOOKUP(A206,'26-01'!$C$6:$F$30,4,FALSE)</f>
        <v>163</v>
      </c>
      <c r="G206" s="168">
        <f>+VLOOKUP(A206,'27-01'!$C$6:$F$30,4,FALSE)</f>
        <v>249</v>
      </c>
      <c r="H206" s="168">
        <f>+VLOOKUP(A206,'28-01'!$C$6:$F$30,4,FALSE)</f>
        <v>259</v>
      </c>
      <c r="I206" s="168">
        <f>+VLOOKUP(A206,'29-01'!$C$6:$F$30,4,FALSE)</f>
        <v>382</v>
      </c>
      <c r="J206" s="168">
        <f>+VLOOKUP(A206,'30-01'!$C$6:$F$30,4,FALSE)</f>
        <v>374</v>
      </c>
      <c r="K206" s="168">
        <f>+VLOOKUP(A206,'31-01'!$C$6:$F$30,4,FALSE)</f>
        <v>208</v>
      </c>
      <c r="L206" s="168">
        <f>+VLOOKUP(A206,'01-02'!$C$6:$F$30,4,FALSE)</f>
        <v>215</v>
      </c>
      <c r="M206" s="168"/>
      <c r="N206" s="168"/>
      <c r="O206" s="168"/>
      <c r="P206" s="168"/>
      <c r="Q206" s="277"/>
      <c r="R206" s="277"/>
      <c r="S206" s="277"/>
      <c r="T206" s="277"/>
      <c r="U206" s="277"/>
      <c r="V206" s="277"/>
      <c r="W206" s="277"/>
      <c r="X206" s="272"/>
      <c r="Y206" s="272"/>
      <c r="Z206" s="272"/>
      <c r="AA206" s="272"/>
      <c r="AB206" s="272"/>
      <c r="AC206" s="272"/>
      <c r="AD206" s="272"/>
      <c r="AE206" s="272"/>
      <c r="AF206" s="272"/>
      <c r="AG206" s="272"/>
      <c r="AH206" s="272"/>
      <c r="AI206" s="272"/>
      <c r="AJ206" s="272"/>
      <c r="AK206" s="272"/>
    </row>
    <row r="207" spans="1:56" ht="15.5">
      <c r="A207" s="305" t="s">
        <v>19</v>
      </c>
      <c r="B207" s="368"/>
      <c r="C207" s="168">
        <f>+VLOOKUP(A207,'23-01'!$C$6:$F$30,4,FALSE)</f>
        <v>303</v>
      </c>
      <c r="D207" s="168">
        <f>+VLOOKUP(A207,'24-01'!$C$6:$F$30,4,FALSE)</f>
        <v>0</v>
      </c>
      <c r="E207" s="168">
        <f>+VLOOKUP(A207,'25-01'!$C$6:$F$30,4,FALSE)</f>
        <v>0</v>
      </c>
      <c r="F207" s="168">
        <f>+VLOOKUP(A207,'26-01'!$C$6:$F$30,4,FALSE)</f>
        <v>249</v>
      </c>
      <c r="G207" s="168">
        <f>+VLOOKUP(A207,'27-01'!$C$6:$F$30,4,FALSE)</f>
        <v>34</v>
      </c>
      <c r="H207" s="168">
        <f>+VLOOKUP(A207,'28-01'!$C$6:$F$30,4,FALSE)</f>
        <v>0</v>
      </c>
      <c r="I207" s="168">
        <f>+VLOOKUP(A207,'29-01'!$C$6:$F$30,4,FALSE)</f>
        <v>0</v>
      </c>
      <c r="J207" s="168">
        <f>+VLOOKUP(A207,'30-01'!$C$6:$F$30,4,FALSE)</f>
        <v>0</v>
      </c>
      <c r="K207" s="168">
        <f>+VLOOKUP(A207,'31-01'!$C$6:$F$30,4,FALSE)</f>
        <v>244</v>
      </c>
      <c r="L207" s="168">
        <f>+VLOOKUP(A207,'01-02'!$C$6:$F$30,4,FALSE)</f>
        <v>136</v>
      </c>
      <c r="M207" s="168"/>
      <c r="N207" s="168"/>
      <c r="O207" s="168"/>
      <c r="P207" s="168"/>
      <c r="Q207" s="277"/>
      <c r="R207" s="277"/>
      <c r="S207" s="277"/>
      <c r="T207" s="277"/>
      <c r="U207" s="277"/>
      <c r="V207" s="277"/>
      <c r="W207" s="277"/>
      <c r="X207" s="272"/>
      <c r="Y207" s="272"/>
      <c r="Z207" s="272"/>
      <c r="AA207" s="272"/>
      <c r="AB207" s="272"/>
      <c r="AC207" s="272"/>
      <c r="AD207" s="272"/>
      <c r="AE207" s="272"/>
      <c r="AF207" s="272"/>
      <c r="AG207" s="272"/>
      <c r="AH207" s="272"/>
      <c r="AI207" s="272"/>
      <c r="AJ207" s="272"/>
      <c r="AK207" s="272"/>
    </row>
    <row r="208" spans="1:56" ht="15.5">
      <c r="A208" s="305" t="s">
        <v>85</v>
      </c>
      <c r="B208" s="368"/>
      <c r="C208" s="168">
        <f>+VLOOKUP(A208,'23-01'!$C$6:$F$30,4,FALSE)</f>
        <v>581</v>
      </c>
      <c r="D208" s="168">
        <f>+VLOOKUP(A208,'24-01'!$C$6:$F$30,4,FALSE)</f>
        <v>472</v>
      </c>
      <c r="E208" s="168">
        <f>+VLOOKUP(A208,'25-01'!$C$6:$F$30,4,FALSE)</f>
        <v>306</v>
      </c>
      <c r="F208" s="168">
        <f>+VLOOKUP(A208,'26-01'!$C$6:$F$30,4,FALSE)</f>
        <v>119</v>
      </c>
      <c r="G208" s="168">
        <f>+VLOOKUP(A208,'27-01'!$C$6:$F$30,4,FALSE)</f>
        <v>450</v>
      </c>
      <c r="H208" s="168">
        <f>+VLOOKUP(A208,'28-01'!$C$6:$F$30,4,FALSE)</f>
        <v>513.9</v>
      </c>
      <c r="I208" s="168">
        <f>+VLOOKUP(A208,'29-01'!$C$6:$F$30,4,FALSE)</f>
        <v>238</v>
      </c>
      <c r="J208" s="168">
        <f>+VLOOKUP(A208,'30-01'!$C$6:$F$30,4,FALSE)</f>
        <v>51</v>
      </c>
      <c r="K208" s="168">
        <f>+VLOOKUP(A208,'31-01'!$C$6:$F$30,4,FALSE)</f>
        <v>345</v>
      </c>
      <c r="L208" s="168">
        <f>+VLOOKUP(A208,'01-02'!$C$6:$F$30,4,FALSE)</f>
        <v>467</v>
      </c>
      <c r="M208" s="168"/>
      <c r="N208" s="168"/>
      <c r="O208" s="168"/>
      <c r="P208" s="168"/>
      <c r="Q208" s="277"/>
      <c r="R208" s="277"/>
      <c r="S208" s="277"/>
      <c r="T208" s="277"/>
      <c r="U208" s="277"/>
      <c r="V208" s="277"/>
      <c r="W208" s="277"/>
      <c r="X208" s="272"/>
      <c r="Y208" s="272"/>
      <c r="Z208" s="272"/>
      <c r="AA208" s="272"/>
      <c r="AB208" s="272"/>
      <c r="AC208" s="272"/>
      <c r="AD208" s="272"/>
      <c r="AE208" s="272"/>
      <c r="AF208" s="272"/>
      <c r="AG208" s="272"/>
      <c r="AH208" s="272"/>
      <c r="AI208" s="272"/>
      <c r="AJ208" s="272"/>
      <c r="AK208" s="272"/>
    </row>
    <row r="209" spans="1:56" ht="16" thickBot="1">
      <c r="A209" s="299" t="s">
        <v>43</v>
      </c>
      <c r="B209" s="360"/>
      <c r="C209" s="151">
        <f>+SUM(C200:C208)</f>
        <v>3477</v>
      </c>
      <c r="D209" s="151">
        <f t="shared" ref="D209:P209" si="98">+SUM(D200:D208)</f>
        <v>2339</v>
      </c>
      <c r="E209" s="151">
        <f t="shared" si="98"/>
        <v>2020</v>
      </c>
      <c r="F209" s="151">
        <f t="shared" si="98"/>
        <v>1874.5</v>
      </c>
      <c r="G209" s="151">
        <f t="shared" si="98"/>
        <v>1494</v>
      </c>
      <c r="H209" s="151">
        <f t="shared" si="98"/>
        <v>2389.9</v>
      </c>
      <c r="I209" s="151">
        <f t="shared" si="98"/>
        <v>1898</v>
      </c>
      <c r="J209" s="151">
        <f t="shared" si="98"/>
        <v>1919</v>
      </c>
      <c r="K209" s="151">
        <f t="shared" si="98"/>
        <v>2755</v>
      </c>
      <c r="L209" s="151">
        <f t="shared" si="98"/>
        <v>2981</v>
      </c>
      <c r="M209" s="151">
        <f t="shared" si="98"/>
        <v>0</v>
      </c>
      <c r="N209" s="151">
        <f t="shared" si="98"/>
        <v>0</v>
      </c>
      <c r="O209" s="151">
        <f t="shared" si="98"/>
        <v>0</v>
      </c>
      <c r="P209" s="191">
        <f t="shared" si="98"/>
        <v>0</v>
      </c>
      <c r="Q209" s="276"/>
      <c r="R209" s="276"/>
      <c r="S209" s="276"/>
      <c r="T209" s="276"/>
      <c r="U209" s="276"/>
      <c r="V209" s="276"/>
      <c r="W209" s="276"/>
      <c r="X209" s="269"/>
      <c r="Y209" s="269"/>
      <c r="Z209" s="269"/>
      <c r="AA209" s="269"/>
      <c r="AB209" s="269"/>
      <c r="AC209" s="269"/>
      <c r="AD209" s="269"/>
      <c r="AE209" s="269"/>
      <c r="AF209" s="269"/>
      <c r="AG209" s="269"/>
      <c r="AH209" s="269"/>
      <c r="AI209" s="269"/>
      <c r="AJ209" s="269"/>
      <c r="AK209" s="269"/>
    </row>
    <row r="210" spans="1:56" ht="16" thickBot="1">
      <c r="A210" s="379" t="s">
        <v>60</v>
      </c>
      <c r="B210" s="380"/>
      <c r="C210" s="381" t="s">
        <v>59</v>
      </c>
      <c r="D210" s="382"/>
      <c r="E210" s="382"/>
      <c r="F210" s="382"/>
      <c r="G210" s="382"/>
      <c r="H210" s="382"/>
      <c r="I210" s="383"/>
      <c r="J210" s="381" t="s">
        <v>59</v>
      </c>
      <c r="K210" s="382"/>
      <c r="L210" s="382"/>
      <c r="M210" s="382"/>
      <c r="N210" s="382"/>
      <c r="O210" s="382"/>
      <c r="P210" s="384"/>
      <c r="Q210" s="353"/>
      <c r="R210" s="353"/>
      <c r="S210" s="353"/>
      <c r="T210" s="353"/>
      <c r="U210" s="353"/>
      <c r="V210" s="353"/>
      <c r="W210" s="353"/>
      <c r="X210" s="353"/>
      <c r="Y210" s="353"/>
      <c r="Z210" s="353"/>
      <c r="AA210" s="353"/>
      <c r="AB210" s="353"/>
      <c r="AC210" s="353"/>
      <c r="AD210" s="353"/>
      <c r="AE210" s="353"/>
      <c r="AF210" s="353"/>
      <c r="AG210" s="353"/>
      <c r="AH210" s="353"/>
      <c r="AI210" s="353"/>
      <c r="AJ210" s="353"/>
      <c r="AK210" s="353"/>
    </row>
    <row r="211" spans="1:56" s="174" customFormat="1" ht="15.65" customHeight="1">
      <c r="A211" s="397" t="s">
        <v>12</v>
      </c>
      <c r="B211" s="398"/>
      <c r="C211" s="169">
        <f>+C200</f>
        <v>228</v>
      </c>
      <c r="D211" s="170">
        <f t="shared" ref="D211:I211" si="99">+C211+D200</f>
        <v>283</v>
      </c>
      <c r="E211" s="170">
        <f t="shared" si="99"/>
        <v>283</v>
      </c>
      <c r="F211" s="170">
        <f t="shared" si="99"/>
        <v>423</v>
      </c>
      <c r="G211" s="170">
        <f t="shared" si="99"/>
        <v>523</v>
      </c>
      <c r="H211" s="170">
        <f t="shared" si="99"/>
        <v>833</v>
      </c>
      <c r="I211" s="171">
        <f t="shared" si="99"/>
        <v>1095</v>
      </c>
      <c r="J211" s="172"/>
      <c r="K211" s="173"/>
      <c r="L211" s="173"/>
      <c r="M211" s="173"/>
      <c r="N211" s="173"/>
      <c r="O211" s="173"/>
      <c r="P211" s="193"/>
      <c r="Q211" s="270"/>
      <c r="R211" s="270"/>
      <c r="S211" s="270"/>
      <c r="T211" s="270"/>
      <c r="U211" s="270"/>
      <c r="V211" s="270"/>
      <c r="W211" s="270"/>
      <c r="X211" s="160"/>
      <c r="Y211" s="160"/>
      <c r="Z211" s="160"/>
      <c r="AA211" s="160"/>
      <c r="AB211" s="160"/>
      <c r="AC211" s="160"/>
      <c r="AD211" s="160"/>
      <c r="AE211" s="160"/>
      <c r="AF211" s="160"/>
      <c r="AG211" s="160"/>
      <c r="AH211" s="160"/>
      <c r="AI211" s="160"/>
      <c r="AJ211" s="160"/>
      <c r="AK211" s="160"/>
      <c r="AL211" s="160"/>
      <c r="AM211" s="160"/>
      <c r="AN211" s="160"/>
      <c r="AO211" s="160"/>
      <c r="AP211" s="160"/>
      <c r="AQ211" s="160"/>
      <c r="AR211" s="160"/>
      <c r="AS211" s="160"/>
      <c r="AT211" s="160"/>
      <c r="AU211" s="160"/>
      <c r="AV211" s="160"/>
      <c r="AW211" s="160"/>
      <c r="AX211" s="160"/>
      <c r="AY211" s="160"/>
      <c r="AZ211" s="160"/>
      <c r="BA211" s="160"/>
      <c r="BB211" s="160"/>
      <c r="BC211" s="160"/>
      <c r="BD211" s="160"/>
    </row>
    <row r="212" spans="1:56" s="160" customFormat="1" ht="14.9" customHeight="1">
      <c r="A212" s="393"/>
      <c r="B212" s="394"/>
      <c r="C212" s="175"/>
      <c r="D212" s="158"/>
      <c r="E212" s="158"/>
      <c r="F212" s="155">
        <f>+F200</f>
        <v>140</v>
      </c>
      <c r="G212" s="155">
        <f t="shared" ref="G212:L212" si="100">+F212+G200</f>
        <v>240</v>
      </c>
      <c r="H212" s="155">
        <f t="shared" si="100"/>
        <v>550</v>
      </c>
      <c r="I212" s="155">
        <f t="shared" si="100"/>
        <v>812</v>
      </c>
      <c r="J212" s="155">
        <f t="shared" si="100"/>
        <v>812</v>
      </c>
      <c r="K212" s="155">
        <f t="shared" si="100"/>
        <v>812</v>
      </c>
      <c r="L212" s="155">
        <f t="shared" si="100"/>
        <v>812</v>
      </c>
      <c r="M212" s="158"/>
      <c r="N212" s="158"/>
      <c r="O212" s="158"/>
      <c r="P212" s="159"/>
      <c r="Q212" s="270"/>
      <c r="R212" s="270"/>
      <c r="S212" s="270"/>
      <c r="T212" s="270"/>
      <c r="U212" s="270"/>
      <c r="V212" s="270"/>
      <c r="W212" s="270"/>
      <c r="X212" s="270"/>
      <c r="Y212" s="270"/>
      <c r="Z212" s="270"/>
      <c r="AA212" s="270"/>
      <c r="AB212" s="270"/>
      <c r="AC212" s="270"/>
      <c r="AD212" s="270"/>
      <c r="AE212" s="270"/>
      <c r="AF212" s="270"/>
      <c r="AG212" s="270"/>
      <c r="AH212" s="270"/>
      <c r="AI212" s="270"/>
      <c r="AJ212" s="270"/>
      <c r="AK212" s="270"/>
    </row>
    <row r="213" spans="1:56" s="181" customFormat="1" ht="15" customHeight="1" thickBot="1">
      <c r="A213" s="393"/>
      <c r="B213" s="394"/>
      <c r="C213" s="176"/>
      <c r="D213" s="177"/>
      <c r="E213" s="177"/>
      <c r="F213" s="177"/>
      <c r="G213" s="177"/>
      <c r="H213" s="177"/>
      <c r="I213" s="178"/>
      <c r="J213" s="179">
        <f>+J200</f>
        <v>0</v>
      </c>
      <c r="K213" s="180">
        <f t="shared" ref="K213:P213" si="101">+J213+K200</f>
        <v>0</v>
      </c>
      <c r="L213" s="180">
        <f t="shared" si="101"/>
        <v>0</v>
      </c>
      <c r="M213" s="180">
        <f t="shared" si="101"/>
        <v>0</v>
      </c>
      <c r="N213" s="180">
        <f t="shared" si="101"/>
        <v>0</v>
      </c>
      <c r="O213" s="180">
        <f t="shared" si="101"/>
        <v>0</v>
      </c>
      <c r="P213" s="194">
        <f t="shared" si="101"/>
        <v>0</v>
      </c>
      <c r="Q213" s="270"/>
      <c r="R213" s="270"/>
      <c r="S213" s="270"/>
      <c r="T213" s="270"/>
      <c r="U213" s="270"/>
      <c r="V213" s="270"/>
      <c r="W213" s="270"/>
      <c r="X213" s="270"/>
      <c r="Y213" s="270"/>
      <c r="Z213" s="270"/>
      <c r="AA213" s="270"/>
      <c r="AB213" s="270"/>
      <c r="AC213" s="270"/>
      <c r="AD213" s="270"/>
      <c r="AE213" s="270"/>
      <c r="AF213" s="270"/>
      <c r="AG213" s="270"/>
      <c r="AH213" s="270"/>
      <c r="AI213" s="270"/>
      <c r="AJ213" s="270"/>
      <c r="AK213" s="270"/>
      <c r="AL213" s="160"/>
      <c r="AM213" s="160"/>
      <c r="AN213" s="160"/>
      <c r="AO213" s="160"/>
      <c r="AP213" s="160"/>
      <c r="AQ213" s="160"/>
      <c r="AR213" s="160"/>
      <c r="AS213" s="160"/>
      <c r="AT213" s="160"/>
      <c r="AU213" s="160"/>
      <c r="AV213" s="160"/>
      <c r="AW213" s="160"/>
      <c r="AX213" s="160"/>
      <c r="AY213" s="160"/>
      <c r="AZ213" s="160"/>
      <c r="BA213" s="160"/>
      <c r="BB213" s="160"/>
      <c r="BC213" s="160"/>
      <c r="BD213" s="160"/>
    </row>
    <row r="214" spans="1:56" s="160" customFormat="1" ht="15" thickBot="1">
      <c r="A214" s="395"/>
      <c r="B214" s="396"/>
      <c r="C214" s="241"/>
      <c r="D214" s="242"/>
      <c r="E214" s="242"/>
      <c r="F214" s="242"/>
      <c r="G214" s="242"/>
      <c r="H214" s="242"/>
      <c r="I214" s="243"/>
      <c r="J214" s="244"/>
      <c r="K214" s="245"/>
      <c r="L214" s="245"/>
      <c r="M214" s="255">
        <f>M200</f>
        <v>0</v>
      </c>
      <c r="N214" s="255">
        <f>M214+N200</f>
        <v>0</v>
      </c>
      <c r="O214" s="255">
        <f t="shared" ref="O214:P214" si="102">N214+O200</f>
        <v>0</v>
      </c>
      <c r="P214" s="256">
        <f t="shared" si="102"/>
        <v>0</v>
      </c>
      <c r="Q214" s="271"/>
      <c r="R214" s="271"/>
      <c r="S214" s="271"/>
      <c r="T214" s="271"/>
      <c r="U214" s="271"/>
      <c r="V214" s="271"/>
      <c r="W214" s="271"/>
      <c r="X214" s="271"/>
      <c r="Y214" s="271"/>
      <c r="Z214" s="271"/>
      <c r="AA214" s="270"/>
      <c r="AB214" s="270"/>
      <c r="AC214" s="270"/>
      <c r="AD214" s="270"/>
      <c r="AE214" s="271"/>
      <c r="AF214" s="271"/>
      <c r="AG214" s="271"/>
      <c r="AH214" s="270"/>
      <c r="AI214" s="270"/>
      <c r="AJ214" s="270"/>
      <c r="AK214" s="270"/>
    </row>
    <row r="215" spans="1:56" s="174" customFormat="1" ht="14.9" customHeight="1">
      <c r="A215" s="397" t="s">
        <v>14</v>
      </c>
      <c r="B215" s="398"/>
      <c r="C215" s="182">
        <f>+C201</f>
        <v>0</v>
      </c>
      <c r="D215" s="170">
        <f t="shared" ref="D215:I215" si="103">+C215+D201</f>
        <v>0</v>
      </c>
      <c r="E215" s="170">
        <f t="shared" si="103"/>
        <v>536</v>
      </c>
      <c r="F215" s="170">
        <f t="shared" si="103"/>
        <v>1324</v>
      </c>
      <c r="G215" s="170">
        <f t="shared" si="103"/>
        <v>1880</v>
      </c>
      <c r="H215" s="170">
        <f t="shared" si="103"/>
        <v>2198</v>
      </c>
      <c r="I215" s="171">
        <f t="shared" si="103"/>
        <v>2589</v>
      </c>
      <c r="J215" s="172"/>
      <c r="K215" s="173"/>
      <c r="L215" s="173"/>
      <c r="M215" s="173"/>
      <c r="N215" s="173"/>
      <c r="O215" s="173"/>
      <c r="P215" s="193"/>
      <c r="Q215" s="270"/>
      <c r="R215" s="270"/>
      <c r="S215" s="270"/>
      <c r="T215" s="270"/>
      <c r="U215" s="270"/>
      <c r="V215" s="270"/>
      <c r="W215" s="270"/>
      <c r="X215" s="270"/>
      <c r="Y215" s="270"/>
      <c r="Z215" s="270"/>
      <c r="AA215" s="270"/>
      <c r="AB215" s="270"/>
      <c r="AC215" s="270"/>
      <c r="AD215" s="270"/>
      <c r="AE215" s="270"/>
      <c r="AF215" s="270"/>
      <c r="AG215" s="270"/>
      <c r="AH215" s="270"/>
      <c r="AI215" s="270"/>
      <c r="AJ215" s="270"/>
      <c r="AK215" s="270"/>
      <c r="AL215" s="160"/>
      <c r="AM215" s="160"/>
      <c r="AN215" s="160"/>
      <c r="AO215" s="160"/>
      <c r="AP215" s="160"/>
      <c r="AQ215" s="160"/>
      <c r="AR215" s="160"/>
      <c r="AS215" s="160"/>
      <c r="AT215" s="160"/>
      <c r="AU215" s="160"/>
      <c r="AV215" s="160"/>
      <c r="AW215" s="160"/>
      <c r="AX215" s="160"/>
      <c r="AY215" s="160"/>
      <c r="AZ215" s="160"/>
      <c r="BA215" s="160"/>
      <c r="BB215" s="160"/>
      <c r="BC215" s="160"/>
      <c r="BD215" s="160"/>
    </row>
    <row r="216" spans="1:56" s="160" customFormat="1" ht="14.9" customHeight="1">
      <c r="A216" s="393"/>
      <c r="B216" s="394"/>
      <c r="C216" s="175"/>
      <c r="D216" s="158"/>
      <c r="E216" s="158"/>
      <c r="F216" s="155">
        <f>+F201</f>
        <v>788</v>
      </c>
      <c r="G216" s="155">
        <f t="shared" ref="G216:L216" si="104">+F216+G201</f>
        <v>1344</v>
      </c>
      <c r="H216" s="155">
        <f t="shared" si="104"/>
        <v>1662</v>
      </c>
      <c r="I216" s="155">
        <f t="shared" si="104"/>
        <v>2053</v>
      </c>
      <c r="J216" s="155">
        <f t="shared" si="104"/>
        <v>2611</v>
      </c>
      <c r="K216" s="155">
        <f t="shared" si="104"/>
        <v>3030</v>
      </c>
      <c r="L216" s="155">
        <f t="shared" si="104"/>
        <v>3810</v>
      </c>
      <c r="M216" s="158"/>
      <c r="N216" s="158"/>
      <c r="O216" s="158"/>
      <c r="P216" s="159"/>
      <c r="Q216" s="270"/>
      <c r="R216" s="270"/>
      <c r="S216" s="270"/>
      <c r="T216" s="270"/>
      <c r="U216" s="270"/>
      <c r="V216" s="270"/>
      <c r="W216" s="270"/>
      <c r="X216" s="270"/>
      <c r="Y216" s="270"/>
      <c r="Z216" s="270"/>
      <c r="AA216" s="270"/>
      <c r="AB216" s="270"/>
      <c r="AC216" s="270"/>
      <c r="AD216" s="270"/>
      <c r="AE216" s="270"/>
      <c r="AF216" s="270"/>
      <c r="AG216" s="270"/>
      <c r="AH216" s="270"/>
      <c r="AI216" s="270"/>
      <c r="AJ216" s="270"/>
      <c r="AK216" s="270"/>
    </row>
    <row r="217" spans="1:56" s="181" customFormat="1" ht="15" customHeight="1" thickBot="1">
      <c r="A217" s="393"/>
      <c r="B217" s="394"/>
      <c r="C217" s="176"/>
      <c r="D217" s="177"/>
      <c r="E217" s="177"/>
      <c r="F217" s="177"/>
      <c r="G217" s="177"/>
      <c r="H217" s="177"/>
      <c r="I217" s="178"/>
      <c r="J217" s="179">
        <f>+J201</f>
        <v>558</v>
      </c>
      <c r="K217" s="180">
        <f t="shared" ref="K217:P217" si="105">+J217+K201</f>
        <v>977</v>
      </c>
      <c r="L217" s="180">
        <f t="shared" si="105"/>
        <v>1757</v>
      </c>
      <c r="M217" s="180">
        <f t="shared" si="105"/>
        <v>1757</v>
      </c>
      <c r="N217" s="180">
        <f t="shared" si="105"/>
        <v>1757</v>
      </c>
      <c r="O217" s="180">
        <f t="shared" si="105"/>
        <v>1757</v>
      </c>
      <c r="P217" s="194">
        <f t="shared" si="105"/>
        <v>1757</v>
      </c>
      <c r="Q217" s="270"/>
      <c r="R217" s="270"/>
      <c r="S217" s="270"/>
      <c r="T217" s="270"/>
      <c r="U217" s="270"/>
      <c r="V217" s="270"/>
      <c r="W217" s="270"/>
      <c r="X217" s="270"/>
      <c r="Y217" s="270"/>
      <c r="Z217" s="270"/>
      <c r="AA217" s="270"/>
      <c r="AB217" s="270"/>
      <c r="AC217" s="270"/>
      <c r="AD217" s="270"/>
      <c r="AE217" s="270"/>
      <c r="AF217" s="270"/>
      <c r="AG217" s="270"/>
      <c r="AH217" s="270"/>
      <c r="AI217" s="270"/>
      <c r="AJ217" s="270"/>
      <c r="AK217" s="270"/>
      <c r="AL217" s="160"/>
      <c r="AM217" s="160"/>
      <c r="AN217" s="160"/>
      <c r="AO217" s="160"/>
      <c r="AP217" s="160"/>
      <c r="AQ217" s="160"/>
      <c r="AR217" s="160"/>
      <c r="AS217" s="160"/>
      <c r="AT217" s="160"/>
      <c r="AU217" s="160"/>
      <c r="AV217" s="160"/>
      <c r="AW217" s="160"/>
      <c r="AX217" s="160"/>
      <c r="AY217" s="160"/>
      <c r="AZ217" s="160"/>
      <c r="BA217" s="160"/>
      <c r="BB217" s="160"/>
      <c r="BC217" s="160"/>
      <c r="BD217" s="160"/>
    </row>
    <row r="218" spans="1:56" s="160" customFormat="1" ht="15" thickBot="1">
      <c r="A218" s="395"/>
      <c r="B218" s="396"/>
      <c r="C218" s="241"/>
      <c r="D218" s="242"/>
      <c r="E218" s="242"/>
      <c r="F218" s="242"/>
      <c r="G218" s="242"/>
      <c r="H218" s="242"/>
      <c r="I218" s="243"/>
      <c r="J218" s="244"/>
      <c r="K218" s="245"/>
      <c r="L218" s="245"/>
      <c r="M218" s="255">
        <f>M201</f>
        <v>0</v>
      </c>
      <c r="N218" s="255">
        <f>M218+N201</f>
        <v>0</v>
      </c>
      <c r="O218" s="255">
        <f t="shared" ref="O218:P218" si="106">N218+O201</f>
        <v>0</v>
      </c>
      <c r="P218" s="256">
        <f t="shared" si="106"/>
        <v>0</v>
      </c>
      <c r="Q218" s="271"/>
      <c r="R218" s="271"/>
      <c r="S218" s="271"/>
      <c r="T218" s="271"/>
      <c r="U218" s="271"/>
      <c r="V218" s="271"/>
      <c r="W218" s="271"/>
      <c r="X218" s="271"/>
      <c r="Y218" s="271"/>
      <c r="Z218" s="271"/>
      <c r="AA218" s="270"/>
      <c r="AB218" s="270"/>
      <c r="AC218" s="270"/>
      <c r="AD218" s="270"/>
      <c r="AE218" s="271"/>
      <c r="AF218" s="271"/>
      <c r="AG218" s="271"/>
      <c r="AH218" s="270"/>
      <c r="AI218" s="270"/>
      <c r="AJ218" s="270"/>
      <c r="AK218" s="270"/>
    </row>
    <row r="219" spans="1:56" s="174" customFormat="1" ht="14.9" customHeight="1">
      <c r="A219" s="397" t="s">
        <v>18</v>
      </c>
      <c r="B219" s="398"/>
      <c r="C219" s="182">
        <f>+C202</f>
        <v>287</v>
      </c>
      <c r="D219" s="170">
        <f t="shared" ref="D219:I219" si="107">+C219+D202</f>
        <v>607</v>
      </c>
      <c r="E219" s="170">
        <f t="shared" si="107"/>
        <v>748</v>
      </c>
      <c r="F219" s="170">
        <f t="shared" si="107"/>
        <v>995</v>
      </c>
      <c r="G219" s="170">
        <f t="shared" si="107"/>
        <v>995</v>
      </c>
      <c r="H219" s="170">
        <f t="shared" si="107"/>
        <v>1723</v>
      </c>
      <c r="I219" s="171">
        <f t="shared" si="107"/>
        <v>1775</v>
      </c>
      <c r="J219" s="172"/>
      <c r="K219" s="173"/>
      <c r="L219" s="173"/>
      <c r="M219" s="173"/>
      <c r="N219" s="173"/>
      <c r="O219" s="173"/>
      <c r="P219" s="193"/>
      <c r="Q219" s="270"/>
      <c r="R219" s="270"/>
      <c r="S219" s="270"/>
      <c r="T219" s="270"/>
      <c r="U219" s="270"/>
      <c r="V219" s="270"/>
      <c r="W219" s="270"/>
      <c r="X219" s="270"/>
      <c r="Y219" s="270"/>
      <c r="Z219" s="270"/>
      <c r="AA219" s="270"/>
      <c r="AB219" s="270"/>
      <c r="AC219" s="270"/>
      <c r="AD219" s="270"/>
      <c r="AE219" s="270"/>
      <c r="AF219" s="270"/>
      <c r="AG219" s="270"/>
      <c r="AH219" s="270"/>
      <c r="AI219" s="270"/>
      <c r="AJ219" s="270"/>
      <c r="AK219" s="270"/>
      <c r="AL219" s="160"/>
      <c r="AM219" s="160"/>
      <c r="AN219" s="160"/>
      <c r="AO219" s="160"/>
      <c r="AP219" s="160"/>
      <c r="AQ219" s="160"/>
      <c r="AR219" s="160"/>
      <c r="AS219" s="160"/>
      <c r="AT219" s="160"/>
      <c r="AU219" s="160"/>
      <c r="AV219" s="160"/>
      <c r="AW219" s="160"/>
      <c r="AX219" s="160"/>
      <c r="AY219" s="160"/>
      <c r="AZ219" s="160"/>
      <c r="BA219" s="160"/>
      <c r="BB219" s="160"/>
      <c r="BC219" s="160"/>
      <c r="BD219" s="160"/>
    </row>
    <row r="220" spans="1:56" s="160" customFormat="1" ht="14.9" customHeight="1">
      <c r="A220" s="393"/>
      <c r="B220" s="394"/>
      <c r="C220" s="175"/>
      <c r="D220" s="158"/>
      <c r="E220" s="158"/>
      <c r="F220" s="155">
        <f>+F202</f>
        <v>247</v>
      </c>
      <c r="G220" s="155">
        <f t="shared" ref="G220:L220" si="108">+F220+G202</f>
        <v>247</v>
      </c>
      <c r="H220" s="155">
        <f t="shared" si="108"/>
        <v>975</v>
      </c>
      <c r="I220" s="155">
        <f t="shared" si="108"/>
        <v>1027</v>
      </c>
      <c r="J220" s="155">
        <f t="shared" si="108"/>
        <v>1192</v>
      </c>
      <c r="K220" s="155">
        <f t="shared" si="108"/>
        <v>1351</v>
      </c>
      <c r="L220" s="155">
        <f t="shared" si="108"/>
        <v>1621</v>
      </c>
      <c r="M220" s="158"/>
      <c r="N220" s="158"/>
      <c r="O220" s="158"/>
      <c r="P220" s="159"/>
      <c r="Q220" s="270"/>
      <c r="R220" s="270"/>
      <c r="S220" s="270"/>
      <c r="T220" s="270"/>
      <c r="U220" s="270"/>
      <c r="V220" s="270"/>
      <c r="W220" s="270"/>
      <c r="X220" s="270"/>
      <c r="Y220" s="270"/>
      <c r="Z220" s="270"/>
      <c r="AA220" s="270"/>
      <c r="AB220" s="270"/>
      <c r="AC220" s="270"/>
      <c r="AD220" s="270"/>
      <c r="AE220" s="270"/>
      <c r="AF220" s="270"/>
      <c r="AG220" s="270"/>
      <c r="AH220" s="270"/>
      <c r="AI220" s="270"/>
      <c r="AJ220" s="270"/>
      <c r="AK220" s="270"/>
    </row>
    <row r="221" spans="1:56" s="181" customFormat="1" ht="15" customHeight="1" thickBot="1">
      <c r="A221" s="393"/>
      <c r="B221" s="394"/>
      <c r="C221" s="176"/>
      <c r="D221" s="177"/>
      <c r="E221" s="177"/>
      <c r="F221" s="177"/>
      <c r="G221" s="177"/>
      <c r="H221" s="177"/>
      <c r="I221" s="178"/>
      <c r="J221" s="179">
        <f>+J202</f>
        <v>165</v>
      </c>
      <c r="K221" s="180">
        <f t="shared" ref="K221:P221" si="109">+J221+K202</f>
        <v>324</v>
      </c>
      <c r="L221" s="180">
        <f t="shared" si="109"/>
        <v>594</v>
      </c>
      <c r="M221" s="180">
        <f t="shared" si="109"/>
        <v>594</v>
      </c>
      <c r="N221" s="180">
        <f t="shared" si="109"/>
        <v>594</v>
      </c>
      <c r="O221" s="180">
        <f t="shared" si="109"/>
        <v>594</v>
      </c>
      <c r="P221" s="194">
        <f t="shared" si="109"/>
        <v>594</v>
      </c>
      <c r="Q221" s="270"/>
      <c r="R221" s="270"/>
      <c r="S221" s="270"/>
      <c r="T221" s="270"/>
      <c r="U221" s="270"/>
      <c r="V221" s="270"/>
      <c r="W221" s="270"/>
      <c r="X221" s="270"/>
      <c r="Y221" s="270"/>
      <c r="Z221" s="270"/>
      <c r="AA221" s="270"/>
      <c r="AB221" s="270"/>
      <c r="AC221" s="270"/>
      <c r="AD221" s="270"/>
      <c r="AE221" s="270"/>
      <c r="AF221" s="270"/>
      <c r="AG221" s="270"/>
      <c r="AH221" s="270"/>
      <c r="AI221" s="270"/>
      <c r="AJ221" s="270"/>
      <c r="AK221" s="270"/>
      <c r="AL221" s="160"/>
      <c r="AM221" s="160"/>
      <c r="AN221" s="160"/>
      <c r="AO221" s="160"/>
      <c r="AP221" s="160"/>
      <c r="AQ221" s="160"/>
      <c r="AR221" s="160"/>
      <c r="AS221" s="160"/>
      <c r="AT221" s="160"/>
      <c r="AU221" s="160"/>
      <c r="AV221" s="160"/>
      <c r="AW221" s="160"/>
      <c r="AX221" s="160"/>
      <c r="AY221" s="160"/>
      <c r="AZ221" s="160"/>
      <c r="BA221" s="160"/>
      <c r="BB221" s="160"/>
      <c r="BC221" s="160"/>
      <c r="BD221" s="160"/>
    </row>
    <row r="222" spans="1:56" s="160" customFormat="1" ht="15" thickBot="1">
      <c r="A222" s="395"/>
      <c r="B222" s="396"/>
      <c r="C222" s="241"/>
      <c r="D222" s="242"/>
      <c r="E222" s="242"/>
      <c r="F222" s="242"/>
      <c r="G222" s="242"/>
      <c r="H222" s="242"/>
      <c r="I222" s="243"/>
      <c r="J222" s="244"/>
      <c r="K222" s="245"/>
      <c r="L222" s="245"/>
      <c r="M222" s="255">
        <f>M202</f>
        <v>0</v>
      </c>
      <c r="N222" s="255">
        <f>M222+N202</f>
        <v>0</v>
      </c>
      <c r="O222" s="255">
        <f t="shared" ref="O222:P222" si="110">N222+O202</f>
        <v>0</v>
      </c>
      <c r="P222" s="256">
        <f t="shared" si="110"/>
        <v>0</v>
      </c>
      <c r="Q222" s="271"/>
      <c r="R222" s="271"/>
      <c r="S222" s="271"/>
      <c r="T222" s="271"/>
      <c r="U222" s="271"/>
      <c r="V222" s="271"/>
      <c r="W222" s="271"/>
      <c r="X222" s="271"/>
      <c r="Y222" s="271"/>
      <c r="Z222" s="271"/>
      <c r="AA222" s="270"/>
      <c r="AB222" s="270"/>
      <c r="AC222" s="270"/>
      <c r="AD222" s="270"/>
      <c r="AE222" s="271"/>
      <c r="AF222" s="271"/>
      <c r="AG222" s="271"/>
      <c r="AH222" s="270"/>
      <c r="AI222" s="270"/>
      <c r="AJ222" s="270"/>
      <c r="AK222" s="270"/>
    </row>
    <row r="223" spans="1:56" s="174" customFormat="1" ht="14.9" customHeight="1">
      <c r="A223" s="397" t="s">
        <v>20</v>
      </c>
      <c r="B223" s="398"/>
      <c r="C223" s="182">
        <f>+C203</f>
        <v>972</v>
      </c>
      <c r="D223" s="170">
        <f t="shared" ref="D223:I223" si="111">+C223+D203</f>
        <v>1646</v>
      </c>
      <c r="E223" s="170">
        <f t="shared" si="111"/>
        <v>2354</v>
      </c>
      <c r="F223" s="170">
        <f t="shared" si="111"/>
        <v>2372.5</v>
      </c>
      <c r="G223" s="170">
        <f t="shared" si="111"/>
        <v>2372.5</v>
      </c>
      <c r="H223" s="170">
        <f t="shared" si="111"/>
        <v>2372.5</v>
      </c>
      <c r="I223" s="171">
        <f t="shared" si="111"/>
        <v>2593.5</v>
      </c>
      <c r="J223" s="172"/>
      <c r="K223" s="173"/>
      <c r="L223" s="173"/>
      <c r="M223" s="173"/>
      <c r="N223" s="173"/>
      <c r="O223" s="173"/>
      <c r="P223" s="193"/>
      <c r="Q223" s="270"/>
      <c r="R223" s="270"/>
      <c r="S223" s="270"/>
      <c r="T223" s="270"/>
      <c r="U223" s="270"/>
      <c r="V223" s="270"/>
      <c r="W223" s="270"/>
      <c r="X223" s="270"/>
      <c r="Y223" s="270"/>
      <c r="Z223" s="270"/>
      <c r="AA223" s="270"/>
      <c r="AB223" s="270"/>
      <c r="AC223" s="270"/>
      <c r="AD223" s="270"/>
      <c r="AE223" s="270"/>
      <c r="AF223" s="270"/>
      <c r="AG223" s="270"/>
      <c r="AH223" s="270"/>
      <c r="AI223" s="270"/>
      <c r="AJ223" s="270"/>
      <c r="AK223" s="270"/>
      <c r="AL223" s="160"/>
      <c r="AM223" s="160"/>
      <c r="AN223" s="160"/>
      <c r="AO223" s="160"/>
      <c r="AP223" s="160"/>
      <c r="AQ223" s="160"/>
      <c r="AR223" s="160"/>
      <c r="AS223" s="160"/>
      <c r="AT223" s="160"/>
      <c r="AU223" s="160"/>
      <c r="AV223" s="160"/>
      <c r="AW223" s="160"/>
      <c r="AX223" s="160"/>
      <c r="AY223" s="160"/>
      <c r="AZ223" s="160"/>
      <c r="BA223" s="160"/>
      <c r="BB223" s="160"/>
      <c r="BC223" s="160"/>
      <c r="BD223" s="160"/>
    </row>
    <row r="224" spans="1:56" s="160" customFormat="1" ht="14.9" customHeight="1">
      <c r="A224" s="393"/>
      <c r="B224" s="394"/>
      <c r="C224" s="175"/>
      <c r="D224" s="158"/>
      <c r="E224" s="158"/>
      <c r="F224" s="155">
        <f>+F203</f>
        <v>18.5</v>
      </c>
      <c r="G224" s="155">
        <f t="shared" ref="G224:L224" si="112">+F224+G203</f>
        <v>18.5</v>
      </c>
      <c r="H224" s="155">
        <f t="shared" si="112"/>
        <v>18.5</v>
      </c>
      <c r="I224" s="155">
        <f t="shared" si="112"/>
        <v>239.5</v>
      </c>
      <c r="J224" s="155">
        <f t="shared" si="112"/>
        <v>409.5</v>
      </c>
      <c r="K224" s="155">
        <f t="shared" si="112"/>
        <v>1411.5</v>
      </c>
      <c r="L224" s="155">
        <f t="shared" si="112"/>
        <v>2272.5</v>
      </c>
      <c r="M224" s="158"/>
      <c r="N224" s="158"/>
      <c r="O224" s="158"/>
      <c r="P224" s="159"/>
      <c r="Q224" s="270"/>
      <c r="R224" s="270"/>
      <c r="S224" s="270"/>
      <c r="T224" s="270"/>
      <c r="U224" s="270"/>
      <c r="V224" s="270"/>
      <c r="W224" s="270"/>
      <c r="X224" s="270"/>
      <c r="Y224" s="270"/>
      <c r="Z224" s="270"/>
      <c r="AA224" s="270"/>
      <c r="AB224" s="270"/>
      <c r="AC224" s="270"/>
      <c r="AD224" s="270"/>
      <c r="AE224" s="270"/>
      <c r="AF224" s="270"/>
      <c r="AG224" s="270"/>
      <c r="AH224" s="270"/>
      <c r="AI224" s="270"/>
      <c r="AJ224" s="270"/>
      <c r="AK224" s="270"/>
    </row>
    <row r="225" spans="1:56" s="181" customFormat="1" ht="15" customHeight="1" thickBot="1">
      <c r="A225" s="393"/>
      <c r="B225" s="394"/>
      <c r="C225" s="176"/>
      <c r="D225" s="177"/>
      <c r="E225" s="177"/>
      <c r="F225" s="177"/>
      <c r="G225" s="177"/>
      <c r="H225" s="177"/>
      <c r="I225" s="178"/>
      <c r="J225" s="179">
        <f>+J203</f>
        <v>170</v>
      </c>
      <c r="K225" s="180">
        <f t="shared" ref="K225:P225" si="113">+J225+K203</f>
        <v>1172</v>
      </c>
      <c r="L225" s="180">
        <f t="shared" si="113"/>
        <v>2033</v>
      </c>
      <c r="M225" s="180">
        <f t="shared" si="113"/>
        <v>2033</v>
      </c>
      <c r="N225" s="180">
        <f t="shared" si="113"/>
        <v>2033</v>
      </c>
      <c r="O225" s="180">
        <f t="shared" si="113"/>
        <v>2033</v>
      </c>
      <c r="P225" s="194">
        <f t="shared" si="113"/>
        <v>2033</v>
      </c>
      <c r="Q225" s="270"/>
      <c r="R225" s="270"/>
      <c r="S225" s="270"/>
      <c r="T225" s="270"/>
      <c r="U225" s="270"/>
      <c r="V225" s="270"/>
      <c r="W225" s="270"/>
      <c r="X225" s="270"/>
      <c r="Y225" s="270"/>
      <c r="Z225" s="270"/>
      <c r="AA225" s="270"/>
      <c r="AB225" s="270"/>
      <c r="AC225" s="270"/>
      <c r="AD225" s="270"/>
      <c r="AE225" s="270"/>
      <c r="AF225" s="270"/>
      <c r="AG225" s="270"/>
      <c r="AH225" s="270"/>
      <c r="AI225" s="270"/>
      <c r="AJ225" s="270"/>
      <c r="AK225" s="27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  <c r="AV225" s="160"/>
      <c r="AW225" s="160"/>
      <c r="AX225" s="160"/>
      <c r="AY225" s="160"/>
      <c r="AZ225" s="160"/>
      <c r="BA225" s="160"/>
      <c r="BB225" s="160"/>
      <c r="BC225" s="160"/>
      <c r="BD225" s="160"/>
    </row>
    <row r="226" spans="1:56" s="160" customFormat="1" ht="15" customHeight="1" thickBot="1">
      <c r="A226" s="395"/>
      <c r="B226" s="396"/>
      <c r="C226" s="241"/>
      <c r="D226" s="242"/>
      <c r="E226" s="242"/>
      <c r="F226" s="242"/>
      <c r="G226" s="242"/>
      <c r="H226" s="242"/>
      <c r="I226" s="243"/>
      <c r="J226" s="244"/>
      <c r="K226" s="245"/>
      <c r="L226" s="245"/>
      <c r="M226" s="255">
        <f>M203</f>
        <v>0</v>
      </c>
      <c r="N226" s="255">
        <f>M226+N203</f>
        <v>0</v>
      </c>
      <c r="O226" s="255">
        <f t="shared" ref="O226:P226" si="114">N226+O203</f>
        <v>0</v>
      </c>
      <c r="P226" s="256">
        <f t="shared" si="114"/>
        <v>0</v>
      </c>
      <c r="Q226" s="271"/>
      <c r="R226" s="271"/>
      <c r="S226" s="271"/>
      <c r="T226" s="271"/>
      <c r="U226" s="271"/>
      <c r="V226" s="271"/>
      <c r="W226" s="271"/>
      <c r="X226" s="271"/>
      <c r="Y226" s="271"/>
      <c r="Z226" s="271"/>
      <c r="AA226" s="270"/>
      <c r="AB226" s="270"/>
      <c r="AC226" s="270"/>
      <c r="AD226" s="270"/>
      <c r="AE226" s="271"/>
      <c r="AF226" s="271"/>
      <c r="AG226" s="271"/>
      <c r="AH226" s="270"/>
      <c r="AI226" s="270"/>
      <c r="AJ226" s="270"/>
      <c r="AK226" s="270"/>
    </row>
    <row r="227" spans="1:56" s="174" customFormat="1" ht="14.9" customHeight="1">
      <c r="A227" s="397" t="s">
        <v>17</v>
      </c>
      <c r="B227" s="398"/>
      <c r="C227" s="182">
        <f>+C204</f>
        <v>530</v>
      </c>
      <c r="D227" s="170">
        <f t="shared" ref="D227:I227" si="115">+C227+D204</f>
        <v>770</v>
      </c>
      <c r="E227" s="170">
        <f t="shared" si="115"/>
        <v>770</v>
      </c>
      <c r="F227" s="170">
        <f t="shared" si="115"/>
        <v>770</v>
      </c>
      <c r="G227" s="170">
        <f t="shared" si="115"/>
        <v>857</v>
      </c>
      <c r="H227" s="170">
        <f t="shared" si="115"/>
        <v>1118</v>
      </c>
      <c r="I227" s="170">
        <f t="shared" si="115"/>
        <v>1470</v>
      </c>
      <c r="J227" s="172"/>
      <c r="K227" s="173"/>
      <c r="L227" s="173"/>
      <c r="M227" s="173"/>
      <c r="N227" s="173"/>
      <c r="O227" s="173"/>
      <c r="P227" s="193"/>
      <c r="Q227" s="270"/>
      <c r="R227" s="270"/>
      <c r="S227" s="270"/>
      <c r="T227" s="270"/>
      <c r="U227" s="270"/>
      <c r="V227" s="270"/>
      <c r="W227" s="270"/>
      <c r="X227" s="270"/>
      <c r="Y227" s="270"/>
      <c r="Z227" s="270"/>
      <c r="AA227" s="270"/>
      <c r="AB227" s="270"/>
      <c r="AC227" s="270"/>
      <c r="AD227" s="270"/>
      <c r="AE227" s="270"/>
      <c r="AF227" s="270"/>
      <c r="AG227" s="270"/>
      <c r="AH227" s="270"/>
      <c r="AI227" s="270"/>
      <c r="AJ227" s="270"/>
      <c r="AK227" s="270"/>
      <c r="AL227" s="160"/>
      <c r="AM227" s="160"/>
      <c r="AN227" s="160"/>
      <c r="AO227" s="160"/>
      <c r="AP227" s="160"/>
      <c r="AQ227" s="160"/>
      <c r="AR227" s="160"/>
      <c r="AS227" s="160"/>
      <c r="AT227" s="160"/>
      <c r="AU227" s="160"/>
      <c r="AV227" s="160"/>
      <c r="AW227" s="160"/>
      <c r="AX227" s="160"/>
      <c r="AY227" s="160"/>
      <c r="AZ227" s="160"/>
      <c r="BA227" s="160"/>
      <c r="BB227" s="160"/>
      <c r="BC227" s="160"/>
      <c r="BD227" s="160"/>
    </row>
    <row r="228" spans="1:56" s="160" customFormat="1" ht="14.9" customHeight="1">
      <c r="A228" s="393"/>
      <c r="B228" s="394"/>
      <c r="C228" s="175"/>
      <c r="D228" s="158"/>
      <c r="E228" s="158"/>
      <c r="F228" s="155">
        <f>+F204</f>
        <v>0</v>
      </c>
      <c r="G228" s="155">
        <f t="shared" ref="G228:L228" si="116">+F228+G204</f>
        <v>87</v>
      </c>
      <c r="H228" s="155">
        <f t="shared" si="116"/>
        <v>348</v>
      </c>
      <c r="I228" s="155">
        <f t="shared" si="116"/>
        <v>700</v>
      </c>
      <c r="J228" s="155">
        <f t="shared" si="116"/>
        <v>1041</v>
      </c>
      <c r="K228" s="155">
        <f t="shared" si="116"/>
        <v>1205</v>
      </c>
      <c r="L228" s="155">
        <f t="shared" si="116"/>
        <v>1245</v>
      </c>
      <c r="M228" s="158"/>
      <c r="N228" s="158"/>
      <c r="O228" s="158"/>
      <c r="P228" s="159"/>
      <c r="Q228" s="270"/>
      <c r="R228" s="270"/>
      <c r="S228" s="270"/>
      <c r="T228" s="270"/>
      <c r="U228" s="270"/>
      <c r="V228" s="270"/>
      <c r="W228" s="270"/>
      <c r="X228" s="270"/>
      <c r="Y228" s="270"/>
      <c r="Z228" s="270"/>
      <c r="AA228" s="270"/>
      <c r="AB228" s="270"/>
      <c r="AC228" s="270"/>
      <c r="AD228" s="270"/>
      <c r="AE228" s="270"/>
      <c r="AF228" s="270"/>
      <c r="AG228" s="270"/>
      <c r="AH228" s="270"/>
      <c r="AI228" s="270"/>
      <c r="AJ228" s="270"/>
      <c r="AK228" s="270"/>
    </row>
    <row r="229" spans="1:56" s="181" customFormat="1" ht="15" customHeight="1" thickBot="1">
      <c r="A229" s="393"/>
      <c r="B229" s="394"/>
      <c r="C229" s="176"/>
      <c r="D229" s="177"/>
      <c r="E229" s="177"/>
      <c r="F229" s="177"/>
      <c r="G229" s="177"/>
      <c r="H229" s="177"/>
      <c r="I229" s="178"/>
      <c r="J229" s="179">
        <f>+J204</f>
        <v>341</v>
      </c>
      <c r="K229" s="180">
        <f t="shared" ref="K229:P229" si="117">+J229+K204</f>
        <v>505</v>
      </c>
      <c r="L229" s="180">
        <f t="shared" si="117"/>
        <v>545</v>
      </c>
      <c r="M229" s="180">
        <f t="shared" si="117"/>
        <v>545</v>
      </c>
      <c r="N229" s="180">
        <f t="shared" si="117"/>
        <v>545</v>
      </c>
      <c r="O229" s="180">
        <f t="shared" si="117"/>
        <v>545</v>
      </c>
      <c r="P229" s="194">
        <f t="shared" si="117"/>
        <v>545</v>
      </c>
      <c r="Q229" s="270"/>
      <c r="R229" s="270"/>
      <c r="S229" s="270"/>
      <c r="T229" s="270"/>
      <c r="U229" s="270"/>
      <c r="V229" s="270"/>
      <c r="W229" s="270"/>
      <c r="X229" s="270"/>
      <c r="Y229" s="270"/>
      <c r="Z229" s="270"/>
      <c r="AA229" s="270"/>
      <c r="AB229" s="270"/>
      <c r="AC229" s="270"/>
      <c r="AD229" s="270"/>
      <c r="AE229" s="270"/>
      <c r="AF229" s="270"/>
      <c r="AG229" s="270"/>
      <c r="AH229" s="270"/>
      <c r="AI229" s="270"/>
      <c r="AJ229" s="270"/>
      <c r="AK229" s="27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  <c r="AV229" s="160"/>
      <c r="AW229" s="160"/>
      <c r="AX229" s="160"/>
      <c r="AY229" s="160"/>
      <c r="AZ229" s="160"/>
      <c r="BA229" s="160"/>
      <c r="BB229" s="160"/>
      <c r="BC229" s="160"/>
      <c r="BD229" s="160"/>
    </row>
    <row r="230" spans="1:56" s="160" customFormat="1" ht="15" customHeight="1" thickBot="1">
      <c r="A230" s="395"/>
      <c r="B230" s="396"/>
      <c r="C230" s="241"/>
      <c r="D230" s="242"/>
      <c r="E230" s="242"/>
      <c r="F230" s="242"/>
      <c r="G230" s="242"/>
      <c r="H230" s="242"/>
      <c r="I230" s="243"/>
      <c r="J230" s="244"/>
      <c r="K230" s="245"/>
      <c r="L230" s="245"/>
      <c r="M230" s="255">
        <f>M204</f>
        <v>0</v>
      </c>
      <c r="N230" s="255">
        <f>M230+N204</f>
        <v>0</v>
      </c>
      <c r="O230" s="255">
        <f t="shared" ref="O230:P230" si="118">N230+O204</f>
        <v>0</v>
      </c>
      <c r="P230" s="256">
        <f t="shared" si="118"/>
        <v>0</v>
      </c>
      <c r="Q230" s="271"/>
      <c r="R230" s="271"/>
      <c r="S230" s="271"/>
      <c r="T230" s="271"/>
      <c r="U230" s="271"/>
      <c r="V230" s="271"/>
      <c r="W230" s="271"/>
      <c r="X230" s="271"/>
      <c r="Y230" s="271"/>
      <c r="Z230" s="271"/>
      <c r="AA230" s="270"/>
      <c r="AB230" s="270"/>
      <c r="AC230" s="270"/>
      <c r="AD230" s="270"/>
      <c r="AE230" s="271"/>
      <c r="AF230" s="271"/>
      <c r="AG230" s="271"/>
      <c r="AH230" s="270"/>
      <c r="AI230" s="270"/>
      <c r="AJ230" s="270"/>
      <c r="AK230" s="270"/>
    </row>
    <row r="231" spans="1:56" s="174" customFormat="1" ht="14.9" customHeight="1">
      <c r="A231" s="397" t="s">
        <v>28</v>
      </c>
      <c r="B231" s="398"/>
      <c r="C231" s="182">
        <f>+C205</f>
        <v>367</v>
      </c>
      <c r="D231" s="170">
        <f t="shared" ref="D231:I231" si="119">+C231+D205</f>
        <v>642</v>
      </c>
      <c r="E231" s="170">
        <f t="shared" si="119"/>
        <v>862</v>
      </c>
      <c r="F231" s="170">
        <f t="shared" si="119"/>
        <v>1012</v>
      </c>
      <c r="G231" s="170">
        <f t="shared" si="119"/>
        <v>1030</v>
      </c>
      <c r="H231" s="170">
        <f t="shared" si="119"/>
        <v>1030</v>
      </c>
      <c r="I231" s="170">
        <f t="shared" si="119"/>
        <v>1030</v>
      </c>
      <c r="J231" s="172"/>
      <c r="K231" s="173"/>
      <c r="L231" s="173"/>
      <c r="M231" s="173"/>
      <c r="N231" s="173"/>
      <c r="O231" s="173"/>
      <c r="P231" s="193"/>
      <c r="Q231" s="270"/>
      <c r="R231" s="270"/>
      <c r="S231" s="270"/>
      <c r="T231" s="270"/>
      <c r="U231" s="270"/>
      <c r="V231" s="270"/>
      <c r="W231" s="270"/>
      <c r="X231" s="270"/>
      <c r="Y231" s="270"/>
      <c r="Z231" s="270"/>
      <c r="AA231" s="270"/>
      <c r="AB231" s="270"/>
      <c r="AC231" s="270"/>
      <c r="AD231" s="270"/>
      <c r="AE231" s="270"/>
      <c r="AF231" s="270"/>
      <c r="AG231" s="270"/>
      <c r="AH231" s="270"/>
      <c r="AI231" s="270"/>
      <c r="AJ231" s="270"/>
      <c r="AK231" s="270"/>
      <c r="AL231" s="160"/>
      <c r="AM231" s="160"/>
      <c r="AN231" s="160"/>
      <c r="AO231" s="160"/>
      <c r="AP231" s="160"/>
      <c r="AQ231" s="160"/>
      <c r="AR231" s="160"/>
      <c r="AS231" s="160"/>
      <c r="AT231" s="160"/>
      <c r="AU231" s="160"/>
      <c r="AV231" s="160"/>
      <c r="AW231" s="160"/>
      <c r="AX231" s="160"/>
      <c r="AY231" s="160"/>
      <c r="AZ231" s="160"/>
      <c r="BA231" s="160"/>
      <c r="BB231" s="160"/>
      <c r="BC231" s="160"/>
      <c r="BD231" s="160"/>
    </row>
    <row r="232" spans="1:56" s="160" customFormat="1" ht="14.9" customHeight="1">
      <c r="A232" s="393"/>
      <c r="B232" s="394"/>
      <c r="C232" s="175"/>
      <c r="D232" s="158"/>
      <c r="E232" s="158"/>
      <c r="F232" s="155">
        <f>+F205</f>
        <v>150</v>
      </c>
      <c r="G232" s="155">
        <f t="shared" ref="G232:L232" si="120">+F232+G205</f>
        <v>168</v>
      </c>
      <c r="H232" s="155">
        <f t="shared" si="120"/>
        <v>168</v>
      </c>
      <c r="I232" s="155">
        <f t="shared" si="120"/>
        <v>168</v>
      </c>
      <c r="J232" s="155">
        <f t="shared" si="120"/>
        <v>428</v>
      </c>
      <c r="K232" s="155">
        <f t="shared" si="120"/>
        <v>642</v>
      </c>
      <c r="L232" s="155">
        <f t="shared" si="120"/>
        <v>854</v>
      </c>
      <c r="M232" s="158"/>
      <c r="N232" s="158"/>
      <c r="O232" s="158"/>
      <c r="P232" s="159"/>
      <c r="Q232" s="270"/>
      <c r="R232" s="270"/>
      <c r="S232" s="270"/>
      <c r="T232" s="270"/>
      <c r="U232" s="270"/>
      <c r="V232" s="270"/>
      <c r="W232" s="270"/>
      <c r="X232" s="270"/>
      <c r="Y232" s="270"/>
      <c r="Z232" s="270"/>
      <c r="AA232" s="270"/>
      <c r="AB232" s="270"/>
      <c r="AC232" s="270"/>
      <c r="AD232" s="270"/>
      <c r="AE232" s="270"/>
      <c r="AF232" s="270"/>
      <c r="AG232" s="270"/>
      <c r="AH232" s="270"/>
      <c r="AI232" s="270"/>
      <c r="AJ232" s="270"/>
      <c r="AK232" s="270"/>
    </row>
    <row r="233" spans="1:56" s="181" customFormat="1" ht="15" customHeight="1" thickBot="1">
      <c r="A233" s="393"/>
      <c r="B233" s="394"/>
      <c r="C233" s="176"/>
      <c r="D233" s="177"/>
      <c r="E233" s="177"/>
      <c r="F233" s="177"/>
      <c r="G233" s="177"/>
      <c r="H233" s="177"/>
      <c r="I233" s="178"/>
      <c r="J233" s="179">
        <f>+J205</f>
        <v>260</v>
      </c>
      <c r="K233" s="180">
        <f t="shared" ref="K233:P233" si="121">+J233+K205</f>
        <v>474</v>
      </c>
      <c r="L233" s="180">
        <f t="shared" si="121"/>
        <v>686</v>
      </c>
      <c r="M233" s="180">
        <f t="shared" si="121"/>
        <v>686</v>
      </c>
      <c r="N233" s="180">
        <f t="shared" si="121"/>
        <v>686</v>
      </c>
      <c r="O233" s="180">
        <f t="shared" si="121"/>
        <v>686</v>
      </c>
      <c r="P233" s="194">
        <f t="shared" si="121"/>
        <v>686</v>
      </c>
      <c r="Q233" s="270"/>
      <c r="R233" s="270"/>
      <c r="S233" s="270"/>
      <c r="T233" s="270"/>
      <c r="U233" s="270"/>
      <c r="V233" s="270"/>
      <c r="W233" s="270"/>
      <c r="X233" s="270"/>
      <c r="Y233" s="270"/>
      <c r="Z233" s="270"/>
      <c r="AA233" s="270"/>
      <c r="AB233" s="270"/>
      <c r="AC233" s="270"/>
      <c r="AD233" s="270"/>
      <c r="AE233" s="270"/>
      <c r="AF233" s="270"/>
      <c r="AG233" s="270"/>
      <c r="AH233" s="270"/>
      <c r="AI233" s="270"/>
      <c r="AJ233" s="270"/>
      <c r="AK233" s="27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  <c r="AV233" s="160"/>
      <c r="AW233" s="160"/>
      <c r="AX233" s="160"/>
      <c r="AY233" s="160"/>
      <c r="AZ233" s="160"/>
      <c r="BA233" s="160"/>
      <c r="BB233" s="160"/>
      <c r="BC233" s="160"/>
      <c r="BD233" s="160"/>
    </row>
    <row r="234" spans="1:56" s="160" customFormat="1" ht="15" customHeight="1" thickBot="1">
      <c r="A234" s="395"/>
      <c r="B234" s="396"/>
      <c r="C234" s="241"/>
      <c r="D234" s="242"/>
      <c r="E234" s="242"/>
      <c r="F234" s="242"/>
      <c r="G234" s="242"/>
      <c r="H234" s="242"/>
      <c r="I234" s="243"/>
      <c r="J234" s="244"/>
      <c r="K234" s="245"/>
      <c r="L234" s="245"/>
      <c r="M234" s="255">
        <f>M205</f>
        <v>0</v>
      </c>
      <c r="N234" s="255">
        <f>M234+N205</f>
        <v>0</v>
      </c>
      <c r="O234" s="255">
        <f t="shared" ref="O234:P234" si="122">N234+O205</f>
        <v>0</v>
      </c>
      <c r="P234" s="256">
        <f t="shared" si="122"/>
        <v>0</v>
      </c>
      <c r="Q234" s="271"/>
      <c r="R234" s="271"/>
      <c r="S234" s="271"/>
      <c r="T234" s="271"/>
      <c r="U234" s="271"/>
      <c r="V234" s="271"/>
      <c r="W234" s="271"/>
      <c r="X234" s="271"/>
      <c r="Y234" s="271"/>
      <c r="Z234" s="271"/>
      <c r="AA234" s="270"/>
      <c r="AB234" s="270"/>
      <c r="AC234" s="270"/>
      <c r="AD234" s="270"/>
      <c r="AE234" s="271"/>
      <c r="AF234" s="271"/>
      <c r="AG234" s="271"/>
      <c r="AH234" s="270"/>
      <c r="AI234" s="270"/>
      <c r="AJ234" s="270"/>
      <c r="AK234" s="270"/>
    </row>
    <row r="235" spans="1:56" s="174" customFormat="1" ht="14.9" customHeight="1">
      <c r="A235" s="397" t="s">
        <v>24</v>
      </c>
      <c r="B235" s="398"/>
      <c r="C235" s="182">
        <f>+C206</f>
        <v>209</v>
      </c>
      <c r="D235" s="170">
        <f t="shared" ref="D235:I235" si="123">+C235+D206</f>
        <v>512</v>
      </c>
      <c r="E235" s="170">
        <f t="shared" si="123"/>
        <v>621</v>
      </c>
      <c r="F235" s="170">
        <f t="shared" si="123"/>
        <v>784</v>
      </c>
      <c r="G235" s="170">
        <f t="shared" si="123"/>
        <v>1033</v>
      </c>
      <c r="H235" s="170">
        <f t="shared" si="123"/>
        <v>1292</v>
      </c>
      <c r="I235" s="170">
        <f t="shared" si="123"/>
        <v>1674</v>
      </c>
      <c r="J235" s="172"/>
      <c r="K235" s="173"/>
      <c r="L235" s="173"/>
      <c r="M235" s="173"/>
      <c r="N235" s="173"/>
      <c r="O235" s="173"/>
      <c r="P235" s="193"/>
      <c r="Q235" s="270"/>
      <c r="R235" s="270"/>
      <c r="S235" s="270"/>
      <c r="T235" s="270"/>
      <c r="U235" s="270"/>
      <c r="V235" s="270"/>
      <c r="W235" s="270"/>
      <c r="X235" s="270"/>
      <c r="Y235" s="270"/>
      <c r="Z235" s="270"/>
      <c r="AA235" s="270"/>
      <c r="AB235" s="270"/>
      <c r="AC235" s="270"/>
      <c r="AD235" s="270"/>
      <c r="AE235" s="270"/>
      <c r="AF235" s="270"/>
      <c r="AG235" s="270"/>
      <c r="AH235" s="270"/>
      <c r="AI235" s="270"/>
      <c r="AJ235" s="270"/>
      <c r="AK235" s="270"/>
      <c r="AL235" s="160"/>
      <c r="AM235" s="160"/>
      <c r="AN235" s="160"/>
      <c r="AO235" s="160"/>
      <c r="AP235" s="160"/>
      <c r="AQ235" s="160"/>
      <c r="AR235" s="160"/>
      <c r="AS235" s="160"/>
      <c r="AT235" s="160"/>
      <c r="AU235" s="160"/>
      <c r="AV235" s="160"/>
      <c r="AW235" s="160"/>
      <c r="AX235" s="160"/>
      <c r="AY235" s="160"/>
      <c r="AZ235" s="160"/>
      <c r="BA235" s="160"/>
      <c r="BB235" s="160"/>
      <c r="BC235" s="160"/>
      <c r="BD235" s="160"/>
    </row>
    <row r="236" spans="1:56" s="160" customFormat="1" ht="14.9" customHeight="1">
      <c r="A236" s="393"/>
      <c r="B236" s="394"/>
      <c r="C236" s="175"/>
      <c r="D236" s="158"/>
      <c r="E236" s="158"/>
      <c r="F236" s="155">
        <f>+F206</f>
        <v>163</v>
      </c>
      <c r="G236" s="155">
        <f t="shared" ref="G236:L236" si="124">+F236+G206</f>
        <v>412</v>
      </c>
      <c r="H236" s="155">
        <f t="shared" si="124"/>
        <v>671</v>
      </c>
      <c r="I236" s="155">
        <f t="shared" si="124"/>
        <v>1053</v>
      </c>
      <c r="J236" s="155">
        <f t="shared" si="124"/>
        <v>1427</v>
      </c>
      <c r="K236" s="155">
        <f t="shared" si="124"/>
        <v>1635</v>
      </c>
      <c r="L236" s="155">
        <f t="shared" si="124"/>
        <v>1850</v>
      </c>
      <c r="M236" s="158"/>
      <c r="N236" s="158"/>
      <c r="O236" s="158"/>
      <c r="P236" s="159"/>
      <c r="Q236" s="270"/>
      <c r="R236" s="270"/>
      <c r="S236" s="270"/>
      <c r="T236" s="270"/>
      <c r="U236" s="270"/>
      <c r="V236" s="270"/>
      <c r="W236" s="270"/>
      <c r="X236" s="270"/>
      <c r="Y236" s="270"/>
      <c r="Z236" s="270"/>
      <c r="AA236" s="270"/>
      <c r="AB236" s="270"/>
      <c r="AC236" s="270"/>
      <c r="AD236" s="270"/>
      <c r="AE236" s="270"/>
      <c r="AF236" s="270"/>
      <c r="AG236" s="270"/>
      <c r="AH236" s="270"/>
      <c r="AI236" s="270"/>
      <c r="AJ236" s="270"/>
      <c r="AK236" s="270"/>
    </row>
    <row r="237" spans="1:56" s="181" customFormat="1" ht="15" customHeight="1" thickBot="1">
      <c r="A237" s="393"/>
      <c r="B237" s="394"/>
      <c r="C237" s="176"/>
      <c r="D237" s="177"/>
      <c r="E237" s="177"/>
      <c r="F237" s="177"/>
      <c r="G237" s="177"/>
      <c r="H237" s="177"/>
      <c r="I237" s="178"/>
      <c r="J237" s="179">
        <f>+J206</f>
        <v>374</v>
      </c>
      <c r="K237" s="180">
        <f t="shared" ref="K237:P237" si="125">+J237+K206</f>
        <v>582</v>
      </c>
      <c r="L237" s="180">
        <f t="shared" si="125"/>
        <v>797</v>
      </c>
      <c r="M237" s="180">
        <f t="shared" si="125"/>
        <v>797</v>
      </c>
      <c r="N237" s="180">
        <f t="shared" si="125"/>
        <v>797</v>
      </c>
      <c r="O237" s="180">
        <f t="shared" si="125"/>
        <v>797</v>
      </c>
      <c r="P237" s="194">
        <f t="shared" si="125"/>
        <v>797</v>
      </c>
      <c r="Q237" s="270"/>
      <c r="R237" s="270"/>
      <c r="S237" s="270"/>
      <c r="T237" s="270"/>
      <c r="U237" s="270"/>
      <c r="V237" s="270"/>
      <c r="W237" s="270"/>
      <c r="X237" s="270"/>
      <c r="Y237" s="270"/>
      <c r="Z237" s="270"/>
      <c r="AA237" s="270"/>
      <c r="AB237" s="270"/>
      <c r="AC237" s="270"/>
      <c r="AD237" s="270"/>
      <c r="AE237" s="270"/>
      <c r="AF237" s="270"/>
      <c r="AG237" s="270"/>
      <c r="AH237" s="270"/>
      <c r="AI237" s="270"/>
      <c r="AJ237" s="270"/>
      <c r="AK237" s="270"/>
      <c r="AL237" s="160"/>
      <c r="AM237" s="160"/>
      <c r="AN237" s="160"/>
      <c r="AO237" s="160"/>
      <c r="AP237" s="160"/>
      <c r="AQ237" s="160"/>
      <c r="AR237" s="160"/>
      <c r="AS237" s="160"/>
      <c r="AT237" s="160"/>
      <c r="AU237" s="160"/>
      <c r="AV237" s="160"/>
      <c r="AW237" s="160"/>
      <c r="AX237" s="160"/>
      <c r="AY237" s="160"/>
      <c r="AZ237" s="160"/>
      <c r="BA237" s="160"/>
      <c r="BB237" s="160"/>
      <c r="BC237" s="160"/>
      <c r="BD237" s="160"/>
    </row>
    <row r="238" spans="1:56" s="160" customFormat="1" ht="15" customHeight="1" thickBot="1">
      <c r="A238" s="395"/>
      <c r="B238" s="396"/>
      <c r="C238" s="241"/>
      <c r="D238" s="242"/>
      <c r="E238" s="242"/>
      <c r="F238" s="242"/>
      <c r="G238" s="242"/>
      <c r="H238" s="242"/>
      <c r="I238" s="243"/>
      <c r="J238" s="244"/>
      <c r="K238" s="245"/>
      <c r="L238" s="245"/>
      <c r="M238" s="255">
        <f>M206</f>
        <v>0</v>
      </c>
      <c r="N238" s="255">
        <f>M238+N206</f>
        <v>0</v>
      </c>
      <c r="O238" s="255">
        <f t="shared" ref="O238:P238" si="126">N238+O206</f>
        <v>0</v>
      </c>
      <c r="P238" s="256">
        <f t="shared" si="126"/>
        <v>0</v>
      </c>
      <c r="Q238" s="271"/>
      <c r="R238" s="271"/>
      <c r="S238" s="271"/>
      <c r="T238" s="271"/>
      <c r="U238" s="271"/>
      <c r="V238" s="271"/>
      <c r="W238" s="271"/>
      <c r="X238" s="271"/>
      <c r="Y238" s="271"/>
      <c r="Z238" s="271"/>
      <c r="AA238" s="270"/>
      <c r="AB238" s="270"/>
      <c r="AC238" s="270"/>
      <c r="AD238" s="270"/>
      <c r="AE238" s="271"/>
      <c r="AF238" s="271"/>
      <c r="AG238" s="271"/>
      <c r="AH238" s="270"/>
      <c r="AI238" s="270"/>
      <c r="AJ238" s="270"/>
      <c r="AK238" s="270"/>
    </row>
    <row r="239" spans="1:56" s="174" customFormat="1" ht="14.9" customHeight="1">
      <c r="A239" s="398" t="s">
        <v>19</v>
      </c>
      <c r="B239" s="398"/>
      <c r="C239" s="182">
        <f>+C207</f>
        <v>303</v>
      </c>
      <c r="D239" s="170">
        <f t="shared" ref="D239:I239" si="127">+C239+D207</f>
        <v>303</v>
      </c>
      <c r="E239" s="170">
        <f t="shared" si="127"/>
        <v>303</v>
      </c>
      <c r="F239" s="170">
        <f t="shared" si="127"/>
        <v>552</v>
      </c>
      <c r="G239" s="170">
        <f t="shared" si="127"/>
        <v>586</v>
      </c>
      <c r="H239" s="170">
        <f t="shared" si="127"/>
        <v>586</v>
      </c>
      <c r="I239" s="170">
        <f t="shared" si="127"/>
        <v>586</v>
      </c>
      <c r="J239" s="172"/>
      <c r="K239" s="173"/>
      <c r="L239" s="173"/>
      <c r="M239" s="173"/>
      <c r="N239" s="173"/>
      <c r="O239" s="173"/>
      <c r="P239" s="193"/>
      <c r="Q239" s="270"/>
      <c r="R239" s="270"/>
      <c r="S239" s="270"/>
      <c r="T239" s="270"/>
      <c r="U239" s="270"/>
      <c r="V239" s="270"/>
      <c r="W239" s="270"/>
      <c r="X239" s="270"/>
      <c r="Y239" s="270"/>
      <c r="Z239" s="270"/>
      <c r="AA239" s="270"/>
      <c r="AB239" s="270"/>
      <c r="AC239" s="270"/>
      <c r="AD239" s="270"/>
      <c r="AE239" s="270"/>
      <c r="AF239" s="270"/>
      <c r="AG239" s="270"/>
      <c r="AH239" s="270"/>
      <c r="AI239" s="270"/>
      <c r="AJ239" s="270"/>
      <c r="AK239" s="270"/>
      <c r="AL239" s="160"/>
      <c r="AM239" s="160"/>
      <c r="AN239" s="160"/>
      <c r="AO239" s="160"/>
      <c r="AP239" s="160"/>
      <c r="AQ239" s="160"/>
      <c r="AR239" s="160"/>
      <c r="AS239" s="160"/>
      <c r="AT239" s="160"/>
      <c r="AU239" s="160"/>
      <c r="AV239" s="160"/>
      <c r="AW239" s="160"/>
      <c r="AX239" s="160"/>
      <c r="AY239" s="160"/>
      <c r="AZ239" s="160"/>
      <c r="BA239" s="160"/>
      <c r="BB239" s="160"/>
      <c r="BC239" s="160"/>
      <c r="BD239" s="160"/>
    </row>
    <row r="240" spans="1:56" s="160" customFormat="1" ht="14.9" customHeight="1">
      <c r="A240" s="394"/>
      <c r="B240" s="394"/>
      <c r="C240" s="175"/>
      <c r="D240" s="158"/>
      <c r="E240" s="158"/>
      <c r="F240" s="155">
        <f>+F207</f>
        <v>249</v>
      </c>
      <c r="G240" s="155">
        <f t="shared" ref="G240:L240" si="128">+F240+G207</f>
        <v>283</v>
      </c>
      <c r="H240" s="155">
        <f t="shared" si="128"/>
        <v>283</v>
      </c>
      <c r="I240" s="155">
        <f t="shared" si="128"/>
        <v>283</v>
      </c>
      <c r="J240" s="155">
        <f t="shared" si="128"/>
        <v>283</v>
      </c>
      <c r="K240" s="155">
        <f t="shared" si="128"/>
        <v>527</v>
      </c>
      <c r="L240" s="155">
        <f t="shared" si="128"/>
        <v>663</v>
      </c>
      <c r="M240" s="158"/>
      <c r="N240" s="158"/>
      <c r="O240" s="158"/>
      <c r="P240" s="159"/>
      <c r="Q240" s="270"/>
      <c r="R240" s="270"/>
      <c r="S240" s="270"/>
      <c r="T240" s="270"/>
      <c r="U240" s="270"/>
      <c r="V240" s="270"/>
      <c r="W240" s="270"/>
      <c r="X240" s="270"/>
      <c r="Y240" s="270"/>
      <c r="Z240" s="270"/>
      <c r="AA240" s="270"/>
      <c r="AB240" s="270"/>
      <c r="AC240" s="270"/>
      <c r="AD240" s="270"/>
      <c r="AE240" s="270"/>
      <c r="AF240" s="270"/>
      <c r="AG240" s="270"/>
      <c r="AH240" s="270"/>
      <c r="AI240" s="270"/>
      <c r="AJ240" s="270"/>
      <c r="AK240" s="270"/>
    </row>
    <row r="241" spans="1:56" s="181" customFormat="1" ht="15" customHeight="1" thickBot="1">
      <c r="A241" s="394"/>
      <c r="B241" s="394"/>
      <c r="C241" s="176"/>
      <c r="D241" s="177"/>
      <c r="E241" s="177"/>
      <c r="F241" s="177"/>
      <c r="G241" s="177"/>
      <c r="H241" s="177"/>
      <c r="I241" s="178"/>
      <c r="J241" s="179">
        <f>+J207</f>
        <v>0</v>
      </c>
      <c r="K241" s="180">
        <f t="shared" ref="K241:P241" si="129">+J241+K207</f>
        <v>244</v>
      </c>
      <c r="L241" s="180">
        <f t="shared" si="129"/>
        <v>380</v>
      </c>
      <c r="M241" s="180">
        <f t="shared" si="129"/>
        <v>380</v>
      </c>
      <c r="N241" s="180">
        <f t="shared" si="129"/>
        <v>380</v>
      </c>
      <c r="O241" s="180">
        <f t="shared" si="129"/>
        <v>380</v>
      </c>
      <c r="P241" s="194">
        <f t="shared" si="129"/>
        <v>380</v>
      </c>
      <c r="Q241" s="270"/>
      <c r="R241" s="270"/>
      <c r="S241" s="270"/>
      <c r="T241" s="270"/>
      <c r="U241" s="270"/>
      <c r="V241" s="270"/>
      <c r="W241" s="270"/>
      <c r="X241" s="270"/>
      <c r="Y241" s="270"/>
      <c r="Z241" s="270"/>
      <c r="AA241" s="270"/>
      <c r="AB241" s="270"/>
      <c r="AC241" s="270"/>
      <c r="AD241" s="270"/>
      <c r="AE241" s="270"/>
      <c r="AF241" s="270"/>
      <c r="AG241" s="270"/>
      <c r="AH241" s="270"/>
      <c r="AI241" s="270"/>
      <c r="AJ241" s="270"/>
      <c r="AK241" s="270"/>
      <c r="AL241" s="160"/>
      <c r="AM241" s="160"/>
      <c r="AN241" s="160"/>
      <c r="AO241" s="160"/>
      <c r="AP241" s="160"/>
      <c r="AQ241" s="160"/>
      <c r="AR241" s="160"/>
      <c r="AS241" s="160"/>
      <c r="AT241" s="160"/>
      <c r="AU241" s="160"/>
      <c r="AV241" s="160"/>
      <c r="AW241" s="160"/>
      <c r="AX241" s="160"/>
      <c r="AY241" s="160"/>
      <c r="AZ241" s="160"/>
      <c r="BA241" s="160"/>
      <c r="BB241" s="160"/>
      <c r="BC241" s="160"/>
      <c r="BD241" s="160"/>
    </row>
    <row r="242" spans="1:56" s="160" customFormat="1" ht="15" customHeight="1" thickBot="1">
      <c r="A242" s="394"/>
      <c r="B242" s="394"/>
      <c r="C242" s="241"/>
      <c r="D242" s="242"/>
      <c r="E242" s="242"/>
      <c r="F242" s="242"/>
      <c r="G242" s="242"/>
      <c r="H242" s="242"/>
      <c r="I242" s="243"/>
      <c r="J242" s="244"/>
      <c r="K242" s="245"/>
      <c r="L242" s="245"/>
      <c r="M242" s="255">
        <f>M207</f>
        <v>0</v>
      </c>
      <c r="N242" s="255">
        <f>M242+N207</f>
        <v>0</v>
      </c>
      <c r="O242" s="255">
        <f t="shared" ref="O242:P242" si="130">N242+O207</f>
        <v>0</v>
      </c>
      <c r="P242" s="256">
        <f t="shared" si="130"/>
        <v>0</v>
      </c>
      <c r="Q242" s="271"/>
      <c r="R242" s="271"/>
      <c r="S242" s="271"/>
      <c r="T242" s="271"/>
      <c r="U242" s="271"/>
      <c r="V242" s="271"/>
      <c r="W242" s="271"/>
      <c r="X242" s="271"/>
      <c r="Y242" s="271"/>
      <c r="Z242" s="271"/>
      <c r="AA242" s="270"/>
      <c r="AB242" s="270"/>
      <c r="AC242" s="270"/>
      <c r="AD242" s="270"/>
      <c r="AE242" s="271"/>
      <c r="AF242" s="271"/>
      <c r="AG242" s="271"/>
      <c r="AH242" s="270"/>
      <c r="AI242" s="270"/>
      <c r="AJ242" s="270"/>
      <c r="AK242" s="270"/>
    </row>
    <row r="243" spans="1:56" s="174" customFormat="1" ht="14.9" customHeight="1">
      <c r="A243" s="398" t="s">
        <v>85</v>
      </c>
      <c r="B243" s="398"/>
      <c r="C243" s="182">
        <f>+C208</f>
        <v>581</v>
      </c>
      <c r="D243" s="170">
        <f>+C243+D208</f>
        <v>1053</v>
      </c>
      <c r="E243" s="170">
        <f t="shared" ref="E243:I243" si="131">+D243+E208</f>
        <v>1359</v>
      </c>
      <c r="F243" s="170">
        <f t="shared" si="131"/>
        <v>1478</v>
      </c>
      <c r="G243" s="170">
        <f t="shared" si="131"/>
        <v>1928</v>
      </c>
      <c r="H243" s="170">
        <f t="shared" si="131"/>
        <v>2441.9</v>
      </c>
      <c r="I243" s="170">
        <f t="shared" si="131"/>
        <v>2679.9</v>
      </c>
      <c r="J243" s="172"/>
      <c r="K243" s="173"/>
      <c r="L243" s="173"/>
      <c r="M243" s="173"/>
      <c r="N243" s="173"/>
      <c r="O243" s="173"/>
      <c r="P243" s="193"/>
      <c r="Q243" s="270"/>
      <c r="R243" s="270"/>
      <c r="S243" s="270"/>
      <c r="T243" s="270"/>
      <c r="U243" s="270"/>
      <c r="V243" s="270"/>
      <c r="W243" s="270"/>
      <c r="X243" s="270"/>
      <c r="Y243" s="270"/>
      <c r="Z243" s="270"/>
      <c r="AA243" s="270"/>
      <c r="AB243" s="270"/>
      <c r="AC243" s="270"/>
      <c r="AD243" s="270"/>
      <c r="AE243" s="270"/>
      <c r="AF243" s="270"/>
      <c r="AG243" s="270"/>
      <c r="AH243" s="270"/>
      <c r="AI243" s="270"/>
      <c r="AJ243" s="270"/>
      <c r="AK243" s="270"/>
      <c r="AL243" s="160"/>
      <c r="AM243" s="160"/>
      <c r="AN243" s="160"/>
      <c r="AO243" s="160"/>
      <c r="AP243" s="160"/>
      <c r="AQ243" s="160"/>
      <c r="AR243" s="160"/>
      <c r="AS243" s="160"/>
      <c r="AT243" s="160"/>
      <c r="AU243" s="160"/>
      <c r="AV243" s="160"/>
      <c r="AW243" s="160"/>
      <c r="AX243" s="160"/>
      <c r="AY243" s="160"/>
      <c r="AZ243" s="160"/>
      <c r="BA243" s="160"/>
      <c r="BB243" s="160"/>
      <c r="BC243" s="160"/>
      <c r="BD243" s="160"/>
    </row>
    <row r="244" spans="1:56" s="160" customFormat="1" ht="14.9" customHeight="1">
      <c r="A244" s="394"/>
      <c r="B244" s="394"/>
      <c r="C244" s="175"/>
      <c r="D244" s="158"/>
      <c r="E244" s="158"/>
      <c r="F244" s="155">
        <f>+F208</f>
        <v>119</v>
      </c>
      <c r="G244" s="155">
        <f>+F244+G208</f>
        <v>569</v>
      </c>
      <c r="H244" s="155">
        <f t="shared" ref="H244:L244" si="132">+G244+H208</f>
        <v>1082.9000000000001</v>
      </c>
      <c r="I244" s="155">
        <f t="shared" si="132"/>
        <v>1320.9</v>
      </c>
      <c r="J244" s="155">
        <f t="shared" si="132"/>
        <v>1371.9</v>
      </c>
      <c r="K244" s="155">
        <f t="shared" si="132"/>
        <v>1716.9</v>
      </c>
      <c r="L244" s="155">
        <f t="shared" si="132"/>
        <v>2183.9</v>
      </c>
      <c r="M244" s="158"/>
      <c r="N244" s="158"/>
      <c r="O244" s="158"/>
      <c r="P244" s="159"/>
      <c r="Q244" s="270"/>
      <c r="R244" s="270"/>
      <c r="S244" s="270"/>
      <c r="T244" s="270"/>
      <c r="U244" s="270"/>
      <c r="V244" s="270"/>
      <c r="W244" s="270"/>
      <c r="X244" s="270"/>
      <c r="Y244" s="270"/>
      <c r="Z244" s="270"/>
      <c r="AA244" s="270"/>
      <c r="AB244" s="270"/>
      <c r="AC244" s="270"/>
      <c r="AD244" s="270"/>
      <c r="AE244" s="270"/>
      <c r="AF244" s="270"/>
      <c r="AG244" s="270"/>
      <c r="AH244" s="270"/>
      <c r="AI244" s="270"/>
      <c r="AJ244" s="270"/>
      <c r="AK244" s="270"/>
    </row>
    <row r="245" spans="1:56" s="181" customFormat="1" ht="15" customHeight="1" thickBot="1">
      <c r="A245" s="394"/>
      <c r="B245" s="394"/>
      <c r="C245" s="176"/>
      <c r="D245" s="177"/>
      <c r="E245" s="177"/>
      <c r="F245" s="177"/>
      <c r="G245" s="177"/>
      <c r="H245" s="177"/>
      <c r="I245" s="178"/>
      <c r="J245" s="179">
        <f>+J208</f>
        <v>51</v>
      </c>
      <c r="K245" s="180">
        <f>+J245+K208</f>
        <v>396</v>
      </c>
      <c r="L245" s="180">
        <f t="shared" ref="L245:P245" si="133">+K245+L208</f>
        <v>863</v>
      </c>
      <c r="M245" s="180">
        <f t="shared" si="133"/>
        <v>863</v>
      </c>
      <c r="N245" s="180">
        <f t="shared" si="133"/>
        <v>863</v>
      </c>
      <c r="O245" s="180">
        <f t="shared" si="133"/>
        <v>863</v>
      </c>
      <c r="P245" s="180">
        <f t="shared" si="133"/>
        <v>863</v>
      </c>
      <c r="Q245" s="270"/>
      <c r="R245" s="270"/>
      <c r="S245" s="270"/>
      <c r="T245" s="270"/>
      <c r="U245" s="270"/>
      <c r="V245" s="270"/>
      <c r="W245" s="270"/>
      <c r="X245" s="270"/>
      <c r="Y245" s="270"/>
      <c r="Z245" s="270"/>
      <c r="AA245" s="270"/>
      <c r="AB245" s="270"/>
      <c r="AC245" s="270"/>
      <c r="AD245" s="270"/>
      <c r="AE245" s="270"/>
      <c r="AF245" s="270"/>
      <c r="AG245" s="270"/>
      <c r="AH245" s="270"/>
      <c r="AI245" s="270"/>
      <c r="AJ245" s="270"/>
      <c r="AK245" s="270"/>
      <c r="AL245" s="160"/>
      <c r="AM245" s="160"/>
      <c r="AN245" s="160"/>
      <c r="AO245" s="160"/>
      <c r="AP245" s="160"/>
      <c r="AQ245" s="160"/>
      <c r="AR245" s="160"/>
      <c r="AS245" s="160"/>
      <c r="AT245" s="160"/>
      <c r="AU245" s="160"/>
      <c r="AV245" s="160"/>
      <c r="AW245" s="160"/>
      <c r="AX245" s="160"/>
      <c r="AY245" s="160"/>
      <c r="AZ245" s="160"/>
      <c r="BA245" s="160"/>
      <c r="BB245" s="160"/>
      <c r="BC245" s="160"/>
      <c r="BD245" s="160"/>
    </row>
    <row r="246" spans="1:56" s="160" customFormat="1" ht="15" customHeight="1">
      <c r="A246" s="394"/>
      <c r="B246" s="394"/>
      <c r="C246" s="241"/>
      <c r="D246" s="242"/>
      <c r="E246" s="242"/>
      <c r="F246" s="242"/>
      <c r="G246" s="242"/>
      <c r="H246" s="242"/>
      <c r="I246" s="243"/>
      <c r="J246" s="244"/>
      <c r="K246" s="245"/>
      <c r="L246" s="245"/>
      <c r="M246" s="255">
        <f>M211</f>
        <v>0</v>
      </c>
      <c r="N246" s="255">
        <f>M246+N211</f>
        <v>0</v>
      </c>
      <c r="O246" s="255">
        <f t="shared" ref="O246" si="134">N246+O211</f>
        <v>0</v>
      </c>
      <c r="P246" s="256">
        <f t="shared" ref="P246" si="135">O246+P211</f>
        <v>0</v>
      </c>
      <c r="Q246" s="271"/>
      <c r="R246" s="271"/>
      <c r="S246" s="271"/>
      <c r="T246" s="271"/>
      <c r="U246" s="271"/>
      <c r="V246" s="271"/>
      <c r="W246" s="271"/>
      <c r="X246" s="271"/>
      <c r="Y246" s="271"/>
      <c r="Z246" s="271"/>
      <c r="AA246" s="270"/>
      <c r="AB246" s="270"/>
      <c r="AC246" s="270"/>
      <c r="AD246" s="270"/>
      <c r="AE246" s="271"/>
      <c r="AF246" s="271"/>
      <c r="AG246" s="271"/>
      <c r="AH246" s="270"/>
      <c r="AI246" s="270"/>
      <c r="AJ246" s="270"/>
      <c r="AK246" s="270"/>
    </row>
    <row r="247" spans="1:56" s="160" customFormat="1" ht="15.65" customHeight="1">
      <c r="A247" s="375" t="s">
        <v>43</v>
      </c>
      <c r="B247" s="376"/>
      <c r="C247" s="183">
        <f>+C209</f>
        <v>3477</v>
      </c>
      <c r="D247" s="184">
        <f t="shared" ref="D247:I247" si="136">+C247+D209</f>
        <v>5816</v>
      </c>
      <c r="E247" s="184">
        <f t="shared" si="136"/>
        <v>7836</v>
      </c>
      <c r="F247" s="184">
        <f t="shared" si="136"/>
        <v>9710.5</v>
      </c>
      <c r="G247" s="184">
        <f t="shared" si="136"/>
        <v>11204.5</v>
      </c>
      <c r="H247" s="184">
        <f t="shared" si="136"/>
        <v>13594.4</v>
      </c>
      <c r="I247" s="185">
        <f t="shared" si="136"/>
        <v>15492.4</v>
      </c>
      <c r="J247" s="186"/>
      <c r="K247" s="187"/>
      <c r="L247" s="187"/>
      <c r="M247" s="187"/>
      <c r="N247" s="187"/>
      <c r="O247" s="187"/>
      <c r="P247" s="195"/>
      <c r="Q247" s="270"/>
      <c r="R247" s="270"/>
      <c r="S247" s="270"/>
      <c r="T247" s="270"/>
      <c r="U247" s="270"/>
      <c r="V247" s="270"/>
      <c r="W247" s="270"/>
      <c r="X247" s="270"/>
      <c r="Y247" s="270"/>
      <c r="Z247" s="270"/>
      <c r="AA247" s="270"/>
      <c r="AB247" s="270"/>
      <c r="AC247" s="270"/>
      <c r="AD247" s="270"/>
      <c r="AE247" s="270"/>
      <c r="AF247" s="270"/>
      <c r="AG247" s="270"/>
      <c r="AH247" s="270"/>
      <c r="AI247" s="270"/>
      <c r="AJ247" s="270"/>
      <c r="AK247" s="270"/>
    </row>
    <row r="248" spans="1:56" s="160" customFormat="1" ht="15.65" customHeight="1">
      <c r="A248" s="375"/>
      <c r="B248" s="376"/>
      <c r="C248" s="157"/>
      <c r="D248" s="158"/>
      <c r="E248" s="158"/>
      <c r="F248" s="155">
        <f>+F209</f>
        <v>1874.5</v>
      </c>
      <c r="G248" s="155">
        <f t="shared" ref="G248:L248" si="137">+F248+G209</f>
        <v>3368.5</v>
      </c>
      <c r="H248" s="155">
        <f t="shared" si="137"/>
        <v>5758.4</v>
      </c>
      <c r="I248" s="155">
        <f t="shared" si="137"/>
        <v>7656.4</v>
      </c>
      <c r="J248" s="155">
        <f t="shared" si="137"/>
        <v>9575.4</v>
      </c>
      <c r="K248" s="155">
        <f t="shared" si="137"/>
        <v>12330.4</v>
      </c>
      <c r="L248" s="155">
        <f t="shared" si="137"/>
        <v>15311.4</v>
      </c>
      <c r="M248" s="158"/>
      <c r="N248" s="158"/>
      <c r="O248" s="158"/>
      <c r="P248" s="159"/>
      <c r="Q248" s="270"/>
      <c r="R248" s="270"/>
      <c r="S248" s="270"/>
      <c r="T248" s="270"/>
      <c r="U248" s="270"/>
      <c r="V248" s="270"/>
      <c r="W248" s="270"/>
      <c r="X248" s="270"/>
      <c r="Y248" s="270"/>
      <c r="Z248" s="270"/>
      <c r="AA248" s="270"/>
      <c r="AB248" s="270"/>
      <c r="AC248" s="270"/>
      <c r="AD248" s="270"/>
      <c r="AE248" s="270"/>
      <c r="AF248" s="270"/>
      <c r="AG248" s="270"/>
      <c r="AH248" s="270"/>
      <c r="AI248" s="270"/>
      <c r="AJ248" s="270"/>
      <c r="AK248" s="270"/>
    </row>
    <row r="249" spans="1:56" s="160" customFormat="1" ht="15.65" customHeight="1">
      <c r="A249" s="377"/>
      <c r="B249" s="378"/>
      <c r="C249" s="157"/>
      <c r="D249" s="158"/>
      <c r="E249" s="158"/>
      <c r="F249" s="158"/>
      <c r="G249" s="158"/>
      <c r="H249" s="158"/>
      <c r="I249" s="159"/>
      <c r="J249" s="163">
        <f>+J209</f>
        <v>1919</v>
      </c>
      <c r="K249" s="155">
        <f t="shared" ref="K249:P249" si="138">+J249+K209</f>
        <v>4674</v>
      </c>
      <c r="L249" s="155">
        <f t="shared" si="138"/>
        <v>7655</v>
      </c>
      <c r="M249" s="155">
        <f t="shared" si="138"/>
        <v>7655</v>
      </c>
      <c r="N249" s="155">
        <f t="shared" si="138"/>
        <v>7655</v>
      </c>
      <c r="O249" s="155">
        <f t="shared" si="138"/>
        <v>7655</v>
      </c>
      <c r="P249" s="164">
        <f t="shared" si="138"/>
        <v>7655</v>
      </c>
      <c r="Q249" s="270"/>
      <c r="R249" s="270"/>
      <c r="S249" s="270"/>
      <c r="T249" s="270"/>
      <c r="U249" s="270"/>
      <c r="V249" s="270"/>
      <c r="W249" s="270"/>
      <c r="X249" s="270"/>
      <c r="Y249" s="270"/>
      <c r="Z249" s="270"/>
      <c r="AA249" s="270"/>
      <c r="AB249" s="270"/>
      <c r="AC249" s="270"/>
      <c r="AD249" s="270"/>
      <c r="AE249" s="270"/>
      <c r="AF249" s="270"/>
      <c r="AG249" s="270"/>
      <c r="AH249" s="270"/>
      <c r="AI249" s="270"/>
      <c r="AJ249" s="270"/>
      <c r="AK249" s="270"/>
    </row>
    <row r="250" spans="1:56" s="249" customFormat="1" ht="15.65" customHeight="1">
      <c r="A250" s="247"/>
      <c r="B250" s="247"/>
      <c r="C250" s="248"/>
      <c r="D250" s="248"/>
      <c r="E250" s="248"/>
      <c r="F250" s="248"/>
      <c r="G250" s="248"/>
      <c r="H250" s="248"/>
      <c r="I250" s="248"/>
      <c r="J250" s="248"/>
      <c r="K250" s="248"/>
      <c r="L250" s="248"/>
      <c r="M250" s="257">
        <f>M209</f>
        <v>0</v>
      </c>
      <c r="N250" s="257">
        <f>M250+N209</f>
        <v>0</v>
      </c>
      <c r="O250" s="257">
        <f t="shared" ref="O250:P250" si="139">N250+O209</f>
        <v>0</v>
      </c>
      <c r="P250" s="258">
        <f t="shared" si="139"/>
        <v>0</v>
      </c>
      <c r="Q250" s="271"/>
      <c r="R250" s="271"/>
      <c r="S250" s="271"/>
      <c r="T250" s="271"/>
      <c r="U250" s="271"/>
      <c r="V250" s="271"/>
      <c r="W250" s="271"/>
      <c r="X250" s="271"/>
      <c r="Y250" s="271"/>
      <c r="Z250" s="271"/>
      <c r="AA250" s="270"/>
      <c r="AB250" s="270"/>
      <c r="AC250" s="270"/>
      <c r="AD250" s="270"/>
      <c r="AE250" s="271"/>
      <c r="AF250" s="271"/>
      <c r="AG250" s="271"/>
      <c r="AH250" s="270"/>
      <c r="AI250" s="270"/>
      <c r="AJ250" s="270"/>
      <c r="AK250" s="27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  <c r="AV250" s="160"/>
      <c r="AW250" s="160"/>
      <c r="AX250" s="160"/>
      <c r="AY250" s="160"/>
      <c r="AZ250" s="160"/>
      <c r="BA250" s="160"/>
      <c r="BB250" s="160"/>
      <c r="BC250" s="160"/>
      <c r="BD250" s="160"/>
    </row>
    <row r="317" spans="1:37" s="188" customFormat="1" ht="46">
      <c r="A317" s="189" t="s">
        <v>61</v>
      </c>
      <c r="B317" s="189"/>
    </row>
    <row r="318" spans="1:37" ht="15.5">
      <c r="A318" s="299" t="s">
        <v>36</v>
      </c>
      <c r="B318" s="360"/>
      <c r="C318" s="147">
        <f t="shared" ref="C318:P318" si="140">+C199</f>
        <v>46045</v>
      </c>
      <c r="D318" s="147">
        <f t="shared" si="140"/>
        <v>46046</v>
      </c>
      <c r="E318" s="147">
        <f t="shared" si="140"/>
        <v>46047</v>
      </c>
      <c r="F318" s="147">
        <f t="shared" si="140"/>
        <v>46048</v>
      </c>
      <c r="G318" s="147">
        <f t="shared" si="140"/>
        <v>46049</v>
      </c>
      <c r="H318" s="147">
        <f t="shared" si="140"/>
        <v>46050</v>
      </c>
      <c r="I318" s="147">
        <f t="shared" si="140"/>
        <v>46051</v>
      </c>
      <c r="J318" s="147">
        <f t="shared" si="140"/>
        <v>46052</v>
      </c>
      <c r="K318" s="147">
        <f t="shared" si="140"/>
        <v>46053</v>
      </c>
      <c r="L318" s="147">
        <f t="shared" si="140"/>
        <v>46054</v>
      </c>
      <c r="M318" s="147">
        <f t="shared" si="140"/>
        <v>46055</v>
      </c>
      <c r="N318" s="147">
        <f t="shared" si="140"/>
        <v>46056</v>
      </c>
      <c r="O318" s="147">
        <f t="shared" si="140"/>
        <v>46057</v>
      </c>
      <c r="P318" s="148">
        <f t="shared" si="140"/>
        <v>46058</v>
      </c>
      <c r="Q318" s="267"/>
      <c r="R318" s="267"/>
      <c r="S318" s="267"/>
      <c r="T318" s="267"/>
      <c r="U318" s="267"/>
      <c r="V318" s="267"/>
      <c r="W318" s="267"/>
      <c r="X318" s="267"/>
      <c r="Y318" s="267"/>
      <c r="Z318" s="267"/>
      <c r="AA318" s="267"/>
      <c r="AB318" s="267"/>
      <c r="AC318" s="267"/>
      <c r="AD318" s="267"/>
      <c r="AE318" s="267"/>
      <c r="AF318" s="267"/>
      <c r="AG318" s="267"/>
      <c r="AH318" s="267"/>
      <c r="AI318" s="267"/>
      <c r="AJ318" s="267"/>
      <c r="AK318" s="267"/>
    </row>
    <row r="319" spans="1:37" ht="15.5">
      <c r="A319" s="303" t="s">
        <v>38</v>
      </c>
      <c r="B319" s="367"/>
      <c r="C319" s="149">
        <v>0</v>
      </c>
      <c r="D319" s="149">
        <v>0</v>
      </c>
      <c r="E319" s="149">
        <v>0</v>
      </c>
      <c r="F319" s="149">
        <v>0</v>
      </c>
      <c r="G319" s="149">
        <v>0</v>
      </c>
      <c r="H319" s="149">
        <v>0</v>
      </c>
      <c r="I319" s="149">
        <v>0</v>
      </c>
      <c r="J319" s="149"/>
      <c r="K319" s="149"/>
      <c r="L319" s="149"/>
      <c r="M319" s="149"/>
      <c r="N319" s="149"/>
      <c r="O319" s="149"/>
      <c r="P319" s="278"/>
      <c r="Q319" s="268"/>
      <c r="R319" s="268"/>
      <c r="S319" s="268"/>
      <c r="T319" s="268"/>
      <c r="U319" s="268"/>
      <c r="V319" s="268"/>
      <c r="W319" s="268"/>
      <c r="X319" s="268"/>
      <c r="Y319" s="268"/>
      <c r="Z319" s="268"/>
      <c r="AA319" s="268"/>
      <c r="AB319" s="268"/>
      <c r="AC319" s="268"/>
      <c r="AD319" s="268"/>
      <c r="AE319" s="268"/>
      <c r="AF319" s="268"/>
      <c r="AG319" s="268"/>
      <c r="AH319" s="268"/>
      <c r="AI319" s="268"/>
      <c r="AJ319" s="268"/>
      <c r="AK319" s="268"/>
    </row>
    <row r="320" spans="1:37" ht="15.5">
      <c r="A320" s="305" t="s">
        <v>39</v>
      </c>
      <c r="B320" s="368"/>
      <c r="C320" s="149">
        <f>252*3</f>
        <v>756</v>
      </c>
      <c r="D320" s="149">
        <f>176*3</f>
        <v>528</v>
      </c>
      <c r="E320" s="149">
        <f>252*3</f>
        <v>756</v>
      </c>
      <c r="F320" s="149">
        <f>202*2+262</f>
        <v>666</v>
      </c>
      <c r="G320" s="149">
        <f>141+141+328</f>
        <v>610</v>
      </c>
      <c r="H320" s="149">
        <f>202+202</f>
        <v>404</v>
      </c>
      <c r="I320" s="149">
        <f>202+202</f>
        <v>404</v>
      </c>
      <c r="J320" s="149">
        <v>450</v>
      </c>
      <c r="K320" s="149">
        <v>600</v>
      </c>
      <c r="L320" s="149">
        <v>900</v>
      </c>
      <c r="M320" s="149">
        <v>900</v>
      </c>
      <c r="N320" s="149">
        <v>1000</v>
      </c>
      <c r="O320" s="149">
        <v>700</v>
      </c>
      <c r="P320" s="278">
        <v>1000</v>
      </c>
      <c r="Q320" s="268"/>
      <c r="R320" s="268"/>
      <c r="S320" s="268"/>
      <c r="T320" s="268"/>
      <c r="U320" s="268"/>
      <c r="V320" s="268"/>
      <c r="W320" s="268"/>
      <c r="X320" s="268"/>
      <c r="Y320" s="268"/>
      <c r="Z320" s="268"/>
      <c r="AA320" s="268"/>
      <c r="AB320" s="268"/>
      <c r="AC320" s="268"/>
      <c r="AD320" s="268"/>
      <c r="AE320" s="268"/>
      <c r="AF320" s="268"/>
      <c r="AG320" s="268"/>
      <c r="AH320" s="268"/>
      <c r="AI320" s="268"/>
      <c r="AJ320" s="268"/>
      <c r="AK320" s="268"/>
    </row>
    <row r="321" spans="1:37" ht="15.5">
      <c r="A321" s="305" t="s">
        <v>40</v>
      </c>
      <c r="B321" s="368"/>
      <c r="C321" s="149">
        <v>0</v>
      </c>
      <c r="D321" s="149">
        <v>0</v>
      </c>
      <c r="E321" s="149">
        <v>0</v>
      </c>
      <c r="F321" s="149">
        <v>0</v>
      </c>
      <c r="G321" s="149">
        <v>0</v>
      </c>
      <c r="H321" s="149">
        <v>0</v>
      </c>
      <c r="I321" s="149">
        <v>0</v>
      </c>
      <c r="J321" s="149"/>
      <c r="K321" s="149"/>
      <c r="L321" s="149"/>
      <c r="M321" s="149"/>
      <c r="N321" s="149"/>
      <c r="O321" s="149"/>
      <c r="P321" s="278"/>
      <c r="Q321" s="268"/>
      <c r="R321" s="268"/>
      <c r="S321" s="268"/>
      <c r="T321" s="268"/>
      <c r="U321" s="268"/>
      <c r="V321" s="268"/>
      <c r="W321" s="268"/>
      <c r="X321" s="268"/>
      <c r="Y321" s="268"/>
      <c r="Z321" s="268"/>
      <c r="AA321" s="268"/>
      <c r="AB321" s="268"/>
      <c r="AC321" s="268"/>
      <c r="AD321" s="268"/>
      <c r="AE321" s="268"/>
      <c r="AF321" s="268"/>
      <c r="AG321" s="268"/>
      <c r="AH321" s="268"/>
      <c r="AI321" s="268"/>
      <c r="AJ321" s="268"/>
      <c r="AK321" s="268"/>
    </row>
    <row r="322" spans="1:37" ht="15.5">
      <c r="A322" s="307" t="s">
        <v>41</v>
      </c>
      <c r="B322" s="359"/>
      <c r="C322" s="149">
        <v>328</v>
      </c>
      <c r="D322" s="149">
        <v>328</v>
      </c>
      <c r="E322" s="149">
        <v>230</v>
      </c>
      <c r="F322" s="149">
        <v>328</v>
      </c>
      <c r="G322" s="149">
        <v>328</v>
      </c>
      <c r="H322" s="149">
        <f>328*2</f>
        <v>656</v>
      </c>
      <c r="I322" s="149">
        <f>230*2</f>
        <v>460</v>
      </c>
      <c r="J322" s="149">
        <v>600</v>
      </c>
      <c r="K322" s="149">
        <v>800</v>
      </c>
      <c r="L322" s="149">
        <v>400</v>
      </c>
      <c r="M322" s="149">
        <v>300</v>
      </c>
      <c r="N322" s="149">
        <v>400</v>
      </c>
      <c r="O322" s="149">
        <v>400</v>
      </c>
      <c r="P322" s="278">
        <v>400</v>
      </c>
      <c r="Q322" s="268"/>
      <c r="R322" s="268"/>
      <c r="S322" s="268"/>
      <c r="T322" s="268"/>
      <c r="U322" s="268"/>
      <c r="V322" s="268"/>
      <c r="W322" s="268"/>
      <c r="X322" s="268"/>
      <c r="Y322" s="268"/>
      <c r="Z322" s="268"/>
      <c r="AA322" s="268"/>
      <c r="AB322" s="268"/>
      <c r="AC322" s="268"/>
      <c r="AD322" s="268"/>
      <c r="AE322" s="268"/>
      <c r="AF322" s="268"/>
      <c r="AG322" s="268"/>
      <c r="AH322" s="268"/>
      <c r="AI322" s="268"/>
      <c r="AJ322" s="268"/>
      <c r="AK322" s="268"/>
    </row>
    <row r="323" spans="1:37" ht="16" thickBot="1">
      <c r="A323" s="299" t="s">
        <v>43</v>
      </c>
      <c r="B323" s="360"/>
      <c r="C323" s="151">
        <f>+SUM(C319:C322)</f>
        <v>1084</v>
      </c>
      <c r="D323" s="71">
        <f t="shared" ref="D323:P323" si="141">+SUM(D319:D322)</f>
        <v>856</v>
      </c>
      <c r="E323" s="71">
        <f t="shared" si="141"/>
        <v>986</v>
      </c>
      <c r="F323" s="71">
        <f t="shared" si="141"/>
        <v>994</v>
      </c>
      <c r="G323" s="71">
        <f t="shared" si="141"/>
        <v>938</v>
      </c>
      <c r="H323" s="71">
        <f t="shared" si="141"/>
        <v>1060</v>
      </c>
      <c r="I323" s="152">
        <f t="shared" si="141"/>
        <v>864</v>
      </c>
      <c r="J323" s="102">
        <f t="shared" si="141"/>
        <v>1050</v>
      </c>
      <c r="K323" s="102">
        <f t="shared" si="141"/>
        <v>1400</v>
      </c>
      <c r="L323" s="102">
        <f t="shared" si="141"/>
        <v>1300</v>
      </c>
      <c r="M323" s="102">
        <f t="shared" si="141"/>
        <v>1200</v>
      </c>
      <c r="N323" s="102">
        <f t="shared" si="141"/>
        <v>1400</v>
      </c>
      <c r="O323" s="102">
        <f t="shared" si="141"/>
        <v>1100</v>
      </c>
      <c r="P323" s="153">
        <f t="shared" si="141"/>
        <v>1400</v>
      </c>
      <c r="Q323" s="269"/>
      <c r="R323" s="269"/>
      <c r="S323" s="269"/>
      <c r="T323" s="269"/>
      <c r="U323" s="269"/>
      <c r="V323" s="269"/>
      <c r="W323" s="269"/>
      <c r="X323" s="269"/>
      <c r="Y323" s="269"/>
      <c r="Z323" s="269"/>
      <c r="AA323" s="269"/>
      <c r="AB323" s="269"/>
      <c r="AC323" s="269"/>
      <c r="AD323" s="269"/>
      <c r="AE323" s="269"/>
      <c r="AF323" s="269"/>
      <c r="AG323" s="269"/>
      <c r="AH323" s="269"/>
      <c r="AI323" s="269"/>
      <c r="AJ323" s="269"/>
      <c r="AK323" s="269"/>
    </row>
    <row r="324" spans="1:37" ht="15.5">
      <c r="A324" s="299" t="s">
        <v>36</v>
      </c>
      <c r="B324" s="360"/>
      <c r="C324" s="355" t="s">
        <v>56</v>
      </c>
      <c r="D324" s="356"/>
      <c r="E324" s="356"/>
      <c r="F324" s="356"/>
      <c r="G324" s="356"/>
      <c r="H324" s="356"/>
      <c r="I324" s="357"/>
      <c r="J324" s="355" t="s">
        <v>57</v>
      </c>
      <c r="K324" s="356"/>
      <c r="L324" s="356"/>
      <c r="M324" s="356"/>
      <c r="N324" s="356"/>
      <c r="O324" s="356"/>
      <c r="P324" s="358"/>
      <c r="Q324" s="353"/>
      <c r="R324" s="353"/>
      <c r="S324" s="353"/>
      <c r="T324" s="353"/>
      <c r="U324" s="353"/>
      <c r="V324" s="353"/>
      <c r="W324" s="353"/>
      <c r="X324" s="353"/>
      <c r="Y324" s="353"/>
      <c r="Z324" s="353"/>
      <c r="AA324" s="353"/>
      <c r="AB324" s="353"/>
      <c r="AC324" s="353"/>
      <c r="AD324" s="353"/>
      <c r="AE324" s="353"/>
      <c r="AF324" s="353"/>
      <c r="AG324" s="353"/>
      <c r="AH324" s="353"/>
      <c r="AI324" s="353"/>
      <c r="AJ324" s="353"/>
      <c r="AK324" s="353"/>
    </row>
    <row r="325" spans="1:37" s="160" customFormat="1" ht="15.5">
      <c r="A325" s="365" t="s">
        <v>38</v>
      </c>
      <c r="B325" s="366"/>
      <c r="C325" s="154">
        <f>+C319</f>
        <v>0</v>
      </c>
      <c r="D325" s="155">
        <f t="shared" ref="D325:I325" si="142">+C325+D319</f>
        <v>0</v>
      </c>
      <c r="E325" s="155">
        <f t="shared" si="142"/>
        <v>0</v>
      </c>
      <c r="F325" s="155">
        <f t="shared" si="142"/>
        <v>0</v>
      </c>
      <c r="G325" s="155">
        <f t="shared" si="142"/>
        <v>0</v>
      </c>
      <c r="H325" s="155">
        <f t="shared" si="142"/>
        <v>0</v>
      </c>
      <c r="I325" s="156">
        <f t="shared" si="142"/>
        <v>0</v>
      </c>
      <c r="J325" s="157"/>
      <c r="K325" s="158"/>
      <c r="L325" s="158"/>
      <c r="M325" s="158"/>
      <c r="N325" s="158"/>
      <c r="O325" s="158"/>
      <c r="P325" s="159"/>
      <c r="Q325" s="270"/>
      <c r="R325" s="270"/>
      <c r="S325" s="270"/>
      <c r="T325" s="270"/>
      <c r="U325" s="270"/>
      <c r="V325" s="270"/>
      <c r="W325" s="270"/>
      <c r="X325" s="270"/>
      <c r="Y325" s="270"/>
      <c r="Z325" s="270"/>
      <c r="AA325" s="270"/>
      <c r="AB325" s="270"/>
      <c r="AC325" s="270"/>
      <c r="AD325" s="270"/>
      <c r="AE325" s="270"/>
      <c r="AF325" s="270"/>
      <c r="AG325" s="270"/>
      <c r="AH325" s="270"/>
      <c r="AI325" s="270"/>
      <c r="AJ325" s="270"/>
      <c r="AK325" s="270"/>
    </row>
    <row r="326" spans="1:37" s="160" customFormat="1" ht="15.5">
      <c r="A326" s="161"/>
      <c r="B326" s="162"/>
      <c r="C326" s="157"/>
      <c r="D326" s="158"/>
      <c r="E326" s="158"/>
      <c r="F326" s="155">
        <f>+F319</f>
        <v>0</v>
      </c>
      <c r="G326" s="155">
        <f t="shared" ref="G326:L326" si="143">+F326+G319</f>
        <v>0</v>
      </c>
      <c r="H326" s="155">
        <f t="shared" si="143"/>
        <v>0</v>
      </c>
      <c r="I326" s="155">
        <f t="shared" si="143"/>
        <v>0</v>
      </c>
      <c r="J326" s="155">
        <f t="shared" si="143"/>
        <v>0</v>
      </c>
      <c r="K326" s="155">
        <f t="shared" si="143"/>
        <v>0</v>
      </c>
      <c r="L326" s="155">
        <f t="shared" si="143"/>
        <v>0</v>
      </c>
      <c r="M326" s="158">
        <f>+M319</f>
        <v>0</v>
      </c>
      <c r="N326" s="158">
        <f>M326+N319</f>
        <v>0</v>
      </c>
      <c r="O326" s="158">
        <f>N326+O319</f>
        <v>0</v>
      </c>
      <c r="P326" s="159">
        <f>O326+P319</f>
        <v>0</v>
      </c>
      <c r="Q326" s="270"/>
      <c r="R326" s="270"/>
      <c r="S326" s="270"/>
      <c r="T326" s="270"/>
      <c r="U326" s="270"/>
      <c r="V326" s="270"/>
      <c r="W326" s="270"/>
      <c r="X326" s="270"/>
      <c r="Y326" s="270"/>
      <c r="Z326" s="270"/>
      <c r="AA326" s="270"/>
      <c r="AB326" s="270"/>
      <c r="AC326" s="270"/>
      <c r="AD326" s="270"/>
      <c r="AE326" s="270"/>
      <c r="AF326" s="270"/>
      <c r="AG326" s="270"/>
      <c r="AH326" s="270"/>
      <c r="AI326" s="270"/>
      <c r="AJ326" s="270"/>
      <c r="AK326" s="270"/>
    </row>
    <row r="327" spans="1:37" s="160" customFormat="1" ht="15.5">
      <c r="A327" s="161"/>
      <c r="B327" s="162"/>
      <c r="C327" s="157"/>
      <c r="D327" s="158"/>
      <c r="E327" s="158"/>
      <c r="F327" s="158"/>
      <c r="G327" s="158"/>
      <c r="H327" s="158"/>
      <c r="I327" s="159"/>
      <c r="J327" s="163">
        <f>+J319</f>
        <v>0</v>
      </c>
      <c r="K327" s="155">
        <f t="shared" ref="K327:P327" si="144">+J327+K319</f>
        <v>0</v>
      </c>
      <c r="L327" s="155">
        <f t="shared" si="144"/>
        <v>0</v>
      </c>
      <c r="M327" s="155">
        <f t="shared" si="144"/>
        <v>0</v>
      </c>
      <c r="N327" s="155">
        <f t="shared" si="144"/>
        <v>0</v>
      </c>
      <c r="O327" s="155">
        <f t="shared" si="144"/>
        <v>0</v>
      </c>
      <c r="P327" s="164">
        <f t="shared" si="144"/>
        <v>0</v>
      </c>
      <c r="Q327" s="270"/>
      <c r="R327" s="270"/>
      <c r="S327" s="270"/>
      <c r="T327" s="270"/>
      <c r="U327" s="270"/>
      <c r="V327" s="270"/>
      <c r="W327" s="270"/>
      <c r="X327" s="270"/>
      <c r="Y327" s="270"/>
      <c r="Z327" s="270"/>
      <c r="AA327" s="270"/>
      <c r="AB327" s="270"/>
      <c r="AC327" s="270"/>
      <c r="AD327" s="270"/>
      <c r="AE327" s="270"/>
      <c r="AF327" s="270"/>
      <c r="AG327" s="270"/>
      <c r="AH327" s="270"/>
      <c r="AI327" s="270"/>
      <c r="AJ327" s="270"/>
      <c r="AK327" s="270"/>
    </row>
    <row r="328" spans="1:37" s="160" customFormat="1" ht="15.5">
      <c r="A328" s="369" t="s">
        <v>39</v>
      </c>
      <c r="B328" s="370"/>
      <c r="C328" s="154">
        <f>+C320</f>
        <v>756</v>
      </c>
      <c r="D328" s="155">
        <f t="shared" ref="D328:I328" si="145">+C328+D320</f>
        <v>1284</v>
      </c>
      <c r="E328" s="155">
        <f t="shared" si="145"/>
        <v>2040</v>
      </c>
      <c r="F328" s="155">
        <f t="shared" si="145"/>
        <v>2706</v>
      </c>
      <c r="G328" s="155">
        <f t="shared" si="145"/>
        <v>3316</v>
      </c>
      <c r="H328" s="155">
        <f t="shared" si="145"/>
        <v>3720</v>
      </c>
      <c r="I328" s="156">
        <f t="shared" si="145"/>
        <v>4124</v>
      </c>
      <c r="J328" s="157"/>
      <c r="K328" s="158"/>
      <c r="L328" s="158"/>
      <c r="M328" s="158"/>
      <c r="N328" s="158"/>
      <c r="O328" s="158"/>
      <c r="P328" s="159"/>
      <c r="Q328" s="270"/>
      <c r="R328" s="270"/>
      <c r="S328" s="270"/>
      <c r="T328" s="270"/>
      <c r="U328" s="270"/>
      <c r="V328" s="270"/>
      <c r="W328" s="270"/>
      <c r="X328" s="270"/>
      <c r="Y328" s="270"/>
      <c r="Z328" s="270"/>
      <c r="AA328" s="270"/>
      <c r="AB328" s="270"/>
      <c r="AC328" s="270"/>
      <c r="AD328" s="270"/>
      <c r="AE328" s="270"/>
      <c r="AF328" s="270"/>
      <c r="AG328" s="270"/>
      <c r="AH328" s="270"/>
      <c r="AI328" s="270"/>
      <c r="AJ328" s="270"/>
      <c r="AK328" s="270"/>
    </row>
    <row r="329" spans="1:37" s="160" customFormat="1" ht="15.5">
      <c r="A329" s="161"/>
      <c r="B329" s="162"/>
      <c r="C329" s="157"/>
      <c r="D329" s="158"/>
      <c r="E329" s="158"/>
      <c r="F329" s="155">
        <f>+F320</f>
        <v>666</v>
      </c>
      <c r="G329" s="155">
        <f t="shared" ref="G329:L329" si="146">+F329+G320</f>
        <v>1276</v>
      </c>
      <c r="H329" s="155">
        <f t="shared" si="146"/>
        <v>1680</v>
      </c>
      <c r="I329" s="155">
        <f t="shared" si="146"/>
        <v>2084</v>
      </c>
      <c r="J329" s="155">
        <f t="shared" si="146"/>
        <v>2534</v>
      </c>
      <c r="K329" s="155">
        <f t="shared" si="146"/>
        <v>3134</v>
      </c>
      <c r="L329" s="155">
        <f t="shared" si="146"/>
        <v>4034</v>
      </c>
      <c r="M329" s="158"/>
      <c r="N329" s="158"/>
      <c r="O329" s="158"/>
      <c r="P329" s="159"/>
      <c r="Q329" s="270"/>
      <c r="R329" s="270"/>
      <c r="S329" s="270"/>
      <c r="T329" s="270"/>
      <c r="U329" s="270"/>
      <c r="V329" s="270"/>
      <c r="W329" s="270"/>
      <c r="X329" s="270"/>
      <c r="Y329" s="270"/>
      <c r="Z329" s="270"/>
      <c r="AA329" s="270"/>
      <c r="AB329" s="270"/>
      <c r="AC329" s="270"/>
      <c r="AD329" s="270"/>
      <c r="AE329" s="270"/>
      <c r="AF329" s="270"/>
      <c r="AG329" s="270"/>
      <c r="AH329" s="270"/>
      <c r="AI329" s="270"/>
      <c r="AJ329" s="270"/>
      <c r="AK329" s="270"/>
    </row>
    <row r="330" spans="1:37" s="160" customFormat="1" ht="15.5">
      <c r="A330" s="161"/>
      <c r="B330" s="162"/>
      <c r="C330" s="157"/>
      <c r="D330" s="158"/>
      <c r="E330" s="158"/>
      <c r="F330" s="158"/>
      <c r="G330" s="158"/>
      <c r="H330" s="158"/>
      <c r="I330" s="159"/>
      <c r="J330" s="163">
        <f>+J320</f>
        <v>450</v>
      </c>
      <c r="K330" s="155">
        <f t="shared" ref="K330:P330" si="147">+J330+K320</f>
        <v>1050</v>
      </c>
      <c r="L330" s="155">
        <f t="shared" si="147"/>
        <v>1950</v>
      </c>
      <c r="M330" s="155">
        <f t="shared" si="147"/>
        <v>2850</v>
      </c>
      <c r="N330" s="155">
        <f t="shared" si="147"/>
        <v>3850</v>
      </c>
      <c r="O330" s="155">
        <f t="shared" si="147"/>
        <v>4550</v>
      </c>
      <c r="P330" s="164">
        <f t="shared" si="147"/>
        <v>5550</v>
      </c>
      <c r="Q330" s="270"/>
      <c r="R330" s="270"/>
      <c r="S330" s="270"/>
      <c r="T330" s="270"/>
      <c r="U330" s="270"/>
      <c r="V330" s="270"/>
      <c r="W330" s="270"/>
      <c r="X330" s="270"/>
      <c r="Y330" s="270"/>
      <c r="Z330" s="270"/>
      <c r="AA330" s="270"/>
      <c r="AB330" s="270"/>
      <c r="AC330" s="270"/>
      <c r="AD330" s="270"/>
      <c r="AE330" s="270"/>
      <c r="AF330" s="270"/>
      <c r="AG330" s="270"/>
      <c r="AH330" s="270"/>
      <c r="AI330" s="270"/>
      <c r="AJ330" s="270"/>
      <c r="AK330" s="270"/>
    </row>
    <row r="331" spans="1:37" s="160" customFormat="1" ht="15.5">
      <c r="A331" s="369" t="s">
        <v>40</v>
      </c>
      <c r="B331" s="370"/>
      <c r="C331" s="154">
        <f>+C321</f>
        <v>0</v>
      </c>
      <c r="D331" s="155">
        <f t="shared" ref="D331:I331" si="148">+C331+D321</f>
        <v>0</v>
      </c>
      <c r="E331" s="155">
        <f t="shared" si="148"/>
        <v>0</v>
      </c>
      <c r="F331" s="155">
        <f t="shared" si="148"/>
        <v>0</v>
      </c>
      <c r="G331" s="155">
        <f t="shared" si="148"/>
        <v>0</v>
      </c>
      <c r="H331" s="155">
        <f t="shared" si="148"/>
        <v>0</v>
      </c>
      <c r="I331" s="156">
        <f t="shared" si="148"/>
        <v>0</v>
      </c>
      <c r="J331" s="157"/>
      <c r="K331" s="158"/>
      <c r="L331" s="158"/>
      <c r="M331" s="158"/>
      <c r="N331" s="158"/>
      <c r="O331" s="158"/>
      <c r="P331" s="159"/>
      <c r="Q331" s="270"/>
      <c r="R331" s="270"/>
      <c r="S331" s="270"/>
      <c r="T331" s="270"/>
      <c r="U331" s="270"/>
      <c r="V331" s="270"/>
      <c r="W331" s="270"/>
      <c r="X331" s="270"/>
      <c r="Y331" s="270"/>
      <c r="Z331" s="270"/>
      <c r="AA331" s="270"/>
      <c r="AB331" s="270"/>
      <c r="AC331" s="270"/>
      <c r="AD331" s="270"/>
      <c r="AE331" s="270"/>
      <c r="AF331" s="270"/>
      <c r="AG331" s="270"/>
      <c r="AH331" s="270"/>
      <c r="AI331" s="270"/>
      <c r="AJ331" s="270"/>
      <c r="AK331" s="270"/>
    </row>
    <row r="332" spans="1:37" s="160" customFormat="1" ht="15.5">
      <c r="A332" s="161"/>
      <c r="B332" s="162"/>
      <c r="C332" s="157"/>
      <c r="D332" s="158"/>
      <c r="E332" s="158"/>
      <c r="F332" s="155">
        <f>+F321</f>
        <v>0</v>
      </c>
      <c r="G332" s="155">
        <f t="shared" ref="G332:L332" si="149">+F332+G321</f>
        <v>0</v>
      </c>
      <c r="H332" s="155">
        <f t="shared" si="149"/>
        <v>0</v>
      </c>
      <c r="I332" s="155">
        <f t="shared" si="149"/>
        <v>0</v>
      </c>
      <c r="J332" s="155">
        <f t="shared" si="149"/>
        <v>0</v>
      </c>
      <c r="K332" s="155">
        <f t="shared" si="149"/>
        <v>0</v>
      </c>
      <c r="L332" s="155">
        <f t="shared" si="149"/>
        <v>0</v>
      </c>
      <c r="M332" s="158"/>
      <c r="N332" s="158"/>
      <c r="O332" s="158"/>
      <c r="P332" s="159"/>
      <c r="Q332" s="270"/>
      <c r="R332" s="270"/>
      <c r="S332" s="270"/>
      <c r="T332" s="270"/>
      <c r="U332" s="270"/>
      <c r="V332" s="270"/>
      <c r="W332" s="270"/>
      <c r="X332" s="270"/>
      <c r="Y332" s="270"/>
      <c r="Z332" s="270"/>
      <c r="AA332" s="270"/>
      <c r="AB332" s="270"/>
      <c r="AC332" s="270"/>
      <c r="AD332" s="270"/>
      <c r="AE332" s="270"/>
      <c r="AF332" s="270"/>
      <c r="AG332" s="270"/>
      <c r="AH332" s="270"/>
      <c r="AI332" s="270"/>
      <c r="AJ332" s="270"/>
      <c r="AK332" s="270"/>
    </row>
    <row r="333" spans="1:37" s="160" customFormat="1" ht="15.5">
      <c r="A333" s="161"/>
      <c r="B333" s="162"/>
      <c r="C333" s="157"/>
      <c r="D333" s="158"/>
      <c r="E333" s="158"/>
      <c r="F333" s="158"/>
      <c r="G333" s="158"/>
      <c r="H333" s="158"/>
      <c r="I333" s="159"/>
      <c r="J333" s="163">
        <f>+J321</f>
        <v>0</v>
      </c>
      <c r="K333" s="155">
        <f t="shared" ref="K333:P333" si="150">+J333+K321</f>
        <v>0</v>
      </c>
      <c r="L333" s="155">
        <f t="shared" si="150"/>
        <v>0</v>
      </c>
      <c r="M333" s="155">
        <f t="shared" si="150"/>
        <v>0</v>
      </c>
      <c r="N333" s="155">
        <f t="shared" si="150"/>
        <v>0</v>
      </c>
      <c r="O333" s="155">
        <f t="shared" si="150"/>
        <v>0</v>
      </c>
      <c r="P333" s="164">
        <f t="shared" si="150"/>
        <v>0</v>
      </c>
      <c r="Q333" s="270"/>
      <c r="R333" s="270"/>
      <c r="S333" s="270"/>
      <c r="T333" s="270"/>
      <c r="U333" s="270"/>
      <c r="V333" s="270"/>
      <c r="W333" s="270"/>
      <c r="X333" s="270"/>
      <c r="Y333" s="270"/>
      <c r="Z333" s="270"/>
      <c r="AA333" s="270"/>
      <c r="AB333" s="270"/>
      <c r="AC333" s="270"/>
      <c r="AD333" s="270"/>
      <c r="AE333" s="270"/>
      <c r="AF333" s="270"/>
      <c r="AG333" s="270"/>
      <c r="AH333" s="270"/>
      <c r="AI333" s="270"/>
      <c r="AJ333" s="270"/>
      <c r="AK333" s="270"/>
    </row>
    <row r="334" spans="1:37" s="160" customFormat="1" ht="15.5">
      <c r="A334" s="371" t="s">
        <v>41</v>
      </c>
      <c r="B334" s="372"/>
      <c r="C334" s="154">
        <f>+C322</f>
        <v>328</v>
      </c>
      <c r="D334" s="155">
        <f t="shared" ref="D334:I334" si="151">+C334+D322</f>
        <v>656</v>
      </c>
      <c r="E334" s="155">
        <f t="shared" si="151"/>
        <v>886</v>
      </c>
      <c r="F334" s="155">
        <f t="shared" si="151"/>
        <v>1214</v>
      </c>
      <c r="G334" s="155">
        <f t="shared" si="151"/>
        <v>1542</v>
      </c>
      <c r="H334" s="155">
        <f t="shared" si="151"/>
        <v>2198</v>
      </c>
      <c r="I334" s="156">
        <f t="shared" si="151"/>
        <v>2658</v>
      </c>
      <c r="J334" s="157"/>
      <c r="K334" s="158"/>
      <c r="L334" s="158"/>
      <c r="M334" s="158"/>
      <c r="N334" s="158"/>
      <c r="O334" s="158"/>
      <c r="P334" s="159"/>
      <c r="Q334" s="270"/>
      <c r="R334" s="270"/>
      <c r="S334" s="270"/>
      <c r="T334" s="270"/>
      <c r="U334" s="270"/>
      <c r="V334" s="270"/>
      <c r="W334" s="270"/>
      <c r="X334" s="270"/>
      <c r="Y334" s="270"/>
      <c r="Z334" s="270"/>
      <c r="AA334" s="270"/>
      <c r="AB334" s="270"/>
      <c r="AC334" s="270"/>
      <c r="AD334" s="270"/>
      <c r="AE334" s="270"/>
      <c r="AF334" s="270"/>
      <c r="AG334" s="270"/>
      <c r="AH334" s="270"/>
      <c r="AI334" s="270"/>
      <c r="AJ334" s="270"/>
      <c r="AK334" s="270"/>
    </row>
    <row r="335" spans="1:37" s="160" customFormat="1" ht="15.5">
      <c r="A335" s="165"/>
      <c r="B335" s="166"/>
      <c r="C335" s="157"/>
      <c r="D335" s="158"/>
      <c r="E335" s="158"/>
      <c r="F335" s="155">
        <f>+F322</f>
        <v>328</v>
      </c>
      <c r="G335" s="155">
        <f t="shared" ref="G335:L335" si="152">+F335+G322</f>
        <v>656</v>
      </c>
      <c r="H335" s="155">
        <f t="shared" si="152"/>
        <v>1312</v>
      </c>
      <c r="I335" s="155">
        <f t="shared" si="152"/>
        <v>1772</v>
      </c>
      <c r="J335" s="155">
        <f t="shared" si="152"/>
        <v>2372</v>
      </c>
      <c r="K335" s="155">
        <f t="shared" si="152"/>
        <v>3172</v>
      </c>
      <c r="L335" s="155">
        <f t="shared" si="152"/>
        <v>3572</v>
      </c>
      <c r="M335" s="158"/>
      <c r="N335" s="158"/>
      <c r="O335" s="158"/>
      <c r="P335" s="159"/>
      <c r="Q335" s="270"/>
      <c r="R335" s="270"/>
      <c r="S335" s="270"/>
      <c r="T335" s="270"/>
      <c r="U335" s="270"/>
      <c r="V335" s="270"/>
      <c r="W335" s="270"/>
      <c r="X335" s="270"/>
      <c r="Y335" s="270"/>
      <c r="Z335" s="270"/>
      <c r="AA335" s="270"/>
      <c r="AB335" s="270"/>
      <c r="AC335" s="270"/>
      <c r="AD335" s="270"/>
      <c r="AE335" s="270"/>
      <c r="AF335" s="270"/>
      <c r="AG335" s="270"/>
      <c r="AH335" s="270"/>
      <c r="AI335" s="270"/>
      <c r="AJ335" s="270"/>
      <c r="AK335" s="270"/>
    </row>
    <row r="336" spans="1:37" s="160" customFormat="1" ht="15.5">
      <c r="A336" s="165"/>
      <c r="B336" s="166"/>
      <c r="C336" s="157"/>
      <c r="D336" s="158"/>
      <c r="E336" s="158"/>
      <c r="F336" s="158"/>
      <c r="G336" s="158"/>
      <c r="H336" s="158"/>
      <c r="I336" s="159"/>
      <c r="J336" s="163">
        <f>+J322</f>
        <v>600</v>
      </c>
      <c r="K336" s="155">
        <f t="shared" ref="K336:P336" si="153">+J336+K322</f>
        <v>1400</v>
      </c>
      <c r="L336" s="155">
        <f t="shared" si="153"/>
        <v>1800</v>
      </c>
      <c r="M336" s="155">
        <f t="shared" si="153"/>
        <v>2100</v>
      </c>
      <c r="N336" s="155">
        <f t="shared" si="153"/>
        <v>2500</v>
      </c>
      <c r="O336" s="155">
        <f t="shared" si="153"/>
        <v>2900</v>
      </c>
      <c r="P336" s="164">
        <f t="shared" si="153"/>
        <v>3300</v>
      </c>
      <c r="Q336" s="270"/>
      <c r="R336" s="270"/>
      <c r="S336" s="270"/>
      <c r="T336" s="270"/>
      <c r="U336" s="270"/>
      <c r="V336" s="270"/>
      <c r="W336" s="270"/>
      <c r="X336" s="270"/>
      <c r="Y336" s="270"/>
      <c r="Z336" s="270"/>
      <c r="AA336" s="270"/>
      <c r="AB336" s="270"/>
      <c r="AC336" s="270"/>
      <c r="AD336" s="270"/>
      <c r="AE336" s="270"/>
      <c r="AF336" s="270"/>
      <c r="AG336" s="270"/>
      <c r="AH336" s="270"/>
      <c r="AI336" s="270"/>
      <c r="AJ336" s="270"/>
      <c r="AK336" s="270"/>
    </row>
    <row r="337" spans="1:37" s="160" customFormat="1" ht="15.65" customHeight="1">
      <c r="A337" s="373" t="s">
        <v>43</v>
      </c>
      <c r="B337" s="374"/>
      <c r="C337" s="154">
        <f>+C323</f>
        <v>1084</v>
      </c>
      <c r="D337" s="155">
        <f t="shared" ref="D337:I337" si="154">+C337+D323</f>
        <v>1940</v>
      </c>
      <c r="E337" s="155">
        <f t="shared" si="154"/>
        <v>2926</v>
      </c>
      <c r="F337" s="155">
        <f t="shared" si="154"/>
        <v>3920</v>
      </c>
      <c r="G337" s="155">
        <f t="shared" si="154"/>
        <v>4858</v>
      </c>
      <c r="H337" s="155">
        <f t="shared" si="154"/>
        <v>5918</v>
      </c>
      <c r="I337" s="156">
        <f t="shared" si="154"/>
        <v>6782</v>
      </c>
      <c r="J337" s="157"/>
      <c r="K337" s="158"/>
      <c r="L337" s="158"/>
      <c r="M337" s="158"/>
      <c r="N337" s="158"/>
      <c r="O337" s="158"/>
      <c r="P337" s="159"/>
      <c r="Q337" s="270"/>
      <c r="R337" s="270"/>
      <c r="S337" s="270"/>
      <c r="T337" s="270"/>
      <c r="U337" s="270"/>
      <c r="V337" s="270"/>
      <c r="W337" s="270"/>
      <c r="X337" s="270"/>
      <c r="Y337" s="270"/>
      <c r="Z337" s="270"/>
      <c r="AA337" s="270"/>
      <c r="AB337" s="270"/>
      <c r="AC337" s="270"/>
      <c r="AD337" s="270"/>
      <c r="AE337" s="270"/>
      <c r="AF337" s="270"/>
      <c r="AG337" s="270"/>
      <c r="AH337" s="270"/>
      <c r="AI337" s="270"/>
      <c r="AJ337" s="270"/>
      <c r="AK337" s="270"/>
    </row>
    <row r="338" spans="1:37" s="160" customFormat="1" ht="15.65" customHeight="1">
      <c r="A338" s="375"/>
      <c r="B338" s="376"/>
      <c r="C338" s="157"/>
      <c r="D338" s="158"/>
      <c r="E338" s="158"/>
      <c r="F338" s="155">
        <f>+F323</f>
        <v>994</v>
      </c>
      <c r="G338" s="155">
        <f t="shared" ref="G338:L338" si="155">+F338+G323</f>
        <v>1932</v>
      </c>
      <c r="H338" s="155">
        <f t="shared" si="155"/>
        <v>2992</v>
      </c>
      <c r="I338" s="155">
        <f t="shared" si="155"/>
        <v>3856</v>
      </c>
      <c r="J338" s="155">
        <f t="shared" si="155"/>
        <v>4906</v>
      </c>
      <c r="K338" s="155">
        <f t="shared" si="155"/>
        <v>6306</v>
      </c>
      <c r="L338" s="155">
        <f t="shared" si="155"/>
        <v>7606</v>
      </c>
      <c r="M338" s="158"/>
      <c r="N338" s="158"/>
      <c r="O338" s="158"/>
      <c r="P338" s="159"/>
      <c r="Q338" s="270"/>
      <c r="R338" s="270"/>
      <c r="S338" s="270"/>
      <c r="T338" s="270"/>
      <c r="U338" s="270"/>
      <c r="V338" s="270"/>
      <c r="W338" s="270"/>
      <c r="X338" s="270"/>
      <c r="Y338" s="270"/>
      <c r="Z338" s="270"/>
      <c r="AA338" s="270"/>
      <c r="AB338" s="270"/>
      <c r="AC338" s="270"/>
      <c r="AD338" s="270"/>
      <c r="AE338" s="270"/>
      <c r="AF338" s="270"/>
      <c r="AG338" s="270"/>
      <c r="AH338" s="270"/>
      <c r="AI338" s="270"/>
      <c r="AJ338" s="270"/>
      <c r="AK338" s="270"/>
    </row>
    <row r="339" spans="1:37" s="160" customFormat="1" ht="15.65" customHeight="1" thickBot="1">
      <c r="A339" s="377"/>
      <c r="B339" s="378"/>
      <c r="C339" s="157"/>
      <c r="D339" s="158"/>
      <c r="E339" s="158"/>
      <c r="F339" s="158"/>
      <c r="G339" s="158"/>
      <c r="H339" s="158"/>
      <c r="I339" s="159"/>
      <c r="J339" s="163">
        <f>+J323</f>
        <v>1050</v>
      </c>
      <c r="K339" s="155">
        <f t="shared" ref="K339:P339" si="156">+J339+K323</f>
        <v>2450</v>
      </c>
      <c r="L339" s="155">
        <f t="shared" si="156"/>
        <v>3750</v>
      </c>
      <c r="M339" s="155">
        <f t="shared" si="156"/>
        <v>4950</v>
      </c>
      <c r="N339" s="155">
        <f t="shared" si="156"/>
        <v>6350</v>
      </c>
      <c r="O339" s="155">
        <f t="shared" si="156"/>
        <v>7450</v>
      </c>
      <c r="P339" s="164">
        <f t="shared" si="156"/>
        <v>8850</v>
      </c>
      <c r="Q339" s="270"/>
      <c r="R339" s="270"/>
      <c r="S339" s="270"/>
      <c r="T339" s="270"/>
      <c r="U339" s="270"/>
      <c r="V339" s="270"/>
      <c r="W339" s="270"/>
      <c r="X339" s="270"/>
      <c r="Y339" s="270"/>
      <c r="Z339" s="270"/>
      <c r="AA339" s="270"/>
      <c r="AB339" s="270"/>
      <c r="AC339" s="270"/>
      <c r="AD339" s="270"/>
      <c r="AE339" s="270"/>
      <c r="AF339" s="270"/>
      <c r="AG339" s="270"/>
      <c r="AH339" s="270"/>
      <c r="AI339" s="270"/>
      <c r="AJ339" s="270"/>
      <c r="AK339" s="270"/>
    </row>
    <row r="340" spans="1:37">
      <c r="C340" s="355" t="s">
        <v>58</v>
      </c>
      <c r="D340" s="356"/>
      <c r="E340" s="356"/>
      <c r="F340" s="356"/>
      <c r="G340" s="356"/>
      <c r="H340" s="356"/>
      <c r="I340" s="357"/>
      <c r="J340" s="355" t="s">
        <v>58</v>
      </c>
      <c r="K340" s="356"/>
      <c r="L340" s="356"/>
      <c r="M340" s="356"/>
      <c r="N340" s="356"/>
      <c r="O340" s="356"/>
      <c r="P340" s="358"/>
      <c r="Q340" s="353"/>
      <c r="R340" s="353"/>
      <c r="S340" s="353"/>
      <c r="T340" s="353"/>
      <c r="U340" s="353"/>
      <c r="V340" s="353"/>
      <c r="W340" s="353"/>
      <c r="X340" s="353"/>
      <c r="Y340" s="353"/>
      <c r="Z340" s="353"/>
      <c r="AA340" s="353"/>
      <c r="AB340" s="353"/>
      <c r="AC340" s="353"/>
      <c r="AD340" s="353"/>
      <c r="AE340" s="353"/>
      <c r="AF340" s="353"/>
      <c r="AG340" s="353"/>
      <c r="AH340" s="353"/>
      <c r="AI340" s="353"/>
      <c r="AJ340" s="353"/>
      <c r="AK340" s="353"/>
    </row>
    <row r="341" spans="1:37" ht="15.5">
      <c r="A341" s="299" t="s">
        <v>36</v>
      </c>
      <c r="B341" s="360"/>
      <c r="C341" s="147">
        <f>+C318</f>
        <v>46045</v>
      </c>
      <c r="D341" s="147">
        <f t="shared" ref="D341:P341" si="157">+D318</f>
        <v>46046</v>
      </c>
      <c r="E341" s="147">
        <f t="shared" si="157"/>
        <v>46047</v>
      </c>
      <c r="F341" s="147">
        <f t="shared" si="157"/>
        <v>46048</v>
      </c>
      <c r="G341" s="147">
        <f t="shared" si="157"/>
        <v>46049</v>
      </c>
      <c r="H341" s="147">
        <f t="shared" si="157"/>
        <v>46050</v>
      </c>
      <c r="I341" s="147">
        <f t="shared" si="157"/>
        <v>46051</v>
      </c>
      <c r="J341" s="147">
        <f t="shared" si="157"/>
        <v>46052</v>
      </c>
      <c r="K341" s="147">
        <f t="shared" si="157"/>
        <v>46053</v>
      </c>
      <c r="L341" s="147">
        <f t="shared" si="157"/>
        <v>46054</v>
      </c>
      <c r="M341" s="147">
        <f t="shared" si="157"/>
        <v>46055</v>
      </c>
      <c r="N341" s="147">
        <f t="shared" si="157"/>
        <v>46056</v>
      </c>
      <c r="O341" s="147">
        <f t="shared" si="157"/>
        <v>46057</v>
      </c>
      <c r="P341" s="148">
        <f t="shared" si="157"/>
        <v>46058</v>
      </c>
      <c r="Q341" s="267"/>
      <c r="R341" s="267"/>
      <c r="S341" s="267"/>
      <c r="T341" s="267"/>
      <c r="U341" s="267"/>
      <c r="V341" s="267"/>
      <c r="W341" s="267"/>
      <c r="X341" s="267"/>
      <c r="Y341" s="267"/>
      <c r="Z341" s="267"/>
      <c r="AA341" s="267"/>
      <c r="AB341" s="267"/>
      <c r="AC341" s="267"/>
      <c r="AD341" s="267"/>
      <c r="AE341" s="267"/>
      <c r="AF341" s="267"/>
      <c r="AG341" s="267"/>
      <c r="AH341" s="267"/>
      <c r="AI341" s="267"/>
      <c r="AJ341" s="267"/>
      <c r="AK341" s="267"/>
    </row>
    <row r="342" spans="1:37" ht="15.5">
      <c r="A342" s="303" t="s">
        <v>39</v>
      </c>
      <c r="B342" s="367"/>
      <c r="C342" s="149">
        <f>+'09-01'!$F$38</f>
        <v>290</v>
      </c>
      <c r="D342" s="149">
        <f>+'10-01'!$F$38</f>
        <v>662</v>
      </c>
      <c r="E342" s="149">
        <f>+'11-01'!$F$38</f>
        <v>335</v>
      </c>
      <c r="F342" s="149">
        <f>+'12-01'!$F$38</f>
        <v>347</v>
      </c>
      <c r="G342" s="149">
        <f>+'13-01'!$F$38</f>
        <v>0</v>
      </c>
      <c r="H342" s="149">
        <f>+'14-01'!$F$38</f>
        <v>0</v>
      </c>
      <c r="I342" s="149">
        <f>+'15-01'!$F$38</f>
        <v>0</v>
      </c>
      <c r="J342" s="149">
        <f>+'16-01'!$F$38</f>
        <v>0</v>
      </c>
      <c r="K342" s="149">
        <f>+'17-01'!$F$38</f>
        <v>0</v>
      </c>
      <c r="L342" s="149">
        <f>+'18-01'!$F$38</f>
        <v>119</v>
      </c>
      <c r="M342" s="149"/>
      <c r="N342" s="149"/>
      <c r="O342" s="149"/>
      <c r="P342" s="149"/>
      <c r="Q342" s="268"/>
      <c r="R342" s="268"/>
      <c r="S342" s="268"/>
      <c r="T342" s="268"/>
      <c r="U342" s="268"/>
      <c r="V342" s="268"/>
      <c r="W342" s="268"/>
      <c r="X342" s="268"/>
      <c r="Y342" s="268"/>
      <c r="Z342" s="268"/>
      <c r="AA342" s="268"/>
      <c r="AB342" s="268"/>
      <c r="AC342" s="268"/>
      <c r="AD342" s="268"/>
      <c r="AE342" s="268"/>
      <c r="AF342" s="268"/>
      <c r="AG342" s="268"/>
      <c r="AH342" s="268"/>
      <c r="AI342" s="268"/>
      <c r="AJ342" s="268"/>
      <c r="AK342" s="268"/>
    </row>
    <row r="343" spans="1:37" ht="15.5">
      <c r="A343" s="305" t="s">
        <v>40</v>
      </c>
      <c r="B343" s="368"/>
      <c r="C343" s="149"/>
      <c r="D343" s="149"/>
      <c r="E343" s="149"/>
      <c r="F343" s="149"/>
      <c r="G343" s="149"/>
      <c r="H343" s="149"/>
      <c r="I343" s="149"/>
      <c r="J343" s="149"/>
      <c r="K343" s="149"/>
      <c r="L343" s="149"/>
      <c r="M343" s="149"/>
      <c r="N343" s="149"/>
      <c r="O343" s="149"/>
      <c r="P343" s="278"/>
      <c r="Q343" s="268"/>
      <c r="R343" s="268"/>
      <c r="S343" s="268"/>
      <c r="T343" s="268"/>
      <c r="U343" s="268"/>
      <c r="V343" s="268"/>
      <c r="W343" s="268"/>
      <c r="X343" s="268"/>
      <c r="Y343" s="268"/>
      <c r="Z343" s="268"/>
      <c r="AA343" s="268"/>
      <c r="AB343" s="268"/>
      <c r="AC343" s="268"/>
      <c r="AD343" s="268"/>
      <c r="AE343" s="268"/>
      <c r="AF343" s="268"/>
      <c r="AG343" s="268"/>
      <c r="AH343" s="268"/>
      <c r="AI343" s="268"/>
      <c r="AJ343" s="268"/>
      <c r="AK343" s="268"/>
    </row>
    <row r="344" spans="1:37" ht="15.5">
      <c r="A344" s="305" t="s">
        <v>41</v>
      </c>
      <c r="B344" s="368"/>
      <c r="C344" s="149">
        <f>+'09-01'!$F$40</f>
        <v>0</v>
      </c>
      <c r="D344" s="149">
        <f>+'10-01'!$F$40</f>
        <v>0</v>
      </c>
      <c r="E344" s="149">
        <f>+'11-01'!$F$40</f>
        <v>0</v>
      </c>
      <c r="F344" s="149">
        <f>+'12-01'!$F$40</f>
        <v>325</v>
      </c>
      <c r="G344" s="149">
        <f>+'13-01'!$F$40</f>
        <v>1135.5</v>
      </c>
      <c r="H344" s="149">
        <f>+'14-01'!$F$40</f>
        <v>760</v>
      </c>
      <c r="I344" s="149">
        <f>+'15-01'!$F$40</f>
        <v>412</v>
      </c>
      <c r="J344" s="149">
        <f>+'16-01'!$F$40</f>
        <v>1020</v>
      </c>
      <c r="K344" s="149">
        <f>+'17-01'!$F$40</f>
        <v>1178</v>
      </c>
      <c r="L344" s="149">
        <f>+'18-01'!$F$40</f>
        <v>227.5</v>
      </c>
      <c r="M344" s="149"/>
      <c r="N344" s="149"/>
      <c r="O344" s="149"/>
      <c r="P344" s="149"/>
      <c r="Q344" s="268"/>
      <c r="R344" s="268"/>
      <c r="S344" s="268"/>
      <c r="T344" s="268"/>
      <c r="U344" s="268"/>
      <c r="V344" s="268"/>
      <c r="W344" s="268"/>
      <c r="X344" s="268"/>
      <c r="Y344" s="268"/>
      <c r="Z344" s="268"/>
      <c r="AA344" s="268"/>
      <c r="AB344" s="268"/>
      <c r="AC344" s="268"/>
      <c r="AD344" s="268"/>
      <c r="AE344" s="268"/>
      <c r="AF344" s="268"/>
      <c r="AG344" s="268"/>
      <c r="AH344" s="268"/>
      <c r="AI344" s="268"/>
      <c r="AJ344" s="268"/>
      <c r="AK344" s="268"/>
    </row>
    <row r="345" spans="1:37" ht="15.5">
      <c r="A345" s="307" t="s">
        <v>38</v>
      </c>
      <c r="B345" s="359"/>
      <c r="C345" s="149"/>
      <c r="D345" s="149"/>
      <c r="E345" s="149"/>
      <c r="F345" s="149"/>
      <c r="G345" s="149"/>
      <c r="H345" s="149"/>
      <c r="I345" s="149"/>
      <c r="J345" s="149"/>
      <c r="K345" s="149"/>
      <c r="L345" s="149"/>
      <c r="M345" s="149"/>
      <c r="N345" s="149"/>
      <c r="O345" s="149"/>
      <c r="P345" s="278"/>
      <c r="Q345" s="268"/>
      <c r="R345" s="268"/>
      <c r="S345" s="268"/>
      <c r="T345" s="268"/>
      <c r="U345" s="268"/>
      <c r="V345" s="268"/>
      <c r="W345" s="268"/>
      <c r="X345" s="268"/>
      <c r="Y345" s="268"/>
      <c r="Z345" s="268"/>
      <c r="AA345" s="268"/>
      <c r="AB345" s="268"/>
      <c r="AC345" s="268"/>
      <c r="AD345" s="268"/>
      <c r="AE345" s="268"/>
      <c r="AF345" s="268"/>
      <c r="AG345" s="268"/>
      <c r="AH345" s="268"/>
      <c r="AI345" s="268"/>
      <c r="AJ345" s="268"/>
      <c r="AK345" s="268"/>
    </row>
    <row r="346" spans="1:37" ht="16" thickBot="1">
      <c r="A346" s="299" t="s">
        <v>43</v>
      </c>
      <c r="B346" s="360"/>
      <c r="C346" s="151">
        <f t="shared" ref="C346:P346" si="158">+SUM(C342:C345)</f>
        <v>290</v>
      </c>
      <c r="D346" s="71">
        <f t="shared" si="158"/>
        <v>662</v>
      </c>
      <c r="E346" s="71">
        <f t="shared" si="158"/>
        <v>335</v>
      </c>
      <c r="F346" s="71">
        <f t="shared" si="158"/>
        <v>672</v>
      </c>
      <c r="G346" s="71">
        <f t="shared" si="158"/>
        <v>1135.5</v>
      </c>
      <c r="H346" s="71">
        <f t="shared" si="158"/>
        <v>760</v>
      </c>
      <c r="I346" s="152">
        <f t="shared" si="158"/>
        <v>412</v>
      </c>
      <c r="J346" s="102">
        <f t="shared" si="158"/>
        <v>1020</v>
      </c>
      <c r="K346" s="102">
        <f t="shared" si="158"/>
        <v>1178</v>
      </c>
      <c r="L346" s="102">
        <f t="shared" si="158"/>
        <v>346.5</v>
      </c>
      <c r="M346" s="102">
        <f t="shared" si="158"/>
        <v>0</v>
      </c>
      <c r="N346" s="102">
        <f t="shared" si="158"/>
        <v>0</v>
      </c>
      <c r="O346" s="102">
        <f t="shared" si="158"/>
        <v>0</v>
      </c>
      <c r="P346" s="153">
        <f t="shared" si="158"/>
        <v>0</v>
      </c>
      <c r="Q346" s="269"/>
      <c r="R346" s="269"/>
      <c r="S346" s="269"/>
      <c r="T346" s="269"/>
      <c r="U346" s="269"/>
      <c r="V346" s="269"/>
      <c r="W346" s="269"/>
      <c r="X346" s="269"/>
      <c r="Y346" s="269"/>
      <c r="Z346" s="269"/>
      <c r="AA346" s="269"/>
      <c r="AB346" s="269"/>
      <c r="AC346" s="269"/>
      <c r="AD346" s="269"/>
      <c r="AE346" s="269"/>
      <c r="AF346" s="269"/>
      <c r="AG346" s="269"/>
      <c r="AH346" s="269"/>
      <c r="AI346" s="269"/>
      <c r="AJ346" s="269"/>
      <c r="AK346" s="269"/>
    </row>
    <row r="347" spans="1:37" ht="15.5">
      <c r="A347" s="299" t="s">
        <v>36</v>
      </c>
      <c r="B347" s="360"/>
      <c r="C347" s="355" t="s">
        <v>59</v>
      </c>
      <c r="D347" s="356"/>
      <c r="E347" s="356"/>
      <c r="F347" s="356"/>
      <c r="G347" s="356"/>
      <c r="H347" s="356"/>
      <c r="I347" s="357"/>
      <c r="J347" s="355" t="s">
        <v>57</v>
      </c>
      <c r="K347" s="356"/>
      <c r="L347" s="356"/>
      <c r="M347" s="356"/>
      <c r="N347" s="356"/>
      <c r="O347" s="356"/>
      <c r="P347" s="358"/>
      <c r="Q347" s="353"/>
      <c r="R347" s="353"/>
      <c r="S347" s="353"/>
      <c r="T347" s="353"/>
      <c r="U347" s="353"/>
      <c r="V347" s="353"/>
      <c r="W347" s="353"/>
      <c r="X347" s="353"/>
      <c r="Y347" s="353"/>
      <c r="Z347" s="353"/>
      <c r="AA347" s="353"/>
      <c r="AB347" s="353"/>
      <c r="AC347" s="353"/>
      <c r="AD347" s="353"/>
      <c r="AE347" s="353"/>
      <c r="AF347" s="353"/>
      <c r="AG347" s="353"/>
      <c r="AH347" s="353"/>
      <c r="AI347" s="353"/>
      <c r="AJ347" s="353"/>
      <c r="AK347" s="353"/>
    </row>
    <row r="348" spans="1:37" s="167" customFormat="1" ht="15.5">
      <c r="A348" s="365" t="s">
        <v>39</v>
      </c>
      <c r="B348" s="366"/>
      <c r="C348" s="154">
        <f>+C342</f>
        <v>290</v>
      </c>
      <c r="D348" s="155">
        <f t="shared" ref="D348:I348" si="159">+C348+D342</f>
        <v>952</v>
      </c>
      <c r="E348" s="155">
        <f t="shared" si="159"/>
        <v>1287</v>
      </c>
      <c r="F348" s="155">
        <f t="shared" si="159"/>
        <v>1634</v>
      </c>
      <c r="G348" s="155">
        <f t="shared" si="159"/>
        <v>1634</v>
      </c>
      <c r="H348" s="155">
        <f t="shared" si="159"/>
        <v>1634</v>
      </c>
      <c r="I348" s="156">
        <f t="shared" si="159"/>
        <v>1634</v>
      </c>
      <c r="J348" s="157"/>
      <c r="K348" s="158"/>
      <c r="L348" s="158"/>
      <c r="M348" s="158"/>
      <c r="N348" s="158"/>
      <c r="O348" s="158"/>
      <c r="P348" s="159"/>
      <c r="Q348" s="270"/>
      <c r="R348" s="270"/>
      <c r="S348" s="270"/>
      <c r="T348" s="270"/>
      <c r="U348" s="270"/>
      <c r="V348" s="270"/>
      <c r="W348" s="270"/>
      <c r="X348" s="270"/>
      <c r="Y348" s="270"/>
      <c r="Z348" s="270"/>
      <c r="AA348" s="270"/>
      <c r="AB348" s="270"/>
      <c r="AC348" s="270"/>
      <c r="AD348" s="270"/>
      <c r="AE348" s="270"/>
      <c r="AF348" s="270"/>
      <c r="AG348" s="270"/>
      <c r="AH348" s="270"/>
      <c r="AI348" s="270"/>
      <c r="AJ348" s="270"/>
      <c r="AK348" s="270"/>
    </row>
    <row r="349" spans="1:37" s="167" customFormat="1" ht="15.5">
      <c r="A349" s="161"/>
      <c r="B349" s="162"/>
      <c r="C349" s="157"/>
      <c r="D349" s="158"/>
      <c r="E349" s="158"/>
      <c r="F349" s="155">
        <f>+F342</f>
        <v>347</v>
      </c>
      <c r="G349" s="155">
        <f t="shared" ref="G349:L349" si="160">+F349+G342</f>
        <v>347</v>
      </c>
      <c r="H349" s="155">
        <f t="shared" si="160"/>
        <v>347</v>
      </c>
      <c r="I349" s="155">
        <f t="shared" si="160"/>
        <v>347</v>
      </c>
      <c r="J349" s="155">
        <f t="shared" si="160"/>
        <v>347</v>
      </c>
      <c r="K349" s="155">
        <f t="shared" si="160"/>
        <v>347</v>
      </c>
      <c r="L349" s="155">
        <f t="shared" si="160"/>
        <v>466</v>
      </c>
      <c r="M349" s="158"/>
      <c r="N349" s="158"/>
      <c r="O349" s="158"/>
      <c r="P349" s="159"/>
      <c r="Q349" s="270"/>
      <c r="R349" s="270"/>
      <c r="S349" s="270"/>
      <c r="T349" s="270"/>
      <c r="U349" s="270"/>
      <c r="V349" s="270"/>
      <c r="W349" s="270"/>
      <c r="X349" s="270"/>
      <c r="Y349" s="270"/>
      <c r="Z349" s="270"/>
      <c r="AA349" s="270"/>
      <c r="AB349" s="270"/>
      <c r="AC349" s="270"/>
      <c r="AD349" s="270"/>
      <c r="AE349" s="270"/>
      <c r="AF349" s="270"/>
      <c r="AG349" s="270"/>
      <c r="AH349" s="270"/>
      <c r="AI349" s="270"/>
      <c r="AJ349" s="270"/>
      <c r="AK349" s="270"/>
    </row>
    <row r="350" spans="1:37" s="167" customFormat="1" ht="15.5">
      <c r="A350" s="161"/>
      <c r="B350" s="162"/>
      <c r="C350" s="157"/>
      <c r="D350" s="158"/>
      <c r="E350" s="158"/>
      <c r="F350" s="158"/>
      <c r="G350" s="158"/>
      <c r="H350" s="158"/>
      <c r="I350" s="159"/>
      <c r="J350" s="163">
        <f>+J342</f>
        <v>0</v>
      </c>
      <c r="K350" s="155">
        <f t="shared" ref="K350:P350" si="161">+J350+K342</f>
        <v>0</v>
      </c>
      <c r="L350" s="155">
        <f t="shared" si="161"/>
        <v>119</v>
      </c>
      <c r="M350" s="155">
        <f t="shared" si="161"/>
        <v>119</v>
      </c>
      <c r="N350" s="155">
        <f t="shared" si="161"/>
        <v>119</v>
      </c>
      <c r="O350" s="155">
        <f t="shared" si="161"/>
        <v>119</v>
      </c>
      <c r="P350" s="164">
        <f t="shared" si="161"/>
        <v>119</v>
      </c>
      <c r="Q350" s="270"/>
      <c r="R350" s="270"/>
      <c r="S350" s="270"/>
      <c r="T350" s="270"/>
      <c r="U350" s="270"/>
      <c r="V350" s="270"/>
      <c r="W350" s="270"/>
      <c r="X350" s="270"/>
      <c r="Y350" s="270"/>
      <c r="Z350" s="270"/>
      <c r="AA350" s="270"/>
      <c r="AB350" s="270"/>
      <c r="AC350" s="270"/>
      <c r="AD350" s="270"/>
      <c r="AE350" s="270"/>
      <c r="AF350" s="270"/>
      <c r="AG350" s="270"/>
      <c r="AH350" s="270"/>
      <c r="AI350" s="270"/>
      <c r="AJ350" s="270"/>
      <c r="AK350" s="270"/>
    </row>
    <row r="351" spans="1:37" s="167" customFormat="1" ht="15.5">
      <c r="A351" s="369" t="s">
        <v>40</v>
      </c>
      <c r="B351" s="370"/>
      <c r="C351" s="154">
        <f>+C343</f>
        <v>0</v>
      </c>
      <c r="D351" s="155">
        <f t="shared" ref="D351:I351" si="162">+C351+D343</f>
        <v>0</v>
      </c>
      <c r="E351" s="155">
        <f t="shared" si="162"/>
        <v>0</v>
      </c>
      <c r="F351" s="155">
        <f t="shared" si="162"/>
        <v>0</v>
      </c>
      <c r="G351" s="155">
        <f t="shared" si="162"/>
        <v>0</v>
      </c>
      <c r="H351" s="155">
        <f t="shared" si="162"/>
        <v>0</v>
      </c>
      <c r="I351" s="156">
        <f t="shared" si="162"/>
        <v>0</v>
      </c>
      <c r="J351" s="157"/>
      <c r="K351" s="158"/>
      <c r="L351" s="158"/>
      <c r="M351" s="158"/>
      <c r="N351" s="158"/>
      <c r="O351" s="158"/>
      <c r="P351" s="159"/>
      <c r="Q351" s="270"/>
      <c r="R351" s="270"/>
      <c r="S351" s="270"/>
      <c r="T351" s="270"/>
      <c r="U351" s="270"/>
      <c r="V351" s="270"/>
      <c r="W351" s="270"/>
      <c r="X351" s="270"/>
      <c r="Y351" s="270"/>
      <c r="Z351" s="270"/>
      <c r="AA351" s="270"/>
      <c r="AB351" s="270"/>
      <c r="AC351" s="270"/>
      <c r="AD351" s="270"/>
      <c r="AE351" s="270"/>
      <c r="AF351" s="270"/>
      <c r="AG351" s="270"/>
      <c r="AH351" s="270"/>
      <c r="AI351" s="270"/>
      <c r="AJ351" s="270"/>
      <c r="AK351" s="270"/>
    </row>
    <row r="352" spans="1:37" s="167" customFormat="1" ht="15.5">
      <c r="A352" s="161"/>
      <c r="B352" s="162"/>
      <c r="C352" s="157"/>
      <c r="D352" s="158"/>
      <c r="E352" s="158"/>
      <c r="F352" s="155">
        <f>+F343</f>
        <v>0</v>
      </c>
      <c r="G352" s="155">
        <f t="shared" ref="G352:L352" si="163">+F352+G343</f>
        <v>0</v>
      </c>
      <c r="H352" s="155">
        <f t="shared" si="163"/>
        <v>0</v>
      </c>
      <c r="I352" s="155">
        <f t="shared" si="163"/>
        <v>0</v>
      </c>
      <c r="J352" s="155">
        <f t="shared" si="163"/>
        <v>0</v>
      </c>
      <c r="K352" s="155">
        <f t="shared" si="163"/>
        <v>0</v>
      </c>
      <c r="L352" s="155">
        <f t="shared" si="163"/>
        <v>0</v>
      </c>
      <c r="M352" s="158"/>
      <c r="N352" s="158"/>
      <c r="O352" s="158"/>
      <c r="P352" s="159"/>
      <c r="Q352" s="270"/>
      <c r="R352" s="270"/>
      <c r="S352" s="270"/>
      <c r="T352" s="270"/>
      <c r="U352" s="270"/>
      <c r="V352" s="270"/>
      <c r="W352" s="270"/>
      <c r="X352" s="270"/>
      <c r="Y352" s="270"/>
      <c r="Z352" s="270"/>
      <c r="AA352" s="270"/>
      <c r="AB352" s="270"/>
      <c r="AC352" s="270"/>
      <c r="AD352" s="270"/>
      <c r="AE352" s="270"/>
      <c r="AF352" s="270"/>
      <c r="AG352" s="270"/>
      <c r="AH352" s="270"/>
      <c r="AI352" s="270"/>
      <c r="AJ352" s="270"/>
      <c r="AK352" s="270"/>
    </row>
    <row r="353" spans="1:37" s="167" customFormat="1" ht="15.5">
      <c r="A353" s="161"/>
      <c r="B353" s="162"/>
      <c r="C353" s="157"/>
      <c r="D353" s="158"/>
      <c r="E353" s="158"/>
      <c r="F353" s="158"/>
      <c r="G353" s="158"/>
      <c r="H353" s="158"/>
      <c r="I353" s="159"/>
      <c r="J353" s="163">
        <f>+J343</f>
        <v>0</v>
      </c>
      <c r="K353" s="155">
        <f t="shared" ref="K353:P353" si="164">+J353+K343</f>
        <v>0</v>
      </c>
      <c r="L353" s="155">
        <f t="shared" si="164"/>
        <v>0</v>
      </c>
      <c r="M353" s="155">
        <f t="shared" si="164"/>
        <v>0</v>
      </c>
      <c r="N353" s="155">
        <f t="shared" si="164"/>
        <v>0</v>
      </c>
      <c r="O353" s="155">
        <f t="shared" si="164"/>
        <v>0</v>
      </c>
      <c r="P353" s="164">
        <f t="shared" si="164"/>
        <v>0</v>
      </c>
      <c r="Q353" s="270"/>
      <c r="R353" s="270"/>
      <c r="S353" s="270"/>
      <c r="T353" s="270"/>
      <c r="U353" s="270"/>
      <c r="V353" s="270"/>
      <c r="W353" s="270"/>
      <c r="X353" s="270"/>
      <c r="Y353" s="270"/>
      <c r="Z353" s="270"/>
      <c r="AA353" s="270"/>
      <c r="AB353" s="270"/>
      <c r="AC353" s="270"/>
      <c r="AD353" s="270"/>
      <c r="AE353" s="270"/>
      <c r="AF353" s="270"/>
      <c r="AG353" s="270"/>
      <c r="AH353" s="270"/>
      <c r="AI353" s="270"/>
      <c r="AJ353" s="270"/>
      <c r="AK353" s="270"/>
    </row>
    <row r="354" spans="1:37" s="167" customFormat="1" ht="15.5">
      <c r="A354" s="369" t="s">
        <v>41</v>
      </c>
      <c r="B354" s="370"/>
      <c r="C354" s="154">
        <f>+C344</f>
        <v>0</v>
      </c>
      <c r="D354" s="155">
        <f t="shared" ref="D354:I354" si="165">+C354+D344</f>
        <v>0</v>
      </c>
      <c r="E354" s="155">
        <f t="shared" si="165"/>
        <v>0</v>
      </c>
      <c r="F354" s="155">
        <f t="shared" si="165"/>
        <v>325</v>
      </c>
      <c r="G354" s="155">
        <f t="shared" si="165"/>
        <v>1460.5</v>
      </c>
      <c r="H354" s="155">
        <f t="shared" si="165"/>
        <v>2220.5</v>
      </c>
      <c r="I354" s="156">
        <f t="shared" si="165"/>
        <v>2632.5</v>
      </c>
      <c r="J354" s="157"/>
      <c r="K354" s="158"/>
      <c r="L354" s="158"/>
      <c r="M354" s="158"/>
      <c r="N354" s="158"/>
      <c r="O354" s="158"/>
      <c r="P354" s="159"/>
      <c r="Q354" s="270"/>
      <c r="R354" s="270"/>
      <c r="S354" s="270"/>
      <c r="T354" s="270"/>
      <c r="U354" s="270"/>
      <c r="V354" s="270"/>
      <c r="W354" s="270"/>
      <c r="X354" s="270"/>
      <c r="Y354" s="270"/>
      <c r="Z354" s="270"/>
      <c r="AA354" s="270"/>
      <c r="AB354" s="270"/>
      <c r="AC354" s="270"/>
      <c r="AD354" s="270"/>
      <c r="AE354" s="270"/>
      <c r="AF354" s="270"/>
      <c r="AG354" s="270"/>
      <c r="AH354" s="270"/>
      <c r="AI354" s="270"/>
      <c r="AJ354" s="270"/>
      <c r="AK354" s="270"/>
    </row>
    <row r="355" spans="1:37" s="167" customFormat="1" ht="15.5">
      <c r="A355" s="161"/>
      <c r="B355" s="162"/>
      <c r="C355" s="157"/>
      <c r="D355" s="158"/>
      <c r="E355" s="158"/>
      <c r="F355" s="155">
        <f>+F344</f>
        <v>325</v>
      </c>
      <c r="G355" s="155">
        <f t="shared" ref="G355:L355" si="166">+F355+G344</f>
        <v>1460.5</v>
      </c>
      <c r="H355" s="155">
        <f t="shared" si="166"/>
        <v>2220.5</v>
      </c>
      <c r="I355" s="155">
        <f t="shared" si="166"/>
        <v>2632.5</v>
      </c>
      <c r="J355" s="155">
        <f t="shared" si="166"/>
        <v>3652.5</v>
      </c>
      <c r="K355" s="155">
        <f t="shared" si="166"/>
        <v>4830.5</v>
      </c>
      <c r="L355" s="155">
        <f t="shared" si="166"/>
        <v>5058</v>
      </c>
      <c r="M355" s="158"/>
      <c r="N355" s="158"/>
      <c r="O355" s="158"/>
      <c r="P355" s="159"/>
      <c r="Q355" s="270"/>
      <c r="R355" s="270"/>
      <c r="S355" s="270"/>
      <c r="T355" s="270"/>
      <c r="U355" s="270"/>
      <c r="V355" s="270"/>
      <c r="W355" s="270"/>
      <c r="X355" s="270"/>
      <c r="Y355" s="270"/>
      <c r="Z355" s="270"/>
      <c r="AA355" s="270"/>
      <c r="AB355" s="270"/>
      <c r="AC355" s="270"/>
      <c r="AD355" s="270"/>
      <c r="AE355" s="270"/>
      <c r="AF355" s="270"/>
      <c r="AG355" s="270"/>
      <c r="AH355" s="270"/>
      <c r="AI355" s="270"/>
      <c r="AJ355" s="270"/>
      <c r="AK355" s="270"/>
    </row>
    <row r="356" spans="1:37" s="167" customFormat="1" ht="15.5">
      <c r="A356" s="161"/>
      <c r="B356" s="162"/>
      <c r="C356" s="157"/>
      <c r="D356" s="158"/>
      <c r="E356" s="158"/>
      <c r="F356" s="158"/>
      <c r="G356" s="158"/>
      <c r="H356" s="158"/>
      <c r="I356" s="159"/>
      <c r="J356" s="163">
        <f>+J344</f>
        <v>1020</v>
      </c>
      <c r="K356" s="155">
        <f t="shared" ref="K356:P356" si="167">+J356+K344</f>
        <v>2198</v>
      </c>
      <c r="L356" s="155">
        <f t="shared" si="167"/>
        <v>2425.5</v>
      </c>
      <c r="M356" s="155">
        <f t="shared" si="167"/>
        <v>2425.5</v>
      </c>
      <c r="N356" s="155">
        <f t="shared" si="167"/>
        <v>2425.5</v>
      </c>
      <c r="O356" s="155">
        <f t="shared" si="167"/>
        <v>2425.5</v>
      </c>
      <c r="P356" s="164">
        <f t="shared" si="167"/>
        <v>2425.5</v>
      </c>
      <c r="Q356" s="270"/>
      <c r="R356" s="270"/>
      <c r="S356" s="270"/>
      <c r="T356" s="270"/>
      <c r="U356" s="270"/>
      <c r="V356" s="270"/>
      <c r="W356" s="270"/>
      <c r="X356" s="270"/>
      <c r="Y356" s="270"/>
      <c r="Z356" s="270"/>
      <c r="AA356" s="270"/>
      <c r="AB356" s="270"/>
      <c r="AC356" s="270"/>
      <c r="AD356" s="270"/>
      <c r="AE356" s="270"/>
      <c r="AF356" s="270"/>
      <c r="AG356" s="270"/>
      <c r="AH356" s="270"/>
      <c r="AI356" s="270"/>
      <c r="AJ356" s="270"/>
      <c r="AK356" s="270"/>
    </row>
    <row r="357" spans="1:37" s="167" customFormat="1" ht="15.5">
      <c r="A357" s="371" t="s">
        <v>38</v>
      </c>
      <c r="B357" s="372"/>
      <c r="C357" s="154">
        <f>+C345</f>
        <v>0</v>
      </c>
      <c r="D357" s="155">
        <f t="shared" ref="D357:I357" si="168">+C357+D345</f>
        <v>0</v>
      </c>
      <c r="E357" s="155">
        <f t="shared" si="168"/>
        <v>0</v>
      </c>
      <c r="F357" s="155">
        <f t="shared" si="168"/>
        <v>0</v>
      </c>
      <c r="G357" s="155">
        <f t="shared" si="168"/>
        <v>0</v>
      </c>
      <c r="H357" s="155">
        <f t="shared" si="168"/>
        <v>0</v>
      </c>
      <c r="I357" s="156">
        <f t="shared" si="168"/>
        <v>0</v>
      </c>
      <c r="J357" s="157"/>
      <c r="K357" s="158"/>
      <c r="L357" s="158"/>
      <c r="M357" s="158"/>
      <c r="N357" s="158"/>
      <c r="O357" s="158"/>
      <c r="P357" s="159"/>
      <c r="Q357" s="270"/>
      <c r="R357" s="270"/>
      <c r="S357" s="270"/>
      <c r="T357" s="270"/>
      <c r="U357" s="270"/>
      <c r="V357" s="270"/>
      <c r="W357" s="270"/>
      <c r="X357" s="270"/>
      <c r="Y357" s="270"/>
      <c r="Z357" s="270"/>
      <c r="AA357" s="270"/>
      <c r="AB357" s="270"/>
      <c r="AC357" s="270"/>
      <c r="AD357" s="270"/>
      <c r="AE357" s="270"/>
      <c r="AF357" s="270"/>
      <c r="AG357" s="270"/>
      <c r="AH357" s="270"/>
      <c r="AI357" s="270"/>
      <c r="AJ357" s="270"/>
      <c r="AK357" s="270"/>
    </row>
    <row r="358" spans="1:37" s="167" customFormat="1" ht="15.5">
      <c r="A358" s="165"/>
      <c r="B358" s="166"/>
      <c r="C358" s="157"/>
      <c r="D358" s="158"/>
      <c r="E358" s="158"/>
      <c r="F358" s="155">
        <f>+F345</f>
        <v>0</v>
      </c>
      <c r="G358" s="155">
        <f t="shared" ref="G358:L358" si="169">+F358+G345</f>
        <v>0</v>
      </c>
      <c r="H358" s="155">
        <f t="shared" si="169"/>
        <v>0</v>
      </c>
      <c r="I358" s="155">
        <f t="shared" si="169"/>
        <v>0</v>
      </c>
      <c r="J358" s="155">
        <f t="shared" si="169"/>
        <v>0</v>
      </c>
      <c r="K358" s="155">
        <f t="shared" si="169"/>
        <v>0</v>
      </c>
      <c r="L358" s="155">
        <f t="shared" si="169"/>
        <v>0</v>
      </c>
      <c r="M358" s="158"/>
      <c r="N358" s="158"/>
      <c r="O358" s="158"/>
      <c r="P358" s="159"/>
      <c r="Q358" s="270"/>
      <c r="R358" s="270"/>
      <c r="S358" s="270"/>
      <c r="T358" s="270"/>
      <c r="U358" s="270"/>
      <c r="V358" s="270"/>
      <c r="W358" s="270"/>
      <c r="X358" s="270"/>
      <c r="Y358" s="270"/>
      <c r="Z358" s="270"/>
      <c r="AA358" s="270"/>
      <c r="AB358" s="270"/>
      <c r="AC358" s="270"/>
      <c r="AD358" s="270"/>
      <c r="AE358" s="270"/>
      <c r="AF358" s="270"/>
      <c r="AG358" s="270"/>
      <c r="AH358" s="270"/>
      <c r="AI358" s="270"/>
      <c r="AJ358" s="270"/>
      <c r="AK358" s="270"/>
    </row>
    <row r="359" spans="1:37" s="167" customFormat="1" ht="15.5">
      <c r="A359" s="165"/>
      <c r="B359" s="166"/>
      <c r="C359" s="157"/>
      <c r="D359" s="158"/>
      <c r="E359" s="158"/>
      <c r="F359" s="158"/>
      <c r="G359" s="158"/>
      <c r="H359" s="158"/>
      <c r="I359" s="159"/>
      <c r="J359" s="163">
        <f>+J345</f>
        <v>0</v>
      </c>
      <c r="K359" s="155">
        <f t="shared" ref="K359:P359" si="170">+J359+K345</f>
        <v>0</v>
      </c>
      <c r="L359" s="155">
        <f t="shared" si="170"/>
        <v>0</v>
      </c>
      <c r="M359" s="155">
        <f t="shared" si="170"/>
        <v>0</v>
      </c>
      <c r="N359" s="155">
        <f t="shared" si="170"/>
        <v>0</v>
      </c>
      <c r="O359" s="155">
        <f t="shared" si="170"/>
        <v>0</v>
      </c>
      <c r="P359" s="164">
        <f t="shared" si="170"/>
        <v>0</v>
      </c>
      <c r="Q359" s="270"/>
      <c r="R359" s="270"/>
      <c r="S359" s="270"/>
      <c r="T359" s="270"/>
      <c r="U359" s="270"/>
      <c r="V359" s="270"/>
      <c r="W359" s="270"/>
      <c r="X359" s="270"/>
      <c r="Y359" s="270"/>
      <c r="Z359" s="270"/>
      <c r="AA359" s="270"/>
      <c r="AB359" s="270"/>
      <c r="AC359" s="270"/>
      <c r="AD359" s="270"/>
      <c r="AE359" s="270"/>
      <c r="AF359" s="270"/>
      <c r="AG359" s="270"/>
      <c r="AH359" s="270"/>
      <c r="AI359" s="270"/>
      <c r="AJ359" s="270"/>
      <c r="AK359" s="270"/>
    </row>
    <row r="360" spans="1:37" s="167" customFormat="1" ht="15.65" customHeight="1">
      <c r="A360" s="373" t="s">
        <v>43</v>
      </c>
      <c r="B360" s="374"/>
      <c r="C360" s="154">
        <f>+C346</f>
        <v>290</v>
      </c>
      <c r="D360" s="155">
        <f t="shared" ref="D360:I360" si="171">+C360+D346</f>
        <v>952</v>
      </c>
      <c r="E360" s="155">
        <f t="shared" si="171"/>
        <v>1287</v>
      </c>
      <c r="F360" s="155">
        <f t="shared" si="171"/>
        <v>1959</v>
      </c>
      <c r="G360" s="155">
        <f t="shared" si="171"/>
        <v>3094.5</v>
      </c>
      <c r="H360" s="155">
        <f t="shared" si="171"/>
        <v>3854.5</v>
      </c>
      <c r="I360" s="156">
        <f t="shared" si="171"/>
        <v>4266.5</v>
      </c>
      <c r="J360" s="157"/>
      <c r="K360" s="158"/>
      <c r="L360" s="158"/>
      <c r="M360" s="158"/>
      <c r="N360" s="158"/>
      <c r="O360" s="158"/>
      <c r="P360" s="159"/>
      <c r="Q360" s="270"/>
      <c r="R360" s="270"/>
      <c r="S360" s="270"/>
      <c r="T360" s="270"/>
      <c r="U360" s="270"/>
      <c r="V360" s="270"/>
      <c r="W360" s="270"/>
      <c r="X360" s="270"/>
      <c r="Y360" s="270"/>
      <c r="Z360" s="270"/>
      <c r="AA360" s="270"/>
      <c r="AB360" s="270"/>
      <c r="AC360" s="270"/>
      <c r="AD360" s="270"/>
      <c r="AE360" s="270"/>
      <c r="AF360" s="270"/>
      <c r="AG360" s="270"/>
      <c r="AH360" s="270"/>
      <c r="AI360" s="270"/>
      <c r="AJ360" s="270"/>
      <c r="AK360" s="270"/>
    </row>
    <row r="361" spans="1:37" s="167" customFormat="1" ht="15.65" customHeight="1">
      <c r="A361" s="375"/>
      <c r="B361" s="376"/>
      <c r="C361" s="157"/>
      <c r="D361" s="158"/>
      <c r="E361" s="158"/>
      <c r="F361" s="155">
        <f>+F346</f>
        <v>672</v>
      </c>
      <c r="G361" s="155">
        <f t="shared" ref="G361:L361" si="172">+F361+G346</f>
        <v>1807.5</v>
      </c>
      <c r="H361" s="155">
        <f t="shared" si="172"/>
        <v>2567.5</v>
      </c>
      <c r="I361" s="155">
        <f t="shared" si="172"/>
        <v>2979.5</v>
      </c>
      <c r="J361" s="155">
        <f t="shared" si="172"/>
        <v>3999.5</v>
      </c>
      <c r="K361" s="155">
        <f t="shared" si="172"/>
        <v>5177.5</v>
      </c>
      <c r="L361" s="155">
        <f t="shared" si="172"/>
        <v>5524</v>
      </c>
      <c r="M361" s="158"/>
      <c r="N361" s="158"/>
      <c r="O361" s="158"/>
      <c r="P361" s="159"/>
      <c r="Q361" s="270"/>
      <c r="R361" s="270"/>
      <c r="S361" s="270"/>
      <c r="T361" s="270"/>
      <c r="U361" s="270"/>
      <c r="V361" s="270"/>
      <c r="W361" s="270"/>
      <c r="X361" s="270"/>
      <c r="Y361" s="270"/>
      <c r="Z361" s="270"/>
      <c r="AA361" s="270"/>
      <c r="AB361" s="270"/>
      <c r="AC361" s="270"/>
      <c r="AD361" s="270"/>
      <c r="AE361" s="270"/>
      <c r="AF361" s="270"/>
      <c r="AG361" s="270"/>
      <c r="AH361" s="270"/>
      <c r="AI361" s="270"/>
      <c r="AJ361" s="270"/>
      <c r="AK361" s="270"/>
    </row>
    <row r="362" spans="1:37" s="167" customFormat="1" ht="15.65" customHeight="1">
      <c r="A362" s="377"/>
      <c r="B362" s="378"/>
      <c r="C362" s="157"/>
      <c r="D362" s="158"/>
      <c r="E362" s="158"/>
      <c r="F362" s="158"/>
      <c r="G362" s="158"/>
      <c r="H362" s="158"/>
      <c r="I362" s="159"/>
      <c r="J362" s="163">
        <f>+J346</f>
        <v>1020</v>
      </c>
      <c r="K362" s="155">
        <f t="shared" ref="K362:P362" si="173">+J362+K346</f>
        <v>2198</v>
      </c>
      <c r="L362" s="155">
        <f t="shared" si="173"/>
        <v>2544.5</v>
      </c>
      <c r="M362" s="155">
        <f t="shared" si="173"/>
        <v>2544.5</v>
      </c>
      <c r="N362" s="155">
        <f t="shared" si="173"/>
        <v>2544.5</v>
      </c>
      <c r="O362" s="155">
        <f t="shared" si="173"/>
        <v>2544.5</v>
      </c>
      <c r="P362" s="164">
        <f t="shared" si="173"/>
        <v>2544.5</v>
      </c>
      <c r="Q362" s="270"/>
      <c r="R362" s="270"/>
      <c r="S362" s="270"/>
      <c r="T362" s="270"/>
      <c r="U362" s="270"/>
      <c r="V362" s="270"/>
      <c r="W362" s="270"/>
      <c r="X362" s="270"/>
      <c r="Y362" s="270"/>
      <c r="Z362" s="270"/>
      <c r="AA362" s="270"/>
      <c r="AB362" s="270"/>
      <c r="AC362" s="270"/>
      <c r="AD362" s="270"/>
      <c r="AE362" s="270"/>
      <c r="AF362" s="270"/>
      <c r="AG362" s="270"/>
      <c r="AH362" s="270"/>
      <c r="AI362" s="270"/>
      <c r="AJ362" s="270"/>
      <c r="AK362" s="270"/>
    </row>
  </sheetData>
  <mergeCells count="148">
    <mergeCell ref="AL2:AR2"/>
    <mergeCell ref="Q340:W340"/>
    <mergeCell ref="Q347:W347"/>
    <mergeCell ref="Q2:W2"/>
    <mergeCell ref="Q9:W9"/>
    <mergeCell ref="Q31:W31"/>
    <mergeCell ref="Q38:W38"/>
    <mergeCell ref="Q144:W144"/>
    <mergeCell ref="Q156:W156"/>
    <mergeCell ref="Q198:W198"/>
    <mergeCell ref="Q210:W210"/>
    <mergeCell ref="Q324:W324"/>
    <mergeCell ref="X340:AD340"/>
    <mergeCell ref="X347:AD347"/>
    <mergeCell ref="AE2:AK2"/>
    <mergeCell ref="AE9:AK9"/>
    <mergeCell ref="AE31:AK31"/>
    <mergeCell ref="AE38:AK38"/>
    <mergeCell ref="AE144:AK144"/>
    <mergeCell ref="AE156:AK156"/>
    <mergeCell ref="AE198:AK198"/>
    <mergeCell ref="AE210:AK210"/>
    <mergeCell ref="AE324:AK324"/>
    <mergeCell ref="AE340:AK340"/>
    <mergeCell ref="A354:B354"/>
    <mergeCell ref="A357:B357"/>
    <mergeCell ref="A360:B362"/>
    <mergeCell ref="A346:B346"/>
    <mergeCell ref="A347:B347"/>
    <mergeCell ref="C347:I347"/>
    <mergeCell ref="J347:P347"/>
    <mergeCell ref="A348:B348"/>
    <mergeCell ref="A351:B351"/>
    <mergeCell ref="A341:B341"/>
    <mergeCell ref="A342:B342"/>
    <mergeCell ref="A343:B343"/>
    <mergeCell ref="A344:B344"/>
    <mergeCell ref="A345:B345"/>
    <mergeCell ref="A325:B325"/>
    <mergeCell ref="A328:B328"/>
    <mergeCell ref="A331:B331"/>
    <mergeCell ref="A334:B334"/>
    <mergeCell ref="A337:B339"/>
    <mergeCell ref="A324:B324"/>
    <mergeCell ref="C324:I324"/>
    <mergeCell ref="J324:P324"/>
    <mergeCell ref="A247:B249"/>
    <mergeCell ref="A318:B318"/>
    <mergeCell ref="A319:B319"/>
    <mergeCell ref="A320:B320"/>
    <mergeCell ref="A239:B242"/>
    <mergeCell ref="J340:P340"/>
    <mergeCell ref="C340:I340"/>
    <mergeCell ref="A215:B218"/>
    <mergeCell ref="A219:B222"/>
    <mergeCell ref="A223:B226"/>
    <mergeCell ref="A227:B230"/>
    <mergeCell ref="A231:B234"/>
    <mergeCell ref="A235:B238"/>
    <mergeCell ref="A321:B321"/>
    <mergeCell ref="A322:B322"/>
    <mergeCell ref="A323:B323"/>
    <mergeCell ref="A243:B246"/>
    <mergeCell ref="C210:I210"/>
    <mergeCell ref="J210:P210"/>
    <mergeCell ref="A201:B201"/>
    <mergeCell ref="A202:B202"/>
    <mergeCell ref="A203:B203"/>
    <mergeCell ref="A204:B204"/>
    <mergeCell ref="A205:B205"/>
    <mergeCell ref="A206:B206"/>
    <mergeCell ref="A211:B214"/>
    <mergeCell ref="A207:B207"/>
    <mergeCell ref="A209:B209"/>
    <mergeCell ref="A210:B210"/>
    <mergeCell ref="A208:B208"/>
    <mergeCell ref="A157:B160"/>
    <mergeCell ref="A193:B195"/>
    <mergeCell ref="C198:I198"/>
    <mergeCell ref="J198:P198"/>
    <mergeCell ref="A199:B199"/>
    <mergeCell ref="A200:B200"/>
    <mergeCell ref="A161:B164"/>
    <mergeCell ref="A165:B168"/>
    <mergeCell ref="A169:B172"/>
    <mergeCell ref="A173:B176"/>
    <mergeCell ref="A177:B180"/>
    <mergeCell ref="A181:B184"/>
    <mergeCell ref="A185:B188"/>
    <mergeCell ref="A189:B192"/>
    <mergeCell ref="A153:B153"/>
    <mergeCell ref="A155:B155"/>
    <mergeCell ref="A156:B156"/>
    <mergeCell ref="C156:I156"/>
    <mergeCell ref="J156:P156"/>
    <mergeCell ref="A147:B147"/>
    <mergeCell ref="A148:B148"/>
    <mergeCell ref="A149:B149"/>
    <mergeCell ref="A150:B150"/>
    <mergeCell ref="A151:B151"/>
    <mergeCell ref="A152:B152"/>
    <mergeCell ref="A154:B154"/>
    <mergeCell ref="A52:B52"/>
    <mergeCell ref="A57:B58"/>
    <mergeCell ref="C144:I144"/>
    <mergeCell ref="J144:P144"/>
    <mergeCell ref="A145:B145"/>
    <mergeCell ref="A146:B146"/>
    <mergeCell ref="A38:B38"/>
    <mergeCell ref="C38:I38"/>
    <mergeCell ref="J38:P38"/>
    <mergeCell ref="A39:B39"/>
    <mergeCell ref="A44:B44"/>
    <mergeCell ref="A48:B48"/>
    <mergeCell ref="A32:B32"/>
    <mergeCell ref="A33:B33"/>
    <mergeCell ref="A34:B34"/>
    <mergeCell ref="A35:B35"/>
    <mergeCell ref="A36:B36"/>
    <mergeCell ref="A37:B37"/>
    <mergeCell ref="A15:B15"/>
    <mergeCell ref="A19:B19"/>
    <mergeCell ref="A23:B23"/>
    <mergeCell ref="A27:B29"/>
    <mergeCell ref="C31:I31"/>
    <mergeCell ref="J31:P31"/>
    <mergeCell ref="A7:B7"/>
    <mergeCell ref="A8:B8"/>
    <mergeCell ref="A9:B9"/>
    <mergeCell ref="C9:I9"/>
    <mergeCell ref="J9:P9"/>
    <mergeCell ref="A10:B10"/>
    <mergeCell ref="C2:I2"/>
    <mergeCell ref="J2:P2"/>
    <mergeCell ref="A3:B3"/>
    <mergeCell ref="A4:B4"/>
    <mergeCell ref="A5:B5"/>
    <mergeCell ref="A6:B6"/>
    <mergeCell ref="AE347:AK347"/>
    <mergeCell ref="X2:AD2"/>
    <mergeCell ref="X9:AD9"/>
    <mergeCell ref="X31:AD31"/>
    <mergeCell ref="X38:AD38"/>
    <mergeCell ref="X144:AD144"/>
    <mergeCell ref="X156:AD156"/>
    <mergeCell ref="X198:AD198"/>
    <mergeCell ref="X210:AD210"/>
    <mergeCell ref="X324:AD324"/>
  </mergeCells>
  <phoneticPr fontId="68" type="noConversion"/>
  <pageMargins left="0.7" right="0.7" top="0.75" bottom="0.75" header="0.3" footer="0.3"/>
  <ignoredErrors>
    <ignoredError sqref="C8" formulaRange="1"/>
  </ignoredError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BCB47-226F-489C-9DCC-BAA2584D9274}">
  <sheetPr>
    <tabColor rgb="FFFF0000"/>
  </sheetPr>
  <dimension ref="A1:AW12"/>
  <sheetViews>
    <sheetView zoomScale="70" zoomScaleNormal="70" workbookViewId="0">
      <pane xSplit="3" topLeftCell="D1" activePane="topRight" state="frozen"/>
      <selection activeCell="A412" sqref="A412"/>
      <selection pane="topRight" activeCell="M17" sqref="M17"/>
    </sheetView>
  </sheetViews>
  <sheetFormatPr baseColWidth="10" defaultColWidth="10.7265625" defaultRowHeight="14.5"/>
  <cols>
    <col min="4" max="4" width="21.08984375" bestFit="1" customWidth="1"/>
    <col min="5" max="6" width="13.453125" bestFit="1" customWidth="1"/>
    <col min="7" max="7" width="12.26953125" bestFit="1" customWidth="1"/>
    <col min="8" max="10" width="13.453125" bestFit="1" customWidth="1"/>
  </cols>
  <sheetData>
    <row r="1" spans="1:49" ht="15" thickBot="1"/>
    <row r="2" spans="1:49">
      <c r="D2" s="355" t="s">
        <v>55</v>
      </c>
      <c r="E2" s="356"/>
      <c r="F2" s="356"/>
      <c r="G2" s="356"/>
      <c r="H2" s="356"/>
      <c r="I2" s="356"/>
      <c r="J2" s="357"/>
      <c r="K2" s="355" t="s">
        <v>55</v>
      </c>
      <c r="L2" s="356"/>
      <c r="M2" s="356"/>
      <c r="N2" s="356"/>
      <c r="O2" s="356"/>
      <c r="P2" s="356"/>
      <c r="Q2" s="358"/>
      <c r="R2" s="353"/>
      <c r="S2" s="353"/>
      <c r="T2" s="353"/>
      <c r="U2" s="353"/>
      <c r="V2" s="353"/>
      <c r="W2" s="353"/>
      <c r="X2" s="353"/>
      <c r="Y2" s="354"/>
      <c r="Z2" s="354"/>
      <c r="AA2" s="354"/>
      <c r="AB2" s="354"/>
      <c r="AC2" s="354"/>
      <c r="AD2" s="354"/>
      <c r="AE2" s="354"/>
      <c r="AF2" s="354"/>
      <c r="AG2" s="354"/>
      <c r="AH2" s="354"/>
      <c r="AI2" s="354"/>
      <c r="AJ2" s="354"/>
      <c r="AK2" s="354"/>
      <c r="AL2" s="354"/>
      <c r="AM2" s="354"/>
      <c r="AN2" s="354"/>
      <c r="AO2" s="354"/>
      <c r="AP2" s="354"/>
      <c r="AQ2" s="354"/>
      <c r="AR2" s="354"/>
      <c r="AS2" s="354"/>
      <c r="AT2" s="167"/>
      <c r="AU2" s="167"/>
      <c r="AV2" s="167"/>
      <c r="AW2" s="167"/>
    </row>
    <row r="3" spans="1:49" ht="16" thickBot="1">
      <c r="B3" s="379" t="s">
        <v>36</v>
      </c>
      <c r="C3" s="380"/>
      <c r="D3" s="296">
        <v>46045</v>
      </c>
      <c r="E3" s="296">
        <v>46046</v>
      </c>
      <c r="F3" s="296">
        <v>46047</v>
      </c>
      <c r="G3" s="296">
        <v>46048</v>
      </c>
      <c r="H3" s="296">
        <v>46049</v>
      </c>
      <c r="I3" s="296">
        <v>46050</v>
      </c>
      <c r="J3" s="296">
        <v>46051</v>
      </c>
      <c r="K3" s="296">
        <v>46052</v>
      </c>
      <c r="L3" s="296">
        <v>46053</v>
      </c>
      <c r="M3" s="296">
        <v>46054</v>
      </c>
      <c r="N3" s="296">
        <v>46055</v>
      </c>
      <c r="O3" s="296">
        <v>46056</v>
      </c>
      <c r="P3" s="296">
        <v>46057</v>
      </c>
      <c r="Q3" s="296">
        <v>46058</v>
      </c>
      <c r="R3" s="267"/>
      <c r="S3" s="267"/>
      <c r="T3" s="267"/>
      <c r="U3" s="267"/>
      <c r="V3" s="267"/>
      <c r="W3" s="267"/>
      <c r="X3" s="267"/>
      <c r="Y3" s="261"/>
      <c r="Z3" s="261"/>
      <c r="AA3" s="261"/>
      <c r="AB3" s="261"/>
      <c r="AC3" s="261"/>
      <c r="AD3" s="261"/>
      <c r="AE3" s="261"/>
      <c r="AF3" s="261"/>
      <c r="AG3" s="261"/>
      <c r="AH3" s="261"/>
      <c r="AI3" s="261"/>
      <c r="AJ3" s="261"/>
      <c r="AK3" s="261"/>
      <c r="AL3" s="261"/>
      <c r="AM3" s="261"/>
      <c r="AN3" s="261"/>
      <c r="AO3" s="261"/>
      <c r="AP3" s="261"/>
      <c r="AQ3" s="261"/>
      <c r="AR3" s="261"/>
      <c r="AS3" s="261"/>
      <c r="AT3" s="167"/>
      <c r="AU3" s="167"/>
      <c r="AV3" s="167"/>
      <c r="AW3" s="167"/>
    </row>
    <row r="4" spans="1:49" ht="15.5">
      <c r="A4" s="411" t="s">
        <v>129</v>
      </c>
      <c r="B4" s="409">
        <v>1</v>
      </c>
      <c r="C4" s="410"/>
      <c r="D4" s="289"/>
      <c r="E4" s="289">
        <v>226</v>
      </c>
      <c r="F4" s="289">
        <v>0</v>
      </c>
      <c r="G4" s="289">
        <f>317+285+302</f>
        <v>904</v>
      </c>
      <c r="H4" s="289">
        <f>133+133+215</f>
        <v>481</v>
      </c>
      <c r="I4" s="289">
        <f>317+316+308+160</f>
        <v>1101</v>
      </c>
      <c r="J4" s="289">
        <f>136+120+133+215</f>
        <v>604</v>
      </c>
      <c r="K4" s="290">
        <f>282+323+285+285</f>
        <v>1175</v>
      </c>
      <c r="L4" s="290">
        <v>127</v>
      </c>
      <c r="M4" s="290"/>
      <c r="N4" s="290"/>
      <c r="O4" s="290"/>
      <c r="P4" s="290"/>
      <c r="Q4" s="291"/>
      <c r="R4" s="282">
        <f>+SUM(D4:Q4)</f>
        <v>4618</v>
      </c>
      <c r="S4" s="282">
        <f>+R4/17</f>
        <v>271.64705882352939</v>
      </c>
      <c r="T4" s="282"/>
      <c r="U4" s="282"/>
      <c r="V4" s="282"/>
      <c r="W4" s="282"/>
      <c r="X4" s="282"/>
      <c r="Y4" s="262"/>
      <c r="Z4" s="262"/>
      <c r="AA4" s="262"/>
      <c r="AB4" s="262"/>
      <c r="AC4" s="262"/>
      <c r="AD4" s="262"/>
      <c r="AE4" s="262"/>
      <c r="AF4" s="262"/>
      <c r="AG4" s="262"/>
      <c r="AH4" s="262"/>
      <c r="AI4" s="262"/>
      <c r="AJ4" s="262"/>
      <c r="AK4" s="262"/>
      <c r="AL4" s="262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</row>
    <row r="5" spans="1:49" ht="15.5">
      <c r="A5" s="412"/>
      <c r="B5" s="305">
        <v>2</v>
      </c>
      <c r="C5" s="368"/>
      <c r="D5" s="206"/>
      <c r="E5" s="206">
        <v>197</v>
      </c>
      <c r="F5" s="206">
        <v>282</v>
      </c>
      <c r="G5" s="206">
        <v>197</v>
      </c>
      <c r="H5" s="206">
        <v>254</v>
      </c>
      <c r="I5" s="206"/>
      <c r="J5" s="206"/>
      <c r="K5" s="206"/>
      <c r="L5" s="206">
        <v>178</v>
      </c>
      <c r="M5" s="206">
        <v>282</v>
      </c>
      <c r="N5" s="206">
        <v>282</v>
      </c>
      <c r="O5" s="206">
        <v>282</v>
      </c>
      <c r="P5" s="206"/>
      <c r="Q5" s="297"/>
      <c r="R5" s="282">
        <f>+SUM(D5:Q5)</f>
        <v>1954</v>
      </c>
      <c r="S5" s="282">
        <f t="shared" ref="S5:S11" si="0">+R5/17</f>
        <v>114.94117647058823</v>
      </c>
      <c r="T5" s="282"/>
      <c r="U5" s="282"/>
      <c r="V5" s="282"/>
      <c r="W5" s="282"/>
      <c r="X5" s="282"/>
      <c r="Y5" s="262"/>
      <c r="Z5" s="262"/>
      <c r="AA5" s="262"/>
      <c r="AB5" s="262"/>
      <c r="AC5" s="262"/>
      <c r="AD5" s="262"/>
      <c r="AE5" s="262"/>
      <c r="AF5" s="262"/>
      <c r="AG5" s="262"/>
      <c r="AH5" s="262"/>
      <c r="AI5" s="262"/>
      <c r="AJ5" s="262"/>
      <c r="AK5" s="262"/>
      <c r="AL5" s="262"/>
      <c r="AM5" s="167"/>
      <c r="AN5" s="167"/>
      <c r="AO5" s="167"/>
      <c r="AP5" s="167"/>
      <c r="AQ5" s="167"/>
      <c r="AR5" s="167"/>
      <c r="AS5" s="167"/>
      <c r="AT5" s="167"/>
      <c r="AU5" s="167"/>
      <c r="AV5" s="167"/>
      <c r="AW5" s="167"/>
    </row>
    <row r="6" spans="1:49" ht="16" thickBot="1">
      <c r="A6" s="413"/>
      <c r="B6" s="407">
        <v>3</v>
      </c>
      <c r="C6" s="408"/>
      <c r="D6" s="293"/>
      <c r="E6" s="293"/>
      <c r="F6" s="293"/>
      <c r="G6" s="293"/>
      <c r="H6" s="293"/>
      <c r="I6" s="293"/>
      <c r="J6" s="293">
        <v>197</v>
      </c>
      <c r="K6" s="294">
        <v>276</v>
      </c>
      <c r="L6" s="294">
        <f>+'01-02'!Y59+'01-02'!Y60+'01-02'!Y61</f>
        <v>846</v>
      </c>
      <c r="M6" s="294">
        <f>+'01-02'!Z59+'01-02'!Z60+'01-02'!Z61</f>
        <v>481</v>
      </c>
      <c r="N6" s="294">
        <f>+'01-02'!AA59+'01-02'!AA60+'01-02'!AA61</f>
        <v>941</v>
      </c>
      <c r="O6" s="294">
        <f>+'01-02'!AB59+'01-02'!AB60+'01-02'!AB61+'01-02'!AC58</f>
        <v>1092</v>
      </c>
      <c r="P6" s="294">
        <f>+'01-02'!AC59+'01-02'!AC60+'01-02'!AC61+'01-02'!AD58</f>
        <v>1265</v>
      </c>
      <c r="Q6" s="295">
        <f>+'01-02'!AE58+'01-02'!AE61</f>
        <v>338</v>
      </c>
      <c r="R6" s="282">
        <f>+SUM(D6:Q6)</f>
        <v>5436</v>
      </c>
      <c r="S6" s="282">
        <f t="shared" si="0"/>
        <v>319.76470588235293</v>
      </c>
      <c r="T6" s="282"/>
      <c r="U6" s="282"/>
      <c r="V6" s="282"/>
      <c r="W6" s="282"/>
      <c r="X6" s="282"/>
      <c r="Y6" s="262"/>
      <c r="Z6" s="262"/>
      <c r="AA6" s="262"/>
      <c r="AB6" s="262"/>
      <c r="AC6" s="262"/>
      <c r="AD6" s="262"/>
      <c r="AE6" s="262"/>
      <c r="AF6" s="262"/>
      <c r="AG6" s="262"/>
      <c r="AH6" s="262"/>
      <c r="AI6" s="262"/>
      <c r="AJ6" s="262"/>
      <c r="AK6" s="262"/>
      <c r="AL6" s="262"/>
      <c r="AM6" s="167"/>
      <c r="AN6" s="167"/>
      <c r="AO6" s="167"/>
      <c r="AP6" s="167"/>
      <c r="AQ6" s="167"/>
      <c r="AR6" s="167"/>
      <c r="AS6" s="167"/>
      <c r="AT6" s="167"/>
      <c r="AU6" s="167"/>
      <c r="AV6" s="167"/>
      <c r="AW6" s="167"/>
    </row>
    <row r="7" spans="1:49" ht="15.5">
      <c r="A7" s="411" t="s">
        <v>26</v>
      </c>
      <c r="B7" s="409">
        <v>1</v>
      </c>
      <c r="C7" s="410"/>
      <c r="D7" s="289"/>
      <c r="E7" s="289">
        <f>+'26-01'!Z55</f>
        <v>580</v>
      </c>
      <c r="F7" s="289">
        <f>+'26-01'!AA55+'26-01'!AA57+'26-01'!AA62</f>
        <v>1209</v>
      </c>
      <c r="G7" s="289">
        <f>+'26-01'!AB55+'26-01'!AB57+'26-01'!AB62</f>
        <v>1789</v>
      </c>
      <c r="H7" s="289">
        <f>+'26-01'!AC55+'26-01'!AC57+'26-01'!AC62</f>
        <v>1726</v>
      </c>
      <c r="I7" s="289">
        <f>+'28-01'!AD55+'28-01'!AD62</f>
        <v>1210</v>
      </c>
      <c r="J7" s="289"/>
      <c r="K7" s="290"/>
      <c r="L7" s="290"/>
      <c r="M7" s="290"/>
      <c r="N7" s="290"/>
      <c r="O7" s="290"/>
      <c r="P7" s="290"/>
      <c r="Q7" s="291"/>
      <c r="R7" s="282">
        <f t="shared" ref="R7:R9" si="1">+SUM(D7:Q7)</f>
        <v>6514</v>
      </c>
      <c r="S7" s="282">
        <f t="shared" si="0"/>
        <v>383.1764705882353</v>
      </c>
      <c r="T7" s="282"/>
      <c r="U7" s="282"/>
      <c r="V7" s="282"/>
      <c r="W7" s="282"/>
      <c r="X7" s="282"/>
      <c r="Y7" s="262"/>
      <c r="Z7" s="262"/>
      <c r="AA7" s="262"/>
      <c r="AB7" s="262"/>
      <c r="AC7" s="262"/>
      <c r="AD7" s="262"/>
      <c r="AE7" s="262"/>
      <c r="AF7" s="262"/>
      <c r="AG7" s="262"/>
      <c r="AH7" s="262"/>
      <c r="AI7" s="262"/>
      <c r="AJ7" s="262"/>
      <c r="AK7" s="262"/>
      <c r="AL7" s="262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7"/>
    </row>
    <row r="8" spans="1:49" ht="15.5">
      <c r="A8" s="412"/>
      <c r="B8" s="307">
        <v>2</v>
      </c>
      <c r="C8" s="359"/>
      <c r="D8" s="206"/>
      <c r="E8" s="206"/>
      <c r="F8" s="206"/>
      <c r="G8" s="206"/>
      <c r="H8" s="206"/>
      <c r="I8" s="206"/>
      <c r="J8" s="206"/>
      <c r="K8" s="150"/>
      <c r="L8" s="150"/>
      <c r="M8" s="150">
        <v>409.5</v>
      </c>
      <c r="N8" s="150">
        <f>+'01-02'!AB55+'01-02'!AB62</f>
        <v>860</v>
      </c>
      <c r="O8" s="150"/>
      <c r="P8" s="150"/>
      <c r="Q8" s="292"/>
      <c r="R8" s="282">
        <f t="shared" si="1"/>
        <v>1269.5</v>
      </c>
      <c r="S8" s="282">
        <f t="shared" si="0"/>
        <v>74.67647058823529</v>
      </c>
      <c r="T8" s="282"/>
      <c r="U8" s="282"/>
      <c r="V8" s="282"/>
      <c r="W8" s="282"/>
      <c r="X8" s="282"/>
      <c r="Y8" s="262"/>
      <c r="Z8" s="262"/>
      <c r="AA8" s="262"/>
      <c r="AB8" s="262"/>
      <c r="AC8" s="262"/>
      <c r="AD8" s="262"/>
      <c r="AE8" s="262"/>
      <c r="AF8" s="262"/>
      <c r="AG8" s="262"/>
      <c r="AH8" s="262"/>
      <c r="AI8" s="262"/>
      <c r="AJ8" s="262"/>
      <c r="AK8" s="262"/>
      <c r="AL8" s="262"/>
      <c r="AM8" s="167"/>
      <c r="AN8" s="167"/>
      <c r="AO8" s="167"/>
      <c r="AP8" s="167"/>
      <c r="AQ8" s="167"/>
      <c r="AR8" s="167"/>
      <c r="AS8" s="167"/>
      <c r="AT8" s="167"/>
      <c r="AU8" s="167"/>
      <c r="AV8" s="167"/>
      <c r="AW8" s="167"/>
    </row>
    <row r="9" spans="1:49" ht="16" thickBot="1">
      <c r="A9" s="412"/>
      <c r="B9" s="305">
        <v>3</v>
      </c>
      <c r="C9" s="368"/>
      <c r="D9" s="285"/>
      <c r="E9" s="285"/>
      <c r="F9" s="285"/>
      <c r="G9" s="285"/>
      <c r="H9" s="285"/>
      <c r="I9" s="285"/>
      <c r="J9" s="285"/>
      <c r="K9" s="286">
        <v>602</v>
      </c>
      <c r="L9" s="286">
        <v>815</v>
      </c>
      <c r="M9" s="286">
        <v>409.5</v>
      </c>
      <c r="N9" s="286"/>
      <c r="O9" s="286"/>
      <c r="P9" s="286"/>
      <c r="Q9" s="298"/>
      <c r="R9" s="282">
        <f t="shared" si="1"/>
        <v>1826.5</v>
      </c>
      <c r="S9" s="282">
        <f t="shared" si="0"/>
        <v>107.44117647058823</v>
      </c>
      <c r="T9" s="282"/>
      <c r="U9" s="282"/>
      <c r="V9" s="282"/>
      <c r="W9" s="282"/>
      <c r="X9" s="282"/>
      <c r="Y9" s="262"/>
      <c r="Z9" s="262"/>
      <c r="AA9" s="262"/>
      <c r="AB9" s="262"/>
      <c r="AC9" s="262"/>
      <c r="AD9" s="262"/>
      <c r="AE9" s="262"/>
      <c r="AF9" s="262"/>
      <c r="AG9" s="262"/>
      <c r="AH9" s="262"/>
      <c r="AI9" s="262"/>
      <c r="AJ9" s="262"/>
      <c r="AK9" s="262"/>
      <c r="AL9" s="262"/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</row>
    <row r="10" spans="1:49" ht="15.5">
      <c r="A10" s="414" t="s">
        <v>13</v>
      </c>
      <c r="B10" s="417">
        <v>1</v>
      </c>
      <c r="C10" s="417"/>
      <c r="D10" s="289"/>
      <c r="E10" s="289"/>
      <c r="F10" s="289"/>
      <c r="G10" s="289"/>
      <c r="H10" s="289"/>
      <c r="I10" s="289"/>
      <c r="J10" s="289"/>
      <c r="K10" s="290">
        <f>+'31-01'!Y57</f>
        <v>644</v>
      </c>
      <c r="L10" s="290">
        <f>+'01-02'!Y57</f>
        <v>644</v>
      </c>
      <c r="M10" s="290">
        <f>+'01-02'!AA54+'01-02'!AA57</f>
        <v>935</v>
      </c>
      <c r="N10" s="290">
        <f>+'01-02'!AB54</f>
        <v>224</v>
      </c>
      <c r="O10" s="290"/>
      <c r="P10" s="290"/>
      <c r="Q10" s="291"/>
      <c r="R10" s="282">
        <f t="shared" ref="R10" si="2">+SUM(D10:Q10)</f>
        <v>2447</v>
      </c>
      <c r="S10" s="282">
        <f t="shared" si="0"/>
        <v>143.94117647058823</v>
      </c>
      <c r="T10" s="282"/>
      <c r="U10" s="282"/>
      <c r="V10" s="282"/>
      <c r="W10" s="282"/>
      <c r="X10" s="282"/>
      <c r="Y10" s="262"/>
      <c r="Z10" s="262"/>
      <c r="AA10" s="262"/>
      <c r="AB10" s="262"/>
      <c r="AC10" s="262"/>
      <c r="AD10" s="262"/>
      <c r="AE10" s="262"/>
      <c r="AF10" s="262"/>
      <c r="AG10" s="262"/>
      <c r="AH10" s="262"/>
      <c r="AI10" s="262"/>
      <c r="AJ10" s="262"/>
      <c r="AK10" s="262"/>
      <c r="AL10" s="262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</row>
    <row r="11" spans="1:49" ht="16" thickBot="1">
      <c r="A11" s="415"/>
      <c r="B11" s="416">
        <v>2</v>
      </c>
      <c r="C11" s="416"/>
      <c r="D11" s="293"/>
      <c r="E11" s="293"/>
      <c r="F11" s="293"/>
      <c r="G11" s="293"/>
      <c r="H11" s="293"/>
      <c r="I11" s="293"/>
      <c r="J11" s="293"/>
      <c r="K11" s="294"/>
      <c r="L11" s="294"/>
      <c r="M11" s="294"/>
      <c r="N11" s="294">
        <f>+'01-02'!AC57</f>
        <v>644</v>
      </c>
      <c r="O11" s="294">
        <f>+'01-02'!AC54+'01-02'!AC57</f>
        <v>999</v>
      </c>
      <c r="P11" s="294">
        <f>+'01-02'!AD54+'01-02'!AD57</f>
        <v>999</v>
      </c>
      <c r="Q11" s="295"/>
      <c r="R11" s="282">
        <f t="shared" ref="R11" si="3">+SUM(D11:Q11)</f>
        <v>2642</v>
      </c>
      <c r="S11" s="282">
        <f t="shared" si="0"/>
        <v>155.41176470588235</v>
      </c>
      <c r="T11" s="282"/>
      <c r="U11" s="282"/>
      <c r="V11" s="282"/>
      <c r="W11" s="282"/>
      <c r="X11" s="282"/>
      <c r="Y11" s="262"/>
      <c r="Z11" s="262"/>
      <c r="AA11" s="262"/>
      <c r="AB11" s="262"/>
      <c r="AC11" s="262"/>
      <c r="AD11" s="262"/>
      <c r="AE11" s="262"/>
      <c r="AF11" s="262"/>
      <c r="AG11" s="262"/>
      <c r="AH11" s="262"/>
      <c r="AI11" s="262"/>
      <c r="AJ11" s="262"/>
      <c r="AK11" s="262"/>
      <c r="AL11" s="262"/>
      <c r="AM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</row>
    <row r="12" spans="1:49" ht="15.5">
      <c r="B12" s="405" t="s">
        <v>43</v>
      </c>
      <c r="C12" s="406"/>
      <c r="D12" s="287">
        <f>+SUM(D5:D8)</f>
        <v>0</v>
      </c>
      <c r="E12" s="287">
        <f t="shared" ref="E12:K12" si="4">+SUM(E5:E8)</f>
        <v>777</v>
      </c>
      <c r="F12" s="287">
        <f t="shared" si="4"/>
        <v>1491</v>
      </c>
      <c r="G12" s="287">
        <f t="shared" si="4"/>
        <v>1986</v>
      </c>
      <c r="H12" s="287">
        <f t="shared" si="4"/>
        <v>1980</v>
      </c>
      <c r="I12" s="287">
        <f t="shared" si="4"/>
        <v>1210</v>
      </c>
      <c r="J12" s="287">
        <f t="shared" si="4"/>
        <v>197</v>
      </c>
      <c r="K12" s="287">
        <f t="shared" si="4"/>
        <v>276</v>
      </c>
      <c r="L12" s="287">
        <f t="shared" ref="L12:Q12" si="5">+SUM(L5:L8)</f>
        <v>1024</v>
      </c>
      <c r="M12" s="287">
        <f t="shared" si="5"/>
        <v>1172.5</v>
      </c>
      <c r="N12" s="287">
        <f t="shared" si="5"/>
        <v>2083</v>
      </c>
      <c r="O12" s="287">
        <f t="shared" si="5"/>
        <v>1374</v>
      </c>
      <c r="P12" s="287">
        <f t="shared" si="5"/>
        <v>1265</v>
      </c>
      <c r="Q12" s="288">
        <f t="shared" si="5"/>
        <v>338</v>
      </c>
      <c r="R12" s="269"/>
      <c r="S12" s="269"/>
      <c r="T12" s="269"/>
      <c r="U12" s="269"/>
      <c r="V12" s="269"/>
      <c r="W12" s="269"/>
      <c r="X12" s="269"/>
      <c r="Y12" s="263"/>
      <c r="Z12" s="263"/>
      <c r="AA12" s="263"/>
      <c r="AB12" s="263"/>
      <c r="AC12" s="263"/>
      <c r="AD12" s="263"/>
      <c r="AE12" s="263"/>
      <c r="AF12" s="263"/>
      <c r="AG12" s="263"/>
      <c r="AH12" s="263"/>
      <c r="AI12" s="263"/>
      <c r="AJ12" s="263"/>
      <c r="AK12" s="263"/>
      <c r="AL12" s="263"/>
      <c r="AM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</row>
  </sheetData>
  <mergeCells count="19">
    <mergeCell ref="A4:A6"/>
    <mergeCell ref="B9:C9"/>
    <mergeCell ref="A7:A9"/>
    <mergeCell ref="A10:A11"/>
    <mergeCell ref="B11:C11"/>
    <mergeCell ref="B10:C10"/>
    <mergeCell ref="AF2:AL2"/>
    <mergeCell ref="AM2:AS2"/>
    <mergeCell ref="B12:C12"/>
    <mergeCell ref="D2:J2"/>
    <mergeCell ref="K2:Q2"/>
    <mergeCell ref="R2:X2"/>
    <mergeCell ref="Y2:AE2"/>
    <mergeCell ref="B3:C3"/>
    <mergeCell ref="B5:C5"/>
    <mergeCell ref="B6:C6"/>
    <mergeCell ref="B7:C7"/>
    <mergeCell ref="B8:C8"/>
    <mergeCell ref="B4:C4"/>
  </mergeCells>
  <phoneticPr fontId="6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104</vt:i4>
      </vt:variant>
    </vt:vector>
  </HeadingPairs>
  <TitlesOfParts>
    <vt:vector size="104" baseType="lpstr">
      <vt:lpstr>27-10</vt:lpstr>
      <vt:lpstr>28-10</vt:lpstr>
      <vt:lpstr>29-10</vt:lpstr>
      <vt:lpstr>30-10</vt:lpstr>
      <vt:lpstr>31-10</vt:lpstr>
      <vt:lpstr>01-11</vt:lpstr>
      <vt:lpstr>02-11</vt:lpstr>
      <vt:lpstr>03-11</vt:lpstr>
      <vt:lpstr>04-11</vt:lpstr>
      <vt:lpstr>05-11</vt:lpstr>
      <vt:lpstr>06-11</vt:lpstr>
      <vt:lpstr>07-11</vt:lpstr>
      <vt:lpstr>08-11</vt:lpstr>
      <vt:lpstr>09-11</vt:lpstr>
      <vt:lpstr>10-11</vt:lpstr>
      <vt:lpstr>11-11</vt:lpstr>
      <vt:lpstr>12-11</vt:lpstr>
      <vt:lpstr>13-11</vt:lpstr>
      <vt:lpstr>14-11</vt:lpstr>
      <vt:lpstr>15-11</vt:lpstr>
      <vt:lpstr>16-11 </vt:lpstr>
      <vt:lpstr>17-11</vt:lpstr>
      <vt:lpstr>18-11 </vt:lpstr>
      <vt:lpstr>19-11</vt:lpstr>
      <vt:lpstr>20-11</vt:lpstr>
      <vt:lpstr>21-11</vt:lpstr>
      <vt:lpstr>22-11</vt:lpstr>
      <vt:lpstr>23-11 </vt:lpstr>
      <vt:lpstr>24-11</vt:lpstr>
      <vt:lpstr>25-11</vt:lpstr>
      <vt:lpstr>26-11</vt:lpstr>
      <vt:lpstr>27-11</vt:lpstr>
      <vt:lpstr>28-11</vt:lpstr>
      <vt:lpstr>29-11</vt:lpstr>
      <vt:lpstr>30-11</vt:lpstr>
      <vt:lpstr>01-12</vt:lpstr>
      <vt:lpstr>02-12</vt:lpstr>
      <vt:lpstr>03-12</vt:lpstr>
      <vt:lpstr>04-12</vt:lpstr>
      <vt:lpstr>05-12</vt:lpstr>
      <vt:lpstr>06-12</vt:lpstr>
      <vt:lpstr>07-12</vt:lpstr>
      <vt:lpstr>08-12</vt:lpstr>
      <vt:lpstr>09-12</vt:lpstr>
      <vt:lpstr>10-12</vt:lpstr>
      <vt:lpstr>11-12</vt:lpstr>
      <vt:lpstr>12-12</vt:lpstr>
      <vt:lpstr>13-12</vt:lpstr>
      <vt:lpstr>14-12</vt:lpstr>
      <vt:lpstr>15-12</vt:lpstr>
      <vt:lpstr>16-12</vt:lpstr>
      <vt:lpstr>17-12</vt:lpstr>
      <vt:lpstr>18-12</vt:lpstr>
      <vt:lpstr>19-12</vt:lpstr>
      <vt:lpstr>20-12</vt:lpstr>
      <vt:lpstr>21-12</vt:lpstr>
      <vt:lpstr>22-12</vt:lpstr>
      <vt:lpstr>23-12</vt:lpstr>
      <vt:lpstr>24-12</vt:lpstr>
      <vt:lpstr>25-12</vt:lpstr>
      <vt:lpstr>26-12</vt:lpstr>
      <vt:lpstr>27-12</vt:lpstr>
      <vt:lpstr>28-12</vt:lpstr>
      <vt:lpstr>29-12</vt:lpstr>
      <vt:lpstr>30-12</vt:lpstr>
      <vt:lpstr>31-12</vt:lpstr>
      <vt:lpstr>01-01</vt:lpstr>
      <vt:lpstr>02-01</vt:lpstr>
      <vt:lpstr>03-01</vt:lpstr>
      <vt:lpstr>04-01</vt:lpstr>
      <vt:lpstr>05-01</vt:lpstr>
      <vt:lpstr>06-01</vt:lpstr>
      <vt:lpstr>07-01</vt:lpstr>
      <vt:lpstr>08-01</vt:lpstr>
      <vt:lpstr>09-01</vt:lpstr>
      <vt:lpstr>10-01</vt:lpstr>
      <vt:lpstr>11-01</vt:lpstr>
      <vt:lpstr>12-01</vt:lpstr>
      <vt:lpstr>13-01</vt:lpstr>
      <vt:lpstr>14-01</vt:lpstr>
      <vt:lpstr>15-01</vt:lpstr>
      <vt:lpstr>16-01</vt:lpstr>
      <vt:lpstr>17-01</vt:lpstr>
      <vt:lpstr>18-01</vt:lpstr>
      <vt:lpstr>19-01</vt:lpstr>
      <vt:lpstr>20-01</vt:lpstr>
      <vt:lpstr>21-01</vt:lpstr>
      <vt:lpstr>22-01</vt:lpstr>
      <vt:lpstr>23-01</vt:lpstr>
      <vt:lpstr>24-01</vt:lpstr>
      <vt:lpstr>25-01</vt:lpstr>
      <vt:lpstr>26-01</vt:lpstr>
      <vt:lpstr>27-01</vt:lpstr>
      <vt:lpstr>28-01</vt:lpstr>
      <vt:lpstr>29-01</vt:lpstr>
      <vt:lpstr>30-01</vt:lpstr>
      <vt:lpstr>31-01</vt:lpstr>
      <vt:lpstr>01-02</vt:lpstr>
      <vt:lpstr>02-02</vt:lpstr>
      <vt:lpstr>03-02</vt:lpstr>
      <vt:lpstr>04-02</vt:lpstr>
      <vt:lpstr>05-02 </vt:lpstr>
      <vt:lpstr>Datos </vt:lpstr>
      <vt:lpstr>Patios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 Martinez Olivares</dc:creator>
  <cp:lastModifiedBy>Oscar Marcelo Rojas Alcayaga</cp:lastModifiedBy>
  <cp:lastPrinted>2026-01-20T23:14:44Z</cp:lastPrinted>
  <dcterms:created xsi:type="dcterms:W3CDTF">2024-05-02T11:51:33Z</dcterms:created>
  <dcterms:modified xsi:type="dcterms:W3CDTF">2026-02-04T11:32:31Z</dcterms:modified>
</cp:coreProperties>
</file>